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D:\WFH\STEP\"/>
    </mc:Choice>
  </mc:AlternateContent>
  <workbookProtection workbookAlgorithmName="SHA-512" workbookHashValue="dfc3nRqnl5YIprD2Otih08YOBzrBfJxrhRUsnEvpwZwSDTfbYDSmVO0zClfu8Ag5JXjzFovidlHqF+4OPDG0Bg==" workbookSaltValue="iujej5T4PTE9CJFuay2MKg==" workbookSpinCount="100000" lockStructure="1"/>
  <bookViews>
    <workbookView xWindow="0" yWindow="480" windowWidth="28755" windowHeight="16185" tabRatio="840"/>
  </bookViews>
  <sheets>
    <sheet name="Read Me" sheetId="104" r:id="rId1"/>
    <sheet name="Project Info" sheetId="70" r:id="rId2"/>
    <sheet name="Inputs" sheetId="44" r:id="rId3"/>
    <sheet name="Community Engagement" sheetId="123" r:id="rId4"/>
    <sheet name="Outputs from Total GGRF Funds" sheetId="110" r:id="rId5"/>
    <sheet name="Outputs from STEP Funds" sheetId="122" r:id="rId6"/>
    <sheet name="Jobs" sheetId="125" r:id="rId7"/>
    <sheet name="Definitions" sheetId="111" r:id="rId8"/>
    <sheet name="Documentation" sheetId="124" r:id="rId9"/>
    <sheet name="Main Calcs" sheetId="94" state="hidden" r:id="rId10"/>
    <sheet name="Fuel Calcs" sheetId="93" state="hidden" r:id="rId11"/>
    <sheet name="Displaced Auto GHG" sheetId="113" state="hidden" r:id="rId12"/>
    <sheet name="Displaced Auto C&amp;T" sheetId="114" state="hidden" r:id="rId13"/>
    <sheet name="Sedan" sheetId="117" state="hidden" r:id="rId14"/>
    <sheet name="SUV" sheetId="118" state="hidden" r:id="rId15"/>
    <sheet name="Shuttle" sheetId="115" state="hidden" r:id="rId16"/>
    <sheet name="Van" sheetId="116" state="hidden" r:id="rId17"/>
    <sheet name="Transit Bus" sheetId="120" state="hidden" r:id="rId18"/>
    <sheet name="Micromobility C&amp;T" sheetId="121" state="hidden" r:id="rId19"/>
    <sheet name="Jobs RIMS II Codes" sheetId="127" state="hidden" r:id="rId20"/>
    <sheet name="Jobs RIMS II FTE Multipliers" sheetId="128" state="hidden" r:id="rId21"/>
    <sheet name="Jobs Price Index" sheetId="130" state="hidden" r:id="rId22"/>
    <sheet name="Jobs Retail Adjustment" sheetId="129" state="hidden" r:id="rId23"/>
    <sheet name="Defaults" sheetId="31"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xlnm._FilterDatabase" localSheetId="12" hidden="1">'Displaced Auto C&amp;T'!$A$41:$L$41</definedName>
    <definedName name="_xlnm._FilterDatabase" localSheetId="11" hidden="1">'Displaced Auto GHG'!$A$42:$D$2524</definedName>
    <definedName name="_xlnm._FilterDatabase" localSheetId="13" hidden="1">Sedan!$A$20:$B$1640</definedName>
    <definedName name="_xlnm._FilterDatabase" localSheetId="14" hidden="1">SUV!$A$20:$B$1640</definedName>
    <definedName name="_ftn1" localSheetId="8">Documentation!#REF!</definedName>
    <definedName name="_ftnref1" localSheetId="23">Defaults!$H$38</definedName>
    <definedName name="_Toc17365401" localSheetId="1">'Project Info'!$H$10</definedName>
    <definedName name="_Toc17365403" localSheetId="3">'Community Engagement'!$B$9</definedName>
    <definedName name="_Toc17365403" localSheetId="2">Inputs!$B$9</definedName>
    <definedName name="_Toc17365403" localSheetId="6">Jobs!$B$13</definedName>
    <definedName name="_Toc33701189" localSheetId="1">'Project Info'!$H$9</definedName>
    <definedName name="acc" localSheetId="7">[1]Defaults!$I$2:$I$6</definedName>
    <definedName name="acc" localSheetId="12">[2]Defaults!$I$2:$I$6</definedName>
    <definedName name="acc" localSheetId="11">[2]Defaults!$I$2:$I$6</definedName>
    <definedName name="acc" localSheetId="18">[3]Defaults!$I$2:$I$6</definedName>
    <definedName name="acc" localSheetId="15">[2]Defaults!$I$2:$I$6</definedName>
    <definedName name="acc" localSheetId="17">[3]Defaults!$I$2:$I$6</definedName>
    <definedName name="acc" localSheetId="16">[2]Defaults!$I$2:$I$6</definedName>
    <definedName name="acc">[4]Defaults!$I$2:$I$6</definedName>
    <definedName name="Active_Transportation" localSheetId="7">#REF!</definedName>
    <definedName name="Active_Transportation" localSheetId="8">#REF!</definedName>
    <definedName name="Active_Transportation" localSheetId="10">#REF!</definedName>
    <definedName name="Active_Transportation" localSheetId="9">#REF!</definedName>
    <definedName name="Active_Transportation" localSheetId="18">#REF!</definedName>
    <definedName name="Active_Transportation" localSheetId="5">#REF!</definedName>
    <definedName name="Active_Transportation" localSheetId="4">#REF!</definedName>
    <definedName name="Active_Transportation" localSheetId="0">#REF!</definedName>
    <definedName name="Active_Transportation">#REF!</definedName>
    <definedName name="add" localSheetId="7">[5]Defaults!$Z$3:$Z$4</definedName>
    <definedName name="add" localSheetId="12">[6]Defaults!$Z$3:$Z$4</definedName>
    <definedName name="add" localSheetId="11">[6]Defaults!$Z$3:$Z$4</definedName>
    <definedName name="add" localSheetId="18">[7]Defaults!$Z$3:$Z$4</definedName>
    <definedName name="add" localSheetId="15">[6]Defaults!$Z$3:$Z$4</definedName>
    <definedName name="add" localSheetId="17">[7]Defaults!$Z$3:$Z$4</definedName>
    <definedName name="add" localSheetId="16">[6]Defaults!$Z$3:$Z$4</definedName>
    <definedName name="add">[8]Defaults!$Z$3:$Z$4</definedName>
    <definedName name="addghg" localSheetId="7">[5]Defaults!$Z$2:$Z$3</definedName>
    <definedName name="addghg" localSheetId="12">[6]Defaults!$Z$2:$Z$3</definedName>
    <definedName name="addghg" localSheetId="11">[6]Defaults!$Z$2:$Z$3</definedName>
    <definedName name="addghg" localSheetId="18">[7]Defaults!$Z$2:$Z$3</definedName>
    <definedName name="addghg" localSheetId="15">[6]Defaults!$Z$2:$Z$3</definedName>
    <definedName name="addghg" localSheetId="17">[7]Defaults!$Z$2:$Z$3</definedName>
    <definedName name="addghg" localSheetId="16">[6]Defaults!$Z$2:$Z$3</definedName>
    <definedName name="addghg">[8]Defaults!$Z$2:$Z$3</definedName>
    <definedName name="adjf" localSheetId="7">[1]Defaults!$H$2:$H$16</definedName>
    <definedName name="adjf" localSheetId="12">[2]Defaults!$H$2:$H$16</definedName>
    <definedName name="adjf" localSheetId="11">[2]Defaults!$H$2:$H$16</definedName>
    <definedName name="adjf" localSheetId="18">[3]Defaults!$H$2:$H$16</definedName>
    <definedName name="adjf" localSheetId="15">[2]Defaults!$H$2:$H$16</definedName>
    <definedName name="adjf" localSheetId="17">[3]Defaults!$H$2:$H$16</definedName>
    <definedName name="adjf" localSheetId="16">[2]Defaults!$H$2:$H$16</definedName>
    <definedName name="adjf">[4]Defaults!$H$2:$H$16</definedName>
    <definedName name="ag" localSheetId="7">#REF!</definedName>
    <definedName name="ag" localSheetId="12">#REF!</definedName>
    <definedName name="ag" localSheetId="11">#REF!</definedName>
    <definedName name="ag" localSheetId="8">#REF!</definedName>
    <definedName name="ag" localSheetId="9">#REF!</definedName>
    <definedName name="ag" localSheetId="18">#REF!</definedName>
    <definedName name="ag" localSheetId="5">#REF!</definedName>
    <definedName name="ag" localSheetId="4">#REF!</definedName>
    <definedName name="ag" localSheetId="0">#REF!</definedName>
    <definedName name="ag" localSheetId="15">#REF!</definedName>
    <definedName name="ag" localSheetId="17">#REF!</definedName>
    <definedName name="ag" localSheetId="16">#REF!</definedName>
    <definedName name="ag">#REF!</definedName>
    <definedName name="Agencies">[9]Inputs!$F$10:$AA$10</definedName>
    <definedName name="AgSoilCriteriaCopy" localSheetId="7">#REF!</definedName>
    <definedName name="AgSoilCriteriaCopy" localSheetId="12">#REF!</definedName>
    <definedName name="AgSoilCriteriaCopy" localSheetId="11">#REF!</definedName>
    <definedName name="AgSoilCriteriaCopy" localSheetId="8">#REF!</definedName>
    <definedName name="AgSoilCriteriaCopy" localSheetId="9">#REF!</definedName>
    <definedName name="AgSoilCriteriaCopy" localSheetId="18">#REF!</definedName>
    <definedName name="AgSoilCriteriaCopy" localSheetId="5">#REF!</definedName>
    <definedName name="AgSoilCriteriaCopy" localSheetId="4">#REF!</definedName>
    <definedName name="AgSoilCriteriaCopy" localSheetId="0">#REF!</definedName>
    <definedName name="AgSoilCriteriaCopy" localSheetId="15">#REF!</definedName>
    <definedName name="AgSoilCriteriaCopy" localSheetId="17">#REF!</definedName>
    <definedName name="AgSoilCriteriaCopy" localSheetId="16">#REF!</definedName>
    <definedName name="AgSoilCriteriaCopy">#REF!</definedName>
    <definedName name="airb" localSheetId="7">'[10]GHG EF &amp; Fuel Price Tables'!#REF!</definedName>
    <definedName name="airb" localSheetId="12">'[11]EF Default Tables'!#REF!</definedName>
    <definedName name="airb" localSheetId="11">'[11]EF Default Tables'!#REF!</definedName>
    <definedName name="airb" localSheetId="8">'[12]GHG EF &amp; Fuel Price Tables'!#REF!</definedName>
    <definedName name="airb" localSheetId="10">'[12]GHG EF &amp; Fuel Price Tables'!#REF!</definedName>
    <definedName name="airb" localSheetId="9">'[12]GHG EF &amp; Fuel Price Tables'!#REF!</definedName>
    <definedName name="airb" localSheetId="18">'[13]EF Default Tables'!#REF!</definedName>
    <definedName name="airb" localSheetId="5">'[12]GHG EF &amp; Fuel Price Tables'!#REF!</definedName>
    <definedName name="airb" localSheetId="4">'[12]GHG EF &amp; Fuel Price Tables'!#REF!</definedName>
    <definedName name="airb" localSheetId="1">'[12]GHG EF &amp; Fuel Price Tables'!#REF!</definedName>
    <definedName name="airb" localSheetId="0">'[12]GHG EF &amp; Fuel Price Tables'!#REF!</definedName>
    <definedName name="airb" localSheetId="15">'[11]EF Default Tables'!#REF!</definedName>
    <definedName name="airb" localSheetId="17">'[13]EF Default Tables'!#REF!</definedName>
    <definedName name="airb" localSheetId="16">'[11]EF Default Tables'!#REF!</definedName>
    <definedName name="airb">'[12]GHG EF &amp; Fuel Price Tables'!#REF!</definedName>
    <definedName name="Alternative_transit_services" localSheetId="7">[14]Defaults!#REF!</definedName>
    <definedName name="Alternative_transit_services" localSheetId="8">[15]Defaults!#REF!</definedName>
    <definedName name="Alternative_transit_services" localSheetId="10">[16]Defaults!#REF!</definedName>
    <definedName name="Alternative_transit_services" localSheetId="9">Defaults!#REF!</definedName>
    <definedName name="Alternative_transit_services" localSheetId="18">[17]Defaults!#REF!</definedName>
    <definedName name="Alternative_transit_services" localSheetId="5">Defaults!#REF!</definedName>
    <definedName name="Alternative_transit_services" localSheetId="4">Defaults!#REF!</definedName>
    <definedName name="Alternative_transit_services" localSheetId="0">[15]Defaults!#REF!</definedName>
    <definedName name="Alternative_transit_services">Defaults!#REF!</definedName>
    <definedName name="animals" localSheetId="7">'[18]Project Element #1'!#REF!</definedName>
    <definedName name="animals" localSheetId="8">'[19]Project Element #1'!#REF!</definedName>
    <definedName name="animals" localSheetId="10">'[19]Project Element #1'!#REF!</definedName>
    <definedName name="animals" localSheetId="9">'[19]Project Element #1'!#REF!</definedName>
    <definedName name="animals" localSheetId="5">'[19]Project Element #1'!#REF!</definedName>
    <definedName name="animals" localSheetId="4">'[19]Project Element #1'!#REF!</definedName>
    <definedName name="animals" localSheetId="0">'[19]Project Element #1'!#REF!</definedName>
    <definedName name="animals">'[19]Project Element #1'!#REF!</definedName>
    <definedName name="AttachmentA" localSheetId="7">[20]Sheet2!$A$3:$A$17</definedName>
    <definedName name="AttachmentA" localSheetId="12">[21]Sheet2!$A$3:$A$17</definedName>
    <definedName name="AttachmentA" localSheetId="11">[21]Sheet2!$A$3:$A$17</definedName>
    <definedName name="AttachmentA" localSheetId="18">[22]Sheet2!$A$3:$A$17</definedName>
    <definedName name="AttachmentA" localSheetId="15">[21]Sheet2!$A$3:$A$17</definedName>
    <definedName name="AttachmentA" localSheetId="17">[22]Sheet2!$A$3:$A$17</definedName>
    <definedName name="AttachmentA" localSheetId="16">[21]Sheet2!$A$3:$A$17</definedName>
    <definedName name="AttachmentA">[23]Sheet2!$A$3:$A$17</definedName>
    <definedName name="AttachmentB" localSheetId="7">[20]Sheet2!$A$20:$A$43</definedName>
    <definedName name="AttachmentB" localSheetId="12">[21]Sheet2!$A$20:$A$43</definedName>
    <definedName name="AttachmentB" localSheetId="11">[21]Sheet2!$A$20:$A$43</definedName>
    <definedName name="AttachmentB" localSheetId="18">[22]Sheet2!$A$20:$A$43</definedName>
    <definedName name="AttachmentB" localSheetId="15">[21]Sheet2!$A$20:$A$43</definedName>
    <definedName name="AttachmentB" localSheetId="17">[22]Sheet2!$A$20:$A$43</definedName>
    <definedName name="AttachmentB" localSheetId="16">[21]Sheet2!$A$20:$A$43</definedName>
    <definedName name="AttachmentB">[23]Sheet2!$A$20:$A$43</definedName>
    <definedName name="BaseIndex">[9]Calculations!$C$36</definedName>
    <definedName name="basin" localSheetId="7">[24]Defaults!$E$2:$E$16</definedName>
    <definedName name="basin" localSheetId="12">[11]Defaults!$E$2:$E$16</definedName>
    <definedName name="basin" localSheetId="11">[11]Defaults!$E$2:$E$16</definedName>
    <definedName name="basin" localSheetId="18">[13]Defaults!$E$2:$E$16</definedName>
    <definedName name="basin" localSheetId="15">[11]Defaults!$E$2:$E$16</definedName>
    <definedName name="basin" localSheetId="17">[13]Defaults!$E$2:$E$16</definedName>
    <definedName name="basin" localSheetId="16">[11]Defaults!$E$2:$E$16</definedName>
    <definedName name="basin">[25]Defaults!$E$2:$E$16</definedName>
    <definedName name="basinair" localSheetId="7">[10]Defaults!#REF!</definedName>
    <definedName name="basinair" localSheetId="12">[6]Defaults!#REF!</definedName>
    <definedName name="basinair" localSheetId="11">[6]Defaults!#REF!</definedName>
    <definedName name="basinair" localSheetId="8">[12]Defaults!#REF!</definedName>
    <definedName name="basinair" localSheetId="10">[12]Defaults!#REF!</definedName>
    <definedName name="basinair" localSheetId="9">[12]Defaults!#REF!</definedName>
    <definedName name="basinair" localSheetId="18">[7]Defaults!#REF!</definedName>
    <definedName name="basinair" localSheetId="5">[12]Defaults!#REF!</definedName>
    <definedName name="basinair" localSheetId="4">[12]Defaults!#REF!</definedName>
    <definedName name="basinair" localSheetId="1">[12]Defaults!#REF!</definedName>
    <definedName name="basinair" localSheetId="0">[12]Defaults!#REF!</definedName>
    <definedName name="basinair" localSheetId="15">[6]Defaults!#REF!</definedName>
    <definedName name="basinair" localSheetId="17">[7]Defaults!#REF!</definedName>
    <definedName name="basinair" localSheetId="16">[6]Defaults!#REF!</definedName>
    <definedName name="basinair">[12]Defaults!#REF!</definedName>
    <definedName name="BFT" localSheetId="7">[10]Defaults!#REF!</definedName>
    <definedName name="BFT" localSheetId="12">[11]Defaults!#REF!</definedName>
    <definedName name="BFT" localSheetId="11">[11]Defaults!#REF!</definedName>
    <definedName name="BFT" localSheetId="8">[12]Defaults!#REF!</definedName>
    <definedName name="BFT" localSheetId="10">[12]Defaults!#REF!</definedName>
    <definedName name="BFT" localSheetId="9">[12]Defaults!#REF!</definedName>
    <definedName name="BFT" localSheetId="18">[13]Defaults!#REF!</definedName>
    <definedName name="BFT" localSheetId="5">[12]Defaults!#REF!</definedName>
    <definedName name="BFT" localSheetId="4">[12]Defaults!#REF!</definedName>
    <definedName name="BFT" localSheetId="1">[12]Defaults!#REF!</definedName>
    <definedName name="BFT" localSheetId="0">[12]Defaults!#REF!</definedName>
    <definedName name="BFT" localSheetId="15">[11]Defaults!#REF!</definedName>
    <definedName name="BFT" localSheetId="17">[13]Defaults!#REF!</definedName>
    <definedName name="BFT" localSheetId="16">[11]Defaults!#REF!</definedName>
    <definedName name="BFT">[12]Defaults!#REF!</definedName>
    <definedName name="BrushCover" localSheetId="7">#REF!</definedName>
    <definedName name="BrushCover" localSheetId="12">#REF!</definedName>
    <definedName name="BrushCover" localSheetId="11">#REF!</definedName>
    <definedName name="BrushCover" localSheetId="8">#REF!</definedName>
    <definedName name="BrushCover" localSheetId="10">#REF!</definedName>
    <definedName name="BrushCover" localSheetId="9">#REF!</definedName>
    <definedName name="BrushCover" localSheetId="18">#REF!</definedName>
    <definedName name="BrushCover" localSheetId="5">#REF!</definedName>
    <definedName name="BrushCover" localSheetId="4">#REF!</definedName>
    <definedName name="BrushCover" localSheetId="1">#REF!</definedName>
    <definedName name="BrushCover" localSheetId="0">#REF!</definedName>
    <definedName name="BrushCover" localSheetId="15">#REF!</definedName>
    <definedName name="BrushCover" localSheetId="17">#REF!</definedName>
    <definedName name="BrushCover" localSheetId="16">#REF!</definedName>
    <definedName name="BrushCover">#REF!</definedName>
    <definedName name="Budget">[9]Inputs!$C$20</definedName>
    <definedName name="BUST" localSheetId="7">#REF!</definedName>
    <definedName name="BUST" localSheetId="12">#REF!</definedName>
    <definedName name="BUST" localSheetId="11">#REF!</definedName>
    <definedName name="BUST" localSheetId="8">#REF!</definedName>
    <definedName name="BUST" localSheetId="10">#REF!</definedName>
    <definedName name="BUST" localSheetId="9">#REF!</definedName>
    <definedName name="BUST" localSheetId="18">#REF!</definedName>
    <definedName name="BUST" localSheetId="5">#REF!</definedName>
    <definedName name="BUST" localSheetId="4">#REF!</definedName>
    <definedName name="BUST" localSheetId="1">#REF!</definedName>
    <definedName name="BUST" localSheetId="0">#REF!</definedName>
    <definedName name="BUST" localSheetId="15">#REF!</definedName>
    <definedName name="BUST" localSheetId="17">#REF!</definedName>
    <definedName name="BUST" localSheetId="16">#REF!</definedName>
    <definedName name="BUST">#REF!</definedName>
    <definedName name="cab" localSheetId="7">[5]Defaults!$U$2:$U$3</definedName>
    <definedName name="cab" localSheetId="12">[6]Defaults!$U$2:$U$3</definedName>
    <definedName name="cab" localSheetId="11">[6]Defaults!$U$2:$U$3</definedName>
    <definedName name="cab" localSheetId="18">[7]Defaults!$U$2:$U$3</definedName>
    <definedName name="cab" localSheetId="15">[6]Defaults!$U$2:$U$3</definedName>
    <definedName name="cab" localSheetId="17">[7]Defaults!$U$2:$U$3</definedName>
    <definedName name="cab" localSheetId="16">[6]Defaults!$U$2:$U$3</definedName>
    <definedName name="cab">[8]Defaults!$U$2:$U$3</definedName>
    <definedName name="CaleemodSum" localSheetId="7">'[1]CalEEMod Steps 4-6'!$D$49</definedName>
    <definedName name="CaleemodSum" localSheetId="12">#REF!</definedName>
    <definedName name="CaleemodSum" localSheetId="11">#REF!</definedName>
    <definedName name="CaleemodSum" localSheetId="18">#REF!</definedName>
    <definedName name="CaleemodSum" localSheetId="15">#REF!</definedName>
    <definedName name="CaleemodSum" localSheetId="17">#REF!</definedName>
    <definedName name="CaleemodSum" localSheetId="16">#REF!</definedName>
    <definedName name="CaleemodSum">'[4]CalEEMod Steps 4-6'!$D$49</definedName>
    <definedName name="cap" localSheetId="7">[5]Defaults!$H$10:$H$12</definedName>
    <definedName name="cap" localSheetId="12">[6]Defaults!$H$10:$H$12</definedName>
    <definedName name="cap" localSheetId="11">[6]Defaults!$H$10:$H$12</definedName>
    <definedName name="cap" localSheetId="18">[7]Defaults!$H$10:$H$12</definedName>
    <definedName name="cap" localSheetId="15">[6]Defaults!$H$10:$H$12</definedName>
    <definedName name="cap" localSheetId="17">[7]Defaults!$H$10:$H$12</definedName>
    <definedName name="cap" localSheetId="16">[6]Defaults!$H$10:$H$12</definedName>
    <definedName name="cap">[8]Defaults!$H$10:$H$12</definedName>
    <definedName name="capit" localSheetId="7">[10]Defaults!#REF!</definedName>
    <definedName name="capit" localSheetId="8">[12]Defaults!#REF!</definedName>
    <definedName name="capit" localSheetId="10">[12]Defaults!#REF!</definedName>
    <definedName name="capit" localSheetId="9">[12]Defaults!#REF!</definedName>
    <definedName name="capit" localSheetId="18">[12]Defaults!#REF!</definedName>
    <definedName name="capit" localSheetId="5">[12]Defaults!#REF!</definedName>
    <definedName name="capit" localSheetId="4">[12]Defaults!#REF!</definedName>
    <definedName name="capit" localSheetId="0">[12]Defaults!#REF!</definedName>
    <definedName name="capit">[12]Defaults!#REF!</definedName>
    <definedName name="capital" localSheetId="7">[10]Defaults!#REF!</definedName>
    <definedName name="capital" localSheetId="12">[6]Defaults!#REF!</definedName>
    <definedName name="capital" localSheetId="11">[6]Defaults!#REF!</definedName>
    <definedName name="capital" localSheetId="8">[12]Defaults!#REF!</definedName>
    <definedName name="capital" localSheetId="10">[12]Defaults!#REF!</definedName>
    <definedName name="capital" localSheetId="9">[12]Defaults!#REF!</definedName>
    <definedName name="capital" localSheetId="18">[7]Defaults!#REF!</definedName>
    <definedName name="capital" localSheetId="5">[12]Defaults!#REF!</definedName>
    <definedName name="capital" localSheetId="4">[12]Defaults!#REF!</definedName>
    <definedName name="capital" localSheetId="1">[12]Defaults!#REF!</definedName>
    <definedName name="capital" localSheetId="0">[12]Defaults!#REF!</definedName>
    <definedName name="capital" localSheetId="15">[6]Defaults!#REF!</definedName>
    <definedName name="capital" localSheetId="17">[7]Defaults!#REF!</definedName>
    <definedName name="capital" localSheetId="16">[6]Defaults!#REF!</definedName>
    <definedName name="capital">[12]Defaults!#REF!</definedName>
    <definedName name="caps" localSheetId="7">'[10]GHG EF &amp; Fuel Price Tables'!#REF!</definedName>
    <definedName name="caps" localSheetId="12">'[11]EF Default Tables'!#REF!</definedName>
    <definedName name="caps" localSheetId="11">'[11]EF Default Tables'!#REF!</definedName>
    <definedName name="caps" localSheetId="8">'[12]GHG EF &amp; Fuel Price Tables'!#REF!</definedName>
    <definedName name="caps" localSheetId="10">'[12]GHG EF &amp; Fuel Price Tables'!#REF!</definedName>
    <definedName name="caps" localSheetId="9">'[12]GHG EF &amp; Fuel Price Tables'!#REF!</definedName>
    <definedName name="caps" localSheetId="18">'[13]EF Default Tables'!#REF!</definedName>
    <definedName name="caps" localSheetId="5">'[12]GHG EF &amp; Fuel Price Tables'!#REF!</definedName>
    <definedName name="caps" localSheetId="4">'[12]GHG EF &amp; Fuel Price Tables'!#REF!</definedName>
    <definedName name="caps" localSheetId="1">'[12]GHG EF &amp; Fuel Price Tables'!#REF!</definedName>
    <definedName name="caps" localSheetId="0">'[12]GHG EF &amp; Fuel Price Tables'!#REF!</definedName>
    <definedName name="caps" localSheetId="15">'[11]EF Default Tables'!#REF!</definedName>
    <definedName name="caps" localSheetId="17">'[13]EF Default Tables'!#REF!</definedName>
    <definedName name="caps" localSheetId="16">'[11]EF Default Tables'!#REF!</definedName>
    <definedName name="caps">'[12]GHG EF &amp; Fuel Price Tables'!#REF!</definedName>
    <definedName name="captl" localSheetId="7">[10]Defaults!#REF!</definedName>
    <definedName name="captl" localSheetId="12">[6]Defaults!#REF!</definedName>
    <definedName name="captl" localSheetId="11">[6]Defaults!#REF!</definedName>
    <definedName name="captl" localSheetId="8">[12]Defaults!#REF!</definedName>
    <definedName name="captl" localSheetId="10">[12]Defaults!#REF!</definedName>
    <definedName name="captl" localSheetId="9">[12]Defaults!#REF!</definedName>
    <definedName name="captl" localSheetId="18">[7]Defaults!#REF!</definedName>
    <definedName name="captl" localSheetId="5">[12]Defaults!#REF!</definedName>
    <definedName name="captl" localSheetId="4">[12]Defaults!#REF!</definedName>
    <definedName name="captl" localSheetId="1">[12]Defaults!#REF!</definedName>
    <definedName name="captl" localSheetId="0">[12]Defaults!#REF!</definedName>
    <definedName name="captl" localSheetId="15">[6]Defaults!#REF!</definedName>
    <definedName name="captl" localSheetId="17">[7]Defaults!#REF!</definedName>
    <definedName name="captl" localSheetId="16">[6]Defaults!#REF!</definedName>
    <definedName name="captl">[12]Defaults!#REF!</definedName>
    <definedName name="Carshare" localSheetId="8">[26]Defaults!#REF!</definedName>
    <definedName name="Carshare">Defaults!#REF!</definedName>
    <definedName name="change" localSheetId="7">#REF!</definedName>
    <definedName name="change" localSheetId="12">#REF!</definedName>
    <definedName name="change" localSheetId="11">#REF!</definedName>
    <definedName name="change" localSheetId="8">#REF!</definedName>
    <definedName name="change" localSheetId="10">#REF!</definedName>
    <definedName name="change" localSheetId="9">#REF!</definedName>
    <definedName name="change" localSheetId="18">#REF!</definedName>
    <definedName name="change" localSheetId="5">#REF!</definedName>
    <definedName name="change" localSheetId="4">#REF!</definedName>
    <definedName name="change" localSheetId="1">#REF!</definedName>
    <definedName name="change" localSheetId="0">#REF!</definedName>
    <definedName name="change" localSheetId="15">#REF!</definedName>
    <definedName name="change" localSheetId="17">#REF!</definedName>
    <definedName name="change" localSheetId="16">#REF!</definedName>
    <definedName name="change">#REF!</definedName>
    <definedName name="clean" localSheetId="7">[5]Defaults!$H$8:$H$9</definedName>
    <definedName name="clean" localSheetId="12">[6]Defaults!$H$8:$H$9</definedName>
    <definedName name="clean" localSheetId="11">[6]Defaults!$H$8:$H$9</definedName>
    <definedName name="clean" localSheetId="18">[7]Defaults!$H$8:$H$9</definedName>
    <definedName name="clean" localSheetId="15">[6]Defaults!$H$8:$H$9</definedName>
    <definedName name="clean" localSheetId="17">[7]Defaults!$H$8:$H$9</definedName>
    <definedName name="clean" localSheetId="16">[6]Defaults!$H$8:$H$9</definedName>
    <definedName name="clean">[8]Defaults!$H$8:$H$9</definedName>
    <definedName name="Clean_Transportation_and_Equipment" localSheetId="7">#REF!</definedName>
    <definedName name="Clean_Transportation_and_Equipment" localSheetId="8">#REF!</definedName>
    <definedName name="Clean_Transportation_and_Equipment" localSheetId="10">#REF!</definedName>
    <definedName name="Clean_Transportation_and_Equipment" localSheetId="9">#REF!</definedName>
    <definedName name="Clean_Transportation_and_Equipment" localSheetId="18">#REF!</definedName>
    <definedName name="Clean_Transportation_and_Equipment" localSheetId="5">#REF!</definedName>
    <definedName name="Clean_Transportation_and_Equipment" localSheetId="4">#REF!</definedName>
    <definedName name="Clean_Transportation_and_Equipment" localSheetId="0">#REF!</definedName>
    <definedName name="Clean_Transportation_and_Equipment">#REF!</definedName>
    <definedName name="cnty" localSheetId="7">[1]Defaults!$C$2:$C$59</definedName>
    <definedName name="cnty" localSheetId="12">[11]Defaults!$D$2:$D$59</definedName>
    <definedName name="cnty" localSheetId="11">[11]Defaults!$D$2:$D$59</definedName>
    <definedName name="cnty" localSheetId="18">[13]Defaults!$D$2:$D$59</definedName>
    <definedName name="cnty" localSheetId="15">[11]Defaults!$D$2:$D$59</definedName>
    <definedName name="cnty" localSheetId="17">[13]Defaults!$D$2:$D$59</definedName>
    <definedName name="cnty" localSheetId="16">[11]Defaults!$D$2:$D$59</definedName>
    <definedName name="cnty">[4]Defaults!$C$2:$C$59</definedName>
    <definedName name="cntys" localSheetId="7">[5]Defaults!$C$2:$C$59</definedName>
    <definedName name="cntys" localSheetId="12">[6]Defaults!$C$2:$C$59</definedName>
    <definedName name="cntys" localSheetId="11">[6]Defaults!$C$2:$C$59</definedName>
    <definedName name="cntys" localSheetId="18">[7]Defaults!$C$2:$C$59</definedName>
    <definedName name="cntys" localSheetId="15">[6]Defaults!$C$2:$C$59</definedName>
    <definedName name="cntys" localSheetId="17">[7]Defaults!$C$2:$C$59</definedName>
    <definedName name="cntys" localSheetId="16">[6]Defaults!$C$2:$C$59</definedName>
    <definedName name="cntys">[8]Defaults!$C$2:$C$59</definedName>
    <definedName name="coben" localSheetId="7">#REF!</definedName>
    <definedName name="coben" localSheetId="8">#REF!</definedName>
    <definedName name="coben" localSheetId="10">#REF!</definedName>
    <definedName name="coben" localSheetId="9">#REF!</definedName>
    <definedName name="coben" localSheetId="18">#REF!</definedName>
    <definedName name="coben" localSheetId="5">#REF!</definedName>
    <definedName name="coben" localSheetId="4">#REF!</definedName>
    <definedName name="coben" localSheetId="0">#REF!</definedName>
    <definedName name="coben">#REF!</definedName>
    <definedName name="copy" localSheetId="7">#REF!</definedName>
    <definedName name="copy" localSheetId="12">#REF!</definedName>
    <definedName name="copy" localSheetId="11">#REF!</definedName>
    <definedName name="copy" localSheetId="8">#REF!</definedName>
    <definedName name="copy" localSheetId="10">#REF!</definedName>
    <definedName name="copy" localSheetId="9">#REF!</definedName>
    <definedName name="copy" localSheetId="18">#REF!</definedName>
    <definedName name="copy" localSheetId="5">#REF!</definedName>
    <definedName name="copy" localSheetId="4">#REF!</definedName>
    <definedName name="copy" localSheetId="1">#REF!</definedName>
    <definedName name="copy" localSheetId="0">#REF!</definedName>
    <definedName name="copy" localSheetId="15">#REF!</definedName>
    <definedName name="copy" localSheetId="17">#REF!</definedName>
    <definedName name="copy" localSheetId="16">#REF!</definedName>
    <definedName name="copy">#REF!</definedName>
    <definedName name="copy2" localSheetId="7">#REF!</definedName>
    <definedName name="copy2" localSheetId="12">#REF!</definedName>
    <definedName name="copy2" localSheetId="11">#REF!</definedName>
    <definedName name="copy2" localSheetId="8">#REF!</definedName>
    <definedName name="copy2" localSheetId="10">#REF!</definedName>
    <definedName name="copy2" localSheetId="9">#REF!</definedName>
    <definedName name="copy2" localSheetId="18">#REF!</definedName>
    <definedName name="copy2" localSheetId="5">#REF!</definedName>
    <definedName name="copy2" localSheetId="4">#REF!</definedName>
    <definedName name="copy2" localSheetId="1">#REF!</definedName>
    <definedName name="copy2" localSheetId="0">#REF!</definedName>
    <definedName name="copy2" localSheetId="15">#REF!</definedName>
    <definedName name="copy2" localSheetId="17">#REF!</definedName>
    <definedName name="copy2" localSheetId="16">#REF!</definedName>
    <definedName name="copy2">#REF!</definedName>
    <definedName name="copy43" localSheetId="7">#REF!</definedName>
    <definedName name="copy43" localSheetId="12">#REF!</definedName>
    <definedName name="copy43" localSheetId="11">#REF!</definedName>
    <definedName name="copy43" localSheetId="8">#REF!</definedName>
    <definedName name="copy43" localSheetId="9">#REF!</definedName>
    <definedName name="copy43" localSheetId="18">#REF!</definedName>
    <definedName name="copy43" localSheetId="5">#REF!</definedName>
    <definedName name="copy43" localSheetId="4">#REF!</definedName>
    <definedName name="copy43" localSheetId="0">#REF!</definedName>
    <definedName name="copy43" localSheetId="15">#REF!</definedName>
    <definedName name="copy43" localSheetId="17">#REF!</definedName>
    <definedName name="copy43" localSheetId="16">#REF!</definedName>
    <definedName name="copy43">#REF!</definedName>
    <definedName name="County" localSheetId="7">'[18]Dropdown - Project Profile'!$C$2:$C$59</definedName>
    <definedName name="County">'[19]Dropdown - Project Profile'!$C$2:$C$59</definedName>
    <definedName name="cptl" localSheetId="7">[10]Defaults!#REF!</definedName>
    <definedName name="cptl" localSheetId="12">[6]Defaults!#REF!</definedName>
    <definedName name="cptl" localSheetId="11">[6]Defaults!#REF!</definedName>
    <definedName name="cptl" localSheetId="8">[12]Defaults!#REF!</definedName>
    <definedName name="cptl" localSheetId="10">[12]Defaults!#REF!</definedName>
    <definedName name="cptl" localSheetId="9">[12]Defaults!#REF!</definedName>
    <definedName name="cptl" localSheetId="18">[7]Defaults!#REF!</definedName>
    <definedName name="cptl" localSheetId="5">[12]Defaults!#REF!</definedName>
    <definedName name="cptl" localSheetId="4">[12]Defaults!#REF!</definedName>
    <definedName name="cptl" localSheetId="1">[12]Defaults!#REF!</definedName>
    <definedName name="cptl" localSheetId="0">[12]Defaults!#REF!</definedName>
    <definedName name="cptl" localSheetId="15">[6]Defaults!#REF!</definedName>
    <definedName name="cptl" localSheetId="17">[7]Defaults!#REF!</definedName>
    <definedName name="cptl" localSheetId="16">[6]Defaults!#REF!</definedName>
    <definedName name="cptl">[12]Defaults!#REF!</definedName>
    <definedName name="Cut_a_Way" localSheetId="7">[27]Defaults!#REF!</definedName>
    <definedName name="Cut_A_Way" localSheetId="12">#REF!</definedName>
    <definedName name="Cut_A_Way" localSheetId="11">#REF!</definedName>
    <definedName name="Cut_a_Way" localSheetId="8">[26]Defaults!#REF!</definedName>
    <definedName name="Cut_A_Way" localSheetId="18">#REF!</definedName>
    <definedName name="Cut_A_Way" localSheetId="5">#REF!</definedName>
    <definedName name="Cut_A_Way" localSheetId="4">#REF!</definedName>
    <definedName name="Cut_A_Way" localSheetId="15">#REF!</definedName>
    <definedName name="Cut_A_Way" localSheetId="17">#REF!</definedName>
    <definedName name="Cut_A_Way" localSheetId="16">#REF!</definedName>
    <definedName name="Cut_a_Way">Defaults!#REF!</definedName>
    <definedName name="CY" localSheetId="7">[1]Defaults!$B$2:$B$37</definedName>
    <definedName name="CY" localSheetId="12">[11]Defaults!$B$2:$B$36</definedName>
    <definedName name="CY" localSheetId="11">[11]Defaults!$B$2:$B$36</definedName>
    <definedName name="CY" localSheetId="18">[13]Defaults!$B$2:$B$36</definedName>
    <definedName name="CY" localSheetId="15">[11]Defaults!$B$2:$B$36</definedName>
    <definedName name="CY" localSheetId="17">[13]Defaults!$B$2:$B$36</definedName>
    <definedName name="CY" localSheetId="16">[11]Defaults!$B$2:$B$36</definedName>
    <definedName name="CY">[4]Defaults!$B$2:$B$37</definedName>
    <definedName name="DeflatedBudget">[9]Calculations!$F$10</definedName>
    <definedName name="Deflator">[9]Calculations!$E$10</definedName>
    <definedName name="Diesel" localSheetId="7">#REF!</definedName>
    <definedName name="Diesel" localSheetId="12">#REF!</definedName>
    <definedName name="Diesel" localSheetId="11">#REF!</definedName>
    <definedName name="Diesel" localSheetId="8">#REF!</definedName>
    <definedName name="Diesel" localSheetId="10">#REF!</definedName>
    <definedName name="Diesel" localSheetId="9">#REF!</definedName>
    <definedName name="Diesel" localSheetId="18">#REF!</definedName>
    <definedName name="Diesel" localSheetId="5">#REF!</definedName>
    <definedName name="Diesel" localSheetId="4">#REF!</definedName>
    <definedName name="Diesel" localSheetId="1">#REF!</definedName>
    <definedName name="Diesel" localSheetId="0">#REF!</definedName>
    <definedName name="Diesel" localSheetId="15">#REF!</definedName>
    <definedName name="Diesel" localSheetId="17">#REF!</definedName>
    <definedName name="Diesel" localSheetId="16">#REF!</definedName>
    <definedName name="Diesel">#REF!</definedName>
    <definedName name="ECY" localSheetId="7">'[10]GHG EF &amp; Fuel Price Tables'!#REF!</definedName>
    <definedName name="ECY" localSheetId="12">'[11]EF Default Tables'!#REF!</definedName>
    <definedName name="ECY" localSheetId="11">'[11]EF Default Tables'!#REF!</definedName>
    <definedName name="ECY" localSheetId="8">'[12]GHG EF &amp; Fuel Price Tables'!#REF!</definedName>
    <definedName name="ECY" localSheetId="10">'[12]GHG EF &amp; Fuel Price Tables'!#REF!</definedName>
    <definedName name="ECY" localSheetId="9">'[12]GHG EF &amp; Fuel Price Tables'!#REF!</definedName>
    <definedName name="ECY" localSheetId="18">'[13]EF Default Tables'!#REF!</definedName>
    <definedName name="ECY" localSheetId="5">'[12]GHG EF &amp; Fuel Price Tables'!#REF!</definedName>
    <definedName name="ECY" localSheetId="4">'[12]GHG EF &amp; Fuel Price Tables'!#REF!</definedName>
    <definedName name="ECY" localSheetId="1">'[12]GHG EF &amp; Fuel Price Tables'!#REF!</definedName>
    <definedName name="ECY" localSheetId="0">'[12]GHG EF &amp; Fuel Price Tables'!#REF!</definedName>
    <definedName name="ECY" localSheetId="15">'[11]EF Default Tables'!#REF!</definedName>
    <definedName name="ECY" localSheetId="17">'[13]EF Default Tables'!#REF!</definedName>
    <definedName name="ECY" localSheetId="16">'[11]EF Default Tables'!#REF!</definedName>
    <definedName name="ECY">'[12]GHG EF &amp; Fuel Price Tables'!#REF!</definedName>
    <definedName name="EERHDBEVBUS" localSheetId="7">'[28]LCFS CI &amp; LHV'!$N$12</definedName>
    <definedName name="EERHDBEVBUS" localSheetId="12">'[29]LCFS CI &amp; LHV'!$N$12</definedName>
    <definedName name="EERHDBEVBUS" localSheetId="11">'[29]LCFS CI &amp; LHV'!$N$12</definedName>
    <definedName name="EERHDBEVBUS" localSheetId="18">'[30]LCFS CI &amp; LHV'!$N$12</definedName>
    <definedName name="EERHDBEVBUS" localSheetId="15">'[29]LCFS CI &amp; LHV'!$N$12</definedName>
    <definedName name="EERHDBEVBUS" localSheetId="17">'[30]LCFS CI &amp; LHV'!$N$12</definedName>
    <definedName name="EERHDBEVBUS" localSheetId="16">'[29]LCFS CI &amp; LHV'!$N$12</definedName>
    <definedName name="EERHDBEVBUS">'[31]LCFS CI &amp; LHV'!$N$12</definedName>
    <definedName name="EERHDBEVTRUCK" localSheetId="7">'[28]LCFS CI &amp; LHV'!$N$11</definedName>
    <definedName name="EERHDBEVTRUCK" localSheetId="12">'[29]LCFS CI &amp; LHV'!$N$11</definedName>
    <definedName name="EERHDBEVTRUCK" localSheetId="11">'[29]LCFS CI &amp; LHV'!$N$11</definedName>
    <definedName name="EERHDBEVTRUCK" localSheetId="18">'[30]LCFS CI &amp; LHV'!$N$11</definedName>
    <definedName name="EERHDBEVTRUCK" localSheetId="15">'[29]LCFS CI &amp; LHV'!$N$11</definedName>
    <definedName name="EERHDBEVTRUCK" localSheetId="17">'[30]LCFS CI &amp; LHV'!$N$11</definedName>
    <definedName name="EERHDBEVTRUCK" localSheetId="16">'[29]LCFS CI &amp; LHV'!$N$11</definedName>
    <definedName name="EERHDBEVTRUCK">'[31]LCFS CI &amp; LHV'!$N$11</definedName>
    <definedName name="EERHDNG" localSheetId="7">'[28]LCFS CI &amp; LHV'!$N$9</definedName>
    <definedName name="EERHDNG" localSheetId="12">'[29]LCFS CI &amp; LHV'!$N$9</definedName>
    <definedName name="EERHDNG" localSheetId="11">'[29]LCFS CI &amp; LHV'!$N$9</definedName>
    <definedName name="EERHDNG" localSheetId="18">'[30]LCFS CI &amp; LHV'!$N$9</definedName>
    <definedName name="EERHDNG" localSheetId="15">'[29]LCFS CI &amp; LHV'!$N$9</definedName>
    <definedName name="EERHDNG" localSheetId="17">'[30]LCFS CI &amp; LHV'!$N$9</definedName>
    <definedName name="EERHDNG" localSheetId="16">'[29]LCFS CI &amp; LHV'!$N$9</definedName>
    <definedName name="EERHDNG">'[31]LCFS CI &amp; LHV'!$N$9</definedName>
    <definedName name="EERLDBEV" localSheetId="7">'[32]LCFS CI &amp; LHV'!$L$11</definedName>
    <definedName name="EERLDBEV" localSheetId="12">'[33]LCFS CI &amp; LHV'!$L$11</definedName>
    <definedName name="EERLDBEV" localSheetId="11">'[33]LCFS CI &amp; LHV'!$L$11</definedName>
    <definedName name="EERLDBEV" localSheetId="18">'[34]LCFS CI &amp; LHV'!$L$11</definedName>
    <definedName name="EERLDBEV" localSheetId="15">'[33]LCFS CI &amp; LHV'!$L$11</definedName>
    <definedName name="EERLDBEV" localSheetId="17">'[34]LCFS CI &amp; LHV'!$L$11</definedName>
    <definedName name="EERLDBEV" localSheetId="16">'[33]LCFS CI &amp; LHV'!$L$11</definedName>
    <definedName name="EERLDBEV">'[35]LCFS CI &amp; LHV'!$L$11</definedName>
    <definedName name="EERLDFCV" localSheetId="7">'[32]LCFS CI &amp; LHV'!$L$17</definedName>
    <definedName name="EERLDFCV" localSheetId="12">'[33]LCFS CI &amp; LHV'!$L$17</definedName>
    <definedName name="EERLDFCV" localSheetId="11">'[33]LCFS CI &amp; LHV'!$L$17</definedName>
    <definedName name="EERLDFCV" localSheetId="18">'[34]LCFS CI &amp; LHV'!$L$17</definedName>
    <definedName name="EERLDFCV" localSheetId="15">'[33]LCFS CI &amp; LHV'!$L$17</definedName>
    <definedName name="EERLDFCV" localSheetId="17">'[34]LCFS CI &amp; LHV'!$L$17</definedName>
    <definedName name="EERLDFCV" localSheetId="16">'[33]LCFS CI &amp; LHV'!$L$17</definedName>
    <definedName name="EERLDFCV">'[35]LCFS CI &amp; LHV'!$L$17</definedName>
    <definedName name="Electric" localSheetId="7">#REF!</definedName>
    <definedName name="Electric" localSheetId="12">#REF!</definedName>
    <definedName name="Electric" localSheetId="11">#REF!</definedName>
    <definedName name="Electric" localSheetId="8">#REF!</definedName>
    <definedName name="Electric" localSheetId="10">#REF!</definedName>
    <definedName name="Electric" localSheetId="9">#REF!</definedName>
    <definedName name="Electric" localSheetId="18">#REF!</definedName>
    <definedName name="Electric" localSheetId="5">#REF!</definedName>
    <definedName name="Electric" localSheetId="4">#REF!</definedName>
    <definedName name="Electric" localSheetId="1">#REF!</definedName>
    <definedName name="Electric" localSheetId="0">#REF!</definedName>
    <definedName name="Electric" localSheetId="15">#REF!</definedName>
    <definedName name="Electric" localSheetId="17">#REF!</definedName>
    <definedName name="Electric" localSheetId="16">#REF!</definedName>
    <definedName name="Electric">#REF!</definedName>
    <definedName name="EMY" localSheetId="7">[1]Defaults!$A$2:$A$50</definedName>
    <definedName name="EMY">[4]Defaults!$A$2:$A$50</definedName>
    <definedName name="Energy_Efficiency_and_Renewable_Energy" localSheetId="7">#REF!</definedName>
    <definedName name="Energy_Efficiency_and_Renewable_Energy" localSheetId="8">#REF!</definedName>
    <definedName name="Energy_Efficiency_and_Renewable_Energy" localSheetId="10">#REF!</definedName>
    <definedName name="Energy_Efficiency_and_Renewable_Energy" localSheetId="9">#REF!</definedName>
    <definedName name="Energy_Efficiency_and_Renewable_Energy" localSheetId="18">#REF!</definedName>
    <definedName name="Energy_Efficiency_and_Renewable_Energy" localSheetId="5">#REF!</definedName>
    <definedName name="Energy_Efficiency_and_Renewable_Energy" localSheetId="4">#REF!</definedName>
    <definedName name="Energy_Efficiency_and_Renewable_Energy" localSheetId="0">#REF!</definedName>
    <definedName name="Energy_Efficiency_and_Renewable_Energy">#REF!</definedName>
    <definedName name="enhp" localSheetId="7">[10]Defaults!#REF!</definedName>
    <definedName name="enhp" localSheetId="12">[11]Defaults!#REF!</definedName>
    <definedName name="enhp" localSheetId="11">[11]Defaults!#REF!</definedName>
    <definedName name="enhp" localSheetId="8">[12]Defaults!#REF!</definedName>
    <definedName name="enhp" localSheetId="10">[12]Defaults!#REF!</definedName>
    <definedName name="enhp" localSheetId="9">[12]Defaults!#REF!</definedName>
    <definedName name="enhp" localSheetId="18">[13]Defaults!#REF!</definedName>
    <definedName name="enhp" localSheetId="5">[12]Defaults!#REF!</definedName>
    <definedName name="enhp" localSheetId="4">[12]Defaults!#REF!</definedName>
    <definedName name="enhp" localSheetId="1">[12]Defaults!#REF!</definedName>
    <definedName name="enhp" localSheetId="0">[12]Defaults!#REF!</definedName>
    <definedName name="enhp" localSheetId="15">[11]Defaults!#REF!</definedName>
    <definedName name="enhp" localSheetId="17">[13]Defaults!#REF!</definedName>
    <definedName name="enhp" localSheetId="16">[11]Defaults!#REF!</definedName>
    <definedName name="enhp">[12]Defaults!#REF!</definedName>
    <definedName name="EquipmentType" localSheetId="7">'[36]GHG ERFs &amp; Defaults'!#REF!</definedName>
    <definedName name="EquipmentType" localSheetId="12">'[37]GHG ERFs &amp; Defaults'!#REF!</definedName>
    <definedName name="EquipmentType" localSheetId="11">'[37]GHG ERFs &amp; Defaults'!#REF!</definedName>
    <definedName name="EquipmentType" localSheetId="8">'[38]GHG ERFs &amp; Defaults'!#REF!</definedName>
    <definedName name="EquipmentType" localSheetId="10">'[38]GHG ERFs &amp; Defaults'!#REF!</definedName>
    <definedName name="EquipmentType" localSheetId="9">'[38]GHG ERFs &amp; Defaults'!#REF!</definedName>
    <definedName name="EquipmentType" localSheetId="18">'[39]GHG ERFs &amp; Defaults'!#REF!</definedName>
    <definedName name="EquipmentType" localSheetId="5">'[38]GHG ERFs &amp; Defaults'!#REF!</definedName>
    <definedName name="EquipmentType" localSheetId="4">'[38]GHG ERFs &amp; Defaults'!#REF!</definedName>
    <definedName name="EquipmentType" localSheetId="1">'[38]GHG ERFs &amp; Defaults'!#REF!</definedName>
    <definedName name="EquipmentType" localSheetId="0">'[38]GHG ERFs &amp; Defaults'!#REF!</definedName>
    <definedName name="EquipmentType" localSheetId="15">'[37]GHG ERFs &amp; Defaults'!#REF!</definedName>
    <definedName name="EquipmentType" localSheetId="17">'[39]GHG ERFs &amp; Defaults'!#REF!</definedName>
    <definedName name="EquipmentType" localSheetId="16">'[37]GHG ERFs &amp; Defaults'!#REF!</definedName>
    <definedName name="EquipmentType">'[38]GHG ERFs &amp; Defaults'!#REF!</definedName>
    <definedName name="EquipmentType2" localSheetId="7">[40]ERFs!$A$85,[40]ERFs!$A$87,[40]ERFs!$A$89,[40]ERFs!$A$91,[40]ERFs!$A$93</definedName>
    <definedName name="EquipmentType2" localSheetId="12">[41]ERFs!$A$85,[41]ERFs!$A$87,[41]ERFs!$A$89,[41]ERFs!$A$91,[41]ERFs!$A$93</definedName>
    <definedName name="EquipmentType2" localSheetId="11">[41]ERFs!$A$85,[41]ERFs!$A$87,[41]ERFs!$A$89,[41]ERFs!$A$91,[41]ERFs!$A$93</definedName>
    <definedName name="EquipmentType2" localSheetId="18">[42]ERFs!$A$85,[42]ERFs!$A$87,[42]ERFs!$A$89,[42]ERFs!$A$91,[42]ERFs!$A$93</definedName>
    <definedName name="EquipmentType2" localSheetId="15">[41]ERFs!$A$85,[41]ERFs!$A$87,[41]ERFs!$A$89,[41]ERFs!$A$91,[41]ERFs!$A$93</definedName>
    <definedName name="EquipmentType2" localSheetId="17">[42]ERFs!$A$85,[42]ERFs!$A$87,[42]ERFs!$A$89,[42]ERFs!$A$91,[42]ERFs!$A$93</definedName>
    <definedName name="EquipmentType2" localSheetId="16">[41]ERFs!$A$85,[41]ERFs!$A$87,[41]ERFs!$A$89,[41]ERFs!$A$91,[41]ERFs!$A$93</definedName>
    <definedName name="EquipmentType2">[43]ERFs!$A$85,[43]ERFs!$A$87,[43]ERFs!$A$89,[43]ERFs!$A$91,[43]ERFs!$A$93</definedName>
    <definedName name="EquipmentType3" localSheetId="7">[44]Sheet1!#REF!</definedName>
    <definedName name="EquipmentType3" localSheetId="12">[45]Sheet1!#REF!</definedName>
    <definedName name="EquipmentType3" localSheetId="11">[45]Sheet1!#REF!</definedName>
    <definedName name="EquipmentType3" localSheetId="8">[46]Sheet1!#REF!</definedName>
    <definedName name="EquipmentType3" localSheetId="10">[46]Sheet1!#REF!</definedName>
    <definedName name="EquipmentType3" localSheetId="9">[46]Sheet1!#REF!</definedName>
    <definedName name="EquipmentType3" localSheetId="18">[47]Sheet1!#REF!</definedName>
    <definedName name="EquipmentType3" localSheetId="5">[46]Sheet1!#REF!</definedName>
    <definedName name="EquipmentType3" localSheetId="4">[46]Sheet1!#REF!</definedName>
    <definedName name="EquipmentType3" localSheetId="1">[46]Sheet1!#REF!</definedName>
    <definedName name="EquipmentType3" localSheetId="0">[46]Sheet1!#REF!</definedName>
    <definedName name="EquipmentType3" localSheetId="15">[45]Sheet1!#REF!</definedName>
    <definedName name="EquipmentType3" localSheetId="17">[47]Sheet1!#REF!</definedName>
    <definedName name="EquipmentType3" localSheetId="16">[45]Sheet1!#REF!</definedName>
    <definedName name="EquipmentType3">[46]Sheet1!#REF!</definedName>
    <definedName name="FE2017HHDDIESEL" localSheetId="7">'[28]FE &amp; VMT - 2017 MYs'!$BJ$64</definedName>
    <definedName name="FE2017HHDDIESEL" localSheetId="12">'[29]FE &amp; VMT - 2017 MYs'!$BJ$64</definedName>
    <definedName name="FE2017HHDDIESEL" localSheetId="11">'[29]FE &amp; VMT - 2017 MYs'!$BJ$64</definedName>
    <definedName name="FE2017HHDDIESEL" localSheetId="18">'[30]FE &amp; VMT - 2017 MYs'!$BJ$64</definedName>
    <definedName name="FE2017HHDDIESEL" localSheetId="15">'[29]FE &amp; VMT - 2017 MYs'!$BJ$64</definedName>
    <definedName name="FE2017HHDDIESEL" localSheetId="17">'[30]FE &amp; VMT - 2017 MYs'!$BJ$64</definedName>
    <definedName name="FE2017HHDDIESEL" localSheetId="16">'[29]FE &amp; VMT - 2017 MYs'!$BJ$64</definedName>
    <definedName name="FE2017HHDDIESEL">'[31]FE &amp; VMT - 2017 MYs'!$BJ$64</definedName>
    <definedName name="FE2017LDAGAS" localSheetId="7">'[32]FE &amp; VMT - 2018 MYs'!$BH$10</definedName>
    <definedName name="FE2017LDAGAS" localSheetId="12">'[33]FE &amp; VMT - 2018 MYs'!$BH$10</definedName>
    <definedName name="FE2017LDAGAS" localSheetId="11">'[33]FE &amp; VMT - 2018 MYs'!$BH$10</definedName>
    <definedName name="FE2017LDAGAS" localSheetId="18">'[34]FE &amp; VMT - 2018 MYs'!$BH$10</definedName>
    <definedName name="FE2017LDAGAS" localSheetId="15">'[33]FE &amp; VMT - 2018 MYs'!$BH$10</definedName>
    <definedName name="FE2017LDAGAS" localSheetId="17">'[34]FE &amp; VMT - 2018 MYs'!$BH$10</definedName>
    <definedName name="FE2017LDAGAS" localSheetId="16">'[33]FE &amp; VMT - 2018 MYs'!$BH$10</definedName>
    <definedName name="FE2017LDAGAS">'[35]FE &amp; VMT - 2018 MYs'!$BH$10</definedName>
    <definedName name="FE2017LHD2GAS" localSheetId="7">'[48]FE &amp; VMT - 2017 MYs'!$BH$22</definedName>
    <definedName name="FE2017LHD2GAS" localSheetId="12">'[49]FE &amp; VMT - 2017 MYs'!$BH$22</definedName>
    <definedName name="FE2017LHD2GAS" localSheetId="11">'[49]FE &amp; VMT - 2017 MYs'!$BH$22</definedName>
    <definedName name="FE2017LHD2GAS" localSheetId="18">'[50]FE &amp; VMT - 2017 MYs'!$BH$22</definedName>
    <definedName name="FE2017LHD2GAS" localSheetId="15">'[49]FE &amp; VMT - 2017 MYs'!$BH$22</definedName>
    <definedName name="FE2017LHD2GAS" localSheetId="17">'[50]FE &amp; VMT - 2017 MYs'!$BH$22</definedName>
    <definedName name="FE2017LHD2GAS" localSheetId="16">'[49]FE &amp; VMT - 2017 MYs'!$BH$22</definedName>
    <definedName name="FE2017LHD2GAS">'[51]FE &amp; VMT - 2017 MYs'!$BH$22</definedName>
    <definedName name="FE2017LHDGAS" localSheetId="7">'[48]FE &amp; VMT - 2017 MYs'!$BH$19</definedName>
    <definedName name="FE2017LHDGAS" localSheetId="12">'[49]FE &amp; VMT - 2017 MYs'!$BH$19</definedName>
    <definedName name="FE2017LHDGAS" localSheetId="11">'[49]FE &amp; VMT - 2017 MYs'!$BH$19</definedName>
    <definedName name="FE2017LHDGAS" localSheetId="18">'[50]FE &amp; VMT - 2017 MYs'!$BH$19</definedName>
    <definedName name="FE2017LHDGAS" localSheetId="15">'[49]FE &amp; VMT - 2017 MYs'!$BH$19</definedName>
    <definedName name="FE2017LHDGAS" localSheetId="17">'[50]FE &amp; VMT - 2017 MYs'!$BH$19</definedName>
    <definedName name="FE2017LHDGAS" localSheetId="16">'[49]FE &amp; VMT - 2017 MYs'!$BH$19</definedName>
    <definedName name="FE2017LHDGAS">'[51]FE &amp; VMT - 2017 MYs'!$BH$19</definedName>
    <definedName name="FE2017MHDDIESEL" localSheetId="7">'[28]FE &amp; VMT - 2017 MYs'!$BJ$47</definedName>
    <definedName name="FE2017MHDDIESEL" localSheetId="12">'[29]FE &amp; VMT - 2017 MYs'!$BJ$47</definedName>
    <definedName name="FE2017MHDDIESEL" localSheetId="11">'[29]FE &amp; VMT - 2017 MYs'!$BJ$47</definedName>
    <definedName name="FE2017MHDDIESEL" localSheetId="18">'[30]FE &amp; VMT - 2017 MYs'!$BJ$47</definedName>
    <definedName name="FE2017MHDDIESEL" localSheetId="15">'[29]FE &amp; VMT - 2017 MYs'!$BJ$47</definedName>
    <definedName name="FE2017MHDDIESEL" localSheetId="17">'[30]FE &amp; VMT - 2017 MYs'!$BJ$47</definedName>
    <definedName name="FE2017MHDDIESEL" localSheetId="16">'[29]FE &amp; VMT - 2017 MYs'!$BJ$47</definedName>
    <definedName name="FE2017MHDDIESEL">'[31]FE &amp; VMT - 2017 MYs'!$BJ$47</definedName>
    <definedName name="FE2017SBUSBEV" localSheetId="7">'[28]School Bus'!$C$8</definedName>
    <definedName name="FE2017SBUSBEV" localSheetId="12">'[29]School Bus'!$C$8</definedName>
    <definedName name="FE2017SBUSBEV" localSheetId="11">'[29]School Bus'!$C$8</definedName>
    <definedName name="FE2017SBUSBEV" localSheetId="18">'[30]School Bus'!$C$8</definedName>
    <definedName name="FE2017SBUSBEV" localSheetId="15">'[29]School Bus'!$C$8</definedName>
    <definedName name="FE2017SBUSBEV" localSheetId="17">'[30]School Bus'!$C$8</definedName>
    <definedName name="FE2017SBUSBEV" localSheetId="16">'[29]School Bus'!$C$8</definedName>
    <definedName name="FE2017SBUSBEV">'[31]School Bus'!$C$8</definedName>
    <definedName name="FE2017SBUSDIESEL" localSheetId="7">'[28]FE &amp; VMT - 2017 MYs'!$BH$34</definedName>
    <definedName name="FE2017SBUSDIESEL" localSheetId="12">'[29]FE &amp; VMT - 2017 MYs'!$BH$34</definedName>
    <definedName name="FE2017SBUSDIESEL" localSheetId="11">'[29]FE &amp; VMT - 2017 MYs'!$BH$34</definedName>
    <definedName name="FE2017SBUSDIESEL" localSheetId="18">'[30]FE &amp; VMT - 2017 MYs'!$BH$34</definedName>
    <definedName name="FE2017SBUSDIESEL" localSheetId="15">'[29]FE &amp; VMT - 2017 MYs'!$BH$34</definedName>
    <definedName name="FE2017SBUSDIESEL" localSheetId="17">'[30]FE &amp; VMT - 2017 MYs'!$BH$34</definedName>
    <definedName name="FE2017SBUSDIESEL" localSheetId="16">'[29]FE &amp; VMT - 2017 MYs'!$BH$34</definedName>
    <definedName name="FE2017SBUSDIESEL">'[31]FE &amp; VMT - 2017 MYs'!$BH$34</definedName>
    <definedName name="FE2017UBUSDIESEL" localSheetId="7">'[28]FE &amp; VMT - 2017 MYs'!$BJ$67</definedName>
    <definedName name="FE2017UBUSDIESEL" localSheetId="12">'[29]FE &amp; VMT - 2017 MYs'!$BJ$67</definedName>
    <definedName name="FE2017UBUSDIESEL" localSheetId="11">'[29]FE &amp; VMT - 2017 MYs'!$BJ$67</definedName>
    <definedName name="FE2017UBUSDIESEL" localSheetId="18">'[30]FE &amp; VMT - 2017 MYs'!$BJ$67</definedName>
    <definedName name="FE2017UBUSDIESEL" localSheetId="15">'[29]FE &amp; VMT - 2017 MYs'!$BJ$67</definedName>
    <definedName name="FE2017UBUSDIESEL" localSheetId="17">'[30]FE &amp; VMT - 2017 MYs'!$BJ$67</definedName>
    <definedName name="FE2017UBUSDIESEL" localSheetId="16">'[29]FE &amp; VMT - 2017 MYs'!$BJ$67</definedName>
    <definedName name="FE2017UBUSDIESEL">'[31]FE &amp; VMT - 2017 MYs'!$BJ$67</definedName>
    <definedName name="Ferry" localSheetId="7">#REF!</definedName>
    <definedName name="Ferry" localSheetId="12">#REF!</definedName>
    <definedName name="Ferry" localSheetId="11">#REF!</definedName>
    <definedName name="Ferry" localSheetId="8">#REF!</definedName>
    <definedName name="Ferry" localSheetId="10">#REF!</definedName>
    <definedName name="Ferry" localSheetId="9">#REF!</definedName>
    <definedName name="Ferry" localSheetId="18">#REF!</definedName>
    <definedName name="Ferry" localSheetId="5">#REF!</definedName>
    <definedName name="Ferry" localSheetId="4">#REF!</definedName>
    <definedName name="Ferry" localSheetId="1">#REF!</definedName>
    <definedName name="Ferry" localSheetId="0">#REF!</definedName>
    <definedName name="Ferry" localSheetId="15">#REF!</definedName>
    <definedName name="Ferry" localSheetId="17">#REF!</definedName>
    <definedName name="Ferry" localSheetId="16">#REF!</definedName>
    <definedName name="Ferry">#REF!</definedName>
    <definedName name="FT" localSheetId="7">#REF!</definedName>
    <definedName name="FT" localSheetId="12">#REF!</definedName>
    <definedName name="FT" localSheetId="11">#REF!</definedName>
    <definedName name="FT" localSheetId="8">#REF!</definedName>
    <definedName name="FT" localSheetId="10">#REF!</definedName>
    <definedName name="FT" localSheetId="9">#REF!</definedName>
    <definedName name="FT" localSheetId="18">#REF!</definedName>
    <definedName name="FT" localSheetId="5">#REF!</definedName>
    <definedName name="FT" localSheetId="4">#REF!</definedName>
    <definedName name="FT" localSheetId="1">#REF!</definedName>
    <definedName name="FT" localSheetId="0">#REF!</definedName>
    <definedName name="FT" localSheetId="15">#REF!</definedName>
    <definedName name="FT" localSheetId="17">#REF!</definedName>
    <definedName name="FT" localSheetId="16">#REF!</definedName>
    <definedName name="FT">#REF!</definedName>
    <definedName name="Ftype" localSheetId="7">#REF!</definedName>
    <definedName name="Ftype" localSheetId="12">#REF!</definedName>
    <definedName name="Ftype" localSheetId="11">#REF!</definedName>
    <definedName name="Ftype" localSheetId="8">#REF!</definedName>
    <definedName name="Ftype" localSheetId="10">#REF!</definedName>
    <definedName name="Ftype" localSheetId="9">#REF!</definedName>
    <definedName name="Ftype" localSheetId="18">#REF!</definedName>
    <definedName name="Ftype" localSheetId="5">#REF!</definedName>
    <definedName name="Ftype" localSheetId="4">#REF!</definedName>
    <definedName name="Ftype" localSheetId="1">#REF!</definedName>
    <definedName name="Ftype" localSheetId="0">#REF!</definedName>
    <definedName name="Ftype" localSheetId="15">#REF!</definedName>
    <definedName name="Ftype" localSheetId="17">#REF!</definedName>
    <definedName name="Ftype" localSheetId="16">#REF!</definedName>
    <definedName name="Ftype">#REF!</definedName>
    <definedName name="fuel" localSheetId="7">[24]Defaults!$I$2:$I$10</definedName>
    <definedName name="fuel" localSheetId="12">[11]Defaults!$I$2:$I$10</definedName>
    <definedName name="fuel" localSheetId="11">[11]Defaults!$I$2:$I$10</definedName>
    <definedName name="fuel" localSheetId="18">[13]Defaults!$I$2:$I$10</definedName>
    <definedName name="fuel" localSheetId="15">[11]Defaults!$I$2:$I$10</definedName>
    <definedName name="fuel" localSheetId="17">[13]Defaults!$I$2:$I$10</definedName>
    <definedName name="fuel" localSheetId="16">[11]Defaults!$I$2:$I$10</definedName>
    <definedName name="fuel">[25]Defaults!$I$2:$I$10</definedName>
    <definedName name="Fuels" localSheetId="7">#REF!</definedName>
    <definedName name="Fuels" localSheetId="12">#REF!</definedName>
    <definedName name="Fuels" localSheetId="11">#REF!</definedName>
    <definedName name="Fuels" localSheetId="8">#REF!</definedName>
    <definedName name="Fuels" localSheetId="10">#REF!</definedName>
    <definedName name="Fuels" localSheetId="9">#REF!</definedName>
    <definedName name="Fuels" localSheetId="18">#REF!</definedName>
    <definedName name="Fuels" localSheetId="5">#REF!</definedName>
    <definedName name="Fuels" localSheetId="4">#REF!</definedName>
    <definedName name="Fuels" localSheetId="1">#REF!</definedName>
    <definedName name="Fuels" localSheetId="0">#REF!</definedName>
    <definedName name="Fuels" localSheetId="15">#REF!</definedName>
    <definedName name="Fuels" localSheetId="17">#REF!</definedName>
    <definedName name="Fuels" localSheetId="16">#REF!</definedName>
    <definedName name="Fuels">#REF!</definedName>
    <definedName name="FuelType" localSheetId="7">#REF!</definedName>
    <definedName name="FuelType" localSheetId="12">#REF!</definedName>
    <definedName name="FuelType" localSheetId="11">#REF!</definedName>
    <definedName name="FuelType" localSheetId="8">#REF!</definedName>
    <definedName name="FuelType" localSheetId="10">#REF!</definedName>
    <definedName name="FuelType" localSheetId="9">#REF!</definedName>
    <definedName name="FuelType" localSheetId="18">#REF!</definedName>
    <definedName name="FuelType" localSheetId="5">#REF!</definedName>
    <definedName name="FuelType" localSheetId="4">#REF!</definedName>
    <definedName name="FuelType" localSheetId="1">#REF!</definedName>
    <definedName name="FuelType" localSheetId="0">#REF!</definedName>
    <definedName name="FuelType" localSheetId="15">#REF!</definedName>
    <definedName name="FuelType" localSheetId="17">#REF!</definedName>
    <definedName name="FuelType" localSheetId="16">#REF!</definedName>
    <definedName name="FuelType">#REF!</definedName>
    <definedName name="GGRFDirectJobs" localSheetId="21">IF([9]Calculations!$G$14="","",SUM([9]Calculations!$G$14:$G$17))</definedName>
    <definedName name="GGRFDirectJobs" localSheetId="22">IF([9]Calculations!$G$14="","",SUM([9]Calculations!$G$14:$G$17))</definedName>
    <definedName name="GGRFDirectJobs">IF([9]Calculations!$G$14="","",SUM([9]Calculations!$G$14:$G$17))</definedName>
    <definedName name="GGRFfunds">[9]Inputs!$C$21</definedName>
    <definedName name="GGRFIndirectJobs">IF([9]Calculations!$G$19="","",SUM([9]Calculations!$G$19:$G$22))</definedName>
    <definedName name="GGRFInducedJobs">IF([9]Calculations!$G$24="","",SUM([9]Calculations!$G$24:$G$27))</definedName>
    <definedName name="GGRFTotalJobs" localSheetId="21">'Jobs Price Index'!GGRFDirectJobs+[0]!GGRFIndirectJobs+[0]!GGRFInducedJobs</definedName>
    <definedName name="GGRFTotalJobs" localSheetId="22">'Jobs Retail Adjustment'!GGRFDirectJobs+GGRFIndirectJobs+GGRFInducedJobs</definedName>
    <definedName name="GGRFTotalJobs" localSheetId="20">GGRFDirectJobs+GGRFIndirectJobs+GGRFInducedJobs</definedName>
    <definedName name="GGRFTotalJobs">GGRFDirectJobs+GGRFIndirectJobs+GGRFInducedJobs</definedName>
    <definedName name="GHGEF2017HHDBEV" localSheetId="7">#REF!</definedName>
    <definedName name="GHGEF2017HHDBEV" localSheetId="12">#REF!</definedName>
    <definedName name="GHGEF2017HHDBEV" localSheetId="11">#REF!</definedName>
    <definedName name="GHGEF2017HHDBEV" localSheetId="8">#REF!</definedName>
    <definedName name="GHGEF2017HHDBEV" localSheetId="10">#REF!</definedName>
    <definedName name="GHGEF2017HHDBEV" localSheetId="9">#REF!</definedName>
    <definedName name="GHGEF2017HHDBEV" localSheetId="18">#REF!</definedName>
    <definedName name="GHGEF2017HHDBEV" localSheetId="5">#REF!</definedName>
    <definedName name="GHGEF2017HHDBEV" localSheetId="4">#REF!</definedName>
    <definedName name="GHGEF2017HHDBEV" localSheetId="1">#REF!</definedName>
    <definedName name="GHGEF2017HHDBEV" localSheetId="0">#REF!</definedName>
    <definedName name="GHGEF2017HHDBEV" localSheetId="15">#REF!</definedName>
    <definedName name="GHGEF2017HHDBEV" localSheetId="17">#REF!</definedName>
    <definedName name="GHGEF2017HHDBEV" localSheetId="16">#REF!</definedName>
    <definedName name="GHGEF2017HHDBEV">#REF!</definedName>
    <definedName name="GHGEF2017HHDULSD" localSheetId="7">#REF!</definedName>
    <definedName name="GHGEF2017HHDULSD" localSheetId="12">#REF!</definedName>
    <definedName name="GHGEF2017HHDULSD" localSheetId="11">#REF!</definedName>
    <definedName name="GHGEF2017HHDULSD" localSheetId="8">#REF!</definedName>
    <definedName name="GHGEF2017HHDULSD" localSheetId="10">#REF!</definedName>
    <definedName name="GHGEF2017HHDULSD" localSheetId="9">#REF!</definedName>
    <definedName name="GHGEF2017HHDULSD" localSheetId="18">#REF!</definedName>
    <definedName name="GHGEF2017HHDULSD" localSheetId="5">#REF!</definedName>
    <definedName name="GHGEF2017HHDULSD" localSheetId="4">#REF!</definedName>
    <definedName name="GHGEF2017HHDULSD" localSheetId="1">#REF!</definedName>
    <definedName name="GHGEF2017HHDULSD" localSheetId="0">#REF!</definedName>
    <definedName name="GHGEF2017HHDULSD" localSheetId="15">#REF!</definedName>
    <definedName name="GHGEF2017HHDULSD" localSheetId="17">#REF!</definedName>
    <definedName name="GHGEF2017HHDULSD" localSheetId="16">#REF!</definedName>
    <definedName name="GHGEF2017HHDULSD">#REF!</definedName>
    <definedName name="GHGEF2017MHDBEV" localSheetId="7">#REF!</definedName>
    <definedName name="GHGEF2017MHDBEV" localSheetId="12">#REF!</definedName>
    <definedName name="GHGEF2017MHDBEV" localSheetId="11">#REF!</definedName>
    <definedName name="GHGEF2017MHDBEV" localSheetId="8">#REF!</definedName>
    <definedName name="GHGEF2017MHDBEV" localSheetId="10">#REF!</definedName>
    <definedName name="GHGEF2017MHDBEV" localSheetId="9">#REF!</definedName>
    <definedName name="GHGEF2017MHDBEV" localSheetId="18">#REF!</definedName>
    <definedName name="GHGEF2017MHDBEV" localSheetId="5">#REF!</definedName>
    <definedName name="GHGEF2017MHDBEV" localSheetId="4">#REF!</definedName>
    <definedName name="GHGEF2017MHDBEV" localSheetId="1">#REF!</definedName>
    <definedName name="GHGEF2017MHDBEV" localSheetId="0">#REF!</definedName>
    <definedName name="GHGEF2017MHDBEV" localSheetId="15">#REF!</definedName>
    <definedName name="GHGEF2017MHDBEV" localSheetId="17">#REF!</definedName>
    <definedName name="GHGEF2017MHDBEV" localSheetId="16">#REF!</definedName>
    <definedName name="GHGEF2017MHDBEV">#REF!</definedName>
    <definedName name="GHGEF2017MHDHYBRID" localSheetId="7">#REF!</definedName>
    <definedName name="GHGEF2017MHDHYBRID" localSheetId="12">#REF!</definedName>
    <definedName name="GHGEF2017MHDHYBRID" localSheetId="11">#REF!</definedName>
    <definedName name="GHGEF2017MHDHYBRID" localSheetId="8">#REF!</definedName>
    <definedName name="GHGEF2017MHDHYBRID" localSheetId="10">#REF!</definedName>
    <definedName name="GHGEF2017MHDHYBRID" localSheetId="9">#REF!</definedName>
    <definedName name="GHGEF2017MHDHYBRID" localSheetId="18">#REF!</definedName>
    <definedName name="GHGEF2017MHDHYBRID" localSheetId="5">#REF!</definedName>
    <definedName name="GHGEF2017MHDHYBRID" localSheetId="4">#REF!</definedName>
    <definedName name="GHGEF2017MHDHYBRID" localSheetId="1">#REF!</definedName>
    <definedName name="GHGEF2017MHDHYBRID" localSheetId="0">#REF!</definedName>
    <definedName name="GHGEF2017MHDHYBRID" localSheetId="15">#REF!</definedName>
    <definedName name="GHGEF2017MHDHYBRID" localSheetId="17">#REF!</definedName>
    <definedName name="GHGEF2017MHDHYBRID" localSheetId="16">#REF!</definedName>
    <definedName name="GHGEF2017MHDHYBRID">#REF!</definedName>
    <definedName name="GHGEF2017MHDULSD" localSheetId="7">#REF!</definedName>
    <definedName name="GHGEF2017MHDULSD" localSheetId="12">#REF!</definedName>
    <definedName name="GHGEF2017MHDULSD" localSheetId="11">#REF!</definedName>
    <definedName name="GHGEF2017MHDULSD" localSheetId="8">#REF!</definedName>
    <definedName name="GHGEF2017MHDULSD" localSheetId="10">#REF!</definedName>
    <definedName name="GHGEF2017MHDULSD" localSheetId="9">#REF!</definedName>
    <definedName name="GHGEF2017MHDULSD" localSheetId="18">#REF!</definedName>
    <definedName name="GHGEF2017MHDULSD" localSheetId="5">#REF!</definedName>
    <definedName name="GHGEF2017MHDULSD" localSheetId="4">#REF!</definedName>
    <definedName name="GHGEF2017MHDULSD" localSheetId="1">#REF!</definedName>
    <definedName name="GHGEF2017MHDULSD" localSheetId="0">#REF!</definedName>
    <definedName name="GHGEF2017MHDULSD" localSheetId="15">#REF!</definedName>
    <definedName name="GHGEF2017MHDULSD" localSheetId="17">#REF!</definedName>
    <definedName name="GHGEF2017MHDULSD" localSheetId="16">#REF!</definedName>
    <definedName name="GHGEF2017MHDULSD">#REF!</definedName>
    <definedName name="GHGEF2017SBUSBEV" localSheetId="7">#REF!</definedName>
    <definedName name="GHGEF2017SBUSBEV" localSheetId="12">#REF!</definedName>
    <definedName name="GHGEF2017SBUSBEV" localSheetId="11">#REF!</definedName>
    <definedName name="GHGEF2017SBUSBEV" localSheetId="8">#REF!</definedName>
    <definedName name="GHGEF2017SBUSBEV" localSheetId="10">#REF!</definedName>
    <definedName name="GHGEF2017SBUSBEV" localSheetId="9">#REF!</definedName>
    <definedName name="GHGEF2017SBUSBEV" localSheetId="18">#REF!</definedName>
    <definedName name="GHGEF2017SBUSBEV" localSheetId="5">#REF!</definedName>
    <definedName name="GHGEF2017SBUSBEV" localSheetId="4">#REF!</definedName>
    <definedName name="GHGEF2017SBUSBEV" localSheetId="1">#REF!</definedName>
    <definedName name="GHGEF2017SBUSBEV" localSheetId="0">#REF!</definedName>
    <definedName name="GHGEF2017SBUSBEV" localSheetId="15">#REF!</definedName>
    <definedName name="GHGEF2017SBUSBEV" localSheetId="17">#REF!</definedName>
    <definedName name="GHGEF2017SBUSBEV" localSheetId="16">#REF!</definedName>
    <definedName name="GHGEF2017SBUSBEV">#REF!</definedName>
    <definedName name="GHGEF2017SBUSULSD" localSheetId="7">#REF!</definedName>
    <definedName name="GHGEF2017SBUSULSD" localSheetId="12">#REF!</definedName>
    <definedName name="GHGEF2017SBUSULSD" localSheetId="11">#REF!</definedName>
    <definedName name="GHGEF2017SBUSULSD" localSheetId="8">#REF!</definedName>
    <definedName name="GHGEF2017SBUSULSD" localSheetId="10">#REF!</definedName>
    <definedName name="GHGEF2017SBUSULSD" localSheetId="9">#REF!</definedName>
    <definedName name="GHGEF2017SBUSULSD" localSheetId="18">#REF!</definedName>
    <definedName name="GHGEF2017SBUSULSD" localSheetId="5">#REF!</definedName>
    <definedName name="GHGEF2017SBUSULSD" localSheetId="4">#REF!</definedName>
    <definedName name="GHGEF2017SBUSULSD" localSheetId="1">#REF!</definedName>
    <definedName name="GHGEF2017SBUSULSD" localSheetId="0">#REF!</definedName>
    <definedName name="GHGEF2017SBUSULSD" localSheetId="15">#REF!</definedName>
    <definedName name="GHGEF2017SBUSULSD" localSheetId="17">#REF!</definedName>
    <definedName name="GHGEF2017SBUSULSD" localSheetId="16">#REF!</definedName>
    <definedName name="GHGEF2017SBUSULSD">#REF!</definedName>
    <definedName name="GHGEF2017UBUSBEV" localSheetId="7">#REF!</definedName>
    <definedName name="GHGEF2017UBUSBEV" localSheetId="12">#REF!</definedName>
    <definedName name="GHGEF2017UBUSBEV" localSheetId="11">#REF!</definedName>
    <definedName name="GHGEF2017UBUSBEV" localSheetId="8">#REF!</definedName>
    <definedName name="GHGEF2017UBUSBEV" localSheetId="10">#REF!</definedName>
    <definedName name="GHGEF2017UBUSBEV" localSheetId="9">#REF!</definedName>
    <definedName name="GHGEF2017UBUSBEV" localSheetId="18">#REF!</definedName>
    <definedName name="GHGEF2017UBUSBEV" localSheetId="5">#REF!</definedName>
    <definedName name="GHGEF2017UBUSBEV" localSheetId="4">#REF!</definedName>
    <definedName name="GHGEF2017UBUSBEV" localSheetId="1">#REF!</definedName>
    <definedName name="GHGEF2017UBUSBEV" localSheetId="0">#REF!</definedName>
    <definedName name="GHGEF2017UBUSBEV" localSheetId="15">#REF!</definedName>
    <definedName name="GHGEF2017UBUSBEV" localSheetId="17">#REF!</definedName>
    <definedName name="GHGEF2017UBUSBEV" localSheetId="16">#REF!</definedName>
    <definedName name="GHGEF2017UBUSBEV">#REF!</definedName>
    <definedName name="GHGEF2017UBUSCNG" localSheetId="7">#REF!</definedName>
    <definedName name="GHGEF2017UBUSCNG" localSheetId="12">#REF!</definedName>
    <definedName name="GHGEF2017UBUSCNG" localSheetId="11">#REF!</definedName>
    <definedName name="GHGEF2017UBUSCNG" localSheetId="8">#REF!</definedName>
    <definedName name="GHGEF2017UBUSCNG" localSheetId="10">#REF!</definedName>
    <definedName name="GHGEF2017UBUSCNG" localSheetId="9">#REF!</definedName>
    <definedName name="GHGEF2017UBUSCNG" localSheetId="18">#REF!</definedName>
    <definedName name="GHGEF2017UBUSCNG" localSheetId="5">#REF!</definedName>
    <definedName name="GHGEF2017UBUSCNG" localSheetId="4">#REF!</definedName>
    <definedName name="GHGEF2017UBUSCNG" localSheetId="1">#REF!</definedName>
    <definedName name="GHGEF2017UBUSCNG" localSheetId="0">#REF!</definedName>
    <definedName name="GHGEF2017UBUSCNG" localSheetId="15">#REF!</definedName>
    <definedName name="GHGEF2017UBUSCNG" localSheetId="17">#REF!</definedName>
    <definedName name="GHGEF2017UBUSCNG" localSheetId="16">#REF!</definedName>
    <definedName name="GHGEF2017UBUSCNG">#REF!</definedName>
    <definedName name="GHGEF2017UBUSULSD" localSheetId="7">#REF!</definedName>
    <definedName name="GHGEF2017UBUSULSD" localSheetId="12">#REF!</definedName>
    <definedName name="GHGEF2017UBUSULSD" localSheetId="11">#REF!</definedName>
    <definedName name="GHGEF2017UBUSULSD" localSheetId="8">#REF!</definedName>
    <definedName name="GHGEF2017UBUSULSD" localSheetId="10">#REF!</definedName>
    <definedName name="GHGEF2017UBUSULSD" localSheetId="9">#REF!</definedName>
    <definedName name="GHGEF2017UBUSULSD" localSheetId="18">#REF!</definedName>
    <definedName name="GHGEF2017UBUSULSD" localSheetId="5">#REF!</definedName>
    <definedName name="GHGEF2017UBUSULSD" localSheetId="4">#REF!</definedName>
    <definedName name="GHGEF2017UBUSULSD" localSheetId="1">#REF!</definedName>
    <definedName name="GHGEF2017UBUSULSD" localSheetId="0">#REF!</definedName>
    <definedName name="GHGEF2017UBUSULSD" localSheetId="15">#REF!</definedName>
    <definedName name="GHGEF2017UBUSULSD" localSheetId="17">#REF!</definedName>
    <definedName name="GHGEF2017UBUSULSD" localSheetId="16">#REF!</definedName>
    <definedName name="GHGEF2017UBUSULSD">#REF!</definedName>
    <definedName name="Heavy_Rail" localSheetId="7">#REF!</definedName>
    <definedName name="Heavy_Rail" localSheetId="12">#REF!</definedName>
    <definedName name="Heavy_Rail" localSheetId="11">#REF!</definedName>
    <definedName name="Heavy_Rail" localSheetId="8">#REF!</definedName>
    <definedName name="Heavy_Rail" localSheetId="10">#REF!</definedName>
    <definedName name="Heavy_Rail" localSheetId="9">#REF!</definedName>
    <definedName name="Heavy_Rail" localSheetId="18">#REF!</definedName>
    <definedName name="Heavy_Rail" localSheetId="5">#REF!</definedName>
    <definedName name="Heavy_Rail" localSheetId="4">#REF!</definedName>
    <definedName name="Heavy_Rail" localSheetId="1">#REF!</definedName>
    <definedName name="Heavy_Rail" localSheetId="0">#REF!</definedName>
    <definedName name="Heavy_Rail" localSheetId="15">#REF!</definedName>
    <definedName name="Heavy_Rail" localSheetId="17">#REF!</definedName>
    <definedName name="Heavy_Rail" localSheetId="16">#REF!</definedName>
    <definedName name="Heavy_Rail">#REF!</definedName>
    <definedName name="Heavy_Rail_Car" localSheetId="7">#REF!</definedName>
    <definedName name="Heavy_Rail_Car" localSheetId="12">#REF!</definedName>
    <definedName name="Heavy_Rail_Car" localSheetId="11">#REF!</definedName>
    <definedName name="Heavy_Rail_Car" localSheetId="8">#REF!</definedName>
    <definedName name="Heavy_Rail_Car" localSheetId="10">#REF!</definedName>
    <definedName name="Heavy_Rail_Car" localSheetId="9">#REF!</definedName>
    <definedName name="Heavy_Rail_Car" localSheetId="18">#REF!</definedName>
    <definedName name="Heavy_Rail_Car" localSheetId="5">#REF!</definedName>
    <definedName name="Heavy_Rail_Car" localSheetId="4">#REF!</definedName>
    <definedName name="Heavy_Rail_Car" localSheetId="1">#REF!</definedName>
    <definedName name="Heavy_Rail_Car" localSheetId="0">#REF!</definedName>
    <definedName name="Heavy_Rail_Car" localSheetId="15">#REF!</definedName>
    <definedName name="Heavy_Rail_Car" localSheetId="17">#REF!</definedName>
    <definedName name="Heavy_Rail_Car" localSheetId="16">#REF!</definedName>
    <definedName name="Heavy_Rail_Car">#REF!</definedName>
    <definedName name="Hybrid" localSheetId="7">[5]Defaults!$W$2:$W$3</definedName>
    <definedName name="Hybrid" localSheetId="12">[6]Defaults!$W$2:$W$3</definedName>
    <definedName name="Hybrid" localSheetId="11">[6]Defaults!$W$2:$W$3</definedName>
    <definedName name="Hybrid" localSheetId="18">[7]Defaults!$W$2:$W$3</definedName>
    <definedName name="Hybrid" localSheetId="15">[6]Defaults!$W$2:$W$3</definedName>
    <definedName name="Hybrid" localSheetId="17">[7]Defaults!$W$2:$W$3</definedName>
    <definedName name="Hybrid" localSheetId="16">[6]Defaults!$W$2:$W$3</definedName>
    <definedName name="Hybrid">[8]Defaults!$W$2:$W$3</definedName>
    <definedName name="IndexYear1" localSheetId="7">IF(#REF!&lt;2018,VLOOKUP(#REF!,#REF!,2,FALSE),#REF!)</definedName>
    <definedName name="IndexYear1" localSheetId="12">IF(#REF!&lt;2018,VLOOKUP(#REF!,#REF!,2,FALSE),#REF!)</definedName>
    <definedName name="IndexYear1" localSheetId="11">IF(#REF!&lt;2018,VLOOKUP(#REF!,#REF!,2,FALSE),#REF!)</definedName>
    <definedName name="IndexYear1" localSheetId="8">IF(#REF!&lt;2018,VLOOKUP(#REF!,#REF!,2,FALSE),#REF!)</definedName>
    <definedName name="IndexYear1" localSheetId="21">IF([0]!Year1&lt;2019,VLOOKUP([0]!Year1,[9]Calculations!$B$32:$C$38,2,FALSE),[9]Calculations!$C$38)</definedName>
    <definedName name="IndexYear1" localSheetId="22">IF(Year1&lt;2019,VLOOKUP(Year1,[9]Calculations!$B$32:$C$38,2,FALSE),[9]Calculations!$C$38)</definedName>
    <definedName name="IndexYear1" localSheetId="19">IF(Year1&lt;2019,VLOOKUP(Year1,[9]Calculations!$B$32:$C$38,2,FALSE),[9]Calculations!$C$38)</definedName>
    <definedName name="IndexYear1" localSheetId="20">IF(Year1&lt;2019,VLOOKUP(Year1,[9]Calculations!$B$32:$C$38,2,FALSE),[9]Calculations!$C$38)</definedName>
    <definedName name="IndexYear1" localSheetId="9">IF(#REF!&lt;2018,VLOOKUP(#REF!,#REF!,2,FALSE),#REF!)</definedName>
    <definedName name="IndexYear1" localSheetId="18">IF(#REF!&lt;2018,VLOOKUP(#REF!,#REF!,2,FALSE),#REF!)</definedName>
    <definedName name="IndexYear1" localSheetId="5">IF(#REF!&lt;2018,VLOOKUP(#REF!,#REF!,2,FALSE),#REF!)</definedName>
    <definedName name="IndexYear1" localSheetId="4">IF(#REF!&lt;2018,VLOOKUP(#REF!,#REF!,2,FALSE),#REF!)</definedName>
    <definedName name="IndexYear1" localSheetId="0">IF(#REF!&lt;2018,VLOOKUP(#REF!,#REF!,2,FALSE),#REF!)</definedName>
    <definedName name="IndexYear1" localSheetId="15">IF(#REF!&lt;2018,VLOOKUP(#REF!,#REF!,2,FALSE),#REF!)</definedName>
    <definedName name="IndexYear1" localSheetId="17">IF(#REF!&lt;2018,VLOOKUP(#REF!,#REF!,2,FALSE),#REF!)</definedName>
    <definedName name="IndexYear1" localSheetId="16">IF(#REF!&lt;2018,VLOOKUP(#REF!,#REF!,2,FALSE),#REF!)</definedName>
    <definedName name="IndexYear1">IF(#REF!&lt;2018,VLOOKUP(#REF!,#REF!,2,FALSE),#REF!)</definedName>
    <definedName name="inex" localSheetId="7">[5]Defaults!$H$2:$H$4</definedName>
    <definedName name="inex" localSheetId="12">[6]Defaults!$H$2:$H$4</definedName>
    <definedName name="inex" localSheetId="11">[6]Defaults!$H$2:$H$4</definedName>
    <definedName name="inex" localSheetId="18">[7]Defaults!$H$2:$H$4</definedName>
    <definedName name="inex" localSheetId="15">[6]Defaults!$H$2:$H$4</definedName>
    <definedName name="inex" localSheetId="17">[7]Defaults!$H$2:$H$4</definedName>
    <definedName name="inex" localSheetId="16">[6]Defaults!$H$2:$H$4</definedName>
    <definedName name="inex">[8]Defaults!$H$2:$H$4</definedName>
    <definedName name="k" localSheetId="7">#REF!</definedName>
    <definedName name="k" localSheetId="12">#REF!</definedName>
    <definedName name="k" localSheetId="11">#REF!</definedName>
    <definedName name="k" localSheetId="8">#REF!</definedName>
    <definedName name="k" localSheetId="10">#REF!</definedName>
    <definedName name="k" localSheetId="9">#REF!</definedName>
    <definedName name="k" localSheetId="18">#REF!</definedName>
    <definedName name="k" localSheetId="5">#REF!</definedName>
    <definedName name="k" localSheetId="4">#REF!</definedName>
    <definedName name="k" localSheetId="1">#REF!</definedName>
    <definedName name="k" localSheetId="0">#REF!</definedName>
    <definedName name="k" localSheetId="15">#REF!</definedName>
    <definedName name="k" localSheetId="17">#REF!</definedName>
    <definedName name="k" localSheetId="16">#REF!</definedName>
    <definedName name="k">#REF!</definedName>
    <definedName name="LandCoverType" localSheetId="7">#REF!</definedName>
    <definedName name="LandCoverType" localSheetId="12">#REF!</definedName>
    <definedName name="LandCoverType" localSheetId="11">#REF!</definedName>
    <definedName name="LandCoverType" localSheetId="8">#REF!</definedName>
    <definedName name="LandCoverType" localSheetId="10">#REF!</definedName>
    <definedName name="LandCoverType" localSheetId="9">#REF!</definedName>
    <definedName name="LandCoverType" localSheetId="18">#REF!</definedName>
    <definedName name="LandCoverType" localSheetId="5">#REF!</definedName>
    <definedName name="LandCoverType" localSheetId="4">#REF!</definedName>
    <definedName name="LandCoverType" localSheetId="1">#REF!</definedName>
    <definedName name="LandCoverType" localSheetId="0">#REF!</definedName>
    <definedName name="LandCoverType" localSheetId="15">#REF!</definedName>
    <definedName name="LandCoverType" localSheetId="17">#REF!</definedName>
    <definedName name="LandCoverType" localSheetId="16">#REF!</definedName>
    <definedName name="LandCoverType">#REF!</definedName>
    <definedName name="lctopcy" localSheetId="7">[5]Defaults!$B$2:$B$37</definedName>
    <definedName name="lctopcy" localSheetId="12">[6]Defaults!$B$2:$B$37</definedName>
    <definedName name="lctopcy" localSheetId="11">[6]Defaults!$B$2:$B$37</definedName>
    <definedName name="lctopcy" localSheetId="18">[7]Defaults!$B$2:$B$37</definedName>
    <definedName name="lctopcy" localSheetId="15">[6]Defaults!$B$2:$B$37</definedName>
    <definedName name="lctopcy" localSheetId="17">[7]Defaults!$B$2:$B$37</definedName>
    <definedName name="lctopcy" localSheetId="16">[6]Defaults!$B$2:$B$37</definedName>
    <definedName name="lctopcy">[8]Defaults!$B$2:$B$37</definedName>
    <definedName name="LHVCARFG" localSheetId="7">'[32]LCFS CI &amp; LHV'!$G$22</definedName>
    <definedName name="LHVCARFG" localSheetId="12">'[33]LCFS CI &amp; LHV'!$G$22</definedName>
    <definedName name="LHVCARFG" localSheetId="11">'[33]LCFS CI &amp; LHV'!$G$22</definedName>
    <definedName name="LHVCARFG" localSheetId="18">'[34]LCFS CI &amp; LHV'!$G$22</definedName>
    <definedName name="LHVCARFG" localSheetId="15">'[33]LCFS CI &amp; LHV'!$G$22</definedName>
    <definedName name="LHVCARFG" localSheetId="17">'[34]LCFS CI &amp; LHV'!$G$22</definedName>
    <definedName name="LHVCARFG" localSheetId="16">'[33]LCFS CI &amp; LHV'!$G$22</definedName>
    <definedName name="LHVCARFG">'[35]LCFS CI &amp; LHV'!$G$22</definedName>
    <definedName name="LHVH2" localSheetId="7">'[32]LCFS CI &amp; LHV'!$H$24</definedName>
    <definedName name="LHVH2" localSheetId="12">'[33]LCFS CI &amp; LHV'!$H$24</definedName>
    <definedName name="LHVH2" localSheetId="11">'[33]LCFS CI &amp; LHV'!$H$24</definedName>
    <definedName name="LHVH2" localSheetId="18">'[34]LCFS CI &amp; LHV'!$H$24</definedName>
    <definedName name="LHVH2" localSheetId="15">'[33]LCFS CI &amp; LHV'!$H$24</definedName>
    <definedName name="LHVH2" localSheetId="17">'[34]LCFS CI &amp; LHV'!$H$24</definedName>
    <definedName name="LHVH2" localSheetId="16">'[33]LCFS CI &amp; LHV'!$H$24</definedName>
    <definedName name="LHVH2">'[35]LCFS CI &amp; LHV'!$H$24</definedName>
    <definedName name="LHVNG" localSheetId="7">'[28]LCFS CI &amp; LHV'!$H$23</definedName>
    <definedName name="LHVNG" localSheetId="12">'[29]LCFS CI &amp; LHV'!$H$23</definedName>
    <definedName name="LHVNG" localSheetId="11">'[29]LCFS CI &amp; LHV'!$H$23</definedName>
    <definedName name="LHVNG" localSheetId="18">'[30]LCFS CI &amp; LHV'!$H$23</definedName>
    <definedName name="LHVNG" localSheetId="15">'[29]LCFS CI &amp; LHV'!$H$23</definedName>
    <definedName name="LHVNG" localSheetId="17">'[30]LCFS CI &amp; LHV'!$H$23</definedName>
    <definedName name="LHVNG" localSheetId="16">'[29]LCFS CI &amp; LHV'!$H$23</definedName>
    <definedName name="LHVNG">'[31]LCFS CI &amp; LHV'!$H$23</definedName>
    <definedName name="LHVULSD" localSheetId="7">'[28]LCFS CI &amp; LHV'!$G$21</definedName>
    <definedName name="LHVULSD" localSheetId="12">'[29]LCFS CI &amp; LHV'!$G$21</definedName>
    <definedName name="LHVULSD" localSheetId="11">'[29]LCFS CI &amp; LHV'!$G$21</definedName>
    <definedName name="LHVULSD" localSheetId="18">'[30]LCFS CI &amp; LHV'!$G$21</definedName>
    <definedName name="LHVULSD" localSheetId="15">'[29]LCFS CI &amp; LHV'!$G$21</definedName>
    <definedName name="LHVULSD" localSheetId="17">'[30]LCFS CI &amp; LHV'!$G$21</definedName>
    <definedName name="LHVULSD" localSheetId="16">'[29]LCFS CI &amp; LHV'!$G$21</definedName>
    <definedName name="LHVULSD">'[31]LCFS CI &amp; LHV'!$G$21</definedName>
    <definedName name="List1" localSheetId="8">[26]Defaults!#REF!</definedName>
    <definedName name="List1">Defaults!#REF!</definedName>
    <definedName name="mode" localSheetId="7">[1]Defaults!$E$48:$E$59</definedName>
    <definedName name="mode">[4]Defaults!$E$48:$E$59</definedName>
    <definedName name="MY" localSheetId="7">#REF!</definedName>
    <definedName name="MY" localSheetId="12">#REF!</definedName>
    <definedName name="MY" localSheetId="11">#REF!</definedName>
    <definedName name="MY" localSheetId="8">#REF!</definedName>
    <definedName name="MY" localSheetId="10">#REF!</definedName>
    <definedName name="MY" localSheetId="9">#REF!</definedName>
    <definedName name="MY" localSheetId="18">#REF!</definedName>
    <definedName name="MY" localSheetId="5">#REF!</definedName>
    <definedName name="MY" localSheetId="4">#REF!</definedName>
    <definedName name="MY" localSheetId="1">#REF!</definedName>
    <definedName name="MY" localSheetId="0">#REF!</definedName>
    <definedName name="MY" localSheetId="15">#REF!</definedName>
    <definedName name="MY" localSheetId="17">#REF!</definedName>
    <definedName name="MY" localSheetId="16">#REF!</definedName>
    <definedName name="MY">#REF!</definedName>
    <definedName name="Name">'[9]Project Info'!$E$15</definedName>
    <definedName name="new" localSheetId="7">[5]Defaults!$H$8</definedName>
    <definedName name="new" localSheetId="12">[6]Defaults!$H$8</definedName>
    <definedName name="new" localSheetId="11">[6]Defaults!$H$8</definedName>
    <definedName name="new" localSheetId="18">[7]Defaults!$H$8</definedName>
    <definedName name="new" localSheetId="15">[6]Defaults!$H$8</definedName>
    <definedName name="new" localSheetId="17">[7]Defaults!$H$8</definedName>
    <definedName name="new" localSheetId="16">[6]Defaults!$H$8</definedName>
    <definedName name="new">[8]Defaults!$H$8</definedName>
    <definedName name="newpt" localSheetId="7">[5]Defaults!$E$2:$E$5</definedName>
    <definedName name="newpt" localSheetId="12">[6]Defaults!$E$2:$E$5</definedName>
    <definedName name="newpt" localSheetId="11">[6]Defaults!$E$2:$E$5</definedName>
    <definedName name="newpt" localSheetId="18">[7]Defaults!$E$2:$E$5</definedName>
    <definedName name="newpt" localSheetId="15">[6]Defaults!$E$2:$E$5</definedName>
    <definedName name="newpt" localSheetId="17">[7]Defaults!$E$2:$E$5</definedName>
    <definedName name="newpt" localSheetId="16">[6]Defaults!$E$2:$E$5</definedName>
    <definedName name="newpt">[8]Defaults!$E$2:$E$5</definedName>
    <definedName name="NewS" localSheetId="7">[14]Defaults!$H$10</definedName>
    <definedName name="NewS" localSheetId="8">[15]Defaults!$H$10</definedName>
    <definedName name="NewS" localSheetId="0">[15]Defaults!$H$10</definedName>
    <definedName name="NewS">Defaults!#REF!</definedName>
    <definedName name="NMY" localSheetId="7">[24]Defaults!$A$2:$A$61</definedName>
    <definedName name="NMY" localSheetId="12">[11]Defaults!$A$2:$A$61</definedName>
    <definedName name="NMY" localSheetId="11">[11]Defaults!$A$2:$A$61</definedName>
    <definedName name="NMY" localSheetId="18">[13]Defaults!$A$2:$A$61</definedName>
    <definedName name="NMY" localSheetId="15">[11]Defaults!$A$2:$A$61</definedName>
    <definedName name="NMY" localSheetId="17">[13]Defaults!$A$2:$A$61</definedName>
    <definedName name="NMY" localSheetId="16">[11]Defaults!$A$2:$A$61</definedName>
    <definedName name="NMY">[25]Defaults!$A$2:$A$61</definedName>
    <definedName name="NOXEF2017HHDULSD" localSheetId="7">'[52]HD EF in 2024'!$AP$38</definedName>
    <definedName name="NOXEF2017HHDULSD" localSheetId="12">'[53]HD EF in 2024'!$AP$38</definedName>
    <definedName name="NOXEF2017HHDULSD" localSheetId="11">'[53]HD EF in 2024'!$AP$38</definedName>
    <definedName name="NOXEF2017HHDULSD" localSheetId="18">'[54]HD EF in 2024'!$AP$38</definedName>
    <definedName name="NOXEF2017HHDULSD" localSheetId="15">'[53]HD EF in 2024'!$AP$38</definedName>
    <definedName name="NOXEF2017HHDULSD" localSheetId="17">'[54]HD EF in 2024'!$AP$38</definedName>
    <definedName name="NOXEF2017HHDULSD" localSheetId="16">'[53]HD EF in 2024'!$AP$38</definedName>
    <definedName name="NOXEF2017HHDULSD">'[55]HD EF in 2024'!$AP$38</definedName>
    <definedName name="NOXEF2017MHDHYBRID" localSheetId="7">#REF!</definedName>
    <definedName name="NOXEF2017MHDHYBRID" localSheetId="12">#REF!</definedName>
    <definedName name="NOXEF2017MHDHYBRID" localSheetId="11">#REF!</definedName>
    <definedName name="NOXEF2017MHDHYBRID" localSheetId="8">#REF!</definedName>
    <definedName name="NOXEF2017MHDHYBRID" localSheetId="10">#REF!</definedName>
    <definedName name="NOXEF2017MHDHYBRID" localSheetId="9">#REF!</definedName>
    <definedName name="NOXEF2017MHDHYBRID" localSheetId="18">#REF!</definedName>
    <definedName name="NOXEF2017MHDHYBRID" localSheetId="5">#REF!</definedName>
    <definedName name="NOXEF2017MHDHYBRID" localSheetId="4">#REF!</definedName>
    <definedName name="NOXEF2017MHDHYBRID" localSheetId="1">#REF!</definedName>
    <definedName name="NOXEF2017MHDHYBRID" localSheetId="0">#REF!</definedName>
    <definedName name="NOXEF2017MHDHYBRID" localSheetId="15">#REF!</definedName>
    <definedName name="NOXEF2017MHDHYBRID" localSheetId="17">#REF!</definedName>
    <definedName name="NOXEF2017MHDHYBRID" localSheetId="16">#REF!</definedName>
    <definedName name="NOXEF2017MHDHYBRID">#REF!</definedName>
    <definedName name="NOXEF2017MHDULSD" localSheetId="7">'[52]HD EF in 2024'!$AP$23</definedName>
    <definedName name="NOXEF2017MHDULSD" localSheetId="12">'[53]HD EF in 2024'!$AP$23</definedName>
    <definedName name="NOXEF2017MHDULSD" localSheetId="11">'[53]HD EF in 2024'!$AP$23</definedName>
    <definedName name="NOXEF2017MHDULSD" localSheetId="18">'[54]HD EF in 2024'!$AP$23</definedName>
    <definedName name="NOXEF2017MHDULSD" localSheetId="15">'[53]HD EF in 2024'!$AP$23</definedName>
    <definedName name="NOXEF2017MHDULSD" localSheetId="17">'[54]HD EF in 2024'!$AP$23</definedName>
    <definedName name="NOXEF2017MHDULSD" localSheetId="16">'[53]HD EF in 2024'!$AP$23</definedName>
    <definedName name="NOXEF2017MHDULSD">'[55]HD EF in 2024'!$AP$23</definedName>
    <definedName name="NOXEF2017SBUSULSD" localSheetId="7">'[52]HD EF in 2024'!$AP$12</definedName>
    <definedName name="NOXEF2017SBUSULSD" localSheetId="12">'[53]HD EF in 2024'!$AP$12</definedName>
    <definedName name="NOXEF2017SBUSULSD" localSheetId="11">'[53]HD EF in 2024'!$AP$12</definedName>
    <definedName name="NOXEF2017SBUSULSD" localSheetId="18">'[54]HD EF in 2024'!$AP$12</definedName>
    <definedName name="NOXEF2017SBUSULSD" localSheetId="15">'[53]HD EF in 2024'!$AP$12</definedName>
    <definedName name="NOXEF2017SBUSULSD" localSheetId="17">'[54]HD EF in 2024'!$AP$12</definedName>
    <definedName name="NOXEF2017SBUSULSD" localSheetId="16">'[53]HD EF in 2024'!$AP$12</definedName>
    <definedName name="NOXEF2017SBUSULSD">'[55]HD EF in 2024'!$AP$12</definedName>
    <definedName name="NOXEF2017UBUSULSD" localSheetId="7">'[52]HD EF in 2024'!$AP$40</definedName>
    <definedName name="NOXEF2017UBUSULSD" localSheetId="12">'[53]HD EF in 2024'!$AP$40</definedName>
    <definedName name="NOXEF2017UBUSULSD" localSheetId="11">'[53]HD EF in 2024'!$AP$40</definedName>
    <definedName name="NOXEF2017UBUSULSD" localSheetId="18">'[54]HD EF in 2024'!$AP$40</definedName>
    <definedName name="NOXEF2017UBUSULSD" localSheetId="15">'[53]HD EF in 2024'!$AP$40</definedName>
    <definedName name="NOXEF2017UBUSULSD" localSheetId="17">'[54]HD EF in 2024'!$AP$40</definedName>
    <definedName name="NOXEF2017UBUSULSD" localSheetId="16">'[53]HD EF in 2024'!$AP$40</definedName>
    <definedName name="NOXEF2017UBUSULSD">'[55]HD EF in 2024'!$AP$40</definedName>
    <definedName name="oper" localSheetId="7">[10]Defaults!#REF!</definedName>
    <definedName name="oper" localSheetId="12">[6]Defaults!#REF!</definedName>
    <definedName name="oper" localSheetId="11">[6]Defaults!#REF!</definedName>
    <definedName name="oper" localSheetId="8">[12]Defaults!#REF!</definedName>
    <definedName name="oper" localSheetId="10">[12]Defaults!#REF!</definedName>
    <definedName name="oper" localSheetId="9">[12]Defaults!#REF!</definedName>
    <definedName name="oper" localSheetId="18">[7]Defaults!#REF!</definedName>
    <definedName name="oper" localSheetId="5">[12]Defaults!#REF!</definedName>
    <definedName name="oper" localSheetId="4">[12]Defaults!#REF!</definedName>
    <definedName name="oper" localSheetId="1">[12]Defaults!#REF!</definedName>
    <definedName name="oper" localSheetId="0">[12]Defaults!#REF!</definedName>
    <definedName name="oper" localSheetId="15">[6]Defaults!#REF!</definedName>
    <definedName name="oper" localSheetId="17">[7]Defaults!#REF!</definedName>
    <definedName name="oper" localSheetId="16">[6]Defaults!#REF!</definedName>
    <definedName name="oper">[12]Defaults!#REF!</definedName>
    <definedName name="Operations" localSheetId="7">#REF!</definedName>
    <definedName name="Operations" localSheetId="12">#REF!</definedName>
    <definedName name="Operations" localSheetId="11">#REF!</definedName>
    <definedName name="Operations" localSheetId="8">#REF!</definedName>
    <definedName name="Operations" localSheetId="10">#REF!</definedName>
    <definedName name="Operations" localSheetId="9">#REF!</definedName>
    <definedName name="Operations" localSheetId="18">#REF!</definedName>
    <definedName name="Operations" localSheetId="5">#REF!</definedName>
    <definedName name="Operations" localSheetId="4">#REF!</definedName>
    <definedName name="Operations" localSheetId="1">#REF!</definedName>
    <definedName name="Operations" localSheetId="0">#REF!</definedName>
    <definedName name="Operations" localSheetId="15">#REF!</definedName>
    <definedName name="Operations" localSheetId="17">#REF!</definedName>
    <definedName name="Operations" localSheetId="16">#REF!</definedName>
    <definedName name="Operations">#REF!</definedName>
    <definedName name="ops" localSheetId="7">'[10]GHG EF &amp; Fuel Price Tables'!#REF!</definedName>
    <definedName name="ops" localSheetId="12">'[11]EF Default Tables'!#REF!</definedName>
    <definedName name="ops" localSheetId="11">'[11]EF Default Tables'!#REF!</definedName>
    <definedName name="ops" localSheetId="8">'[12]GHG EF &amp; Fuel Price Tables'!#REF!</definedName>
    <definedName name="ops" localSheetId="10">'[12]GHG EF &amp; Fuel Price Tables'!#REF!</definedName>
    <definedName name="ops" localSheetId="9">'[12]GHG EF &amp; Fuel Price Tables'!#REF!</definedName>
    <definedName name="ops" localSheetId="18">'[13]EF Default Tables'!#REF!</definedName>
    <definedName name="ops" localSheetId="5">'[12]GHG EF &amp; Fuel Price Tables'!#REF!</definedName>
    <definedName name="ops" localSheetId="4">'[12]GHG EF &amp; Fuel Price Tables'!#REF!</definedName>
    <definedName name="ops" localSheetId="1">'[12]GHG EF &amp; Fuel Price Tables'!#REF!</definedName>
    <definedName name="ops" localSheetId="0">'[12]GHG EF &amp; Fuel Price Tables'!#REF!</definedName>
    <definedName name="ops" localSheetId="15">'[11]EF Default Tables'!#REF!</definedName>
    <definedName name="ops" localSheetId="17">'[13]EF Default Tables'!#REF!</definedName>
    <definedName name="ops" localSheetId="16">'[11]EF Default Tables'!#REF!</definedName>
    <definedName name="ops">'[12]GHG EF &amp; Fuel Price Tables'!#REF!</definedName>
    <definedName name="opts" localSheetId="7">[10]Defaults!#REF!</definedName>
    <definedName name="opts" localSheetId="12">[6]Defaults!#REF!</definedName>
    <definedName name="opts" localSheetId="11">[6]Defaults!#REF!</definedName>
    <definedName name="opts" localSheetId="8">[12]Defaults!#REF!</definedName>
    <definedName name="opts" localSheetId="10">[12]Defaults!#REF!</definedName>
    <definedName name="opts" localSheetId="9">[12]Defaults!#REF!</definedName>
    <definedName name="opts" localSheetId="18">[7]Defaults!#REF!</definedName>
    <definedName name="opts" localSheetId="5">[12]Defaults!#REF!</definedName>
    <definedName name="opts" localSheetId="4">[12]Defaults!#REF!</definedName>
    <definedName name="opts" localSheetId="1">[12]Defaults!#REF!</definedName>
    <definedName name="opts" localSheetId="0">[12]Defaults!#REF!</definedName>
    <definedName name="opts" localSheetId="15">[6]Defaults!#REF!</definedName>
    <definedName name="opts" localSheetId="17">[7]Defaults!#REF!</definedName>
    <definedName name="opts" localSheetId="16">[6]Defaults!#REF!</definedName>
    <definedName name="opts">[12]Defaults!#REF!</definedName>
    <definedName name="OtherPercent">[9]Inputs!$C$28</definedName>
    <definedName name="Over_Road_Coach" localSheetId="7">[14]Defaults!#REF!</definedName>
    <definedName name="Over_Road_Coach" localSheetId="12">#REF!</definedName>
    <definedName name="Over_Road_Coach" localSheetId="11">#REF!</definedName>
    <definedName name="Over_Road_Coach" localSheetId="8">[15]Defaults!#REF!</definedName>
    <definedName name="Over_Road_Coach" localSheetId="10">[16]Defaults!#REF!</definedName>
    <definedName name="Over_Road_Coach" localSheetId="9">Defaults!#REF!</definedName>
    <definedName name="Over_Road_Coach" localSheetId="18">#REF!</definedName>
    <definedName name="Over_Road_Coach" localSheetId="5">#REF!</definedName>
    <definedName name="Over_Road_Coach" localSheetId="4">#REF!</definedName>
    <definedName name="Over_Road_Coach" localSheetId="0">[15]Defaults!#REF!</definedName>
    <definedName name="Over_Road_Coach" localSheetId="15">#REF!</definedName>
    <definedName name="Over_Road_Coach" localSheetId="17">#REF!</definedName>
    <definedName name="Over_Road_Coach" localSheetId="16">#REF!</definedName>
    <definedName name="Over_Road_Coach">Defaults!#REF!</definedName>
    <definedName name="Passenger_Auto" localSheetId="7">[27]Defaults!#REF!</definedName>
    <definedName name="Passenger_Auto" localSheetId="8">[26]Defaults!#REF!</definedName>
    <definedName name="Passenger_Auto" localSheetId="18">[17]Defaults!#REF!</definedName>
    <definedName name="Passenger_Auto" localSheetId="5">Defaults!#REF!</definedName>
    <definedName name="Passenger_Auto" localSheetId="4">Defaults!#REF!</definedName>
    <definedName name="Passenger_Auto">Defaults!#REF!</definedName>
    <definedName name="PHEVPERCENTEVMT" localSheetId="7">[48]CVRP!$C$7</definedName>
    <definedName name="PHEVPERCENTEVMT" localSheetId="12">[49]CVRP!$C$7</definedName>
    <definedName name="PHEVPERCENTEVMT" localSheetId="11">[49]CVRP!$C$7</definedName>
    <definedName name="PHEVPERCENTEVMT" localSheetId="18">[50]CVRP!$C$7</definedName>
    <definedName name="PHEVPERCENTEVMT" localSheetId="15">[49]CVRP!$C$7</definedName>
    <definedName name="PHEVPERCENTEVMT" localSheetId="17">[50]CVRP!$C$7</definedName>
    <definedName name="PHEVPERCENTEVMT" localSheetId="16">[49]CVRP!$C$7</definedName>
    <definedName name="PHEVPERCENTEVMT">[51]CVRP!$C$7</definedName>
    <definedName name="plist" localSheetId="7">'[10]GHG EF &amp; Fuel Price Tables'!#REF!</definedName>
    <definedName name="plist" localSheetId="12">'[11]EF Default Tables'!#REF!</definedName>
    <definedName name="plist" localSheetId="11">'[11]EF Default Tables'!#REF!</definedName>
    <definedName name="plist" localSheetId="8">'[12]GHG EF &amp; Fuel Price Tables'!#REF!</definedName>
    <definedName name="plist" localSheetId="10">'[12]GHG EF &amp; Fuel Price Tables'!#REF!</definedName>
    <definedName name="plist" localSheetId="9">'[12]GHG EF &amp; Fuel Price Tables'!#REF!</definedName>
    <definedName name="plist" localSheetId="18">'[13]EF Default Tables'!#REF!</definedName>
    <definedName name="plist" localSheetId="5">'[12]GHG EF &amp; Fuel Price Tables'!#REF!</definedName>
    <definedName name="plist" localSheetId="4">'[12]GHG EF &amp; Fuel Price Tables'!#REF!</definedName>
    <definedName name="plist" localSheetId="1">'[12]GHG EF &amp; Fuel Price Tables'!#REF!</definedName>
    <definedName name="plist" localSheetId="0">'[12]GHG EF &amp; Fuel Price Tables'!#REF!</definedName>
    <definedName name="plist" localSheetId="15">'[11]EF Default Tables'!#REF!</definedName>
    <definedName name="plist" localSheetId="17">'[13]EF Default Tables'!#REF!</definedName>
    <definedName name="plist" localSheetId="16">'[11]EF Default Tables'!#REF!</definedName>
    <definedName name="plist">'[12]GHG EF &amp; Fuel Price Tables'!#REF!</definedName>
    <definedName name="PrimaryActivity">[9]Inputs!$C$22</definedName>
    <definedName name="PrimaryPercent">[9]Inputs!$C$23</definedName>
    <definedName name="_xlnm.Print_Area" localSheetId="11">'Displaced Auto GHG'!$A$1:$I$2524</definedName>
    <definedName name="_xlnm.Print_Area" localSheetId="8">Documentation!$A$2:$F$30</definedName>
    <definedName name="_xlnm.Print_Area" localSheetId="6">Jobs!$A$1:$F$36</definedName>
    <definedName name="_xlnm.Print_Area" localSheetId="21">'Jobs Price Index'!$A$1:$E$8</definedName>
    <definedName name="_xlnm.Print_Area" localSheetId="22">'Jobs Retail Adjustment'!$A$1:$E$15</definedName>
    <definedName name="_xlnm.Print_Area" localSheetId="19">'Jobs RIMS II Codes'!$A$1:$D$177</definedName>
    <definedName name="_xlnm.Print_Area" localSheetId="5">'Outputs from STEP Funds'!$B$1:$L$29</definedName>
    <definedName name="_xlnm.Print_Area" localSheetId="4">'Outputs from Total GGRF Funds'!$B$1:$L$29</definedName>
    <definedName name="_xlnm.Print_Area" localSheetId="0">'Read Me'!$B$2:$H$32</definedName>
    <definedName name="_xlnm.Print_Titles" localSheetId="21">'Jobs Price Index'!#REF!</definedName>
    <definedName name="_xlnm.Print_Titles" localSheetId="22">'Jobs Retail Adjustment'!$9:$9</definedName>
    <definedName name="_xlnm.Print_Titles" localSheetId="19">'Jobs RIMS II Codes'!$9:$9</definedName>
    <definedName name="_xlnm.Print_Titles" localSheetId="20">'Jobs RIMS II FTE Multipliers'!$9:$9</definedName>
    <definedName name="Project_Type" localSheetId="7">#REF!</definedName>
    <definedName name="Project_Type" localSheetId="12">#REF!</definedName>
    <definedName name="Project_Type" localSheetId="11">#REF!</definedName>
    <definedName name="Project_Type" localSheetId="8">#REF!</definedName>
    <definedName name="Project_Type" localSheetId="10">#REF!</definedName>
    <definedName name="Project_Type" localSheetId="9">#REF!</definedName>
    <definedName name="Project_Type" localSheetId="18">#REF!</definedName>
    <definedName name="Project_Type" localSheetId="5">#REF!</definedName>
    <definedName name="Project_Type" localSheetId="4">#REF!</definedName>
    <definedName name="Project_Type" localSheetId="1">#REF!</definedName>
    <definedName name="Project_Type" localSheetId="0">#REF!</definedName>
    <definedName name="Project_Type" localSheetId="15">#REF!</definedName>
    <definedName name="Project_Type" localSheetId="17">#REF!</definedName>
    <definedName name="Project_Type" localSheetId="16">#REF!</definedName>
    <definedName name="Project_Type">#REF!</definedName>
    <definedName name="projecttype" localSheetId="7">#REF!</definedName>
    <definedName name="projecttype" localSheetId="12">#REF!</definedName>
    <definedName name="projecttype" localSheetId="11">#REF!</definedName>
    <definedName name="projecttype" localSheetId="8">#REF!</definedName>
    <definedName name="projecttype" localSheetId="10">#REF!</definedName>
    <definedName name="projecttype" localSheetId="9">#REF!</definedName>
    <definedName name="projecttype" localSheetId="18">#REF!</definedName>
    <definedName name="projecttype" localSheetId="5">#REF!</definedName>
    <definedName name="projecttype" localSheetId="4">#REF!</definedName>
    <definedName name="projecttype" localSheetId="1">#REF!</definedName>
    <definedName name="projecttype" localSheetId="0">#REF!</definedName>
    <definedName name="projecttype" localSheetId="15">#REF!</definedName>
    <definedName name="projecttype" localSheetId="17">#REF!</definedName>
    <definedName name="projecttype" localSheetId="16">#REF!</definedName>
    <definedName name="projecttype">#REF!</definedName>
    <definedName name="projlist" localSheetId="7">#REF!</definedName>
    <definedName name="projlist" localSheetId="12">#REF!</definedName>
    <definedName name="projlist" localSheetId="11">#REF!</definedName>
    <definedName name="projlist" localSheetId="8">#REF!</definedName>
    <definedName name="projlist" localSheetId="10">#REF!</definedName>
    <definedName name="projlist" localSheetId="9">#REF!</definedName>
    <definedName name="projlist" localSheetId="18">#REF!</definedName>
    <definedName name="projlist" localSheetId="5">#REF!</definedName>
    <definedName name="projlist" localSheetId="4">#REF!</definedName>
    <definedName name="projlist" localSheetId="1">#REF!</definedName>
    <definedName name="projlist" localSheetId="0">#REF!</definedName>
    <definedName name="projlist" localSheetId="15">#REF!</definedName>
    <definedName name="projlist" localSheetId="17">#REF!</definedName>
    <definedName name="projlist" localSheetId="16">#REF!</definedName>
    <definedName name="projlist">#REF!</definedName>
    <definedName name="ProjSetting" localSheetId="7">[56]Defaults!$K$7:$K$10</definedName>
    <definedName name="ProjSetting" localSheetId="12">[57]Defaults!$K$7:$K$10</definedName>
    <definedName name="ProjSetting" localSheetId="11">[57]Defaults!$K$7:$K$10</definedName>
    <definedName name="ProjSetting" localSheetId="18">[58]Defaults!$K$7:$K$10</definedName>
    <definedName name="ProjSetting" localSheetId="15">[57]Defaults!$K$7:$K$10</definedName>
    <definedName name="ProjSetting" localSheetId="17">[58]Defaults!$K$7:$K$10</definedName>
    <definedName name="ProjSetting" localSheetId="16">[57]Defaults!$K$7:$K$10</definedName>
    <definedName name="ProjSetting">[59]Defaults!$K$7:$K$10</definedName>
    <definedName name="projt" localSheetId="7">'[10]GHG EF &amp; Fuel Price Tables'!#REF!</definedName>
    <definedName name="projt" localSheetId="12">'[11]EF Default Tables'!#REF!</definedName>
    <definedName name="projt" localSheetId="11">'[11]EF Default Tables'!#REF!</definedName>
    <definedName name="projt" localSheetId="8">'[12]GHG EF &amp; Fuel Price Tables'!#REF!</definedName>
    <definedName name="projt" localSheetId="10">'[12]GHG EF &amp; Fuel Price Tables'!#REF!</definedName>
    <definedName name="projt" localSheetId="9">'[12]GHG EF &amp; Fuel Price Tables'!#REF!</definedName>
    <definedName name="projt" localSheetId="18">'[13]EF Default Tables'!#REF!</definedName>
    <definedName name="projt" localSheetId="5">'[12]GHG EF &amp; Fuel Price Tables'!#REF!</definedName>
    <definedName name="projt" localSheetId="4">'[12]GHG EF &amp; Fuel Price Tables'!#REF!</definedName>
    <definedName name="projt" localSheetId="1">'[12]GHG EF &amp; Fuel Price Tables'!#REF!</definedName>
    <definedName name="projt" localSheetId="0">'[12]GHG EF &amp; Fuel Price Tables'!#REF!</definedName>
    <definedName name="projt" localSheetId="15">'[11]EF Default Tables'!#REF!</definedName>
    <definedName name="projt" localSheetId="17">'[13]EF Default Tables'!#REF!</definedName>
    <definedName name="projt" localSheetId="16">'[11]EF Default Tables'!#REF!</definedName>
    <definedName name="projt">'[12]GHG EF &amp; Fuel Price Tables'!#REF!</definedName>
    <definedName name="ProjType" localSheetId="7">[1]Defaults!$K$2:$K$4</definedName>
    <definedName name="projtype" localSheetId="12">[11]Defaults!$M$43:$M$46</definedName>
    <definedName name="projtype" localSheetId="11">[11]Defaults!$M$43:$M$46</definedName>
    <definedName name="projtype" localSheetId="18">[13]Defaults!$M$43:$M$46</definedName>
    <definedName name="projtype" localSheetId="15">[11]Defaults!$M$43:$M$46</definedName>
    <definedName name="projtype" localSheetId="17">[13]Defaults!$M$43:$M$46</definedName>
    <definedName name="projtype" localSheetId="16">[11]Defaults!$M$43:$M$46</definedName>
    <definedName name="ProjType">[4]Defaults!$K$2:$K$4</definedName>
    <definedName name="PRTYPE" localSheetId="7">#REF!</definedName>
    <definedName name="PRTYPE" localSheetId="12">'[11]GHG Summary'!#REF!</definedName>
    <definedName name="PRTYPE" localSheetId="11">'[11]GHG Summary'!#REF!</definedName>
    <definedName name="PRTYPE" localSheetId="8">#REF!</definedName>
    <definedName name="PRTYPE" localSheetId="10">#REF!</definedName>
    <definedName name="PRTYPE" localSheetId="9">#REF!</definedName>
    <definedName name="PRTYPE" localSheetId="18">'[13]GHG Summary'!#REF!</definedName>
    <definedName name="PRTYPE" localSheetId="5">#REF!</definedName>
    <definedName name="PRTYPE" localSheetId="4">#REF!</definedName>
    <definedName name="PRTYPE" localSheetId="1">#REF!</definedName>
    <definedName name="PRTYPE" localSheetId="0">#REF!</definedName>
    <definedName name="PRTYPE" localSheetId="15">'[11]GHG Summary'!#REF!</definedName>
    <definedName name="PRTYPE" localSheetId="17">'[13]GHG Summary'!#REF!</definedName>
    <definedName name="PRTYPE" localSheetId="16">'[11]GHG Summary'!#REF!</definedName>
    <definedName name="PRTYPE">#REF!</definedName>
    <definedName name="ptype" localSheetId="7">[1]Defaults!#REF!</definedName>
    <definedName name="ptype" localSheetId="12">[11]Defaults!$M$43:$M$44</definedName>
    <definedName name="ptype" localSheetId="11">[11]Defaults!$M$43:$M$44</definedName>
    <definedName name="ptype" localSheetId="8">[4]Defaults!#REF!</definedName>
    <definedName name="ptype" localSheetId="10">[4]Defaults!#REF!</definedName>
    <definedName name="ptype" localSheetId="9">[4]Defaults!#REF!</definedName>
    <definedName name="ptype" localSheetId="18">[13]Defaults!$M$43:$M$44</definedName>
    <definedName name="ptype" localSheetId="5">[4]Defaults!#REF!</definedName>
    <definedName name="ptype" localSheetId="4">[4]Defaults!#REF!</definedName>
    <definedName name="ptype" localSheetId="1">[4]Defaults!#REF!</definedName>
    <definedName name="ptype" localSheetId="0">[4]Defaults!#REF!</definedName>
    <definedName name="ptype" localSheetId="15">[11]Defaults!$M$43:$M$44</definedName>
    <definedName name="ptype" localSheetId="17">[13]Defaults!$M$43:$M$44</definedName>
    <definedName name="ptype" localSheetId="16">[11]Defaults!$M$43:$M$44</definedName>
    <definedName name="ptype">[4]Defaults!#REF!</definedName>
    <definedName name="ptypes" localSheetId="7">[10]Defaults!#REF!</definedName>
    <definedName name="ptypes" localSheetId="12">[60]Defaults!#REF!</definedName>
    <definedName name="ptypes" localSheetId="11">[60]Defaults!#REF!</definedName>
    <definedName name="ptypes" localSheetId="8">[12]Defaults!#REF!</definedName>
    <definedName name="ptypes" localSheetId="10">[12]Defaults!#REF!</definedName>
    <definedName name="ptypes" localSheetId="9">[12]Defaults!#REF!</definedName>
    <definedName name="ptypes" localSheetId="18">[61]Defaults!#REF!</definedName>
    <definedName name="ptypes" localSheetId="5">[12]Defaults!#REF!</definedName>
    <definedName name="ptypes" localSheetId="4">[12]Defaults!#REF!</definedName>
    <definedName name="ptypes" localSheetId="1">[12]Defaults!#REF!</definedName>
    <definedName name="ptypes" localSheetId="0">[12]Defaults!#REF!</definedName>
    <definedName name="ptypes" localSheetId="15">[60]Defaults!#REF!</definedName>
    <definedName name="ptypes" localSheetId="17">[61]Defaults!#REF!</definedName>
    <definedName name="ptypes" localSheetId="16">[60]Defaults!#REF!</definedName>
    <definedName name="ptypes">[12]Defaults!#REF!</definedName>
    <definedName name="RefrigerantTypes" localSheetId="7">'[36]GHG ERFs &amp; Defaults'!#REF!</definedName>
    <definedName name="RefrigerantTypes" localSheetId="12">'[37]GHG ERFs &amp; Defaults'!#REF!</definedName>
    <definedName name="RefrigerantTypes" localSheetId="11">'[37]GHG ERFs &amp; Defaults'!#REF!</definedName>
    <definedName name="RefrigerantTypes" localSheetId="8">'[38]GHG ERFs &amp; Defaults'!#REF!</definedName>
    <definedName name="RefrigerantTypes" localSheetId="10">'[38]GHG ERFs &amp; Defaults'!#REF!</definedName>
    <definedName name="RefrigerantTypes" localSheetId="9">'[38]GHG ERFs &amp; Defaults'!#REF!</definedName>
    <definedName name="RefrigerantTypes" localSheetId="18">'[39]GHG ERFs &amp; Defaults'!#REF!</definedName>
    <definedName name="RefrigerantTypes" localSheetId="5">'[38]GHG ERFs &amp; Defaults'!#REF!</definedName>
    <definedName name="RefrigerantTypes" localSheetId="4">'[38]GHG ERFs &amp; Defaults'!#REF!</definedName>
    <definedName name="RefrigerantTypes" localSheetId="1">'[38]GHG ERFs &amp; Defaults'!#REF!</definedName>
    <definedName name="RefrigerantTypes" localSheetId="0">'[38]GHG ERFs &amp; Defaults'!#REF!</definedName>
    <definedName name="RefrigerantTypes" localSheetId="15">'[37]GHG ERFs &amp; Defaults'!#REF!</definedName>
    <definedName name="RefrigerantTypes" localSheetId="17">'[39]GHG ERFs &amp; Defaults'!#REF!</definedName>
    <definedName name="RefrigerantTypes" localSheetId="16">'[37]GHG ERFs &amp; Defaults'!#REF!</definedName>
    <definedName name="RefrigerantTypes">'[38]GHG ERFs &amp; Defaults'!#REF!</definedName>
    <definedName name="region" localSheetId="7">[62]Defaults!$C$2:$C$3</definedName>
    <definedName name="region" localSheetId="12">[11]Defaults!$C$2:$C$3</definedName>
    <definedName name="region" localSheetId="11">[11]Defaults!$C$2:$C$3</definedName>
    <definedName name="region" localSheetId="18">[13]Defaults!$C$2:$C$3</definedName>
    <definedName name="region" localSheetId="15">[11]Defaults!$C$2:$C$3</definedName>
    <definedName name="region" localSheetId="17">[13]Defaults!$C$2:$C$3</definedName>
    <definedName name="region" localSheetId="16">[11]Defaults!$C$2:$C$3</definedName>
    <definedName name="region">[63]Defaults!$C$2:$C$3</definedName>
    <definedName name="rep" localSheetId="7">[1]Defaults!#REF!</definedName>
    <definedName name="rep" localSheetId="12">[11]Defaults!#REF!</definedName>
    <definedName name="rep" localSheetId="11">[11]Defaults!#REF!</definedName>
    <definedName name="rep" localSheetId="8">[4]Defaults!#REF!</definedName>
    <definedName name="rep" localSheetId="10">[4]Defaults!#REF!</definedName>
    <definedName name="rep" localSheetId="9">[4]Defaults!#REF!</definedName>
    <definedName name="rep" localSheetId="18">[13]Defaults!#REF!</definedName>
    <definedName name="rep" localSheetId="5">[4]Defaults!#REF!</definedName>
    <definedName name="rep" localSheetId="4">[4]Defaults!#REF!</definedName>
    <definedName name="rep" localSheetId="1">[4]Defaults!#REF!</definedName>
    <definedName name="rep" localSheetId="0">[4]Defaults!#REF!</definedName>
    <definedName name="rep" localSheetId="15">[11]Defaults!#REF!</definedName>
    <definedName name="rep" localSheetId="17">[13]Defaults!#REF!</definedName>
    <definedName name="rep" localSheetId="16">[11]Defaults!#REF!</definedName>
    <definedName name="rep">[4]Defaults!#REF!</definedName>
    <definedName name="Replacement" localSheetId="7">'[64]DropDown-CostEfectiveness'!#REF!</definedName>
    <definedName name="Replacement" localSheetId="12">'[65]DropDown-CostEfectiveness'!#REF!</definedName>
    <definedName name="Replacement" localSheetId="11">'[65]DropDown-CostEfectiveness'!#REF!</definedName>
    <definedName name="Replacement" localSheetId="8">'[66]DropDown-CostEfectiveness'!#REF!</definedName>
    <definedName name="Replacement" localSheetId="9">'[66]DropDown-CostEfectiveness'!#REF!</definedName>
    <definedName name="Replacement" localSheetId="18">'[67]DropDown-CostEfectiveness'!#REF!</definedName>
    <definedName name="Replacement" localSheetId="5">'[66]DropDown-CostEfectiveness'!#REF!</definedName>
    <definedName name="Replacement" localSheetId="4">'[66]DropDown-CostEfectiveness'!#REF!</definedName>
    <definedName name="Replacement" localSheetId="0">'[66]DropDown-CostEfectiveness'!#REF!</definedName>
    <definedName name="Replacement" localSheetId="15">'[65]DropDown-CostEfectiveness'!#REF!</definedName>
    <definedName name="Replacement" localSheetId="17">'[67]DropDown-CostEfectiveness'!#REF!</definedName>
    <definedName name="Replacement" localSheetId="16">'[65]DropDown-CostEfectiveness'!#REF!</definedName>
    <definedName name="Replacement">'[66]DropDown-CostEfectiveness'!#REF!</definedName>
    <definedName name="Repower" localSheetId="7">'[64]DropDown-CostEfectiveness'!#REF!</definedName>
    <definedName name="Repower" localSheetId="12">'[65]DropDown-CostEfectiveness'!#REF!</definedName>
    <definedName name="Repower" localSheetId="11">'[65]DropDown-CostEfectiveness'!#REF!</definedName>
    <definedName name="Repower" localSheetId="8">'[66]DropDown-CostEfectiveness'!#REF!</definedName>
    <definedName name="Repower" localSheetId="9">'[66]DropDown-CostEfectiveness'!#REF!</definedName>
    <definedName name="Repower" localSheetId="18">'[67]DropDown-CostEfectiveness'!#REF!</definedName>
    <definedName name="Repower" localSheetId="5">'[66]DropDown-CostEfectiveness'!#REF!</definedName>
    <definedName name="Repower" localSheetId="4">'[66]DropDown-CostEfectiveness'!#REF!</definedName>
    <definedName name="Repower" localSheetId="0">'[66]DropDown-CostEfectiveness'!#REF!</definedName>
    <definedName name="Repower" localSheetId="15">'[65]DropDown-CostEfectiveness'!#REF!</definedName>
    <definedName name="Repower" localSheetId="17">'[67]DropDown-CostEfectiveness'!#REF!</definedName>
    <definedName name="Repower" localSheetId="16">'[65]DropDown-CostEfectiveness'!#REF!</definedName>
    <definedName name="Repower">'[66]DropDown-CostEfectiveness'!#REF!</definedName>
    <definedName name="Ride_on_demand_services" localSheetId="7">[14]Defaults!#REF!</definedName>
    <definedName name="Ride_on_demand_services" localSheetId="8">[15]Defaults!#REF!</definedName>
    <definedName name="Ride_on_demand_services" localSheetId="10">[16]Defaults!#REF!</definedName>
    <definedName name="Ride_on_demand_services" localSheetId="9">Defaults!#REF!</definedName>
    <definedName name="Ride_on_demand_services" localSheetId="18">[17]Defaults!#REF!</definedName>
    <definedName name="Ride_on_demand_services" localSheetId="5">Defaults!#REF!</definedName>
    <definedName name="Ride_on_demand_services" localSheetId="4">Defaults!#REF!</definedName>
    <definedName name="Ride_on_demand_services" localSheetId="0">[15]Defaults!#REF!</definedName>
    <definedName name="Ride_on_demand_services">Defaults!#REF!</definedName>
    <definedName name="Rideshare" localSheetId="7">[27]Defaults!#REF!</definedName>
    <definedName name="Rideshare" localSheetId="8">[26]Defaults!#REF!</definedName>
    <definedName name="Rideshare" localSheetId="18">[17]Defaults!#REF!</definedName>
    <definedName name="Rideshare" localSheetId="5">Defaults!#REF!</definedName>
    <definedName name="Rideshare" localSheetId="4">Defaults!#REF!</definedName>
    <definedName name="Rideshare">Defaults!#REF!</definedName>
    <definedName name="ROGEF2017HHDULSD" localSheetId="7">'[52]HD EF in 2024'!$AC$38</definedName>
    <definedName name="ROGEF2017HHDULSD" localSheetId="12">'[53]HD EF in 2024'!$AC$38</definedName>
    <definedName name="ROGEF2017HHDULSD" localSheetId="11">'[53]HD EF in 2024'!$AC$38</definedName>
    <definedName name="ROGEF2017HHDULSD" localSheetId="18">'[54]HD EF in 2024'!$AC$38</definedName>
    <definedName name="ROGEF2017HHDULSD" localSheetId="15">'[53]HD EF in 2024'!$AC$38</definedName>
    <definedName name="ROGEF2017HHDULSD" localSheetId="17">'[54]HD EF in 2024'!$AC$38</definedName>
    <definedName name="ROGEF2017HHDULSD" localSheetId="16">'[53]HD EF in 2024'!$AC$38</definedName>
    <definedName name="ROGEF2017HHDULSD">'[55]HD EF in 2024'!$AC$38</definedName>
    <definedName name="ROGEF2017MHDHYBRID" localSheetId="7">#REF!</definedName>
    <definedName name="ROGEF2017MHDHYBRID" localSheetId="12">#REF!</definedName>
    <definedName name="ROGEF2017MHDHYBRID" localSheetId="11">#REF!</definedName>
    <definedName name="ROGEF2017MHDHYBRID" localSheetId="8">#REF!</definedName>
    <definedName name="ROGEF2017MHDHYBRID" localSheetId="10">#REF!</definedName>
    <definedName name="ROGEF2017MHDHYBRID" localSheetId="9">#REF!</definedName>
    <definedName name="ROGEF2017MHDHYBRID" localSheetId="18">#REF!</definedName>
    <definedName name="ROGEF2017MHDHYBRID" localSheetId="5">#REF!</definedName>
    <definedName name="ROGEF2017MHDHYBRID" localSheetId="4">#REF!</definedName>
    <definedName name="ROGEF2017MHDHYBRID" localSheetId="1">#REF!</definedName>
    <definedName name="ROGEF2017MHDHYBRID" localSheetId="0">#REF!</definedName>
    <definedName name="ROGEF2017MHDHYBRID" localSheetId="15">#REF!</definedName>
    <definedName name="ROGEF2017MHDHYBRID" localSheetId="17">#REF!</definedName>
    <definedName name="ROGEF2017MHDHYBRID" localSheetId="16">#REF!</definedName>
    <definedName name="ROGEF2017MHDHYBRID">#REF!</definedName>
    <definedName name="ROGEF2017MHDULSD" localSheetId="7">'[52]HD EF in 2024'!$AC$23</definedName>
    <definedName name="ROGEF2017MHDULSD" localSheetId="12">'[53]HD EF in 2024'!$AC$23</definedName>
    <definedName name="ROGEF2017MHDULSD" localSheetId="11">'[53]HD EF in 2024'!$AC$23</definedName>
    <definedName name="ROGEF2017MHDULSD" localSheetId="18">'[54]HD EF in 2024'!$AC$23</definedName>
    <definedName name="ROGEF2017MHDULSD" localSheetId="15">'[53]HD EF in 2024'!$AC$23</definedName>
    <definedName name="ROGEF2017MHDULSD" localSheetId="17">'[54]HD EF in 2024'!$AC$23</definedName>
    <definedName name="ROGEF2017MHDULSD" localSheetId="16">'[53]HD EF in 2024'!$AC$23</definedName>
    <definedName name="ROGEF2017MHDULSD">'[55]HD EF in 2024'!$AC$23</definedName>
    <definedName name="ROGEF2017SBUSULSD" localSheetId="7">'[52]HD EF in 2024'!$AC$12</definedName>
    <definedName name="ROGEF2017SBUSULSD" localSheetId="12">'[53]HD EF in 2024'!$AC$12</definedName>
    <definedName name="ROGEF2017SBUSULSD" localSheetId="11">'[53]HD EF in 2024'!$AC$12</definedName>
    <definedName name="ROGEF2017SBUSULSD" localSheetId="18">'[54]HD EF in 2024'!$AC$12</definedName>
    <definedName name="ROGEF2017SBUSULSD" localSheetId="15">'[53]HD EF in 2024'!$AC$12</definedName>
    <definedName name="ROGEF2017SBUSULSD" localSheetId="17">'[54]HD EF in 2024'!$AC$12</definedName>
    <definedName name="ROGEF2017SBUSULSD" localSheetId="16">'[53]HD EF in 2024'!$AC$12</definedName>
    <definedName name="ROGEF2017SBUSULSD">'[55]HD EF in 2024'!$AC$12</definedName>
    <definedName name="ROGEF2017UBUSULSD" localSheetId="7">'[52]HD EF in 2024'!$AC$40</definedName>
    <definedName name="ROGEF2017UBUSULSD" localSheetId="12">'[53]HD EF in 2024'!$AC$40</definedName>
    <definedName name="ROGEF2017UBUSULSD" localSheetId="11">'[53]HD EF in 2024'!$AC$40</definedName>
    <definedName name="ROGEF2017UBUSULSD" localSheetId="18">'[54]HD EF in 2024'!$AC$40</definedName>
    <definedName name="ROGEF2017UBUSULSD" localSheetId="15">'[53]HD EF in 2024'!$AC$40</definedName>
    <definedName name="ROGEF2017UBUSULSD" localSheetId="17">'[54]HD EF in 2024'!$AC$40</definedName>
    <definedName name="ROGEF2017UBUSULSD" localSheetId="16">'[53]HD EF in 2024'!$AC$40</definedName>
    <definedName name="ROGEF2017UBUSULSD">'[55]HD EF in 2024'!$AC$40</definedName>
    <definedName name="Scooter" localSheetId="7">[14]Defaults!#REF!</definedName>
    <definedName name="Scooter" localSheetId="8">[15]Defaults!#REF!</definedName>
    <definedName name="Scooter" localSheetId="10">[16]Defaults!#REF!</definedName>
    <definedName name="Scooter" localSheetId="9">Defaults!#REF!</definedName>
    <definedName name="Scooter" localSheetId="18">[17]Defaults!#REF!</definedName>
    <definedName name="Scooter" localSheetId="5">Defaults!#REF!</definedName>
    <definedName name="Scooter" localSheetId="4">Defaults!#REF!</definedName>
    <definedName name="Scooter" localSheetId="0">[15]Defaults!#REF!</definedName>
    <definedName name="Scooter">Defaults!#REF!</definedName>
    <definedName name="SecondaryActivity">[9]Inputs!$C$24</definedName>
    <definedName name="SecondaryPercent">[9]Inputs!$C$25</definedName>
    <definedName name="serv" localSheetId="7">[5]Defaults!$H$5:$H$6</definedName>
    <definedName name="serv" localSheetId="12">[6]Defaults!$H$5:$H$6</definedName>
    <definedName name="serv" localSheetId="11">[6]Defaults!$H$5:$H$6</definedName>
    <definedName name="serv" localSheetId="18">[7]Defaults!$H$5:$H$6</definedName>
    <definedName name="serv" localSheetId="15">[6]Defaults!$H$5:$H$6</definedName>
    <definedName name="serv" localSheetId="17">[7]Defaults!$H$5:$H$6</definedName>
    <definedName name="serv" localSheetId="16">[6]Defaults!$H$5:$H$6</definedName>
    <definedName name="serv">[8]Defaults!$H$5:$H$6</definedName>
    <definedName name="service" localSheetId="7">[5]Defaults!$S$2:$S$11</definedName>
    <definedName name="service" localSheetId="12">[6]Defaults!$S$2:$S$11</definedName>
    <definedName name="service" localSheetId="11">[6]Defaults!$S$2:$S$11</definedName>
    <definedName name="service" localSheetId="18">[7]Defaults!$S$2:$S$11</definedName>
    <definedName name="service" localSheetId="15">[6]Defaults!$S$2:$S$11</definedName>
    <definedName name="service" localSheetId="17">[7]Defaults!$S$2:$S$11</definedName>
    <definedName name="service" localSheetId="16">[6]Defaults!$S$2:$S$11</definedName>
    <definedName name="service">[8]Defaults!$S$2:$S$11</definedName>
    <definedName name="Servtype" localSheetId="7">[62]Defaults!$F$2:$F$10</definedName>
    <definedName name="Servtype" localSheetId="12">[11]Defaults!$F$2:$F$10</definedName>
    <definedName name="Servtype" localSheetId="11">[11]Defaults!$F$2:$F$10</definedName>
    <definedName name="Servtype" localSheetId="18">[13]Defaults!$F$2:$F$10</definedName>
    <definedName name="Servtype" localSheetId="15">[11]Defaults!$F$2:$F$10</definedName>
    <definedName name="Servtype" localSheetId="17">[13]Defaults!$F$2:$F$10</definedName>
    <definedName name="Servtype" localSheetId="16">[11]Defaults!$F$2:$F$10</definedName>
    <definedName name="Servtype">[63]Defaults!$F$2:$F$10</definedName>
    <definedName name="svtype" localSheetId="7">'[10]GHG EF &amp; Fuel Price Tables'!#REF!</definedName>
    <definedName name="svtype" localSheetId="12">'[11]EF Default Tables'!#REF!</definedName>
    <definedName name="svtype" localSheetId="11">'[11]EF Default Tables'!#REF!</definedName>
    <definedName name="svtype" localSheetId="8">'[12]GHG EF &amp; Fuel Price Tables'!#REF!</definedName>
    <definedName name="svtype" localSheetId="10">'[12]GHG EF &amp; Fuel Price Tables'!#REF!</definedName>
    <definedName name="svtype" localSheetId="9">'[12]GHG EF &amp; Fuel Price Tables'!#REF!</definedName>
    <definedName name="svtype" localSheetId="18">'[13]EF Default Tables'!#REF!</definedName>
    <definedName name="svtype" localSheetId="5">'[12]GHG EF &amp; Fuel Price Tables'!#REF!</definedName>
    <definedName name="svtype" localSheetId="4">'[12]GHG EF &amp; Fuel Price Tables'!#REF!</definedName>
    <definedName name="svtype" localSheetId="1">'[12]GHG EF &amp; Fuel Price Tables'!#REF!</definedName>
    <definedName name="svtype" localSheetId="0">'[12]GHG EF &amp; Fuel Price Tables'!#REF!</definedName>
    <definedName name="svtype" localSheetId="15">'[11]EF Default Tables'!#REF!</definedName>
    <definedName name="svtype" localSheetId="17">'[13]EF Default Tables'!#REF!</definedName>
    <definedName name="svtype" localSheetId="16">'[11]EF Default Tables'!#REF!</definedName>
    <definedName name="svtype">'[12]GHG EF &amp; Fuel Price Tables'!#REF!</definedName>
    <definedName name="tac" localSheetId="7">'[10]GHG EF &amp; Fuel Price Tables'!#REF!</definedName>
    <definedName name="tac" localSheetId="12">'[11]EF Default Tables'!#REF!</definedName>
    <definedName name="tac" localSheetId="11">'[11]EF Default Tables'!#REF!</definedName>
    <definedName name="tac" localSheetId="8">'[12]GHG EF &amp; Fuel Price Tables'!#REF!</definedName>
    <definedName name="tac" localSheetId="10">'[12]GHG EF &amp; Fuel Price Tables'!#REF!</definedName>
    <definedName name="tac" localSheetId="9">'[12]GHG EF &amp; Fuel Price Tables'!#REF!</definedName>
    <definedName name="tac" localSheetId="18">'[13]EF Default Tables'!#REF!</definedName>
    <definedName name="tac" localSheetId="5">'[12]GHG EF &amp; Fuel Price Tables'!#REF!</definedName>
    <definedName name="tac" localSheetId="4">'[12]GHG EF &amp; Fuel Price Tables'!#REF!</definedName>
    <definedName name="tac" localSheetId="1">'[12]GHG EF &amp; Fuel Price Tables'!#REF!</definedName>
    <definedName name="tac" localSheetId="0">'[12]GHG EF &amp; Fuel Price Tables'!#REF!</definedName>
    <definedName name="tac" localSheetId="15">'[11]EF Default Tables'!#REF!</definedName>
    <definedName name="tac" localSheetId="17">'[13]EF Default Tables'!#REF!</definedName>
    <definedName name="tac" localSheetId="16">'[11]EF Default Tables'!#REF!</definedName>
    <definedName name="tac">'[12]GHG EF &amp; Fuel Price Tables'!#REF!</definedName>
    <definedName name="TacSum" localSheetId="7">'[1]TAC Inputs'!$T$29</definedName>
    <definedName name="TacSum" localSheetId="12">'[2]TAC Inputs'!$V$28</definedName>
    <definedName name="TacSum" localSheetId="11">'[2]TAC Inputs'!$V$28</definedName>
    <definedName name="TacSum" localSheetId="18">'[3]TAC Inputs'!$V$28</definedName>
    <definedName name="TacSum" localSheetId="15">'[2]TAC Inputs'!$V$28</definedName>
    <definedName name="TacSum" localSheetId="17">'[3]TAC Inputs'!$V$28</definedName>
    <definedName name="TacSum" localSheetId="16">'[2]TAC Inputs'!$V$28</definedName>
    <definedName name="TacSum">'[4]TAC Inputs'!$T$29</definedName>
    <definedName name="TertiaryActivity">[9]Inputs!$C$26</definedName>
    <definedName name="TertiaryPercent">[9]Inputs!$C$27</definedName>
    <definedName name="test" localSheetId="7">#REF!</definedName>
    <definedName name="test" localSheetId="12">#REF!</definedName>
    <definedName name="test" localSheetId="11">#REF!</definedName>
    <definedName name="test" localSheetId="8">#REF!</definedName>
    <definedName name="test" localSheetId="10">#REF!</definedName>
    <definedName name="test" localSheetId="9">#REF!</definedName>
    <definedName name="test" localSheetId="18">#REF!</definedName>
    <definedName name="test" localSheetId="5">#REF!</definedName>
    <definedName name="test" localSheetId="4">#REF!</definedName>
    <definedName name="test" localSheetId="1">#REF!</definedName>
    <definedName name="test" localSheetId="0">#REF!</definedName>
    <definedName name="test" localSheetId="15">#REF!</definedName>
    <definedName name="test" localSheetId="17">#REF!</definedName>
    <definedName name="test" localSheetId="16">#REF!</definedName>
    <definedName name="test">#REF!</definedName>
    <definedName name="tircpcy" localSheetId="7">[24]Defaults!$B$2:$B$66</definedName>
    <definedName name="tircpcy" localSheetId="12">[11]Defaults!$B$2:$B$66</definedName>
    <definedName name="tircpcy" localSheetId="11">[11]Defaults!$B$2:$B$66</definedName>
    <definedName name="tircpcy" localSheetId="18">[13]Defaults!$B$2:$B$66</definedName>
    <definedName name="tircpcy" localSheetId="15">[11]Defaults!$B$2:$B$66</definedName>
    <definedName name="tircpcy" localSheetId="17">[13]Defaults!$B$2:$B$66</definedName>
    <definedName name="tircpcy" localSheetId="16">[11]Defaults!$B$2:$B$66</definedName>
    <definedName name="tircpcy">[25]Defaults!$B$2:$B$66</definedName>
    <definedName name="TotalJobs">IF([9]Calculations!$F$24="","",SUM([9]Calculations!$F$14:$F$17,[9]Calculations!$F$19:$F$22,[9]Calculations!$F$24:$F$27))</definedName>
    <definedName name="Transit_Bus" localSheetId="7">[14]Defaults!#REF!</definedName>
    <definedName name="Transit_Bus" localSheetId="12">#REF!</definedName>
    <definedName name="Transit_Bus" localSheetId="11">#REF!</definedName>
    <definedName name="Transit_Bus" localSheetId="8">[15]Defaults!#REF!</definedName>
    <definedName name="Transit_Bus" localSheetId="10">[16]Defaults!#REF!</definedName>
    <definedName name="Transit_Bus" localSheetId="9">Defaults!#REF!</definedName>
    <definedName name="Transit_Bus" localSheetId="18">#REF!</definedName>
    <definedName name="Transit_Bus" localSheetId="5">#REF!</definedName>
    <definedName name="Transit_Bus" localSheetId="4">#REF!</definedName>
    <definedName name="Transit_Bus" localSheetId="0">[15]Defaults!#REF!</definedName>
    <definedName name="Transit_Bus" localSheetId="15">#REF!</definedName>
    <definedName name="Transit_Bus" localSheetId="17">#REF!</definedName>
    <definedName name="Transit_Bus" localSheetId="16">#REF!</definedName>
    <definedName name="Transit_Bus">Defaults!#REF!</definedName>
    <definedName name="TransSub" localSheetId="7">[1]Defaults!$K$16:$K$20</definedName>
    <definedName name="TransSub" localSheetId="12">[57]Defaults!$K$17:$K$21</definedName>
    <definedName name="TransSub" localSheetId="11">[57]Defaults!$K$17:$K$21</definedName>
    <definedName name="TransSub" localSheetId="18">[58]Defaults!$K$17:$K$21</definedName>
    <definedName name="TransSub" localSheetId="15">[57]Defaults!$K$17:$K$21</definedName>
    <definedName name="TransSub" localSheetId="17">[58]Defaults!$K$17:$K$21</definedName>
    <definedName name="TransSub" localSheetId="16">[57]Defaults!$K$17:$K$21</definedName>
    <definedName name="TransSub">[4]Defaults!$K$16:$K$20</definedName>
    <definedName name="upgrade" localSheetId="7">[1]Defaults!#REF!</definedName>
    <definedName name="upgrade" localSheetId="12">[11]Defaults!#REF!</definedName>
    <definedName name="upgrade" localSheetId="11">[11]Defaults!#REF!</definedName>
    <definedName name="upgrade" localSheetId="8">[4]Defaults!#REF!</definedName>
    <definedName name="upgrade" localSheetId="10">[4]Defaults!#REF!</definedName>
    <definedName name="upgrade" localSheetId="9">[4]Defaults!#REF!</definedName>
    <definedName name="upgrade" localSheetId="18">[13]Defaults!#REF!</definedName>
    <definedName name="upgrade" localSheetId="5">[4]Defaults!#REF!</definedName>
    <definedName name="upgrade" localSheetId="4">[4]Defaults!#REF!</definedName>
    <definedName name="upgrade" localSheetId="1">[4]Defaults!#REF!</definedName>
    <definedName name="upgrade" localSheetId="0">[4]Defaults!#REF!</definedName>
    <definedName name="upgrade" localSheetId="15">[11]Defaults!#REF!</definedName>
    <definedName name="upgrade" localSheetId="17">[13]Defaults!#REF!</definedName>
    <definedName name="upgrade" localSheetId="16">[11]Defaults!#REF!</definedName>
    <definedName name="upgrade">[4]Defaults!#REF!</definedName>
    <definedName name="upgrd" localSheetId="7">[1]Defaults!#REF!</definedName>
    <definedName name="upgrd" localSheetId="12">[11]Defaults!#REF!</definedName>
    <definedName name="upgrd" localSheetId="11">[11]Defaults!#REF!</definedName>
    <definedName name="upgrd" localSheetId="8">[4]Defaults!#REF!</definedName>
    <definedName name="upgrd" localSheetId="10">[4]Defaults!#REF!</definedName>
    <definedName name="upgrd" localSheetId="9">[4]Defaults!#REF!</definedName>
    <definedName name="upgrd" localSheetId="18">[13]Defaults!#REF!</definedName>
    <definedName name="upgrd" localSheetId="5">[4]Defaults!#REF!</definedName>
    <definedName name="upgrd" localSheetId="4">[4]Defaults!#REF!</definedName>
    <definedName name="upgrd" localSheetId="1">[4]Defaults!#REF!</definedName>
    <definedName name="upgrd" localSheetId="0">[4]Defaults!#REF!</definedName>
    <definedName name="upgrd" localSheetId="15">[11]Defaults!#REF!</definedName>
    <definedName name="upgrd" localSheetId="17">[13]Defaults!#REF!</definedName>
    <definedName name="upgrd" localSheetId="16">[11]Defaults!#REF!</definedName>
    <definedName name="upgrd">[4]Defaults!#REF!</definedName>
    <definedName name="Van" localSheetId="7">[27]Defaults!#REF!</definedName>
    <definedName name="Van" localSheetId="8">[26]Defaults!#REF!</definedName>
    <definedName name="Van" localSheetId="18">[17]Defaults!#REF!</definedName>
    <definedName name="Van" localSheetId="5">Defaults!#REF!</definedName>
    <definedName name="Van" localSheetId="4">Defaults!#REF!</definedName>
    <definedName name="Van">Defaults!#REF!</definedName>
    <definedName name="Vehicle_Type" localSheetId="7">#REF!</definedName>
    <definedName name="Vehicle_Type" localSheetId="12">#REF!</definedName>
    <definedName name="Vehicle_Type" localSheetId="11">#REF!</definedName>
    <definedName name="Vehicle_Type" localSheetId="8">#REF!</definedName>
    <definedName name="Vehicle_Type" localSheetId="10">#REF!</definedName>
    <definedName name="Vehicle_Type" localSheetId="9">#REF!</definedName>
    <definedName name="Vehicle_Type" localSheetId="18">#REF!</definedName>
    <definedName name="Vehicle_Type" localSheetId="5">#REF!</definedName>
    <definedName name="Vehicle_Type" localSheetId="4">#REF!</definedName>
    <definedName name="Vehicle_Type" localSheetId="1">#REF!</definedName>
    <definedName name="Vehicle_Type" localSheetId="0">#REF!</definedName>
    <definedName name="Vehicle_Type" localSheetId="15">#REF!</definedName>
    <definedName name="Vehicle_Type" localSheetId="17">#REF!</definedName>
    <definedName name="Vehicle_Type" localSheetId="16">#REF!</definedName>
    <definedName name="Vehicle_Type">#REF!</definedName>
    <definedName name="vehicletype" localSheetId="7">[62]Defaults!$G$2:$G$9</definedName>
    <definedName name="vehicletype" localSheetId="12">[11]Defaults!$G$2:$G$9</definedName>
    <definedName name="vehicletype" localSheetId="11">[11]Defaults!$G$2:$G$9</definedName>
    <definedName name="vehicletype" localSheetId="18">[13]Defaults!$G$2:$G$9</definedName>
    <definedName name="vehicletype" localSheetId="15">[11]Defaults!$G$2:$G$9</definedName>
    <definedName name="vehicletype" localSheetId="17">[13]Defaults!$G$2:$G$9</definedName>
    <definedName name="vehicletype" localSheetId="16">[11]Defaults!$G$2:$G$9</definedName>
    <definedName name="vehicletype">[63]Defaults!$G$2:$G$9</definedName>
    <definedName name="vehtype" localSheetId="7">[5]Defaults!$T$2:$T$9</definedName>
    <definedName name="vehtype" localSheetId="12">[6]Defaults!$T$2:$T$9</definedName>
    <definedName name="vehtype" localSheetId="11">[6]Defaults!$T$2:$T$9</definedName>
    <definedName name="vehtype" localSheetId="18">[7]Defaults!$T$2:$T$9</definedName>
    <definedName name="vehtype" localSheetId="15">[6]Defaults!$T$2:$T$9</definedName>
    <definedName name="vehtype" localSheetId="17">[7]Defaults!$T$2:$T$9</definedName>
    <definedName name="vehtype" localSheetId="16">[6]Defaults!$T$2:$T$9</definedName>
    <definedName name="vehtype">[8]Defaults!$T$2:$T$9</definedName>
    <definedName name="VRFuel" localSheetId="7">'[68]Valid Entries'!$F$4:$F$7</definedName>
    <definedName name="VRFuel" localSheetId="12">'[69]Valid Entries'!$F$4:$F$7</definedName>
    <definedName name="VRFuel" localSheetId="11">'[69]Valid Entries'!$F$4:$F$7</definedName>
    <definedName name="VRFuel" localSheetId="18">'[70]Valid Entries'!$F$4:$F$7</definedName>
    <definedName name="VRFuel" localSheetId="15">'[69]Valid Entries'!$F$4:$F$7</definedName>
    <definedName name="VRFuel" localSheetId="17">'[70]Valid Entries'!$F$4:$F$7</definedName>
    <definedName name="VRFuel" localSheetId="16">'[69]Valid Entries'!$F$4:$F$7</definedName>
    <definedName name="VRFuel">'[71]Valid Entries'!$F$4:$F$7</definedName>
    <definedName name="Year1">[9]Inputs!$C$15</definedName>
    <definedName name="YesNo" localSheetId="7">[1]Defaults!$K$12:$K$13</definedName>
    <definedName name="yesno" localSheetId="12">[11]Defaults!$G$13:$G$14</definedName>
    <definedName name="yesno" localSheetId="11">[11]Defaults!$G$13:$G$14</definedName>
    <definedName name="yesno" localSheetId="18">[13]Defaults!$G$13:$G$14</definedName>
    <definedName name="yesno" localSheetId="15">[11]Defaults!$G$13:$G$14</definedName>
    <definedName name="yesno" localSheetId="17">[13]Defaults!$G$13:$G$14</definedName>
    <definedName name="yesno" localSheetId="16">[11]Defaults!$G$13:$G$14</definedName>
    <definedName name="YesNo">[4]Defaults!$K$12:$K$13</definedName>
    <definedName name="Z_DEDCE137_B42D_4581_9621_E878B14CB7C9_.wvu.FilterData" localSheetId="11" hidden="1">'Displaced Auto GHG'!$A$42:$D$2014</definedName>
  </definedNames>
  <calcPr calcId="152511"/>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125" l="1"/>
  <c r="T19" i="125"/>
  <c r="T20" i="125"/>
  <c r="T16" i="125"/>
  <c r="T17" i="125"/>
  <c r="T15" i="125"/>
  <c r="L21" i="125"/>
  <c r="K21" i="125"/>
  <c r="J21" i="125"/>
  <c r="I21" i="125"/>
  <c r="H19" i="125"/>
  <c r="L19" i="125" s="1"/>
  <c r="H17" i="125"/>
  <c r="K17" i="125" s="1"/>
  <c r="H15" i="125"/>
  <c r="J15" i="125" s="1"/>
  <c r="I11" i="125"/>
  <c r="R16" i="125"/>
  <c r="R17" i="125"/>
  <c r="R18" i="125"/>
  <c r="R19" i="125"/>
  <c r="R20" i="125"/>
  <c r="R21" i="125"/>
  <c r="R22" i="125"/>
  <c r="R23" i="125"/>
  <c r="R24" i="125"/>
  <c r="R25" i="125"/>
  <c r="R26" i="125"/>
  <c r="R27" i="125"/>
  <c r="R28" i="125"/>
  <c r="R15" i="125"/>
  <c r="V37" i="70"/>
  <c r="I17" i="125" l="1"/>
  <c r="L17" i="125"/>
  <c r="J17" i="125"/>
  <c r="R29" i="125"/>
  <c r="I19" i="125"/>
  <c r="J19" i="125"/>
  <c r="K19" i="125"/>
  <c r="I15" i="125"/>
  <c r="K15" i="125"/>
  <c r="L15" i="125"/>
  <c r="E21" i="125" l="1"/>
  <c r="T21" i="125" s="1"/>
  <c r="T29" i="125" s="1"/>
  <c r="W25" i="70" l="1"/>
  <c r="W29" i="70"/>
  <c r="W30" i="70"/>
  <c r="W33" i="70"/>
  <c r="R20" i="70"/>
  <c r="W20" i="70" s="1"/>
  <c r="R21" i="70"/>
  <c r="W21" i="70" s="1"/>
  <c r="R22" i="70"/>
  <c r="W22" i="70" s="1"/>
  <c r="R23" i="70"/>
  <c r="W23" i="70" s="1"/>
  <c r="R24" i="70"/>
  <c r="W24" i="70" s="1"/>
  <c r="R25" i="70"/>
  <c r="R26" i="70"/>
  <c r="W26" i="70" s="1"/>
  <c r="R27" i="70"/>
  <c r="W27" i="70" s="1"/>
  <c r="R28" i="70"/>
  <c r="W28" i="70" s="1"/>
  <c r="R29" i="70"/>
  <c r="R30" i="70"/>
  <c r="R31" i="70"/>
  <c r="W31" i="70" s="1"/>
  <c r="R32" i="70"/>
  <c r="W32" i="70" s="1"/>
  <c r="R33" i="70"/>
  <c r="R19" i="70"/>
  <c r="W19" i="70" l="1"/>
  <c r="I10" i="125"/>
  <c r="V38" i="70"/>
  <c r="I12" i="125" l="1"/>
  <c r="M29" i="93" l="1"/>
  <c r="M28" i="93"/>
  <c r="M27" i="93"/>
  <c r="I30" i="94"/>
  <c r="V22" i="93"/>
  <c r="V21" i="93"/>
  <c r="V20" i="93"/>
  <c r="V19" i="93"/>
  <c r="V18" i="93"/>
  <c r="V17" i="93"/>
  <c r="V16" i="93"/>
  <c r="V23" i="93"/>
  <c r="M21" i="93"/>
  <c r="M20" i="93"/>
  <c r="M19" i="93"/>
  <c r="M18" i="93"/>
  <c r="M17" i="93"/>
  <c r="M16" i="93"/>
  <c r="M14" i="93"/>
  <c r="M10" i="93"/>
  <c r="L31" i="94"/>
  <c r="L32" i="94"/>
  <c r="L33" i="94"/>
  <c r="L34" i="94"/>
  <c r="L35" i="94"/>
  <c r="L36" i="94"/>
  <c r="L37" i="94"/>
  <c r="L38" i="94"/>
  <c r="L39" i="94"/>
  <c r="L40" i="94"/>
  <c r="L41" i="94"/>
  <c r="L42" i="94"/>
  <c r="L30" i="94"/>
  <c r="L8" i="93"/>
  <c r="I15" i="93"/>
  <c r="J10" i="93" s="1"/>
  <c r="I11" i="93"/>
  <c r="I24" i="93" s="1"/>
  <c r="I12" i="93"/>
  <c r="I13" i="93"/>
  <c r="I14" i="93"/>
  <c r="I16" i="93"/>
  <c r="I17" i="93"/>
  <c r="I28" i="93" s="1"/>
  <c r="I18" i="93"/>
  <c r="I19" i="93"/>
  <c r="I20" i="93"/>
  <c r="I21" i="93"/>
  <c r="I29" i="93" s="1"/>
  <c r="I22" i="93"/>
  <c r="J24" i="93" s="1"/>
  <c r="K24" i="93" s="1"/>
  <c r="I10" i="93"/>
  <c r="I23" i="93" s="1"/>
  <c r="J23" i="93" l="1"/>
  <c r="K23" i="93" s="1"/>
  <c r="J27" i="93"/>
  <c r="J11" i="93"/>
  <c r="K11" i="93" s="1"/>
  <c r="J16" i="93"/>
  <c r="J17" i="93" s="1"/>
  <c r="I27" i="93"/>
  <c r="K10" i="93"/>
  <c r="K17" i="93" l="1"/>
  <c r="J18" i="93"/>
  <c r="K27" i="93"/>
  <c r="K16" i="93"/>
  <c r="J12" i="93"/>
  <c r="J28" i="93"/>
  <c r="K28" i="93" s="1"/>
  <c r="AQ32" i="44"/>
  <c r="AV31" i="44" s="1"/>
  <c r="AV30" i="44"/>
  <c r="AQ33" i="44" s="1"/>
  <c r="J13" i="93" l="1"/>
  <c r="J29" i="93"/>
  <c r="K29" i="93" s="1"/>
  <c r="K12" i="93"/>
  <c r="J19" i="93"/>
  <c r="K18" i="93"/>
  <c r="AT11" i="44"/>
  <c r="CC11" i="44" s="1"/>
  <c r="J20" i="93" l="1"/>
  <c r="K19" i="93"/>
  <c r="J14" i="93"/>
  <c r="K13" i="93"/>
  <c r="B26" i="123"/>
  <c r="B25" i="123"/>
  <c r="B24" i="123"/>
  <c r="B23" i="123"/>
  <c r="B22" i="123"/>
  <c r="B21" i="123"/>
  <c r="B20" i="123"/>
  <c r="B19" i="123"/>
  <c r="B18" i="123"/>
  <c r="B17" i="123"/>
  <c r="B16" i="123"/>
  <c r="B15" i="123"/>
  <c r="B14" i="123"/>
  <c r="B13" i="123"/>
  <c r="B12" i="123"/>
  <c r="AF17" i="123" l="1"/>
  <c r="X17" i="123"/>
  <c r="Z17" i="123" s="1"/>
  <c r="AD17" i="123" s="1"/>
  <c r="AH17" i="123" s="1"/>
  <c r="V17" i="123"/>
  <c r="AI17" i="123"/>
  <c r="W17" i="123"/>
  <c r="AD23" i="123"/>
  <c r="AB23" i="123"/>
  <c r="AH23" i="123"/>
  <c r="AF23" i="123"/>
  <c r="AI23" i="123"/>
  <c r="W23" i="123"/>
  <c r="Z23" i="123"/>
  <c r="X23" i="123"/>
  <c r="V23" i="123"/>
  <c r="AA23" i="123"/>
  <c r="AI15" i="123"/>
  <c r="W15" i="123"/>
  <c r="Z15" i="123"/>
  <c r="AD15" i="123" s="1"/>
  <c r="AH15" i="123" s="1"/>
  <c r="X15" i="123"/>
  <c r="AF15" i="123"/>
  <c r="V15" i="123"/>
  <c r="AA15" i="123" s="1"/>
  <c r="AI16" i="123"/>
  <c r="W16" i="123"/>
  <c r="AA16" i="123" s="1"/>
  <c r="X16" i="123"/>
  <c r="AB16" i="123"/>
  <c r="AF16" i="123"/>
  <c r="V16" i="123"/>
  <c r="Z16" i="123" s="1"/>
  <c r="AD16" i="123" s="1"/>
  <c r="AH16" i="123" s="1"/>
  <c r="AD24" i="123"/>
  <c r="Z24" i="123"/>
  <c r="V24" i="123"/>
  <c r="AI24" i="123"/>
  <c r="W24" i="123"/>
  <c r="AB24" i="123"/>
  <c r="AA24" i="123"/>
  <c r="AH24" i="123"/>
  <c r="AF24" i="123"/>
  <c r="X24" i="123"/>
  <c r="AH25" i="123"/>
  <c r="AF25" i="123"/>
  <c r="X25" i="123"/>
  <c r="V25" i="123"/>
  <c r="AA25" i="123"/>
  <c r="AI25" i="123"/>
  <c r="W25" i="123"/>
  <c r="Z25" i="123"/>
  <c r="AD25" i="123"/>
  <c r="AB25" i="123"/>
  <c r="V18" i="123"/>
  <c r="AB18" i="123" s="1"/>
  <c r="AF18" i="123"/>
  <c r="X18" i="123"/>
  <c r="W18" i="123"/>
  <c r="AI18" i="123"/>
  <c r="W26" i="123"/>
  <c r="AF26" i="123"/>
  <c r="X26" i="123"/>
  <c r="AB26" i="123" s="1"/>
  <c r="V26" i="123"/>
  <c r="AI26" i="123"/>
  <c r="AF19" i="123"/>
  <c r="V19" i="123"/>
  <c r="W19" i="123"/>
  <c r="Z19" i="123"/>
  <c r="X19" i="123"/>
  <c r="AA19" i="123"/>
  <c r="AI19" i="123"/>
  <c r="AD19" i="123"/>
  <c r="AH19" i="123"/>
  <c r="AB19" i="123"/>
  <c r="AF20" i="123"/>
  <c r="V20" i="123"/>
  <c r="AA20" i="123"/>
  <c r="AI20" i="123"/>
  <c r="Z20" i="123"/>
  <c r="X20" i="123"/>
  <c r="AD20" i="123"/>
  <c r="W20" i="123"/>
  <c r="AH20" i="123"/>
  <c r="AB20" i="123"/>
  <c r="J15" i="93"/>
  <c r="K15" i="93" s="1"/>
  <c r="K14" i="93"/>
  <c r="AI21" i="123"/>
  <c r="AD21" i="123"/>
  <c r="W21" i="123"/>
  <c r="AB21" i="123"/>
  <c r="Z21" i="123"/>
  <c r="X21" i="123"/>
  <c r="AA21" i="123"/>
  <c r="AF21" i="123"/>
  <c r="V21" i="123"/>
  <c r="AH21" i="123"/>
  <c r="AB22" i="123"/>
  <c r="AF22" i="123"/>
  <c r="X22" i="123"/>
  <c r="AI22" i="123"/>
  <c r="AD22" i="123"/>
  <c r="W22" i="123"/>
  <c r="Z22" i="123"/>
  <c r="V22" i="123"/>
  <c r="AA22" i="123"/>
  <c r="AH22" i="123"/>
  <c r="K20" i="93"/>
  <c r="J21" i="93"/>
  <c r="AF13" i="123"/>
  <c r="V13" i="123"/>
  <c r="AI13" i="123"/>
  <c r="W13" i="123"/>
  <c r="X13" i="123"/>
  <c r="X12" i="123"/>
  <c r="W12" i="123"/>
  <c r="V12" i="123"/>
  <c r="AI12" i="123"/>
  <c r="AF12" i="123"/>
  <c r="AF14" i="123"/>
  <c r="V14" i="123"/>
  <c r="X14" i="123"/>
  <c r="AI14" i="123"/>
  <c r="W14" i="123"/>
  <c r="B28" i="122"/>
  <c r="B27" i="122"/>
  <c r="B26" i="122"/>
  <c r="B25" i="122"/>
  <c r="B24" i="122"/>
  <c r="B23" i="122"/>
  <c r="L23" i="122" s="1"/>
  <c r="B22" i="122"/>
  <c r="L22" i="122" s="1"/>
  <c r="B21" i="122"/>
  <c r="L21" i="122" s="1"/>
  <c r="B20" i="122"/>
  <c r="B19" i="122"/>
  <c r="B18" i="122"/>
  <c r="B17" i="122"/>
  <c r="B16" i="122"/>
  <c r="B15" i="122"/>
  <c r="B14" i="122"/>
  <c r="U20" i="70"/>
  <c r="U21" i="70"/>
  <c r="V21" i="70" s="1"/>
  <c r="U22" i="70"/>
  <c r="V22" i="70" s="1"/>
  <c r="U23" i="70"/>
  <c r="V23" i="70" s="1"/>
  <c r="U24" i="70"/>
  <c r="V24" i="70" s="1"/>
  <c r="U25" i="70"/>
  <c r="V25" i="70" s="1"/>
  <c r="U26" i="70"/>
  <c r="V26" i="70" s="1"/>
  <c r="U27" i="70"/>
  <c r="V27" i="70" s="1"/>
  <c r="U28" i="70"/>
  <c r="V28" i="70" s="1"/>
  <c r="U29" i="70"/>
  <c r="V29" i="70" s="1"/>
  <c r="U30" i="70"/>
  <c r="V30" i="70" s="1"/>
  <c r="U31" i="70"/>
  <c r="V31" i="70" s="1"/>
  <c r="U32" i="70"/>
  <c r="V32" i="70" s="1"/>
  <c r="U33" i="70"/>
  <c r="V33" i="70" s="1"/>
  <c r="U19" i="70"/>
  <c r="V19" i="70" s="1"/>
  <c r="B15" i="110"/>
  <c r="B16" i="110"/>
  <c r="B17" i="110"/>
  <c r="B18" i="110"/>
  <c r="B19" i="110"/>
  <c r="B20" i="110"/>
  <c r="B21" i="110"/>
  <c r="B22" i="110"/>
  <c r="B23" i="110"/>
  <c r="B24" i="110"/>
  <c r="B25" i="110"/>
  <c r="B26" i="110"/>
  <c r="B27" i="110"/>
  <c r="B28" i="110"/>
  <c r="BO31" i="94"/>
  <c r="BO32" i="94"/>
  <c r="BO30" i="94"/>
  <c r="BS28" i="44"/>
  <c r="BQ29" i="44"/>
  <c r="BQ28" i="44"/>
  <c r="BQ11" i="44"/>
  <c r="CZ11" i="44" s="1"/>
  <c r="BR11" i="44"/>
  <c r="DA11" i="44" s="1"/>
  <c r="Z14" i="123" l="1"/>
  <c r="AD14" i="123" s="1"/>
  <c r="AH14" i="123" s="1"/>
  <c r="AA13" i="123"/>
  <c r="V20" i="70"/>
  <c r="V36" i="70"/>
  <c r="AB12" i="123"/>
  <c r="AB14" i="123"/>
  <c r="Z26" i="123"/>
  <c r="AD26" i="123" s="1"/>
  <c r="AH26" i="123" s="1"/>
  <c r="AA26" i="123"/>
  <c r="L28" i="122"/>
  <c r="AA18" i="123"/>
  <c r="L20" i="122"/>
  <c r="Z18" i="123"/>
  <c r="AD18" i="123" s="1"/>
  <c r="AH18" i="123" s="1"/>
  <c r="AB17" i="123"/>
  <c r="AA17" i="123"/>
  <c r="L19" i="122"/>
  <c r="L18" i="122"/>
  <c r="L17" i="122"/>
  <c r="AB15" i="123"/>
  <c r="AB13" i="123"/>
  <c r="Z13" i="123"/>
  <c r="AD13" i="123" s="1"/>
  <c r="AH13" i="123" s="1"/>
  <c r="AA12" i="123"/>
  <c r="L15" i="110"/>
  <c r="L22" i="110"/>
  <c r="L21" i="110"/>
  <c r="L17" i="110"/>
  <c r="L23" i="110"/>
  <c r="L20" i="110"/>
  <c r="L19" i="110"/>
  <c r="L18" i="110"/>
  <c r="J22" i="93"/>
  <c r="K22" i="93" s="1"/>
  <c r="K21" i="93"/>
  <c r="Z12" i="123"/>
  <c r="AD12" i="123" s="1"/>
  <c r="AH12" i="123" s="1"/>
  <c r="AA14" i="123"/>
  <c r="L16" i="110"/>
  <c r="L16" i="122"/>
  <c r="AF28" i="123"/>
  <c r="L29" i="122" s="1"/>
  <c r="AI28" i="123"/>
  <c r="L15" i="122"/>
  <c r="L28" i="110"/>
  <c r="L14" i="122"/>
  <c r="L27" i="122"/>
  <c r="L27" i="110"/>
  <c r="L25" i="122"/>
  <c r="L25" i="110"/>
  <c r="L24" i="110"/>
  <c r="L24" i="122"/>
  <c r="L26" i="122"/>
  <c r="L26" i="110"/>
  <c r="BO29" i="94"/>
  <c r="BG29" i="94"/>
  <c r="BG28" i="94"/>
  <c r="AB33" i="94"/>
  <c r="AB34" i="94"/>
  <c r="AB35" i="94"/>
  <c r="AB32" i="94"/>
  <c r="AB30" i="94"/>
  <c r="AB28" i="94"/>
  <c r="BN30" i="94"/>
  <c r="BN29" i="94"/>
  <c r="B17" i="121"/>
  <c r="C17" i="121" s="1"/>
  <c r="H23" i="121"/>
  <c r="B18" i="121" s="1"/>
  <c r="C18" i="121" s="1"/>
  <c r="AH28" i="123" l="1"/>
  <c r="AH30" i="123" s="1"/>
  <c r="AH32" i="123"/>
  <c r="AH34" i="123"/>
  <c r="AH33" i="123"/>
  <c r="C19" i="121"/>
  <c r="B28" i="121"/>
  <c r="C38" i="121" s="1"/>
  <c r="B16" i="121"/>
  <c r="AK32" i="123" l="1"/>
  <c r="AK30" i="123" s="1"/>
  <c r="AN30" i="123" s="1"/>
  <c r="D19" i="121"/>
  <c r="G19" i="121"/>
  <c r="F19" i="121"/>
  <c r="H19" i="121"/>
  <c r="E19" i="121"/>
  <c r="C16" i="121"/>
  <c r="M42" i="94" l="1"/>
  <c r="M41" i="94"/>
  <c r="V24" i="93"/>
  <c r="V10" i="93"/>
  <c r="M24" i="93"/>
  <c r="M23" i="93"/>
  <c r="M8" i="93"/>
  <c r="N8" i="93" s="1"/>
  <c r="M34" i="94"/>
  <c r="K29" i="94" s="1"/>
  <c r="M35" i="94"/>
  <c r="K30" i="94" s="1"/>
  <c r="M36" i="94"/>
  <c r="K31" i="94" s="1"/>
  <c r="M33" i="94"/>
  <c r="K28" i="94" s="1"/>
  <c r="M29" i="94"/>
  <c r="M30" i="94"/>
  <c r="M31" i="94"/>
  <c r="M28" i="94"/>
  <c r="I29" i="94"/>
  <c r="M38" i="94" s="1"/>
  <c r="K33" i="94" s="1"/>
  <c r="L28" i="94" s="1"/>
  <c r="I28" i="94"/>
  <c r="E33" i="70"/>
  <c r="BV11" i="44"/>
  <c r="O8" i="93" l="1"/>
  <c r="P8" i="93" s="1"/>
  <c r="Q8" i="93" s="1"/>
  <c r="R8" i="93" s="1"/>
  <c r="S8" i="93" s="1"/>
  <c r="T8" i="93" s="1"/>
  <c r="BL28" i="44"/>
  <c r="BJ28" i="44"/>
  <c r="BF30" i="44"/>
  <c r="BF31" i="44"/>
  <c r="AQ30" i="44"/>
  <c r="AX30" i="44" s="1"/>
  <c r="AQ31" i="44"/>
  <c r="AX31" i="44" s="1"/>
  <c r="AT30" i="44" s="1"/>
  <c r="AQ29" i="44"/>
  <c r="AX29" i="44" s="1"/>
  <c r="AT29" i="44" s="1"/>
  <c r="AQ28" i="44"/>
  <c r="AX28" i="44" s="1"/>
  <c r="AT28" i="44" s="1"/>
  <c r="AP29" i="44"/>
  <c r="AO29" i="44" s="1"/>
  <c r="AP28" i="44"/>
  <c r="BC28" i="44" s="1"/>
  <c r="AU11" i="44"/>
  <c r="CD11" i="44" s="1"/>
  <c r="AV11" i="44"/>
  <c r="CE11" i="44" s="1"/>
  <c r="AW11" i="44"/>
  <c r="CF11" i="44" s="1"/>
  <c r="AX11" i="44"/>
  <c r="CG11" i="44" s="1"/>
  <c r="AY11" i="44"/>
  <c r="CH11" i="44" s="1"/>
  <c r="AZ11" i="44"/>
  <c r="CI11" i="44" s="1"/>
  <c r="BA11" i="44"/>
  <c r="CJ11" i="44" s="1"/>
  <c r="D14" i="44"/>
  <c r="D15" i="44"/>
  <c r="BS15" i="44" s="1"/>
  <c r="D16" i="44"/>
  <c r="BS16" i="44" s="1"/>
  <c r="D17" i="44"/>
  <c r="BS17" i="44" s="1"/>
  <c r="D18" i="44"/>
  <c r="BS18" i="44" s="1"/>
  <c r="D19" i="44"/>
  <c r="BS19" i="44" s="1"/>
  <c r="D20" i="44"/>
  <c r="BS20" i="44" s="1"/>
  <c r="D21" i="44"/>
  <c r="BS21" i="44" s="1"/>
  <c r="D22" i="44"/>
  <c r="BS22" i="44" s="1"/>
  <c r="D23" i="44"/>
  <c r="BS23" i="44" s="1"/>
  <c r="D24" i="44"/>
  <c r="BS24" i="44" s="1"/>
  <c r="D25" i="44"/>
  <c r="BS25" i="44" s="1"/>
  <c r="D26" i="44"/>
  <c r="BS26" i="44" s="1"/>
  <c r="C14" i="44"/>
  <c r="C15" i="44"/>
  <c r="C16" i="44"/>
  <c r="AQ16" i="44" s="1"/>
  <c r="C17" i="44"/>
  <c r="AQ17" i="44" s="1"/>
  <c r="C18" i="44"/>
  <c r="AQ18" i="44" s="1"/>
  <c r="C19" i="44"/>
  <c r="AQ19" i="44" s="1"/>
  <c r="C20" i="44"/>
  <c r="AQ20" i="44" s="1"/>
  <c r="C21" i="44"/>
  <c r="AQ21" i="44" s="1"/>
  <c r="C22" i="44"/>
  <c r="AQ22" i="44" s="1"/>
  <c r="C23" i="44"/>
  <c r="AQ23" i="44" s="1"/>
  <c r="C24" i="44"/>
  <c r="AQ24" i="44" s="1"/>
  <c r="C25" i="44"/>
  <c r="AQ25" i="44" s="1"/>
  <c r="C26" i="44"/>
  <c r="AQ26" i="44" s="1"/>
  <c r="B14" i="44"/>
  <c r="S17" i="125" s="1"/>
  <c r="B15" i="44"/>
  <c r="S18" i="125" s="1"/>
  <c r="B16" i="44"/>
  <c r="S19" i="125" s="1"/>
  <c r="B17" i="44"/>
  <c r="S20" i="125" s="1"/>
  <c r="B18" i="44"/>
  <c r="S21" i="125" s="1"/>
  <c r="B19" i="44"/>
  <c r="B20" i="44"/>
  <c r="B21" i="44"/>
  <c r="B22" i="44"/>
  <c r="B23" i="44"/>
  <c r="DE23" i="44" s="1"/>
  <c r="B24" i="44"/>
  <c r="B25" i="44"/>
  <c r="B26" i="44"/>
  <c r="S28" i="125" s="1"/>
  <c r="C13" i="44"/>
  <c r="D13" i="44"/>
  <c r="BS13" i="44" s="1"/>
  <c r="DE25" i="44" l="1"/>
  <c r="S27" i="125"/>
  <c r="DE22" i="44"/>
  <c r="S25" i="125"/>
  <c r="DE21" i="44"/>
  <c r="S24" i="125"/>
  <c r="DE24" i="44"/>
  <c r="S26" i="125"/>
  <c r="DE19" i="44"/>
  <c r="S22" i="125"/>
  <c r="DE20" i="44"/>
  <c r="S23" i="125"/>
  <c r="AQ15" i="44"/>
  <c r="AQ13" i="44"/>
  <c r="BZ13" i="44" s="1"/>
  <c r="AQ14" i="44"/>
  <c r="BZ14" i="44" s="1"/>
  <c r="BS14" i="44"/>
  <c r="DB14" i="44" s="1"/>
  <c r="AT22" i="44"/>
  <c r="CC22" i="44"/>
  <c r="AT20" i="44"/>
  <c r="CC20" i="44"/>
  <c r="AT21" i="44"/>
  <c r="CC21" i="44"/>
  <c r="AT19" i="44"/>
  <c r="CC19" i="44"/>
  <c r="AT26" i="44"/>
  <c r="CC26" i="44"/>
  <c r="AT18" i="44"/>
  <c r="CC18" i="44"/>
  <c r="AT25" i="44"/>
  <c r="CC25" i="44"/>
  <c r="AT17" i="44"/>
  <c r="CC17" i="44"/>
  <c r="AT13" i="44"/>
  <c r="CC13" i="44" s="1"/>
  <c r="AT24" i="44"/>
  <c r="CC24" i="44"/>
  <c r="AT16" i="44"/>
  <c r="CC16" i="44"/>
  <c r="AT14" i="44"/>
  <c r="CC14" i="44" s="1"/>
  <c r="AT23" i="44"/>
  <c r="CC23" i="44"/>
  <c r="AT15" i="44"/>
  <c r="CC15" i="44" s="1"/>
  <c r="DB19" i="44"/>
  <c r="CU19" i="44"/>
  <c r="CZ19" i="44"/>
  <c r="DB18" i="44"/>
  <c r="DA18" i="44"/>
  <c r="CL17" i="44"/>
  <c r="DB17" i="44"/>
  <c r="CS20" i="44"/>
  <c r="DB20" i="44"/>
  <c r="CL15" i="44"/>
  <c r="DB15" i="44"/>
  <c r="DB13" i="44"/>
  <c r="DB16" i="44"/>
  <c r="DA16" i="44"/>
  <c r="CL16" i="44"/>
  <c r="DB22" i="44"/>
  <c r="CU21" i="44"/>
  <c r="DA21" i="44"/>
  <c r="DB21" i="44"/>
  <c r="DB26" i="44"/>
  <c r="BY25" i="44"/>
  <c r="DB25" i="44"/>
  <c r="DB24" i="44"/>
  <c r="DB23" i="44"/>
  <c r="D24" i="94"/>
  <c r="I24" i="94" s="1"/>
  <c r="BQ24" i="44"/>
  <c r="BR24" i="44" s="1"/>
  <c r="DA24" i="44" s="1"/>
  <c r="D17" i="94"/>
  <c r="I17" i="94" s="1"/>
  <c r="BQ17" i="44"/>
  <c r="BR17" i="44" s="1"/>
  <c r="DA17" i="44" s="1"/>
  <c r="D15" i="94"/>
  <c r="BQ15" i="44"/>
  <c r="BR15" i="44" s="1"/>
  <c r="DA15" i="44" s="1"/>
  <c r="D22" i="94"/>
  <c r="I22" i="94" s="1"/>
  <c r="BQ22" i="44"/>
  <c r="BR22" i="44" s="1"/>
  <c r="DA22" i="44" s="1"/>
  <c r="D21" i="94"/>
  <c r="I21" i="94" s="1"/>
  <c r="BQ21" i="44"/>
  <c r="BR21" i="44" s="1"/>
  <c r="D20" i="94"/>
  <c r="I20" i="94" s="1"/>
  <c r="BQ20" i="44"/>
  <c r="BR20" i="44" s="1"/>
  <c r="DA20" i="44" s="1"/>
  <c r="D25" i="94"/>
  <c r="I25" i="94" s="1"/>
  <c r="BQ25" i="44"/>
  <c r="BR25" i="44" s="1"/>
  <c r="DA25" i="44" s="1"/>
  <c r="D13" i="94"/>
  <c r="BQ13" i="44"/>
  <c r="BR13" i="44" s="1"/>
  <c r="DA13" i="44" s="1"/>
  <c r="D19" i="94"/>
  <c r="I19" i="94" s="1"/>
  <c r="BQ19" i="44"/>
  <c r="BR19" i="44" s="1"/>
  <c r="DA19" i="44" s="1"/>
  <c r="D16" i="94"/>
  <c r="I16" i="94" s="1"/>
  <c r="BQ16" i="44"/>
  <c r="BR16" i="44" s="1"/>
  <c r="D23" i="94"/>
  <c r="I23" i="94" s="1"/>
  <c r="BQ23" i="44"/>
  <c r="BR23" i="44" s="1"/>
  <c r="DA23" i="44" s="1"/>
  <c r="D14" i="94"/>
  <c r="BQ14" i="44"/>
  <c r="BR14" i="44" s="1"/>
  <c r="DA14" i="44" s="1"/>
  <c r="D26" i="94"/>
  <c r="I26" i="94" s="1"/>
  <c r="BQ26" i="44"/>
  <c r="BR26" i="44" s="1"/>
  <c r="DA26" i="44" s="1"/>
  <c r="D18" i="94"/>
  <c r="I18" i="94" s="1"/>
  <c r="BQ18" i="44"/>
  <c r="BR18" i="44" s="1"/>
  <c r="U8" i="93"/>
  <c r="V8" i="93" s="1"/>
  <c r="C20" i="94"/>
  <c r="AA20" i="94" s="1"/>
  <c r="C19" i="94"/>
  <c r="AA19" i="94" s="1"/>
  <c r="C26" i="94"/>
  <c r="AA26" i="94" s="1"/>
  <c r="C25" i="94"/>
  <c r="AA25" i="94" s="1"/>
  <c r="C24" i="94"/>
  <c r="AA24" i="94" s="1"/>
  <c r="C16" i="94"/>
  <c r="AA16" i="94" s="1"/>
  <c r="C23" i="94"/>
  <c r="AA23" i="94" s="1"/>
  <c r="C15" i="94"/>
  <c r="AA15" i="94" s="1"/>
  <c r="C18" i="94"/>
  <c r="AA18" i="94" s="1"/>
  <c r="C17" i="94"/>
  <c r="AA17" i="94" s="1"/>
  <c r="C22" i="94"/>
  <c r="AA22" i="94" s="1"/>
  <c r="C14" i="94"/>
  <c r="AA14" i="94" s="1"/>
  <c r="C13" i="94"/>
  <c r="AA13" i="94" s="1"/>
  <c r="C21" i="94"/>
  <c r="AA21" i="94" s="1"/>
  <c r="BZ19" i="44"/>
  <c r="BZ20" i="44"/>
  <c r="BZ18" i="44"/>
  <c r="BF25" i="44"/>
  <c r="CO25" i="44" s="1"/>
  <c r="BZ25" i="44"/>
  <c r="BZ24" i="44"/>
  <c r="BZ16" i="44"/>
  <c r="BZ26" i="44"/>
  <c r="BF26" i="44"/>
  <c r="CO26" i="44" s="1"/>
  <c r="BZ23" i="44"/>
  <c r="BZ15" i="44"/>
  <c r="BZ17" i="44"/>
  <c r="BZ22" i="44"/>
  <c r="BZ21" i="44"/>
  <c r="AP13" i="44"/>
  <c r="AP14" i="44"/>
  <c r="BC21" i="44"/>
  <c r="CL21" i="44" s="1"/>
  <c r="AX23" i="44"/>
  <c r="CG23" i="44" s="1"/>
  <c r="AP20" i="44"/>
  <c r="AP21" i="44"/>
  <c r="BC13" i="44"/>
  <c r="CL13" i="44" s="1"/>
  <c r="AP18" i="44"/>
  <c r="AN20" i="44"/>
  <c r="BW20" i="44" s="1"/>
  <c r="AP19" i="44"/>
  <c r="AP26" i="44"/>
  <c r="AP17" i="44"/>
  <c r="AN19" i="44"/>
  <c r="BW19" i="44" s="1"/>
  <c r="BJ24" i="44"/>
  <c r="CS24" i="44" s="1"/>
  <c r="BL24" i="44"/>
  <c r="CU24" i="44" s="1"/>
  <c r="BJ16" i="44"/>
  <c r="CS16" i="44" s="1"/>
  <c r="BL16" i="44"/>
  <c r="CU16" i="44" s="1"/>
  <c r="AP23" i="44"/>
  <c r="AP15" i="44"/>
  <c r="AN21" i="44"/>
  <c r="BW21" i="44" s="1"/>
  <c r="AN13" i="44"/>
  <c r="BW13" i="44" s="1"/>
  <c r="AX20" i="44"/>
  <c r="CG20" i="44" s="1"/>
  <c r="AZ25" i="44"/>
  <c r="CI25" i="44" s="1"/>
  <c r="BC22" i="44"/>
  <c r="CL22" i="44" s="1"/>
  <c r="BC14" i="44"/>
  <c r="CL14" i="44" s="1"/>
  <c r="AP22" i="44"/>
  <c r="AX19" i="44"/>
  <c r="CG19" i="44" s="1"/>
  <c r="AX26" i="44"/>
  <c r="CG26" i="44" s="1"/>
  <c r="AX18" i="44"/>
  <c r="CG18" i="44" s="1"/>
  <c r="AZ23" i="44"/>
  <c r="CI23" i="44" s="1"/>
  <c r="BC20" i="44"/>
  <c r="CL20" i="44" s="1"/>
  <c r="BJ25" i="44"/>
  <c r="CS25" i="44" s="1"/>
  <c r="BL25" i="44"/>
  <c r="CU25" i="44" s="1"/>
  <c r="BJ15" i="44"/>
  <c r="CS15" i="44" s="1"/>
  <c r="BL15" i="44"/>
  <c r="CU15" i="44" s="1"/>
  <c r="BJ14" i="44"/>
  <c r="CS14" i="44" s="1"/>
  <c r="BL14" i="44"/>
  <c r="CU14" i="44" s="1"/>
  <c r="BJ21" i="44"/>
  <c r="CS21" i="44" s="1"/>
  <c r="BL21" i="44"/>
  <c r="AN26" i="44"/>
  <c r="BW26" i="44" s="1"/>
  <c r="DE26" i="44" s="1"/>
  <c r="AN18" i="44"/>
  <c r="BW18" i="44" s="1"/>
  <c r="DE18" i="44" s="1"/>
  <c r="AX25" i="44"/>
  <c r="CG25" i="44" s="1"/>
  <c r="AX17" i="44"/>
  <c r="CG17" i="44" s="1"/>
  <c r="BC19" i="44"/>
  <c r="CL19" i="44" s="1"/>
  <c r="BJ13" i="44"/>
  <c r="CS13" i="44" s="1"/>
  <c r="BL13" i="44"/>
  <c r="CU13" i="44" s="1"/>
  <c r="BL20" i="44"/>
  <c r="CU20" i="44" s="1"/>
  <c r="BJ20" i="44"/>
  <c r="AS28" i="44"/>
  <c r="AU28" i="44" s="1"/>
  <c r="AZ28" i="44"/>
  <c r="BF28" i="44" s="1"/>
  <c r="BF15" i="44" s="1"/>
  <c r="CO15" i="44" s="1"/>
  <c r="AN25" i="44"/>
  <c r="BW25" i="44" s="1"/>
  <c r="AN17" i="44"/>
  <c r="BW17" i="44" s="1"/>
  <c r="DE17" i="44" s="1"/>
  <c r="AX24" i="44"/>
  <c r="CG24" i="44" s="1"/>
  <c r="AX16" i="44"/>
  <c r="CG16" i="44" s="1"/>
  <c r="BC26" i="44"/>
  <c r="CL26" i="44" s="1"/>
  <c r="BC18" i="44"/>
  <c r="CL18" i="44" s="1"/>
  <c r="BL19" i="44"/>
  <c r="BJ19" i="44"/>
  <c r="CS19" i="44" s="1"/>
  <c r="AO28" i="44"/>
  <c r="AS29" i="44"/>
  <c r="AU29" i="44" s="1"/>
  <c r="AN24" i="44"/>
  <c r="BW24" i="44" s="1"/>
  <c r="AN16" i="44"/>
  <c r="BW16" i="44" s="1"/>
  <c r="DE16" i="44" s="1"/>
  <c r="AX15" i="44"/>
  <c r="CG15" i="44" s="1"/>
  <c r="BC25" i="44"/>
  <c r="CL25" i="44" s="1"/>
  <c r="BC17" i="44"/>
  <c r="BJ23" i="44"/>
  <c r="CS23" i="44" s="1"/>
  <c r="BL23" i="44"/>
  <c r="CU23" i="44" s="1"/>
  <c r="BJ22" i="44"/>
  <c r="CS22" i="44" s="1"/>
  <c r="BL22" i="44"/>
  <c r="CU22" i="44" s="1"/>
  <c r="BJ26" i="44"/>
  <c r="CS26" i="44" s="1"/>
  <c r="BL26" i="44"/>
  <c r="CU26" i="44" s="1"/>
  <c r="BJ18" i="44"/>
  <c r="CS18" i="44" s="1"/>
  <c r="BL18" i="44"/>
  <c r="CU18" i="44" s="1"/>
  <c r="AP25" i="44"/>
  <c r="AN23" i="44"/>
  <c r="BW23" i="44" s="1"/>
  <c r="AN15" i="44"/>
  <c r="BW15" i="44" s="1"/>
  <c r="AX22" i="44"/>
  <c r="CG22" i="44" s="1"/>
  <c r="AX14" i="44"/>
  <c r="CG14" i="44" s="1"/>
  <c r="BC24" i="44"/>
  <c r="CL24" i="44" s="1"/>
  <c r="BC16" i="44"/>
  <c r="BJ17" i="44"/>
  <c r="CS17" i="44" s="1"/>
  <c r="BL17" i="44"/>
  <c r="CU17" i="44" s="1"/>
  <c r="AP24" i="44"/>
  <c r="AP16" i="44"/>
  <c r="AN22" i="44"/>
  <c r="BW22" i="44" s="1"/>
  <c r="AN14" i="44"/>
  <c r="BW14" i="44" s="1"/>
  <c r="AX21" i="44"/>
  <c r="CG21" i="44" s="1"/>
  <c r="AX13" i="44"/>
  <c r="CG13" i="44" s="1"/>
  <c r="BC23" i="44"/>
  <c r="CL23" i="44" s="1"/>
  <c r="BC15" i="44"/>
  <c r="B13" i="44"/>
  <c r="S16" i="125" s="1"/>
  <c r="P16" i="94" l="1"/>
  <c r="S16" i="94"/>
  <c r="O16" i="94"/>
  <c r="R16" i="94"/>
  <c r="N16" i="94"/>
  <c r="T16" i="94"/>
  <c r="Q16" i="94"/>
  <c r="M16" i="94"/>
  <c r="K16" i="94"/>
  <c r="L16" i="94" s="1"/>
  <c r="R17" i="94"/>
  <c r="N17" i="94"/>
  <c r="Q17" i="94"/>
  <c r="S17" i="94"/>
  <c r="O17" i="94"/>
  <c r="M17" i="94"/>
  <c r="T17" i="94"/>
  <c r="P17" i="94"/>
  <c r="K17" i="94"/>
  <c r="L17" i="94" s="1"/>
  <c r="S24" i="94"/>
  <c r="O24" i="94"/>
  <c r="N24" i="94"/>
  <c r="R24" i="94"/>
  <c r="T24" i="94"/>
  <c r="P24" i="94"/>
  <c r="Q24" i="94"/>
  <c r="M24" i="94"/>
  <c r="K24" i="94"/>
  <c r="L24" i="94" s="1"/>
  <c r="R18" i="94"/>
  <c r="N18" i="94"/>
  <c r="O18" i="94"/>
  <c r="S18" i="94"/>
  <c r="Q18" i="94"/>
  <c r="M18" i="94"/>
  <c r="T18" i="94"/>
  <c r="P18" i="94"/>
  <c r="K18" i="94"/>
  <c r="L18" i="94" s="1"/>
  <c r="Q19" i="94"/>
  <c r="M19" i="94"/>
  <c r="N19" i="94"/>
  <c r="R19" i="94"/>
  <c r="S19" i="94"/>
  <c r="O19" i="94"/>
  <c r="T19" i="94"/>
  <c r="P19" i="94"/>
  <c r="K19" i="94"/>
  <c r="L19" i="94" s="1"/>
  <c r="M22" i="94"/>
  <c r="S22" i="94"/>
  <c r="O22" i="94"/>
  <c r="T22" i="94"/>
  <c r="P22" i="94"/>
  <c r="Q22" i="94"/>
  <c r="R22" i="94"/>
  <c r="N22" i="94"/>
  <c r="K22" i="94"/>
  <c r="L22" i="94" s="1"/>
  <c r="T21" i="94"/>
  <c r="P21" i="94"/>
  <c r="M21" i="94"/>
  <c r="N21" i="94"/>
  <c r="O21" i="94"/>
  <c r="Q21" i="94"/>
  <c r="S21" i="94"/>
  <c r="R21" i="94"/>
  <c r="K21" i="94"/>
  <c r="L21" i="94" s="1"/>
  <c r="E24" i="94"/>
  <c r="Q20" i="94"/>
  <c r="M20" i="94"/>
  <c r="R20" i="94"/>
  <c r="N20" i="94"/>
  <c r="P20" i="94"/>
  <c r="S20" i="94"/>
  <c r="O20" i="94"/>
  <c r="T20" i="94"/>
  <c r="K20" i="94"/>
  <c r="L20" i="94" s="1"/>
  <c r="O26" i="94"/>
  <c r="M26" i="94"/>
  <c r="R26" i="94"/>
  <c r="N26" i="94"/>
  <c r="Q26" i="94"/>
  <c r="S26" i="94"/>
  <c r="T26" i="94"/>
  <c r="P26" i="94"/>
  <c r="K26" i="94"/>
  <c r="L26" i="94" s="1"/>
  <c r="BC21" i="94"/>
  <c r="S23" i="94"/>
  <c r="O23" i="94"/>
  <c r="N23" i="94"/>
  <c r="R23" i="94"/>
  <c r="T23" i="94"/>
  <c r="P23" i="94"/>
  <c r="Q23" i="94"/>
  <c r="M23" i="94"/>
  <c r="K23" i="94"/>
  <c r="L23" i="94" s="1"/>
  <c r="R25" i="94"/>
  <c r="N25" i="94"/>
  <c r="O25" i="94"/>
  <c r="S25" i="94"/>
  <c r="T25" i="94"/>
  <c r="P25" i="94"/>
  <c r="Q25" i="94"/>
  <c r="M25" i="94"/>
  <c r="K25" i="94"/>
  <c r="L25" i="94" s="1"/>
  <c r="J23" i="94"/>
  <c r="J19" i="94"/>
  <c r="J21" i="94"/>
  <c r="J20" i="94"/>
  <c r="F24" i="94"/>
  <c r="J18" i="94"/>
  <c r="J16" i="94"/>
  <c r="G24" i="94"/>
  <c r="H24" i="94" s="1"/>
  <c r="J22" i="94"/>
  <c r="BY21" i="44"/>
  <c r="AU21" i="44"/>
  <c r="BY20" i="44"/>
  <c r="AU20" i="44"/>
  <c r="BY17" i="44"/>
  <c r="AU17" i="44"/>
  <c r="BY15" i="44"/>
  <c r="AU15" i="44"/>
  <c r="BT26" i="44"/>
  <c r="DC26" i="44" s="1"/>
  <c r="AU26" i="44"/>
  <c r="BY16" i="44"/>
  <c r="AU16" i="44"/>
  <c r="BT24" i="44"/>
  <c r="DC24" i="44" s="1"/>
  <c r="AU24" i="44"/>
  <c r="BT25" i="44"/>
  <c r="DC25" i="44" s="1"/>
  <c r="AU25" i="44"/>
  <c r="BY22" i="44"/>
  <c r="AU22" i="44"/>
  <c r="BT23" i="44"/>
  <c r="DC23" i="44" s="1"/>
  <c r="AU23" i="44"/>
  <c r="BY19" i="44"/>
  <c r="AU19" i="44"/>
  <c r="BY14" i="44"/>
  <c r="AU14" i="44"/>
  <c r="CD14" i="44" s="1"/>
  <c r="BY13" i="44"/>
  <c r="AU13" i="44"/>
  <c r="CD13" i="44" s="1"/>
  <c r="BY18" i="44"/>
  <c r="AU18" i="44"/>
  <c r="F23" i="94"/>
  <c r="AB21" i="94"/>
  <c r="AC21" i="94"/>
  <c r="AB17" i="94"/>
  <c r="AC17" i="94"/>
  <c r="AB16" i="94"/>
  <c r="AC16" i="94"/>
  <c r="AB19" i="94"/>
  <c r="AC19" i="94"/>
  <c r="AB22" i="94"/>
  <c r="AC22" i="94"/>
  <c r="AB18" i="94"/>
  <c r="AC18" i="94"/>
  <c r="AB24" i="94"/>
  <c r="AC24" i="94"/>
  <c r="AB20" i="94"/>
  <c r="AC20" i="94"/>
  <c r="AC25" i="94"/>
  <c r="AB25" i="94"/>
  <c r="J17" i="94"/>
  <c r="CZ13" i="44"/>
  <c r="BF24" i="44"/>
  <c r="CO24" i="44" s="1"/>
  <c r="CZ18" i="44"/>
  <c r="BF23" i="44"/>
  <c r="CO23" i="44" s="1"/>
  <c r="CZ21" i="44"/>
  <c r="CZ22" i="44"/>
  <c r="CZ16" i="44"/>
  <c r="CZ15" i="44"/>
  <c r="CZ17" i="44"/>
  <c r="CZ23" i="44"/>
  <c r="BH25" i="44"/>
  <c r="CQ25" i="44" s="1"/>
  <c r="AZ24" i="44"/>
  <c r="CI24" i="44" s="1"/>
  <c r="E23" i="94"/>
  <c r="E25" i="94"/>
  <c r="J25" i="94" s="1"/>
  <c r="BH23" i="44"/>
  <c r="CQ23" i="44" s="1"/>
  <c r="AZ26" i="44"/>
  <c r="CI26" i="44" s="1"/>
  <c r="BH24" i="44"/>
  <c r="CQ24" i="44" s="1"/>
  <c r="BH26" i="44"/>
  <c r="CQ26" i="44" s="1"/>
  <c r="CZ14" i="44"/>
  <c r="CZ20" i="44"/>
  <c r="CZ26" i="44"/>
  <c r="CZ25" i="44"/>
  <c r="CZ24" i="44"/>
  <c r="BY26" i="44"/>
  <c r="BY24" i="44"/>
  <c r="BY23" i="44"/>
  <c r="BH22" i="44"/>
  <c r="CQ22" i="44" s="1"/>
  <c r="BH15" i="44"/>
  <c r="CQ15" i="44" s="1"/>
  <c r="BH16" i="44"/>
  <c r="CQ16" i="44" s="1"/>
  <c r="F18" i="94"/>
  <c r="BC16" i="94"/>
  <c r="F20" i="94"/>
  <c r="BC17" i="94"/>
  <c r="BH13" i="44"/>
  <c r="CQ13" i="44" s="1"/>
  <c r="BC15" i="94"/>
  <c r="F25" i="94"/>
  <c r="BH17" i="44"/>
  <c r="CQ17" i="44" s="1"/>
  <c r="F19" i="94"/>
  <c r="AO19" i="94" s="1"/>
  <c r="BH19" i="44"/>
  <c r="CQ19" i="44" s="1"/>
  <c r="F15" i="94"/>
  <c r="BH21" i="44"/>
  <c r="CQ21" i="44" s="1"/>
  <c r="BH18" i="44"/>
  <c r="CQ18" i="44" s="1"/>
  <c r="BC14" i="94"/>
  <c r="BC13" i="94"/>
  <c r="BC22" i="94"/>
  <c r="BH14" i="44"/>
  <c r="CQ14" i="44" s="1"/>
  <c r="BH20" i="44"/>
  <c r="CQ20" i="44" s="1"/>
  <c r="BC25" i="94"/>
  <c r="F22" i="94"/>
  <c r="F17" i="94"/>
  <c r="BC18" i="94"/>
  <c r="BC23" i="94"/>
  <c r="G25" i="94"/>
  <c r="H25" i="94" s="1"/>
  <c r="BC19" i="94"/>
  <c r="F14" i="94"/>
  <c r="J26" i="94"/>
  <c r="E26" i="94"/>
  <c r="G26" i="94"/>
  <c r="BC26" i="94"/>
  <c r="F16" i="94"/>
  <c r="F26" i="94"/>
  <c r="F21" i="94"/>
  <c r="BC24" i="94"/>
  <c r="BC20" i="94"/>
  <c r="F13" i="94"/>
  <c r="BT15" i="44"/>
  <c r="DC15" i="44" s="1"/>
  <c r="BT17" i="44"/>
  <c r="DC17" i="44" s="1"/>
  <c r="BT16" i="44"/>
  <c r="DC16" i="44" s="1"/>
  <c r="BT20" i="44"/>
  <c r="DC20" i="44" s="1"/>
  <c r="BT22" i="44"/>
  <c r="DC22" i="44" s="1"/>
  <c r="CD18" i="44"/>
  <c r="BT18" i="44"/>
  <c r="DC18" i="44" s="1"/>
  <c r="AV29" i="44"/>
  <c r="AV22" i="44" s="1"/>
  <c r="CE22" i="44" s="1"/>
  <c r="BT19" i="44"/>
  <c r="DC19" i="44" s="1"/>
  <c r="BT14" i="44"/>
  <c r="DC14" i="44" s="1"/>
  <c r="BT13" i="44"/>
  <c r="DC13" i="44" s="1"/>
  <c r="BT21" i="44"/>
  <c r="DC21" i="44" s="1"/>
  <c r="AO13" i="44"/>
  <c r="BX13" i="44" s="1"/>
  <c r="E17" i="94"/>
  <c r="BG17" i="94"/>
  <c r="E18" i="94"/>
  <c r="BG18" i="94"/>
  <c r="E15" i="94"/>
  <c r="AB15" i="94" s="1"/>
  <c r="BG15" i="94"/>
  <c r="E22" i="94"/>
  <c r="BG22" i="94"/>
  <c r="BG24" i="94"/>
  <c r="BG26" i="94"/>
  <c r="BG25" i="94"/>
  <c r="E21" i="94"/>
  <c r="BG21" i="94"/>
  <c r="BG19" i="94"/>
  <c r="E16" i="94"/>
  <c r="BG16" i="94"/>
  <c r="E13" i="94"/>
  <c r="I13" i="94" s="1"/>
  <c r="E20" i="94"/>
  <c r="BG20" i="94"/>
  <c r="E14" i="94"/>
  <c r="I14" i="94" s="1"/>
  <c r="J14" i="94" s="1"/>
  <c r="BG14" i="94"/>
  <c r="E19" i="94"/>
  <c r="G19" i="94"/>
  <c r="G16" i="94"/>
  <c r="G21" i="94"/>
  <c r="G22" i="94"/>
  <c r="G18" i="94"/>
  <c r="G15" i="94"/>
  <c r="G14" i="94"/>
  <c r="G20" i="94"/>
  <c r="G17" i="94"/>
  <c r="BK26" i="44"/>
  <c r="CT26" i="44" s="1"/>
  <c r="BE13" i="44"/>
  <c r="CN13" i="44" s="1"/>
  <c r="AR15" i="44"/>
  <c r="CA15" i="44" s="1"/>
  <c r="AR25" i="44"/>
  <c r="CA25" i="44" s="1"/>
  <c r="CD21" i="44"/>
  <c r="AR23" i="44"/>
  <c r="CA23" i="44" s="1"/>
  <c r="AR26" i="44"/>
  <c r="CA26" i="44" s="1"/>
  <c r="BG15" i="44"/>
  <c r="CP15" i="44" s="1"/>
  <c r="BK20" i="44"/>
  <c r="CT20" i="44" s="1"/>
  <c r="BK25" i="44"/>
  <c r="CT25" i="44" s="1"/>
  <c r="AS17" i="44"/>
  <c r="CB17" i="44" s="1"/>
  <c r="AO20" i="44"/>
  <c r="BX20" i="44" s="1"/>
  <c r="AR16" i="44"/>
  <c r="CA16" i="44" s="1"/>
  <c r="AY22" i="44"/>
  <c r="CH22" i="44" s="1"/>
  <c r="AY25" i="44"/>
  <c r="CH25" i="44" s="1"/>
  <c r="AY15" i="44"/>
  <c r="CH15" i="44" s="1"/>
  <c r="AY23" i="44"/>
  <c r="CH23" i="44" s="1"/>
  <c r="AR21" i="44"/>
  <c r="CA21" i="44" s="1"/>
  <c r="AR24" i="44"/>
  <c r="CA24" i="44" s="1"/>
  <c r="BK17" i="44"/>
  <c r="CT17" i="44" s="1"/>
  <c r="BK22" i="44"/>
  <c r="CT22" i="44" s="1"/>
  <c r="AY16" i="44"/>
  <c r="CH16" i="44" s="1"/>
  <c r="BK21" i="44"/>
  <c r="CT21" i="44" s="1"/>
  <c r="BK16" i="44"/>
  <c r="CT16" i="44" s="1"/>
  <c r="AS26" i="44"/>
  <c r="CB26" i="44" s="1"/>
  <c r="BE21" i="44"/>
  <c r="CN21" i="44" s="1"/>
  <c r="AR13" i="44"/>
  <c r="CA13" i="44" s="1"/>
  <c r="BG25" i="44"/>
  <c r="CP25" i="44" s="1"/>
  <c r="BI23" i="44"/>
  <c r="CR23" i="44" s="1"/>
  <c r="AY19" i="44"/>
  <c r="CH19" i="44" s="1"/>
  <c r="AY13" i="44"/>
  <c r="CH13" i="44" s="1"/>
  <c r="AY24" i="44"/>
  <c r="CH24" i="44" s="1"/>
  <c r="BK13" i="44"/>
  <c r="CT13" i="44" s="1"/>
  <c r="AS19" i="44"/>
  <c r="CB19" i="44" s="1"/>
  <c r="AR14" i="44"/>
  <c r="CA14" i="44" s="1"/>
  <c r="AR18" i="44"/>
  <c r="CA18" i="44" s="1"/>
  <c r="BK15" i="44"/>
  <c r="CT15" i="44" s="1"/>
  <c r="AY21" i="44"/>
  <c r="CH21" i="44" s="1"/>
  <c r="BK18" i="44"/>
  <c r="CT18" i="44" s="1"/>
  <c r="BK23" i="44"/>
  <c r="CT23" i="44" s="1"/>
  <c r="BK14" i="44"/>
  <c r="CT14" i="44" s="1"/>
  <c r="AY18" i="44"/>
  <c r="CH18" i="44" s="1"/>
  <c r="AY20" i="44"/>
  <c r="CH20" i="44" s="1"/>
  <c r="BK24" i="44"/>
  <c r="CT24" i="44" s="1"/>
  <c r="AR22" i="44"/>
  <c r="CA22" i="44" s="1"/>
  <c r="AR20" i="44"/>
  <c r="CA20" i="44" s="1"/>
  <c r="BK19" i="44"/>
  <c r="CT19" i="44" s="1"/>
  <c r="AY14" i="44"/>
  <c r="CH14" i="44" s="1"/>
  <c r="AY17" i="44"/>
  <c r="CH17" i="44" s="1"/>
  <c r="AY26" i="44"/>
  <c r="CH26" i="44" s="1"/>
  <c r="AS18" i="44"/>
  <c r="CB18" i="44" s="1"/>
  <c r="AR17" i="44"/>
  <c r="CA17" i="44" s="1"/>
  <c r="BG26" i="44"/>
  <c r="CP26" i="44" s="1"/>
  <c r="AR19" i="44"/>
  <c r="CA19" i="44" s="1"/>
  <c r="AO26" i="44"/>
  <c r="BX26" i="44" s="1"/>
  <c r="CD26" i="44"/>
  <c r="AS14" i="44"/>
  <c r="CB14" i="44" s="1"/>
  <c r="AO14" i="44"/>
  <c r="BX14" i="44" s="1"/>
  <c r="BF17" i="44"/>
  <c r="CO17" i="44" s="1"/>
  <c r="BF19" i="44"/>
  <c r="CO19" i="44" s="1"/>
  <c r="AZ17" i="44"/>
  <c r="CI17" i="44" s="1"/>
  <c r="AZ16" i="44"/>
  <c r="CI16" i="44" s="1"/>
  <c r="BF14" i="44"/>
  <c r="CO14" i="44" s="1"/>
  <c r="BF18" i="44"/>
  <c r="CO18" i="44" s="1"/>
  <c r="AZ18" i="44"/>
  <c r="CI18" i="44" s="1"/>
  <c r="AZ22" i="44"/>
  <c r="CI22" i="44" s="1"/>
  <c r="BF20" i="44"/>
  <c r="CO20" i="44" s="1"/>
  <c r="BF22" i="44"/>
  <c r="CO22" i="44" s="1"/>
  <c r="AZ21" i="44"/>
  <c r="CI21" i="44" s="1"/>
  <c r="AS13" i="44"/>
  <c r="CB13" i="44" s="1"/>
  <c r="BF13" i="44"/>
  <c r="CO13" i="44" s="1"/>
  <c r="BF16" i="44"/>
  <c r="CO16" i="44" s="1"/>
  <c r="AZ13" i="44"/>
  <c r="CI13" i="44" s="1"/>
  <c r="AZ14" i="44"/>
  <c r="CI14" i="44" s="1"/>
  <c r="BF21" i="44"/>
  <c r="CO21" i="44" s="1"/>
  <c r="AZ19" i="44"/>
  <c r="CI19" i="44" s="1"/>
  <c r="AZ20" i="44"/>
  <c r="CI20" i="44" s="1"/>
  <c r="AZ15" i="44"/>
  <c r="CI15" i="44" s="1"/>
  <c r="AO21" i="44"/>
  <c r="BX21" i="44" s="1"/>
  <c r="AS21" i="44"/>
  <c r="CB21" i="44" s="1"/>
  <c r="AO19" i="44"/>
  <c r="BX19" i="44" s="1"/>
  <c r="CD19" i="44"/>
  <c r="AO18" i="44"/>
  <c r="BX18" i="44" s="1"/>
  <c r="CD20" i="44"/>
  <c r="AS20" i="44"/>
  <c r="CB20" i="44" s="1"/>
  <c r="AO17" i="44"/>
  <c r="BX17" i="44" s="1"/>
  <c r="CD17" i="44"/>
  <c r="BD13" i="44"/>
  <c r="CM13" i="44" s="1"/>
  <c r="BD21" i="44"/>
  <c r="CM21" i="44" s="1"/>
  <c r="BM13" i="44"/>
  <c r="CV13" i="44" s="1"/>
  <c r="BN13" i="44"/>
  <c r="CW13" i="44" s="1"/>
  <c r="BO13" i="44"/>
  <c r="CX13" i="44" s="1"/>
  <c r="BP13" i="44"/>
  <c r="CY13" i="44" s="1"/>
  <c r="CD22" i="44"/>
  <c r="AO22" i="44"/>
  <c r="BX22" i="44" s="1"/>
  <c r="AS22" i="44"/>
  <c r="CB22" i="44" s="1"/>
  <c r="BD16" i="44"/>
  <c r="CM16" i="44" s="1"/>
  <c r="BE16" i="44"/>
  <c r="CN16" i="44" s="1"/>
  <c r="BP15" i="44"/>
  <c r="CY15" i="44" s="1"/>
  <c r="BM15" i="44"/>
  <c r="CV15" i="44" s="1"/>
  <c r="BN15" i="44"/>
  <c r="CW15" i="44" s="1"/>
  <c r="BO15" i="44"/>
  <c r="CX15" i="44" s="1"/>
  <c r="BD14" i="44"/>
  <c r="CM14" i="44" s="1"/>
  <c r="BE14" i="44"/>
  <c r="CN14" i="44" s="1"/>
  <c r="BD22" i="44"/>
  <c r="CM22" i="44" s="1"/>
  <c r="BE22" i="44"/>
  <c r="CN22" i="44" s="1"/>
  <c r="AS15" i="44"/>
  <c r="CB15" i="44" s="1"/>
  <c r="CD15" i="44"/>
  <c r="AO15" i="44"/>
  <c r="BX15" i="44" s="1"/>
  <c r="AS25" i="44"/>
  <c r="CB25" i="44" s="1"/>
  <c r="CD25" i="44"/>
  <c r="AO25" i="44"/>
  <c r="BX25" i="44" s="1"/>
  <c r="BD19" i="44"/>
  <c r="CM19" i="44" s="1"/>
  <c r="BE19" i="44"/>
  <c r="CN19" i="44" s="1"/>
  <c r="BO24" i="44"/>
  <c r="CX24" i="44" s="1"/>
  <c r="BP24" i="44"/>
  <c r="CY24" i="44" s="1"/>
  <c r="BM24" i="44"/>
  <c r="CV24" i="44" s="1"/>
  <c r="BN24" i="44"/>
  <c r="CW24" i="44" s="1"/>
  <c r="AS16" i="44"/>
  <c r="CB16" i="44" s="1"/>
  <c r="CD16" i="44"/>
  <c r="AO16" i="44"/>
  <c r="BX16" i="44" s="1"/>
  <c r="BD24" i="44"/>
  <c r="CM24" i="44" s="1"/>
  <c r="BE24" i="44"/>
  <c r="CN24" i="44" s="1"/>
  <c r="BM19" i="44"/>
  <c r="CV19" i="44" s="1"/>
  <c r="BN19" i="44"/>
  <c r="CW19" i="44" s="1"/>
  <c r="BO19" i="44"/>
  <c r="CX19" i="44" s="1"/>
  <c r="BP19" i="44"/>
  <c r="CY19" i="44" s="1"/>
  <c r="AS23" i="44"/>
  <c r="CB23" i="44" s="1"/>
  <c r="CD23" i="44"/>
  <c r="AO23" i="44"/>
  <c r="BX23" i="44" s="1"/>
  <c r="BM18" i="44"/>
  <c r="CV18" i="44" s="1"/>
  <c r="BN18" i="44"/>
  <c r="CW18" i="44" s="1"/>
  <c r="BO18" i="44"/>
  <c r="CX18" i="44" s="1"/>
  <c r="BP18" i="44"/>
  <c r="CY18" i="44" s="1"/>
  <c r="BD17" i="44"/>
  <c r="CM17" i="44" s="1"/>
  <c r="BE17" i="44"/>
  <c r="CN17" i="44" s="1"/>
  <c r="BD18" i="44"/>
  <c r="CM18" i="44" s="1"/>
  <c r="BE18" i="44"/>
  <c r="CN18" i="44" s="1"/>
  <c r="BM20" i="44"/>
  <c r="CV20" i="44" s="1"/>
  <c r="BN20" i="44"/>
  <c r="CW20" i="44" s="1"/>
  <c r="BO20" i="44"/>
  <c r="CX20" i="44" s="1"/>
  <c r="BP20" i="44"/>
  <c r="CY20" i="44" s="1"/>
  <c r="BD20" i="44"/>
  <c r="CM20" i="44" s="1"/>
  <c r="BE20" i="44"/>
  <c r="CN20" i="44" s="1"/>
  <c r="BA25" i="44"/>
  <c r="CJ25" i="44" s="1"/>
  <c r="BB25" i="44"/>
  <c r="CK25" i="44" s="1"/>
  <c r="BD15" i="44"/>
  <c r="CM15" i="44" s="1"/>
  <c r="BE15" i="44"/>
  <c r="CN15" i="44" s="1"/>
  <c r="BM26" i="44"/>
  <c r="CV26" i="44" s="1"/>
  <c r="BN26" i="44"/>
  <c r="CW26" i="44" s="1"/>
  <c r="BO26" i="44"/>
  <c r="CX26" i="44" s="1"/>
  <c r="BP26" i="44"/>
  <c r="CY26" i="44" s="1"/>
  <c r="BN17" i="44"/>
  <c r="CW17" i="44" s="1"/>
  <c r="BO17" i="44"/>
  <c r="CX17" i="44" s="1"/>
  <c r="BP17" i="44"/>
  <c r="CY17" i="44" s="1"/>
  <c r="BM17" i="44"/>
  <c r="CV17" i="44" s="1"/>
  <c r="BD25" i="44"/>
  <c r="CM25" i="44" s="1"/>
  <c r="BE25" i="44"/>
  <c r="CN25" i="44" s="1"/>
  <c r="BD26" i="44"/>
  <c r="CM26" i="44" s="1"/>
  <c r="BE26" i="44"/>
  <c r="CN26" i="44" s="1"/>
  <c r="BM14" i="44"/>
  <c r="CV14" i="44" s="1"/>
  <c r="BN14" i="44"/>
  <c r="CW14" i="44" s="1"/>
  <c r="BO14" i="44"/>
  <c r="CX14" i="44" s="1"/>
  <c r="BP14" i="44"/>
  <c r="CY14" i="44" s="1"/>
  <c r="BB23" i="44"/>
  <c r="CK23" i="44" s="1"/>
  <c r="BA23" i="44"/>
  <c r="CJ23" i="44" s="1"/>
  <c r="BO16" i="44"/>
  <c r="CX16" i="44" s="1"/>
  <c r="BP16" i="44"/>
  <c r="CY16" i="44" s="1"/>
  <c r="BM16" i="44"/>
  <c r="CV16" i="44" s="1"/>
  <c r="BN16" i="44"/>
  <c r="CW16" i="44" s="1"/>
  <c r="BD23" i="44"/>
  <c r="CM23" i="44" s="1"/>
  <c r="BE23" i="44"/>
  <c r="CN23" i="44" s="1"/>
  <c r="BN25" i="44"/>
  <c r="CW25" i="44" s="1"/>
  <c r="BO25" i="44"/>
  <c r="CX25" i="44" s="1"/>
  <c r="BP25" i="44"/>
  <c r="CY25" i="44" s="1"/>
  <c r="BM25" i="44"/>
  <c r="CV25" i="44" s="1"/>
  <c r="BM22" i="44"/>
  <c r="CV22" i="44" s="1"/>
  <c r="BN22" i="44"/>
  <c r="CW22" i="44" s="1"/>
  <c r="BO22" i="44"/>
  <c r="CX22" i="44" s="1"/>
  <c r="BP22" i="44"/>
  <c r="CY22" i="44" s="1"/>
  <c r="AS24" i="44"/>
  <c r="CB24" i="44" s="1"/>
  <c r="CD24" i="44"/>
  <c r="AO24" i="44"/>
  <c r="BX24" i="44" s="1"/>
  <c r="BP23" i="44"/>
  <c r="CY23" i="44" s="1"/>
  <c r="BM23" i="44"/>
  <c r="CV23" i="44" s="1"/>
  <c r="BN23" i="44"/>
  <c r="CW23" i="44" s="1"/>
  <c r="BO23" i="44"/>
  <c r="CX23" i="44" s="1"/>
  <c r="BM21" i="44"/>
  <c r="CV21" i="44" s="1"/>
  <c r="BN21" i="44"/>
  <c r="CW21" i="44" s="1"/>
  <c r="BO21" i="44"/>
  <c r="CX21" i="44" s="1"/>
  <c r="BP21" i="44"/>
  <c r="CY21" i="44" s="1"/>
  <c r="AN11" i="44"/>
  <c r="BW11" i="44" s="1"/>
  <c r="AO11" i="44"/>
  <c r="BX11" i="44" s="1"/>
  <c r="AQ11" i="44"/>
  <c r="BZ11" i="44" s="1"/>
  <c r="AR11" i="44"/>
  <c r="CA11" i="44" s="1"/>
  <c r="AS11" i="44"/>
  <c r="CB11" i="44" s="1"/>
  <c r="BB11" i="44"/>
  <c r="CK11" i="44" s="1"/>
  <c r="BC11" i="44"/>
  <c r="CL11" i="44" s="1"/>
  <c r="BD11" i="44"/>
  <c r="CM11" i="44" s="1"/>
  <c r="BE11" i="44"/>
  <c r="CN11" i="44" s="1"/>
  <c r="BF11" i="44"/>
  <c r="CO11" i="44" s="1"/>
  <c r="BG11" i="44"/>
  <c r="CP11" i="44" s="1"/>
  <c r="BH11" i="44"/>
  <c r="CQ11" i="44" s="1"/>
  <c r="BI11" i="44"/>
  <c r="CR11" i="44" s="1"/>
  <c r="BJ11" i="44"/>
  <c r="CS11" i="44" s="1"/>
  <c r="BK11" i="44"/>
  <c r="CT11" i="44" s="1"/>
  <c r="BL11" i="44"/>
  <c r="CU11" i="44" s="1"/>
  <c r="BM11" i="44"/>
  <c r="CV11" i="44" s="1"/>
  <c r="BN11" i="44"/>
  <c r="CW11" i="44" s="1"/>
  <c r="BO11" i="44"/>
  <c r="CX11" i="44" s="1"/>
  <c r="BP11" i="44"/>
  <c r="CY11" i="44" s="1"/>
  <c r="BS11" i="44"/>
  <c r="DB11" i="44" s="1"/>
  <c r="BT11" i="44"/>
  <c r="DC11" i="44" s="1"/>
  <c r="I15" i="94" l="1"/>
  <c r="N15" i="94" s="1"/>
  <c r="AC15" i="94"/>
  <c r="AB14" i="94"/>
  <c r="AC14" i="94"/>
  <c r="K14" i="94"/>
  <c r="L14" i="94" s="1"/>
  <c r="AB13" i="94"/>
  <c r="J13" i="94"/>
  <c r="K13" i="94"/>
  <c r="L13" i="94" s="1"/>
  <c r="AC13" i="94"/>
  <c r="BB26" i="44"/>
  <c r="CK26" i="44" s="1"/>
  <c r="BA26" i="44"/>
  <c r="CJ26" i="44" s="1"/>
  <c r="BI25" i="44"/>
  <c r="CR25" i="44" s="1"/>
  <c r="BI26" i="44"/>
  <c r="CR26" i="44" s="1"/>
  <c r="BB24" i="44"/>
  <c r="CK24" i="44" s="1"/>
  <c r="BA24" i="44"/>
  <c r="CJ24" i="44" s="1"/>
  <c r="BI24" i="44"/>
  <c r="CR24" i="44" s="1"/>
  <c r="BG24" i="44"/>
  <c r="CP24" i="44" s="1"/>
  <c r="AB26" i="94"/>
  <c r="AC26" i="94"/>
  <c r="J24" i="94"/>
  <c r="BG23" i="44"/>
  <c r="CP23" i="44" s="1"/>
  <c r="Y25" i="94"/>
  <c r="W25" i="94"/>
  <c r="AV20" i="44"/>
  <c r="CE20" i="44" s="1"/>
  <c r="AV15" i="44"/>
  <c r="CE15" i="44" s="1"/>
  <c r="AV17" i="44"/>
  <c r="CE17" i="44" s="1"/>
  <c r="AV21" i="44"/>
  <c r="AV24" i="44"/>
  <c r="AV25" i="44"/>
  <c r="AV26" i="44"/>
  <c r="AV23" i="44"/>
  <c r="AV13" i="44"/>
  <c r="CE13" i="44" s="1"/>
  <c r="AV18" i="44"/>
  <c r="CE18" i="44" s="1"/>
  <c r="AV16" i="44"/>
  <c r="CE16" i="44" s="1"/>
  <c r="AV14" i="44"/>
  <c r="CE14" i="44" s="1"/>
  <c r="AV19" i="44"/>
  <c r="CE19" i="44" s="1"/>
  <c r="H26" i="94"/>
  <c r="Y26" i="94"/>
  <c r="U26" i="94"/>
  <c r="W26" i="94"/>
  <c r="V26" i="94"/>
  <c r="BO25" i="94"/>
  <c r="BO24" i="94"/>
  <c r="AM19" i="94"/>
  <c r="AK19" i="94"/>
  <c r="AI19" i="94"/>
  <c r="AG19" i="94"/>
  <c r="BB19" i="44"/>
  <c r="CK19" i="44" s="1"/>
  <c r="BA19" i="44"/>
  <c r="CJ19" i="44" s="1"/>
  <c r="BB22" i="44"/>
  <c r="CK22" i="44" s="1"/>
  <c r="BA17" i="44"/>
  <c r="CJ17" i="44" s="1"/>
  <c r="BA22" i="44"/>
  <c r="CJ22" i="44" s="1"/>
  <c r="H21" i="94"/>
  <c r="H20" i="94"/>
  <c r="Y20" i="94" s="1"/>
  <c r="H14" i="94"/>
  <c r="H19" i="94"/>
  <c r="AL19" i="94"/>
  <c r="AH19" i="94"/>
  <c r="AN19" i="94"/>
  <c r="AJ19" i="94"/>
  <c r="AP19" i="94"/>
  <c r="H15" i="94"/>
  <c r="H17" i="94"/>
  <c r="H16" i="94"/>
  <c r="H18" i="94"/>
  <c r="H22" i="94"/>
  <c r="BA18" i="44"/>
  <c r="CJ18" i="44" s="1"/>
  <c r="BA21" i="44"/>
  <c r="CJ21" i="44" s="1"/>
  <c r="BB18" i="44"/>
  <c r="CK18" i="44" s="1"/>
  <c r="BI16" i="44"/>
  <c r="CR16" i="44" s="1"/>
  <c r="BI19" i="44"/>
  <c r="CR19" i="44" s="1"/>
  <c r="BG22" i="44"/>
  <c r="CP22" i="44" s="1"/>
  <c r="BA16" i="44"/>
  <c r="CJ16" i="44" s="1"/>
  <c r="BI22" i="44"/>
  <c r="CR22" i="44" s="1"/>
  <c r="BG20" i="44"/>
  <c r="CP20" i="44" s="1"/>
  <c r="BG18" i="44"/>
  <c r="CP18" i="44" s="1"/>
  <c r="BB17" i="44"/>
  <c r="CK17" i="44" s="1"/>
  <c r="BI13" i="44"/>
  <c r="CR13" i="44" s="1"/>
  <c r="BB14" i="44"/>
  <c r="CK14" i="44" s="1"/>
  <c r="BG14" i="44"/>
  <c r="CP14" i="44" s="1"/>
  <c r="BG19" i="44"/>
  <c r="CP19" i="44" s="1"/>
  <c r="BA20" i="44"/>
  <c r="CJ20" i="44" s="1"/>
  <c r="BA13" i="44"/>
  <c r="CJ13" i="44" s="1"/>
  <c r="BI14" i="44"/>
  <c r="CR14" i="44" s="1"/>
  <c r="BI21" i="44"/>
  <c r="CR21" i="44" s="1"/>
  <c r="BI15" i="44"/>
  <c r="CR15" i="44" s="1"/>
  <c r="BG16" i="44"/>
  <c r="CP16" i="44" s="1"/>
  <c r="AW22" i="44"/>
  <c r="CF22" i="44" s="1"/>
  <c r="BI18" i="44"/>
  <c r="CR18" i="44" s="1"/>
  <c r="BG21" i="44"/>
  <c r="CP21" i="44" s="1"/>
  <c r="BG13" i="44"/>
  <c r="CP13" i="44" s="1"/>
  <c r="BI20" i="44"/>
  <c r="CR20" i="44" s="1"/>
  <c r="BG17" i="44"/>
  <c r="CP17" i="44" s="1"/>
  <c r="BI17" i="44"/>
  <c r="CR17" i="44" s="1"/>
  <c r="BB13" i="44"/>
  <c r="CK13" i="44" s="1"/>
  <c r="BB20" i="44"/>
  <c r="CK20" i="44" s="1"/>
  <c r="BA14" i="44"/>
  <c r="CJ14" i="44" s="1"/>
  <c r="BB15" i="44"/>
  <c r="CK15" i="44" s="1"/>
  <c r="BA15" i="44"/>
  <c r="CJ15" i="44" s="1"/>
  <c r="BB16" i="44"/>
  <c r="CK16" i="44" s="1"/>
  <c r="BB21" i="44"/>
  <c r="CK21" i="44" s="1"/>
  <c r="T15" i="94" l="1"/>
  <c r="P15" i="94"/>
  <c r="X15" i="94" s="1"/>
  <c r="M15" i="94"/>
  <c r="R15" i="94"/>
  <c r="J15" i="94"/>
  <c r="K15" i="94"/>
  <c r="L15" i="94" s="1"/>
  <c r="S15" i="94" s="1"/>
  <c r="Y15" i="94" s="1"/>
  <c r="O15" i="94"/>
  <c r="W15" i="94" s="1"/>
  <c r="Q15" i="94"/>
  <c r="Q14" i="94"/>
  <c r="M14" i="94"/>
  <c r="U14" i="94" s="1"/>
  <c r="N14" i="94"/>
  <c r="V14" i="94" s="1"/>
  <c r="O14" i="94"/>
  <c r="W14" i="94" s="1"/>
  <c r="P14" i="94"/>
  <c r="S14" i="94"/>
  <c r="Y14" i="94" s="1"/>
  <c r="R14" i="94"/>
  <c r="AW13" i="44"/>
  <c r="CF13" i="44" s="1"/>
  <c r="AW20" i="44"/>
  <c r="CF20" i="44" s="1"/>
  <c r="AW17" i="44"/>
  <c r="CF17" i="44" s="1"/>
  <c r="AW18" i="44"/>
  <c r="CF18" i="44" s="1"/>
  <c r="AW19" i="44"/>
  <c r="CF19" i="44" s="1"/>
  <c r="W21" i="94"/>
  <c r="V18" i="94"/>
  <c r="AW16" i="44"/>
  <c r="CF16" i="44" s="1"/>
  <c r="AW15" i="44"/>
  <c r="CF15" i="44" s="1"/>
  <c r="V25" i="94"/>
  <c r="Z26" i="94"/>
  <c r="X25" i="94"/>
  <c r="Z25" i="94"/>
  <c r="AW14" i="44"/>
  <c r="CF14" i="44" s="1"/>
  <c r="U25" i="94"/>
  <c r="CE25" i="44"/>
  <c r="AW25" i="44"/>
  <c r="CF25" i="44" s="1"/>
  <c r="CE24" i="44"/>
  <c r="AW24" i="44"/>
  <c r="CF24" i="44" s="1"/>
  <c r="BO26" i="94"/>
  <c r="CE21" i="44"/>
  <c r="AW21" i="44"/>
  <c r="CF21" i="44" s="1"/>
  <c r="CE23" i="44"/>
  <c r="AW23" i="44"/>
  <c r="CF23" i="44" s="1"/>
  <c r="AW26" i="44"/>
  <c r="CF26" i="44" s="1"/>
  <c r="CE26" i="44"/>
  <c r="X26" i="94"/>
  <c r="V24" i="94"/>
  <c r="Z24" i="94"/>
  <c r="X24" i="94"/>
  <c r="U24" i="94"/>
  <c r="W24" i="94"/>
  <c r="Y24" i="94"/>
  <c r="Y22" i="94"/>
  <c r="BO16" i="94"/>
  <c r="V15" i="94"/>
  <c r="BO14" i="94"/>
  <c r="BO15" i="94"/>
  <c r="BO17" i="94"/>
  <c r="BO22" i="94"/>
  <c r="BO21" i="94"/>
  <c r="BO18" i="94"/>
  <c r="BO19" i="94"/>
  <c r="BO20" i="94"/>
  <c r="U15" i="94"/>
  <c r="Y18" i="94"/>
  <c r="X18" i="94"/>
  <c r="W18" i="94"/>
  <c r="U18" i="94"/>
  <c r="Z15" i="94"/>
  <c r="Y21" i="94"/>
  <c r="Z18" i="94"/>
  <c r="X21" i="94"/>
  <c r="V21" i="94"/>
  <c r="U21" i="94"/>
  <c r="Z16" i="94"/>
  <c r="Y19" i="94"/>
  <c r="Z22" i="94"/>
  <c r="Z17" i="94"/>
  <c r="Z21" i="94"/>
  <c r="V22" i="94"/>
  <c r="W22" i="94"/>
  <c r="V17" i="94"/>
  <c r="X22" i="94"/>
  <c r="W16" i="94"/>
  <c r="U22" i="94"/>
  <c r="X16" i="94"/>
  <c r="Y17" i="94"/>
  <c r="W17" i="94"/>
  <c r="U17" i="94"/>
  <c r="U16" i="94"/>
  <c r="X17" i="94"/>
  <c r="V16" i="94"/>
  <c r="Y16" i="94"/>
  <c r="T14" i="94" l="1"/>
  <c r="Z14" i="94" s="1"/>
  <c r="X14" i="94"/>
  <c r="AP11" i="44"/>
  <c r="BY11" i="44" s="1"/>
  <c r="C1640" i="118" l="1"/>
  <c r="C1639" i="118"/>
  <c r="C1638" i="118"/>
  <c r="C1637" i="118"/>
  <c r="C1636" i="118"/>
  <c r="C1635" i="118"/>
  <c r="C1634" i="118"/>
  <c r="C1633" i="118"/>
  <c r="C1632" i="118"/>
  <c r="C1631" i="118"/>
  <c r="C1630" i="118"/>
  <c r="C1629" i="118"/>
  <c r="C1628" i="118"/>
  <c r="C1627" i="118"/>
  <c r="C1626" i="118"/>
  <c r="C1625" i="118"/>
  <c r="C1624" i="118"/>
  <c r="C1623" i="118"/>
  <c r="C1622" i="118"/>
  <c r="C1621" i="118"/>
  <c r="C1620" i="118"/>
  <c r="C1619" i="118"/>
  <c r="C1618" i="118"/>
  <c r="C1617" i="118"/>
  <c r="C1616" i="118"/>
  <c r="C1615" i="118"/>
  <c r="C1614" i="118"/>
  <c r="C1613" i="118"/>
  <c r="C1612" i="118"/>
  <c r="C1611" i="118"/>
  <c r="C1610" i="118"/>
  <c r="C1609" i="118"/>
  <c r="C1608" i="118"/>
  <c r="C1607" i="118"/>
  <c r="C1606" i="118"/>
  <c r="C1605" i="118"/>
  <c r="C1604" i="118"/>
  <c r="C1603" i="118"/>
  <c r="C1602" i="118"/>
  <c r="C1601" i="118"/>
  <c r="C1600" i="118"/>
  <c r="C1599" i="118"/>
  <c r="C1598" i="118"/>
  <c r="C1597" i="118"/>
  <c r="C1596" i="118"/>
  <c r="C1595" i="118"/>
  <c r="C1594" i="118"/>
  <c r="C1593" i="118"/>
  <c r="C1592" i="118"/>
  <c r="C1591" i="118"/>
  <c r="C1590" i="118"/>
  <c r="C1589" i="118"/>
  <c r="C1588" i="118"/>
  <c r="C1587" i="118"/>
  <c r="C1586" i="118"/>
  <c r="C1585" i="118"/>
  <c r="C1584" i="118"/>
  <c r="C1583" i="118"/>
  <c r="C1582" i="118"/>
  <c r="C1581" i="118"/>
  <c r="C1580" i="118"/>
  <c r="C1579" i="118"/>
  <c r="C1578" i="118"/>
  <c r="C1577" i="118"/>
  <c r="C1576" i="118"/>
  <c r="C1575" i="118"/>
  <c r="C1574" i="118"/>
  <c r="C1573" i="118"/>
  <c r="C1572" i="118"/>
  <c r="C1571" i="118"/>
  <c r="C1570" i="118"/>
  <c r="C1569" i="118"/>
  <c r="C1568" i="118"/>
  <c r="C1567" i="118"/>
  <c r="C1566" i="118"/>
  <c r="C1565" i="118"/>
  <c r="C1564" i="118"/>
  <c r="C1563" i="118"/>
  <c r="C1562" i="118"/>
  <c r="C1561" i="118"/>
  <c r="C1560" i="118"/>
  <c r="C1559" i="118"/>
  <c r="C1558" i="118"/>
  <c r="C1557" i="118"/>
  <c r="C1556" i="118"/>
  <c r="C1555" i="118"/>
  <c r="C1554" i="118"/>
  <c r="C1553" i="118"/>
  <c r="C1552" i="118"/>
  <c r="C1551" i="118"/>
  <c r="C1550" i="118"/>
  <c r="C1549" i="118"/>
  <c r="C1548" i="118"/>
  <c r="C1547" i="118"/>
  <c r="C1546" i="118"/>
  <c r="C1545" i="118"/>
  <c r="C1544" i="118"/>
  <c r="C1543" i="118"/>
  <c r="C1542" i="118"/>
  <c r="C1541" i="118"/>
  <c r="C1540" i="118"/>
  <c r="C1539" i="118"/>
  <c r="C1538" i="118"/>
  <c r="C1537" i="118"/>
  <c r="C1536" i="118"/>
  <c r="C1535" i="118"/>
  <c r="C1534" i="118"/>
  <c r="C1533" i="118"/>
  <c r="C1532" i="118"/>
  <c r="C1531" i="118"/>
  <c r="C1530" i="118"/>
  <c r="C1529" i="118"/>
  <c r="C1528" i="118"/>
  <c r="C1527" i="118"/>
  <c r="C1526" i="118"/>
  <c r="C1525" i="118"/>
  <c r="C1524" i="118"/>
  <c r="C1523" i="118"/>
  <c r="C1522" i="118"/>
  <c r="C1521" i="118"/>
  <c r="C1520" i="118"/>
  <c r="C1519" i="118"/>
  <c r="C1518" i="118"/>
  <c r="C1517" i="118"/>
  <c r="C1516" i="118"/>
  <c r="C1515" i="118"/>
  <c r="C1514" i="118"/>
  <c r="C1513" i="118"/>
  <c r="C1512" i="118"/>
  <c r="C1511" i="118"/>
  <c r="C1510" i="118"/>
  <c r="C1509" i="118"/>
  <c r="C1508" i="118"/>
  <c r="C1507" i="118"/>
  <c r="C1506" i="118"/>
  <c r="C1505" i="118"/>
  <c r="C1504" i="118"/>
  <c r="C1503" i="118"/>
  <c r="C1502" i="118"/>
  <c r="C1501" i="118"/>
  <c r="C1500" i="118"/>
  <c r="C1499" i="118"/>
  <c r="C1498" i="118"/>
  <c r="C1497" i="118"/>
  <c r="C1496" i="118"/>
  <c r="C1495" i="118"/>
  <c r="C1494" i="118"/>
  <c r="C1493" i="118"/>
  <c r="C1492" i="118"/>
  <c r="C1491" i="118"/>
  <c r="C1490" i="118"/>
  <c r="C1489" i="118"/>
  <c r="C1488" i="118"/>
  <c r="C1487" i="118"/>
  <c r="C1486" i="118"/>
  <c r="C1485" i="118"/>
  <c r="C1484" i="118"/>
  <c r="C1483" i="118"/>
  <c r="C1482" i="118"/>
  <c r="C1481" i="118"/>
  <c r="C1480" i="118"/>
  <c r="C1479" i="118"/>
  <c r="C1478" i="118"/>
  <c r="C1477" i="118"/>
  <c r="C1476" i="118"/>
  <c r="C1475" i="118"/>
  <c r="C1474" i="118"/>
  <c r="C1473" i="118"/>
  <c r="C1472" i="118"/>
  <c r="C1471" i="118"/>
  <c r="C1470" i="118"/>
  <c r="C1469" i="118"/>
  <c r="C1468" i="118"/>
  <c r="C1467" i="118"/>
  <c r="C1466" i="118"/>
  <c r="C1465" i="118"/>
  <c r="C1464" i="118"/>
  <c r="C1463" i="118"/>
  <c r="C1462" i="118"/>
  <c r="C1461" i="118"/>
  <c r="C1460" i="118"/>
  <c r="C1459" i="118"/>
  <c r="C1458" i="118"/>
  <c r="C1457" i="118"/>
  <c r="C1456" i="118"/>
  <c r="C1455" i="118"/>
  <c r="C1454" i="118"/>
  <c r="C1453" i="118"/>
  <c r="C1452" i="118"/>
  <c r="C1451" i="118"/>
  <c r="C1450" i="118"/>
  <c r="C1449" i="118"/>
  <c r="C1448" i="118"/>
  <c r="C1447" i="118"/>
  <c r="C1446" i="118"/>
  <c r="C1445" i="118"/>
  <c r="C1444" i="118"/>
  <c r="C1443" i="118"/>
  <c r="C1442" i="118"/>
  <c r="C1441" i="118"/>
  <c r="C1440" i="118"/>
  <c r="C1439" i="118"/>
  <c r="C1438" i="118"/>
  <c r="C1437" i="118"/>
  <c r="C1436" i="118"/>
  <c r="C1435" i="118"/>
  <c r="C1434" i="118"/>
  <c r="C1433" i="118"/>
  <c r="C1432" i="118"/>
  <c r="C1431" i="118"/>
  <c r="C1430" i="118"/>
  <c r="C1429" i="118"/>
  <c r="C1428" i="118"/>
  <c r="C1427" i="118"/>
  <c r="C1426" i="118"/>
  <c r="C1425" i="118"/>
  <c r="C1424" i="118"/>
  <c r="C1423" i="118"/>
  <c r="C1422" i="118"/>
  <c r="C1421" i="118"/>
  <c r="C1420" i="118"/>
  <c r="C1419" i="118"/>
  <c r="C1418" i="118"/>
  <c r="C1417" i="118"/>
  <c r="C1416" i="118"/>
  <c r="C1415" i="118"/>
  <c r="C1414" i="118"/>
  <c r="C1413" i="118"/>
  <c r="C1412" i="118"/>
  <c r="C1411" i="118"/>
  <c r="C1410" i="118"/>
  <c r="C1409" i="118"/>
  <c r="C1408" i="118"/>
  <c r="C1407" i="118"/>
  <c r="C1406" i="118"/>
  <c r="C1405" i="118"/>
  <c r="C1404" i="118"/>
  <c r="C1403" i="118"/>
  <c r="C1402" i="118"/>
  <c r="C1401" i="118"/>
  <c r="C1400" i="118"/>
  <c r="C1399" i="118"/>
  <c r="C1398" i="118"/>
  <c r="C1397" i="118"/>
  <c r="C1396" i="118"/>
  <c r="C1395" i="118"/>
  <c r="C1394" i="118"/>
  <c r="C1393" i="118"/>
  <c r="C1392" i="118"/>
  <c r="C1391" i="118"/>
  <c r="C1390" i="118"/>
  <c r="C1389" i="118"/>
  <c r="C1388" i="118"/>
  <c r="C1387" i="118"/>
  <c r="C1386" i="118"/>
  <c r="C1385" i="118"/>
  <c r="C1384" i="118"/>
  <c r="C1383" i="118"/>
  <c r="C1382" i="118"/>
  <c r="C1381" i="118"/>
  <c r="C1380" i="118"/>
  <c r="C1379" i="118"/>
  <c r="C1378" i="118"/>
  <c r="C1377" i="118"/>
  <c r="C1376" i="118"/>
  <c r="C1375" i="118"/>
  <c r="C1374" i="118"/>
  <c r="C1373" i="118"/>
  <c r="C1372" i="118"/>
  <c r="C1371" i="118"/>
  <c r="C1370" i="118"/>
  <c r="C1369" i="118"/>
  <c r="C1368" i="118"/>
  <c r="C1367" i="118"/>
  <c r="C1366" i="118"/>
  <c r="C1365" i="118"/>
  <c r="C1364" i="118"/>
  <c r="C1363" i="118"/>
  <c r="C1362" i="118"/>
  <c r="C1361" i="118"/>
  <c r="C1360" i="118"/>
  <c r="C1359" i="118"/>
  <c r="C1358" i="118"/>
  <c r="C1357" i="118"/>
  <c r="C1356" i="118"/>
  <c r="C1355" i="118"/>
  <c r="C1354" i="118"/>
  <c r="C1353" i="118"/>
  <c r="C1352" i="118"/>
  <c r="C1351" i="118"/>
  <c r="C1350" i="118"/>
  <c r="C1349" i="118"/>
  <c r="C1348" i="118"/>
  <c r="C1347" i="118"/>
  <c r="C1346" i="118"/>
  <c r="C1345" i="118"/>
  <c r="C1344" i="118"/>
  <c r="C1343" i="118"/>
  <c r="C1342" i="118"/>
  <c r="C1341" i="118"/>
  <c r="C1340" i="118"/>
  <c r="C1339" i="118"/>
  <c r="C1338" i="118"/>
  <c r="C1337" i="118"/>
  <c r="C1336" i="118"/>
  <c r="C1335" i="118"/>
  <c r="C1334" i="118"/>
  <c r="C1333" i="118"/>
  <c r="C1332" i="118"/>
  <c r="C1331" i="118"/>
  <c r="C1330" i="118"/>
  <c r="C1329" i="118"/>
  <c r="C1328" i="118"/>
  <c r="C1327" i="118"/>
  <c r="C1326" i="118"/>
  <c r="C1325" i="118"/>
  <c r="C1324" i="118"/>
  <c r="C1323" i="118"/>
  <c r="C1322" i="118"/>
  <c r="C1321" i="118"/>
  <c r="C1320" i="118"/>
  <c r="C1319" i="118"/>
  <c r="C1318" i="118"/>
  <c r="C1317" i="118"/>
  <c r="C1316" i="118"/>
  <c r="C1315" i="118"/>
  <c r="C1314" i="118"/>
  <c r="C1313" i="118"/>
  <c r="C1312" i="118"/>
  <c r="C1311" i="118"/>
  <c r="C1310" i="118"/>
  <c r="C1309" i="118"/>
  <c r="C1308" i="118"/>
  <c r="C1307" i="118"/>
  <c r="C1306" i="118"/>
  <c r="C1305" i="118"/>
  <c r="C1304" i="118"/>
  <c r="C1303" i="118"/>
  <c r="C1302" i="118"/>
  <c r="C1301" i="118"/>
  <c r="C1300" i="118"/>
  <c r="C1299" i="118"/>
  <c r="C1298" i="118"/>
  <c r="C1297" i="118"/>
  <c r="C1296" i="118"/>
  <c r="C1295" i="118"/>
  <c r="C1294" i="118"/>
  <c r="C1293" i="118"/>
  <c r="C1292" i="118"/>
  <c r="C1291" i="118"/>
  <c r="C1290" i="118"/>
  <c r="C1289" i="118"/>
  <c r="C1288" i="118"/>
  <c r="C1287" i="118"/>
  <c r="C1286" i="118"/>
  <c r="C1285" i="118"/>
  <c r="C1284" i="118"/>
  <c r="C1283" i="118"/>
  <c r="C1282" i="118"/>
  <c r="C1281" i="118"/>
  <c r="C1280" i="118"/>
  <c r="C1279" i="118"/>
  <c r="C1278" i="118"/>
  <c r="C1277" i="118"/>
  <c r="C1276" i="118"/>
  <c r="C1275" i="118"/>
  <c r="C1274" i="118"/>
  <c r="C1273" i="118"/>
  <c r="C1272" i="118"/>
  <c r="C1271" i="118"/>
  <c r="C1270" i="118"/>
  <c r="C1269" i="118"/>
  <c r="C1268" i="118"/>
  <c r="C1267" i="118"/>
  <c r="C1266" i="118"/>
  <c r="C1265" i="118"/>
  <c r="C1264" i="118"/>
  <c r="C1263" i="118"/>
  <c r="C1262" i="118"/>
  <c r="C1261" i="118"/>
  <c r="C1260" i="118"/>
  <c r="C1259" i="118"/>
  <c r="C1258" i="118"/>
  <c r="C1257" i="118"/>
  <c r="C1256" i="118"/>
  <c r="C1255" i="118"/>
  <c r="C1254" i="118"/>
  <c r="C1253" i="118"/>
  <c r="C1252" i="118"/>
  <c r="C1251" i="118"/>
  <c r="C1250" i="118"/>
  <c r="C1249" i="118"/>
  <c r="C1248" i="118"/>
  <c r="C1247" i="118"/>
  <c r="C1246" i="118"/>
  <c r="C1245" i="118"/>
  <c r="C1244" i="118"/>
  <c r="C1243" i="118"/>
  <c r="C1242" i="118"/>
  <c r="C1241" i="118"/>
  <c r="C1240" i="118"/>
  <c r="C1239" i="118"/>
  <c r="C1238" i="118"/>
  <c r="C1237" i="118"/>
  <c r="C1236" i="118"/>
  <c r="C1235" i="118"/>
  <c r="C1234" i="118"/>
  <c r="C1233" i="118"/>
  <c r="C1232" i="118"/>
  <c r="C1231" i="118"/>
  <c r="C1230" i="118"/>
  <c r="C1229" i="118"/>
  <c r="C1228" i="118"/>
  <c r="C1227" i="118"/>
  <c r="C1226" i="118"/>
  <c r="C1225" i="118"/>
  <c r="C1224" i="118"/>
  <c r="C1223" i="118"/>
  <c r="C1222" i="118"/>
  <c r="C1221" i="118"/>
  <c r="C1220" i="118"/>
  <c r="C1219" i="118"/>
  <c r="C1218" i="118"/>
  <c r="C1217" i="118"/>
  <c r="C1216" i="118"/>
  <c r="C1215" i="118"/>
  <c r="C1214" i="118"/>
  <c r="C1213" i="118"/>
  <c r="C1212" i="118"/>
  <c r="C1211" i="118"/>
  <c r="C1210" i="118"/>
  <c r="C1209" i="118"/>
  <c r="C1208" i="118"/>
  <c r="C1207" i="118"/>
  <c r="C1206" i="118"/>
  <c r="C1205" i="118"/>
  <c r="C1204" i="118"/>
  <c r="C1203" i="118"/>
  <c r="C1202" i="118"/>
  <c r="C1201" i="118"/>
  <c r="C1200" i="118"/>
  <c r="C1199" i="118"/>
  <c r="C1198" i="118"/>
  <c r="C1197" i="118"/>
  <c r="C1196" i="118"/>
  <c r="C1195" i="118"/>
  <c r="C1194" i="118"/>
  <c r="C1193" i="118"/>
  <c r="C1192" i="118"/>
  <c r="C1191" i="118"/>
  <c r="C1190" i="118"/>
  <c r="C1189" i="118"/>
  <c r="C1188" i="118"/>
  <c r="C1187" i="118"/>
  <c r="C1186" i="118"/>
  <c r="C1185" i="118"/>
  <c r="C1184" i="118"/>
  <c r="C1183" i="118"/>
  <c r="C1182" i="118"/>
  <c r="C1181" i="118"/>
  <c r="C1180" i="118"/>
  <c r="C1179" i="118"/>
  <c r="C1178" i="118"/>
  <c r="C1177" i="118"/>
  <c r="C1176" i="118"/>
  <c r="C1175" i="118"/>
  <c r="C1174" i="118"/>
  <c r="C1173" i="118"/>
  <c r="C1172" i="118"/>
  <c r="C1171" i="118"/>
  <c r="C1170" i="118"/>
  <c r="C1169" i="118"/>
  <c r="C1168" i="118"/>
  <c r="C1167" i="118"/>
  <c r="C1166" i="118"/>
  <c r="C1165" i="118"/>
  <c r="C1164" i="118"/>
  <c r="C1163" i="118"/>
  <c r="C1162" i="118"/>
  <c r="C1161" i="118"/>
  <c r="C1160" i="118"/>
  <c r="C1159" i="118"/>
  <c r="C1158" i="118"/>
  <c r="C1157" i="118"/>
  <c r="C1156" i="118"/>
  <c r="C1155" i="118"/>
  <c r="C1154" i="118"/>
  <c r="C1153" i="118"/>
  <c r="C1152" i="118"/>
  <c r="C1151" i="118"/>
  <c r="C1150" i="118"/>
  <c r="C1149" i="118"/>
  <c r="C1148" i="118"/>
  <c r="C1147" i="118"/>
  <c r="C1146" i="118"/>
  <c r="C1145" i="118"/>
  <c r="C1144" i="118"/>
  <c r="C1143" i="118"/>
  <c r="C1142" i="118"/>
  <c r="C1141" i="118"/>
  <c r="C1140" i="118"/>
  <c r="C1139" i="118"/>
  <c r="C1138" i="118"/>
  <c r="C1137" i="118"/>
  <c r="C1136" i="118"/>
  <c r="C1135" i="118"/>
  <c r="C1134" i="118"/>
  <c r="C1133" i="118"/>
  <c r="C1132" i="118"/>
  <c r="C1131" i="118"/>
  <c r="C1130" i="118"/>
  <c r="C1129" i="118"/>
  <c r="C1128" i="118"/>
  <c r="C1127" i="118"/>
  <c r="C1126" i="118"/>
  <c r="C1125" i="118"/>
  <c r="C1124" i="118"/>
  <c r="C1123" i="118"/>
  <c r="C1122" i="118"/>
  <c r="C1121" i="118"/>
  <c r="C1120" i="118"/>
  <c r="C1119" i="118"/>
  <c r="C1118" i="118"/>
  <c r="C1117" i="118"/>
  <c r="C1116" i="118"/>
  <c r="C1115" i="118"/>
  <c r="C1114" i="118"/>
  <c r="C1113" i="118"/>
  <c r="C1112" i="118"/>
  <c r="C1111" i="118"/>
  <c r="C1110" i="118"/>
  <c r="C1109" i="118"/>
  <c r="C1108" i="118"/>
  <c r="C1107" i="118"/>
  <c r="C1106" i="118"/>
  <c r="C1105" i="118"/>
  <c r="C1104" i="118"/>
  <c r="C1103" i="118"/>
  <c r="C1102" i="118"/>
  <c r="C1101" i="118"/>
  <c r="C1100" i="118"/>
  <c r="C1099" i="118"/>
  <c r="C1098" i="118"/>
  <c r="C1097" i="118"/>
  <c r="C1096" i="118"/>
  <c r="C1095" i="118"/>
  <c r="C1094" i="118"/>
  <c r="C1093" i="118"/>
  <c r="C1092" i="118"/>
  <c r="C1091" i="118"/>
  <c r="C1090" i="118"/>
  <c r="C1089" i="118"/>
  <c r="C1088" i="118"/>
  <c r="C1087" i="118"/>
  <c r="C1086" i="118"/>
  <c r="C1085" i="118"/>
  <c r="C1084" i="118"/>
  <c r="C1083" i="118"/>
  <c r="C1082" i="118"/>
  <c r="C1081" i="118"/>
  <c r="C1080" i="118"/>
  <c r="C1079" i="118"/>
  <c r="C1078" i="118"/>
  <c r="C1077" i="118"/>
  <c r="C1076" i="118"/>
  <c r="C1075" i="118"/>
  <c r="C1074" i="118"/>
  <c r="C1073" i="118"/>
  <c r="C1072" i="118"/>
  <c r="C1071" i="118"/>
  <c r="C1070" i="118"/>
  <c r="C1069" i="118"/>
  <c r="C1068" i="118"/>
  <c r="C1067" i="118"/>
  <c r="C1066" i="118"/>
  <c r="C1065" i="118"/>
  <c r="C1064" i="118"/>
  <c r="C1063" i="118"/>
  <c r="C1062" i="118"/>
  <c r="C1061" i="118"/>
  <c r="C1060" i="118"/>
  <c r="C1059" i="118"/>
  <c r="C1058" i="118"/>
  <c r="C1057" i="118"/>
  <c r="C1056" i="118"/>
  <c r="C1055" i="118"/>
  <c r="C1054" i="118"/>
  <c r="C1053" i="118"/>
  <c r="C1052" i="118"/>
  <c r="C1051" i="118"/>
  <c r="C1050" i="118"/>
  <c r="C1049" i="118"/>
  <c r="C1048" i="118"/>
  <c r="C1047" i="118"/>
  <c r="C1046" i="118"/>
  <c r="C1045" i="118"/>
  <c r="C1044" i="118"/>
  <c r="C1043" i="118"/>
  <c r="C1042" i="118"/>
  <c r="C1041" i="118"/>
  <c r="C1040" i="118"/>
  <c r="C1039" i="118"/>
  <c r="C1038" i="118"/>
  <c r="C1037" i="118"/>
  <c r="C1036" i="118"/>
  <c r="C1035" i="118"/>
  <c r="C1034" i="118"/>
  <c r="C1033" i="118"/>
  <c r="C1032" i="118"/>
  <c r="C1031" i="118"/>
  <c r="C1030" i="118"/>
  <c r="C1029" i="118"/>
  <c r="C1028" i="118"/>
  <c r="C1027" i="118"/>
  <c r="C1026" i="118"/>
  <c r="C1025" i="118"/>
  <c r="C1024" i="118"/>
  <c r="C1023" i="118"/>
  <c r="C1022" i="118"/>
  <c r="C1021" i="118"/>
  <c r="C1020" i="118"/>
  <c r="C1019" i="118"/>
  <c r="C1018" i="118"/>
  <c r="C1017" i="118"/>
  <c r="C1016" i="118"/>
  <c r="C1015" i="118"/>
  <c r="C1014" i="118"/>
  <c r="C1013" i="118"/>
  <c r="C1012" i="118"/>
  <c r="C1011" i="118"/>
  <c r="C1010" i="118"/>
  <c r="C1009" i="118"/>
  <c r="C1008" i="118"/>
  <c r="C1007" i="118"/>
  <c r="C1006" i="118"/>
  <c r="C1005" i="118"/>
  <c r="C1004" i="118"/>
  <c r="C1003" i="118"/>
  <c r="C1002" i="118"/>
  <c r="C1001" i="118"/>
  <c r="C1000" i="118"/>
  <c r="C999" i="118"/>
  <c r="C998" i="118"/>
  <c r="C997" i="118"/>
  <c r="C996" i="118"/>
  <c r="C995" i="118"/>
  <c r="C994" i="118"/>
  <c r="C993" i="118"/>
  <c r="C992" i="118"/>
  <c r="C991" i="118"/>
  <c r="C990" i="118"/>
  <c r="C989" i="118"/>
  <c r="C988" i="118"/>
  <c r="C987" i="118"/>
  <c r="C986" i="118"/>
  <c r="C985" i="118"/>
  <c r="C984" i="118"/>
  <c r="C983" i="118"/>
  <c r="C982" i="118"/>
  <c r="C981" i="118"/>
  <c r="C980" i="118"/>
  <c r="C979" i="118"/>
  <c r="C978" i="118"/>
  <c r="C977" i="118"/>
  <c r="C976" i="118"/>
  <c r="C975" i="118"/>
  <c r="C974" i="118"/>
  <c r="C973" i="118"/>
  <c r="C972" i="118"/>
  <c r="C971" i="118"/>
  <c r="C970" i="118"/>
  <c r="C969" i="118"/>
  <c r="C968" i="118"/>
  <c r="C967" i="118"/>
  <c r="C966" i="118"/>
  <c r="C965" i="118"/>
  <c r="C964" i="118"/>
  <c r="C963" i="118"/>
  <c r="C962" i="118"/>
  <c r="C961" i="118"/>
  <c r="C960" i="118"/>
  <c r="C959" i="118"/>
  <c r="C958" i="118"/>
  <c r="C957" i="118"/>
  <c r="C956" i="118"/>
  <c r="C955" i="118"/>
  <c r="C954" i="118"/>
  <c r="C953" i="118"/>
  <c r="C952" i="118"/>
  <c r="C951" i="118"/>
  <c r="C950" i="118"/>
  <c r="C949" i="118"/>
  <c r="C948" i="118"/>
  <c r="C947" i="118"/>
  <c r="C946" i="118"/>
  <c r="C945" i="118"/>
  <c r="C944" i="118"/>
  <c r="C943" i="118"/>
  <c r="C942" i="118"/>
  <c r="C941" i="118"/>
  <c r="C940" i="118"/>
  <c r="C939" i="118"/>
  <c r="C938" i="118"/>
  <c r="C937" i="118"/>
  <c r="C936" i="118"/>
  <c r="C935" i="118"/>
  <c r="C934" i="118"/>
  <c r="C933" i="118"/>
  <c r="C932" i="118"/>
  <c r="C931" i="118"/>
  <c r="C930" i="118"/>
  <c r="C929" i="118"/>
  <c r="C928" i="118"/>
  <c r="C927" i="118"/>
  <c r="C926" i="118"/>
  <c r="C925" i="118"/>
  <c r="C924" i="118"/>
  <c r="C923" i="118"/>
  <c r="C922" i="118"/>
  <c r="C921" i="118"/>
  <c r="C920" i="118"/>
  <c r="C919" i="118"/>
  <c r="C918" i="118"/>
  <c r="C917" i="118"/>
  <c r="C916" i="118"/>
  <c r="C915" i="118"/>
  <c r="C914" i="118"/>
  <c r="C913" i="118"/>
  <c r="C912" i="118"/>
  <c r="C911" i="118"/>
  <c r="C910" i="118"/>
  <c r="C909" i="118"/>
  <c r="C908" i="118"/>
  <c r="C907" i="118"/>
  <c r="C906" i="118"/>
  <c r="C905" i="118"/>
  <c r="C904" i="118"/>
  <c r="C903" i="118"/>
  <c r="C902" i="118"/>
  <c r="C901" i="118"/>
  <c r="C900" i="118"/>
  <c r="C899" i="118"/>
  <c r="C898" i="118"/>
  <c r="C897" i="118"/>
  <c r="C896" i="118"/>
  <c r="C895" i="118"/>
  <c r="C894" i="118"/>
  <c r="C893" i="118"/>
  <c r="C892" i="118"/>
  <c r="C891" i="118"/>
  <c r="C890" i="118"/>
  <c r="C889" i="118"/>
  <c r="C888" i="118"/>
  <c r="C887" i="118"/>
  <c r="C886" i="118"/>
  <c r="C885" i="118"/>
  <c r="C884" i="118"/>
  <c r="C883" i="118"/>
  <c r="C882" i="118"/>
  <c r="C881" i="118"/>
  <c r="C880" i="118"/>
  <c r="C879" i="118"/>
  <c r="C878" i="118"/>
  <c r="C877" i="118"/>
  <c r="C876" i="118"/>
  <c r="C875" i="118"/>
  <c r="C874" i="118"/>
  <c r="C873" i="118"/>
  <c r="C872" i="118"/>
  <c r="C871" i="118"/>
  <c r="C870" i="118"/>
  <c r="C869" i="118"/>
  <c r="C868" i="118"/>
  <c r="C867" i="118"/>
  <c r="C866" i="118"/>
  <c r="C865" i="118"/>
  <c r="C864" i="118"/>
  <c r="C863" i="118"/>
  <c r="C862" i="118"/>
  <c r="C861" i="118"/>
  <c r="C860" i="118"/>
  <c r="C859" i="118"/>
  <c r="C858" i="118"/>
  <c r="C857" i="118"/>
  <c r="C856" i="118"/>
  <c r="C855" i="118"/>
  <c r="C854" i="118"/>
  <c r="C853" i="118"/>
  <c r="C852" i="118"/>
  <c r="C851" i="118"/>
  <c r="C850" i="118"/>
  <c r="C849" i="118"/>
  <c r="C848" i="118"/>
  <c r="C847" i="118"/>
  <c r="C846" i="118"/>
  <c r="C845" i="118"/>
  <c r="C844" i="118"/>
  <c r="C843" i="118"/>
  <c r="C842" i="118"/>
  <c r="C841" i="118"/>
  <c r="C840" i="118"/>
  <c r="C839" i="118"/>
  <c r="C838" i="118"/>
  <c r="C837" i="118"/>
  <c r="C836" i="118"/>
  <c r="C835" i="118"/>
  <c r="C834" i="118"/>
  <c r="C833" i="118"/>
  <c r="C832" i="118"/>
  <c r="C831" i="118"/>
  <c r="C830" i="118"/>
  <c r="C829" i="118"/>
  <c r="C828" i="118"/>
  <c r="C827" i="118"/>
  <c r="C826" i="118"/>
  <c r="C825" i="118"/>
  <c r="C824" i="118"/>
  <c r="C823" i="118"/>
  <c r="C822" i="118"/>
  <c r="C821" i="118"/>
  <c r="C820" i="118"/>
  <c r="C819" i="118"/>
  <c r="C818" i="118"/>
  <c r="C817" i="118"/>
  <c r="C816" i="118"/>
  <c r="C815" i="118"/>
  <c r="C814" i="118"/>
  <c r="C813" i="118"/>
  <c r="C812" i="118"/>
  <c r="C811" i="118"/>
  <c r="C810" i="118"/>
  <c r="C809" i="118"/>
  <c r="C808" i="118"/>
  <c r="C807" i="118"/>
  <c r="C806" i="118"/>
  <c r="C805" i="118"/>
  <c r="C804" i="118"/>
  <c r="C803" i="118"/>
  <c r="C802" i="118"/>
  <c r="C801" i="118"/>
  <c r="C800" i="118"/>
  <c r="C799" i="118"/>
  <c r="C798" i="118"/>
  <c r="C797" i="118"/>
  <c r="C796" i="118"/>
  <c r="C795" i="118"/>
  <c r="C794" i="118"/>
  <c r="C793" i="118"/>
  <c r="C792" i="118"/>
  <c r="C791" i="118"/>
  <c r="C790" i="118"/>
  <c r="C789" i="118"/>
  <c r="C788" i="118"/>
  <c r="C787" i="118"/>
  <c r="C786" i="118"/>
  <c r="C785" i="118"/>
  <c r="C784" i="118"/>
  <c r="C783" i="118"/>
  <c r="C782" i="118"/>
  <c r="C781" i="118"/>
  <c r="C780" i="118"/>
  <c r="C779" i="118"/>
  <c r="C778" i="118"/>
  <c r="C777" i="118"/>
  <c r="C776" i="118"/>
  <c r="C775" i="118"/>
  <c r="C774" i="118"/>
  <c r="C773" i="118"/>
  <c r="C772" i="118"/>
  <c r="C771" i="118"/>
  <c r="C770" i="118"/>
  <c r="C769" i="118"/>
  <c r="C768" i="118"/>
  <c r="C767" i="118"/>
  <c r="C766" i="118"/>
  <c r="C765" i="118"/>
  <c r="C764" i="118"/>
  <c r="C763" i="118"/>
  <c r="C762" i="118"/>
  <c r="C761" i="118"/>
  <c r="C760" i="118"/>
  <c r="C759" i="118"/>
  <c r="C758" i="118"/>
  <c r="C757" i="118"/>
  <c r="C756" i="118"/>
  <c r="C755" i="118"/>
  <c r="C754" i="118"/>
  <c r="C753" i="118"/>
  <c r="C752" i="118"/>
  <c r="C751" i="118"/>
  <c r="C750" i="118"/>
  <c r="C749" i="118"/>
  <c r="C748" i="118"/>
  <c r="C747" i="118"/>
  <c r="C746" i="118"/>
  <c r="C745" i="118"/>
  <c r="C744" i="118"/>
  <c r="C743" i="118"/>
  <c r="C742" i="118"/>
  <c r="C741" i="118"/>
  <c r="C740" i="118"/>
  <c r="C739" i="118"/>
  <c r="C738" i="118"/>
  <c r="C737" i="118"/>
  <c r="C736" i="118"/>
  <c r="C735" i="118"/>
  <c r="C734" i="118"/>
  <c r="C733" i="118"/>
  <c r="C732" i="118"/>
  <c r="C731" i="118"/>
  <c r="C730" i="118"/>
  <c r="C729" i="118"/>
  <c r="C728" i="118"/>
  <c r="C727" i="118"/>
  <c r="C726" i="118"/>
  <c r="C725" i="118"/>
  <c r="C724" i="118"/>
  <c r="C723" i="118"/>
  <c r="C722" i="118"/>
  <c r="C721" i="118"/>
  <c r="C720" i="118"/>
  <c r="C719" i="118"/>
  <c r="C718" i="118"/>
  <c r="C717" i="118"/>
  <c r="C716" i="118"/>
  <c r="C715" i="118"/>
  <c r="C714" i="118"/>
  <c r="C713" i="118"/>
  <c r="C712" i="118"/>
  <c r="C711" i="118"/>
  <c r="C710" i="118"/>
  <c r="C709" i="118"/>
  <c r="C708" i="118"/>
  <c r="C707" i="118"/>
  <c r="C706" i="118"/>
  <c r="C705" i="118"/>
  <c r="C704" i="118"/>
  <c r="C703" i="118"/>
  <c r="C702" i="118"/>
  <c r="C701" i="118"/>
  <c r="C700" i="118"/>
  <c r="C699" i="118"/>
  <c r="C698" i="118"/>
  <c r="C697" i="118"/>
  <c r="C696" i="118"/>
  <c r="C695" i="118"/>
  <c r="C694" i="118"/>
  <c r="C693" i="118"/>
  <c r="C692" i="118"/>
  <c r="C691" i="118"/>
  <c r="C690" i="118"/>
  <c r="C689" i="118"/>
  <c r="C688" i="118"/>
  <c r="C687" i="118"/>
  <c r="C686" i="118"/>
  <c r="C685" i="118"/>
  <c r="C684" i="118"/>
  <c r="C683" i="118"/>
  <c r="C682" i="118"/>
  <c r="C681" i="118"/>
  <c r="C680" i="118"/>
  <c r="C679" i="118"/>
  <c r="C678" i="118"/>
  <c r="C677" i="118"/>
  <c r="C676" i="118"/>
  <c r="C675" i="118"/>
  <c r="C674" i="118"/>
  <c r="C673" i="118"/>
  <c r="C672" i="118"/>
  <c r="C671" i="118"/>
  <c r="C670" i="118"/>
  <c r="C669" i="118"/>
  <c r="C668" i="118"/>
  <c r="C667" i="118"/>
  <c r="C666" i="118"/>
  <c r="C665" i="118"/>
  <c r="C664" i="118"/>
  <c r="C663" i="118"/>
  <c r="C662" i="118"/>
  <c r="C661" i="118"/>
  <c r="C660" i="118"/>
  <c r="C659" i="118"/>
  <c r="C658" i="118"/>
  <c r="C657" i="118"/>
  <c r="C656" i="118"/>
  <c r="C655" i="118"/>
  <c r="C654" i="118"/>
  <c r="C653" i="118"/>
  <c r="C652" i="118"/>
  <c r="C651" i="118"/>
  <c r="C650" i="118"/>
  <c r="C649" i="118"/>
  <c r="C648" i="118"/>
  <c r="C647" i="118"/>
  <c r="C646" i="118"/>
  <c r="C645" i="118"/>
  <c r="C644" i="118"/>
  <c r="C643" i="118"/>
  <c r="C642" i="118"/>
  <c r="C641" i="118"/>
  <c r="C640" i="118"/>
  <c r="C639" i="118"/>
  <c r="C638" i="118"/>
  <c r="C637" i="118"/>
  <c r="C636" i="118"/>
  <c r="C635" i="118"/>
  <c r="C634" i="118"/>
  <c r="C633" i="118"/>
  <c r="C632" i="118"/>
  <c r="C631" i="118"/>
  <c r="C630" i="118"/>
  <c r="C629" i="118"/>
  <c r="C628" i="118"/>
  <c r="C627" i="118"/>
  <c r="C626" i="118"/>
  <c r="C625" i="118"/>
  <c r="C624" i="118"/>
  <c r="C623" i="118"/>
  <c r="C622" i="118"/>
  <c r="C621" i="118"/>
  <c r="C620" i="118"/>
  <c r="C619" i="118"/>
  <c r="C618" i="118"/>
  <c r="C617" i="118"/>
  <c r="C616" i="118"/>
  <c r="C615" i="118"/>
  <c r="C614" i="118"/>
  <c r="C613" i="118"/>
  <c r="C612" i="118"/>
  <c r="C611" i="118"/>
  <c r="C610" i="118"/>
  <c r="C609" i="118"/>
  <c r="C608" i="118"/>
  <c r="C607" i="118"/>
  <c r="C606" i="118"/>
  <c r="C605" i="118"/>
  <c r="C604" i="118"/>
  <c r="C603" i="118"/>
  <c r="C602" i="118"/>
  <c r="C601" i="118"/>
  <c r="C600" i="118"/>
  <c r="C599" i="118"/>
  <c r="C598" i="118"/>
  <c r="C597" i="118"/>
  <c r="C596" i="118"/>
  <c r="C595" i="118"/>
  <c r="C594" i="118"/>
  <c r="C593" i="118"/>
  <c r="C592" i="118"/>
  <c r="C591" i="118"/>
  <c r="C590" i="118"/>
  <c r="C589" i="118"/>
  <c r="C588" i="118"/>
  <c r="C587" i="118"/>
  <c r="C586" i="118"/>
  <c r="C585" i="118"/>
  <c r="C584" i="118"/>
  <c r="C583" i="118"/>
  <c r="C582" i="118"/>
  <c r="C581" i="118"/>
  <c r="C580" i="118"/>
  <c r="C579" i="118"/>
  <c r="C578" i="118"/>
  <c r="C577" i="118"/>
  <c r="C576" i="118"/>
  <c r="C575" i="118"/>
  <c r="C574" i="118"/>
  <c r="C573" i="118"/>
  <c r="C572" i="118"/>
  <c r="C571" i="118"/>
  <c r="C570" i="118"/>
  <c r="C569" i="118"/>
  <c r="C568" i="118"/>
  <c r="C567" i="118"/>
  <c r="C566" i="118"/>
  <c r="C565" i="118"/>
  <c r="C564" i="118"/>
  <c r="C563" i="118"/>
  <c r="C562" i="118"/>
  <c r="C561" i="118"/>
  <c r="C560" i="118"/>
  <c r="C559" i="118"/>
  <c r="C558" i="118"/>
  <c r="C557" i="118"/>
  <c r="C556" i="118"/>
  <c r="C555" i="118"/>
  <c r="C554" i="118"/>
  <c r="C553" i="118"/>
  <c r="C552" i="118"/>
  <c r="C551" i="118"/>
  <c r="C550" i="118"/>
  <c r="C549" i="118"/>
  <c r="C548" i="118"/>
  <c r="C547" i="118"/>
  <c r="C546" i="118"/>
  <c r="C545" i="118"/>
  <c r="C544" i="118"/>
  <c r="C543" i="118"/>
  <c r="C542" i="118"/>
  <c r="C541" i="118"/>
  <c r="C540" i="118"/>
  <c r="C539" i="118"/>
  <c r="C538" i="118"/>
  <c r="C537" i="118"/>
  <c r="C536" i="118"/>
  <c r="C535" i="118"/>
  <c r="C534" i="118"/>
  <c r="C533" i="118"/>
  <c r="C532" i="118"/>
  <c r="C531" i="118"/>
  <c r="C530" i="118"/>
  <c r="C529" i="118"/>
  <c r="C528" i="118"/>
  <c r="C527" i="118"/>
  <c r="C526" i="118"/>
  <c r="C525" i="118"/>
  <c r="C524" i="118"/>
  <c r="C523" i="118"/>
  <c r="C522" i="118"/>
  <c r="C521" i="118"/>
  <c r="C520" i="118"/>
  <c r="C519" i="118"/>
  <c r="C518" i="118"/>
  <c r="C517" i="118"/>
  <c r="C516" i="118"/>
  <c r="C515" i="118"/>
  <c r="C514" i="118"/>
  <c r="C513" i="118"/>
  <c r="C512" i="118"/>
  <c r="C511" i="118"/>
  <c r="C510" i="118"/>
  <c r="C509" i="118"/>
  <c r="C508" i="118"/>
  <c r="C507" i="118"/>
  <c r="C506" i="118"/>
  <c r="C505" i="118"/>
  <c r="C504" i="118"/>
  <c r="C503" i="118"/>
  <c r="C502" i="118"/>
  <c r="C501" i="118"/>
  <c r="C500" i="118"/>
  <c r="C499" i="118"/>
  <c r="C498" i="118"/>
  <c r="C497" i="118"/>
  <c r="C496" i="118"/>
  <c r="C495" i="118"/>
  <c r="C494" i="118"/>
  <c r="C493" i="118"/>
  <c r="C492" i="118"/>
  <c r="C491" i="118"/>
  <c r="C490" i="118"/>
  <c r="C489" i="118"/>
  <c r="C488" i="118"/>
  <c r="C487" i="118"/>
  <c r="C486" i="118"/>
  <c r="C485" i="118"/>
  <c r="C484" i="118"/>
  <c r="C483" i="118"/>
  <c r="C482" i="118"/>
  <c r="C481" i="118"/>
  <c r="C480" i="118"/>
  <c r="C479" i="118"/>
  <c r="C478" i="118"/>
  <c r="C477" i="118"/>
  <c r="C476" i="118"/>
  <c r="C475" i="118"/>
  <c r="C474" i="118"/>
  <c r="C473" i="118"/>
  <c r="C472" i="118"/>
  <c r="C471" i="118"/>
  <c r="C470" i="118"/>
  <c r="C469" i="118"/>
  <c r="C468" i="118"/>
  <c r="C467" i="118"/>
  <c r="C466" i="118"/>
  <c r="C465" i="118"/>
  <c r="C464" i="118"/>
  <c r="C463" i="118"/>
  <c r="C462" i="118"/>
  <c r="C461" i="118"/>
  <c r="C460" i="118"/>
  <c r="C459" i="118"/>
  <c r="C458" i="118"/>
  <c r="C457" i="118"/>
  <c r="C456" i="118"/>
  <c r="C455" i="118"/>
  <c r="C454" i="118"/>
  <c r="C453" i="118"/>
  <c r="C452" i="118"/>
  <c r="C451" i="118"/>
  <c r="C450" i="118"/>
  <c r="C449" i="118"/>
  <c r="C448" i="118"/>
  <c r="C447" i="118"/>
  <c r="C446" i="118"/>
  <c r="C445" i="118"/>
  <c r="C444" i="118"/>
  <c r="C443" i="118"/>
  <c r="C442" i="118"/>
  <c r="C441" i="118"/>
  <c r="C440" i="118"/>
  <c r="C439" i="118"/>
  <c r="C438" i="118"/>
  <c r="C437" i="118"/>
  <c r="C436" i="118"/>
  <c r="C435" i="118"/>
  <c r="C434" i="118"/>
  <c r="C433" i="118"/>
  <c r="C432" i="118"/>
  <c r="C431" i="118"/>
  <c r="C430" i="118"/>
  <c r="C429" i="118"/>
  <c r="C428" i="118"/>
  <c r="C427" i="118"/>
  <c r="C426" i="118"/>
  <c r="C425" i="118"/>
  <c r="C424" i="118"/>
  <c r="C423" i="118"/>
  <c r="C422" i="118"/>
  <c r="C421" i="118"/>
  <c r="C420" i="118"/>
  <c r="C419" i="118"/>
  <c r="C418" i="118"/>
  <c r="C417" i="118"/>
  <c r="C416" i="118"/>
  <c r="C415" i="118"/>
  <c r="C414" i="118"/>
  <c r="C413" i="118"/>
  <c r="C412" i="118"/>
  <c r="C411" i="118"/>
  <c r="C410" i="118"/>
  <c r="C409" i="118"/>
  <c r="C408" i="118"/>
  <c r="C407" i="118"/>
  <c r="C406" i="118"/>
  <c r="C405" i="118"/>
  <c r="C404" i="118"/>
  <c r="C403" i="118"/>
  <c r="C402" i="118"/>
  <c r="C401" i="118"/>
  <c r="C400" i="118"/>
  <c r="C399" i="118"/>
  <c r="C398" i="118"/>
  <c r="C397" i="118"/>
  <c r="C396" i="118"/>
  <c r="C395" i="118"/>
  <c r="C394" i="118"/>
  <c r="C393" i="118"/>
  <c r="C392" i="118"/>
  <c r="C391" i="118"/>
  <c r="C390" i="118"/>
  <c r="C389" i="118"/>
  <c r="C388" i="118"/>
  <c r="C387" i="118"/>
  <c r="C386" i="118"/>
  <c r="C385" i="118"/>
  <c r="C384" i="118"/>
  <c r="C383" i="118"/>
  <c r="C382" i="118"/>
  <c r="C381" i="118"/>
  <c r="C380" i="118"/>
  <c r="C379" i="118"/>
  <c r="C378" i="118"/>
  <c r="C377" i="118"/>
  <c r="C376" i="118"/>
  <c r="C375" i="118"/>
  <c r="C374" i="118"/>
  <c r="C373" i="118"/>
  <c r="C372" i="118"/>
  <c r="C371" i="118"/>
  <c r="C370" i="118"/>
  <c r="C369" i="118"/>
  <c r="C368" i="118"/>
  <c r="C367" i="118"/>
  <c r="C366" i="118"/>
  <c r="C365" i="118"/>
  <c r="C364" i="118"/>
  <c r="C363" i="118"/>
  <c r="C362" i="118"/>
  <c r="C361" i="118"/>
  <c r="C360" i="118"/>
  <c r="C359" i="118"/>
  <c r="C358" i="118"/>
  <c r="C357" i="118"/>
  <c r="C356" i="118"/>
  <c r="C355" i="118"/>
  <c r="C354" i="118"/>
  <c r="C353" i="118"/>
  <c r="C352" i="118"/>
  <c r="C351" i="118"/>
  <c r="C350" i="118"/>
  <c r="C349" i="118"/>
  <c r="C348" i="118"/>
  <c r="C347" i="118"/>
  <c r="C346" i="118"/>
  <c r="C345" i="118"/>
  <c r="C344" i="118"/>
  <c r="C343" i="118"/>
  <c r="C342" i="118"/>
  <c r="C341" i="118"/>
  <c r="C340" i="118"/>
  <c r="C339" i="118"/>
  <c r="C338" i="118"/>
  <c r="C337" i="118"/>
  <c r="C336" i="118"/>
  <c r="C335" i="118"/>
  <c r="C334" i="118"/>
  <c r="C333" i="118"/>
  <c r="C332" i="118"/>
  <c r="C331" i="118"/>
  <c r="C330" i="118"/>
  <c r="C329" i="118"/>
  <c r="C328" i="118"/>
  <c r="C327" i="118"/>
  <c r="C326" i="118"/>
  <c r="C325" i="118"/>
  <c r="C324" i="118"/>
  <c r="C323" i="118"/>
  <c r="C322" i="118"/>
  <c r="C321" i="118"/>
  <c r="C320" i="118"/>
  <c r="C319" i="118"/>
  <c r="C318" i="118"/>
  <c r="C317" i="118"/>
  <c r="C316" i="118"/>
  <c r="C315" i="118"/>
  <c r="C314" i="118"/>
  <c r="C313" i="118"/>
  <c r="C312" i="118"/>
  <c r="C311" i="118"/>
  <c r="C310" i="118"/>
  <c r="C309" i="118"/>
  <c r="C308" i="118"/>
  <c r="C307" i="118"/>
  <c r="C306" i="118"/>
  <c r="C305" i="118"/>
  <c r="C304" i="118"/>
  <c r="C303" i="118"/>
  <c r="C302" i="118"/>
  <c r="C301" i="118"/>
  <c r="C300" i="118"/>
  <c r="C299" i="118"/>
  <c r="C298" i="118"/>
  <c r="C297" i="118"/>
  <c r="C296" i="118"/>
  <c r="C295" i="118"/>
  <c r="C294" i="118"/>
  <c r="C293" i="118"/>
  <c r="C292" i="118"/>
  <c r="C291" i="118"/>
  <c r="C290" i="118"/>
  <c r="C289" i="118"/>
  <c r="C288" i="118"/>
  <c r="C287" i="118"/>
  <c r="C286" i="118"/>
  <c r="C285" i="118"/>
  <c r="C284" i="118"/>
  <c r="C283" i="118"/>
  <c r="C282" i="118"/>
  <c r="C281" i="118"/>
  <c r="C280" i="118"/>
  <c r="C279" i="118"/>
  <c r="C278" i="118"/>
  <c r="C277" i="118"/>
  <c r="C276" i="118"/>
  <c r="C275" i="118"/>
  <c r="C274" i="118"/>
  <c r="C273" i="118"/>
  <c r="C272" i="118"/>
  <c r="C271" i="118"/>
  <c r="C270" i="118"/>
  <c r="C269" i="118"/>
  <c r="C268" i="118"/>
  <c r="C267" i="118"/>
  <c r="C266" i="118"/>
  <c r="C265" i="118"/>
  <c r="C264" i="118"/>
  <c r="C263" i="118"/>
  <c r="C262" i="118"/>
  <c r="C261" i="118"/>
  <c r="C260" i="118"/>
  <c r="C259" i="118"/>
  <c r="C258" i="118"/>
  <c r="C257" i="118"/>
  <c r="C256" i="118"/>
  <c r="C255" i="118"/>
  <c r="C254" i="118"/>
  <c r="C253" i="118"/>
  <c r="C252" i="118"/>
  <c r="C251" i="118"/>
  <c r="C250" i="118"/>
  <c r="C249" i="118"/>
  <c r="C248" i="118"/>
  <c r="C247" i="118"/>
  <c r="C246" i="118"/>
  <c r="C245" i="118"/>
  <c r="C244" i="118"/>
  <c r="C243" i="118"/>
  <c r="C242" i="118"/>
  <c r="C241" i="118"/>
  <c r="C240" i="118"/>
  <c r="C239" i="118"/>
  <c r="C238" i="118"/>
  <c r="C237" i="118"/>
  <c r="C236" i="118"/>
  <c r="C235" i="118"/>
  <c r="C234" i="118"/>
  <c r="C233" i="118"/>
  <c r="C232" i="118"/>
  <c r="C231" i="118"/>
  <c r="C230" i="118"/>
  <c r="C229" i="118"/>
  <c r="C228" i="118"/>
  <c r="C227" i="118"/>
  <c r="C226" i="118"/>
  <c r="C225" i="118"/>
  <c r="C224" i="118"/>
  <c r="C223" i="118"/>
  <c r="C222" i="118"/>
  <c r="C221" i="118"/>
  <c r="C220" i="118"/>
  <c r="C219" i="118"/>
  <c r="C218" i="118"/>
  <c r="C217" i="118"/>
  <c r="C216" i="118"/>
  <c r="C215" i="118"/>
  <c r="C214" i="118"/>
  <c r="C213" i="118"/>
  <c r="C212" i="118"/>
  <c r="C211" i="118"/>
  <c r="C210" i="118"/>
  <c r="C209" i="118"/>
  <c r="C208" i="118"/>
  <c r="C207" i="118"/>
  <c r="C206" i="118"/>
  <c r="C205" i="118"/>
  <c r="C204" i="118"/>
  <c r="C203" i="118"/>
  <c r="C202" i="118"/>
  <c r="C201" i="118"/>
  <c r="C200" i="118"/>
  <c r="C199" i="118"/>
  <c r="C198" i="118"/>
  <c r="C197" i="118"/>
  <c r="C196" i="118"/>
  <c r="C195" i="118"/>
  <c r="C194" i="118"/>
  <c r="C193" i="118"/>
  <c r="C192" i="118"/>
  <c r="C191" i="118"/>
  <c r="C190" i="118"/>
  <c r="C189" i="118"/>
  <c r="C188" i="118"/>
  <c r="C187" i="118"/>
  <c r="C186" i="118"/>
  <c r="C185" i="118"/>
  <c r="C184" i="118"/>
  <c r="C183" i="118"/>
  <c r="C182" i="118"/>
  <c r="C181" i="118"/>
  <c r="C180" i="118"/>
  <c r="C179" i="118"/>
  <c r="C178" i="118"/>
  <c r="C177" i="118"/>
  <c r="C176" i="118"/>
  <c r="C175" i="118"/>
  <c r="C174" i="118"/>
  <c r="C173" i="118"/>
  <c r="C172" i="118"/>
  <c r="C171" i="118"/>
  <c r="C170" i="118"/>
  <c r="C169" i="118"/>
  <c r="C168" i="118"/>
  <c r="C167" i="118"/>
  <c r="C166" i="118"/>
  <c r="C165" i="118"/>
  <c r="C164" i="118"/>
  <c r="C163" i="118"/>
  <c r="C162" i="118"/>
  <c r="C161" i="118"/>
  <c r="C160" i="118"/>
  <c r="C159" i="118"/>
  <c r="C158" i="118"/>
  <c r="C157" i="118"/>
  <c r="C156" i="118"/>
  <c r="C155" i="118"/>
  <c r="C154" i="118"/>
  <c r="C153" i="118"/>
  <c r="C152" i="118"/>
  <c r="C151" i="118"/>
  <c r="C150" i="118"/>
  <c r="C149" i="118"/>
  <c r="C148" i="118"/>
  <c r="C147" i="118"/>
  <c r="C146" i="118"/>
  <c r="C145" i="118"/>
  <c r="C144" i="118"/>
  <c r="C143" i="118"/>
  <c r="C142" i="118"/>
  <c r="C141" i="118"/>
  <c r="C140" i="118"/>
  <c r="C139" i="118"/>
  <c r="C138" i="118"/>
  <c r="C137" i="118"/>
  <c r="C136" i="118"/>
  <c r="C135" i="118"/>
  <c r="C134" i="118"/>
  <c r="C133" i="118"/>
  <c r="C132" i="118"/>
  <c r="C131" i="118"/>
  <c r="C130" i="118"/>
  <c r="C129" i="118"/>
  <c r="C128" i="118"/>
  <c r="C127" i="118"/>
  <c r="C126" i="118"/>
  <c r="C125" i="118"/>
  <c r="C124" i="118"/>
  <c r="C123" i="118"/>
  <c r="C122" i="118"/>
  <c r="C121" i="118"/>
  <c r="C120" i="118"/>
  <c r="C119" i="118"/>
  <c r="C118" i="118"/>
  <c r="C117" i="118"/>
  <c r="C116" i="118"/>
  <c r="C115" i="118"/>
  <c r="C114" i="118"/>
  <c r="C113" i="118"/>
  <c r="C112" i="118"/>
  <c r="C111" i="118"/>
  <c r="C110" i="118"/>
  <c r="C109" i="118"/>
  <c r="C108" i="118"/>
  <c r="C107" i="118"/>
  <c r="C106" i="118"/>
  <c r="C105" i="118"/>
  <c r="C104" i="118"/>
  <c r="C103" i="118"/>
  <c r="C102" i="118"/>
  <c r="C101" i="118"/>
  <c r="C100" i="118"/>
  <c r="C99" i="118"/>
  <c r="C98" i="118"/>
  <c r="C97" i="118"/>
  <c r="C96" i="118"/>
  <c r="C95" i="118"/>
  <c r="C94" i="118"/>
  <c r="C93" i="118"/>
  <c r="C92" i="118"/>
  <c r="C91" i="118"/>
  <c r="C90" i="118"/>
  <c r="C89" i="118"/>
  <c r="C88" i="118"/>
  <c r="C87" i="118"/>
  <c r="C86" i="118"/>
  <c r="C85" i="118"/>
  <c r="C84" i="118"/>
  <c r="C83" i="118"/>
  <c r="C82" i="118"/>
  <c r="C81" i="118"/>
  <c r="C80" i="118"/>
  <c r="C79" i="118"/>
  <c r="C78" i="118"/>
  <c r="C77" i="118"/>
  <c r="C76" i="118"/>
  <c r="C75" i="118"/>
  <c r="C74" i="118"/>
  <c r="C73" i="118"/>
  <c r="C72" i="118"/>
  <c r="C71" i="118"/>
  <c r="C70" i="118"/>
  <c r="C69" i="118"/>
  <c r="C68" i="118"/>
  <c r="C67" i="118"/>
  <c r="C66" i="118"/>
  <c r="C65" i="118"/>
  <c r="C64" i="118"/>
  <c r="C63" i="118"/>
  <c r="C62" i="118"/>
  <c r="C61" i="118"/>
  <c r="C60" i="118"/>
  <c r="C59" i="118"/>
  <c r="C58" i="118"/>
  <c r="C57" i="118"/>
  <c r="C56" i="118"/>
  <c r="C55" i="118"/>
  <c r="C54" i="118"/>
  <c r="C53" i="118"/>
  <c r="C52" i="118"/>
  <c r="C51" i="118"/>
  <c r="C50" i="118"/>
  <c r="C49" i="118"/>
  <c r="C48" i="118"/>
  <c r="C47" i="118"/>
  <c r="C46" i="118"/>
  <c r="C45" i="118"/>
  <c r="C44" i="118"/>
  <c r="C43" i="118"/>
  <c r="C42" i="118"/>
  <c r="C41" i="118"/>
  <c r="C40" i="118"/>
  <c r="C39" i="118"/>
  <c r="C38" i="118"/>
  <c r="C37" i="118"/>
  <c r="C36" i="118"/>
  <c r="C35" i="118"/>
  <c r="C34" i="118"/>
  <c r="C33" i="118"/>
  <c r="C32" i="118"/>
  <c r="C31" i="118"/>
  <c r="C30" i="118"/>
  <c r="C29" i="118"/>
  <c r="C28" i="118"/>
  <c r="C27" i="118"/>
  <c r="C26" i="118"/>
  <c r="C25" i="118"/>
  <c r="C24" i="118"/>
  <c r="C23" i="118"/>
  <c r="C22" i="118"/>
  <c r="C21" i="118"/>
  <c r="C1640" i="117"/>
  <c r="C1639" i="117"/>
  <c r="C1638" i="117"/>
  <c r="C1637" i="117"/>
  <c r="C1636" i="117"/>
  <c r="C1635" i="117"/>
  <c r="C1634" i="117"/>
  <c r="C1633" i="117"/>
  <c r="C1632" i="117"/>
  <c r="C1631" i="117"/>
  <c r="C1630" i="117"/>
  <c r="C1629" i="117"/>
  <c r="C1628" i="117"/>
  <c r="C1627" i="117"/>
  <c r="C1626" i="117"/>
  <c r="C1625" i="117"/>
  <c r="C1624" i="117"/>
  <c r="C1623" i="117"/>
  <c r="C1622" i="117"/>
  <c r="C1621" i="117"/>
  <c r="C1620" i="117"/>
  <c r="C1619" i="117"/>
  <c r="C1618" i="117"/>
  <c r="C1617" i="117"/>
  <c r="C1616" i="117"/>
  <c r="C1615" i="117"/>
  <c r="C1614" i="117"/>
  <c r="C1613" i="117"/>
  <c r="C1612" i="117"/>
  <c r="C1611" i="117"/>
  <c r="C1610" i="117"/>
  <c r="C1609" i="117"/>
  <c r="C1608" i="117"/>
  <c r="C1607" i="117"/>
  <c r="C1606" i="117"/>
  <c r="C1605" i="117"/>
  <c r="C1604" i="117"/>
  <c r="C1603" i="117"/>
  <c r="C1602" i="117"/>
  <c r="C1601" i="117"/>
  <c r="C1600" i="117"/>
  <c r="C1599" i="117"/>
  <c r="C1598" i="117"/>
  <c r="C1597" i="117"/>
  <c r="C1596" i="117"/>
  <c r="C1595" i="117"/>
  <c r="C1594" i="117"/>
  <c r="C1593" i="117"/>
  <c r="C1592" i="117"/>
  <c r="C1591" i="117"/>
  <c r="C1590" i="117"/>
  <c r="C1589" i="117"/>
  <c r="C1588" i="117"/>
  <c r="C1587" i="117"/>
  <c r="C1586" i="117"/>
  <c r="C1585" i="117"/>
  <c r="C1584" i="117"/>
  <c r="C1583" i="117"/>
  <c r="C1582" i="117"/>
  <c r="C1581" i="117"/>
  <c r="C1580" i="117"/>
  <c r="C1579" i="117"/>
  <c r="C1578" i="117"/>
  <c r="C1577" i="117"/>
  <c r="C1576" i="117"/>
  <c r="C1575" i="117"/>
  <c r="C1574" i="117"/>
  <c r="C1573" i="117"/>
  <c r="C1572" i="117"/>
  <c r="C1571" i="117"/>
  <c r="C1570" i="117"/>
  <c r="C1569" i="117"/>
  <c r="C1568" i="117"/>
  <c r="C1567" i="117"/>
  <c r="C1566" i="117"/>
  <c r="C1565" i="117"/>
  <c r="C1564" i="117"/>
  <c r="C1563" i="117"/>
  <c r="C1562" i="117"/>
  <c r="C1561" i="117"/>
  <c r="C1560" i="117"/>
  <c r="C1559" i="117"/>
  <c r="C1558" i="117"/>
  <c r="C1557" i="117"/>
  <c r="C1556" i="117"/>
  <c r="C1555" i="117"/>
  <c r="C1554" i="117"/>
  <c r="C1553" i="117"/>
  <c r="C1552" i="117"/>
  <c r="C1551" i="117"/>
  <c r="C1550" i="117"/>
  <c r="C1549" i="117"/>
  <c r="C1548" i="117"/>
  <c r="C1547" i="117"/>
  <c r="C1546" i="117"/>
  <c r="C1545" i="117"/>
  <c r="C1544" i="117"/>
  <c r="C1543" i="117"/>
  <c r="C1542" i="117"/>
  <c r="C1541" i="117"/>
  <c r="C1540" i="117"/>
  <c r="C1539" i="117"/>
  <c r="C1538" i="117"/>
  <c r="C1537" i="117"/>
  <c r="C1536" i="117"/>
  <c r="C1535" i="117"/>
  <c r="C1534" i="117"/>
  <c r="C1533" i="117"/>
  <c r="C1532" i="117"/>
  <c r="C1531" i="117"/>
  <c r="C1530" i="117"/>
  <c r="C1529" i="117"/>
  <c r="C1528" i="117"/>
  <c r="C1527" i="117"/>
  <c r="C1526" i="117"/>
  <c r="C1525" i="117"/>
  <c r="C1524" i="117"/>
  <c r="C1523" i="117"/>
  <c r="C1522" i="117"/>
  <c r="C1521" i="117"/>
  <c r="C1520" i="117"/>
  <c r="C1519" i="117"/>
  <c r="C1518" i="117"/>
  <c r="C1517" i="117"/>
  <c r="C1516" i="117"/>
  <c r="C1515" i="117"/>
  <c r="C1514" i="117"/>
  <c r="C1513" i="117"/>
  <c r="C1512" i="117"/>
  <c r="C1511" i="117"/>
  <c r="C1510" i="117"/>
  <c r="C1509" i="117"/>
  <c r="C1508" i="117"/>
  <c r="C1507" i="117"/>
  <c r="C1506" i="117"/>
  <c r="C1505" i="117"/>
  <c r="C1504" i="117"/>
  <c r="C1503" i="117"/>
  <c r="C1502" i="117"/>
  <c r="C1501" i="117"/>
  <c r="C1500" i="117"/>
  <c r="C1499" i="117"/>
  <c r="C1498" i="117"/>
  <c r="C1497" i="117"/>
  <c r="C1496" i="117"/>
  <c r="C1495" i="117"/>
  <c r="C1494" i="117"/>
  <c r="C1493" i="117"/>
  <c r="C1492" i="117"/>
  <c r="C1491" i="117"/>
  <c r="C1490" i="117"/>
  <c r="C1489" i="117"/>
  <c r="C1488" i="117"/>
  <c r="C1487" i="117"/>
  <c r="C1486" i="117"/>
  <c r="C1485" i="117"/>
  <c r="C1484" i="117"/>
  <c r="C1483" i="117"/>
  <c r="C1482" i="117"/>
  <c r="C1481" i="117"/>
  <c r="C1480" i="117"/>
  <c r="C1479" i="117"/>
  <c r="C1478" i="117"/>
  <c r="C1477" i="117"/>
  <c r="C1476" i="117"/>
  <c r="C1475" i="117"/>
  <c r="C1474" i="117"/>
  <c r="C1473" i="117"/>
  <c r="C1472" i="117"/>
  <c r="C1471" i="117"/>
  <c r="C1470" i="117"/>
  <c r="C1469" i="117"/>
  <c r="C1468" i="117"/>
  <c r="C1467" i="117"/>
  <c r="C1466" i="117"/>
  <c r="C1465" i="117"/>
  <c r="C1464" i="117"/>
  <c r="C1463" i="117"/>
  <c r="C1462" i="117"/>
  <c r="C1461" i="117"/>
  <c r="C1460" i="117"/>
  <c r="C1459" i="117"/>
  <c r="C1458" i="117"/>
  <c r="C1457" i="117"/>
  <c r="C1456" i="117"/>
  <c r="C1455" i="117"/>
  <c r="C1454" i="117"/>
  <c r="C1453" i="117"/>
  <c r="C1452" i="117"/>
  <c r="C1451" i="117"/>
  <c r="C1450" i="117"/>
  <c r="C1449" i="117"/>
  <c r="C1448" i="117"/>
  <c r="C1447" i="117"/>
  <c r="C1446" i="117"/>
  <c r="C1445" i="117"/>
  <c r="C1444" i="117"/>
  <c r="C1443" i="117"/>
  <c r="C1442" i="117"/>
  <c r="C1441" i="117"/>
  <c r="C1440" i="117"/>
  <c r="C1439" i="117"/>
  <c r="C1438" i="117"/>
  <c r="C1437" i="117"/>
  <c r="C1436" i="117"/>
  <c r="C1435" i="117"/>
  <c r="C1434" i="117"/>
  <c r="C1433" i="117"/>
  <c r="C1432" i="117"/>
  <c r="C1431" i="117"/>
  <c r="C1430" i="117"/>
  <c r="C1429" i="117"/>
  <c r="C1428" i="117"/>
  <c r="C1427" i="117"/>
  <c r="C1426" i="117"/>
  <c r="C1425" i="117"/>
  <c r="C1424" i="117"/>
  <c r="C1423" i="117"/>
  <c r="C1422" i="117"/>
  <c r="C1421" i="117"/>
  <c r="C1420" i="117"/>
  <c r="C1419" i="117"/>
  <c r="C1418" i="117"/>
  <c r="C1417" i="117"/>
  <c r="C1416" i="117"/>
  <c r="C1415" i="117"/>
  <c r="C1414" i="117"/>
  <c r="C1413" i="117"/>
  <c r="C1412" i="117"/>
  <c r="C1411" i="117"/>
  <c r="C1410" i="117"/>
  <c r="C1409" i="117"/>
  <c r="C1408" i="117"/>
  <c r="C1407" i="117"/>
  <c r="C1406" i="117"/>
  <c r="C1405" i="117"/>
  <c r="C1404" i="117"/>
  <c r="C1403" i="117"/>
  <c r="C1402" i="117"/>
  <c r="C1401" i="117"/>
  <c r="C1400" i="117"/>
  <c r="C1399" i="117"/>
  <c r="C1398" i="117"/>
  <c r="C1397" i="117"/>
  <c r="C1396" i="117"/>
  <c r="C1395" i="117"/>
  <c r="C1394" i="117"/>
  <c r="C1393" i="117"/>
  <c r="C1392" i="117"/>
  <c r="C1391" i="117"/>
  <c r="C1390" i="117"/>
  <c r="C1389" i="117"/>
  <c r="C1388" i="117"/>
  <c r="C1387" i="117"/>
  <c r="C1386" i="117"/>
  <c r="C1385" i="117"/>
  <c r="C1384" i="117"/>
  <c r="C1383" i="117"/>
  <c r="C1382" i="117"/>
  <c r="C1381" i="117"/>
  <c r="C1380" i="117"/>
  <c r="C1379" i="117"/>
  <c r="C1378" i="117"/>
  <c r="C1377" i="117"/>
  <c r="C1376" i="117"/>
  <c r="C1375" i="117"/>
  <c r="C1374" i="117"/>
  <c r="C1373" i="117"/>
  <c r="C1372" i="117"/>
  <c r="C1371" i="117"/>
  <c r="C1370" i="117"/>
  <c r="C1369" i="117"/>
  <c r="C1368" i="117"/>
  <c r="C1367" i="117"/>
  <c r="C1366" i="117"/>
  <c r="C1365" i="117"/>
  <c r="C1364" i="117"/>
  <c r="C1363" i="117"/>
  <c r="C1362" i="117"/>
  <c r="C1361" i="117"/>
  <c r="C1360" i="117"/>
  <c r="C1359" i="117"/>
  <c r="C1358" i="117"/>
  <c r="C1357" i="117"/>
  <c r="C1356" i="117"/>
  <c r="C1355" i="117"/>
  <c r="C1354" i="117"/>
  <c r="C1353" i="117"/>
  <c r="C1352" i="117"/>
  <c r="C1351" i="117"/>
  <c r="C1350" i="117"/>
  <c r="C1349" i="117"/>
  <c r="C1348" i="117"/>
  <c r="C1347" i="117"/>
  <c r="C1346" i="117"/>
  <c r="C1345" i="117"/>
  <c r="C1344" i="117"/>
  <c r="C1343" i="117"/>
  <c r="C1342" i="117"/>
  <c r="C1341" i="117"/>
  <c r="C1340" i="117"/>
  <c r="C1339" i="117"/>
  <c r="C1338" i="117"/>
  <c r="C1337" i="117"/>
  <c r="C1336" i="117"/>
  <c r="C1335" i="117"/>
  <c r="C1334" i="117"/>
  <c r="C1333" i="117"/>
  <c r="C1332" i="117"/>
  <c r="C1331" i="117"/>
  <c r="C1330" i="117"/>
  <c r="C1329" i="117"/>
  <c r="C1328" i="117"/>
  <c r="C1327" i="117"/>
  <c r="C1326" i="117"/>
  <c r="C1325" i="117"/>
  <c r="C1324" i="117"/>
  <c r="C1323" i="117"/>
  <c r="C1322" i="117"/>
  <c r="C1321" i="117"/>
  <c r="C1320" i="117"/>
  <c r="C1319" i="117"/>
  <c r="C1318" i="117"/>
  <c r="C1317" i="117"/>
  <c r="C1316" i="117"/>
  <c r="C1315" i="117"/>
  <c r="C1314" i="117"/>
  <c r="C1313" i="117"/>
  <c r="C1312" i="117"/>
  <c r="C1311" i="117"/>
  <c r="C1310" i="117"/>
  <c r="C1309" i="117"/>
  <c r="C1308" i="117"/>
  <c r="C1307" i="117"/>
  <c r="C1306" i="117"/>
  <c r="C1305" i="117"/>
  <c r="C1304" i="117"/>
  <c r="C1303" i="117"/>
  <c r="C1302" i="117"/>
  <c r="C1301" i="117"/>
  <c r="C1300" i="117"/>
  <c r="C1299" i="117"/>
  <c r="C1298" i="117"/>
  <c r="C1297" i="117"/>
  <c r="C1296" i="117"/>
  <c r="C1295" i="117"/>
  <c r="C1294" i="117"/>
  <c r="C1293" i="117"/>
  <c r="C1292" i="117"/>
  <c r="C1291" i="117"/>
  <c r="C1290" i="117"/>
  <c r="C1289" i="117"/>
  <c r="C1288" i="117"/>
  <c r="C1287" i="117"/>
  <c r="C1286" i="117"/>
  <c r="C1285" i="117"/>
  <c r="C1284" i="117"/>
  <c r="C1283" i="117"/>
  <c r="C1282" i="117"/>
  <c r="C1281" i="117"/>
  <c r="C1280" i="117"/>
  <c r="C1279" i="117"/>
  <c r="C1278" i="117"/>
  <c r="C1277" i="117"/>
  <c r="C1276" i="117"/>
  <c r="C1275" i="117"/>
  <c r="C1274" i="117"/>
  <c r="C1273" i="117"/>
  <c r="C1272" i="117"/>
  <c r="C1271" i="117"/>
  <c r="C1270" i="117"/>
  <c r="C1269" i="117"/>
  <c r="C1268" i="117"/>
  <c r="C1267" i="117"/>
  <c r="C1266" i="117"/>
  <c r="C1265" i="117"/>
  <c r="C1264" i="117"/>
  <c r="C1263" i="117"/>
  <c r="C1262" i="117"/>
  <c r="C1261" i="117"/>
  <c r="C1260" i="117"/>
  <c r="C1259" i="117"/>
  <c r="C1258" i="117"/>
  <c r="C1257" i="117"/>
  <c r="C1256" i="117"/>
  <c r="C1255" i="117"/>
  <c r="C1254" i="117"/>
  <c r="C1253" i="117"/>
  <c r="C1252" i="117"/>
  <c r="C1251" i="117"/>
  <c r="C1250" i="117"/>
  <c r="C1249" i="117"/>
  <c r="C1248" i="117"/>
  <c r="C1247" i="117"/>
  <c r="C1246" i="117"/>
  <c r="C1245" i="117"/>
  <c r="C1244" i="117"/>
  <c r="C1243" i="117"/>
  <c r="C1242" i="117"/>
  <c r="C1241" i="117"/>
  <c r="C1240" i="117"/>
  <c r="C1239" i="117"/>
  <c r="C1238" i="117"/>
  <c r="C1237" i="117"/>
  <c r="C1236" i="117"/>
  <c r="C1235" i="117"/>
  <c r="C1234" i="117"/>
  <c r="C1233" i="117"/>
  <c r="C1232" i="117"/>
  <c r="C1231" i="117"/>
  <c r="C1230" i="117"/>
  <c r="C1229" i="117"/>
  <c r="C1228" i="117"/>
  <c r="C1227" i="117"/>
  <c r="C1226" i="117"/>
  <c r="C1225" i="117"/>
  <c r="C1224" i="117"/>
  <c r="C1223" i="117"/>
  <c r="C1222" i="117"/>
  <c r="C1221" i="117"/>
  <c r="C1220" i="117"/>
  <c r="C1219" i="117"/>
  <c r="C1218" i="117"/>
  <c r="C1217" i="117"/>
  <c r="C1216" i="117"/>
  <c r="C1215" i="117"/>
  <c r="C1214" i="117"/>
  <c r="C1213" i="117"/>
  <c r="C1212" i="117"/>
  <c r="C1211" i="117"/>
  <c r="C1210" i="117"/>
  <c r="C1209" i="117"/>
  <c r="C1208" i="117"/>
  <c r="C1207" i="117"/>
  <c r="C1206" i="117"/>
  <c r="C1205" i="117"/>
  <c r="C1204" i="117"/>
  <c r="C1203" i="117"/>
  <c r="C1202" i="117"/>
  <c r="C1201" i="117"/>
  <c r="C1200" i="117"/>
  <c r="C1199" i="117"/>
  <c r="C1198" i="117"/>
  <c r="C1197" i="117"/>
  <c r="C1196" i="117"/>
  <c r="C1195" i="117"/>
  <c r="C1194" i="117"/>
  <c r="C1193" i="117"/>
  <c r="C1192" i="117"/>
  <c r="C1191" i="117"/>
  <c r="C1190" i="117"/>
  <c r="C1189" i="117"/>
  <c r="C1188" i="117"/>
  <c r="C1187" i="117"/>
  <c r="C1186" i="117"/>
  <c r="C1185" i="117"/>
  <c r="C1184" i="117"/>
  <c r="C1183" i="117"/>
  <c r="C1182" i="117"/>
  <c r="C1181" i="117"/>
  <c r="C1180" i="117"/>
  <c r="C1179" i="117"/>
  <c r="C1178" i="117"/>
  <c r="C1177" i="117"/>
  <c r="C1176" i="117"/>
  <c r="C1175" i="117"/>
  <c r="C1174" i="117"/>
  <c r="C1173" i="117"/>
  <c r="C1172" i="117"/>
  <c r="C1171" i="117"/>
  <c r="C1170" i="117"/>
  <c r="C1169" i="117"/>
  <c r="C1168" i="117"/>
  <c r="C1167" i="117"/>
  <c r="C1166" i="117"/>
  <c r="C1165" i="117"/>
  <c r="C1164" i="117"/>
  <c r="C1163" i="117"/>
  <c r="C1162" i="117"/>
  <c r="C1161" i="117"/>
  <c r="C1160" i="117"/>
  <c r="C1159" i="117"/>
  <c r="C1158" i="117"/>
  <c r="C1157" i="117"/>
  <c r="C1156" i="117"/>
  <c r="C1155" i="117"/>
  <c r="C1154" i="117"/>
  <c r="C1153" i="117"/>
  <c r="C1152" i="117"/>
  <c r="C1151" i="117"/>
  <c r="C1150" i="117"/>
  <c r="C1149" i="117"/>
  <c r="C1148" i="117"/>
  <c r="C1147" i="117"/>
  <c r="C1146" i="117"/>
  <c r="C1145" i="117"/>
  <c r="C1144" i="117"/>
  <c r="C1143" i="117"/>
  <c r="C1142" i="117"/>
  <c r="C1141" i="117"/>
  <c r="C1140" i="117"/>
  <c r="C1139" i="117"/>
  <c r="C1138" i="117"/>
  <c r="C1137" i="117"/>
  <c r="C1136" i="117"/>
  <c r="C1135" i="117"/>
  <c r="C1134" i="117"/>
  <c r="C1133" i="117"/>
  <c r="C1132" i="117"/>
  <c r="C1131" i="117"/>
  <c r="C1130" i="117"/>
  <c r="C1129" i="117"/>
  <c r="C1128" i="117"/>
  <c r="C1127" i="117"/>
  <c r="C1126" i="117"/>
  <c r="C1125" i="117"/>
  <c r="C1124" i="117"/>
  <c r="C1123" i="117"/>
  <c r="C1122" i="117"/>
  <c r="C1121" i="117"/>
  <c r="C1120" i="117"/>
  <c r="C1119" i="117"/>
  <c r="C1118" i="117"/>
  <c r="C1117" i="117"/>
  <c r="C1116" i="117"/>
  <c r="C1115" i="117"/>
  <c r="C1114" i="117"/>
  <c r="C1113" i="117"/>
  <c r="C1112" i="117"/>
  <c r="C1111" i="117"/>
  <c r="C1110" i="117"/>
  <c r="C1109" i="117"/>
  <c r="C1108" i="117"/>
  <c r="C1107" i="117"/>
  <c r="C1106" i="117"/>
  <c r="C1105" i="117"/>
  <c r="C1104" i="117"/>
  <c r="C1103" i="117"/>
  <c r="C1102" i="117"/>
  <c r="C1101" i="117"/>
  <c r="C1100" i="117"/>
  <c r="C1099" i="117"/>
  <c r="C1098" i="117"/>
  <c r="C1097" i="117"/>
  <c r="C1096" i="117"/>
  <c r="C1095" i="117"/>
  <c r="C1094" i="117"/>
  <c r="C1093" i="117"/>
  <c r="C1092" i="117"/>
  <c r="C1091" i="117"/>
  <c r="C1090" i="117"/>
  <c r="C1089" i="117"/>
  <c r="C1088" i="117"/>
  <c r="C1087" i="117"/>
  <c r="C1086" i="117"/>
  <c r="C1085" i="117"/>
  <c r="C1084" i="117"/>
  <c r="C1083" i="117"/>
  <c r="C1082" i="117"/>
  <c r="C1081" i="117"/>
  <c r="C1080" i="117"/>
  <c r="C1079" i="117"/>
  <c r="C1078" i="117"/>
  <c r="C1077" i="117"/>
  <c r="C1076" i="117"/>
  <c r="C1075" i="117"/>
  <c r="C1074" i="117"/>
  <c r="C1073" i="117"/>
  <c r="C1072" i="117"/>
  <c r="C1071" i="117"/>
  <c r="C1070" i="117"/>
  <c r="C1069" i="117"/>
  <c r="C1068" i="117"/>
  <c r="C1067" i="117"/>
  <c r="C1066" i="117"/>
  <c r="C1065" i="117"/>
  <c r="C1064" i="117"/>
  <c r="C1063" i="117"/>
  <c r="C1062" i="117"/>
  <c r="C1061" i="117"/>
  <c r="C1060" i="117"/>
  <c r="C1059" i="117"/>
  <c r="C1058" i="117"/>
  <c r="C1057" i="117"/>
  <c r="C1056" i="117"/>
  <c r="C1055" i="117"/>
  <c r="C1054" i="117"/>
  <c r="C1053" i="117"/>
  <c r="C1052" i="117"/>
  <c r="C1051" i="117"/>
  <c r="C1050" i="117"/>
  <c r="C1049" i="117"/>
  <c r="C1048" i="117"/>
  <c r="C1047" i="117"/>
  <c r="C1046" i="117"/>
  <c r="C1045" i="117"/>
  <c r="C1044" i="117"/>
  <c r="C1043" i="117"/>
  <c r="C1042" i="117"/>
  <c r="C1041" i="117"/>
  <c r="C1040" i="117"/>
  <c r="C1039" i="117"/>
  <c r="C1038" i="117"/>
  <c r="C1037" i="117"/>
  <c r="C1036" i="117"/>
  <c r="C1035" i="117"/>
  <c r="C1034" i="117"/>
  <c r="C1033" i="117"/>
  <c r="C1032" i="117"/>
  <c r="C1031" i="117"/>
  <c r="C1030" i="117"/>
  <c r="C1029" i="117"/>
  <c r="C1028" i="117"/>
  <c r="C1027" i="117"/>
  <c r="C1026" i="117"/>
  <c r="C1025" i="117"/>
  <c r="C1024" i="117"/>
  <c r="C1023" i="117"/>
  <c r="C1022" i="117"/>
  <c r="C1021" i="117"/>
  <c r="C1020" i="117"/>
  <c r="C1019" i="117"/>
  <c r="C1018" i="117"/>
  <c r="C1017" i="117"/>
  <c r="C1016" i="117"/>
  <c r="C1015" i="117"/>
  <c r="C1014" i="117"/>
  <c r="C1013" i="117"/>
  <c r="C1012" i="117"/>
  <c r="C1011" i="117"/>
  <c r="C1010" i="117"/>
  <c r="C1009" i="117"/>
  <c r="C1008" i="117"/>
  <c r="C1007" i="117"/>
  <c r="C1006" i="117"/>
  <c r="C1005" i="117"/>
  <c r="C1004" i="117"/>
  <c r="C1003" i="117"/>
  <c r="C1002" i="117"/>
  <c r="C1001" i="117"/>
  <c r="C1000" i="117"/>
  <c r="C999" i="117"/>
  <c r="C998" i="117"/>
  <c r="C997" i="117"/>
  <c r="C996" i="117"/>
  <c r="C995" i="117"/>
  <c r="C994" i="117"/>
  <c r="C993" i="117"/>
  <c r="C992" i="117"/>
  <c r="C991" i="117"/>
  <c r="C990" i="117"/>
  <c r="C989" i="117"/>
  <c r="C988" i="117"/>
  <c r="C987" i="117"/>
  <c r="C986" i="117"/>
  <c r="C985" i="117"/>
  <c r="C984" i="117"/>
  <c r="C983" i="117"/>
  <c r="C982" i="117"/>
  <c r="C981" i="117"/>
  <c r="C980" i="117"/>
  <c r="C979" i="117"/>
  <c r="C978" i="117"/>
  <c r="C977" i="117"/>
  <c r="C976" i="117"/>
  <c r="C975" i="117"/>
  <c r="C974" i="117"/>
  <c r="C973" i="117"/>
  <c r="C972" i="117"/>
  <c r="C971" i="117"/>
  <c r="C970" i="117"/>
  <c r="C969" i="117"/>
  <c r="C968" i="117"/>
  <c r="C967" i="117"/>
  <c r="C966" i="117"/>
  <c r="C965" i="117"/>
  <c r="C964" i="117"/>
  <c r="C963" i="117"/>
  <c r="C962" i="117"/>
  <c r="C961" i="117"/>
  <c r="C960" i="117"/>
  <c r="C959" i="117"/>
  <c r="C958" i="117"/>
  <c r="C957" i="117"/>
  <c r="C956" i="117"/>
  <c r="C955" i="117"/>
  <c r="C954" i="117"/>
  <c r="C953" i="117"/>
  <c r="C952" i="117"/>
  <c r="C951" i="117"/>
  <c r="C950" i="117"/>
  <c r="C949" i="117"/>
  <c r="C948" i="117"/>
  <c r="C947" i="117"/>
  <c r="C946" i="117"/>
  <c r="C945" i="117"/>
  <c r="C944" i="117"/>
  <c r="C943" i="117"/>
  <c r="C942" i="117"/>
  <c r="C941" i="117"/>
  <c r="C940" i="117"/>
  <c r="C939" i="117"/>
  <c r="C938" i="117"/>
  <c r="C937" i="117"/>
  <c r="C936" i="117"/>
  <c r="C935" i="117"/>
  <c r="C934" i="117"/>
  <c r="C933" i="117"/>
  <c r="C932" i="117"/>
  <c r="C931" i="117"/>
  <c r="C930" i="117"/>
  <c r="C929" i="117"/>
  <c r="C928" i="117"/>
  <c r="C927" i="117"/>
  <c r="C926" i="117"/>
  <c r="C925" i="117"/>
  <c r="C924" i="117"/>
  <c r="C923" i="117"/>
  <c r="C922" i="117"/>
  <c r="C921" i="117"/>
  <c r="C920" i="117"/>
  <c r="C919" i="117"/>
  <c r="C918" i="117"/>
  <c r="C917" i="117"/>
  <c r="C916" i="117"/>
  <c r="C915" i="117"/>
  <c r="C914" i="117"/>
  <c r="C913" i="117"/>
  <c r="C912" i="117"/>
  <c r="C911" i="117"/>
  <c r="C910" i="117"/>
  <c r="C909" i="117"/>
  <c r="C908" i="117"/>
  <c r="C907" i="117"/>
  <c r="C906" i="117"/>
  <c r="C905" i="117"/>
  <c r="C904" i="117"/>
  <c r="C903" i="117"/>
  <c r="C902" i="117"/>
  <c r="C901" i="117"/>
  <c r="C900" i="117"/>
  <c r="C899" i="117"/>
  <c r="C898" i="117"/>
  <c r="C897" i="117"/>
  <c r="C896" i="117"/>
  <c r="C895" i="117"/>
  <c r="C894" i="117"/>
  <c r="C893" i="117"/>
  <c r="C892" i="117"/>
  <c r="C891" i="117"/>
  <c r="C890" i="117"/>
  <c r="C889" i="117"/>
  <c r="C888" i="117"/>
  <c r="C887" i="117"/>
  <c r="C886" i="117"/>
  <c r="C885" i="117"/>
  <c r="C884" i="117"/>
  <c r="C883" i="117"/>
  <c r="C882" i="117"/>
  <c r="C881" i="117"/>
  <c r="C880" i="117"/>
  <c r="C879" i="117"/>
  <c r="C878" i="117"/>
  <c r="C877" i="117"/>
  <c r="C876" i="117"/>
  <c r="C875" i="117"/>
  <c r="C874" i="117"/>
  <c r="C873" i="117"/>
  <c r="C872" i="117"/>
  <c r="C871" i="117"/>
  <c r="C870" i="117"/>
  <c r="C869" i="117"/>
  <c r="C868" i="117"/>
  <c r="C867" i="117"/>
  <c r="C866" i="117"/>
  <c r="C865" i="117"/>
  <c r="C864" i="117"/>
  <c r="C863" i="117"/>
  <c r="C862" i="117"/>
  <c r="C861" i="117"/>
  <c r="C860" i="117"/>
  <c r="C859" i="117"/>
  <c r="C858" i="117"/>
  <c r="C857" i="117"/>
  <c r="C856" i="117"/>
  <c r="C855" i="117"/>
  <c r="C854" i="117"/>
  <c r="C853" i="117"/>
  <c r="C852" i="117"/>
  <c r="C851" i="117"/>
  <c r="C850" i="117"/>
  <c r="C849" i="117"/>
  <c r="C848" i="117"/>
  <c r="C847" i="117"/>
  <c r="C846" i="117"/>
  <c r="C845" i="117"/>
  <c r="C844" i="117"/>
  <c r="C843" i="117"/>
  <c r="C842" i="117"/>
  <c r="C841" i="117"/>
  <c r="C840" i="117"/>
  <c r="C839" i="117"/>
  <c r="C838" i="117"/>
  <c r="C837" i="117"/>
  <c r="C836" i="117"/>
  <c r="C835" i="117"/>
  <c r="C834" i="117"/>
  <c r="C833" i="117"/>
  <c r="C832" i="117"/>
  <c r="C831" i="117"/>
  <c r="C830" i="117"/>
  <c r="C829" i="117"/>
  <c r="C828" i="117"/>
  <c r="C827" i="117"/>
  <c r="C826" i="117"/>
  <c r="C825" i="117"/>
  <c r="C824" i="117"/>
  <c r="C823" i="117"/>
  <c r="C822" i="117"/>
  <c r="C821" i="117"/>
  <c r="C820" i="117"/>
  <c r="C819" i="117"/>
  <c r="C818" i="117"/>
  <c r="C817" i="117"/>
  <c r="C816" i="117"/>
  <c r="C815" i="117"/>
  <c r="C814" i="117"/>
  <c r="C813" i="117"/>
  <c r="C812" i="117"/>
  <c r="C811" i="117"/>
  <c r="C810" i="117"/>
  <c r="C809" i="117"/>
  <c r="C808" i="117"/>
  <c r="C807" i="117"/>
  <c r="C806" i="117"/>
  <c r="C805" i="117"/>
  <c r="C804" i="117"/>
  <c r="C803" i="117"/>
  <c r="C802" i="117"/>
  <c r="C801" i="117"/>
  <c r="C800" i="117"/>
  <c r="C799" i="117"/>
  <c r="C798" i="117"/>
  <c r="C797" i="117"/>
  <c r="C796" i="117"/>
  <c r="C795" i="117"/>
  <c r="C794" i="117"/>
  <c r="C793" i="117"/>
  <c r="C792" i="117"/>
  <c r="C791" i="117"/>
  <c r="C790" i="117"/>
  <c r="C789" i="117"/>
  <c r="C788" i="117"/>
  <c r="C787" i="117"/>
  <c r="C786" i="117"/>
  <c r="C785" i="117"/>
  <c r="C784" i="117"/>
  <c r="C783" i="117"/>
  <c r="C782" i="117"/>
  <c r="C781" i="117"/>
  <c r="C780" i="117"/>
  <c r="C779" i="117"/>
  <c r="C778" i="117"/>
  <c r="C777" i="117"/>
  <c r="C776" i="117"/>
  <c r="C775" i="117"/>
  <c r="C774" i="117"/>
  <c r="C773" i="117"/>
  <c r="C772" i="117"/>
  <c r="C771" i="117"/>
  <c r="C770" i="117"/>
  <c r="C769" i="117"/>
  <c r="C768" i="117"/>
  <c r="C767" i="117"/>
  <c r="C766" i="117"/>
  <c r="C765" i="117"/>
  <c r="C764" i="117"/>
  <c r="C763" i="117"/>
  <c r="C762" i="117"/>
  <c r="C761" i="117"/>
  <c r="C760" i="117"/>
  <c r="C759" i="117"/>
  <c r="C758" i="117"/>
  <c r="C757" i="117"/>
  <c r="C756" i="117"/>
  <c r="C755" i="117"/>
  <c r="C754" i="117"/>
  <c r="C753" i="117"/>
  <c r="C752" i="117"/>
  <c r="C751" i="117"/>
  <c r="C750" i="117"/>
  <c r="C749" i="117"/>
  <c r="C748" i="117"/>
  <c r="C747" i="117"/>
  <c r="C746" i="117"/>
  <c r="C745" i="117"/>
  <c r="C744" i="117"/>
  <c r="C743" i="117"/>
  <c r="C742" i="117"/>
  <c r="C741" i="117"/>
  <c r="C740" i="117"/>
  <c r="C739" i="117"/>
  <c r="C738" i="117"/>
  <c r="C737" i="117"/>
  <c r="C736" i="117"/>
  <c r="C735" i="117"/>
  <c r="C734" i="117"/>
  <c r="C733" i="117"/>
  <c r="C732" i="117"/>
  <c r="C731" i="117"/>
  <c r="C730" i="117"/>
  <c r="C729" i="117"/>
  <c r="C728" i="117"/>
  <c r="C727" i="117"/>
  <c r="C726" i="117"/>
  <c r="C725" i="117"/>
  <c r="C724" i="117"/>
  <c r="C723" i="117"/>
  <c r="C722" i="117"/>
  <c r="C721" i="117"/>
  <c r="C720" i="117"/>
  <c r="C719" i="117"/>
  <c r="C718" i="117"/>
  <c r="C717" i="117"/>
  <c r="C716" i="117"/>
  <c r="C715" i="117"/>
  <c r="C714" i="117"/>
  <c r="C713" i="117"/>
  <c r="C712" i="117"/>
  <c r="C711" i="117"/>
  <c r="C710" i="117"/>
  <c r="C709" i="117"/>
  <c r="C708" i="117"/>
  <c r="C707" i="117"/>
  <c r="C706" i="117"/>
  <c r="C705" i="117"/>
  <c r="C704" i="117"/>
  <c r="C703" i="117"/>
  <c r="C702" i="117"/>
  <c r="C701" i="117"/>
  <c r="C700" i="117"/>
  <c r="C699" i="117"/>
  <c r="C698" i="117"/>
  <c r="C697" i="117"/>
  <c r="C696" i="117"/>
  <c r="C695" i="117"/>
  <c r="C694" i="117"/>
  <c r="C693" i="117"/>
  <c r="C692" i="117"/>
  <c r="C691" i="117"/>
  <c r="C690" i="117"/>
  <c r="C689" i="117"/>
  <c r="C688" i="117"/>
  <c r="C687" i="117"/>
  <c r="C686" i="117"/>
  <c r="C685" i="117"/>
  <c r="C684" i="117"/>
  <c r="C683" i="117"/>
  <c r="C682" i="117"/>
  <c r="C681" i="117"/>
  <c r="C680" i="117"/>
  <c r="C679" i="117"/>
  <c r="C678" i="117"/>
  <c r="C677" i="117"/>
  <c r="C676" i="117"/>
  <c r="C675" i="117"/>
  <c r="C674" i="117"/>
  <c r="C673" i="117"/>
  <c r="C672" i="117"/>
  <c r="C671" i="117"/>
  <c r="C670" i="117"/>
  <c r="C669" i="117"/>
  <c r="C668" i="117"/>
  <c r="C667" i="117"/>
  <c r="C666" i="117"/>
  <c r="C665" i="117"/>
  <c r="C664" i="117"/>
  <c r="C663" i="117"/>
  <c r="C662" i="117"/>
  <c r="C661" i="117"/>
  <c r="C660" i="117"/>
  <c r="C659" i="117"/>
  <c r="C658" i="117"/>
  <c r="C657" i="117"/>
  <c r="C656" i="117"/>
  <c r="C655" i="117"/>
  <c r="C654" i="117"/>
  <c r="C653" i="117"/>
  <c r="C652" i="117"/>
  <c r="C651" i="117"/>
  <c r="C650" i="117"/>
  <c r="C649" i="117"/>
  <c r="C648" i="117"/>
  <c r="C647" i="117"/>
  <c r="C646" i="117"/>
  <c r="C645" i="117"/>
  <c r="C644" i="117"/>
  <c r="C643" i="117"/>
  <c r="C642" i="117"/>
  <c r="C641" i="117"/>
  <c r="C640" i="117"/>
  <c r="C639" i="117"/>
  <c r="C638" i="117"/>
  <c r="C637" i="117"/>
  <c r="C636" i="117"/>
  <c r="C635" i="117"/>
  <c r="C634" i="117"/>
  <c r="C633" i="117"/>
  <c r="C632" i="117"/>
  <c r="C631" i="117"/>
  <c r="C630" i="117"/>
  <c r="C629" i="117"/>
  <c r="C628" i="117"/>
  <c r="C627" i="117"/>
  <c r="C626" i="117"/>
  <c r="C625" i="117"/>
  <c r="C624" i="117"/>
  <c r="C623" i="117"/>
  <c r="C622" i="117"/>
  <c r="C621" i="117"/>
  <c r="C620" i="117"/>
  <c r="C619" i="117"/>
  <c r="C618" i="117"/>
  <c r="C617" i="117"/>
  <c r="C616" i="117"/>
  <c r="C615" i="117"/>
  <c r="C614" i="117"/>
  <c r="C613" i="117"/>
  <c r="C612" i="117"/>
  <c r="C611" i="117"/>
  <c r="C610" i="117"/>
  <c r="C609" i="117"/>
  <c r="C608" i="117"/>
  <c r="C607" i="117"/>
  <c r="C606" i="117"/>
  <c r="C605" i="117"/>
  <c r="C604" i="117"/>
  <c r="C603" i="117"/>
  <c r="C602" i="117"/>
  <c r="C601" i="117"/>
  <c r="C600" i="117"/>
  <c r="C599" i="117"/>
  <c r="C598" i="117"/>
  <c r="C597" i="117"/>
  <c r="C596" i="117"/>
  <c r="C595" i="117"/>
  <c r="C594" i="117"/>
  <c r="C593" i="117"/>
  <c r="C592" i="117"/>
  <c r="C591" i="117"/>
  <c r="C590" i="117"/>
  <c r="C589" i="117"/>
  <c r="C588" i="117"/>
  <c r="C587" i="117"/>
  <c r="C586" i="117"/>
  <c r="C585" i="117"/>
  <c r="C584" i="117"/>
  <c r="C583" i="117"/>
  <c r="C582" i="117"/>
  <c r="C581" i="117"/>
  <c r="C580" i="117"/>
  <c r="C579" i="117"/>
  <c r="C578" i="117"/>
  <c r="C577" i="117"/>
  <c r="C576" i="117"/>
  <c r="C575" i="117"/>
  <c r="C574" i="117"/>
  <c r="C573" i="117"/>
  <c r="C572" i="117"/>
  <c r="C571" i="117"/>
  <c r="C570" i="117"/>
  <c r="C569" i="117"/>
  <c r="C568" i="117"/>
  <c r="C567" i="117"/>
  <c r="C566" i="117"/>
  <c r="C565" i="117"/>
  <c r="C564" i="117"/>
  <c r="C563" i="117"/>
  <c r="C562" i="117"/>
  <c r="C561" i="117"/>
  <c r="C560" i="117"/>
  <c r="C559" i="117"/>
  <c r="C558" i="117"/>
  <c r="C557" i="117"/>
  <c r="C556" i="117"/>
  <c r="C555" i="117"/>
  <c r="C554" i="117"/>
  <c r="C553" i="117"/>
  <c r="C552" i="117"/>
  <c r="C551" i="117"/>
  <c r="C550" i="117"/>
  <c r="C549" i="117"/>
  <c r="C548" i="117"/>
  <c r="C547" i="117"/>
  <c r="C546" i="117"/>
  <c r="C545" i="117"/>
  <c r="C544" i="117"/>
  <c r="C543" i="117"/>
  <c r="C542" i="117"/>
  <c r="C541" i="117"/>
  <c r="C540" i="117"/>
  <c r="C539" i="117"/>
  <c r="C538" i="117"/>
  <c r="C537" i="117"/>
  <c r="C536" i="117"/>
  <c r="C535" i="117"/>
  <c r="C534" i="117"/>
  <c r="C533" i="117"/>
  <c r="C532" i="117"/>
  <c r="C531" i="117"/>
  <c r="C530" i="117"/>
  <c r="C529" i="117"/>
  <c r="C528" i="117"/>
  <c r="C527" i="117"/>
  <c r="C526" i="117"/>
  <c r="C525" i="117"/>
  <c r="C524" i="117"/>
  <c r="C523" i="117"/>
  <c r="C522" i="117"/>
  <c r="C521" i="117"/>
  <c r="C520" i="117"/>
  <c r="C519" i="117"/>
  <c r="C518" i="117"/>
  <c r="C517" i="117"/>
  <c r="C516" i="117"/>
  <c r="C515" i="117"/>
  <c r="C514" i="117"/>
  <c r="C513" i="117"/>
  <c r="C512" i="117"/>
  <c r="C511" i="117"/>
  <c r="C510" i="117"/>
  <c r="C509" i="117"/>
  <c r="C508" i="117"/>
  <c r="C507" i="117"/>
  <c r="C506" i="117"/>
  <c r="C505" i="117"/>
  <c r="C504" i="117"/>
  <c r="C503" i="117"/>
  <c r="C502" i="117"/>
  <c r="C501" i="117"/>
  <c r="C500" i="117"/>
  <c r="C499" i="117"/>
  <c r="C498" i="117"/>
  <c r="C497" i="117"/>
  <c r="C496" i="117"/>
  <c r="C495" i="117"/>
  <c r="C494" i="117"/>
  <c r="C493" i="117"/>
  <c r="C492" i="117"/>
  <c r="C491" i="117"/>
  <c r="C490" i="117"/>
  <c r="C489" i="117"/>
  <c r="C488" i="117"/>
  <c r="C487" i="117"/>
  <c r="C486" i="117"/>
  <c r="C485" i="117"/>
  <c r="C484" i="117"/>
  <c r="C483" i="117"/>
  <c r="C482" i="117"/>
  <c r="C481" i="117"/>
  <c r="C480" i="117"/>
  <c r="C479" i="117"/>
  <c r="C478" i="117"/>
  <c r="C477" i="117"/>
  <c r="C476" i="117"/>
  <c r="C475" i="117"/>
  <c r="C474" i="117"/>
  <c r="C473" i="117"/>
  <c r="C472" i="117"/>
  <c r="C471" i="117"/>
  <c r="C470" i="117"/>
  <c r="C469" i="117"/>
  <c r="C468" i="117"/>
  <c r="C467" i="117"/>
  <c r="C466" i="117"/>
  <c r="C465" i="117"/>
  <c r="C464" i="117"/>
  <c r="C463" i="117"/>
  <c r="C462" i="117"/>
  <c r="C461" i="117"/>
  <c r="C460" i="117"/>
  <c r="C459" i="117"/>
  <c r="C458" i="117"/>
  <c r="C457" i="117"/>
  <c r="C456" i="117"/>
  <c r="C455" i="117"/>
  <c r="C454" i="117"/>
  <c r="C453" i="117"/>
  <c r="C452" i="117"/>
  <c r="C451" i="117"/>
  <c r="C450" i="117"/>
  <c r="C449" i="117"/>
  <c r="C448" i="117"/>
  <c r="C447" i="117"/>
  <c r="C446" i="117"/>
  <c r="C445" i="117"/>
  <c r="C444" i="117"/>
  <c r="C443" i="117"/>
  <c r="C442" i="117"/>
  <c r="C441" i="117"/>
  <c r="C440" i="117"/>
  <c r="C439" i="117"/>
  <c r="C438" i="117"/>
  <c r="C437" i="117"/>
  <c r="C436" i="117"/>
  <c r="C435" i="117"/>
  <c r="C434" i="117"/>
  <c r="C433" i="117"/>
  <c r="C432" i="117"/>
  <c r="C431" i="117"/>
  <c r="C430" i="117"/>
  <c r="C429" i="117"/>
  <c r="C428" i="117"/>
  <c r="C427" i="117"/>
  <c r="C426" i="117"/>
  <c r="C425" i="117"/>
  <c r="C424" i="117"/>
  <c r="C423" i="117"/>
  <c r="C422" i="117"/>
  <c r="C421" i="117"/>
  <c r="C420" i="117"/>
  <c r="C419" i="117"/>
  <c r="C418" i="117"/>
  <c r="C417" i="117"/>
  <c r="C416" i="117"/>
  <c r="C415" i="117"/>
  <c r="C414" i="117"/>
  <c r="C413" i="117"/>
  <c r="C412" i="117"/>
  <c r="C411" i="117"/>
  <c r="C410" i="117"/>
  <c r="C409" i="117"/>
  <c r="C408" i="117"/>
  <c r="C407" i="117"/>
  <c r="C406" i="117"/>
  <c r="C405" i="117"/>
  <c r="C404" i="117"/>
  <c r="C403" i="117"/>
  <c r="C402" i="117"/>
  <c r="C401" i="117"/>
  <c r="C400" i="117"/>
  <c r="C399" i="117"/>
  <c r="C398" i="117"/>
  <c r="C397" i="117"/>
  <c r="C396" i="117"/>
  <c r="C395" i="117"/>
  <c r="C394" i="117"/>
  <c r="C393" i="117"/>
  <c r="C392" i="117"/>
  <c r="C391" i="117"/>
  <c r="C390" i="117"/>
  <c r="C389" i="117"/>
  <c r="C388" i="117"/>
  <c r="C387" i="117"/>
  <c r="C386" i="117"/>
  <c r="C385" i="117"/>
  <c r="C384" i="117"/>
  <c r="C383" i="117"/>
  <c r="C382" i="117"/>
  <c r="C381" i="117"/>
  <c r="C380" i="117"/>
  <c r="C379" i="117"/>
  <c r="C378" i="117"/>
  <c r="C377" i="117"/>
  <c r="C376" i="117"/>
  <c r="C375" i="117"/>
  <c r="C374" i="117"/>
  <c r="C373" i="117"/>
  <c r="C372" i="117"/>
  <c r="C371" i="117"/>
  <c r="C370" i="117"/>
  <c r="C369" i="117"/>
  <c r="C368" i="117"/>
  <c r="C367" i="117"/>
  <c r="C366" i="117"/>
  <c r="C365" i="117"/>
  <c r="C364" i="117"/>
  <c r="C363" i="117"/>
  <c r="C362" i="117"/>
  <c r="C361" i="117"/>
  <c r="C360" i="117"/>
  <c r="C359" i="117"/>
  <c r="C358" i="117"/>
  <c r="C357" i="117"/>
  <c r="C356" i="117"/>
  <c r="C355" i="117"/>
  <c r="C354" i="117"/>
  <c r="C353" i="117"/>
  <c r="C352" i="117"/>
  <c r="C351" i="117"/>
  <c r="C350" i="117"/>
  <c r="C349" i="117"/>
  <c r="C348" i="117"/>
  <c r="C347" i="117"/>
  <c r="C346" i="117"/>
  <c r="C345" i="117"/>
  <c r="C344" i="117"/>
  <c r="C343" i="117"/>
  <c r="C342" i="117"/>
  <c r="C341" i="117"/>
  <c r="C340" i="117"/>
  <c r="C339" i="117"/>
  <c r="C338" i="117"/>
  <c r="C337" i="117"/>
  <c r="C336" i="117"/>
  <c r="C335" i="117"/>
  <c r="C334" i="117"/>
  <c r="C333" i="117"/>
  <c r="C332" i="117"/>
  <c r="C331" i="117"/>
  <c r="C330" i="117"/>
  <c r="C329" i="117"/>
  <c r="C328" i="117"/>
  <c r="C327" i="117"/>
  <c r="C326" i="117"/>
  <c r="C325" i="117"/>
  <c r="C324" i="117"/>
  <c r="C323" i="117"/>
  <c r="C322" i="117"/>
  <c r="C321" i="117"/>
  <c r="C320" i="117"/>
  <c r="C319" i="117"/>
  <c r="C318" i="117"/>
  <c r="C317" i="117"/>
  <c r="C316" i="117"/>
  <c r="C315" i="117"/>
  <c r="C314" i="117"/>
  <c r="C313" i="117"/>
  <c r="C312" i="117"/>
  <c r="C311" i="117"/>
  <c r="C310" i="117"/>
  <c r="C309" i="117"/>
  <c r="C308" i="117"/>
  <c r="C307" i="117"/>
  <c r="C306" i="117"/>
  <c r="C305" i="117"/>
  <c r="C304" i="117"/>
  <c r="C303" i="117"/>
  <c r="C302" i="117"/>
  <c r="C301" i="117"/>
  <c r="C300" i="117"/>
  <c r="C299" i="117"/>
  <c r="C298" i="117"/>
  <c r="C297" i="117"/>
  <c r="C296" i="117"/>
  <c r="C295" i="117"/>
  <c r="C294" i="117"/>
  <c r="C293" i="117"/>
  <c r="C292" i="117"/>
  <c r="C291" i="117"/>
  <c r="C290" i="117"/>
  <c r="C289" i="117"/>
  <c r="C288" i="117"/>
  <c r="C287" i="117"/>
  <c r="C286" i="117"/>
  <c r="C285" i="117"/>
  <c r="C284" i="117"/>
  <c r="C283" i="117"/>
  <c r="C282" i="117"/>
  <c r="C281" i="117"/>
  <c r="C280" i="117"/>
  <c r="C279" i="117"/>
  <c r="C278" i="117"/>
  <c r="C277" i="117"/>
  <c r="C276" i="117"/>
  <c r="C275" i="117"/>
  <c r="C274" i="117"/>
  <c r="C273" i="117"/>
  <c r="C272" i="117"/>
  <c r="C271" i="117"/>
  <c r="C270" i="117"/>
  <c r="C269" i="117"/>
  <c r="C268" i="117"/>
  <c r="C267" i="117"/>
  <c r="C266" i="117"/>
  <c r="C265" i="117"/>
  <c r="C264" i="117"/>
  <c r="C263" i="117"/>
  <c r="C262" i="117"/>
  <c r="C261" i="117"/>
  <c r="C260" i="117"/>
  <c r="C259" i="117"/>
  <c r="C258" i="117"/>
  <c r="C257" i="117"/>
  <c r="C256" i="117"/>
  <c r="C255" i="117"/>
  <c r="C254" i="117"/>
  <c r="C253" i="117"/>
  <c r="C252" i="117"/>
  <c r="C251" i="117"/>
  <c r="C250" i="117"/>
  <c r="C249" i="117"/>
  <c r="C248" i="117"/>
  <c r="C247" i="117"/>
  <c r="C246" i="117"/>
  <c r="C245" i="117"/>
  <c r="C244" i="117"/>
  <c r="C243" i="117"/>
  <c r="C242" i="117"/>
  <c r="C241" i="117"/>
  <c r="C240" i="117"/>
  <c r="C239" i="117"/>
  <c r="C238" i="117"/>
  <c r="C237" i="117"/>
  <c r="C236" i="117"/>
  <c r="C235" i="117"/>
  <c r="C234" i="117"/>
  <c r="C233" i="117"/>
  <c r="C232" i="117"/>
  <c r="C231" i="117"/>
  <c r="C230" i="117"/>
  <c r="C229" i="117"/>
  <c r="C228" i="117"/>
  <c r="C227" i="117"/>
  <c r="C226" i="117"/>
  <c r="C225" i="117"/>
  <c r="C224" i="117"/>
  <c r="C223" i="117"/>
  <c r="C222" i="117"/>
  <c r="C221" i="117"/>
  <c r="C220" i="117"/>
  <c r="C219" i="117"/>
  <c r="C218" i="117"/>
  <c r="C217" i="117"/>
  <c r="C216" i="117"/>
  <c r="C215" i="117"/>
  <c r="C214" i="117"/>
  <c r="C213" i="117"/>
  <c r="C212" i="117"/>
  <c r="C211" i="117"/>
  <c r="C210" i="117"/>
  <c r="C209" i="117"/>
  <c r="C208" i="117"/>
  <c r="C207" i="117"/>
  <c r="C206" i="117"/>
  <c r="C205" i="117"/>
  <c r="C204" i="117"/>
  <c r="C203" i="117"/>
  <c r="C202" i="117"/>
  <c r="C201" i="117"/>
  <c r="C200" i="117"/>
  <c r="C199" i="117"/>
  <c r="C198" i="117"/>
  <c r="C197" i="117"/>
  <c r="C196" i="117"/>
  <c r="C195" i="117"/>
  <c r="C194" i="117"/>
  <c r="C193" i="117"/>
  <c r="C192" i="117"/>
  <c r="C191" i="117"/>
  <c r="C190" i="117"/>
  <c r="C189" i="117"/>
  <c r="C188" i="117"/>
  <c r="C187" i="117"/>
  <c r="C186" i="117"/>
  <c r="C185" i="117"/>
  <c r="C184" i="117"/>
  <c r="C183" i="117"/>
  <c r="C182" i="117"/>
  <c r="C181" i="117"/>
  <c r="C180" i="117"/>
  <c r="C179" i="117"/>
  <c r="C178" i="117"/>
  <c r="C177" i="117"/>
  <c r="C176" i="117"/>
  <c r="C175" i="117"/>
  <c r="C174" i="117"/>
  <c r="C173" i="117"/>
  <c r="C172" i="117"/>
  <c r="C171" i="117"/>
  <c r="C170" i="117"/>
  <c r="C169" i="117"/>
  <c r="C168" i="117"/>
  <c r="C167" i="117"/>
  <c r="C166" i="117"/>
  <c r="C165" i="117"/>
  <c r="C164" i="117"/>
  <c r="C163" i="117"/>
  <c r="C162" i="117"/>
  <c r="C161" i="117"/>
  <c r="C160" i="117"/>
  <c r="C159" i="117"/>
  <c r="C158" i="117"/>
  <c r="C157" i="117"/>
  <c r="C156" i="117"/>
  <c r="C155" i="117"/>
  <c r="C154" i="117"/>
  <c r="C153" i="117"/>
  <c r="C152" i="117"/>
  <c r="C151" i="117"/>
  <c r="C150" i="117"/>
  <c r="C149" i="117"/>
  <c r="C148" i="117"/>
  <c r="C147" i="117"/>
  <c r="C146" i="117"/>
  <c r="C145" i="117"/>
  <c r="C144" i="117"/>
  <c r="C143" i="117"/>
  <c r="C142" i="117"/>
  <c r="C141" i="117"/>
  <c r="C140" i="117"/>
  <c r="C139" i="117"/>
  <c r="C138" i="117"/>
  <c r="C137" i="117"/>
  <c r="C136" i="117"/>
  <c r="C135" i="117"/>
  <c r="C134" i="117"/>
  <c r="C133" i="117"/>
  <c r="C132" i="117"/>
  <c r="C131" i="117"/>
  <c r="C130" i="117"/>
  <c r="C129" i="117"/>
  <c r="C128" i="117"/>
  <c r="C127" i="117"/>
  <c r="C126" i="117"/>
  <c r="C125" i="117"/>
  <c r="C124" i="117"/>
  <c r="C123" i="117"/>
  <c r="C122" i="117"/>
  <c r="C121" i="117"/>
  <c r="C120" i="117"/>
  <c r="C119" i="117"/>
  <c r="C118" i="117"/>
  <c r="C117" i="117"/>
  <c r="C116" i="117"/>
  <c r="C115" i="117"/>
  <c r="C114" i="117"/>
  <c r="C113" i="117"/>
  <c r="C112" i="117"/>
  <c r="C111" i="117"/>
  <c r="C110" i="117"/>
  <c r="C109" i="117"/>
  <c r="C108" i="117"/>
  <c r="C107" i="117"/>
  <c r="C106" i="117"/>
  <c r="C105" i="117"/>
  <c r="C104" i="117"/>
  <c r="C103" i="117"/>
  <c r="C102" i="117"/>
  <c r="C101" i="117"/>
  <c r="C100" i="117"/>
  <c r="C99" i="117"/>
  <c r="C98" i="117"/>
  <c r="C97" i="117"/>
  <c r="C96" i="117"/>
  <c r="C95" i="117"/>
  <c r="C94" i="117"/>
  <c r="C93" i="117"/>
  <c r="C92" i="117"/>
  <c r="C91" i="117"/>
  <c r="C90" i="117"/>
  <c r="C89" i="117"/>
  <c r="C88" i="117"/>
  <c r="C87" i="117"/>
  <c r="C86" i="117"/>
  <c r="C85" i="117"/>
  <c r="C84" i="117"/>
  <c r="C83" i="117"/>
  <c r="C82" i="117"/>
  <c r="C81" i="117"/>
  <c r="C80" i="117"/>
  <c r="C79" i="117"/>
  <c r="C78" i="117"/>
  <c r="C77" i="117"/>
  <c r="C76" i="117"/>
  <c r="C75" i="117"/>
  <c r="C74" i="117"/>
  <c r="C73" i="117"/>
  <c r="C72" i="117"/>
  <c r="C71" i="117"/>
  <c r="C70" i="117"/>
  <c r="C69" i="117"/>
  <c r="C68" i="117"/>
  <c r="C67" i="117"/>
  <c r="C66" i="117"/>
  <c r="C65" i="117"/>
  <c r="C64" i="117"/>
  <c r="C63" i="117"/>
  <c r="C62" i="117"/>
  <c r="C61" i="117"/>
  <c r="C60" i="117"/>
  <c r="C59" i="117"/>
  <c r="C58" i="117"/>
  <c r="C57" i="117"/>
  <c r="C56" i="117"/>
  <c r="C55" i="117"/>
  <c r="C54" i="117"/>
  <c r="C53" i="117"/>
  <c r="C52" i="117"/>
  <c r="C51" i="117"/>
  <c r="C50" i="117"/>
  <c r="C49" i="117"/>
  <c r="C48" i="117"/>
  <c r="C47" i="117"/>
  <c r="C46" i="117"/>
  <c r="C45" i="117"/>
  <c r="C44" i="117"/>
  <c r="C43" i="117"/>
  <c r="C42" i="117"/>
  <c r="C41" i="117"/>
  <c r="C40" i="117"/>
  <c r="C39" i="117"/>
  <c r="C38" i="117"/>
  <c r="C37" i="117"/>
  <c r="C36" i="117"/>
  <c r="C35" i="117"/>
  <c r="C34" i="117"/>
  <c r="C33" i="117"/>
  <c r="C32" i="117"/>
  <c r="C31" i="117"/>
  <c r="C30" i="117"/>
  <c r="C29" i="117"/>
  <c r="C28" i="117"/>
  <c r="C27" i="117"/>
  <c r="C26" i="117"/>
  <c r="C25" i="117"/>
  <c r="C24" i="117"/>
  <c r="C23" i="117"/>
  <c r="C22" i="117"/>
  <c r="C21" i="117"/>
  <c r="W19" i="94" l="1"/>
  <c r="V19" i="94"/>
  <c r="U20" i="94"/>
  <c r="V20" i="94"/>
  <c r="W20" i="94"/>
  <c r="Z20" i="94"/>
  <c r="C2670" i="113"/>
  <c r="C2669" i="113"/>
  <c r="C2668" i="113"/>
  <c r="C2667" i="113"/>
  <c r="C2666" i="113"/>
  <c r="C2665" i="113"/>
  <c r="C2664" i="113"/>
  <c r="C2663" i="113"/>
  <c r="C2662" i="113"/>
  <c r="C2661" i="113"/>
  <c r="C2660" i="113"/>
  <c r="C2659" i="113"/>
  <c r="C2658" i="113"/>
  <c r="C2657" i="113"/>
  <c r="C2656" i="113"/>
  <c r="C2655" i="113"/>
  <c r="C2654" i="113"/>
  <c r="C2653" i="113"/>
  <c r="C2652" i="113"/>
  <c r="C2651" i="113"/>
  <c r="C2650" i="113"/>
  <c r="C2649" i="113"/>
  <c r="C2648" i="113"/>
  <c r="C2647" i="113"/>
  <c r="C2646" i="113"/>
  <c r="C2645" i="113"/>
  <c r="C2644" i="113"/>
  <c r="C2643" i="113"/>
  <c r="C2642" i="113"/>
  <c r="C2641" i="113"/>
  <c r="C2640" i="113"/>
  <c r="C2639" i="113"/>
  <c r="C2638" i="113"/>
  <c r="C2637" i="113"/>
  <c r="C2634" i="113"/>
  <c r="C2633" i="113"/>
  <c r="C2632" i="113"/>
  <c r="C2631" i="113"/>
  <c r="C2630" i="113"/>
  <c r="C2629" i="113"/>
  <c r="C2628" i="113"/>
  <c r="C2627" i="113"/>
  <c r="C2626" i="113"/>
  <c r="C2625" i="113"/>
  <c r="C2624" i="113"/>
  <c r="C2623" i="113"/>
  <c r="C2622" i="113"/>
  <c r="C2621" i="113"/>
  <c r="C2620" i="113"/>
  <c r="C2619" i="113"/>
  <c r="C2618" i="113"/>
  <c r="C2617" i="113"/>
  <c r="C2616" i="113"/>
  <c r="C2615" i="113"/>
  <c r="C2614" i="113"/>
  <c r="C2613" i="113"/>
  <c r="C2612" i="113"/>
  <c r="C2611" i="113"/>
  <c r="C2610" i="113"/>
  <c r="C2609" i="113"/>
  <c r="C2608" i="113"/>
  <c r="C2607" i="113"/>
  <c r="C2606" i="113"/>
  <c r="C2605" i="113"/>
  <c r="C2604" i="113"/>
  <c r="C2603" i="113"/>
  <c r="C2602" i="113"/>
  <c r="C2601" i="113"/>
  <c r="C2598" i="113"/>
  <c r="C2597" i="113"/>
  <c r="C2596" i="113"/>
  <c r="C2595" i="113"/>
  <c r="C2594" i="113"/>
  <c r="C2593" i="113"/>
  <c r="C2592" i="113"/>
  <c r="C2591" i="113"/>
  <c r="C2590" i="113"/>
  <c r="C2589" i="113"/>
  <c r="C2588" i="113"/>
  <c r="C2587" i="113"/>
  <c r="C2586" i="113"/>
  <c r="C2585" i="113"/>
  <c r="C2584" i="113"/>
  <c r="C2583" i="113"/>
  <c r="C2582" i="113"/>
  <c r="C2581" i="113"/>
  <c r="C2580" i="113"/>
  <c r="C2579" i="113"/>
  <c r="C2578" i="113"/>
  <c r="C2577" i="113"/>
  <c r="C2576" i="113"/>
  <c r="C2575" i="113"/>
  <c r="C2574" i="113"/>
  <c r="C2573" i="113"/>
  <c r="C2572" i="113"/>
  <c r="C2571" i="113"/>
  <c r="C2570" i="113"/>
  <c r="C2569" i="113"/>
  <c r="C2568" i="113"/>
  <c r="C2567" i="113"/>
  <c r="C2566" i="113"/>
  <c r="C2565" i="113"/>
  <c r="C2562" i="113"/>
  <c r="C2561" i="113"/>
  <c r="C2560" i="113"/>
  <c r="C2559" i="113"/>
  <c r="C2558" i="113"/>
  <c r="C2557" i="113"/>
  <c r="C2556" i="113"/>
  <c r="C2555" i="113"/>
  <c r="C2554" i="113"/>
  <c r="C2553" i="113"/>
  <c r="C2552" i="113"/>
  <c r="C2551" i="113"/>
  <c r="C2550" i="113"/>
  <c r="C2549" i="113"/>
  <c r="C2548" i="113"/>
  <c r="C2547" i="113"/>
  <c r="C2546" i="113"/>
  <c r="C2545" i="113"/>
  <c r="C2544" i="113"/>
  <c r="C2543" i="113"/>
  <c r="C2542" i="113"/>
  <c r="C2541" i="113"/>
  <c r="C2540" i="113"/>
  <c r="C2539" i="113"/>
  <c r="C2538" i="113"/>
  <c r="C2537" i="113"/>
  <c r="C2536" i="113"/>
  <c r="C2535" i="113"/>
  <c r="C2534" i="113"/>
  <c r="C2533" i="113"/>
  <c r="C2532" i="113"/>
  <c r="C2531" i="113"/>
  <c r="C2530" i="113"/>
  <c r="C2529" i="113"/>
  <c r="C2526" i="113"/>
  <c r="C2525" i="113"/>
  <c r="C2524" i="113"/>
  <c r="C2523" i="113"/>
  <c r="C2522" i="113"/>
  <c r="C2521" i="113"/>
  <c r="C2520" i="113"/>
  <c r="C2519" i="113"/>
  <c r="C2518" i="113"/>
  <c r="C2517" i="113"/>
  <c r="C2516" i="113"/>
  <c r="C2515" i="113"/>
  <c r="C2514" i="113"/>
  <c r="C2513" i="113"/>
  <c r="C2512" i="113"/>
  <c r="C2511" i="113"/>
  <c r="C2510" i="113"/>
  <c r="C2509" i="113"/>
  <c r="C2508" i="113"/>
  <c r="C2507" i="113"/>
  <c r="C2506" i="113"/>
  <c r="C2505" i="113"/>
  <c r="C2504" i="113"/>
  <c r="C2503" i="113"/>
  <c r="C2502" i="113"/>
  <c r="C2501" i="113"/>
  <c r="C2500" i="113"/>
  <c r="C2499" i="113"/>
  <c r="C2498" i="113"/>
  <c r="C2497" i="113"/>
  <c r="C2496" i="113"/>
  <c r="C2495" i="113"/>
  <c r="C2494" i="113"/>
  <c r="C2493" i="113"/>
  <c r="C2490" i="113"/>
  <c r="C2489" i="113"/>
  <c r="C2488" i="113"/>
  <c r="C2487" i="113"/>
  <c r="C2486" i="113"/>
  <c r="C2485" i="113"/>
  <c r="C2484" i="113"/>
  <c r="C2483" i="113"/>
  <c r="C2482" i="113"/>
  <c r="C2481" i="113"/>
  <c r="C2480" i="113"/>
  <c r="C2479" i="113"/>
  <c r="C2478" i="113"/>
  <c r="C2477" i="113"/>
  <c r="C2476" i="113"/>
  <c r="C2475" i="113"/>
  <c r="C2474" i="113"/>
  <c r="C2473" i="113"/>
  <c r="C2472" i="113"/>
  <c r="C2471" i="113"/>
  <c r="C2470" i="113"/>
  <c r="C2469" i="113"/>
  <c r="C2468" i="113"/>
  <c r="C2467" i="113"/>
  <c r="C2466" i="113"/>
  <c r="C2465" i="113"/>
  <c r="C2464" i="113"/>
  <c r="C2463" i="113"/>
  <c r="C2462" i="113"/>
  <c r="C2461" i="113"/>
  <c r="C2460" i="113"/>
  <c r="C2459" i="113"/>
  <c r="C2458" i="113"/>
  <c r="C2457" i="113"/>
  <c r="C2454" i="113"/>
  <c r="C2453" i="113"/>
  <c r="C2452" i="113"/>
  <c r="C2451" i="113"/>
  <c r="C2450" i="113"/>
  <c r="C2449" i="113"/>
  <c r="C2448" i="113"/>
  <c r="C2447" i="113"/>
  <c r="C2446" i="113"/>
  <c r="C2445" i="113"/>
  <c r="C2444" i="113"/>
  <c r="C2443" i="113"/>
  <c r="C2442" i="113"/>
  <c r="C2441" i="113"/>
  <c r="C2440" i="113"/>
  <c r="C2439" i="113"/>
  <c r="C2438" i="113"/>
  <c r="C2437" i="113"/>
  <c r="C2436" i="113"/>
  <c r="C2435" i="113"/>
  <c r="C2434" i="113"/>
  <c r="C2433" i="113"/>
  <c r="C2432" i="113"/>
  <c r="C2431" i="113"/>
  <c r="C2430" i="113"/>
  <c r="C2429" i="113"/>
  <c r="C2428" i="113"/>
  <c r="C2427" i="113"/>
  <c r="C2426" i="113"/>
  <c r="C2425" i="113"/>
  <c r="C2424" i="113"/>
  <c r="C2423" i="113"/>
  <c r="C2422" i="113"/>
  <c r="C2421" i="113"/>
  <c r="C2418" i="113"/>
  <c r="C2417" i="113"/>
  <c r="C2416" i="113"/>
  <c r="C2415" i="113"/>
  <c r="C2414" i="113"/>
  <c r="C2413" i="113"/>
  <c r="C2412" i="113"/>
  <c r="C2411" i="113"/>
  <c r="C2410" i="113"/>
  <c r="C2409" i="113"/>
  <c r="C2408" i="113"/>
  <c r="C2407" i="113"/>
  <c r="C2406" i="113"/>
  <c r="C2405" i="113"/>
  <c r="C2404" i="113"/>
  <c r="C2403" i="113"/>
  <c r="C2402" i="113"/>
  <c r="C2401" i="113"/>
  <c r="C2400" i="113"/>
  <c r="C2399" i="113"/>
  <c r="C2398" i="113"/>
  <c r="C2397" i="113"/>
  <c r="C2396" i="113"/>
  <c r="C2395" i="113"/>
  <c r="C2394" i="113"/>
  <c r="C2393" i="113"/>
  <c r="C2392" i="113"/>
  <c r="C2391" i="113"/>
  <c r="C2390" i="113"/>
  <c r="C2389" i="113"/>
  <c r="C2388" i="113"/>
  <c r="C2387" i="113"/>
  <c r="C2386" i="113"/>
  <c r="C2385" i="113"/>
  <c r="C2382" i="113"/>
  <c r="C2381" i="113"/>
  <c r="C2380" i="113"/>
  <c r="C2379" i="113"/>
  <c r="C2378" i="113"/>
  <c r="C2377" i="113"/>
  <c r="C2376" i="113"/>
  <c r="C2375" i="113"/>
  <c r="C2374" i="113"/>
  <c r="C2373" i="113"/>
  <c r="C2372" i="113"/>
  <c r="C2371" i="113"/>
  <c r="C2370" i="113"/>
  <c r="C2369" i="113"/>
  <c r="C2368" i="113"/>
  <c r="C2367" i="113"/>
  <c r="C2366" i="113"/>
  <c r="C2365" i="113"/>
  <c r="C2364" i="113"/>
  <c r="C2363" i="113"/>
  <c r="C2362" i="113"/>
  <c r="C2361" i="113"/>
  <c r="C2360" i="113"/>
  <c r="C2359" i="113"/>
  <c r="C2358" i="113"/>
  <c r="C2357" i="113"/>
  <c r="C2356" i="113"/>
  <c r="C2355" i="113"/>
  <c r="C2354" i="113"/>
  <c r="C2353" i="113"/>
  <c r="C2352" i="113"/>
  <c r="C2351" i="113"/>
  <c r="C2350" i="113"/>
  <c r="C2349" i="113"/>
  <c r="C2346" i="113"/>
  <c r="C2345" i="113"/>
  <c r="C2344" i="113"/>
  <c r="C2343" i="113"/>
  <c r="C2342" i="113"/>
  <c r="C2341" i="113"/>
  <c r="C2340" i="113"/>
  <c r="C2339" i="113"/>
  <c r="C2338" i="113"/>
  <c r="C2337" i="113"/>
  <c r="C2336" i="113"/>
  <c r="C2335" i="113"/>
  <c r="C2334" i="113"/>
  <c r="C2333" i="113"/>
  <c r="C2332" i="113"/>
  <c r="C2331" i="113"/>
  <c r="C2330" i="113"/>
  <c r="C2329" i="113"/>
  <c r="C2328" i="113"/>
  <c r="C2327" i="113"/>
  <c r="C2326" i="113"/>
  <c r="C2325" i="113"/>
  <c r="C2324" i="113"/>
  <c r="C2323" i="113"/>
  <c r="C2322" i="113"/>
  <c r="C2321" i="113"/>
  <c r="C2320" i="113"/>
  <c r="C2319" i="113"/>
  <c r="C2318" i="113"/>
  <c r="C2317" i="113"/>
  <c r="C2316" i="113"/>
  <c r="C2315" i="113"/>
  <c r="C2314" i="113"/>
  <c r="C2313" i="113"/>
  <c r="C2312" i="113"/>
  <c r="C2311" i="113"/>
  <c r="C2310" i="113"/>
  <c r="C2309" i="113"/>
  <c r="C2308" i="113"/>
  <c r="C2307" i="113"/>
  <c r="C2306" i="113"/>
  <c r="C2305" i="113"/>
  <c r="C2304" i="113"/>
  <c r="C2303" i="113"/>
  <c r="C2302" i="113"/>
  <c r="C2301" i="113"/>
  <c r="C2300" i="113"/>
  <c r="C2299" i="113"/>
  <c r="C2298" i="113"/>
  <c r="C2297" i="113"/>
  <c r="C2296" i="113"/>
  <c r="C2295" i="113"/>
  <c r="C2294" i="113"/>
  <c r="C2293" i="113"/>
  <c r="C2292" i="113"/>
  <c r="C2291" i="113"/>
  <c r="C2290" i="113"/>
  <c r="C2289" i="113"/>
  <c r="C2288" i="113"/>
  <c r="C2287" i="113"/>
  <c r="C2286" i="113"/>
  <c r="C2285" i="113"/>
  <c r="C2284" i="113"/>
  <c r="C2283" i="113"/>
  <c r="C2282" i="113"/>
  <c r="C2281" i="113"/>
  <c r="C2280" i="113"/>
  <c r="C2279" i="113"/>
  <c r="C2278" i="113"/>
  <c r="C2277" i="113"/>
  <c r="C2276" i="113"/>
  <c r="C2275" i="113"/>
  <c r="C2274" i="113"/>
  <c r="C2273" i="113"/>
  <c r="C2272" i="113"/>
  <c r="C2271" i="113"/>
  <c r="C2270" i="113"/>
  <c r="C2269" i="113"/>
  <c r="C2268" i="113"/>
  <c r="C2267" i="113"/>
  <c r="C2266" i="113"/>
  <c r="C2265" i="113"/>
  <c r="C2264" i="113"/>
  <c r="C2263" i="113"/>
  <c r="C2262" i="113"/>
  <c r="C2261" i="113"/>
  <c r="C2260" i="113"/>
  <c r="C2259" i="113"/>
  <c r="C2258" i="113"/>
  <c r="C2257" i="113"/>
  <c r="C2256" i="113"/>
  <c r="C2255" i="113"/>
  <c r="C2254" i="113"/>
  <c r="C2253" i="113"/>
  <c r="C2252" i="113"/>
  <c r="C2251" i="113"/>
  <c r="C2250" i="113"/>
  <c r="C2249" i="113"/>
  <c r="C2248" i="113"/>
  <c r="C2247" i="113"/>
  <c r="C2246" i="113"/>
  <c r="C2245" i="113"/>
  <c r="C2244" i="113"/>
  <c r="C2243" i="113"/>
  <c r="C2242" i="113"/>
  <c r="C2241" i="113"/>
  <c r="C2238" i="113"/>
  <c r="C2237" i="113"/>
  <c r="C2236" i="113"/>
  <c r="C2235" i="113"/>
  <c r="C2234" i="113"/>
  <c r="C2233" i="113"/>
  <c r="C2232" i="113"/>
  <c r="C2231" i="113"/>
  <c r="C2230" i="113"/>
  <c r="C2229" i="113"/>
  <c r="C2228" i="113"/>
  <c r="C2227" i="113"/>
  <c r="C2226" i="113"/>
  <c r="C2225" i="113"/>
  <c r="C2224" i="113"/>
  <c r="C2223" i="113"/>
  <c r="C2222" i="113"/>
  <c r="C2221" i="113"/>
  <c r="C2220" i="113"/>
  <c r="C2219" i="113"/>
  <c r="C2218" i="113"/>
  <c r="C2217" i="113"/>
  <c r="C2216" i="113"/>
  <c r="C2215" i="113"/>
  <c r="C2214" i="113"/>
  <c r="C2213" i="113"/>
  <c r="C2212" i="113"/>
  <c r="C2211" i="113"/>
  <c r="C2210" i="113"/>
  <c r="C2209" i="113"/>
  <c r="C2208" i="113"/>
  <c r="C2207" i="113"/>
  <c r="C2206" i="113"/>
  <c r="C2205" i="113"/>
  <c r="C2202" i="113"/>
  <c r="C2201" i="113"/>
  <c r="C2200" i="113"/>
  <c r="C2199" i="113"/>
  <c r="C2198" i="113"/>
  <c r="C2197" i="113"/>
  <c r="C2196" i="113"/>
  <c r="C2195" i="113"/>
  <c r="C2194" i="113"/>
  <c r="C2193" i="113"/>
  <c r="C2192" i="113"/>
  <c r="C2191" i="113"/>
  <c r="C2190" i="113"/>
  <c r="C2189" i="113"/>
  <c r="C2188" i="113"/>
  <c r="C2187" i="113"/>
  <c r="C2186" i="113"/>
  <c r="C2185" i="113"/>
  <c r="C2184" i="113"/>
  <c r="C2183" i="113"/>
  <c r="C2182" i="113"/>
  <c r="C2181" i="113"/>
  <c r="C2180" i="113"/>
  <c r="C2179" i="113"/>
  <c r="C2178" i="113"/>
  <c r="C2177" i="113"/>
  <c r="C2176" i="113"/>
  <c r="C2175" i="113"/>
  <c r="C2174" i="113"/>
  <c r="C2173" i="113"/>
  <c r="C2172" i="113"/>
  <c r="C2171" i="113"/>
  <c r="C2170" i="113"/>
  <c r="C2169" i="113"/>
  <c r="C2166" i="113"/>
  <c r="C2165" i="113"/>
  <c r="C2164" i="113"/>
  <c r="C2163" i="113"/>
  <c r="C2162" i="113"/>
  <c r="C2161" i="113"/>
  <c r="C2160" i="113"/>
  <c r="C2159" i="113"/>
  <c r="C2158" i="113"/>
  <c r="C2157" i="113"/>
  <c r="C2156" i="113"/>
  <c r="C2155" i="113"/>
  <c r="C2154" i="113"/>
  <c r="C2153" i="113"/>
  <c r="C2152" i="113"/>
  <c r="C2151" i="113"/>
  <c r="C2150" i="113"/>
  <c r="C2149" i="113"/>
  <c r="C2148" i="113"/>
  <c r="C2147" i="113"/>
  <c r="C2146" i="113"/>
  <c r="C2145" i="113"/>
  <c r="C2144" i="113"/>
  <c r="C2143" i="113"/>
  <c r="C2142" i="113"/>
  <c r="C2141" i="113"/>
  <c r="C2140" i="113"/>
  <c r="C2139" i="113"/>
  <c r="C2138" i="113"/>
  <c r="C2137" i="113"/>
  <c r="C2136" i="113"/>
  <c r="C2135" i="113"/>
  <c r="C2134" i="113"/>
  <c r="C2133" i="113"/>
  <c r="C2130" i="113"/>
  <c r="C2129" i="113"/>
  <c r="C2128" i="113"/>
  <c r="C2127" i="113"/>
  <c r="C2126" i="113"/>
  <c r="C2125" i="113"/>
  <c r="C2124" i="113"/>
  <c r="C2123" i="113"/>
  <c r="C2122" i="113"/>
  <c r="C2121" i="113"/>
  <c r="C2120" i="113"/>
  <c r="C2119" i="113"/>
  <c r="C2118" i="113"/>
  <c r="C2117" i="113"/>
  <c r="C2116" i="113"/>
  <c r="C2115" i="113"/>
  <c r="C2114" i="113"/>
  <c r="C2113" i="113"/>
  <c r="C2112" i="113"/>
  <c r="C2111" i="113"/>
  <c r="C2110" i="113"/>
  <c r="C2109" i="113"/>
  <c r="C2108" i="113"/>
  <c r="C2107" i="113"/>
  <c r="C2106" i="113"/>
  <c r="C2105" i="113"/>
  <c r="C2104" i="113"/>
  <c r="C2103" i="113"/>
  <c r="C2102" i="113"/>
  <c r="C2101" i="113"/>
  <c r="C2100" i="113"/>
  <c r="C2099" i="113"/>
  <c r="C2098" i="113"/>
  <c r="C2097" i="113"/>
  <c r="C2094" i="113"/>
  <c r="C2093" i="113"/>
  <c r="C2092" i="113"/>
  <c r="C2091" i="113"/>
  <c r="C2090" i="113"/>
  <c r="C2089" i="113"/>
  <c r="C2088" i="113"/>
  <c r="C2087" i="113"/>
  <c r="C2086" i="113"/>
  <c r="C2085" i="113"/>
  <c r="C2084" i="113"/>
  <c r="C2083" i="113"/>
  <c r="C2082" i="113"/>
  <c r="C2081" i="113"/>
  <c r="C2080" i="113"/>
  <c r="C2079" i="113"/>
  <c r="C2078" i="113"/>
  <c r="C2077" i="113"/>
  <c r="C2076" i="113"/>
  <c r="C2075" i="113"/>
  <c r="C2074" i="113"/>
  <c r="C2073" i="113"/>
  <c r="C2072" i="113"/>
  <c r="C2071" i="113"/>
  <c r="C2070" i="113"/>
  <c r="C2069" i="113"/>
  <c r="C2068" i="113"/>
  <c r="C2067" i="113"/>
  <c r="C2066" i="113"/>
  <c r="C2065" i="113"/>
  <c r="C2064" i="113"/>
  <c r="C2063" i="113"/>
  <c r="C2062" i="113"/>
  <c r="C2061" i="113"/>
  <c r="C2058" i="113"/>
  <c r="C2057" i="113"/>
  <c r="C2056" i="113"/>
  <c r="C2055" i="113"/>
  <c r="C2054" i="113"/>
  <c r="C2053" i="113"/>
  <c r="C2052" i="113"/>
  <c r="C2051" i="113"/>
  <c r="C2050" i="113"/>
  <c r="C2049" i="113"/>
  <c r="C2048" i="113"/>
  <c r="C2047" i="113"/>
  <c r="C2046" i="113"/>
  <c r="C2045" i="113"/>
  <c r="C2044" i="113"/>
  <c r="C2043" i="113"/>
  <c r="C2042" i="113"/>
  <c r="C2041" i="113"/>
  <c r="C2040" i="113"/>
  <c r="C2039" i="113"/>
  <c r="C2038" i="113"/>
  <c r="C2037" i="113"/>
  <c r="C2036" i="113"/>
  <c r="C2035" i="113"/>
  <c r="C2034" i="113"/>
  <c r="C2033" i="113"/>
  <c r="C2032" i="113"/>
  <c r="C2031" i="113"/>
  <c r="C2030" i="113"/>
  <c r="C2029" i="113"/>
  <c r="C2028" i="113"/>
  <c r="C2027" i="113"/>
  <c r="C2026" i="113"/>
  <c r="C2025" i="113"/>
  <c r="C2022" i="113"/>
  <c r="C2021" i="113"/>
  <c r="C2020" i="113"/>
  <c r="C2019" i="113"/>
  <c r="C2018" i="113"/>
  <c r="C2017" i="113"/>
  <c r="C2016" i="113"/>
  <c r="C2015" i="113"/>
  <c r="C2014" i="113"/>
  <c r="C2013" i="113"/>
  <c r="C2012" i="113"/>
  <c r="C2011" i="113"/>
  <c r="C2010" i="113"/>
  <c r="C2009" i="113"/>
  <c r="C2008" i="113"/>
  <c r="C2007" i="113"/>
  <c r="C2006" i="113"/>
  <c r="C2005" i="113"/>
  <c r="C2004" i="113"/>
  <c r="C2003" i="113"/>
  <c r="C2002" i="113"/>
  <c r="C2001" i="113"/>
  <c r="C2000" i="113"/>
  <c r="C1999" i="113"/>
  <c r="C1998" i="113"/>
  <c r="C1997" i="113"/>
  <c r="C1996" i="113"/>
  <c r="C1995" i="113"/>
  <c r="C1994" i="113"/>
  <c r="C1993" i="113"/>
  <c r="C1992" i="113"/>
  <c r="C1991" i="113"/>
  <c r="C1990" i="113"/>
  <c r="C1989" i="113"/>
  <c r="C1986" i="113"/>
  <c r="C1985" i="113"/>
  <c r="C1984" i="113"/>
  <c r="C1983" i="113"/>
  <c r="C1982" i="113"/>
  <c r="C1981" i="113"/>
  <c r="C1980" i="113"/>
  <c r="C1979" i="113"/>
  <c r="C1978" i="113"/>
  <c r="C1977" i="113"/>
  <c r="C1976" i="113"/>
  <c r="C1975" i="113"/>
  <c r="C1974" i="113"/>
  <c r="C1973" i="113"/>
  <c r="C1972" i="113"/>
  <c r="C1971" i="113"/>
  <c r="C1970" i="113"/>
  <c r="C1969" i="113"/>
  <c r="C1968" i="113"/>
  <c r="C1967" i="113"/>
  <c r="C1966" i="113"/>
  <c r="C1965" i="113"/>
  <c r="C1964" i="113"/>
  <c r="C1963" i="113"/>
  <c r="C1962" i="113"/>
  <c r="C1961" i="113"/>
  <c r="C1960" i="113"/>
  <c r="C1959" i="113"/>
  <c r="C1958" i="113"/>
  <c r="C1957" i="113"/>
  <c r="C1956" i="113"/>
  <c r="C1955" i="113"/>
  <c r="C1954" i="113"/>
  <c r="C1953" i="113"/>
  <c r="C1950" i="113"/>
  <c r="C1949" i="113"/>
  <c r="C1948" i="113"/>
  <c r="C1947" i="113"/>
  <c r="C1946" i="113"/>
  <c r="C1945" i="113"/>
  <c r="C1944" i="113"/>
  <c r="C1943" i="113"/>
  <c r="C1942" i="113"/>
  <c r="C1941" i="113"/>
  <c r="C1940" i="113"/>
  <c r="C1939" i="113"/>
  <c r="C1938" i="113"/>
  <c r="C1937" i="113"/>
  <c r="C1936" i="113"/>
  <c r="C1935" i="113"/>
  <c r="C1934" i="113"/>
  <c r="C1933" i="113"/>
  <c r="C1932" i="113"/>
  <c r="C1931" i="113"/>
  <c r="C1930" i="113"/>
  <c r="C1929" i="113"/>
  <c r="C1928" i="113"/>
  <c r="C1927" i="113"/>
  <c r="C1926" i="113"/>
  <c r="C1925" i="113"/>
  <c r="C1924" i="113"/>
  <c r="C1923" i="113"/>
  <c r="C1922" i="113"/>
  <c r="C1921" i="113"/>
  <c r="C1920" i="113"/>
  <c r="C1919" i="113"/>
  <c r="C1918" i="113"/>
  <c r="C1917" i="113"/>
  <c r="C1914" i="113"/>
  <c r="C1913" i="113"/>
  <c r="C1912" i="113"/>
  <c r="C1911" i="113"/>
  <c r="C1910" i="113"/>
  <c r="C1909" i="113"/>
  <c r="C1908" i="113"/>
  <c r="C1907" i="113"/>
  <c r="C1906" i="113"/>
  <c r="C1905" i="113"/>
  <c r="C1904" i="113"/>
  <c r="C1903" i="113"/>
  <c r="C1902" i="113"/>
  <c r="C1901" i="113"/>
  <c r="C1900" i="113"/>
  <c r="C1899" i="113"/>
  <c r="C1898" i="113"/>
  <c r="C1897" i="113"/>
  <c r="C1896" i="113"/>
  <c r="C1895" i="113"/>
  <c r="C1894" i="113"/>
  <c r="C1893" i="113"/>
  <c r="C1892" i="113"/>
  <c r="C1891" i="113"/>
  <c r="C1890" i="113"/>
  <c r="C1889" i="113"/>
  <c r="C1888" i="113"/>
  <c r="C1887" i="113"/>
  <c r="C1886" i="113"/>
  <c r="C1885" i="113"/>
  <c r="C1884" i="113"/>
  <c r="C1883" i="113"/>
  <c r="C1882" i="113"/>
  <c r="C1881" i="113"/>
  <c r="C1878" i="113"/>
  <c r="C1877" i="113"/>
  <c r="C1876" i="113"/>
  <c r="C1875" i="113"/>
  <c r="C1874" i="113"/>
  <c r="C1873" i="113"/>
  <c r="C1872" i="113"/>
  <c r="C1871" i="113"/>
  <c r="C1870" i="113"/>
  <c r="C1869" i="113"/>
  <c r="C1868" i="113"/>
  <c r="C1867" i="113"/>
  <c r="C1866" i="113"/>
  <c r="C1865" i="113"/>
  <c r="C1864" i="113"/>
  <c r="C1863" i="113"/>
  <c r="C1862" i="113"/>
  <c r="C1861" i="113"/>
  <c r="C1860" i="113"/>
  <c r="C1859" i="113"/>
  <c r="C1858" i="113"/>
  <c r="C1857" i="113"/>
  <c r="C1856" i="113"/>
  <c r="C1855" i="113"/>
  <c r="C1854" i="113"/>
  <c r="C1853" i="113"/>
  <c r="C1852" i="113"/>
  <c r="C1851" i="113"/>
  <c r="C1850" i="113"/>
  <c r="C1849" i="113"/>
  <c r="C1848" i="113"/>
  <c r="C1847" i="113"/>
  <c r="C1846" i="113"/>
  <c r="C1845" i="113"/>
  <c r="C1844" i="113"/>
  <c r="C1843" i="113"/>
  <c r="C1842" i="113"/>
  <c r="C1841" i="113"/>
  <c r="C1840" i="113"/>
  <c r="C1839" i="113"/>
  <c r="C1838" i="113"/>
  <c r="C1837" i="113"/>
  <c r="C1836" i="113"/>
  <c r="C1835" i="113"/>
  <c r="C1834" i="113"/>
  <c r="C1833" i="113"/>
  <c r="C1832" i="113"/>
  <c r="C1831" i="113"/>
  <c r="C1830" i="113"/>
  <c r="C1829" i="113"/>
  <c r="C1828" i="113"/>
  <c r="C1827" i="113"/>
  <c r="C1826" i="113"/>
  <c r="C1825" i="113"/>
  <c r="C1824" i="113"/>
  <c r="C1823" i="113"/>
  <c r="C1822" i="113"/>
  <c r="C1821" i="113"/>
  <c r="C1820" i="113"/>
  <c r="C1819" i="113"/>
  <c r="C1818" i="113"/>
  <c r="C1817" i="113"/>
  <c r="C1816" i="113"/>
  <c r="C1815" i="113"/>
  <c r="C1814" i="113"/>
  <c r="C1813" i="113"/>
  <c r="C1812" i="113"/>
  <c r="C1811" i="113"/>
  <c r="C1810" i="113"/>
  <c r="C1809" i="113"/>
  <c r="C1806" i="113"/>
  <c r="C1805" i="113"/>
  <c r="C1804" i="113"/>
  <c r="C1803" i="113"/>
  <c r="C1802" i="113"/>
  <c r="C1801" i="113"/>
  <c r="C1800" i="113"/>
  <c r="C1799" i="113"/>
  <c r="C1798" i="113"/>
  <c r="C1797" i="113"/>
  <c r="C1796" i="113"/>
  <c r="C1795" i="113"/>
  <c r="C1794" i="113"/>
  <c r="C1793" i="113"/>
  <c r="C1792" i="113"/>
  <c r="C1791" i="113"/>
  <c r="C1790" i="113"/>
  <c r="C1789" i="113"/>
  <c r="C1788" i="113"/>
  <c r="C1787" i="113"/>
  <c r="C1786" i="113"/>
  <c r="C1785" i="113"/>
  <c r="C1784" i="113"/>
  <c r="C1783" i="113"/>
  <c r="C1782" i="113"/>
  <c r="C1781" i="113"/>
  <c r="C1780" i="113"/>
  <c r="C1779" i="113"/>
  <c r="C1778" i="113"/>
  <c r="C1777" i="113"/>
  <c r="C1776" i="113"/>
  <c r="C1775" i="113"/>
  <c r="C1774" i="113"/>
  <c r="C1773" i="113"/>
  <c r="C1772" i="113"/>
  <c r="C1771" i="113"/>
  <c r="C1770" i="113"/>
  <c r="C1769" i="113"/>
  <c r="C1768" i="113"/>
  <c r="C1767" i="113"/>
  <c r="C1766" i="113"/>
  <c r="C1765" i="113"/>
  <c r="C1764" i="113"/>
  <c r="C1763" i="113"/>
  <c r="C1762" i="113"/>
  <c r="C1761" i="113"/>
  <c r="C1760" i="113"/>
  <c r="C1759" i="113"/>
  <c r="C1758" i="113"/>
  <c r="C1757" i="113"/>
  <c r="C1756" i="113"/>
  <c r="C1755" i="113"/>
  <c r="C1754" i="113"/>
  <c r="C1753" i="113"/>
  <c r="C1752" i="113"/>
  <c r="C1751" i="113"/>
  <c r="C1750" i="113"/>
  <c r="C1749" i="113"/>
  <c r="C1748" i="113"/>
  <c r="C1747" i="113"/>
  <c r="C1746" i="113"/>
  <c r="C1745" i="113"/>
  <c r="C1744" i="113"/>
  <c r="C1743" i="113"/>
  <c r="C1742" i="113"/>
  <c r="C1741" i="113"/>
  <c r="C1740" i="113"/>
  <c r="C1739" i="113"/>
  <c r="C1738" i="113"/>
  <c r="C1737" i="113"/>
  <c r="C1734" i="113"/>
  <c r="C1733" i="113"/>
  <c r="C1732" i="113"/>
  <c r="C1731" i="113"/>
  <c r="C1730" i="113"/>
  <c r="C1729" i="113"/>
  <c r="C1728" i="113"/>
  <c r="C1727" i="113"/>
  <c r="C1726" i="113"/>
  <c r="C1725" i="113"/>
  <c r="C1724" i="113"/>
  <c r="C1723" i="113"/>
  <c r="C1722" i="113"/>
  <c r="C1721" i="113"/>
  <c r="C1720" i="113"/>
  <c r="C1719" i="113"/>
  <c r="C1718" i="113"/>
  <c r="C1717" i="113"/>
  <c r="C1716" i="113"/>
  <c r="C1715" i="113"/>
  <c r="C1714" i="113"/>
  <c r="C1713" i="113"/>
  <c r="C1712" i="113"/>
  <c r="C1711" i="113"/>
  <c r="C1710" i="113"/>
  <c r="C1709" i="113"/>
  <c r="C1708" i="113"/>
  <c r="C1707" i="113"/>
  <c r="C1706" i="113"/>
  <c r="C1705" i="113"/>
  <c r="C1704" i="113"/>
  <c r="C1703" i="113"/>
  <c r="C1702" i="113"/>
  <c r="C1701" i="113"/>
  <c r="C1700" i="113"/>
  <c r="C1699" i="113"/>
  <c r="C1698" i="113"/>
  <c r="C1697" i="113"/>
  <c r="C1696" i="113"/>
  <c r="C1695" i="113"/>
  <c r="C1694" i="113"/>
  <c r="C1693" i="113"/>
  <c r="C1692" i="113"/>
  <c r="C1691" i="113"/>
  <c r="C1690" i="113"/>
  <c r="C1689" i="113"/>
  <c r="C1688" i="113"/>
  <c r="C1687" i="113"/>
  <c r="C1686" i="113"/>
  <c r="C1685" i="113"/>
  <c r="C1684" i="113"/>
  <c r="C1683" i="113"/>
  <c r="C1682" i="113"/>
  <c r="C1681" i="113"/>
  <c r="C1680" i="113"/>
  <c r="C1679" i="113"/>
  <c r="C1678" i="113"/>
  <c r="C1677" i="113"/>
  <c r="C1676" i="113"/>
  <c r="C1675" i="113"/>
  <c r="C1674" i="113"/>
  <c r="C1673" i="113"/>
  <c r="C1672" i="113"/>
  <c r="C1671" i="113"/>
  <c r="C1670" i="113"/>
  <c r="C1669" i="113"/>
  <c r="C1668" i="113"/>
  <c r="C1667" i="113"/>
  <c r="C1666" i="113"/>
  <c r="C1665" i="113"/>
  <c r="C1662" i="113"/>
  <c r="C1661" i="113"/>
  <c r="C1660" i="113"/>
  <c r="C1659" i="113"/>
  <c r="C1658" i="113"/>
  <c r="C1657" i="113"/>
  <c r="C1656" i="113"/>
  <c r="C1655" i="113"/>
  <c r="C1654" i="113"/>
  <c r="C1653" i="113"/>
  <c r="C1652" i="113"/>
  <c r="C1651" i="113"/>
  <c r="C1650" i="113"/>
  <c r="C1649" i="113"/>
  <c r="C1648" i="113"/>
  <c r="C1647" i="113"/>
  <c r="C1646" i="113"/>
  <c r="C1645" i="113"/>
  <c r="C1644" i="113"/>
  <c r="C1643" i="113"/>
  <c r="C1642" i="113"/>
  <c r="C1641" i="113"/>
  <c r="C1640" i="113"/>
  <c r="C1639" i="113"/>
  <c r="C1638" i="113"/>
  <c r="C1637" i="113"/>
  <c r="C1636" i="113"/>
  <c r="C1635" i="113"/>
  <c r="C1634" i="113"/>
  <c r="C1633" i="113"/>
  <c r="C1632" i="113"/>
  <c r="C1631" i="113"/>
  <c r="C1630" i="113"/>
  <c r="C1629" i="113"/>
  <c r="C1626" i="113"/>
  <c r="C1625" i="113"/>
  <c r="C1624" i="113"/>
  <c r="C1623" i="113"/>
  <c r="C1622" i="113"/>
  <c r="C1621" i="113"/>
  <c r="C1620" i="113"/>
  <c r="C1619" i="113"/>
  <c r="C1618" i="113"/>
  <c r="C1617" i="113"/>
  <c r="C1616" i="113"/>
  <c r="C1615" i="113"/>
  <c r="C1614" i="113"/>
  <c r="C1613" i="113"/>
  <c r="C1612" i="113"/>
  <c r="C1611" i="113"/>
  <c r="C1610" i="113"/>
  <c r="C1609" i="113"/>
  <c r="C1608" i="113"/>
  <c r="C1607" i="113"/>
  <c r="C1606" i="113"/>
  <c r="C1605" i="113"/>
  <c r="C1604" i="113"/>
  <c r="C1603" i="113"/>
  <c r="C1602" i="113"/>
  <c r="C1601" i="113"/>
  <c r="C1600" i="113"/>
  <c r="C1599" i="113"/>
  <c r="C1598" i="113"/>
  <c r="C1597" i="113"/>
  <c r="C1596" i="113"/>
  <c r="C1595" i="113"/>
  <c r="C1594" i="113"/>
  <c r="C1593" i="113"/>
  <c r="C1592" i="113"/>
  <c r="C1591" i="113"/>
  <c r="C1590" i="113"/>
  <c r="C1589" i="113"/>
  <c r="C1588" i="113"/>
  <c r="C1587" i="113"/>
  <c r="C1586" i="113"/>
  <c r="C1585" i="113"/>
  <c r="C1584" i="113"/>
  <c r="C1583" i="113"/>
  <c r="C1582" i="113"/>
  <c r="C1581" i="113"/>
  <c r="C1580" i="113"/>
  <c r="C1579" i="113"/>
  <c r="C1578" i="113"/>
  <c r="C1577" i="113"/>
  <c r="C1576" i="113"/>
  <c r="C1575" i="113"/>
  <c r="C1574" i="113"/>
  <c r="C1573" i="113"/>
  <c r="C1572" i="113"/>
  <c r="C1571" i="113"/>
  <c r="C1570" i="113"/>
  <c r="C1569" i="113"/>
  <c r="C1568" i="113"/>
  <c r="C1567" i="113"/>
  <c r="C1566" i="113"/>
  <c r="C1565" i="113"/>
  <c r="C1564" i="113"/>
  <c r="C1563" i="113"/>
  <c r="C1562" i="113"/>
  <c r="C1561" i="113"/>
  <c r="C1560" i="113"/>
  <c r="C1559" i="113"/>
  <c r="C1558" i="113"/>
  <c r="C1557" i="113"/>
  <c r="C1554" i="113"/>
  <c r="C1553" i="113"/>
  <c r="C1552" i="113"/>
  <c r="C1551" i="113"/>
  <c r="C1550" i="113"/>
  <c r="C1549" i="113"/>
  <c r="C1548" i="113"/>
  <c r="C1547" i="113"/>
  <c r="C1546" i="113"/>
  <c r="C1545" i="113"/>
  <c r="C1544" i="113"/>
  <c r="C1543" i="113"/>
  <c r="C1542" i="113"/>
  <c r="C1541" i="113"/>
  <c r="C1540" i="113"/>
  <c r="C1539" i="113"/>
  <c r="C1538" i="113"/>
  <c r="C1537" i="113"/>
  <c r="C1536" i="113"/>
  <c r="C1535" i="113"/>
  <c r="C1534" i="113"/>
  <c r="C1533" i="113"/>
  <c r="C1532" i="113"/>
  <c r="C1531" i="113"/>
  <c r="C1530" i="113"/>
  <c r="C1529" i="113"/>
  <c r="C1528" i="113"/>
  <c r="C1527" i="113"/>
  <c r="C1526" i="113"/>
  <c r="C1525" i="113"/>
  <c r="C1524" i="113"/>
  <c r="C1523" i="113"/>
  <c r="C1522" i="113"/>
  <c r="C1521" i="113"/>
  <c r="C1520" i="113"/>
  <c r="C1519" i="113"/>
  <c r="C1518" i="113"/>
  <c r="C1517" i="113"/>
  <c r="C1516" i="113"/>
  <c r="C1515" i="113"/>
  <c r="C1514" i="113"/>
  <c r="C1513" i="113"/>
  <c r="C1512" i="113"/>
  <c r="C1511" i="113"/>
  <c r="C1510" i="113"/>
  <c r="C1509" i="113"/>
  <c r="C1508" i="113"/>
  <c r="C1507" i="113"/>
  <c r="C1506" i="113"/>
  <c r="C1505" i="113"/>
  <c r="C1504" i="113"/>
  <c r="C1503" i="113"/>
  <c r="C1502" i="113"/>
  <c r="C1501" i="113"/>
  <c r="C1500" i="113"/>
  <c r="C1499" i="113"/>
  <c r="C1498" i="113"/>
  <c r="C1497" i="113"/>
  <c r="C1496" i="113"/>
  <c r="C1495" i="113"/>
  <c r="C1494" i="113"/>
  <c r="C1493" i="113"/>
  <c r="C1492" i="113"/>
  <c r="C1491" i="113"/>
  <c r="C1490" i="113"/>
  <c r="C1489" i="113"/>
  <c r="C1488" i="113"/>
  <c r="C1487" i="113"/>
  <c r="C1486" i="113"/>
  <c r="C1485" i="113"/>
  <c r="C1482" i="113"/>
  <c r="C1481" i="113"/>
  <c r="C1480" i="113"/>
  <c r="C1479" i="113"/>
  <c r="C1478" i="113"/>
  <c r="C1477" i="113"/>
  <c r="C1476" i="113"/>
  <c r="C1475" i="113"/>
  <c r="C1474" i="113"/>
  <c r="C1473" i="113"/>
  <c r="C1472" i="113"/>
  <c r="C1471" i="113"/>
  <c r="C1470" i="113"/>
  <c r="C1469" i="113"/>
  <c r="C1468" i="113"/>
  <c r="C1467" i="113"/>
  <c r="C1466" i="113"/>
  <c r="C1465" i="113"/>
  <c r="C1464" i="113"/>
  <c r="C1463" i="113"/>
  <c r="C1462" i="113"/>
  <c r="C1461" i="113"/>
  <c r="C1460" i="113"/>
  <c r="C1459" i="113"/>
  <c r="C1458" i="113"/>
  <c r="C1457" i="113"/>
  <c r="C1456" i="113"/>
  <c r="C1455" i="113"/>
  <c r="C1454" i="113"/>
  <c r="C1453" i="113"/>
  <c r="C1452" i="113"/>
  <c r="C1451" i="113"/>
  <c r="C1450" i="113"/>
  <c r="C1449" i="113"/>
  <c r="C1446" i="113"/>
  <c r="C1445" i="113"/>
  <c r="C1444" i="113"/>
  <c r="C1443" i="113"/>
  <c r="C1442" i="113"/>
  <c r="C1441" i="113"/>
  <c r="C1440" i="113"/>
  <c r="C1439" i="113"/>
  <c r="C1438" i="113"/>
  <c r="C1437" i="113"/>
  <c r="C1436" i="113"/>
  <c r="C1435" i="113"/>
  <c r="C1434" i="113"/>
  <c r="C1433" i="113"/>
  <c r="C1432" i="113"/>
  <c r="C1431" i="113"/>
  <c r="C1430" i="113"/>
  <c r="C1429" i="113"/>
  <c r="C1428" i="113"/>
  <c r="C1427" i="113"/>
  <c r="C1426" i="113"/>
  <c r="C1425" i="113"/>
  <c r="C1424" i="113"/>
  <c r="C1423" i="113"/>
  <c r="C1422" i="113"/>
  <c r="C1421" i="113"/>
  <c r="C1420" i="113"/>
  <c r="C1419" i="113"/>
  <c r="C1418" i="113"/>
  <c r="C1417" i="113"/>
  <c r="C1416" i="113"/>
  <c r="C1415" i="113"/>
  <c r="C1414" i="113"/>
  <c r="C1413" i="113"/>
  <c r="C1410" i="113"/>
  <c r="C1409" i="113"/>
  <c r="C1408" i="113"/>
  <c r="C1407" i="113"/>
  <c r="C1406" i="113"/>
  <c r="C1405" i="113"/>
  <c r="C1404" i="113"/>
  <c r="C1403" i="113"/>
  <c r="C1402" i="113"/>
  <c r="C1401" i="113"/>
  <c r="C1400" i="113"/>
  <c r="C1399" i="113"/>
  <c r="C1398" i="113"/>
  <c r="C1397" i="113"/>
  <c r="C1396" i="113"/>
  <c r="C1395" i="113"/>
  <c r="C1394" i="113"/>
  <c r="C1393" i="113"/>
  <c r="C1392" i="113"/>
  <c r="C1391" i="113"/>
  <c r="C1390" i="113"/>
  <c r="C1389" i="113"/>
  <c r="C1388" i="113"/>
  <c r="C1387" i="113"/>
  <c r="C1386" i="113"/>
  <c r="C1385" i="113"/>
  <c r="C1384" i="113"/>
  <c r="C1383" i="113"/>
  <c r="C1382" i="113"/>
  <c r="C1381" i="113"/>
  <c r="C1380" i="113"/>
  <c r="C1379" i="113"/>
  <c r="C1378" i="113"/>
  <c r="C1377" i="113"/>
  <c r="C1374" i="113"/>
  <c r="C1373" i="113"/>
  <c r="C1372" i="113"/>
  <c r="C1371" i="113"/>
  <c r="C1370" i="113"/>
  <c r="C1369" i="113"/>
  <c r="C1368" i="113"/>
  <c r="C1367" i="113"/>
  <c r="C1366" i="113"/>
  <c r="C1365" i="113"/>
  <c r="C1364" i="113"/>
  <c r="C1363" i="113"/>
  <c r="C1362" i="113"/>
  <c r="C1361" i="113"/>
  <c r="C1360" i="113"/>
  <c r="C1359" i="113"/>
  <c r="C1358" i="113"/>
  <c r="C1357" i="113"/>
  <c r="C1356" i="113"/>
  <c r="C1355" i="113"/>
  <c r="C1354" i="113"/>
  <c r="C1353" i="113"/>
  <c r="C1352" i="113"/>
  <c r="C1351" i="113"/>
  <c r="C1350" i="113"/>
  <c r="C1349" i="113"/>
  <c r="C1348" i="113"/>
  <c r="C1347" i="113"/>
  <c r="C1346" i="113"/>
  <c r="C1345" i="113"/>
  <c r="C1344" i="113"/>
  <c r="C1343" i="113"/>
  <c r="C1342" i="113"/>
  <c r="C1341" i="113"/>
  <c r="C1340" i="113"/>
  <c r="C1339" i="113"/>
  <c r="C1338" i="113"/>
  <c r="C1337" i="113"/>
  <c r="C1336" i="113"/>
  <c r="C1335" i="113"/>
  <c r="C1334" i="113"/>
  <c r="C1333" i="113"/>
  <c r="C1332" i="113"/>
  <c r="C1331" i="113"/>
  <c r="C1330" i="113"/>
  <c r="C1329" i="113"/>
  <c r="C1328" i="113"/>
  <c r="C1327" i="113"/>
  <c r="C1326" i="113"/>
  <c r="C1325" i="113"/>
  <c r="C1324" i="113"/>
  <c r="C1323" i="113"/>
  <c r="C1322" i="113"/>
  <c r="C1321" i="113"/>
  <c r="C1320" i="113"/>
  <c r="C1319" i="113"/>
  <c r="C1318" i="113"/>
  <c r="C1317" i="113"/>
  <c r="C1316" i="113"/>
  <c r="C1315" i="113"/>
  <c r="C1314" i="113"/>
  <c r="C1313" i="113"/>
  <c r="C1312" i="113"/>
  <c r="C1311" i="113"/>
  <c r="C1310" i="113"/>
  <c r="C1309" i="113"/>
  <c r="C1308" i="113"/>
  <c r="C1307" i="113"/>
  <c r="C1306" i="113"/>
  <c r="C1305" i="113"/>
  <c r="C1304" i="113"/>
  <c r="C1303" i="113"/>
  <c r="C1302" i="113"/>
  <c r="C1301" i="113"/>
  <c r="C1300" i="113"/>
  <c r="C1299" i="113"/>
  <c r="C1298" i="113"/>
  <c r="C1297" i="113"/>
  <c r="C1296" i="113"/>
  <c r="C1295" i="113"/>
  <c r="C1294" i="113"/>
  <c r="C1293" i="113"/>
  <c r="C1292" i="113"/>
  <c r="C1291" i="113"/>
  <c r="C1290" i="113"/>
  <c r="C1289" i="113"/>
  <c r="C1288" i="113"/>
  <c r="C1287" i="113"/>
  <c r="C1286" i="113"/>
  <c r="C1285" i="113"/>
  <c r="C1284" i="113"/>
  <c r="C1283" i="113"/>
  <c r="C1282" i="113"/>
  <c r="C1281" i="113"/>
  <c r="C1280" i="113"/>
  <c r="C1279" i="113"/>
  <c r="C1278" i="113"/>
  <c r="C1277" i="113"/>
  <c r="C1276" i="113"/>
  <c r="C1275" i="113"/>
  <c r="C1274" i="113"/>
  <c r="C1273" i="113"/>
  <c r="C1272" i="113"/>
  <c r="C1271" i="113"/>
  <c r="C1270" i="113"/>
  <c r="C1269" i="113"/>
  <c r="C1268" i="113"/>
  <c r="C1267" i="113"/>
  <c r="C1266" i="113"/>
  <c r="C1265" i="113"/>
  <c r="C1264" i="113"/>
  <c r="C1263" i="113"/>
  <c r="C1262" i="113"/>
  <c r="C1261" i="113"/>
  <c r="C1260" i="113"/>
  <c r="C1259" i="113"/>
  <c r="C1258" i="113"/>
  <c r="C1257" i="113"/>
  <c r="C1256" i="113"/>
  <c r="C1255" i="113"/>
  <c r="C1254" i="113"/>
  <c r="C1253" i="113"/>
  <c r="C1252" i="113"/>
  <c r="C1251" i="113"/>
  <c r="C1250" i="113"/>
  <c r="C1249" i="113"/>
  <c r="C1248" i="113"/>
  <c r="C1247" i="113"/>
  <c r="C1246" i="113"/>
  <c r="C1245" i="113"/>
  <c r="C1244" i="113"/>
  <c r="C1243" i="113"/>
  <c r="C1242" i="113"/>
  <c r="C1241" i="113"/>
  <c r="C1240" i="113"/>
  <c r="C1239" i="113"/>
  <c r="C1238" i="113"/>
  <c r="C1237" i="113"/>
  <c r="C1236" i="113"/>
  <c r="C1235" i="113"/>
  <c r="C1234" i="113"/>
  <c r="C1233" i="113"/>
  <c r="C1230" i="113"/>
  <c r="C1229" i="113"/>
  <c r="C1228" i="113"/>
  <c r="C1227" i="113"/>
  <c r="C1226" i="113"/>
  <c r="C1225" i="113"/>
  <c r="C1224" i="113"/>
  <c r="C1223" i="113"/>
  <c r="C1222" i="113"/>
  <c r="C1221" i="113"/>
  <c r="C1220" i="113"/>
  <c r="C1219" i="113"/>
  <c r="C1218" i="113"/>
  <c r="C1217" i="113"/>
  <c r="C1216" i="113"/>
  <c r="C1215" i="113"/>
  <c r="C1214" i="113"/>
  <c r="C1213" i="113"/>
  <c r="C1212" i="113"/>
  <c r="C1211" i="113"/>
  <c r="C1210" i="113"/>
  <c r="C1209" i="113"/>
  <c r="C1208" i="113"/>
  <c r="C1207" i="113"/>
  <c r="C1206" i="113"/>
  <c r="C1205" i="113"/>
  <c r="C1204" i="113"/>
  <c r="C1203" i="113"/>
  <c r="C1202" i="113"/>
  <c r="C1201" i="113"/>
  <c r="C1200" i="113"/>
  <c r="C1199" i="113"/>
  <c r="C1198" i="113"/>
  <c r="C1197" i="113"/>
  <c r="C1194" i="113"/>
  <c r="C1193" i="113"/>
  <c r="C1192" i="113"/>
  <c r="C1191" i="113"/>
  <c r="C1190" i="113"/>
  <c r="C1189" i="113"/>
  <c r="C1188" i="113"/>
  <c r="C1187" i="113"/>
  <c r="C1186" i="113"/>
  <c r="C1185" i="113"/>
  <c r="C1184" i="113"/>
  <c r="C1183" i="113"/>
  <c r="C1182" i="113"/>
  <c r="C1181" i="113"/>
  <c r="C1180" i="113"/>
  <c r="C1179" i="113"/>
  <c r="C1178" i="113"/>
  <c r="C1177" i="113"/>
  <c r="C1176" i="113"/>
  <c r="C1175" i="113"/>
  <c r="C1174" i="113"/>
  <c r="C1173" i="113"/>
  <c r="C1172" i="113"/>
  <c r="C1171" i="113"/>
  <c r="C1170" i="113"/>
  <c r="C1169" i="113"/>
  <c r="C1168" i="113"/>
  <c r="C1167" i="113"/>
  <c r="C1166" i="113"/>
  <c r="C1165" i="113"/>
  <c r="C1164" i="113"/>
  <c r="C1163" i="113"/>
  <c r="C1162" i="113"/>
  <c r="C1161" i="113"/>
  <c r="C1160" i="113"/>
  <c r="C1159" i="113"/>
  <c r="C1158" i="113"/>
  <c r="C1157" i="113"/>
  <c r="C1156" i="113"/>
  <c r="C1155" i="113"/>
  <c r="C1154" i="113"/>
  <c r="C1153" i="113"/>
  <c r="C1152" i="113"/>
  <c r="C1151" i="113"/>
  <c r="C1150" i="113"/>
  <c r="C1149" i="113"/>
  <c r="C1148" i="113"/>
  <c r="C1147" i="113"/>
  <c r="C1146" i="113"/>
  <c r="C1145" i="113"/>
  <c r="C1144" i="113"/>
  <c r="C1143" i="113"/>
  <c r="C1142" i="113"/>
  <c r="C1141" i="113"/>
  <c r="C1140" i="113"/>
  <c r="C1139" i="113"/>
  <c r="C1138" i="113"/>
  <c r="C1137" i="113"/>
  <c r="C1136" i="113"/>
  <c r="C1135" i="113"/>
  <c r="C1134" i="113"/>
  <c r="C1133" i="113"/>
  <c r="C1132" i="113"/>
  <c r="C1131" i="113"/>
  <c r="C1130" i="113"/>
  <c r="C1129" i="113"/>
  <c r="C1128" i="113"/>
  <c r="C1127" i="113"/>
  <c r="C1126" i="113"/>
  <c r="C1125" i="113"/>
  <c r="C1122" i="113"/>
  <c r="C1121" i="113"/>
  <c r="C1120" i="113"/>
  <c r="C1119" i="113"/>
  <c r="C1118" i="113"/>
  <c r="C1117" i="113"/>
  <c r="C1116" i="113"/>
  <c r="C1115" i="113"/>
  <c r="C1114" i="113"/>
  <c r="C1113" i="113"/>
  <c r="C1112" i="113"/>
  <c r="C1111" i="113"/>
  <c r="C1110" i="113"/>
  <c r="C1109" i="113"/>
  <c r="C1108" i="113"/>
  <c r="C1107" i="113"/>
  <c r="C1106" i="113"/>
  <c r="C1105" i="113"/>
  <c r="C1104" i="113"/>
  <c r="C1103" i="113"/>
  <c r="C1102" i="113"/>
  <c r="C1101" i="113"/>
  <c r="C1100" i="113"/>
  <c r="C1099" i="113"/>
  <c r="C1098" i="113"/>
  <c r="C1097" i="113"/>
  <c r="C1096" i="113"/>
  <c r="C1095" i="113"/>
  <c r="C1094" i="113"/>
  <c r="C1093" i="113"/>
  <c r="C1092" i="113"/>
  <c r="C1091" i="113"/>
  <c r="C1090" i="113"/>
  <c r="C1089" i="113"/>
  <c r="C1086" i="113"/>
  <c r="C1085" i="113"/>
  <c r="C1084" i="113"/>
  <c r="C1083" i="113"/>
  <c r="C1082" i="113"/>
  <c r="C1081" i="113"/>
  <c r="C1080" i="113"/>
  <c r="C1079" i="113"/>
  <c r="C1078" i="113"/>
  <c r="C1077" i="113"/>
  <c r="C1076" i="113"/>
  <c r="C1075" i="113"/>
  <c r="C1074" i="113"/>
  <c r="C1073" i="113"/>
  <c r="C1072" i="113"/>
  <c r="C1071" i="113"/>
  <c r="C1070" i="113"/>
  <c r="C1069" i="113"/>
  <c r="C1068" i="113"/>
  <c r="C1067" i="113"/>
  <c r="C1066" i="113"/>
  <c r="C1065" i="113"/>
  <c r="C1064" i="113"/>
  <c r="C1063" i="113"/>
  <c r="C1062" i="113"/>
  <c r="C1061" i="113"/>
  <c r="C1060" i="113"/>
  <c r="C1059" i="113"/>
  <c r="C1058" i="113"/>
  <c r="C1057" i="113"/>
  <c r="C1056" i="113"/>
  <c r="C1055" i="113"/>
  <c r="C1054" i="113"/>
  <c r="C1053" i="113"/>
  <c r="C1052" i="113"/>
  <c r="C1051" i="113"/>
  <c r="C1050" i="113"/>
  <c r="C1049" i="113"/>
  <c r="C1048" i="113"/>
  <c r="C1047" i="113"/>
  <c r="C1046" i="113"/>
  <c r="C1045" i="113"/>
  <c r="C1044" i="113"/>
  <c r="C1043" i="113"/>
  <c r="C1042" i="113"/>
  <c r="C1041" i="113"/>
  <c r="C1040" i="113"/>
  <c r="C1039" i="113"/>
  <c r="C1038" i="113"/>
  <c r="C1037" i="113"/>
  <c r="C1036" i="113"/>
  <c r="C1035" i="113"/>
  <c r="C1034" i="113"/>
  <c r="C1033" i="113"/>
  <c r="C1032" i="113"/>
  <c r="C1031" i="113"/>
  <c r="C1030" i="113"/>
  <c r="C1029" i="113"/>
  <c r="C1028" i="113"/>
  <c r="C1027" i="113"/>
  <c r="C1026" i="113"/>
  <c r="C1025" i="113"/>
  <c r="C1024" i="113"/>
  <c r="C1023" i="113"/>
  <c r="C1022" i="113"/>
  <c r="C1021" i="113"/>
  <c r="C1020" i="113"/>
  <c r="C1019" i="113"/>
  <c r="C1018" i="113"/>
  <c r="C1017" i="113"/>
  <c r="C1014" i="113"/>
  <c r="C1013" i="113"/>
  <c r="C1012" i="113"/>
  <c r="C1011" i="113"/>
  <c r="C1010" i="113"/>
  <c r="C1009" i="113"/>
  <c r="C1008" i="113"/>
  <c r="C1007" i="113"/>
  <c r="C1006" i="113"/>
  <c r="C1005" i="113"/>
  <c r="C1004" i="113"/>
  <c r="C1003" i="113"/>
  <c r="C1002" i="113"/>
  <c r="C1001" i="113"/>
  <c r="C1000" i="113"/>
  <c r="C999" i="113"/>
  <c r="C998" i="113"/>
  <c r="C997" i="113"/>
  <c r="C996" i="113"/>
  <c r="C995" i="113"/>
  <c r="C994" i="113"/>
  <c r="C993" i="113"/>
  <c r="C992" i="113"/>
  <c r="C991" i="113"/>
  <c r="C990" i="113"/>
  <c r="C989" i="113"/>
  <c r="C988" i="113"/>
  <c r="C987" i="113"/>
  <c r="C986" i="113"/>
  <c r="C985" i="113"/>
  <c r="C984" i="113"/>
  <c r="C983" i="113"/>
  <c r="C982" i="113"/>
  <c r="C981" i="113"/>
  <c r="C978" i="113"/>
  <c r="C977" i="113"/>
  <c r="C976" i="113"/>
  <c r="C975" i="113"/>
  <c r="C974" i="113"/>
  <c r="C973" i="113"/>
  <c r="C972" i="113"/>
  <c r="C971" i="113"/>
  <c r="C970" i="113"/>
  <c r="C969" i="113"/>
  <c r="C968" i="113"/>
  <c r="C967" i="113"/>
  <c r="C966" i="113"/>
  <c r="C965" i="113"/>
  <c r="C964" i="113"/>
  <c r="C963" i="113"/>
  <c r="C962" i="113"/>
  <c r="C961" i="113"/>
  <c r="C960" i="113"/>
  <c r="C959" i="113"/>
  <c r="C958" i="113"/>
  <c r="C957" i="113"/>
  <c r="C956" i="113"/>
  <c r="C955" i="113"/>
  <c r="C954" i="113"/>
  <c r="C953" i="113"/>
  <c r="C952" i="113"/>
  <c r="C951" i="113"/>
  <c r="C950" i="113"/>
  <c r="C949" i="113"/>
  <c r="C948" i="113"/>
  <c r="C947" i="113"/>
  <c r="C946" i="113"/>
  <c r="C945" i="113"/>
  <c r="C942" i="113"/>
  <c r="C941" i="113"/>
  <c r="C940" i="113"/>
  <c r="C939" i="113"/>
  <c r="C938" i="113"/>
  <c r="C937" i="113"/>
  <c r="C936" i="113"/>
  <c r="C935" i="113"/>
  <c r="C934" i="113"/>
  <c r="C933" i="113"/>
  <c r="C932" i="113"/>
  <c r="C931" i="113"/>
  <c r="C930" i="113"/>
  <c r="C929" i="113"/>
  <c r="C928" i="113"/>
  <c r="C927" i="113"/>
  <c r="C926" i="113"/>
  <c r="C925" i="113"/>
  <c r="C924" i="113"/>
  <c r="C923" i="113"/>
  <c r="C922" i="113"/>
  <c r="C921" i="113"/>
  <c r="C920" i="113"/>
  <c r="C919" i="113"/>
  <c r="C918" i="113"/>
  <c r="C917" i="113"/>
  <c r="C916" i="113"/>
  <c r="C915" i="113"/>
  <c r="C914" i="113"/>
  <c r="C913" i="113"/>
  <c r="C912" i="113"/>
  <c r="C911" i="113"/>
  <c r="C910" i="113"/>
  <c r="C909" i="113"/>
  <c r="C906" i="113"/>
  <c r="C905" i="113"/>
  <c r="C904" i="113"/>
  <c r="C903" i="113"/>
  <c r="C902" i="113"/>
  <c r="C901" i="113"/>
  <c r="C900" i="113"/>
  <c r="C899" i="113"/>
  <c r="C898" i="113"/>
  <c r="C897" i="113"/>
  <c r="C896" i="113"/>
  <c r="C895" i="113"/>
  <c r="C894" i="113"/>
  <c r="C893" i="113"/>
  <c r="C892" i="113"/>
  <c r="C891" i="113"/>
  <c r="C890" i="113"/>
  <c r="C889" i="113"/>
  <c r="C888" i="113"/>
  <c r="C887" i="113"/>
  <c r="C886" i="113"/>
  <c r="C885" i="113"/>
  <c r="C884" i="113"/>
  <c r="C883" i="113"/>
  <c r="C882" i="113"/>
  <c r="C881" i="113"/>
  <c r="C880" i="113"/>
  <c r="C879" i="113"/>
  <c r="C878" i="113"/>
  <c r="C877" i="113"/>
  <c r="C876" i="113"/>
  <c r="C875" i="113"/>
  <c r="C874" i="113"/>
  <c r="C873" i="113"/>
  <c r="C870" i="113"/>
  <c r="C869" i="113"/>
  <c r="C868" i="113"/>
  <c r="C867" i="113"/>
  <c r="C866" i="113"/>
  <c r="C865" i="113"/>
  <c r="C864" i="113"/>
  <c r="C863" i="113"/>
  <c r="C862" i="113"/>
  <c r="C861" i="113"/>
  <c r="C860" i="113"/>
  <c r="C859" i="113"/>
  <c r="C858" i="113"/>
  <c r="C857" i="113"/>
  <c r="C856" i="113"/>
  <c r="C855" i="113"/>
  <c r="C854" i="113"/>
  <c r="C853" i="113"/>
  <c r="C852" i="113"/>
  <c r="C851" i="113"/>
  <c r="C850" i="113"/>
  <c r="C849" i="113"/>
  <c r="C848" i="113"/>
  <c r="C847" i="113"/>
  <c r="C846" i="113"/>
  <c r="C845" i="113"/>
  <c r="C844" i="113"/>
  <c r="C843" i="113"/>
  <c r="C842" i="113"/>
  <c r="C841" i="113"/>
  <c r="C840" i="113"/>
  <c r="C839" i="113"/>
  <c r="C838" i="113"/>
  <c r="C837" i="113"/>
  <c r="C834" i="113"/>
  <c r="C833" i="113"/>
  <c r="C832" i="113"/>
  <c r="C831" i="113"/>
  <c r="C830" i="113"/>
  <c r="C829" i="113"/>
  <c r="C828" i="113"/>
  <c r="C827" i="113"/>
  <c r="C826" i="113"/>
  <c r="C825" i="113"/>
  <c r="C824" i="113"/>
  <c r="C823" i="113"/>
  <c r="C822" i="113"/>
  <c r="C821" i="113"/>
  <c r="C820" i="113"/>
  <c r="C819" i="113"/>
  <c r="C818" i="113"/>
  <c r="C817" i="113"/>
  <c r="C816" i="113"/>
  <c r="C815" i="113"/>
  <c r="C814" i="113"/>
  <c r="C813" i="113"/>
  <c r="C812" i="113"/>
  <c r="C811" i="113"/>
  <c r="C810" i="113"/>
  <c r="C809" i="113"/>
  <c r="C808" i="113"/>
  <c r="C807" i="113"/>
  <c r="C806" i="113"/>
  <c r="C805" i="113"/>
  <c r="C804" i="113"/>
  <c r="C803" i="113"/>
  <c r="C802" i="113"/>
  <c r="C801" i="113"/>
  <c r="C798" i="113"/>
  <c r="C797" i="113"/>
  <c r="C796" i="113"/>
  <c r="C795" i="113"/>
  <c r="C794" i="113"/>
  <c r="C793" i="113"/>
  <c r="C792" i="113"/>
  <c r="C791" i="113"/>
  <c r="C790" i="113"/>
  <c r="C789" i="113"/>
  <c r="C788" i="113"/>
  <c r="C787" i="113"/>
  <c r="C786" i="113"/>
  <c r="C785" i="113"/>
  <c r="C784" i="113"/>
  <c r="C783" i="113"/>
  <c r="C782" i="113"/>
  <c r="C781" i="113"/>
  <c r="C780" i="113"/>
  <c r="C779" i="113"/>
  <c r="C778" i="113"/>
  <c r="C777" i="113"/>
  <c r="C776" i="113"/>
  <c r="C775" i="113"/>
  <c r="C774" i="113"/>
  <c r="C773" i="113"/>
  <c r="C772" i="113"/>
  <c r="C771" i="113"/>
  <c r="C770" i="113"/>
  <c r="C769" i="113"/>
  <c r="C768" i="113"/>
  <c r="C767" i="113"/>
  <c r="C766" i="113"/>
  <c r="C765" i="113"/>
  <c r="C762" i="113"/>
  <c r="C761" i="113"/>
  <c r="C760" i="113"/>
  <c r="C759" i="113"/>
  <c r="C758" i="113"/>
  <c r="C757" i="113"/>
  <c r="C756" i="113"/>
  <c r="C755" i="113"/>
  <c r="C754" i="113"/>
  <c r="C753" i="113"/>
  <c r="C752" i="113"/>
  <c r="C751" i="113"/>
  <c r="C750" i="113"/>
  <c r="C749" i="113"/>
  <c r="C748" i="113"/>
  <c r="C747" i="113"/>
  <c r="C746" i="113"/>
  <c r="C745" i="113"/>
  <c r="C744" i="113"/>
  <c r="C743" i="113"/>
  <c r="C742" i="113"/>
  <c r="C741" i="113"/>
  <c r="C740" i="113"/>
  <c r="C739" i="113"/>
  <c r="C738" i="113"/>
  <c r="C737" i="113"/>
  <c r="C736" i="113"/>
  <c r="C735" i="113"/>
  <c r="C734" i="113"/>
  <c r="C733" i="113"/>
  <c r="C732" i="113"/>
  <c r="C731" i="113"/>
  <c r="C730" i="113"/>
  <c r="C729" i="113"/>
  <c r="C726" i="113"/>
  <c r="C725" i="113"/>
  <c r="C724" i="113"/>
  <c r="C723" i="113"/>
  <c r="C722" i="113"/>
  <c r="C721" i="113"/>
  <c r="C720" i="113"/>
  <c r="C719" i="113"/>
  <c r="C718" i="113"/>
  <c r="C717" i="113"/>
  <c r="C716" i="113"/>
  <c r="C715" i="113"/>
  <c r="C714" i="113"/>
  <c r="C713" i="113"/>
  <c r="C712" i="113"/>
  <c r="C711" i="113"/>
  <c r="C710" i="113"/>
  <c r="C709" i="113"/>
  <c r="C708" i="113"/>
  <c r="C707" i="113"/>
  <c r="C706" i="113"/>
  <c r="C705" i="113"/>
  <c r="C704" i="113"/>
  <c r="C703" i="113"/>
  <c r="C702" i="113"/>
  <c r="C701" i="113"/>
  <c r="C700" i="113"/>
  <c r="C699" i="113"/>
  <c r="C698" i="113"/>
  <c r="C697" i="113"/>
  <c r="C696" i="113"/>
  <c r="C695" i="113"/>
  <c r="C694" i="113"/>
  <c r="C693" i="113"/>
  <c r="C692" i="113"/>
  <c r="C691" i="113"/>
  <c r="C690" i="113"/>
  <c r="C689" i="113"/>
  <c r="C688" i="113"/>
  <c r="C687" i="113"/>
  <c r="C686" i="113"/>
  <c r="C685" i="113"/>
  <c r="C684" i="113"/>
  <c r="C683" i="113"/>
  <c r="C682" i="113"/>
  <c r="C681" i="113"/>
  <c r="C680" i="113"/>
  <c r="C679" i="113"/>
  <c r="C678" i="113"/>
  <c r="C677" i="113"/>
  <c r="C676" i="113"/>
  <c r="C675" i="113"/>
  <c r="C674" i="113"/>
  <c r="C673" i="113"/>
  <c r="C672" i="113"/>
  <c r="C671" i="113"/>
  <c r="C670" i="113"/>
  <c r="C669" i="113"/>
  <c r="C668" i="113"/>
  <c r="C667" i="113"/>
  <c r="C666" i="113"/>
  <c r="C665" i="113"/>
  <c r="C664" i="113"/>
  <c r="C663" i="113"/>
  <c r="C662" i="113"/>
  <c r="C661" i="113"/>
  <c r="C660" i="113"/>
  <c r="C659" i="113"/>
  <c r="C658" i="113"/>
  <c r="C657" i="113"/>
  <c r="C656" i="113"/>
  <c r="C655" i="113"/>
  <c r="C654" i="113"/>
  <c r="C653" i="113"/>
  <c r="C652" i="113"/>
  <c r="C651" i="113"/>
  <c r="C650" i="113"/>
  <c r="C649" i="113"/>
  <c r="C648" i="113"/>
  <c r="C647" i="113"/>
  <c r="C646" i="113"/>
  <c r="C645" i="113"/>
  <c r="C644" i="113"/>
  <c r="C643" i="113"/>
  <c r="C642" i="113"/>
  <c r="C641" i="113"/>
  <c r="C640" i="113"/>
  <c r="C639" i="113"/>
  <c r="C638" i="113"/>
  <c r="C637" i="113"/>
  <c r="C636" i="113"/>
  <c r="C635" i="113"/>
  <c r="C634" i="113"/>
  <c r="C633" i="113"/>
  <c r="C632" i="113"/>
  <c r="C631" i="113"/>
  <c r="C630" i="113"/>
  <c r="C629" i="113"/>
  <c r="C628" i="113"/>
  <c r="C627" i="113"/>
  <c r="C626" i="113"/>
  <c r="C625" i="113"/>
  <c r="C624" i="113"/>
  <c r="C623" i="113"/>
  <c r="C622" i="113"/>
  <c r="C621" i="113"/>
  <c r="C618" i="113"/>
  <c r="C617" i="113"/>
  <c r="C616" i="113"/>
  <c r="C615" i="113"/>
  <c r="C614" i="113"/>
  <c r="C613" i="113"/>
  <c r="C612" i="113"/>
  <c r="C611" i="113"/>
  <c r="C610" i="113"/>
  <c r="C609" i="113"/>
  <c r="C608" i="113"/>
  <c r="C607" i="113"/>
  <c r="C606" i="113"/>
  <c r="C605" i="113"/>
  <c r="C604" i="113"/>
  <c r="C603" i="113"/>
  <c r="C602" i="113"/>
  <c r="C601" i="113"/>
  <c r="C600" i="113"/>
  <c r="C599" i="113"/>
  <c r="C598" i="113"/>
  <c r="C597" i="113"/>
  <c r="C596" i="113"/>
  <c r="C595" i="113"/>
  <c r="C594" i="113"/>
  <c r="C593" i="113"/>
  <c r="C592" i="113"/>
  <c r="C591" i="113"/>
  <c r="C590" i="113"/>
  <c r="C589" i="113"/>
  <c r="C588" i="113"/>
  <c r="C587" i="113"/>
  <c r="C586" i="113"/>
  <c r="C585" i="113"/>
  <c r="C582" i="113"/>
  <c r="C581" i="113"/>
  <c r="C580" i="113"/>
  <c r="C579" i="113"/>
  <c r="C578" i="113"/>
  <c r="C577" i="113"/>
  <c r="C576" i="113"/>
  <c r="C575" i="113"/>
  <c r="C574" i="113"/>
  <c r="C573" i="113"/>
  <c r="C572" i="113"/>
  <c r="C571" i="113"/>
  <c r="C570" i="113"/>
  <c r="C569" i="113"/>
  <c r="C568" i="113"/>
  <c r="C567" i="113"/>
  <c r="C566" i="113"/>
  <c r="C565" i="113"/>
  <c r="C564" i="113"/>
  <c r="C563" i="113"/>
  <c r="C562" i="113"/>
  <c r="C561" i="113"/>
  <c r="C560" i="113"/>
  <c r="C559" i="113"/>
  <c r="C558" i="113"/>
  <c r="C557" i="113"/>
  <c r="C556" i="113"/>
  <c r="C555" i="113"/>
  <c r="C554" i="113"/>
  <c r="C553" i="113"/>
  <c r="C552" i="113"/>
  <c r="C551" i="113"/>
  <c r="C550" i="113"/>
  <c r="C549" i="113"/>
  <c r="C546" i="113"/>
  <c r="C545" i="113"/>
  <c r="C544" i="113"/>
  <c r="C543" i="113"/>
  <c r="C542" i="113"/>
  <c r="C541" i="113"/>
  <c r="C540" i="113"/>
  <c r="C539" i="113"/>
  <c r="C538" i="113"/>
  <c r="C537" i="113"/>
  <c r="C536" i="113"/>
  <c r="C535" i="113"/>
  <c r="C534" i="113"/>
  <c r="C533" i="113"/>
  <c r="C532" i="113"/>
  <c r="C531" i="113"/>
  <c r="C530" i="113"/>
  <c r="C529" i="113"/>
  <c r="C528" i="113"/>
  <c r="C527" i="113"/>
  <c r="C526" i="113"/>
  <c r="C525" i="113"/>
  <c r="C524" i="113"/>
  <c r="C523" i="113"/>
  <c r="C522" i="113"/>
  <c r="C521" i="113"/>
  <c r="C520" i="113"/>
  <c r="C519" i="113"/>
  <c r="C518" i="113"/>
  <c r="C517" i="113"/>
  <c r="C516" i="113"/>
  <c r="C515" i="113"/>
  <c r="C514" i="113"/>
  <c r="C513" i="113"/>
  <c r="C510" i="113"/>
  <c r="C509" i="113"/>
  <c r="C508" i="113"/>
  <c r="C507" i="113"/>
  <c r="C506" i="113"/>
  <c r="C505" i="113"/>
  <c r="C504" i="113"/>
  <c r="C503" i="113"/>
  <c r="C502" i="113"/>
  <c r="C501" i="113"/>
  <c r="C500" i="113"/>
  <c r="C499" i="113"/>
  <c r="C498" i="113"/>
  <c r="C497" i="113"/>
  <c r="C496" i="113"/>
  <c r="C495" i="113"/>
  <c r="C494" i="113"/>
  <c r="C493" i="113"/>
  <c r="C492" i="113"/>
  <c r="C491" i="113"/>
  <c r="C490" i="113"/>
  <c r="C489" i="113"/>
  <c r="C488" i="113"/>
  <c r="C487" i="113"/>
  <c r="C486" i="113"/>
  <c r="C485" i="113"/>
  <c r="C484" i="113"/>
  <c r="C483" i="113"/>
  <c r="C482" i="113"/>
  <c r="C481" i="113"/>
  <c r="C480" i="113"/>
  <c r="C479" i="113"/>
  <c r="C478" i="113"/>
  <c r="C477" i="113"/>
  <c r="C474" i="113"/>
  <c r="C473" i="113"/>
  <c r="C472" i="113"/>
  <c r="C471" i="113"/>
  <c r="C470" i="113"/>
  <c r="C469" i="113"/>
  <c r="C468" i="113"/>
  <c r="C467" i="113"/>
  <c r="C466" i="113"/>
  <c r="C465" i="113"/>
  <c r="C464" i="113"/>
  <c r="C463" i="113"/>
  <c r="C462" i="113"/>
  <c r="C461" i="113"/>
  <c r="C460" i="113"/>
  <c r="C459" i="113"/>
  <c r="C458" i="113"/>
  <c r="C457" i="113"/>
  <c r="C456" i="113"/>
  <c r="C455" i="113"/>
  <c r="C454" i="113"/>
  <c r="C453" i="113"/>
  <c r="C452" i="113"/>
  <c r="C451" i="113"/>
  <c r="C450" i="113"/>
  <c r="C449" i="113"/>
  <c r="C448" i="113"/>
  <c r="C447" i="113"/>
  <c r="C446" i="113"/>
  <c r="C445" i="113"/>
  <c r="C444" i="113"/>
  <c r="C443" i="113"/>
  <c r="C442" i="113"/>
  <c r="C441" i="113"/>
  <c r="C440" i="113"/>
  <c r="C439" i="113"/>
  <c r="C438" i="113"/>
  <c r="C437" i="113"/>
  <c r="C436" i="113"/>
  <c r="C435" i="113"/>
  <c r="C434" i="113"/>
  <c r="C433" i="113"/>
  <c r="C432" i="113"/>
  <c r="C431" i="113"/>
  <c r="C430" i="113"/>
  <c r="C429" i="113"/>
  <c r="C428" i="113"/>
  <c r="C427" i="113"/>
  <c r="C426" i="113"/>
  <c r="C425" i="113"/>
  <c r="C424" i="113"/>
  <c r="C423" i="113"/>
  <c r="C422" i="113"/>
  <c r="C421" i="113"/>
  <c r="C420" i="113"/>
  <c r="C419" i="113"/>
  <c r="C418" i="113"/>
  <c r="C417" i="113"/>
  <c r="C416" i="113"/>
  <c r="C415" i="113"/>
  <c r="C414" i="113"/>
  <c r="C413" i="113"/>
  <c r="C412" i="113"/>
  <c r="C411" i="113"/>
  <c r="C410" i="113"/>
  <c r="C409" i="113"/>
  <c r="C408" i="113"/>
  <c r="C407" i="113"/>
  <c r="C406" i="113"/>
  <c r="C405" i="113"/>
  <c r="C402" i="113"/>
  <c r="C401" i="113"/>
  <c r="C400" i="113"/>
  <c r="C399" i="113"/>
  <c r="C398" i="113"/>
  <c r="C397" i="113"/>
  <c r="C396" i="113"/>
  <c r="C395" i="113"/>
  <c r="C394" i="113"/>
  <c r="C393" i="113"/>
  <c r="C392" i="113"/>
  <c r="C391" i="113"/>
  <c r="C390" i="113"/>
  <c r="C389" i="113"/>
  <c r="C388" i="113"/>
  <c r="C387" i="113"/>
  <c r="C386" i="113"/>
  <c r="C385" i="113"/>
  <c r="C384" i="113"/>
  <c r="C383" i="113"/>
  <c r="C382" i="113"/>
  <c r="C381" i="113"/>
  <c r="C380" i="113"/>
  <c r="C379" i="113"/>
  <c r="C378" i="113"/>
  <c r="C377" i="113"/>
  <c r="C376" i="113"/>
  <c r="C375" i="113"/>
  <c r="C374" i="113"/>
  <c r="C373" i="113"/>
  <c r="C372" i="113"/>
  <c r="C371" i="113"/>
  <c r="C370" i="113"/>
  <c r="C369" i="113"/>
  <c r="C366" i="113"/>
  <c r="C365" i="113"/>
  <c r="C364" i="113"/>
  <c r="C363" i="113"/>
  <c r="C362" i="113"/>
  <c r="C361" i="113"/>
  <c r="C360" i="113"/>
  <c r="C359" i="113"/>
  <c r="C358" i="113"/>
  <c r="C357" i="113"/>
  <c r="C356" i="113"/>
  <c r="C355" i="113"/>
  <c r="C354" i="113"/>
  <c r="C353" i="113"/>
  <c r="C352" i="113"/>
  <c r="C351" i="113"/>
  <c r="C350" i="113"/>
  <c r="C349" i="113"/>
  <c r="C348" i="113"/>
  <c r="C347" i="113"/>
  <c r="C346" i="113"/>
  <c r="C345" i="113"/>
  <c r="C344" i="113"/>
  <c r="C343" i="113"/>
  <c r="C342" i="113"/>
  <c r="C341" i="113"/>
  <c r="C340" i="113"/>
  <c r="C339" i="113"/>
  <c r="C338" i="113"/>
  <c r="C337" i="113"/>
  <c r="C336" i="113"/>
  <c r="C335" i="113"/>
  <c r="C334" i="113"/>
  <c r="C333" i="113"/>
  <c r="C330" i="113"/>
  <c r="C329" i="113"/>
  <c r="C328" i="113"/>
  <c r="C327" i="113"/>
  <c r="C326" i="113"/>
  <c r="C325" i="113"/>
  <c r="C324" i="113"/>
  <c r="C323" i="113"/>
  <c r="C322" i="113"/>
  <c r="C321" i="113"/>
  <c r="C320" i="113"/>
  <c r="C319" i="113"/>
  <c r="C318" i="113"/>
  <c r="C317" i="113"/>
  <c r="C316" i="113"/>
  <c r="C315" i="113"/>
  <c r="C314" i="113"/>
  <c r="C313" i="113"/>
  <c r="C312" i="113"/>
  <c r="C311" i="113"/>
  <c r="C310" i="113"/>
  <c r="C309" i="113"/>
  <c r="C308" i="113"/>
  <c r="C307" i="113"/>
  <c r="C306" i="113"/>
  <c r="C305" i="113"/>
  <c r="C304" i="113"/>
  <c r="C303" i="113"/>
  <c r="C302" i="113"/>
  <c r="C301" i="113"/>
  <c r="C300" i="113"/>
  <c r="C299" i="113"/>
  <c r="C298" i="113"/>
  <c r="C297" i="113"/>
  <c r="C294" i="113"/>
  <c r="C293" i="113"/>
  <c r="C292" i="113"/>
  <c r="C291" i="113"/>
  <c r="C290" i="113"/>
  <c r="C289" i="113"/>
  <c r="C288" i="113"/>
  <c r="C287" i="113"/>
  <c r="C286" i="113"/>
  <c r="C285" i="113"/>
  <c r="C284" i="113"/>
  <c r="C283" i="113"/>
  <c r="C282" i="113"/>
  <c r="C281" i="113"/>
  <c r="C280" i="113"/>
  <c r="C279" i="113"/>
  <c r="C278" i="113"/>
  <c r="C277" i="113"/>
  <c r="C276" i="113"/>
  <c r="C275" i="113"/>
  <c r="C274" i="113"/>
  <c r="C273" i="113"/>
  <c r="C272" i="113"/>
  <c r="C271" i="113"/>
  <c r="C270" i="113"/>
  <c r="C269" i="113"/>
  <c r="C268" i="113"/>
  <c r="C267" i="113"/>
  <c r="C266" i="113"/>
  <c r="C265" i="113"/>
  <c r="C264" i="113"/>
  <c r="C263" i="113"/>
  <c r="C262" i="113"/>
  <c r="C261" i="113"/>
  <c r="C258" i="113"/>
  <c r="C257" i="113"/>
  <c r="C256" i="113"/>
  <c r="C255" i="113"/>
  <c r="C254" i="113"/>
  <c r="C253" i="113"/>
  <c r="C252" i="113"/>
  <c r="C251" i="113"/>
  <c r="C250" i="113"/>
  <c r="C249" i="113"/>
  <c r="C248" i="113"/>
  <c r="C247" i="113"/>
  <c r="C246" i="113"/>
  <c r="C245" i="113"/>
  <c r="C244" i="113"/>
  <c r="C243" i="113"/>
  <c r="C242" i="113"/>
  <c r="C241" i="113"/>
  <c r="C240" i="113"/>
  <c r="C239" i="113"/>
  <c r="C238" i="113"/>
  <c r="C237" i="113"/>
  <c r="C236" i="113"/>
  <c r="C235" i="113"/>
  <c r="C234" i="113"/>
  <c r="C233" i="113"/>
  <c r="C232" i="113"/>
  <c r="C231" i="113"/>
  <c r="C230" i="113"/>
  <c r="C229" i="113"/>
  <c r="C228" i="113"/>
  <c r="C227" i="113"/>
  <c r="C226" i="113"/>
  <c r="C225" i="113"/>
  <c r="C222" i="113"/>
  <c r="C221" i="113"/>
  <c r="C220" i="113"/>
  <c r="C219" i="113"/>
  <c r="C218" i="113"/>
  <c r="C217" i="113"/>
  <c r="C216" i="113"/>
  <c r="C215" i="113"/>
  <c r="C214" i="113"/>
  <c r="C213" i="113"/>
  <c r="C212" i="113"/>
  <c r="C211" i="113"/>
  <c r="C210" i="113"/>
  <c r="C209" i="113"/>
  <c r="C208" i="113"/>
  <c r="C207" i="113"/>
  <c r="C206" i="113"/>
  <c r="C205" i="113"/>
  <c r="C204" i="113"/>
  <c r="C203" i="113"/>
  <c r="C202" i="113"/>
  <c r="C201" i="113"/>
  <c r="C200" i="113"/>
  <c r="C199" i="113"/>
  <c r="C198" i="113"/>
  <c r="C197" i="113"/>
  <c r="C196" i="113"/>
  <c r="C195" i="113"/>
  <c r="C194" i="113"/>
  <c r="C193" i="113"/>
  <c r="C192" i="113"/>
  <c r="C191" i="113"/>
  <c r="C190" i="113"/>
  <c r="C189" i="113"/>
  <c r="C186" i="113"/>
  <c r="C185" i="113"/>
  <c r="C184" i="113"/>
  <c r="C183" i="113"/>
  <c r="C182" i="113"/>
  <c r="C181" i="113"/>
  <c r="C180" i="113"/>
  <c r="C179" i="113"/>
  <c r="C178" i="113"/>
  <c r="C177" i="113"/>
  <c r="C176" i="113"/>
  <c r="C175" i="113"/>
  <c r="C174" i="113"/>
  <c r="C173" i="113"/>
  <c r="C172" i="113"/>
  <c r="C171" i="113"/>
  <c r="C170" i="113"/>
  <c r="C169" i="113"/>
  <c r="C168" i="113"/>
  <c r="C167" i="113"/>
  <c r="C166" i="113"/>
  <c r="C165" i="113"/>
  <c r="C164" i="113"/>
  <c r="C163" i="113"/>
  <c r="C162" i="113"/>
  <c r="C161" i="113"/>
  <c r="C160" i="113"/>
  <c r="C159" i="113"/>
  <c r="C158" i="113"/>
  <c r="C157" i="113"/>
  <c r="C156" i="113"/>
  <c r="C155" i="113"/>
  <c r="C154" i="113"/>
  <c r="C153" i="113"/>
  <c r="C150" i="113"/>
  <c r="C149" i="113"/>
  <c r="C148" i="113"/>
  <c r="C147" i="113"/>
  <c r="C146" i="113"/>
  <c r="C145" i="113"/>
  <c r="C144" i="113"/>
  <c r="C143" i="113"/>
  <c r="C142" i="113"/>
  <c r="C141" i="113"/>
  <c r="C140" i="113"/>
  <c r="C139" i="113"/>
  <c r="C138" i="113"/>
  <c r="C137" i="113"/>
  <c r="C136" i="113"/>
  <c r="C135" i="113"/>
  <c r="C134" i="113"/>
  <c r="C133" i="113"/>
  <c r="C132" i="113"/>
  <c r="C131" i="113"/>
  <c r="C130" i="113"/>
  <c r="C129" i="113"/>
  <c r="C128" i="113"/>
  <c r="C127" i="113"/>
  <c r="C126" i="113"/>
  <c r="C125" i="113"/>
  <c r="C124" i="113"/>
  <c r="C123" i="113"/>
  <c r="C122" i="113"/>
  <c r="C121" i="113"/>
  <c r="C120" i="113"/>
  <c r="C119" i="113"/>
  <c r="C118" i="113"/>
  <c r="C117" i="113"/>
  <c r="C114" i="113"/>
  <c r="C113" i="113"/>
  <c r="C112" i="113"/>
  <c r="C111" i="113"/>
  <c r="C110" i="113"/>
  <c r="C109" i="113"/>
  <c r="C108" i="113"/>
  <c r="C107" i="113"/>
  <c r="C106" i="113"/>
  <c r="C105" i="113"/>
  <c r="C104" i="113"/>
  <c r="C103" i="113"/>
  <c r="C102" i="113"/>
  <c r="C101" i="113"/>
  <c r="C100" i="113"/>
  <c r="C99" i="113"/>
  <c r="C98" i="113"/>
  <c r="C97" i="113"/>
  <c r="C96" i="113"/>
  <c r="C95" i="113"/>
  <c r="C94" i="113"/>
  <c r="C93" i="113"/>
  <c r="C92" i="113"/>
  <c r="C91" i="113"/>
  <c r="C90" i="113"/>
  <c r="C89" i="113"/>
  <c r="C88" i="113"/>
  <c r="C87" i="113"/>
  <c r="C86" i="113"/>
  <c r="C85" i="113"/>
  <c r="C84" i="113"/>
  <c r="C83" i="113"/>
  <c r="C82" i="113"/>
  <c r="C81" i="113"/>
  <c r="C78" i="113"/>
  <c r="C77" i="113"/>
  <c r="C76" i="113"/>
  <c r="C75" i="113"/>
  <c r="C74" i="113"/>
  <c r="C73" i="113"/>
  <c r="C72" i="113"/>
  <c r="C71" i="113"/>
  <c r="C70" i="113"/>
  <c r="C69" i="113"/>
  <c r="C68" i="113"/>
  <c r="C67" i="113"/>
  <c r="C66" i="113"/>
  <c r="C65" i="113"/>
  <c r="C64" i="113"/>
  <c r="C63" i="113"/>
  <c r="C62" i="113"/>
  <c r="C61" i="113"/>
  <c r="C60" i="113"/>
  <c r="C59" i="113"/>
  <c r="C58" i="113"/>
  <c r="C57" i="113"/>
  <c r="C56" i="113"/>
  <c r="C55" i="113"/>
  <c r="C54" i="113"/>
  <c r="C53" i="113"/>
  <c r="C52" i="113"/>
  <c r="C51" i="113"/>
  <c r="C50" i="113"/>
  <c r="C49" i="113"/>
  <c r="C48" i="113"/>
  <c r="C47" i="113"/>
  <c r="C46" i="113"/>
  <c r="C45" i="113"/>
  <c r="X20" i="94" l="1"/>
  <c r="X19" i="94"/>
  <c r="AE19" i="94"/>
  <c r="AF19" i="94"/>
  <c r="H31" i="31"/>
  <c r="AD12" i="94" l="1"/>
  <c r="G62" i="31" l="1"/>
  <c r="G61" i="31"/>
  <c r="G60" i="31"/>
  <c r="G59" i="31"/>
  <c r="R18" i="70" l="1"/>
  <c r="B14" i="110" l="1"/>
  <c r="L29" i="110" l="1"/>
  <c r="L14" i="110"/>
  <c r="B19" i="70"/>
  <c r="V11" i="93" l="1"/>
  <c r="Z19" i="94" s="1"/>
  <c r="V12" i="93" l="1"/>
  <c r="C12" i="44" l="1"/>
  <c r="AT12" i="44" l="1"/>
  <c r="CC12" i="44" s="1"/>
  <c r="AX12" i="44"/>
  <c r="CG12" i="44" s="1"/>
  <c r="AP12" i="44"/>
  <c r="BV12" i="44"/>
  <c r="BL12" i="44"/>
  <c r="CU12" i="44" s="1"/>
  <c r="BC12" i="44"/>
  <c r="CL12" i="44" s="1"/>
  <c r="AZ12" i="44"/>
  <c r="CI12" i="44" s="1"/>
  <c r="AN12" i="44"/>
  <c r="BW12" i="44" s="1"/>
  <c r="BY12" i="44" l="1"/>
  <c r="AU12" i="44"/>
  <c r="CD12" i="44" s="1"/>
  <c r="AY12" i="44"/>
  <c r="CH12" i="44" s="1"/>
  <c r="BB12" i="44"/>
  <c r="CK12" i="44" s="1"/>
  <c r="BA12" i="44"/>
  <c r="CJ12" i="44" s="1"/>
  <c r="BD12" i="44"/>
  <c r="CM12" i="44" s="1"/>
  <c r="BE12" i="44"/>
  <c r="CN12" i="44" s="1"/>
  <c r="BM12" i="44"/>
  <c r="CV12" i="44" s="1"/>
  <c r="BN12" i="44"/>
  <c r="CW12" i="44" s="1"/>
  <c r="BO12" i="44"/>
  <c r="CX12" i="44" s="1"/>
  <c r="BP12" i="44"/>
  <c r="CY12" i="44" s="1"/>
  <c r="AO12" i="44"/>
  <c r="BX12" i="44" s="1"/>
  <c r="AS12" i="44"/>
  <c r="CB12" i="44" s="1"/>
  <c r="M11" i="93" l="1"/>
  <c r="U19" i="94" l="1"/>
  <c r="C12" i="94"/>
  <c r="AA12" i="94" s="1"/>
  <c r="B12" i="94"/>
  <c r="AX12" i="94" l="1"/>
  <c r="AW12" i="94"/>
  <c r="AZ12" i="94"/>
  <c r="BA12" i="94"/>
  <c r="O12" i="93"/>
  <c r="P12" i="93"/>
  <c r="Q12" i="93"/>
  <c r="R12" i="93"/>
  <c r="S12" i="93"/>
  <c r="T12" i="93"/>
  <c r="BB12" i="94" l="1"/>
  <c r="AY12" i="94"/>
  <c r="F23" i="93"/>
  <c r="F22" i="93"/>
  <c r="F21" i="93"/>
  <c r="F20" i="93"/>
  <c r="F19" i="93"/>
  <c r="F18" i="93"/>
  <c r="F17" i="93"/>
  <c r="F16" i="93"/>
  <c r="F15" i="93"/>
  <c r="F14" i="93"/>
  <c r="M15" i="93" s="1"/>
  <c r="M13" i="93" s="1"/>
  <c r="M12" i="93" s="1"/>
  <c r="F13" i="93"/>
  <c r="F12" i="93"/>
  <c r="M22" i="93" s="1"/>
  <c r="F11" i="93"/>
  <c r="F10" i="93"/>
  <c r="D12" i="44" l="1"/>
  <c r="AQ12" i="44" s="1"/>
  <c r="BQ12" i="44" l="1"/>
  <c r="CZ12" i="44" s="1"/>
  <c r="BS12" i="44"/>
  <c r="BH12" i="44"/>
  <c r="CQ12" i="44" s="1"/>
  <c r="BF12" i="44"/>
  <c r="CO12" i="44" s="1"/>
  <c r="BZ12" i="44"/>
  <c r="BJ12" i="44"/>
  <c r="CS12" i="44" s="1"/>
  <c r="AV12" i="44"/>
  <c r="CE12" i="44" s="1"/>
  <c r="D12" i="94"/>
  <c r="F12" i="94" s="1"/>
  <c r="BR12" i="44" l="1"/>
  <c r="DA12" i="44" s="1"/>
  <c r="BT12" i="44"/>
  <c r="DC12" i="44" s="1"/>
  <c r="DB12" i="44"/>
  <c r="BI12" i="44"/>
  <c r="CR12" i="44" s="1"/>
  <c r="AR12" i="44"/>
  <c r="CA12" i="44" s="1"/>
  <c r="BC12" i="94"/>
  <c r="BD12" i="94" s="1"/>
  <c r="BE12" i="94" s="1"/>
  <c r="AI12" i="94"/>
  <c r="AW12" i="44"/>
  <c r="CF12" i="44" s="1"/>
  <c r="BK12" i="44"/>
  <c r="CT12" i="44" s="1"/>
  <c r="BG12" i="44"/>
  <c r="CP12" i="44" s="1"/>
  <c r="E12" i="94"/>
  <c r="I12" i="94" s="1"/>
  <c r="BF12" i="94"/>
  <c r="BF18" i="94"/>
  <c r="BF20" i="94"/>
  <c r="BF22" i="94"/>
  <c r="BF15" i="94"/>
  <c r="BF26" i="94"/>
  <c r="BF25" i="94"/>
  <c r="BF24" i="94"/>
  <c r="BF14" i="94"/>
  <c r="BF17" i="94"/>
  <c r="BF21" i="94"/>
  <c r="BF23" i="94"/>
  <c r="G23" i="94" s="1"/>
  <c r="BF19" i="94"/>
  <c r="BF16" i="94"/>
  <c r="BE20" i="94"/>
  <c r="AW20" i="94"/>
  <c r="BD20" i="94"/>
  <c r="AY20" i="94"/>
  <c r="BB20" i="94"/>
  <c r="BA20" i="94"/>
  <c r="AZ20" i="94"/>
  <c r="AX20" i="94"/>
  <c r="AY22" i="94"/>
  <c r="BB22" i="94"/>
  <c r="BA22" i="94"/>
  <c r="AX22" i="94"/>
  <c r="BE22" i="94"/>
  <c r="AW22" i="94"/>
  <c r="AZ22" i="94"/>
  <c r="BD22" i="94"/>
  <c r="AZ15" i="94"/>
  <c r="AY15" i="94"/>
  <c r="AW15" i="94"/>
  <c r="AX15" i="94"/>
  <c r="BE15" i="94"/>
  <c r="BD15" i="94"/>
  <c r="BB15" i="94"/>
  <c r="BA15" i="94"/>
  <c r="BE26" i="94"/>
  <c r="AW26" i="94"/>
  <c r="BD26" i="94"/>
  <c r="BB26" i="94"/>
  <c r="BA26" i="94"/>
  <c r="AZ26" i="94"/>
  <c r="AY26" i="94"/>
  <c r="AX26" i="94"/>
  <c r="BD18" i="94"/>
  <c r="BB18" i="94"/>
  <c r="BA18" i="94"/>
  <c r="AW18" i="94"/>
  <c r="AZ18" i="94"/>
  <c r="AY18" i="94"/>
  <c r="AX18" i="94"/>
  <c r="BE18" i="94"/>
  <c r="AW17" i="94"/>
  <c r="BB17" i="94"/>
  <c r="BA17" i="94"/>
  <c r="AZ17" i="94"/>
  <c r="BD17" i="94"/>
  <c r="AY17" i="94"/>
  <c r="AX17" i="94"/>
  <c r="BE17" i="94"/>
  <c r="BD25" i="94"/>
  <c r="BE25" i="94"/>
  <c r="AY25" i="94"/>
  <c r="BB25" i="94"/>
  <c r="BA25" i="94"/>
  <c r="AW25" i="94"/>
  <c r="AZ25" i="94"/>
  <c r="AX25" i="94"/>
  <c r="BB24" i="94"/>
  <c r="BA24" i="94"/>
  <c r="AZ24" i="94"/>
  <c r="AY24" i="94"/>
  <c r="AX24" i="94"/>
  <c r="BD24" i="94"/>
  <c r="BE24" i="94"/>
  <c r="AW24" i="94"/>
  <c r="AY14" i="94"/>
  <c r="AX14" i="94"/>
  <c r="BE14" i="94"/>
  <c r="AZ14" i="94"/>
  <c r="AW14" i="94"/>
  <c r="BD14" i="94"/>
  <c r="BB14" i="94"/>
  <c r="BA14" i="94"/>
  <c r="AW19" i="94"/>
  <c r="BD19" i="94"/>
  <c r="BB19" i="94"/>
  <c r="BA19" i="94"/>
  <c r="AX19" i="94"/>
  <c r="AZ19" i="94"/>
  <c r="AY19" i="94"/>
  <c r="BE19" i="94"/>
  <c r="AX21" i="94"/>
  <c r="AY21" i="94"/>
  <c r="BE21" i="94"/>
  <c r="AW21" i="94"/>
  <c r="AZ21" i="94"/>
  <c r="BD21" i="94"/>
  <c r="BB21" i="94"/>
  <c r="BA21" i="94"/>
  <c r="AZ23" i="94"/>
  <c r="BB23" i="94" s="1"/>
  <c r="AX23" i="94"/>
  <c r="AW23" i="94"/>
  <c r="BA23" i="94"/>
  <c r="BD23" i="94"/>
  <c r="BB16" i="94"/>
  <c r="BA16" i="94"/>
  <c r="AZ16" i="94"/>
  <c r="AY16" i="94"/>
  <c r="BD16" i="94"/>
  <c r="AX16" i="94"/>
  <c r="BE16" i="94"/>
  <c r="AW16" i="94"/>
  <c r="AC12" i="94" l="1"/>
  <c r="AB12" i="94"/>
  <c r="K12" i="94"/>
  <c r="L12" i="94" s="1"/>
  <c r="J12" i="94"/>
  <c r="AY23" i="94"/>
  <c r="BE23" i="94" s="1"/>
  <c r="H23" i="94"/>
  <c r="AK12" i="94"/>
  <c r="BG12" i="94"/>
  <c r="AE12" i="94"/>
  <c r="AM12" i="94"/>
  <c r="AO12" i="94"/>
  <c r="AG12" i="94"/>
  <c r="G12" i="94"/>
  <c r="R12" i="94" s="1"/>
  <c r="N12" i="94" l="1"/>
  <c r="T12" i="94"/>
  <c r="M12" i="94"/>
  <c r="O12" i="94"/>
  <c r="P12" i="94"/>
  <c r="Q12" i="94"/>
  <c r="S12" i="94"/>
  <c r="BG23" i="94"/>
  <c r="BO23" i="94" s="1"/>
  <c r="AB23" i="94"/>
  <c r="AC23" i="94"/>
  <c r="X23" i="94"/>
  <c r="U23" i="94"/>
  <c r="Y23" i="94"/>
  <c r="Z23" i="94"/>
  <c r="W23" i="94"/>
  <c r="V23" i="94"/>
  <c r="H12" i="94"/>
  <c r="BN12" i="94" s="1"/>
  <c r="AN12" i="94"/>
  <c r="AU12" i="94" s="1"/>
  <c r="AF12" i="94"/>
  <c r="AQ12" i="94" s="1"/>
  <c r="AJ12" i="94"/>
  <c r="AS12" i="94" s="1"/>
  <c r="AL12" i="94"/>
  <c r="AT12" i="94" s="1"/>
  <c r="AP12" i="94"/>
  <c r="AV12" i="94" s="1"/>
  <c r="AH12" i="94"/>
  <c r="AR12" i="94" s="1"/>
  <c r="V12" i="94" l="1"/>
  <c r="BI12" i="94" s="1"/>
  <c r="BO12" i="94"/>
  <c r="U12" i="94"/>
  <c r="BH12" i="94" s="1"/>
  <c r="W12" i="94"/>
  <c r="BJ12" i="94" s="1"/>
  <c r="X12" i="94"/>
  <c r="BK12" i="94" s="1"/>
  <c r="Z12" i="94"/>
  <c r="BM12" i="94" s="1"/>
  <c r="Y12" i="94"/>
  <c r="BL12" i="94" s="1"/>
  <c r="AX13" i="94" l="1"/>
  <c r="AZ13" i="94"/>
  <c r="AW13" i="94"/>
  <c r="BA13" i="94"/>
  <c r="BB13" i="94" l="1"/>
  <c r="AY13" i="94"/>
  <c r="BF13" i="94" l="1"/>
  <c r="G13" i="94" s="1"/>
  <c r="BD13" i="94"/>
  <c r="BE13" i="94" s="1"/>
  <c r="B12" i="44"/>
  <c r="DE12" i="44" l="1"/>
  <c r="K14" i="122" s="1"/>
  <c r="S15" i="125"/>
  <c r="S29" i="125" s="1"/>
  <c r="P13" i="94"/>
  <c r="M13" i="94"/>
  <c r="Q13" i="94"/>
  <c r="R13" i="94"/>
  <c r="O13" i="94"/>
  <c r="T13" i="94"/>
  <c r="N13" i="94"/>
  <c r="S13" i="94"/>
  <c r="BG13" i="94"/>
  <c r="H13" i="94"/>
  <c r="C19" i="70"/>
  <c r="D19" i="70" s="1"/>
  <c r="F14" i="110" l="1"/>
  <c r="E14" i="110"/>
  <c r="C14" i="122"/>
  <c r="D14" i="122" s="1"/>
  <c r="G14" i="110"/>
  <c r="G14" i="122"/>
  <c r="F14" i="122"/>
  <c r="E14" i="122"/>
  <c r="J14" i="110"/>
  <c r="J14" i="122"/>
  <c r="C14" i="110"/>
  <c r="D14" i="110" s="1"/>
  <c r="H14" i="110"/>
  <c r="I14" i="110"/>
  <c r="H14" i="122"/>
  <c r="K14" i="110"/>
  <c r="I14" i="122"/>
  <c r="L10" i="125"/>
  <c r="L11" i="125" s="1"/>
  <c r="N15" i="125" s="1"/>
  <c r="T31" i="125"/>
  <c r="V13" i="94"/>
  <c r="BO13" i="94"/>
  <c r="X13" i="94"/>
  <c r="U13" i="94"/>
  <c r="Y13" i="94"/>
  <c r="W13" i="94"/>
  <c r="Z13" i="94"/>
  <c r="C20" i="70"/>
  <c r="C21" i="70" s="1"/>
  <c r="C22" i="70" s="1"/>
  <c r="O19" i="125" l="1"/>
  <c r="O21" i="125"/>
  <c r="P19" i="125"/>
  <c r="O15" i="125"/>
  <c r="N19" i="125"/>
  <c r="P17" i="125"/>
  <c r="N21" i="125"/>
  <c r="P21" i="125"/>
  <c r="O17" i="125"/>
  <c r="P15" i="125"/>
  <c r="N17" i="125"/>
  <c r="C23" i="70"/>
  <c r="D22" i="70"/>
  <c r="D20" i="70"/>
  <c r="D21" i="70"/>
  <c r="O23" i="125" l="1"/>
  <c r="D30" i="125" s="1"/>
  <c r="N23" i="125"/>
  <c r="D29" i="125" s="1"/>
  <c r="P23" i="125"/>
  <c r="D31" i="125" s="1"/>
  <c r="AD14" i="94"/>
  <c r="B14" i="94"/>
  <c r="AD13" i="94"/>
  <c r="B13" i="94"/>
  <c r="AD15" i="94"/>
  <c r="B15" i="94"/>
  <c r="C24" i="70"/>
  <c r="D23" i="70"/>
  <c r="E22" i="70" s="1"/>
  <c r="B20" i="70"/>
  <c r="E21" i="70"/>
  <c r="E20" i="70"/>
  <c r="E19" i="70"/>
  <c r="L24" i="125" l="1"/>
  <c r="D28" i="125" s="1"/>
  <c r="AK14" i="94"/>
  <c r="AJ14" i="94"/>
  <c r="AH14" i="94"/>
  <c r="AP14" i="94"/>
  <c r="AN14" i="94"/>
  <c r="AO14" i="94"/>
  <c r="AL14" i="94"/>
  <c r="AI14" i="94"/>
  <c r="AM14" i="94"/>
  <c r="AG14" i="94"/>
  <c r="AE14" i="94"/>
  <c r="AF14" i="94"/>
  <c r="BN14" i="94"/>
  <c r="C25" i="70"/>
  <c r="D24" i="70"/>
  <c r="E23" i="70" s="1"/>
  <c r="AD16" i="94"/>
  <c r="AO15" i="94"/>
  <c r="AM15" i="94"/>
  <c r="AG15" i="94"/>
  <c r="AE15" i="94"/>
  <c r="AI15" i="94"/>
  <c r="AK15" i="94"/>
  <c r="AP15" i="94"/>
  <c r="AJ15" i="94"/>
  <c r="AL15" i="94"/>
  <c r="AH15" i="94"/>
  <c r="AN15" i="94"/>
  <c r="AF15" i="94"/>
  <c r="BN13" i="94"/>
  <c r="B16" i="94"/>
  <c r="BN15" i="94"/>
  <c r="AM13" i="94"/>
  <c r="AK13" i="94"/>
  <c r="AI13" i="94"/>
  <c r="AG13" i="94"/>
  <c r="AO13" i="94"/>
  <c r="AE13" i="94"/>
  <c r="AP13" i="94"/>
  <c r="AH13" i="94"/>
  <c r="AF13" i="94"/>
  <c r="AJ13" i="94"/>
  <c r="AL13" i="94"/>
  <c r="AN13" i="94"/>
  <c r="BV13" i="44"/>
  <c r="DE13" i="44" s="1"/>
  <c r="B21" i="70"/>
  <c r="B22" i="70" s="1"/>
  <c r="B23" i="70" s="1"/>
  <c r="B24" i="70" s="1"/>
  <c r="AD17" i="94" l="1"/>
  <c r="AI16" i="94"/>
  <c r="AG16" i="94"/>
  <c r="AM16" i="94"/>
  <c r="AP16" i="94"/>
  <c r="AK16" i="94"/>
  <c r="AL16" i="94"/>
  <c r="AO16" i="94"/>
  <c r="AN16" i="94"/>
  <c r="AE16" i="94"/>
  <c r="AH16" i="94"/>
  <c r="AF16" i="94"/>
  <c r="AJ16" i="94"/>
  <c r="B17" i="94"/>
  <c r="BN16" i="94"/>
  <c r="C26" i="70"/>
  <c r="D25" i="70"/>
  <c r="E24" i="70" s="1"/>
  <c r="BV14" i="44"/>
  <c r="DE14" i="44" s="1"/>
  <c r="AQ13" i="94"/>
  <c r="BH13" i="94" s="1"/>
  <c r="BV15" i="44"/>
  <c r="DE15" i="44" s="1"/>
  <c r="AV13" i="94"/>
  <c r="BM13" i="94" s="1"/>
  <c r="AS13" i="94"/>
  <c r="BJ13" i="94" s="1"/>
  <c r="AT13" i="94"/>
  <c r="AU13" i="94"/>
  <c r="AR13" i="94"/>
  <c r="BI13" i="94" s="1"/>
  <c r="B25" i="70" l="1"/>
  <c r="J15" i="122"/>
  <c r="J15" i="110"/>
  <c r="I15" i="110"/>
  <c r="I15" i="122"/>
  <c r="K15" i="110"/>
  <c r="K15" i="122"/>
  <c r="H15" i="110"/>
  <c r="H15" i="122"/>
  <c r="F15" i="122"/>
  <c r="F15" i="110"/>
  <c r="C15" i="110"/>
  <c r="D15" i="110" s="1"/>
  <c r="C15" i="122"/>
  <c r="D15" i="122" s="1"/>
  <c r="I16" i="110"/>
  <c r="J16" i="110"/>
  <c r="J16" i="122"/>
  <c r="I16" i="122"/>
  <c r="AD18" i="94"/>
  <c r="AM17" i="94"/>
  <c r="AG17" i="94"/>
  <c r="AK17" i="94"/>
  <c r="AE17" i="94"/>
  <c r="AO17" i="94"/>
  <c r="AI17" i="94"/>
  <c r="AF17" i="94"/>
  <c r="AJ17" i="94"/>
  <c r="AP17" i="94"/>
  <c r="AH17" i="94"/>
  <c r="AL17" i="94"/>
  <c r="AN17" i="94"/>
  <c r="D26" i="70"/>
  <c r="C27" i="70"/>
  <c r="B18" i="94"/>
  <c r="BN17" i="94"/>
  <c r="AQ14" i="94"/>
  <c r="BH14" i="94" s="1"/>
  <c r="C16" i="122" s="1"/>
  <c r="D16" i="122" s="1"/>
  <c r="BV16" i="44"/>
  <c r="BL13" i="94"/>
  <c r="AV14" i="94"/>
  <c r="BM14" i="94" s="1"/>
  <c r="K16" i="122" s="1"/>
  <c r="AT14" i="94"/>
  <c r="AR14" i="94"/>
  <c r="BI14" i="94" s="1"/>
  <c r="H16" i="110" s="1"/>
  <c r="AS14" i="94"/>
  <c r="BJ14" i="94" s="1"/>
  <c r="F16" i="122" s="1"/>
  <c r="AU14" i="94"/>
  <c r="AD19" i="94" l="1"/>
  <c r="B19" i="94"/>
  <c r="J17" i="122"/>
  <c r="J17" i="110"/>
  <c r="I17" i="122"/>
  <c r="I17" i="110"/>
  <c r="E15" i="110"/>
  <c r="E15" i="122"/>
  <c r="H16" i="122"/>
  <c r="C16" i="110"/>
  <c r="D16" i="110" s="1"/>
  <c r="F16" i="110"/>
  <c r="K16" i="110"/>
  <c r="BN18" i="94"/>
  <c r="D27" i="70"/>
  <c r="C28" i="70"/>
  <c r="E25" i="70"/>
  <c r="B26" i="70"/>
  <c r="AE18" i="94"/>
  <c r="AI18" i="94"/>
  <c r="AK18" i="94"/>
  <c r="AG18" i="94"/>
  <c r="AM18" i="94"/>
  <c r="AO18" i="94"/>
  <c r="AL18" i="94"/>
  <c r="AH18" i="94"/>
  <c r="AN18" i="94"/>
  <c r="AJ18" i="94"/>
  <c r="AF18" i="94"/>
  <c r="AP18" i="94"/>
  <c r="BV17" i="44"/>
  <c r="AR15" i="94"/>
  <c r="BI15" i="94" s="1"/>
  <c r="AS15" i="94"/>
  <c r="BJ15" i="94" s="1"/>
  <c r="AQ15" i="94"/>
  <c r="BH15" i="94" s="1"/>
  <c r="BL14" i="94"/>
  <c r="BK13" i="94"/>
  <c r="BK14" i="94"/>
  <c r="AT15" i="94"/>
  <c r="AU15" i="94"/>
  <c r="AV15" i="94"/>
  <c r="BM15" i="94" s="1"/>
  <c r="BN19" i="94" l="1"/>
  <c r="J19" i="122"/>
  <c r="J19" i="110"/>
  <c r="I19" i="110"/>
  <c r="I19" i="122"/>
  <c r="J18" i="122"/>
  <c r="J18" i="110"/>
  <c r="I18" i="110"/>
  <c r="I18" i="122"/>
  <c r="K17" i="110"/>
  <c r="K17" i="122"/>
  <c r="F17" i="122"/>
  <c r="F17" i="110"/>
  <c r="H17" i="122"/>
  <c r="H17" i="110"/>
  <c r="E16" i="122"/>
  <c r="E16" i="110"/>
  <c r="C17" i="122"/>
  <c r="D17" i="122" s="1"/>
  <c r="C17" i="110"/>
  <c r="D17" i="110" s="1"/>
  <c r="G15" i="122"/>
  <c r="G15" i="110"/>
  <c r="G16" i="110"/>
  <c r="G16" i="122"/>
  <c r="B27" i="70"/>
  <c r="D28" i="70"/>
  <c r="E27" i="70" s="1"/>
  <c r="C29" i="70"/>
  <c r="AD20" i="94"/>
  <c r="B20" i="94"/>
  <c r="E26" i="70"/>
  <c r="BV19" i="44"/>
  <c r="BV18" i="44"/>
  <c r="AQ16" i="94"/>
  <c r="BH16" i="94" s="1"/>
  <c r="AQ17" i="94"/>
  <c r="BH17" i="94" s="1"/>
  <c r="AQ18" i="94"/>
  <c r="BH18" i="94" s="1"/>
  <c r="BL15" i="94"/>
  <c r="BK15" i="94"/>
  <c r="AT16" i="94"/>
  <c r="AV16" i="94"/>
  <c r="AR16" i="94"/>
  <c r="AS16" i="94"/>
  <c r="BJ16" i="94" s="1"/>
  <c r="AU16" i="94"/>
  <c r="BL16" i="94" s="1"/>
  <c r="J20" i="122" l="1"/>
  <c r="J20" i="110"/>
  <c r="J21" i="122"/>
  <c r="I21" i="110"/>
  <c r="J21" i="110"/>
  <c r="I21" i="122"/>
  <c r="I20" i="122"/>
  <c r="I20" i="110"/>
  <c r="G17" i="110"/>
  <c r="G17" i="122"/>
  <c r="E18" i="110"/>
  <c r="E18" i="122"/>
  <c r="C19" i="122"/>
  <c r="D19" i="122" s="1"/>
  <c r="C19" i="110"/>
  <c r="D19" i="110" s="1"/>
  <c r="E17" i="110"/>
  <c r="E17" i="122"/>
  <c r="C20" i="122"/>
  <c r="D20" i="122" s="1"/>
  <c r="C20" i="110"/>
  <c r="D20" i="110" s="1"/>
  <c r="F18" i="110"/>
  <c r="F18" i="122"/>
  <c r="C18" i="122"/>
  <c r="D18" i="122" s="1"/>
  <c r="C18" i="110"/>
  <c r="D18" i="110" s="1"/>
  <c r="C30" i="70"/>
  <c r="D29" i="70"/>
  <c r="E28" i="70" s="1"/>
  <c r="B21" i="94"/>
  <c r="BN20" i="94"/>
  <c r="AD21" i="94"/>
  <c r="AK20" i="94"/>
  <c r="AG20" i="94"/>
  <c r="AO20" i="94"/>
  <c r="AI20" i="94"/>
  <c r="AM20" i="94"/>
  <c r="AE20" i="94"/>
  <c r="AN20" i="94"/>
  <c r="AF20" i="94"/>
  <c r="AJ20" i="94"/>
  <c r="AP20" i="94"/>
  <c r="AL20" i="94"/>
  <c r="AH20" i="94"/>
  <c r="B28" i="70"/>
  <c r="BV20" i="44"/>
  <c r="AQ19" i="94"/>
  <c r="BH19" i="94" s="1"/>
  <c r="BI16" i="94"/>
  <c r="BM16" i="94"/>
  <c r="BK16" i="94"/>
  <c r="AU17" i="94"/>
  <c r="AS17" i="94"/>
  <c r="BJ17" i="94" s="1"/>
  <c r="AR17" i="94"/>
  <c r="BI17" i="94" s="1"/>
  <c r="AV17" i="94"/>
  <c r="BM17" i="94" s="1"/>
  <c r="AT17" i="94"/>
  <c r="AV19" i="94"/>
  <c r="BM19" i="94" s="1"/>
  <c r="AR19" i="94"/>
  <c r="BI19" i="94" s="1"/>
  <c r="AS19" i="94"/>
  <c r="BJ19" i="94" s="1"/>
  <c r="AT19" i="94"/>
  <c r="AU19" i="94"/>
  <c r="J22" i="122" l="1"/>
  <c r="J22" i="110"/>
  <c r="F21" i="110"/>
  <c r="F21" i="122"/>
  <c r="I22" i="122"/>
  <c r="I22" i="110"/>
  <c r="F19" i="110"/>
  <c r="F19" i="122"/>
  <c r="G18" i="110"/>
  <c r="G18" i="122"/>
  <c r="H21" i="110"/>
  <c r="H21" i="122"/>
  <c r="K18" i="122"/>
  <c r="K18" i="110"/>
  <c r="K21" i="110"/>
  <c r="K21" i="122"/>
  <c r="C21" i="110"/>
  <c r="D21" i="110" s="1"/>
  <c r="C21" i="122"/>
  <c r="D21" i="122" s="1"/>
  <c r="K19" i="122"/>
  <c r="K19" i="110"/>
  <c r="H18" i="122"/>
  <c r="H18" i="110"/>
  <c r="H19" i="122"/>
  <c r="H19" i="110"/>
  <c r="B29" i="70"/>
  <c r="B22" i="94"/>
  <c r="BN21" i="94"/>
  <c r="AD22" i="94"/>
  <c r="AM21" i="94"/>
  <c r="AI21" i="94"/>
  <c r="AK21" i="94"/>
  <c r="AO21" i="94"/>
  <c r="AG21" i="94"/>
  <c r="AE21" i="94"/>
  <c r="AN21" i="94"/>
  <c r="AF21" i="94"/>
  <c r="AJ21" i="94"/>
  <c r="AP21" i="94"/>
  <c r="AL21" i="94"/>
  <c r="AH21" i="94"/>
  <c r="C31" i="70"/>
  <c r="D30" i="70"/>
  <c r="BV21" i="44"/>
  <c r="AQ20" i="94"/>
  <c r="BH20" i="94" s="1"/>
  <c r="BL19" i="94"/>
  <c r="BL17" i="94"/>
  <c r="AR18" i="94"/>
  <c r="BI18" i="94" s="1"/>
  <c r="AS18" i="94"/>
  <c r="BJ18" i="94" s="1"/>
  <c r="AT18" i="94"/>
  <c r="AV18" i="94"/>
  <c r="BM18" i="94" s="1"/>
  <c r="AU18" i="94"/>
  <c r="AV20" i="94"/>
  <c r="BM20" i="94" s="1"/>
  <c r="AS20" i="94"/>
  <c r="BJ20" i="94" s="1"/>
  <c r="AR20" i="94"/>
  <c r="BI20" i="94" s="1"/>
  <c r="AU20" i="94"/>
  <c r="AT20" i="94"/>
  <c r="J23" i="110" l="1"/>
  <c r="J23" i="122"/>
  <c r="H20" i="110"/>
  <c r="H20" i="122"/>
  <c r="F20" i="110"/>
  <c r="F20" i="122"/>
  <c r="E19" i="122"/>
  <c r="E19" i="110"/>
  <c r="F22" i="110"/>
  <c r="F22" i="122"/>
  <c r="C22" i="110"/>
  <c r="D22" i="110" s="1"/>
  <c r="C22" i="122"/>
  <c r="D22" i="122" s="1"/>
  <c r="H22" i="110"/>
  <c r="H22" i="122"/>
  <c r="E21" i="122"/>
  <c r="E21" i="110"/>
  <c r="I23" i="122"/>
  <c r="I23" i="110"/>
  <c r="K22" i="110"/>
  <c r="K22" i="122"/>
  <c r="K20" i="110"/>
  <c r="K20" i="122"/>
  <c r="AM22" i="94"/>
  <c r="AG22" i="94"/>
  <c r="AO22" i="94"/>
  <c r="AI22" i="94"/>
  <c r="AK22" i="94"/>
  <c r="AE22" i="94"/>
  <c r="AL22" i="94"/>
  <c r="AJ22" i="94"/>
  <c r="AH22" i="94"/>
  <c r="AF22" i="94"/>
  <c r="AN22" i="94"/>
  <c r="AP22" i="94"/>
  <c r="AD23" i="94"/>
  <c r="B23" i="94"/>
  <c r="B30" i="70"/>
  <c r="E29" i="70"/>
  <c r="C32" i="70"/>
  <c r="D31" i="70"/>
  <c r="E30" i="70" s="1"/>
  <c r="BN22" i="94"/>
  <c r="BV22" i="44"/>
  <c r="AQ21" i="94"/>
  <c r="BH21" i="94" s="1"/>
  <c r="BL20" i="94"/>
  <c r="BL18" i="94"/>
  <c r="BK17" i="94"/>
  <c r="BK19" i="94"/>
  <c r="AS21" i="94"/>
  <c r="BJ21" i="94" s="1"/>
  <c r="AU21" i="94"/>
  <c r="BL21" i="94" s="1"/>
  <c r="AV21" i="94"/>
  <c r="BM21" i="94" s="1"/>
  <c r="AR21" i="94"/>
  <c r="BI21" i="94" s="1"/>
  <c r="AT21" i="94"/>
  <c r="G19" i="110" l="1"/>
  <c r="G19" i="122"/>
  <c r="E20" i="122"/>
  <c r="E20" i="110"/>
  <c r="E22" i="122"/>
  <c r="E22" i="110"/>
  <c r="I24" i="122"/>
  <c r="I24" i="110"/>
  <c r="G21" i="122"/>
  <c r="G21" i="110"/>
  <c r="C23" i="110"/>
  <c r="D23" i="110" s="1"/>
  <c r="C23" i="122"/>
  <c r="D23" i="122" s="1"/>
  <c r="E23" i="110"/>
  <c r="E23" i="122"/>
  <c r="F23" i="122"/>
  <c r="F23" i="110"/>
  <c r="H23" i="110"/>
  <c r="H23" i="122"/>
  <c r="K23" i="110"/>
  <c r="K23" i="122"/>
  <c r="BV23" i="44"/>
  <c r="AG23" i="94"/>
  <c r="AM23" i="94"/>
  <c r="AO23" i="94"/>
  <c r="AK23" i="94"/>
  <c r="AI23" i="94"/>
  <c r="AE23" i="94"/>
  <c r="AJ23" i="94"/>
  <c r="AL23" i="94"/>
  <c r="AH23" i="94"/>
  <c r="AP23" i="94"/>
  <c r="AN23" i="94"/>
  <c r="AF23" i="94"/>
  <c r="BN23" i="94"/>
  <c r="AD24" i="94"/>
  <c r="B24" i="94"/>
  <c r="B31" i="70"/>
  <c r="C33" i="70"/>
  <c r="D33" i="70" s="1"/>
  <c r="E32" i="70" s="1"/>
  <c r="D32" i="70"/>
  <c r="E31" i="70" s="1"/>
  <c r="AQ22" i="94"/>
  <c r="BH22" i="94" s="1"/>
  <c r="BK20" i="94"/>
  <c r="BK18" i="94"/>
  <c r="BK21" i="94"/>
  <c r="AR22" i="94"/>
  <c r="BI22" i="94" s="1"/>
  <c r="AV22" i="94"/>
  <c r="BM22" i="94" s="1"/>
  <c r="AS22" i="94"/>
  <c r="BJ22" i="94" s="1"/>
  <c r="AU22" i="94"/>
  <c r="AT22" i="94"/>
  <c r="J24" i="122" l="1"/>
  <c r="J24" i="110"/>
  <c r="F24" i="122"/>
  <c r="F24" i="110"/>
  <c r="K24" i="122"/>
  <c r="K24" i="110"/>
  <c r="G23" i="110"/>
  <c r="G23" i="122"/>
  <c r="H24" i="110"/>
  <c r="H24" i="122"/>
  <c r="G20" i="110"/>
  <c r="G20" i="122"/>
  <c r="G22" i="122"/>
  <c r="G22" i="110"/>
  <c r="C24" i="110"/>
  <c r="D24" i="110" s="1"/>
  <c r="C24" i="122"/>
  <c r="D24" i="122" s="1"/>
  <c r="AQ23" i="94"/>
  <c r="BH23" i="94" s="1"/>
  <c r="AF24" i="94"/>
  <c r="AJ24" i="94"/>
  <c r="BV24" i="44"/>
  <c r="AG24" i="94"/>
  <c r="AO24" i="94"/>
  <c r="AI24" i="94"/>
  <c r="AP24" i="94"/>
  <c r="AE24" i="94"/>
  <c r="AH24" i="94"/>
  <c r="AL24" i="94"/>
  <c r="AN24" i="94"/>
  <c r="AK24" i="94"/>
  <c r="AM24" i="94"/>
  <c r="AD26" i="94"/>
  <c r="B33" i="70"/>
  <c r="B26" i="94"/>
  <c r="AD25" i="94"/>
  <c r="B32" i="70"/>
  <c r="B25" i="94"/>
  <c r="BN24" i="94"/>
  <c r="BL22" i="94"/>
  <c r="BK22" i="94"/>
  <c r="AV23" i="94"/>
  <c r="BM23" i="94" s="1"/>
  <c r="AT23" i="94"/>
  <c r="BK23" i="94" s="1"/>
  <c r="AS23" i="94"/>
  <c r="BJ23" i="94" s="1"/>
  <c r="AR23" i="94"/>
  <c r="BI23" i="94" s="1"/>
  <c r="AU23" i="94"/>
  <c r="BL23" i="94" s="1"/>
  <c r="C25" i="122" l="1"/>
  <c r="D25" i="122" s="1"/>
  <c r="F25" i="110"/>
  <c r="E25" i="110"/>
  <c r="G25" i="110"/>
  <c r="J25" i="122"/>
  <c r="G25" i="122"/>
  <c r="I25" i="122"/>
  <c r="K25" i="110"/>
  <c r="F25" i="122"/>
  <c r="H25" i="110"/>
  <c r="E25" i="122"/>
  <c r="K25" i="122"/>
  <c r="J25" i="110"/>
  <c r="H25" i="122"/>
  <c r="C25" i="110"/>
  <c r="D25" i="110" s="1"/>
  <c r="I25" i="110"/>
  <c r="E24" i="110"/>
  <c r="E24" i="122"/>
  <c r="G24" i="110"/>
  <c r="G24" i="122"/>
  <c r="AQ24" i="94"/>
  <c r="BH24" i="94" s="1"/>
  <c r="BV25" i="44"/>
  <c r="AM25" i="94"/>
  <c r="AG25" i="94"/>
  <c r="AE25" i="94"/>
  <c r="AL25" i="94"/>
  <c r="AK25" i="94"/>
  <c r="AO25" i="94"/>
  <c r="AP25" i="94"/>
  <c r="AI25" i="94"/>
  <c r="AH25" i="94"/>
  <c r="AF25" i="94"/>
  <c r="AN25" i="94"/>
  <c r="AJ25" i="94"/>
  <c r="BV26" i="44"/>
  <c r="AN26" i="94"/>
  <c r="AL26" i="94"/>
  <c r="AE26" i="94"/>
  <c r="AO26" i="94"/>
  <c r="AJ26" i="94"/>
  <c r="AG26" i="94"/>
  <c r="AP26" i="94"/>
  <c r="AH26" i="94"/>
  <c r="AF26" i="94"/>
  <c r="AM26" i="94"/>
  <c r="AI26" i="94"/>
  <c r="AK26" i="94"/>
  <c r="BN26" i="94"/>
  <c r="BN25" i="94"/>
  <c r="AV24" i="94"/>
  <c r="BM24" i="94" s="1"/>
  <c r="AT24" i="94"/>
  <c r="BK24" i="94" s="1"/>
  <c r="AR24" i="94"/>
  <c r="BI24" i="94" s="1"/>
  <c r="AU24" i="94"/>
  <c r="BL24" i="94" s="1"/>
  <c r="AS24" i="94"/>
  <c r="BJ24" i="94" s="1"/>
  <c r="H26" i="122" l="1"/>
  <c r="C26" i="122"/>
  <c r="D26" i="122" s="1"/>
  <c r="J26" i="110"/>
  <c r="J26" i="122"/>
  <c r="F26" i="122"/>
  <c r="G26" i="122"/>
  <c r="C26" i="110"/>
  <c r="D26" i="110" s="1"/>
  <c r="E26" i="110"/>
  <c r="I26" i="110"/>
  <c r="I26" i="122"/>
  <c r="F26" i="110"/>
  <c r="K26" i="110"/>
  <c r="G26" i="110"/>
  <c r="E26" i="122"/>
  <c r="H26" i="110"/>
  <c r="K26" i="122"/>
  <c r="AQ25" i="94"/>
  <c r="BH25" i="94" s="1"/>
  <c r="AQ26" i="94"/>
  <c r="BH26" i="94" s="1"/>
  <c r="AV25" i="94"/>
  <c r="BM25" i="94" s="1"/>
  <c r="AT25" i="94"/>
  <c r="BK25" i="94" s="1"/>
  <c r="AU25" i="94"/>
  <c r="BL25" i="94" s="1"/>
  <c r="AS25" i="94"/>
  <c r="BJ25" i="94" s="1"/>
  <c r="AR25" i="94"/>
  <c r="BI25" i="94" s="1"/>
  <c r="J28" i="122" l="1"/>
  <c r="C28" i="110"/>
  <c r="D28" i="110" s="1"/>
  <c r="I28" i="110"/>
  <c r="J28" i="110"/>
  <c r="C28" i="122"/>
  <c r="D28" i="122" s="1"/>
  <c r="I28" i="122"/>
  <c r="G27" i="122"/>
  <c r="I27" i="110"/>
  <c r="C27" i="122"/>
  <c r="D27" i="122" s="1"/>
  <c r="F27" i="110"/>
  <c r="H27" i="122"/>
  <c r="J27" i="122"/>
  <c r="I27" i="122"/>
  <c r="K27" i="110"/>
  <c r="G27" i="110"/>
  <c r="F27" i="122"/>
  <c r="H27" i="110"/>
  <c r="E27" i="110"/>
  <c r="J27" i="110"/>
  <c r="E27" i="122"/>
  <c r="K27" i="122"/>
  <c r="C27" i="110"/>
  <c r="D27" i="110" s="1"/>
  <c r="DE27" i="44"/>
  <c r="AV26" i="94"/>
  <c r="BM26" i="94" s="1"/>
  <c r="K28" i="110" s="1"/>
  <c r="AS26" i="94"/>
  <c r="BJ26" i="94" s="1"/>
  <c r="AR26" i="94"/>
  <c r="BI26" i="94" s="1"/>
  <c r="H28" i="110" s="1"/>
  <c r="AT26" i="94"/>
  <c r="BK26" i="94" s="1"/>
  <c r="G28" i="122" s="1"/>
  <c r="AU26" i="94"/>
  <c r="BL26" i="94" s="1"/>
  <c r="E28" i="110" s="1"/>
  <c r="K29" i="110" l="1"/>
  <c r="F28" i="122"/>
  <c r="F29" i="122" s="1"/>
  <c r="F28" i="110"/>
  <c r="F29" i="110" s="1"/>
  <c r="I29" i="122"/>
  <c r="G29" i="122"/>
  <c r="C29" i="122"/>
  <c r="D29" i="122" s="1"/>
  <c r="J29" i="122"/>
  <c r="J29" i="110"/>
  <c r="E29" i="110"/>
  <c r="C29" i="110"/>
  <c r="D29" i="110" s="1"/>
  <c r="H29" i="110"/>
  <c r="I29" i="110"/>
  <c r="G28" i="110"/>
  <c r="G29" i="110" s="1"/>
  <c r="K28" i="122"/>
  <c r="K29" i="122" s="1"/>
  <c r="E28" i="122"/>
  <c r="E29" i="122" s="1"/>
  <c r="H28" i="122"/>
  <c r="H29" i="122" s="1"/>
</calcChain>
</file>

<file path=xl/sharedStrings.xml><?xml version="1.0" encoding="utf-8"?>
<sst xmlns="http://schemas.openxmlformats.org/spreadsheetml/2006/main" count="13665" uniqueCount="5581">
  <si>
    <t>California Air Resources Board</t>
  </si>
  <si>
    <t>California Climate Investments</t>
  </si>
  <si>
    <t>GGRFProgram@arb.ca.gov</t>
  </si>
  <si>
    <t>The following checklist is provided as a guide to applicants; additional data and/or information may be necessary to support project-specific input assumptions.</t>
  </si>
  <si>
    <t>General Documentation</t>
  </si>
  <si>
    <t>Project-Specific Documentation</t>
  </si>
  <si>
    <t>Total Funds ($)</t>
  </si>
  <si>
    <t>Key for color-coded fields:</t>
  </si>
  <si>
    <t>Green</t>
  </si>
  <si>
    <t>Blue</t>
  </si>
  <si>
    <t>Grey</t>
  </si>
  <si>
    <t>Output field / not modifiable</t>
  </si>
  <si>
    <t>Required input field</t>
  </si>
  <si>
    <t>Additional Documentation</t>
  </si>
  <si>
    <t>Documentation Description</t>
  </si>
  <si>
    <t>www.arb.ca.gov/auctionproceeds</t>
  </si>
  <si>
    <t>More information:</t>
  </si>
  <si>
    <t>ABOUT:</t>
  </si>
  <si>
    <t>Completed?</t>
  </si>
  <si>
    <t>Not applicable</t>
  </si>
  <si>
    <t>Black</t>
  </si>
  <si>
    <t>Region</t>
  </si>
  <si>
    <t>Air Basin</t>
  </si>
  <si>
    <t>Yuba</t>
  </si>
  <si>
    <t>Yuba_2016</t>
  </si>
  <si>
    <t>Yuba_2015</t>
  </si>
  <si>
    <t>Yolo</t>
  </si>
  <si>
    <t>Yolo_2016</t>
  </si>
  <si>
    <t>Yolo_2015</t>
  </si>
  <si>
    <t>Ventura</t>
  </si>
  <si>
    <t>Ventura_2016</t>
  </si>
  <si>
    <t>Ventura_2015</t>
  </si>
  <si>
    <t>Tuolumne</t>
  </si>
  <si>
    <t>Tuolumne_2016</t>
  </si>
  <si>
    <t>Tuolumne_2015</t>
  </si>
  <si>
    <t>Tulare</t>
  </si>
  <si>
    <t>Tulare_2016</t>
  </si>
  <si>
    <t>Tulare_2015</t>
  </si>
  <si>
    <t>Trinity</t>
  </si>
  <si>
    <t>Trinity_2016</t>
  </si>
  <si>
    <t>Trinity_2015</t>
  </si>
  <si>
    <t>Tehama</t>
  </si>
  <si>
    <t>Tehama_2016</t>
  </si>
  <si>
    <t>Tehama_2015</t>
  </si>
  <si>
    <t>Sutter</t>
  </si>
  <si>
    <t>Sutter_2016</t>
  </si>
  <si>
    <t>Sutter_2015</t>
  </si>
  <si>
    <t>Stanislaus</t>
  </si>
  <si>
    <t>Stanislaus_2016</t>
  </si>
  <si>
    <t>Stanislaus_2015</t>
  </si>
  <si>
    <t>South Coast</t>
  </si>
  <si>
    <t>South Central Coast</t>
  </si>
  <si>
    <t>Sonoma</t>
  </si>
  <si>
    <t>Sonoma_2016</t>
  </si>
  <si>
    <t>Sonoma_2015</t>
  </si>
  <si>
    <t>Solano</t>
  </si>
  <si>
    <t>Solano_2016</t>
  </si>
  <si>
    <t>Solano_2015</t>
  </si>
  <si>
    <t>Siskiyou</t>
  </si>
  <si>
    <t>Siskiyou_2016</t>
  </si>
  <si>
    <t>Siskiyou_2015</t>
  </si>
  <si>
    <t>Sierra</t>
  </si>
  <si>
    <t>Sierra_2016</t>
  </si>
  <si>
    <t>Sierra_2015</t>
  </si>
  <si>
    <t>Shasta</t>
  </si>
  <si>
    <t>Shasta_2016</t>
  </si>
  <si>
    <t>Shasta_2015</t>
  </si>
  <si>
    <t>Santa Cruz</t>
  </si>
  <si>
    <t>Santa Cruz_2016</t>
  </si>
  <si>
    <t>Santa Cruz_2015</t>
  </si>
  <si>
    <t>Santa Clara</t>
  </si>
  <si>
    <t>Santa Clara_2016</t>
  </si>
  <si>
    <t>Santa Clara_2015</t>
  </si>
  <si>
    <t>Santa Barbara</t>
  </si>
  <si>
    <t>Santa Barbara_2016</t>
  </si>
  <si>
    <t>Santa Barbara_2015</t>
  </si>
  <si>
    <t>San Mateo</t>
  </si>
  <si>
    <t>San Mateo_2016</t>
  </si>
  <si>
    <t>San Mateo_2015</t>
  </si>
  <si>
    <t>San Luis Obispo</t>
  </si>
  <si>
    <t>San Luis Obispo_2016</t>
  </si>
  <si>
    <t>San Luis Obispo_2015</t>
  </si>
  <si>
    <t>San Joaquin</t>
  </si>
  <si>
    <t>San Joaquin_2016</t>
  </si>
  <si>
    <t>San Joaquin_2015</t>
  </si>
  <si>
    <t>San Joaquin Valley</t>
  </si>
  <si>
    <t>San Francisco</t>
  </si>
  <si>
    <t>San Francisco_2016</t>
  </si>
  <si>
    <t>San Francisco_2015</t>
  </si>
  <si>
    <t>San Francisco Bay Area</t>
  </si>
  <si>
    <t>San Diego</t>
  </si>
  <si>
    <t>San Diego_2016</t>
  </si>
  <si>
    <t>San Diego_2015</t>
  </si>
  <si>
    <t>San Diego (Air Basin)</t>
  </si>
  <si>
    <t>San Bernardino</t>
  </si>
  <si>
    <t>San Bernardino_2016</t>
  </si>
  <si>
    <t>San Bernardino_2015</t>
  </si>
  <si>
    <t>San Benito</t>
  </si>
  <si>
    <t>San Benito_2016</t>
  </si>
  <si>
    <t>San Benito_2015</t>
  </si>
  <si>
    <t>Salton Sea</t>
  </si>
  <si>
    <t>Sacramento</t>
  </si>
  <si>
    <t>Sacramento_2016</t>
  </si>
  <si>
    <t>Sacramento_2015</t>
  </si>
  <si>
    <t>Sacramento Valley</t>
  </si>
  <si>
    <t>Riverside</t>
  </si>
  <si>
    <t>Riverside_2016</t>
  </si>
  <si>
    <t>Riverside_2015</t>
  </si>
  <si>
    <t>Plumas</t>
  </si>
  <si>
    <t>Plumas_2016</t>
  </si>
  <si>
    <t>Plumas_2015</t>
  </si>
  <si>
    <t>Placer</t>
  </si>
  <si>
    <t>Placer_2016</t>
  </si>
  <si>
    <t>Placer_2015</t>
  </si>
  <si>
    <t>Orange</t>
  </si>
  <si>
    <t>Orange_2016</t>
  </si>
  <si>
    <t>Orange_2015</t>
  </si>
  <si>
    <t>Northeast Plateau</t>
  </si>
  <si>
    <t>North Coast</t>
  </si>
  <si>
    <t>North Central Coast</t>
  </si>
  <si>
    <t>Nevada</t>
  </si>
  <si>
    <t>Nevada_2016</t>
  </si>
  <si>
    <t>Nevada_2015</t>
  </si>
  <si>
    <t>Napa</t>
  </si>
  <si>
    <t>Napa_2016</t>
  </si>
  <si>
    <t>Napa_2015</t>
  </si>
  <si>
    <t>Mountain Counties</t>
  </si>
  <si>
    <t>Monterey</t>
  </si>
  <si>
    <t>Monterey_2016</t>
  </si>
  <si>
    <t>Monterey_2015</t>
  </si>
  <si>
    <t>Mono</t>
  </si>
  <si>
    <t>Mono_2016</t>
  </si>
  <si>
    <t>Mono_2015</t>
  </si>
  <si>
    <t>Mojave Desert</t>
  </si>
  <si>
    <t>Modoc</t>
  </si>
  <si>
    <t>Modoc_2016</t>
  </si>
  <si>
    <t>Modoc_2015</t>
  </si>
  <si>
    <t>Merced</t>
  </si>
  <si>
    <t>Merced_2016</t>
  </si>
  <si>
    <t>Merced_2015</t>
  </si>
  <si>
    <t>Mendocino</t>
  </si>
  <si>
    <t>Mendocino_2016</t>
  </si>
  <si>
    <t>Mendocino_2015</t>
  </si>
  <si>
    <t>Mariposa</t>
  </si>
  <si>
    <t>Mariposa_2016</t>
  </si>
  <si>
    <t>Mariposa_2015</t>
  </si>
  <si>
    <t>Marin</t>
  </si>
  <si>
    <t>Marin_2016</t>
  </si>
  <si>
    <t>Marin_2015</t>
  </si>
  <si>
    <t>Madera</t>
  </si>
  <si>
    <t>Madera_2016</t>
  </si>
  <si>
    <t>Madera_2015</t>
  </si>
  <si>
    <t>Los Angeles</t>
  </si>
  <si>
    <t>Los Angeles_2016</t>
  </si>
  <si>
    <t>Los Angeles_2015</t>
  </si>
  <si>
    <t>Lassen</t>
  </si>
  <si>
    <t>Lassen_2016</t>
  </si>
  <si>
    <t>Lassen_2015</t>
  </si>
  <si>
    <t>Lake</t>
  </si>
  <si>
    <t>Lake_2016</t>
  </si>
  <si>
    <t>Lake_2015</t>
  </si>
  <si>
    <t>Lake Tahoe</t>
  </si>
  <si>
    <t>Lake County (Air Basin)</t>
  </si>
  <si>
    <t>Kings</t>
  </si>
  <si>
    <t>Kings_2016</t>
  </si>
  <si>
    <t>Kings_2015</t>
  </si>
  <si>
    <t>Kern</t>
  </si>
  <si>
    <t>Kern_2016</t>
  </si>
  <si>
    <t>Kern_2015</t>
  </si>
  <si>
    <t>Inyo</t>
  </si>
  <si>
    <t>Inyo_2016</t>
  </si>
  <si>
    <t>Inyo_2015</t>
  </si>
  <si>
    <t>Imperial</t>
  </si>
  <si>
    <t>Imperial_2016</t>
  </si>
  <si>
    <t>Imperial_2015</t>
  </si>
  <si>
    <t>Humboldt</t>
  </si>
  <si>
    <t>Humboldt_2016</t>
  </si>
  <si>
    <t>Humboldt_2015</t>
  </si>
  <si>
    <t>Great Basin Valley</t>
  </si>
  <si>
    <t>Glenn</t>
  </si>
  <si>
    <t>Glenn_2016</t>
  </si>
  <si>
    <t>Glenn_2015</t>
  </si>
  <si>
    <t>Fresno</t>
  </si>
  <si>
    <t>Fresno_2016</t>
  </si>
  <si>
    <t>Fresno_2015</t>
  </si>
  <si>
    <t>El Dorado</t>
  </si>
  <si>
    <t>El Dorado_2016</t>
  </si>
  <si>
    <t>El Dorado_2015</t>
  </si>
  <si>
    <t>Del Norte</t>
  </si>
  <si>
    <t>Del Norte_2016</t>
  </si>
  <si>
    <t>Del Norte_2015</t>
  </si>
  <si>
    <t>Contra Costa</t>
  </si>
  <si>
    <t>Contra Costa_2016</t>
  </si>
  <si>
    <t>Contra Costa_2015</t>
  </si>
  <si>
    <t>Colusa</t>
  </si>
  <si>
    <t>Calaveras</t>
  </si>
  <si>
    <t>Calaveras_2016</t>
  </si>
  <si>
    <t>Calaveras_2015</t>
  </si>
  <si>
    <t>Butte</t>
  </si>
  <si>
    <t>Butte_2016</t>
  </si>
  <si>
    <t>Butte_2015</t>
  </si>
  <si>
    <t>Amador</t>
  </si>
  <si>
    <t>Amador_2016</t>
  </si>
  <si>
    <t>Amador_2015</t>
  </si>
  <si>
    <t>Alpine</t>
  </si>
  <si>
    <t>Alpine_2016</t>
  </si>
  <si>
    <t>Alpine_2015</t>
  </si>
  <si>
    <t>Alameda</t>
  </si>
  <si>
    <t>Alameda_2016</t>
  </si>
  <si>
    <t>Alameda_2015</t>
  </si>
  <si>
    <t>CalYr</t>
  </si>
  <si>
    <t xml:space="preserve">Data is derived from EMFAC. Available online at: 
</t>
  </si>
  <si>
    <t>References</t>
  </si>
  <si>
    <t>GHG Emission Factors for Autos</t>
  </si>
  <si>
    <t>County</t>
  </si>
  <si>
    <t>Year</t>
  </si>
  <si>
    <t>Countdown quantity of components</t>
  </si>
  <si>
    <t>Project ID</t>
  </si>
  <si>
    <t>Number of Components</t>
  </si>
  <si>
    <t>https://www.arb.ca.gov/regact/2018/lcfs18/frolcfs.pdf</t>
  </si>
  <si>
    <t>--</t>
  </si>
  <si>
    <t>Renewable Diesel (gal)</t>
  </si>
  <si>
    <t>Ethanol (gal)</t>
  </si>
  <si>
    <t>LNG (gal)</t>
  </si>
  <si>
    <t>Hydrogen (kg)</t>
  </si>
  <si>
    <t>Gas (gal)</t>
  </si>
  <si>
    <t>Electric (kWh)</t>
  </si>
  <si>
    <t>Diesel (gal)</t>
  </si>
  <si>
    <t>Biodiesel (gal)</t>
  </si>
  <si>
    <t>EER Values Relative to Gas</t>
  </si>
  <si>
    <t>EER Values Relative to Diesel</t>
  </si>
  <si>
    <t>Fuels (units)</t>
  </si>
  <si>
    <t>Energy Economy Ratios</t>
  </si>
  <si>
    <t>Renewable Electricity (kWh)</t>
  </si>
  <si>
    <t>Diesel</t>
  </si>
  <si>
    <t>Fuel:  All</t>
  </si>
  <si>
    <t>Speed:  Aggregated</t>
  </si>
  <si>
    <t>Model Year:  All model years</t>
  </si>
  <si>
    <t>Vehicle Classification:  EMFAC2011 Categories</t>
  </si>
  <si>
    <t>Season:  Annual</t>
  </si>
  <si>
    <t>Region:  California</t>
  </si>
  <si>
    <t>Toxics</t>
  </si>
  <si>
    <t>Project Name</t>
  </si>
  <si>
    <t>Date Calculator Completed</t>
  </si>
  <si>
    <t>Region Type:  County and Air Basin</t>
  </si>
  <si>
    <t>Calendar Year:  2015, 2016, 2017, 2018, 2019, 2020, 2021, 2022, 2023, 2024, 2025, 2026, 2027, 2028, 2029, 2030, 2031, 2032, 2033, 2034, 2035, 2036, 2037, 2038, 2039, 2040, 2041, 2042, 2043, 2044, 2045, 2046, 2047, 2048, 2049, 2050</t>
  </si>
  <si>
    <t xml:space="preserve">Criteria </t>
  </si>
  <si>
    <t>Region_Yr</t>
  </si>
  <si>
    <t>Weighted ROG (g/mile)</t>
  </si>
  <si>
    <t>Conventional Hybrid</t>
  </si>
  <si>
    <t>First year of project</t>
  </si>
  <si>
    <t>Van</t>
  </si>
  <si>
    <t>PROJECT INFO TAB</t>
  </si>
  <si>
    <t>INPUTS TAB</t>
  </si>
  <si>
    <t>Standard Bicycle</t>
  </si>
  <si>
    <t>Electric Bicycle</t>
  </si>
  <si>
    <t>Number of Vehicles in Year 1</t>
  </si>
  <si>
    <t>Number of Vehicles in Final Year</t>
  </si>
  <si>
    <t>Project Type</t>
  </si>
  <si>
    <t>Final Year</t>
  </si>
  <si>
    <t>Year 1</t>
  </si>
  <si>
    <t>EMFAC2017 (v1.0.2) Emissions</t>
  </si>
  <si>
    <t>Units:  miles/day for VMT, trips/day for Trips, tons/day for Emissions, 1000 gallons/day for Fuel Consumption</t>
  </si>
  <si>
    <t>https://www.arb.ca.gov/emfac/2017/</t>
  </si>
  <si>
    <r>
      <t>gCO</t>
    </r>
    <r>
      <rPr>
        <b/>
        <vertAlign val="subscript"/>
        <sz val="12"/>
        <rFont val="Avenir LT Std 55 Roman"/>
        <family val="2"/>
      </rPr>
      <t>2</t>
    </r>
    <r>
      <rPr>
        <b/>
        <sz val="12"/>
        <rFont val="Avenir LT Std 55 Roman"/>
        <family val="2"/>
      </rPr>
      <t>e/mile</t>
    </r>
  </si>
  <si>
    <t>Colusa _2015</t>
  </si>
  <si>
    <t>Colusa _2016</t>
  </si>
  <si>
    <t>3,894.89 (gCO2e/gal)</t>
  </si>
  <si>
    <t>CNG (scf)</t>
  </si>
  <si>
    <t>77.63 (gCO2e/scf)</t>
  </si>
  <si>
    <t>13,507.51 (gCO2e/gal)</t>
  </si>
  <si>
    <t>293.36 (gCO2e/kWh)</t>
  </si>
  <si>
    <t>Gasoline (gal)</t>
  </si>
  <si>
    <t>11,518.14 (gCO2e/gal)</t>
  </si>
  <si>
    <t>13,393.20 (gCO2e/kg)</t>
  </si>
  <si>
    <t>8,489.99 (gCO2e/gal)</t>
  </si>
  <si>
    <t>LPG / Propane (gal)</t>
  </si>
  <si>
    <t>7,456.32 (gCO2e/gal)</t>
  </si>
  <si>
    <t>5,589.14 (gCO2e/gal)</t>
  </si>
  <si>
    <t>4,178.62 (gCO2e/gal)</t>
  </si>
  <si>
    <t>0.00 (gCO2e/kWh)</t>
  </si>
  <si>
    <t>Renewable Natural Gas (scf)</t>
  </si>
  <si>
    <t>48.98 (gCO2e/scf)</t>
  </si>
  <si>
    <t>Conventional Hybrid (gal)</t>
  </si>
  <si>
    <r>
      <t>Weighted NO</t>
    </r>
    <r>
      <rPr>
        <b/>
        <vertAlign val="subscript"/>
        <sz val="12"/>
        <rFont val="Avenir LT Std 55 Roman"/>
        <family val="2"/>
      </rPr>
      <t>x</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</si>
  <si>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</si>
  <si>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Tire Wear (g/mile)</t>
    </r>
  </si>
  <si>
    <r>
      <t>Weighted PM</t>
    </r>
    <r>
      <rPr>
        <b/>
        <vertAlign val="subscript"/>
        <sz val="12"/>
        <rFont val="Avenir LT Std 55 Roman"/>
        <family val="2"/>
      </rPr>
      <t>2.5</t>
    </r>
    <r>
      <rPr>
        <b/>
        <sz val="12"/>
        <rFont val="Avenir LT Std 55 Roman"/>
        <family val="2"/>
      </rPr>
      <t xml:space="preserve"> Brake Wear (g/mile)</t>
    </r>
  </si>
  <si>
    <r>
      <t>Weighted PM</t>
    </r>
    <r>
      <rPr>
        <b/>
        <vertAlign val="subscript"/>
        <sz val="12"/>
        <rFont val="Avenir LT Std 55 Roman"/>
        <family val="2"/>
      </rPr>
      <t>10</t>
    </r>
    <r>
      <rPr>
        <b/>
        <sz val="12"/>
        <rFont val="Avenir LT Std 55 Roman"/>
        <family val="2"/>
      </rPr>
      <t xml:space="preserve"> (g/mile)</t>
    </r>
  </si>
  <si>
    <r>
      <t>Weighted DSL PM</t>
    </r>
    <r>
      <rPr>
        <b/>
        <vertAlign val="subscript"/>
        <sz val="12"/>
        <rFont val="Avenir LT Std 55 Roman"/>
        <family val="2"/>
      </rPr>
      <t>2.5</t>
    </r>
    <r>
      <rPr>
        <b/>
        <sz val="12"/>
        <rFont val="Avenir LT Std 55 Roman"/>
        <family val="2"/>
      </rPr>
      <t xml:space="preserve"> (g/mile)</t>
    </r>
  </si>
  <si>
    <r>
      <t>Weighted DSL PM</t>
    </r>
    <r>
      <rPr>
        <b/>
        <vertAlign val="subscript"/>
        <sz val="12"/>
        <rFont val="Avenir LT Std 55 Roman"/>
        <family val="2"/>
      </rPr>
      <t>10</t>
    </r>
    <r>
      <rPr>
        <b/>
        <sz val="12"/>
        <rFont val="Avenir LT Std 55 Roman"/>
        <family val="2"/>
      </rPr>
      <t xml:space="preserve"> (g/mile)</t>
    </r>
  </si>
  <si>
    <t>Electric Scooter</t>
  </si>
  <si>
    <t>Shuttle</t>
  </si>
  <si>
    <t>Subsidies</t>
  </si>
  <si>
    <t>New or Expanded Service</t>
  </si>
  <si>
    <t>Service Type</t>
  </si>
  <si>
    <t>Sedan</t>
  </si>
  <si>
    <t>SUV</t>
  </si>
  <si>
    <t>Electricity</t>
  </si>
  <si>
    <t>Hydrogen</t>
  </si>
  <si>
    <t>Agency</t>
  </si>
  <si>
    <t>Program</t>
  </si>
  <si>
    <t>Low Carbon Transportation Program – Clean Mobility in Schools Pilot Project</t>
  </si>
  <si>
    <t>Low Carbon Transit Operations Program</t>
  </si>
  <si>
    <t>California Natural Resources Agency</t>
  </si>
  <si>
    <t>Urban Greening Program</t>
  </si>
  <si>
    <t xml:space="preserve">California State Transportation Agency </t>
  </si>
  <si>
    <t>Transit and Intercity Rail Capital Program</t>
  </si>
  <si>
    <t xml:space="preserve">Strategic Growth Council </t>
  </si>
  <si>
    <t>Affordable Housing and Sustainable Communities Program</t>
  </si>
  <si>
    <t>Strategic Growth Council</t>
  </si>
  <si>
    <t>Sustainable Agricultural Lands Conservation Program</t>
  </si>
  <si>
    <t>Programs using the Passenger Auto GHG emission factors include:</t>
  </si>
  <si>
    <t>California Department of Transportation</t>
  </si>
  <si>
    <t>Programs using the Passenger Auto Criteria &amp; Toxic emission factors include:</t>
  </si>
  <si>
    <t>Select Criteria and Toxic Air Pollutant Emission Factors for Passenger Autos</t>
  </si>
  <si>
    <t>EMFAC2017 (v1.0.2) Emission Rates</t>
  </si>
  <si>
    <t>Model Year:  Aggregated</t>
  </si>
  <si>
    <t>Units:  miles/day for VMT, trips/day for Trips, g/mile for RUNEX, PMBW and PMTW, g/trip for STREX, HTSK and RUNLS, g/vehicle/day for IDLEX, RESTL and DIURN</t>
  </si>
  <si>
    <t>Fuel Economy (gal/mi)</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</si>
  <si>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</si>
  <si>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</si>
  <si>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</si>
  <si>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</si>
  <si>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</si>
  <si>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</si>
  <si>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</si>
  <si>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</si>
  <si>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</si>
  <si>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</si>
  <si>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</si>
  <si>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</si>
  <si>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</si>
  <si>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</si>
  <si>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</si>
  <si>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</si>
  <si>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</si>
  <si>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</si>
  <si>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</si>
  <si>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</si>
  <si>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</si>
  <si>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</si>
  <si>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</si>
  <si>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</si>
  <si>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</si>
  <si>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</si>
  <si>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</si>
  <si>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</si>
  <si>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</si>
  <si>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</si>
  <si>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</si>
  <si>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</si>
  <si>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</si>
  <si>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</si>
  <si>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</si>
  <si>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</si>
  <si>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</si>
  <si>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</si>
  <si>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</si>
  <si>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</si>
  <si>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</si>
  <si>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</si>
  <si>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</si>
  <si>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</si>
  <si>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</si>
  <si>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</si>
  <si>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</si>
  <si>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</si>
  <si>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</si>
  <si>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</si>
  <si>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</si>
  <si>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</si>
  <si>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</si>
  <si>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</si>
  <si>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</si>
  <si>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</si>
  <si>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</si>
  <si>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</si>
  <si>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</si>
  <si>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</si>
  <si>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</si>
  <si>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</si>
  <si>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</si>
  <si>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</si>
  <si>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</si>
  <si>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</si>
  <si>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</si>
  <si>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</si>
  <si>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</si>
  <si>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</si>
  <si>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</si>
  <si>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</si>
  <si>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</si>
  <si>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</si>
  <si>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</si>
  <si>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</si>
  <si>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</si>
  <si>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</si>
  <si>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</si>
  <si>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</si>
  <si>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</si>
  <si>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</si>
  <si>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</si>
  <si>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</si>
  <si>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</si>
  <si>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</si>
  <si>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</si>
  <si>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</si>
  <si>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</si>
  <si>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</si>
  <si>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</si>
  <si>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</si>
  <si>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</si>
  <si>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</si>
  <si>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</si>
  <si>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</si>
  <si>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</si>
  <si>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</si>
  <si>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</si>
  <si>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</si>
  <si>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</si>
  <si>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</si>
  <si>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</si>
  <si>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</si>
  <si>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</si>
  <si>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</si>
  <si>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</si>
  <si>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</si>
  <si>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</si>
  <si>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</si>
  <si>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</si>
  <si>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</si>
  <si>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</si>
  <si>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</si>
  <si>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</si>
  <si>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</si>
  <si>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</si>
  <si>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</si>
  <si>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</si>
  <si>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</si>
  <si>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</si>
  <si>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</si>
  <si>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</si>
  <si>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</si>
  <si>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</si>
  <si>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</si>
  <si>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</si>
  <si>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</si>
  <si>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</si>
  <si>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</si>
  <si>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</si>
  <si>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</si>
  <si>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</si>
  <si>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</si>
  <si>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</si>
  <si>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</si>
  <si>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</si>
  <si>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</si>
  <si>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</si>
  <si>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</si>
  <si>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</si>
  <si>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</si>
  <si>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</si>
  <si>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</si>
  <si>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</si>
  <si>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</si>
  <si>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</si>
  <si>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</si>
  <si>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</si>
  <si>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</si>
  <si>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</si>
  <si>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</si>
  <si>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</si>
  <si>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</si>
  <si>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</si>
  <si>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</si>
  <si>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</si>
  <si>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</si>
  <si>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</si>
  <si>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</si>
  <si>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</si>
  <si>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</si>
  <si>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</si>
  <si>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</si>
  <si>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</si>
  <si>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</si>
  <si>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</si>
  <si>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</si>
  <si>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</si>
  <si>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</si>
  <si>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Colusa_2015</t>
  </si>
  <si>
    <t>Colusa_2016</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</si>
  <si>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</si>
  <si>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</si>
  <si>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</si>
  <si>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</si>
  <si>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</si>
  <si>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</si>
  <si>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</si>
  <si>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</si>
  <si>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</si>
  <si>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</si>
  <si>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</si>
  <si>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</si>
  <si>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</si>
  <si>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</si>
  <si>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</si>
  <si>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</si>
  <si>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</si>
  <si>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</si>
  <si>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</si>
  <si>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</si>
  <si>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</si>
  <si>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</si>
  <si>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</si>
  <si>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</si>
  <si>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</si>
  <si>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</si>
  <si>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</si>
  <si>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</si>
  <si>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</si>
  <si>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</si>
  <si>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</si>
  <si>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</si>
  <si>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</si>
  <si>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</si>
  <si>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</si>
  <si>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</si>
  <si>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</si>
  <si>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</si>
  <si>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</si>
  <si>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</si>
  <si>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</si>
  <si>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</si>
  <si>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</si>
  <si>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</si>
  <si>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</si>
  <si>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</si>
  <si>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</si>
  <si>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</si>
  <si>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</si>
  <si>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</si>
  <si>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</si>
  <si>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</si>
  <si>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</si>
  <si>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</si>
  <si>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</si>
  <si>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</si>
  <si>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</si>
  <si>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</si>
  <si>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</si>
  <si>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</si>
  <si>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</si>
  <si>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</si>
  <si>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</si>
  <si>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</si>
  <si>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</si>
  <si>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</si>
  <si>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</si>
  <si>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</si>
  <si>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</si>
  <si>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</si>
  <si>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</si>
  <si>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</si>
  <si>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</si>
  <si>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</si>
  <si>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</si>
  <si>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</si>
  <si>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</si>
  <si>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</si>
  <si>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</si>
  <si>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</si>
  <si>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</si>
  <si>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</si>
  <si>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</si>
  <si>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</si>
  <si>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</si>
  <si>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</si>
  <si>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</si>
  <si>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</si>
  <si>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</si>
  <si>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</si>
  <si>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</si>
  <si>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</si>
  <si>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</si>
  <si>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</si>
  <si>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</si>
  <si>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</si>
  <si>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</si>
  <si>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</si>
  <si>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</si>
  <si>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</si>
  <si>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</si>
  <si>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</si>
  <si>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</si>
  <si>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</si>
  <si>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</si>
  <si>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</si>
  <si>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</si>
  <si>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</si>
  <si>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</si>
  <si>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</si>
  <si>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</si>
  <si>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</si>
  <si>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</si>
  <si>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</si>
  <si>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</si>
  <si>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</si>
  <si>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</si>
  <si>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</si>
  <si>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</si>
  <si>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</si>
  <si>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</si>
  <si>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</si>
  <si>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</si>
  <si>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</si>
  <si>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</si>
  <si>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</si>
  <si>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</si>
  <si>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</si>
  <si>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</si>
  <si>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</si>
  <si>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</si>
  <si>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</si>
  <si>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</si>
  <si>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</si>
  <si>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</si>
  <si>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</si>
  <si>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</si>
  <si>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</si>
  <si>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</si>
  <si>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</si>
  <si>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</si>
  <si>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</si>
  <si>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</si>
  <si>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</si>
  <si>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</si>
  <si>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</si>
  <si>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</si>
  <si>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</si>
  <si>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</si>
  <si>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</si>
  <si>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</si>
  <si>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</si>
  <si>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</si>
  <si>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</si>
  <si>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</si>
  <si>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</si>
  <si>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</si>
  <si>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</si>
  <si>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</si>
  <si>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</si>
  <si>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</si>
  <si>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</si>
  <si>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</si>
  <si>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</si>
  <si>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</si>
  <si>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</si>
  <si>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</si>
  <si>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</si>
  <si>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</si>
  <si>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</si>
  <si>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</si>
  <si>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</si>
  <si>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</si>
  <si>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</si>
  <si>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</si>
  <si>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</si>
  <si>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</si>
  <si>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</si>
  <si>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</si>
  <si>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</si>
  <si>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</si>
  <si>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</si>
  <si>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</si>
  <si>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</si>
  <si>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</si>
  <si>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</si>
  <si>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</si>
  <si>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</si>
  <si>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</si>
  <si>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</si>
  <si>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</si>
  <si>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</si>
  <si>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</si>
  <si>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</si>
  <si>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</si>
  <si>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</si>
  <si>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</si>
  <si>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</si>
  <si>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</si>
  <si>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</si>
  <si>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</si>
  <si>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</si>
  <si>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</si>
  <si>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</si>
  <si>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</si>
  <si>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</si>
  <si>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</si>
  <si>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</si>
  <si>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</si>
  <si>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</si>
  <si>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</si>
  <si>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</si>
  <si>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</si>
  <si>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</si>
  <si>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</si>
  <si>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</si>
  <si>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</si>
  <si>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</si>
  <si>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</si>
  <si>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</si>
  <si>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</si>
  <si>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</si>
  <si>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</si>
  <si>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</si>
  <si>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</si>
  <si>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</si>
  <si>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</si>
  <si>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</si>
  <si>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</si>
  <si>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</si>
  <si>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</si>
  <si>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</si>
  <si>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</si>
  <si>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</si>
  <si>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</si>
  <si>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</si>
  <si>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</si>
  <si>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</si>
  <si>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</si>
  <si>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</si>
  <si>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</si>
  <si>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</si>
  <si>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</si>
  <si>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</si>
  <si>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</si>
  <si>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</si>
  <si>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</si>
  <si>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</si>
  <si>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</si>
  <si>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</si>
  <si>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</si>
  <si>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</si>
  <si>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</si>
  <si>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</si>
  <si>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</si>
  <si>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</si>
  <si>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</si>
  <si>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</si>
  <si>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</si>
  <si>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</si>
  <si>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</si>
  <si>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</si>
  <si>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</si>
  <si>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</si>
  <si>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</si>
  <si>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</si>
  <si>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</si>
  <si>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</si>
  <si>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</si>
  <si>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</si>
  <si>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</si>
  <si>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</si>
  <si>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</si>
  <si>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</si>
  <si>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</si>
  <si>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</si>
  <si>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</si>
  <si>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</si>
  <si>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</si>
  <si>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</si>
  <si>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</si>
  <si>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</si>
  <si>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</si>
  <si>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</si>
  <si>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</si>
  <si>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</si>
  <si>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</si>
  <si>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</si>
  <si>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</si>
  <si>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</si>
  <si>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</si>
  <si>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</si>
  <si>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</si>
  <si>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</si>
  <si>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</si>
  <si>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</si>
  <si>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</si>
  <si>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</si>
  <si>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</si>
  <si>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</si>
  <si>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</si>
  <si>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</si>
  <si>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</si>
  <si>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</si>
  <si>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</si>
  <si>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</si>
  <si>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</si>
  <si>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</si>
  <si>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</si>
  <si>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</si>
  <si>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</si>
  <si>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</si>
  <si>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</si>
  <si>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</si>
  <si>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</si>
  <si>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</si>
  <si>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</si>
  <si>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</si>
  <si>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</si>
  <si>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</si>
  <si>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</si>
  <si>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</si>
  <si>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</si>
  <si>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</si>
  <si>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</si>
  <si>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</si>
  <si>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</si>
  <si>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</si>
  <si>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</si>
  <si>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</si>
  <si>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</si>
  <si>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</si>
  <si>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</si>
  <si>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</si>
  <si>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</si>
  <si>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</si>
  <si>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</si>
  <si>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</si>
  <si>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</si>
  <si>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</si>
  <si>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</si>
  <si>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</si>
  <si>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</si>
  <si>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</si>
  <si>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</si>
  <si>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</si>
  <si>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</si>
  <si>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</si>
  <si>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</si>
  <si>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</si>
  <si>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</si>
  <si>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</si>
  <si>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</si>
  <si>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</si>
  <si>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</si>
  <si>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</si>
  <si>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</si>
  <si>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</si>
  <si>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</si>
  <si>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</si>
  <si>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</si>
  <si>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</si>
  <si>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</si>
  <si>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</si>
  <si>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</si>
  <si>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</si>
  <si>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</si>
  <si>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</si>
  <si>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</si>
  <si>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</si>
  <si>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</si>
  <si>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</si>
  <si>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</si>
  <si>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</si>
  <si>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</si>
  <si>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</si>
  <si>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</si>
  <si>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</si>
  <si>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</si>
  <si>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</si>
  <si>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</si>
  <si>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</si>
  <si>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</si>
  <si>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</si>
  <si>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</si>
  <si>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</si>
  <si>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</si>
  <si>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</si>
  <si>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</si>
  <si>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</si>
  <si>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</si>
  <si>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</si>
  <si>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</si>
  <si>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</si>
  <si>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</si>
  <si>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</si>
  <si>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</si>
  <si>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</si>
  <si>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</si>
  <si>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</si>
  <si>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</si>
  <si>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</si>
  <si>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</si>
  <si>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</si>
  <si>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</si>
  <si>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</si>
  <si>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</si>
  <si>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</si>
  <si>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</si>
  <si>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</si>
  <si>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</si>
  <si>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</si>
  <si>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</si>
  <si>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</si>
  <si>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</si>
  <si>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</si>
  <si>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</si>
  <si>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</si>
  <si>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</si>
  <si>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</si>
  <si>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</si>
  <si>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</si>
  <si>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</si>
  <si>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</si>
  <si>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</si>
  <si>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</si>
  <si>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</si>
  <si>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</si>
  <si>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</si>
  <si>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</si>
  <si>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</si>
  <si>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</si>
  <si>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</si>
  <si>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</si>
  <si>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</si>
  <si>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</si>
  <si>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</si>
  <si>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</si>
  <si>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</si>
  <si>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</si>
  <si>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</si>
  <si>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</si>
  <si>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</si>
  <si>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</si>
  <si>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</si>
  <si>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</si>
  <si>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</si>
  <si>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</si>
  <si>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</si>
  <si>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</si>
  <si>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</si>
  <si>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</si>
  <si>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</si>
  <si>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</si>
  <si>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</si>
  <si>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</si>
  <si>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</si>
  <si>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</si>
  <si>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</si>
  <si>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</si>
  <si>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</si>
  <si>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</si>
  <si>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</si>
  <si>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</si>
  <si>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</si>
  <si>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</si>
  <si>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</si>
  <si>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</si>
  <si>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</si>
  <si>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</si>
  <si>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</si>
  <si>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</si>
  <si>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</si>
  <si>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</si>
  <si>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</si>
  <si>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</si>
  <si>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</si>
  <si>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</si>
  <si>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</si>
  <si>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</si>
  <si>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</si>
  <si>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</si>
  <si>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</si>
  <si>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</si>
  <si>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</si>
  <si>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</si>
  <si>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</si>
  <si>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</si>
  <si>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</si>
  <si>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</si>
  <si>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</si>
  <si>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</si>
  <si>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</si>
  <si>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</si>
  <si>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</si>
  <si>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</si>
  <si>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</si>
  <si>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</si>
  <si>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</si>
  <si>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</si>
  <si>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</si>
  <si>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</si>
  <si>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</si>
  <si>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</si>
  <si>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</si>
  <si>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</si>
  <si>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</si>
  <si>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</si>
  <si>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</si>
  <si>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</si>
  <si>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</si>
  <si>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</si>
  <si>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</si>
  <si>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</si>
  <si>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</si>
  <si>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</si>
  <si>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</si>
  <si>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</si>
  <si>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</si>
  <si>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</si>
  <si>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</si>
  <si>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</si>
  <si>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</si>
  <si>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</si>
  <si>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</si>
  <si>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</si>
  <si>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</si>
  <si>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</si>
  <si>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</si>
  <si>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</si>
  <si>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</si>
  <si>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</si>
  <si>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</si>
  <si>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</si>
  <si>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</si>
  <si>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</si>
  <si>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</si>
  <si>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</si>
  <si>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</si>
  <si>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</si>
  <si>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</si>
  <si>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</si>
  <si>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</si>
  <si>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</si>
  <si>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</si>
  <si>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</si>
  <si>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</si>
  <si>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</si>
  <si>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</si>
  <si>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</si>
  <si>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</si>
  <si>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</si>
  <si>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</si>
  <si>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</si>
  <si>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</si>
  <si>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</si>
  <si>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</si>
  <si>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</si>
  <si>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</si>
  <si>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</si>
  <si>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</si>
  <si>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</si>
  <si>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</si>
  <si>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</si>
  <si>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</si>
  <si>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</si>
  <si>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</si>
  <si>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</si>
  <si>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</si>
  <si>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</si>
  <si>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</si>
  <si>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</si>
  <si>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</si>
  <si>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</si>
  <si>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</si>
  <si>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</si>
  <si>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</si>
  <si>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</si>
  <si>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</si>
  <si>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</si>
  <si>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</si>
  <si>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</si>
  <si>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</si>
  <si>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</si>
  <si>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</si>
  <si>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</si>
  <si>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</si>
  <si>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</si>
  <si>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</si>
  <si>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</si>
  <si>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</si>
  <si>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</si>
  <si>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</si>
  <si>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</si>
  <si>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</si>
  <si>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</si>
  <si>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</si>
  <si>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</si>
  <si>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</si>
  <si>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</si>
  <si>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</si>
  <si>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</si>
  <si>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</si>
  <si>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</si>
  <si>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</si>
  <si>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</si>
  <si>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</si>
  <si>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</si>
  <si>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</si>
  <si>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</si>
  <si>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</si>
  <si>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</si>
  <si>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</si>
  <si>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</si>
  <si>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</si>
  <si>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</si>
  <si>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</si>
  <si>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</si>
  <si>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</si>
  <si>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</si>
  <si>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</si>
  <si>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</si>
  <si>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</si>
  <si>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</si>
  <si>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</si>
  <si>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</si>
  <si>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</si>
  <si>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</si>
  <si>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</si>
  <si>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</si>
  <si>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</si>
  <si>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</si>
  <si>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</si>
  <si>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</si>
  <si>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</si>
  <si>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</si>
  <si>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</si>
  <si>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</si>
  <si>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</si>
  <si>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</si>
  <si>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</si>
  <si>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</si>
  <si>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</si>
  <si>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</si>
  <si>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</si>
  <si>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</si>
  <si>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</si>
  <si>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</si>
  <si>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</si>
  <si>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</si>
  <si>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</si>
  <si>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</si>
  <si>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</si>
  <si>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</si>
  <si>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</si>
  <si>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</si>
  <si>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</si>
  <si>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</si>
  <si>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</si>
  <si>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</si>
  <si>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</si>
  <si>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</si>
  <si>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</si>
  <si>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</si>
  <si>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</si>
  <si>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</si>
  <si>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</si>
  <si>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</si>
  <si>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</si>
  <si>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</si>
  <si>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</si>
  <si>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</si>
  <si>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</si>
  <si>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</si>
  <si>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</si>
  <si>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</si>
  <si>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</si>
  <si>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</si>
  <si>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</si>
  <si>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</si>
  <si>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</si>
  <si>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</si>
  <si>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</si>
  <si>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</si>
  <si>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</si>
  <si>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</si>
  <si>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</si>
  <si>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</si>
  <si>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</si>
  <si>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</si>
  <si>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</si>
  <si>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</si>
  <si>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</si>
  <si>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</si>
  <si>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</si>
  <si>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</si>
  <si>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</si>
  <si>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</si>
  <si>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</si>
  <si>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</si>
  <si>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</si>
  <si>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</si>
  <si>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</si>
  <si>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</si>
  <si>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</si>
  <si>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</si>
  <si>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</si>
  <si>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</si>
  <si>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</si>
  <si>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</si>
  <si>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</si>
  <si>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</si>
  <si>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</si>
  <si>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</si>
  <si>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</si>
  <si>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</si>
  <si>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</si>
  <si>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</si>
  <si>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</si>
  <si>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</si>
  <si>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</si>
  <si>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</si>
  <si>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</si>
  <si>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</si>
  <si>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</si>
  <si>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</si>
  <si>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</si>
  <si>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</si>
  <si>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</si>
  <si>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</si>
  <si>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</si>
  <si>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</si>
  <si>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</si>
  <si>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</si>
  <si>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</si>
  <si>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</si>
  <si>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</si>
  <si>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</si>
  <si>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</si>
  <si>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</si>
  <si>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</si>
  <si>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</si>
  <si>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</si>
  <si>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</si>
  <si>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</si>
  <si>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</si>
  <si>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</si>
  <si>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</si>
  <si>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</si>
  <si>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</si>
  <si>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</si>
  <si>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</si>
  <si>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</si>
  <si>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</si>
  <si>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</si>
  <si>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</si>
  <si>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</si>
  <si>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</si>
  <si>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</si>
  <si>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</si>
  <si>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</si>
  <si>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</si>
  <si>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</si>
  <si>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</si>
  <si>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</si>
  <si>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</si>
  <si>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</si>
  <si>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</si>
  <si>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</si>
  <si>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</si>
  <si>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</si>
  <si>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</si>
  <si>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</si>
  <si>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</si>
  <si>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</si>
  <si>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</si>
  <si>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</si>
  <si>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</si>
  <si>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</si>
  <si>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</si>
  <si>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</si>
  <si>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</si>
  <si>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</si>
  <si>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</si>
  <si>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</si>
  <si>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</si>
  <si>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</si>
  <si>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</si>
  <si>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</si>
  <si>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</si>
  <si>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</si>
  <si>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</si>
  <si>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</si>
  <si>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</si>
  <si>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</si>
  <si>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</si>
  <si>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</si>
  <si>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</si>
  <si>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</si>
  <si>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</si>
  <si>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</si>
  <si>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</si>
  <si>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</si>
  <si>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</si>
  <si>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</si>
  <si>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</si>
  <si>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</si>
  <si>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</si>
  <si>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</si>
  <si>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</si>
  <si>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</si>
  <si>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</si>
  <si>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</si>
  <si>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</si>
  <si>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</si>
  <si>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</si>
  <si>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</si>
  <si>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</si>
  <si>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</si>
  <si>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</si>
  <si>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</si>
  <si>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</si>
  <si>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</si>
  <si>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</si>
  <si>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</si>
  <si>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</si>
  <si>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</si>
  <si>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</si>
  <si>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</si>
  <si>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</si>
  <si>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</si>
  <si>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</si>
  <si>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</si>
  <si>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</si>
  <si>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</si>
  <si>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</si>
  <si>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</si>
  <si>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</si>
  <si>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</si>
  <si>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</si>
  <si>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</si>
  <si>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</si>
  <si>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</si>
  <si>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</si>
  <si>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</si>
  <si>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</si>
  <si>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</si>
  <si>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</si>
  <si>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</si>
  <si>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</si>
  <si>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</si>
  <si>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</si>
  <si>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</si>
  <si>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</si>
  <si>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</si>
  <si>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</si>
  <si>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</si>
  <si>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</si>
  <si>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</si>
  <si>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</si>
  <si>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</si>
  <si>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</si>
  <si>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</si>
  <si>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</si>
  <si>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</si>
  <si>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</si>
  <si>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</si>
  <si>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</si>
  <si>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</si>
  <si>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</si>
  <si>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</si>
  <si>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</si>
  <si>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</si>
  <si>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</si>
  <si>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</si>
  <si>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</si>
  <si>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</si>
  <si>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</si>
  <si>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</si>
  <si>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</si>
  <si>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</si>
  <si>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</si>
  <si>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</si>
  <si>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</si>
  <si>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</si>
  <si>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</si>
  <si>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</si>
  <si>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</si>
  <si>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</si>
  <si>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</si>
  <si>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</si>
  <si>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</si>
  <si>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</si>
  <si>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</si>
  <si>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</si>
  <si>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</si>
  <si>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</si>
  <si>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</si>
  <si>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</si>
  <si>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</si>
  <si>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</si>
  <si>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</si>
  <si>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</si>
  <si>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</si>
  <si>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</si>
  <si>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</si>
  <si>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</si>
  <si>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</si>
  <si>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</si>
  <si>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</si>
  <si>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</si>
  <si>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</si>
  <si>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</si>
  <si>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</si>
  <si>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</si>
  <si>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</si>
  <si>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</si>
  <si>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</si>
  <si>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</si>
  <si>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</si>
  <si>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</si>
  <si>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</si>
  <si>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</si>
  <si>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</si>
  <si>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</si>
  <si>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</si>
  <si>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</si>
  <si>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</si>
  <si>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</si>
  <si>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</si>
  <si>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</si>
  <si>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</si>
  <si>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</si>
  <si>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</si>
  <si>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</si>
  <si>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</si>
  <si>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</si>
  <si>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</si>
  <si>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</si>
  <si>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</si>
  <si>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</si>
  <si>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</si>
  <si>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</si>
  <si>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</si>
  <si>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</si>
  <si>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</si>
  <si>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</si>
  <si>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</si>
  <si>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</si>
  <si>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</si>
  <si>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</si>
  <si>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</si>
  <si>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</si>
  <si>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</si>
  <si>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</si>
  <si>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</si>
  <si>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</si>
  <si>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</si>
  <si>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</si>
  <si>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</si>
  <si>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</si>
  <si>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</si>
  <si>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</si>
  <si>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</si>
  <si>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</si>
  <si>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</si>
  <si>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</si>
  <si>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</si>
  <si>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</si>
  <si>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</si>
  <si>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</si>
  <si>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</si>
  <si>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</si>
  <si>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</si>
  <si>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</si>
  <si>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</si>
  <si>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</si>
  <si>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</si>
  <si>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</si>
  <si>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</si>
  <si>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</si>
  <si>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</si>
  <si>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</si>
  <si>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</si>
  <si>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</si>
  <si>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</si>
  <si>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</si>
  <si>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</si>
  <si>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</si>
  <si>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</si>
  <si>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</si>
  <si>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</si>
  <si>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</si>
  <si>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</si>
  <si>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</si>
  <si>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</si>
  <si>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</si>
  <si>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</si>
  <si>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</si>
  <si>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</si>
  <si>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</si>
  <si>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</si>
  <si>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</si>
  <si>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</si>
  <si>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</si>
  <si>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</si>
  <si>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</si>
  <si>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</si>
  <si>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</si>
  <si>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</si>
  <si>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</si>
  <si>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</si>
  <si>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</si>
  <si>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</si>
  <si>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</si>
  <si>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</si>
  <si>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</si>
  <si>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</si>
  <si>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</si>
  <si>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</si>
  <si>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</si>
  <si>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</si>
  <si>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</si>
  <si>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</si>
  <si>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</si>
  <si>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</si>
  <si>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</si>
  <si>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</si>
  <si>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</si>
  <si>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</si>
  <si>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</si>
  <si>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</si>
  <si>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</si>
  <si>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</si>
  <si>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</si>
  <si>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</si>
  <si>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</si>
  <si>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</si>
  <si>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</si>
  <si>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</si>
  <si>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</si>
  <si>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</si>
  <si>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</si>
  <si>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</si>
  <si>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</si>
  <si>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</si>
  <si>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</si>
  <si>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</si>
  <si>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</si>
  <si>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</si>
  <si>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</si>
  <si>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</si>
  <si>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</si>
  <si>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</si>
  <si>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</si>
  <si>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</si>
  <si>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</si>
  <si>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</si>
  <si>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</si>
  <si>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</si>
  <si>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</si>
  <si>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</si>
  <si>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</si>
  <si>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</si>
  <si>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</si>
  <si>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</si>
  <si>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</si>
  <si>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</si>
  <si>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</si>
  <si>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</si>
  <si>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</si>
  <si>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</si>
  <si>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</si>
  <si>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</si>
  <si>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</si>
  <si>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</si>
  <si>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</si>
  <si>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</si>
  <si>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</si>
  <si>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</si>
  <si>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</si>
  <si>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</si>
  <si>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</si>
  <si>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</si>
  <si>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</si>
  <si>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</si>
  <si>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</si>
  <si>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</si>
  <si>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</si>
  <si>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</si>
  <si>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</si>
  <si>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</si>
  <si>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</si>
  <si>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</si>
  <si>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</si>
  <si>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</si>
  <si>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</si>
  <si>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</si>
  <si>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</si>
  <si>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</si>
  <si>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</si>
  <si>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</si>
  <si>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</si>
  <si>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</si>
  <si>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</si>
  <si>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</si>
  <si>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</si>
  <si>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</si>
  <si>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</si>
  <si>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</si>
  <si>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</si>
  <si>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</si>
  <si>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</si>
  <si>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</si>
  <si>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</si>
  <si>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</si>
  <si>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</si>
  <si>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</si>
  <si>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</si>
  <si>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</si>
  <si>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</si>
  <si>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</si>
  <si>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</si>
  <si>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</si>
  <si>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</si>
  <si>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</si>
  <si>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</si>
  <si>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</si>
  <si>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</si>
  <si>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</si>
  <si>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</si>
  <si>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</si>
  <si>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</si>
  <si>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</si>
  <si>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</si>
  <si>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</si>
  <si>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</si>
  <si>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</si>
  <si>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</si>
  <si>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</si>
  <si>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</si>
  <si>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</si>
  <si>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</si>
  <si>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</si>
  <si>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</si>
  <si>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</si>
  <si>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</si>
  <si>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</si>
  <si>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</si>
  <si>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</si>
  <si>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</si>
  <si>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</si>
  <si>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</si>
  <si>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</si>
  <si>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</si>
  <si>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</si>
  <si>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</si>
  <si>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</si>
  <si>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</si>
  <si>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</si>
  <si>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</si>
  <si>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</si>
  <si>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</si>
  <si>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</si>
  <si>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</si>
  <si>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</si>
  <si>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</si>
  <si>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</si>
  <si>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</si>
  <si>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</si>
  <si>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</si>
  <si>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</si>
  <si>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</si>
  <si>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</si>
  <si>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</si>
  <si>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</si>
  <si>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</si>
  <si>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</si>
  <si>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</si>
  <si>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</si>
  <si>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</si>
  <si>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</si>
  <si>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</si>
  <si>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</si>
  <si>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</si>
  <si>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</si>
  <si>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</si>
  <si>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</si>
  <si>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</si>
  <si>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</si>
  <si>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</si>
  <si>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</si>
  <si>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</si>
  <si>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</si>
  <si>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</si>
  <si>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</si>
  <si>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</si>
  <si>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</si>
  <si>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</si>
  <si>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</si>
  <si>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</si>
  <si>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</si>
  <si>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</si>
  <si>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</si>
  <si>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</si>
  <si>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</si>
  <si>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</si>
  <si>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</si>
  <si>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</si>
  <si>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</si>
  <si>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</si>
  <si>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</si>
  <si>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</si>
  <si>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</si>
  <si>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</si>
  <si>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</si>
  <si>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</si>
  <si>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</si>
  <si>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</si>
  <si>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</si>
  <si>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</si>
  <si>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</si>
  <si>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</si>
  <si>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</si>
  <si>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</si>
  <si>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</si>
  <si>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</si>
  <si>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</si>
  <si>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</si>
  <si>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</si>
  <si>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</si>
  <si>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</si>
  <si>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</si>
  <si>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</si>
  <si>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</si>
  <si>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</si>
  <si>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</si>
  <si>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</si>
  <si>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</si>
  <si>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</si>
  <si>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</si>
  <si>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</si>
  <si>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</si>
  <si>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</si>
  <si>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</si>
  <si>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</si>
  <si>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</si>
  <si>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</si>
  <si>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</si>
  <si>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</si>
  <si>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</si>
  <si>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</si>
  <si>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</si>
  <si>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</si>
  <si>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</si>
  <si>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</si>
  <si>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</si>
  <si>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</si>
  <si>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</si>
  <si>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</si>
  <si>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</si>
  <si>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</si>
  <si>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</si>
  <si>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</si>
  <si>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</si>
  <si>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</si>
  <si>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</si>
  <si>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</si>
  <si>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</si>
  <si>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</si>
  <si>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</si>
  <si>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</si>
  <si>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</si>
  <si>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</si>
  <si>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</si>
  <si>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</si>
  <si>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</si>
  <si>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</si>
  <si>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</si>
  <si>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</si>
  <si>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</si>
  <si>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</si>
  <si>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</si>
  <si>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</si>
  <si>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</si>
  <si>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</si>
  <si>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</si>
  <si>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</si>
  <si>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</si>
  <si>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</si>
  <si>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</si>
  <si>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</si>
  <si>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</si>
  <si>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</si>
  <si>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</si>
  <si>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</si>
  <si>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</si>
  <si>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</si>
  <si>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</si>
  <si>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</si>
  <si>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</si>
  <si>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</si>
  <si>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</si>
  <si>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</si>
  <si>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</si>
  <si>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</si>
  <si>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</si>
  <si>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</si>
  <si>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</si>
  <si>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</si>
  <si>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</si>
  <si>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</si>
  <si>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</si>
  <si>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</si>
  <si>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</si>
  <si>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</si>
  <si>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</si>
  <si>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</si>
  <si>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</si>
  <si>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</si>
  <si>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</si>
  <si>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</si>
  <si>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</si>
  <si>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</si>
  <si>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</si>
  <si>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</si>
  <si>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</si>
  <si>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</si>
  <si>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</si>
  <si>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</si>
  <si>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</si>
  <si>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</si>
  <si>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</si>
  <si>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</si>
  <si>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</si>
  <si>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</si>
  <si>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</si>
  <si>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</si>
  <si>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</si>
  <si>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</si>
  <si>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</si>
  <si>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</si>
  <si>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</si>
  <si>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</si>
  <si>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</si>
  <si>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</si>
  <si>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</si>
  <si>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</si>
  <si>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</si>
  <si>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</si>
  <si>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</si>
  <si>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</si>
  <si>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</si>
  <si>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</si>
  <si>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</si>
  <si>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</si>
  <si>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</si>
  <si>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</si>
  <si>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</si>
  <si>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</si>
  <si>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</si>
  <si>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</si>
  <si>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</si>
  <si>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</si>
  <si>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</si>
  <si>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</si>
  <si>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</si>
  <si>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</si>
  <si>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</si>
  <si>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</si>
  <si>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</si>
  <si>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</si>
  <si>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</si>
  <si>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</si>
  <si>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</si>
  <si>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</si>
  <si>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</si>
  <si>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</si>
  <si>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</si>
  <si>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</si>
  <si>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</si>
  <si>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</si>
  <si>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</si>
  <si>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</si>
  <si>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</si>
  <si>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</si>
  <si>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</si>
  <si>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</si>
  <si>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</si>
  <si>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</si>
  <si>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</si>
  <si>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</si>
  <si>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</si>
  <si>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</si>
  <si>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</si>
  <si>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</si>
  <si>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</si>
  <si>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</si>
  <si>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</si>
  <si>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</si>
  <si>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</si>
  <si>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</si>
  <si>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</si>
  <si>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</si>
  <si>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</si>
  <si>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</si>
  <si>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</si>
  <si>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</si>
  <si>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</si>
  <si>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</si>
  <si>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</si>
  <si>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</si>
  <si>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</si>
  <si>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</si>
  <si>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</si>
  <si>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</si>
  <si>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</si>
  <si>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</si>
  <si>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</si>
  <si>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</si>
  <si>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</si>
  <si>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</si>
  <si>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</si>
  <si>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</si>
  <si>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</si>
  <si>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</si>
  <si>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</si>
  <si>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</si>
  <si>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</si>
  <si>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</si>
  <si>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</si>
  <si>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</si>
  <si>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</si>
  <si>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</si>
  <si>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</si>
  <si>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</si>
  <si>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</si>
  <si>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</si>
  <si>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</si>
  <si>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</si>
  <si>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</si>
  <si>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</si>
  <si>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</si>
  <si>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</si>
  <si>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</si>
  <si>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</si>
  <si>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</si>
  <si>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</si>
  <si>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</si>
  <si>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</si>
  <si>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</si>
  <si>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</si>
  <si>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</si>
  <si>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</si>
  <si>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</si>
  <si>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</si>
  <si>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</si>
  <si>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</si>
  <si>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</si>
  <si>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</si>
  <si>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</si>
  <si>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</si>
  <si>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</si>
  <si>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</si>
  <si>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</si>
  <si>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</si>
  <si>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</si>
  <si>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</si>
  <si>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</si>
  <si>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</si>
  <si>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</si>
  <si>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</si>
  <si>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</si>
  <si>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</si>
  <si>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</si>
  <si>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</si>
  <si>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</si>
  <si>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</si>
  <si>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</si>
  <si>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</si>
  <si>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</si>
  <si>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</si>
  <si>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</si>
  <si>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</si>
  <si>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</si>
  <si>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</si>
  <si>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</si>
  <si>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</si>
  <si>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</si>
  <si>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</si>
  <si>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</si>
  <si>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</si>
  <si>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</si>
  <si>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</si>
  <si>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</si>
  <si>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</si>
  <si>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</si>
  <si>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</si>
  <si>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</si>
  <si>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</si>
  <si>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</si>
  <si>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</si>
  <si>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</si>
  <si>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</si>
  <si>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</si>
  <si>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</si>
  <si>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</si>
  <si>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</si>
  <si>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</si>
  <si>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</si>
  <si>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</si>
  <si>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</si>
  <si>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</si>
  <si>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</si>
  <si>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</si>
  <si>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</si>
  <si>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</si>
  <si>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</si>
  <si>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</si>
  <si>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</si>
  <si>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</si>
  <si>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</si>
  <si>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</si>
  <si>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</si>
  <si>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</si>
  <si>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</si>
  <si>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</si>
  <si>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</si>
  <si>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</si>
  <si>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</si>
  <si>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</si>
  <si>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</si>
  <si>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</si>
  <si>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</si>
  <si>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</si>
  <si>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</si>
  <si>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</si>
  <si>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</si>
  <si>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</si>
  <si>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</si>
  <si>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</si>
  <si>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</si>
  <si>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</si>
  <si>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</si>
  <si>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</si>
  <si>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</si>
  <si>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</si>
  <si>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</si>
  <si>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</si>
  <si>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</si>
  <si>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</si>
  <si>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</si>
  <si>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</si>
  <si>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</si>
  <si>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</si>
  <si>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</si>
  <si>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</si>
  <si>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</si>
  <si>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</si>
  <si>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</si>
  <si>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</si>
  <si>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</si>
  <si>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</si>
  <si>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</si>
  <si>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</si>
  <si>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</si>
  <si>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</si>
  <si>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</si>
  <si>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</si>
  <si>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</si>
  <si>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</si>
  <si>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</si>
  <si>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</si>
  <si>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</si>
  <si>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</si>
  <si>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</si>
  <si>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</si>
  <si>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</si>
  <si>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</si>
  <si>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</si>
  <si>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</si>
  <si>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</si>
  <si>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</si>
  <si>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</si>
  <si>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</si>
  <si>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</si>
  <si>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</si>
  <si>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</si>
  <si>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</si>
  <si>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</si>
  <si>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</si>
  <si>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</si>
  <si>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</si>
  <si>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</si>
  <si>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</si>
  <si>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</si>
  <si>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</si>
  <si>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</si>
  <si>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</si>
  <si>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</si>
  <si>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</si>
  <si>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</si>
  <si>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</si>
  <si>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</si>
  <si>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</si>
  <si>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</si>
  <si>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</si>
  <si>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</si>
  <si>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</si>
  <si>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</si>
  <si>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</si>
  <si>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</si>
  <si>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</si>
  <si>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</si>
  <si>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</si>
  <si>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</si>
  <si>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</si>
  <si>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</si>
  <si>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</si>
  <si>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</si>
  <si>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</si>
  <si>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</si>
  <si>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</si>
  <si>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</si>
  <si>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</si>
  <si>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</si>
  <si>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</si>
  <si>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</si>
  <si>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</si>
  <si>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</si>
  <si>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</si>
  <si>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</si>
  <si>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</si>
  <si>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</si>
  <si>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</si>
  <si>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</si>
  <si>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</si>
  <si>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</si>
  <si>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</si>
  <si>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</si>
  <si>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</si>
  <si>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</si>
  <si>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</si>
  <si>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</si>
  <si>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</si>
  <si>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</si>
  <si>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</si>
  <si>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</si>
  <si>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</si>
  <si>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</si>
  <si>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</si>
  <si>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</si>
  <si>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</si>
  <si>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</si>
  <si>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</si>
  <si>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</si>
  <si>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</si>
  <si>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</si>
  <si>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</si>
  <si>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</si>
  <si>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</si>
  <si>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</si>
  <si>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</si>
  <si>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</si>
  <si>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</si>
  <si>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</si>
  <si>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</si>
  <si>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</si>
  <si>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</si>
  <si>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</si>
  <si>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</si>
  <si>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</si>
  <si>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</si>
  <si>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</si>
  <si>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</si>
  <si>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</si>
  <si>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</si>
  <si>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</si>
  <si>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</si>
  <si>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</si>
  <si>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</si>
  <si>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</si>
  <si>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</si>
  <si>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</si>
  <si>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</si>
  <si>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</si>
  <si>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</si>
  <si>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</si>
  <si>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</si>
  <si>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</si>
  <si>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</si>
  <si>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</si>
  <si>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</si>
  <si>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</si>
  <si>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</si>
  <si>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</si>
  <si>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</si>
  <si>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</si>
  <si>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</si>
  <si>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</si>
  <si>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</si>
  <si>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</si>
  <si>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</si>
  <si>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</si>
  <si>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</si>
  <si>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</si>
  <si>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</si>
  <si>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</si>
  <si>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</si>
  <si>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</si>
  <si>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</si>
  <si>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</si>
  <si>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</si>
  <si>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</si>
  <si>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</si>
  <si>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</si>
  <si>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</si>
  <si>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</si>
  <si>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</si>
  <si>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</si>
  <si>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</si>
  <si>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</si>
  <si>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</si>
  <si>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</si>
  <si>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</si>
  <si>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</si>
  <si>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</si>
  <si>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</si>
  <si>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</si>
  <si>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</si>
  <si>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</si>
  <si>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</si>
  <si>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</si>
  <si>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</si>
  <si>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</si>
  <si>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</si>
  <si>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</si>
  <si>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</si>
  <si>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</si>
  <si>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</si>
  <si>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</si>
  <si>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</si>
  <si>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</si>
  <si>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</si>
  <si>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</si>
  <si>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</si>
  <si>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</si>
  <si>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</si>
  <si>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</si>
  <si>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</si>
  <si>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</si>
  <si>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</si>
  <si>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</si>
  <si>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</si>
  <si>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</si>
  <si>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</si>
  <si>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</si>
  <si>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</si>
  <si>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</si>
  <si>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</si>
  <si>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</si>
  <si>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</si>
  <si>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</si>
  <si>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</si>
  <si>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</si>
  <si>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</si>
  <si>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</si>
  <si>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</si>
  <si>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</si>
  <si>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</si>
  <si>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</si>
  <si>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</si>
  <si>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</si>
  <si>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</si>
  <si>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</si>
  <si>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</si>
  <si>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</si>
  <si>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</si>
  <si>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</si>
  <si>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</si>
  <si>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</si>
  <si>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</si>
  <si>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</si>
  <si>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</si>
  <si>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</si>
  <si>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</si>
  <si>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</si>
  <si>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</si>
  <si>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</si>
  <si>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</si>
  <si>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</si>
  <si>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</si>
  <si>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</si>
  <si>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</si>
  <si>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</si>
  <si>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</si>
  <si>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</si>
  <si>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</si>
  <si>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</si>
  <si>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</si>
  <si>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</si>
  <si>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</si>
  <si>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</si>
  <si>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</si>
  <si>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</si>
  <si>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</si>
  <si>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</si>
  <si>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</si>
  <si>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</si>
  <si>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</si>
  <si>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</si>
  <si>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</si>
  <si>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</si>
  <si>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</si>
  <si>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</si>
  <si>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</si>
  <si>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</si>
  <si>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</si>
  <si>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</si>
  <si>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</si>
  <si>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</si>
  <si>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</si>
  <si>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</si>
  <si>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</si>
  <si>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</si>
  <si>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</si>
  <si>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</si>
  <si>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</si>
  <si>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</si>
  <si>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</si>
  <si>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</si>
  <si>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</si>
  <si>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</si>
  <si>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</si>
  <si>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</si>
  <si>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</si>
  <si>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</si>
  <si>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</si>
  <si>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</si>
  <si>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</si>
  <si>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</si>
  <si>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</si>
  <si>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</si>
  <si>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</si>
  <si>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</si>
  <si>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</si>
  <si>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</si>
  <si>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</si>
  <si>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</si>
  <si>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</si>
  <si>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</si>
  <si>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</si>
  <si>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</si>
  <si>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</si>
  <si>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</si>
  <si>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</si>
  <si>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</si>
  <si>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</si>
  <si>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</si>
  <si>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</si>
  <si>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</si>
  <si>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</si>
  <si>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</si>
  <si>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</si>
  <si>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</si>
  <si>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</si>
  <si>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</si>
  <si>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</si>
  <si>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</si>
  <si>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</si>
  <si>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</si>
  <si>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</si>
  <si>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</si>
  <si>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</si>
  <si>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</si>
  <si>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</si>
  <si>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</si>
  <si>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</si>
  <si>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</si>
  <si>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</si>
  <si>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</si>
  <si>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</si>
  <si>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</si>
  <si>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</si>
  <si>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</si>
  <si>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</si>
  <si>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</si>
  <si>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</si>
  <si>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</si>
  <si>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</si>
  <si>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</si>
  <si>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</si>
  <si>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</si>
  <si>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</si>
  <si>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</si>
  <si>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</si>
  <si>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</si>
  <si>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</si>
  <si>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</si>
  <si>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</si>
  <si>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</si>
  <si>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</si>
  <si>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</si>
  <si>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</si>
  <si>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</si>
  <si>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</si>
  <si>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</si>
  <si>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</si>
  <si>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</si>
  <si>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</si>
  <si>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</si>
  <si>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</si>
  <si>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</si>
  <si>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</si>
  <si>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</si>
  <si>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</si>
  <si>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</si>
  <si>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</si>
  <si>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</si>
  <si>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</si>
  <si>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</si>
  <si>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</si>
  <si>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</si>
  <si>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</si>
  <si>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</si>
  <si>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</si>
  <si>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</si>
  <si>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</si>
  <si>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</si>
  <si>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</si>
  <si>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</si>
  <si>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</si>
  <si>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</si>
  <si>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</si>
  <si>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</si>
  <si>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</si>
  <si>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</si>
  <si>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</si>
  <si>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</si>
  <si>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</si>
  <si>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</si>
  <si>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</si>
  <si>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</si>
  <si>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</si>
  <si>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</si>
  <si>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</si>
  <si>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</si>
  <si>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</si>
  <si>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</si>
  <si>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</si>
  <si>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</si>
  <si>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</si>
  <si>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</si>
  <si>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</si>
  <si>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</si>
  <si>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</si>
  <si>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</si>
  <si>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</si>
  <si>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</si>
  <si>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</si>
  <si>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</si>
  <si>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</si>
  <si>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</si>
  <si>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</si>
  <si>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</si>
  <si>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</si>
  <si>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</si>
  <si>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</si>
  <si>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</si>
  <si>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</si>
  <si>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</si>
  <si>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</si>
  <si>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</si>
  <si>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</si>
  <si>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</si>
  <si>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</si>
  <si>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</si>
  <si>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</si>
  <si>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</si>
  <si>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</si>
  <si>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</si>
  <si>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</si>
  <si>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</si>
  <si>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</si>
  <si>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</si>
  <si>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</si>
  <si>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</si>
  <si>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</si>
  <si>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</si>
  <si>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</si>
  <si>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</si>
  <si>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</si>
  <si>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</si>
  <si>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</si>
  <si>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</si>
  <si>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</si>
  <si>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</si>
  <si>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</si>
  <si>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</si>
  <si>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</si>
  <si>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</si>
  <si>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</si>
  <si>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</si>
  <si>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</si>
  <si>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</si>
  <si>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</si>
  <si>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</si>
  <si>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</si>
  <si>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</si>
  <si>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</si>
  <si>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</si>
  <si>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</si>
  <si>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</si>
  <si>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</si>
  <si>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</si>
  <si>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</si>
  <si>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</si>
  <si>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</si>
  <si>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</si>
  <si>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</si>
  <si>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</si>
  <si>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</si>
  <si>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</si>
  <si>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</si>
  <si>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</si>
  <si>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</si>
  <si>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</si>
  <si>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</si>
  <si>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</si>
  <si>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</si>
  <si>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</si>
  <si>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</si>
  <si>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</si>
  <si>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</si>
  <si>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</si>
  <si>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</si>
  <si>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</si>
  <si>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</si>
  <si>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</si>
  <si>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</si>
  <si>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</si>
  <si>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</si>
  <si>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</si>
  <si>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</si>
  <si>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</si>
  <si>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</si>
  <si>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</si>
  <si>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</si>
  <si>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</si>
  <si>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</si>
  <si>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</si>
  <si>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</si>
  <si>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</si>
  <si>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</si>
  <si>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</si>
  <si>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</si>
  <si>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</si>
  <si>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</si>
  <si>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</si>
  <si>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</si>
  <si>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</si>
  <si>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</si>
  <si>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</si>
  <si>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</si>
  <si>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</si>
  <si>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</si>
  <si>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</si>
  <si>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</si>
  <si>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</si>
  <si>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</si>
  <si>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</si>
  <si>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</si>
  <si>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</si>
  <si>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</si>
  <si>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</si>
  <si>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</si>
  <si>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</si>
  <si>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</si>
  <si>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</si>
  <si>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</si>
  <si>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</si>
  <si>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</si>
  <si>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</si>
  <si>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</si>
  <si>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</si>
  <si>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</si>
  <si>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</si>
  <si>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</si>
  <si>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</si>
  <si>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</si>
  <si>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</si>
  <si>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</si>
  <si>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</si>
  <si>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</si>
  <si>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</si>
  <si>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</si>
  <si>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</si>
  <si>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</si>
  <si>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</si>
  <si>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</si>
  <si>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</si>
  <si>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</si>
  <si>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</si>
  <si>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</si>
  <si>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</si>
  <si>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</si>
  <si>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</si>
  <si>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</si>
  <si>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</si>
  <si>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</si>
  <si>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</si>
  <si>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</si>
  <si>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</si>
  <si>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</si>
  <si>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</si>
  <si>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</si>
  <si>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</si>
  <si>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</si>
  <si>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</si>
  <si>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</si>
  <si>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</si>
  <si>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</si>
  <si>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</si>
  <si>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</si>
  <si>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</si>
  <si>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</si>
  <si>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</si>
  <si>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</si>
  <si>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</si>
  <si>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</si>
  <si>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</si>
  <si>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</si>
  <si>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</si>
  <si>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</si>
  <si>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</si>
  <si>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</si>
  <si>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</si>
  <si>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</si>
  <si>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</si>
  <si>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</si>
  <si>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</si>
  <si>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</si>
  <si>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</si>
  <si>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</si>
  <si>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</si>
  <si>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</si>
  <si>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</si>
  <si>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</si>
  <si>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</si>
  <si>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</si>
  <si>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</si>
  <si>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</si>
  <si>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</si>
  <si>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</si>
  <si>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</si>
  <si>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</si>
  <si>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</si>
  <si>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</si>
  <si>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</si>
  <si>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</si>
  <si>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</si>
  <si>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</si>
  <si>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</si>
  <si>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</si>
  <si>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</si>
  <si>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</si>
  <si>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</si>
  <si>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</si>
  <si>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</si>
  <si>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</si>
  <si>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</si>
  <si>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</si>
  <si>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</si>
  <si>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</si>
  <si>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</si>
  <si>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</si>
  <si>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</si>
  <si>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</si>
  <si>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</si>
  <si>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</si>
  <si>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</si>
  <si>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</si>
  <si>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</si>
  <si>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</si>
  <si>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</si>
  <si>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</si>
  <si>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</si>
  <si>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</si>
  <si>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</si>
  <si>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</si>
  <si>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</si>
  <si>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</si>
  <si>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</si>
  <si>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</si>
  <si>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</si>
  <si>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</si>
  <si>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</si>
  <si>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</si>
  <si>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</si>
  <si>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</si>
  <si>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</si>
  <si>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</si>
  <si>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</si>
  <si>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</si>
  <si>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</si>
  <si>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</si>
  <si>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</si>
  <si>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</si>
  <si>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</si>
  <si>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</si>
  <si>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</si>
  <si>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</si>
  <si>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</si>
  <si>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</si>
  <si>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</si>
  <si>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</si>
  <si>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</si>
  <si>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</si>
  <si>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</si>
  <si>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</si>
  <si>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</si>
  <si>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</si>
  <si>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</si>
  <si>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</si>
  <si>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</si>
  <si>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</si>
  <si>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</si>
  <si>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</si>
  <si>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</si>
  <si>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</si>
  <si>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</si>
  <si>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</si>
  <si>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</si>
  <si>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</si>
  <si>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</si>
  <si>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</si>
  <si>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</si>
  <si>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</si>
  <si>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</si>
  <si>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</si>
  <si>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</si>
  <si>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</si>
  <si>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</si>
  <si>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</si>
  <si>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</si>
  <si>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</si>
  <si>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</si>
  <si>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</si>
  <si>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</si>
  <si>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</si>
  <si>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</si>
  <si>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</si>
  <si>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</si>
  <si>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</si>
  <si>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</si>
  <si>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</si>
  <si>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</si>
  <si>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</si>
  <si>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</si>
  <si>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</si>
  <si>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</si>
  <si>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</si>
  <si>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</si>
  <si>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</si>
  <si>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</si>
  <si>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</si>
  <si>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</si>
  <si>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</si>
  <si>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</si>
  <si>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</si>
  <si>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</si>
  <si>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</si>
  <si>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</si>
  <si>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</si>
  <si>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</si>
  <si>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</si>
  <si>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</si>
  <si>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</si>
  <si>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</si>
  <si>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</si>
  <si>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</si>
  <si>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</si>
  <si>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</si>
  <si>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</si>
  <si>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</si>
  <si>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</si>
  <si>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</si>
  <si>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</si>
  <si>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</si>
  <si>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</si>
  <si>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</si>
  <si>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</si>
  <si>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</si>
  <si>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</si>
  <si>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</si>
  <si>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</si>
  <si>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</si>
  <si>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</si>
  <si>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</si>
  <si>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</si>
  <si>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</si>
  <si>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</si>
  <si>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</si>
  <si>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</si>
  <si>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</si>
  <si>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</si>
  <si>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</si>
  <si>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</si>
  <si>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</si>
  <si>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</si>
  <si>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</si>
  <si>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</si>
  <si>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</si>
  <si>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</si>
  <si>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</si>
  <si>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</si>
  <si>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</si>
  <si>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</si>
  <si>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</si>
  <si>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</si>
  <si>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</si>
  <si>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</si>
  <si>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</si>
  <si>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</si>
  <si>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</si>
  <si>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</si>
  <si>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</si>
  <si>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</si>
  <si>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</si>
  <si>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</si>
  <si>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</si>
  <si>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</si>
  <si>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</si>
  <si>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</si>
  <si>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</si>
  <si>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</si>
  <si>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</si>
  <si>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</si>
  <si>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</si>
  <si>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</si>
  <si>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</si>
  <si>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</si>
  <si>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2050_2050</t>
  </si>
  <si>
    <t>2050_2049</t>
  </si>
  <si>
    <t>2050_2048</t>
  </si>
  <si>
    <t>2050_2047</t>
  </si>
  <si>
    <t>2050_2046</t>
  </si>
  <si>
    <t>2050_2045</t>
  </si>
  <si>
    <t>2050_2044</t>
  </si>
  <si>
    <t>2050_2043</t>
  </si>
  <si>
    <t>2050_2042</t>
  </si>
  <si>
    <t>2050_2041</t>
  </si>
  <si>
    <t>2050_2040</t>
  </si>
  <si>
    <t>2050_2039</t>
  </si>
  <si>
    <t>2050_2038</t>
  </si>
  <si>
    <t>2050_2037</t>
  </si>
  <si>
    <t>2050_2036</t>
  </si>
  <si>
    <t>2050_2035</t>
  </si>
  <si>
    <t>2050_2034</t>
  </si>
  <si>
    <t>2050_2033</t>
  </si>
  <si>
    <t>2050_2032</t>
  </si>
  <si>
    <t>2050_2031</t>
  </si>
  <si>
    <t>2050_2030</t>
  </si>
  <si>
    <t>2050_2029</t>
  </si>
  <si>
    <t>2050_2028</t>
  </si>
  <si>
    <t>2050_2027</t>
  </si>
  <si>
    <t>2050_2026</t>
  </si>
  <si>
    <t>2050_2025</t>
  </si>
  <si>
    <t>2050_2024</t>
  </si>
  <si>
    <t>2050_2023</t>
  </si>
  <si>
    <t>2050_2022</t>
  </si>
  <si>
    <t>2050_2021</t>
  </si>
  <si>
    <t>2050_2020</t>
  </si>
  <si>
    <t>2050_2019</t>
  </si>
  <si>
    <t>2050_2018</t>
  </si>
  <si>
    <t>2050_2017</t>
  </si>
  <si>
    <t>2050_2016</t>
  </si>
  <si>
    <t>2050_2015</t>
  </si>
  <si>
    <t>2050_2014</t>
  </si>
  <si>
    <t>2050_2013</t>
  </si>
  <si>
    <t>2050_2012</t>
  </si>
  <si>
    <t>2050_2011</t>
  </si>
  <si>
    <t>2050_2010</t>
  </si>
  <si>
    <t>2050_2009</t>
  </si>
  <si>
    <t>2050_2008</t>
  </si>
  <si>
    <t>2050_2007</t>
  </si>
  <si>
    <t>2050_2006</t>
  </si>
  <si>
    <t>2049_2049</t>
  </si>
  <si>
    <t>2049_2048</t>
  </si>
  <si>
    <t>2049_2047</t>
  </si>
  <si>
    <t>2049_2046</t>
  </si>
  <si>
    <t>2049_2045</t>
  </si>
  <si>
    <t>2049_2044</t>
  </si>
  <si>
    <t>2049_2043</t>
  </si>
  <si>
    <t>2049_2042</t>
  </si>
  <si>
    <t>2049_2041</t>
  </si>
  <si>
    <t>2049_2040</t>
  </si>
  <si>
    <t>2049_2039</t>
  </si>
  <si>
    <t>2049_2038</t>
  </si>
  <si>
    <t>2049_2037</t>
  </si>
  <si>
    <t>2049_2036</t>
  </si>
  <si>
    <t>2049_2035</t>
  </si>
  <si>
    <t>2049_2034</t>
  </si>
  <si>
    <t>2049_2033</t>
  </si>
  <si>
    <t>2049_2032</t>
  </si>
  <si>
    <t>2049_2031</t>
  </si>
  <si>
    <t>2049_2030</t>
  </si>
  <si>
    <t>2049_2029</t>
  </si>
  <si>
    <t>2049_2028</t>
  </si>
  <si>
    <t>2049_2027</t>
  </si>
  <si>
    <t>2049_2026</t>
  </si>
  <si>
    <t>2049_2025</t>
  </si>
  <si>
    <t>2049_2024</t>
  </si>
  <si>
    <t>2049_2023</t>
  </si>
  <si>
    <t>2049_2022</t>
  </si>
  <si>
    <t>2049_2021</t>
  </si>
  <si>
    <t>2049_2020</t>
  </si>
  <si>
    <t>2049_2019</t>
  </si>
  <si>
    <t>2049_2018</t>
  </si>
  <si>
    <t>2049_2017</t>
  </si>
  <si>
    <t>2049_2016</t>
  </si>
  <si>
    <t>2049_2015</t>
  </si>
  <si>
    <t>2049_2014</t>
  </si>
  <si>
    <t>2049_2013</t>
  </si>
  <si>
    <t>2049_2012</t>
  </si>
  <si>
    <t>2049_2011</t>
  </si>
  <si>
    <t>2049_2010</t>
  </si>
  <si>
    <t>2049_2009</t>
  </si>
  <si>
    <t>2049_2008</t>
  </si>
  <si>
    <t>2049_2007</t>
  </si>
  <si>
    <t>2049_2006</t>
  </si>
  <si>
    <t>2049_2005</t>
  </si>
  <si>
    <t>2048_2048</t>
  </si>
  <si>
    <t>2048_2047</t>
  </si>
  <si>
    <t>2048_2046</t>
  </si>
  <si>
    <t>2048_2045</t>
  </si>
  <si>
    <t>2048_2044</t>
  </si>
  <si>
    <t>2048_2043</t>
  </si>
  <si>
    <t>2048_2042</t>
  </si>
  <si>
    <t>2048_2041</t>
  </si>
  <si>
    <t>2048_2040</t>
  </si>
  <si>
    <t>2048_2039</t>
  </si>
  <si>
    <t>2048_2038</t>
  </si>
  <si>
    <t>2048_2037</t>
  </si>
  <si>
    <t>2048_2036</t>
  </si>
  <si>
    <t>2048_2035</t>
  </si>
  <si>
    <t>2048_2034</t>
  </si>
  <si>
    <t>2048_2033</t>
  </si>
  <si>
    <t>2048_2032</t>
  </si>
  <si>
    <t>2048_2031</t>
  </si>
  <si>
    <t>2048_2030</t>
  </si>
  <si>
    <t>2048_2029</t>
  </si>
  <si>
    <t>2048_2028</t>
  </si>
  <si>
    <t>2048_2027</t>
  </si>
  <si>
    <t>2048_2026</t>
  </si>
  <si>
    <t>2048_2025</t>
  </si>
  <si>
    <t>2048_2024</t>
  </si>
  <si>
    <t>2048_2023</t>
  </si>
  <si>
    <t>2048_2022</t>
  </si>
  <si>
    <t>2048_2021</t>
  </si>
  <si>
    <t>2048_2020</t>
  </si>
  <si>
    <t>2048_2019</t>
  </si>
  <si>
    <t>2048_2018</t>
  </si>
  <si>
    <t>2048_2017</t>
  </si>
  <si>
    <t>2048_2016</t>
  </si>
  <si>
    <t>2048_2015</t>
  </si>
  <si>
    <t>2048_2014</t>
  </si>
  <si>
    <t>2048_2013</t>
  </si>
  <si>
    <t>2048_2012</t>
  </si>
  <si>
    <t>2048_2011</t>
  </si>
  <si>
    <t>2048_2010</t>
  </si>
  <si>
    <t>2048_2009</t>
  </si>
  <si>
    <t>2048_2008</t>
  </si>
  <si>
    <t>2048_2007</t>
  </si>
  <si>
    <t>2048_2006</t>
  </si>
  <si>
    <t>2048_2005</t>
  </si>
  <si>
    <t>2048_2004</t>
  </si>
  <si>
    <t>2047_2047</t>
  </si>
  <si>
    <t>2047_2046</t>
  </si>
  <si>
    <t>2047_2045</t>
  </si>
  <si>
    <t>2047_2044</t>
  </si>
  <si>
    <t>2047_2043</t>
  </si>
  <si>
    <t>2047_2042</t>
  </si>
  <si>
    <t>2047_2041</t>
  </si>
  <si>
    <t>2047_2040</t>
  </si>
  <si>
    <t>2047_2039</t>
  </si>
  <si>
    <t>2047_2038</t>
  </si>
  <si>
    <t>2047_2037</t>
  </si>
  <si>
    <t>2047_2036</t>
  </si>
  <si>
    <t>2047_2035</t>
  </si>
  <si>
    <t>2047_2034</t>
  </si>
  <si>
    <t>2047_2033</t>
  </si>
  <si>
    <t>2047_2032</t>
  </si>
  <si>
    <t>2047_2031</t>
  </si>
  <si>
    <t>2047_2030</t>
  </si>
  <si>
    <t>2047_2029</t>
  </si>
  <si>
    <t>2047_2028</t>
  </si>
  <si>
    <t>2047_2027</t>
  </si>
  <si>
    <t>2047_2026</t>
  </si>
  <si>
    <t>2047_2025</t>
  </si>
  <si>
    <t>2047_2024</t>
  </si>
  <si>
    <t>2047_2023</t>
  </si>
  <si>
    <t>2047_2022</t>
  </si>
  <si>
    <t>2047_2021</t>
  </si>
  <si>
    <t>2047_2020</t>
  </si>
  <si>
    <t>2047_2019</t>
  </si>
  <si>
    <t>2047_2018</t>
  </si>
  <si>
    <t>2047_2017</t>
  </si>
  <si>
    <t>2047_2016</t>
  </si>
  <si>
    <t>2047_2015</t>
  </si>
  <si>
    <t>2047_2014</t>
  </si>
  <si>
    <t>2047_2013</t>
  </si>
  <si>
    <t>2047_2012</t>
  </si>
  <si>
    <t>2047_2011</t>
  </si>
  <si>
    <t>2047_2010</t>
  </si>
  <si>
    <t>2047_2009</t>
  </si>
  <si>
    <t>2047_2008</t>
  </si>
  <si>
    <t>2047_2007</t>
  </si>
  <si>
    <t>2047_2006</t>
  </si>
  <si>
    <t>2047_2005</t>
  </si>
  <si>
    <t>2047_2004</t>
  </si>
  <si>
    <t>2047_2003</t>
  </si>
  <si>
    <t>2046_2046</t>
  </si>
  <si>
    <t>2046_2045</t>
  </si>
  <si>
    <t>2046_2044</t>
  </si>
  <si>
    <t>2046_2043</t>
  </si>
  <si>
    <t>2046_2042</t>
  </si>
  <si>
    <t>2046_2041</t>
  </si>
  <si>
    <t>2046_2040</t>
  </si>
  <si>
    <t>2046_2039</t>
  </si>
  <si>
    <t>2046_2038</t>
  </si>
  <si>
    <t>2046_2037</t>
  </si>
  <si>
    <t>2046_2036</t>
  </si>
  <si>
    <t>2046_2035</t>
  </si>
  <si>
    <t>2046_2034</t>
  </si>
  <si>
    <t>2046_2033</t>
  </si>
  <si>
    <t>2046_2032</t>
  </si>
  <si>
    <t>2046_2031</t>
  </si>
  <si>
    <t>2046_2030</t>
  </si>
  <si>
    <t>2046_2029</t>
  </si>
  <si>
    <t>2046_2028</t>
  </si>
  <si>
    <t>2046_2027</t>
  </si>
  <si>
    <t>2046_2026</t>
  </si>
  <si>
    <t>2046_2025</t>
  </si>
  <si>
    <t>2046_2024</t>
  </si>
  <si>
    <t>2046_2023</t>
  </si>
  <si>
    <t>2046_2022</t>
  </si>
  <si>
    <t>2046_2021</t>
  </si>
  <si>
    <t>2046_2020</t>
  </si>
  <si>
    <t>2046_2019</t>
  </si>
  <si>
    <t>2046_2018</t>
  </si>
  <si>
    <t>2046_2017</t>
  </si>
  <si>
    <t>2046_2016</t>
  </si>
  <si>
    <t>2046_2015</t>
  </si>
  <si>
    <t>2046_2014</t>
  </si>
  <si>
    <t>2046_2013</t>
  </si>
  <si>
    <t>2046_2012</t>
  </si>
  <si>
    <t>2046_2011</t>
  </si>
  <si>
    <t>2046_2010</t>
  </si>
  <si>
    <t>2046_2009</t>
  </si>
  <si>
    <t>2046_2008</t>
  </si>
  <si>
    <t>2046_2007</t>
  </si>
  <si>
    <t>2046_2006</t>
  </si>
  <si>
    <t>2046_2005</t>
  </si>
  <si>
    <t>2046_2004</t>
  </si>
  <si>
    <t>2046_2003</t>
  </si>
  <si>
    <t>2046_2002</t>
  </si>
  <si>
    <t>2045_2045</t>
  </si>
  <si>
    <t>2045_2044</t>
  </si>
  <si>
    <t>2045_2043</t>
  </si>
  <si>
    <t>2045_2042</t>
  </si>
  <si>
    <t>2045_2041</t>
  </si>
  <si>
    <t>2045_2040</t>
  </si>
  <si>
    <t>2045_2039</t>
  </si>
  <si>
    <t>2045_2038</t>
  </si>
  <si>
    <t>2045_2037</t>
  </si>
  <si>
    <t>2045_2036</t>
  </si>
  <si>
    <t>2045_2035</t>
  </si>
  <si>
    <t>2045_2034</t>
  </si>
  <si>
    <t>2045_2033</t>
  </si>
  <si>
    <t>2045_2032</t>
  </si>
  <si>
    <t>2045_2031</t>
  </si>
  <si>
    <t>2045_2030</t>
  </si>
  <si>
    <t>2045_2029</t>
  </si>
  <si>
    <t>2045_2028</t>
  </si>
  <si>
    <t>2045_2027</t>
  </si>
  <si>
    <t>2045_2026</t>
  </si>
  <si>
    <t>2045_2025</t>
  </si>
  <si>
    <t>2045_2024</t>
  </si>
  <si>
    <t>2045_2023</t>
  </si>
  <si>
    <t>2045_2022</t>
  </si>
  <si>
    <t>2045_2021</t>
  </si>
  <si>
    <t>2045_2020</t>
  </si>
  <si>
    <t>2045_2019</t>
  </si>
  <si>
    <t>2045_2018</t>
  </si>
  <si>
    <t>2045_2017</t>
  </si>
  <si>
    <t>2045_2016</t>
  </si>
  <si>
    <t>2045_2015</t>
  </si>
  <si>
    <t>2045_2014</t>
  </si>
  <si>
    <t>2045_2013</t>
  </si>
  <si>
    <t>2045_2012</t>
  </si>
  <si>
    <t>2045_2011</t>
  </si>
  <si>
    <t>2045_2010</t>
  </si>
  <si>
    <t>2045_2009</t>
  </si>
  <si>
    <t>2045_2008</t>
  </si>
  <si>
    <t>2045_2007</t>
  </si>
  <si>
    <t>2045_2006</t>
  </si>
  <si>
    <t>2045_2005</t>
  </si>
  <si>
    <t>2045_2004</t>
  </si>
  <si>
    <t>2045_2003</t>
  </si>
  <si>
    <t>2045_2002</t>
  </si>
  <si>
    <t>2045_2001</t>
  </si>
  <si>
    <t>2044_2044</t>
  </si>
  <si>
    <t>2044_2043</t>
  </si>
  <si>
    <t>2044_2042</t>
  </si>
  <si>
    <t>2044_2041</t>
  </si>
  <si>
    <t>2044_2040</t>
  </si>
  <si>
    <t>2044_2039</t>
  </si>
  <si>
    <t>2044_2038</t>
  </si>
  <si>
    <t>2044_2037</t>
  </si>
  <si>
    <t>2044_2036</t>
  </si>
  <si>
    <t>2044_2035</t>
  </si>
  <si>
    <t>2044_2034</t>
  </si>
  <si>
    <t>2044_2033</t>
  </si>
  <si>
    <t>2044_2032</t>
  </si>
  <si>
    <t>2044_2031</t>
  </si>
  <si>
    <t>2044_2030</t>
  </si>
  <si>
    <t>2044_2029</t>
  </si>
  <si>
    <t>2044_2028</t>
  </si>
  <si>
    <t>2044_2027</t>
  </si>
  <si>
    <t>2044_2026</t>
  </si>
  <si>
    <t>2044_2025</t>
  </si>
  <si>
    <t>2044_2024</t>
  </si>
  <si>
    <t>2044_2023</t>
  </si>
  <si>
    <t>2044_2022</t>
  </si>
  <si>
    <t>2044_2021</t>
  </si>
  <si>
    <t>2044_2020</t>
  </si>
  <si>
    <t>2044_2019</t>
  </si>
  <si>
    <t>2044_2018</t>
  </si>
  <si>
    <t>2044_2017</t>
  </si>
  <si>
    <t>2044_2016</t>
  </si>
  <si>
    <t>2044_2015</t>
  </si>
  <si>
    <t>2044_2014</t>
  </si>
  <si>
    <t>2044_2013</t>
  </si>
  <si>
    <t>2044_2012</t>
  </si>
  <si>
    <t>2044_2011</t>
  </si>
  <si>
    <t>2044_2010</t>
  </si>
  <si>
    <t>2044_2009</t>
  </si>
  <si>
    <t>2044_2008</t>
  </si>
  <si>
    <t>2044_2007</t>
  </si>
  <si>
    <t>2044_2006</t>
  </si>
  <si>
    <t>2044_2005</t>
  </si>
  <si>
    <t>2044_2004</t>
  </si>
  <si>
    <t>2044_2003</t>
  </si>
  <si>
    <t>2044_2002</t>
  </si>
  <si>
    <t>2044_2001</t>
  </si>
  <si>
    <t>2044_2000</t>
  </si>
  <si>
    <t>2043_2043</t>
  </si>
  <si>
    <t>2043_2042</t>
  </si>
  <si>
    <t>2043_2041</t>
  </si>
  <si>
    <t>2043_2040</t>
  </si>
  <si>
    <t>2043_2039</t>
  </si>
  <si>
    <t>2043_2038</t>
  </si>
  <si>
    <t>2043_2037</t>
  </si>
  <si>
    <t>2043_2036</t>
  </si>
  <si>
    <t>2043_2035</t>
  </si>
  <si>
    <t>2043_2034</t>
  </si>
  <si>
    <t>2043_2033</t>
  </si>
  <si>
    <t>2043_2032</t>
  </si>
  <si>
    <t>2043_2031</t>
  </si>
  <si>
    <t>2043_2030</t>
  </si>
  <si>
    <t>2043_2029</t>
  </si>
  <si>
    <t>2043_2028</t>
  </si>
  <si>
    <t>2043_2027</t>
  </si>
  <si>
    <t>2043_2026</t>
  </si>
  <si>
    <t>2043_2025</t>
  </si>
  <si>
    <t>2043_2024</t>
  </si>
  <si>
    <t>2043_2023</t>
  </si>
  <si>
    <t>2043_2022</t>
  </si>
  <si>
    <t>2043_2021</t>
  </si>
  <si>
    <t>2043_2020</t>
  </si>
  <si>
    <t>2043_2019</t>
  </si>
  <si>
    <t>2043_2018</t>
  </si>
  <si>
    <t>2043_2017</t>
  </si>
  <si>
    <t>2043_2016</t>
  </si>
  <si>
    <t>2043_2015</t>
  </si>
  <si>
    <t>2043_2014</t>
  </si>
  <si>
    <t>2043_2013</t>
  </si>
  <si>
    <t>2043_2012</t>
  </si>
  <si>
    <t>2043_2011</t>
  </si>
  <si>
    <t>2043_2010</t>
  </si>
  <si>
    <t>2043_2009</t>
  </si>
  <si>
    <t>2043_2008</t>
  </si>
  <si>
    <t>2043_2007</t>
  </si>
  <si>
    <t>2043_2006</t>
  </si>
  <si>
    <t>2043_2005</t>
  </si>
  <si>
    <t>2043_2004</t>
  </si>
  <si>
    <t>2043_2003</t>
  </si>
  <si>
    <t>2043_2002</t>
  </si>
  <si>
    <t>2043_2001</t>
  </si>
  <si>
    <t>2043_2000</t>
  </si>
  <si>
    <t>2043_1999</t>
  </si>
  <si>
    <t>2042_2042</t>
  </si>
  <si>
    <t>2042_2041</t>
  </si>
  <si>
    <t>2042_2040</t>
  </si>
  <si>
    <t>2042_2039</t>
  </si>
  <si>
    <t>2042_2038</t>
  </si>
  <si>
    <t>2042_2037</t>
  </si>
  <si>
    <t>2042_2036</t>
  </si>
  <si>
    <t>2042_2035</t>
  </si>
  <si>
    <t>2042_2034</t>
  </si>
  <si>
    <t>2042_2033</t>
  </si>
  <si>
    <t>2042_2032</t>
  </si>
  <si>
    <t>2042_2031</t>
  </si>
  <si>
    <t>2042_2030</t>
  </si>
  <si>
    <t>2042_2029</t>
  </si>
  <si>
    <t>2042_2028</t>
  </si>
  <si>
    <t>2042_2027</t>
  </si>
  <si>
    <t>2042_2026</t>
  </si>
  <si>
    <t>2042_2025</t>
  </si>
  <si>
    <t>2042_2024</t>
  </si>
  <si>
    <t>2042_2023</t>
  </si>
  <si>
    <t>2042_2022</t>
  </si>
  <si>
    <t>2042_2021</t>
  </si>
  <si>
    <t>2042_2020</t>
  </si>
  <si>
    <t>2042_2019</t>
  </si>
  <si>
    <t>2042_2018</t>
  </si>
  <si>
    <t>2042_2017</t>
  </si>
  <si>
    <t>2042_2016</t>
  </si>
  <si>
    <t>2042_2015</t>
  </si>
  <si>
    <t>2042_2014</t>
  </si>
  <si>
    <t>2042_2013</t>
  </si>
  <si>
    <t>2042_2012</t>
  </si>
  <si>
    <t>2042_2011</t>
  </si>
  <si>
    <t>2042_2010</t>
  </si>
  <si>
    <t>2042_2009</t>
  </si>
  <si>
    <t>2042_2008</t>
  </si>
  <si>
    <t>2042_2007</t>
  </si>
  <si>
    <t>2042_2006</t>
  </si>
  <si>
    <t>2042_2005</t>
  </si>
  <si>
    <t>2042_2004</t>
  </si>
  <si>
    <t>2042_2003</t>
  </si>
  <si>
    <t>2042_2002</t>
  </si>
  <si>
    <t>2042_2001</t>
  </si>
  <si>
    <t>2042_2000</t>
  </si>
  <si>
    <t>2042_1999</t>
  </si>
  <si>
    <t>2042_1998</t>
  </si>
  <si>
    <t>2041_2041</t>
  </si>
  <si>
    <t>2041_2040</t>
  </si>
  <si>
    <t>2041_2039</t>
  </si>
  <si>
    <t>2041_2038</t>
  </si>
  <si>
    <t>2041_2037</t>
  </si>
  <si>
    <t>2041_2036</t>
  </si>
  <si>
    <t>2041_2035</t>
  </si>
  <si>
    <t>2041_2034</t>
  </si>
  <si>
    <t>2041_2033</t>
  </si>
  <si>
    <t>2041_2032</t>
  </si>
  <si>
    <t>2041_2031</t>
  </si>
  <si>
    <t>2041_2030</t>
  </si>
  <si>
    <t>2041_2029</t>
  </si>
  <si>
    <t>2041_2028</t>
  </si>
  <si>
    <t>2041_2027</t>
  </si>
  <si>
    <t>2041_2026</t>
  </si>
  <si>
    <t>2041_2025</t>
  </si>
  <si>
    <t>2041_2024</t>
  </si>
  <si>
    <t>2041_2023</t>
  </si>
  <si>
    <t>2041_2022</t>
  </si>
  <si>
    <t>2041_2021</t>
  </si>
  <si>
    <t>2041_2020</t>
  </si>
  <si>
    <t>2041_2019</t>
  </si>
  <si>
    <t>2041_2018</t>
  </si>
  <si>
    <t>2041_2017</t>
  </si>
  <si>
    <t>2041_2016</t>
  </si>
  <si>
    <t>2041_2015</t>
  </si>
  <si>
    <t>2041_2014</t>
  </si>
  <si>
    <t>2041_2013</t>
  </si>
  <si>
    <t>2041_2012</t>
  </si>
  <si>
    <t>2041_2011</t>
  </si>
  <si>
    <t>2041_2010</t>
  </si>
  <si>
    <t>2041_2009</t>
  </si>
  <si>
    <t>2041_2008</t>
  </si>
  <si>
    <t>2041_2007</t>
  </si>
  <si>
    <t>2041_2006</t>
  </si>
  <si>
    <t>2041_2005</t>
  </si>
  <si>
    <t>2041_2004</t>
  </si>
  <si>
    <t>2041_2003</t>
  </si>
  <si>
    <t>2041_2002</t>
  </si>
  <si>
    <t>2041_2001</t>
  </si>
  <si>
    <t>2041_2000</t>
  </si>
  <si>
    <t>2041_1999</t>
  </si>
  <si>
    <t>2041_1998</t>
  </si>
  <si>
    <t>2041_1997</t>
  </si>
  <si>
    <t>2040_2040</t>
  </si>
  <si>
    <t>2040_2039</t>
  </si>
  <si>
    <t>2040_2038</t>
  </si>
  <si>
    <t>2040_2037</t>
  </si>
  <si>
    <t>2040_2036</t>
  </si>
  <si>
    <t>2040_2035</t>
  </si>
  <si>
    <t>2040_2034</t>
  </si>
  <si>
    <t>2040_2033</t>
  </si>
  <si>
    <t>2040_2032</t>
  </si>
  <si>
    <t>2040_2031</t>
  </si>
  <si>
    <t>2040_2030</t>
  </si>
  <si>
    <t>2040_2029</t>
  </si>
  <si>
    <t>2040_2028</t>
  </si>
  <si>
    <t>2040_2027</t>
  </si>
  <si>
    <t>2040_2026</t>
  </si>
  <si>
    <t>2040_2025</t>
  </si>
  <si>
    <t>2040_2024</t>
  </si>
  <si>
    <t>2040_2023</t>
  </si>
  <si>
    <t>2040_2022</t>
  </si>
  <si>
    <t>2040_2021</t>
  </si>
  <si>
    <t>2040_2020</t>
  </si>
  <si>
    <t>2040_2019</t>
  </si>
  <si>
    <t>2040_2018</t>
  </si>
  <si>
    <t>2040_2017</t>
  </si>
  <si>
    <t>2040_2016</t>
  </si>
  <si>
    <t>2040_2015</t>
  </si>
  <si>
    <t>2040_2014</t>
  </si>
  <si>
    <t>2040_2013</t>
  </si>
  <si>
    <t>2040_2012</t>
  </si>
  <si>
    <t>2040_2011</t>
  </si>
  <si>
    <t>2040_2010</t>
  </si>
  <si>
    <t>2040_2009</t>
  </si>
  <si>
    <t>2040_2008</t>
  </si>
  <si>
    <t>2040_2007</t>
  </si>
  <si>
    <t>2040_2006</t>
  </si>
  <si>
    <t>2040_2005</t>
  </si>
  <si>
    <t>2040_2004</t>
  </si>
  <si>
    <t>2040_2003</t>
  </si>
  <si>
    <t>2040_2002</t>
  </si>
  <si>
    <t>2040_2001</t>
  </si>
  <si>
    <t>2040_2000</t>
  </si>
  <si>
    <t>2040_1999</t>
  </si>
  <si>
    <t>2040_1998</t>
  </si>
  <si>
    <t>2040_1997</t>
  </si>
  <si>
    <t>2040_1996</t>
  </si>
  <si>
    <t>2039_2039</t>
  </si>
  <si>
    <t>2039_2038</t>
  </si>
  <si>
    <t>2039_2037</t>
  </si>
  <si>
    <t>2039_2036</t>
  </si>
  <si>
    <t>2039_2035</t>
  </si>
  <si>
    <t>2039_2034</t>
  </si>
  <si>
    <t>2039_2033</t>
  </si>
  <si>
    <t>2039_2032</t>
  </si>
  <si>
    <t>2039_2031</t>
  </si>
  <si>
    <t>2039_2030</t>
  </si>
  <si>
    <t>2039_2029</t>
  </si>
  <si>
    <t>2039_2028</t>
  </si>
  <si>
    <t>2039_2027</t>
  </si>
  <si>
    <t>2039_2026</t>
  </si>
  <si>
    <t>2039_2025</t>
  </si>
  <si>
    <t>2039_2024</t>
  </si>
  <si>
    <t>2039_2023</t>
  </si>
  <si>
    <t>2039_2022</t>
  </si>
  <si>
    <t>2039_2021</t>
  </si>
  <si>
    <t>2039_2020</t>
  </si>
  <si>
    <t>2039_2019</t>
  </si>
  <si>
    <t>2039_2018</t>
  </si>
  <si>
    <t>2039_2017</t>
  </si>
  <si>
    <t>2039_2016</t>
  </si>
  <si>
    <t>2039_2015</t>
  </si>
  <si>
    <t>2039_2014</t>
  </si>
  <si>
    <t>2039_2013</t>
  </si>
  <si>
    <t>2039_2012</t>
  </si>
  <si>
    <t>2039_2011</t>
  </si>
  <si>
    <t>2039_2010</t>
  </si>
  <si>
    <t>2039_2009</t>
  </si>
  <si>
    <t>2039_2008</t>
  </si>
  <si>
    <t>2039_2007</t>
  </si>
  <si>
    <t>2039_2006</t>
  </si>
  <si>
    <t>2039_2005</t>
  </si>
  <si>
    <t>2039_2004</t>
  </si>
  <si>
    <t>2039_2003</t>
  </si>
  <si>
    <t>2039_2002</t>
  </si>
  <si>
    <t>2039_2001</t>
  </si>
  <si>
    <t>2039_2000</t>
  </si>
  <si>
    <t>2039_1999</t>
  </si>
  <si>
    <t>2039_1998</t>
  </si>
  <si>
    <t>2039_1997</t>
  </si>
  <si>
    <t>2039_1996</t>
  </si>
  <si>
    <t>2039_1995</t>
  </si>
  <si>
    <t>2038_2038</t>
  </si>
  <si>
    <t>2038_2037</t>
  </si>
  <si>
    <t>2038_2036</t>
  </si>
  <si>
    <t>2038_2035</t>
  </si>
  <si>
    <t>2038_2034</t>
  </si>
  <si>
    <t>2038_2033</t>
  </si>
  <si>
    <t>2038_2032</t>
  </si>
  <si>
    <t>2038_2031</t>
  </si>
  <si>
    <t>2038_2030</t>
  </si>
  <si>
    <t>2038_2029</t>
  </si>
  <si>
    <t>2038_2028</t>
  </si>
  <si>
    <t>2038_2027</t>
  </si>
  <si>
    <t>2038_2026</t>
  </si>
  <si>
    <t>2038_2025</t>
  </si>
  <si>
    <t>2038_2024</t>
  </si>
  <si>
    <t>2038_2023</t>
  </si>
  <si>
    <t>2038_2022</t>
  </si>
  <si>
    <t>2038_2021</t>
  </si>
  <si>
    <t>2038_2020</t>
  </si>
  <si>
    <t>2038_2019</t>
  </si>
  <si>
    <t>2038_2018</t>
  </si>
  <si>
    <t>2038_2017</t>
  </si>
  <si>
    <t>2038_2016</t>
  </si>
  <si>
    <t>2038_2015</t>
  </si>
  <si>
    <t>2038_2014</t>
  </si>
  <si>
    <t>2038_2013</t>
  </si>
  <si>
    <t>2038_2012</t>
  </si>
  <si>
    <t>2038_2011</t>
  </si>
  <si>
    <t>2038_2010</t>
  </si>
  <si>
    <t>2038_2009</t>
  </si>
  <si>
    <t>2038_2008</t>
  </si>
  <si>
    <t>2038_2007</t>
  </si>
  <si>
    <t>2038_2006</t>
  </si>
  <si>
    <t>2038_2005</t>
  </si>
  <si>
    <t>2038_2004</t>
  </si>
  <si>
    <t>2038_2003</t>
  </si>
  <si>
    <t>2038_2002</t>
  </si>
  <si>
    <t>2038_2001</t>
  </si>
  <si>
    <t>2038_2000</t>
  </si>
  <si>
    <t>2038_1999</t>
  </si>
  <si>
    <t>2038_1998</t>
  </si>
  <si>
    <t>2038_1997</t>
  </si>
  <si>
    <t>2038_1996</t>
  </si>
  <si>
    <t>2038_1995</t>
  </si>
  <si>
    <t>2038_1994</t>
  </si>
  <si>
    <t>2037_2037</t>
  </si>
  <si>
    <t>2037_2036</t>
  </si>
  <si>
    <t>2037_2035</t>
  </si>
  <si>
    <t>2037_2034</t>
  </si>
  <si>
    <t>2037_2033</t>
  </si>
  <si>
    <t>2037_2032</t>
  </si>
  <si>
    <t>2037_2031</t>
  </si>
  <si>
    <t>2037_2030</t>
  </si>
  <si>
    <t>2037_2029</t>
  </si>
  <si>
    <t>2037_2028</t>
  </si>
  <si>
    <t>2037_2027</t>
  </si>
  <si>
    <t>2037_2026</t>
  </si>
  <si>
    <t>2037_2025</t>
  </si>
  <si>
    <t>2037_2024</t>
  </si>
  <si>
    <t>2037_2023</t>
  </si>
  <si>
    <t>2037_2022</t>
  </si>
  <si>
    <t>2037_2021</t>
  </si>
  <si>
    <t>2037_2020</t>
  </si>
  <si>
    <t>2037_2019</t>
  </si>
  <si>
    <t>2037_2018</t>
  </si>
  <si>
    <t>2037_2017</t>
  </si>
  <si>
    <t>2037_2016</t>
  </si>
  <si>
    <t>2037_2015</t>
  </si>
  <si>
    <t>2037_2014</t>
  </si>
  <si>
    <t>2037_2013</t>
  </si>
  <si>
    <t>2037_2012</t>
  </si>
  <si>
    <t>2037_2011</t>
  </si>
  <si>
    <t>2037_2010</t>
  </si>
  <si>
    <t>2037_2009</t>
  </si>
  <si>
    <t>2037_2008</t>
  </si>
  <si>
    <t>2037_2007</t>
  </si>
  <si>
    <t>2037_2006</t>
  </si>
  <si>
    <t>2037_2005</t>
  </si>
  <si>
    <t>2037_2004</t>
  </si>
  <si>
    <t>2037_2003</t>
  </si>
  <si>
    <t>2037_2002</t>
  </si>
  <si>
    <t>2037_2001</t>
  </si>
  <si>
    <t>2037_2000</t>
  </si>
  <si>
    <t>2037_1999</t>
  </si>
  <si>
    <t>2037_1998</t>
  </si>
  <si>
    <t>2037_1997</t>
  </si>
  <si>
    <t>2037_1996</t>
  </si>
  <si>
    <t>2037_1995</t>
  </si>
  <si>
    <t>2037_1994</t>
  </si>
  <si>
    <t>2037_1993</t>
  </si>
  <si>
    <t>2036_2036</t>
  </si>
  <si>
    <t>2036_2035</t>
  </si>
  <si>
    <t>2036_2034</t>
  </si>
  <si>
    <t>2036_2033</t>
  </si>
  <si>
    <t>2036_2032</t>
  </si>
  <si>
    <t>2036_2031</t>
  </si>
  <si>
    <t>2036_2030</t>
  </si>
  <si>
    <t>2036_2029</t>
  </si>
  <si>
    <t>2036_2028</t>
  </si>
  <si>
    <t>2036_2027</t>
  </si>
  <si>
    <t>2036_2026</t>
  </si>
  <si>
    <t>2036_2025</t>
  </si>
  <si>
    <t>2036_2024</t>
  </si>
  <si>
    <t>2036_2023</t>
  </si>
  <si>
    <t>2036_2022</t>
  </si>
  <si>
    <t>2036_2021</t>
  </si>
  <si>
    <t>2036_2020</t>
  </si>
  <si>
    <t>2036_2019</t>
  </si>
  <si>
    <t>2036_2018</t>
  </si>
  <si>
    <t>2036_2017</t>
  </si>
  <si>
    <t>2036_2016</t>
  </si>
  <si>
    <t>2036_2015</t>
  </si>
  <si>
    <t>2036_2014</t>
  </si>
  <si>
    <t>2036_2013</t>
  </si>
  <si>
    <t>2036_2012</t>
  </si>
  <si>
    <t>2036_2011</t>
  </si>
  <si>
    <t>2036_2010</t>
  </si>
  <si>
    <t>2036_2009</t>
  </si>
  <si>
    <t>2036_2008</t>
  </si>
  <si>
    <t>2036_2007</t>
  </si>
  <si>
    <t>2036_2006</t>
  </si>
  <si>
    <t>2036_2005</t>
  </si>
  <si>
    <t>2036_2004</t>
  </si>
  <si>
    <t>2036_2003</t>
  </si>
  <si>
    <t>2036_2002</t>
  </si>
  <si>
    <t>2036_2001</t>
  </si>
  <si>
    <t>2036_2000</t>
  </si>
  <si>
    <t>2036_1999</t>
  </si>
  <si>
    <t>2036_1998</t>
  </si>
  <si>
    <t>2036_1997</t>
  </si>
  <si>
    <t>2036_1996</t>
  </si>
  <si>
    <t>2036_1995</t>
  </si>
  <si>
    <t>2036_1994</t>
  </si>
  <si>
    <t>2036_1993</t>
  </si>
  <si>
    <t>2036_1992</t>
  </si>
  <si>
    <t>2035_2035</t>
  </si>
  <si>
    <t>2035_2034</t>
  </si>
  <si>
    <t>2035_2033</t>
  </si>
  <si>
    <t>2035_2032</t>
  </si>
  <si>
    <t>2035_2031</t>
  </si>
  <si>
    <t>2035_2030</t>
  </si>
  <si>
    <t>2035_2029</t>
  </si>
  <si>
    <t>2035_2028</t>
  </si>
  <si>
    <t>2035_2027</t>
  </si>
  <si>
    <t>2035_2026</t>
  </si>
  <si>
    <t>2035_2025</t>
  </si>
  <si>
    <t>2035_2024</t>
  </si>
  <si>
    <t>2035_2023</t>
  </si>
  <si>
    <t>2035_2022</t>
  </si>
  <si>
    <t>2035_2021</t>
  </si>
  <si>
    <t>2035_2020</t>
  </si>
  <si>
    <t>2035_2019</t>
  </si>
  <si>
    <t>2035_2018</t>
  </si>
  <si>
    <t>2035_2017</t>
  </si>
  <si>
    <t>2035_2016</t>
  </si>
  <si>
    <t>2035_2015</t>
  </si>
  <si>
    <t>2035_2014</t>
  </si>
  <si>
    <t>2035_2013</t>
  </si>
  <si>
    <t>2035_2012</t>
  </si>
  <si>
    <t>2035_2011</t>
  </si>
  <si>
    <t>2035_2010</t>
  </si>
  <si>
    <t>2035_2009</t>
  </si>
  <si>
    <t>2035_2008</t>
  </si>
  <si>
    <t>2035_2007</t>
  </si>
  <si>
    <t>2035_2006</t>
  </si>
  <si>
    <t>2035_2005</t>
  </si>
  <si>
    <t>2035_2004</t>
  </si>
  <si>
    <t>2035_2003</t>
  </si>
  <si>
    <t>2035_2002</t>
  </si>
  <si>
    <t>2035_2001</t>
  </si>
  <si>
    <t>2035_2000</t>
  </si>
  <si>
    <t>2035_1999</t>
  </si>
  <si>
    <t>2035_1998</t>
  </si>
  <si>
    <t>2035_1997</t>
  </si>
  <si>
    <t>2035_1996</t>
  </si>
  <si>
    <t>2035_1995</t>
  </si>
  <si>
    <t>2035_1994</t>
  </si>
  <si>
    <t>2035_1993</t>
  </si>
  <si>
    <t>2035_1992</t>
  </si>
  <si>
    <t>2035_1991</t>
  </si>
  <si>
    <t>2034_2034</t>
  </si>
  <si>
    <t>2034_2033</t>
  </si>
  <si>
    <t>2034_2032</t>
  </si>
  <si>
    <t>2034_2031</t>
  </si>
  <si>
    <t>2034_2030</t>
  </si>
  <si>
    <t>2034_2029</t>
  </si>
  <si>
    <t>2034_2028</t>
  </si>
  <si>
    <t>2034_2027</t>
  </si>
  <si>
    <t>2034_2026</t>
  </si>
  <si>
    <t>2034_2025</t>
  </si>
  <si>
    <t>2034_2024</t>
  </si>
  <si>
    <t>2034_2023</t>
  </si>
  <si>
    <t>2034_2022</t>
  </si>
  <si>
    <t>2034_2021</t>
  </si>
  <si>
    <t>2034_2020</t>
  </si>
  <si>
    <t>2034_2019</t>
  </si>
  <si>
    <t>2034_2018</t>
  </si>
  <si>
    <t>2034_2017</t>
  </si>
  <si>
    <t>2034_2016</t>
  </si>
  <si>
    <t>2034_2015</t>
  </si>
  <si>
    <t>2034_2014</t>
  </si>
  <si>
    <t>2034_2013</t>
  </si>
  <si>
    <t>2034_2012</t>
  </si>
  <si>
    <t>2034_2011</t>
  </si>
  <si>
    <t>2034_2010</t>
  </si>
  <si>
    <t>2034_2009</t>
  </si>
  <si>
    <t>2034_2008</t>
  </si>
  <si>
    <t>2034_2007</t>
  </si>
  <si>
    <t>2034_2006</t>
  </si>
  <si>
    <t>2034_2005</t>
  </si>
  <si>
    <t>2034_2004</t>
  </si>
  <si>
    <t>2034_2003</t>
  </si>
  <si>
    <t>2034_2002</t>
  </si>
  <si>
    <t>2034_2001</t>
  </si>
  <si>
    <t>2034_2000</t>
  </si>
  <si>
    <t>2034_1999</t>
  </si>
  <si>
    <t>2034_1998</t>
  </si>
  <si>
    <t>2034_1997</t>
  </si>
  <si>
    <t>2034_1996</t>
  </si>
  <si>
    <t>2034_1995</t>
  </si>
  <si>
    <t>2034_1994</t>
  </si>
  <si>
    <t>2034_1993</t>
  </si>
  <si>
    <t>2034_1992</t>
  </si>
  <si>
    <t>2034_1991</t>
  </si>
  <si>
    <t>2034_1990</t>
  </si>
  <si>
    <t>2033_2033</t>
  </si>
  <si>
    <t>2033_2032</t>
  </si>
  <si>
    <t>2033_2031</t>
  </si>
  <si>
    <t>2033_2030</t>
  </si>
  <si>
    <t>2033_2029</t>
  </si>
  <si>
    <t>2033_2028</t>
  </si>
  <si>
    <t>2033_2027</t>
  </si>
  <si>
    <t>2033_2026</t>
  </si>
  <si>
    <t>2033_2025</t>
  </si>
  <si>
    <t>2033_2024</t>
  </si>
  <si>
    <t>2033_2023</t>
  </si>
  <si>
    <t>2033_2022</t>
  </si>
  <si>
    <t>2033_2021</t>
  </si>
  <si>
    <t>2033_2020</t>
  </si>
  <si>
    <t>2033_2019</t>
  </si>
  <si>
    <t>2033_2018</t>
  </si>
  <si>
    <t>2033_2017</t>
  </si>
  <si>
    <t>2033_2016</t>
  </si>
  <si>
    <t>2033_2015</t>
  </si>
  <si>
    <t>2033_2014</t>
  </si>
  <si>
    <t>2033_2013</t>
  </si>
  <si>
    <t>2033_2012</t>
  </si>
  <si>
    <t>2033_2011</t>
  </si>
  <si>
    <t>2033_2010</t>
  </si>
  <si>
    <t>2033_2009</t>
  </si>
  <si>
    <t>2033_2008</t>
  </si>
  <si>
    <t>2033_2007</t>
  </si>
  <si>
    <t>2033_2006</t>
  </si>
  <si>
    <t>2033_2005</t>
  </si>
  <si>
    <t>2033_2004</t>
  </si>
  <si>
    <t>2033_2003</t>
  </si>
  <si>
    <t>2033_2002</t>
  </si>
  <si>
    <t>2033_2001</t>
  </si>
  <si>
    <t>2033_2000</t>
  </si>
  <si>
    <t>2033_1999</t>
  </si>
  <si>
    <t>2033_1998</t>
  </si>
  <si>
    <t>2033_1997</t>
  </si>
  <si>
    <t>2033_1996</t>
  </si>
  <si>
    <t>2033_1995</t>
  </si>
  <si>
    <t>2033_1994</t>
  </si>
  <si>
    <t>2033_1993</t>
  </si>
  <si>
    <t>2033_1992</t>
  </si>
  <si>
    <t>2033_1991</t>
  </si>
  <si>
    <t>2033_1990</t>
  </si>
  <si>
    <t>2033_1989</t>
  </si>
  <si>
    <t>2032_2032</t>
  </si>
  <si>
    <t>2032_2031</t>
  </si>
  <si>
    <t>2032_2030</t>
  </si>
  <si>
    <t>2032_2029</t>
  </si>
  <si>
    <t>2032_2028</t>
  </si>
  <si>
    <t>2032_2027</t>
  </si>
  <si>
    <t>2032_2026</t>
  </si>
  <si>
    <t>2032_2025</t>
  </si>
  <si>
    <t>2032_2024</t>
  </si>
  <si>
    <t>2032_2023</t>
  </si>
  <si>
    <t>2032_2022</t>
  </si>
  <si>
    <t>2032_2021</t>
  </si>
  <si>
    <t>2032_2020</t>
  </si>
  <si>
    <t>2032_2019</t>
  </si>
  <si>
    <t>2032_2018</t>
  </si>
  <si>
    <t>2032_2017</t>
  </si>
  <si>
    <t>2032_2016</t>
  </si>
  <si>
    <t>2032_2015</t>
  </si>
  <si>
    <t>2032_2014</t>
  </si>
  <si>
    <t>2032_2013</t>
  </si>
  <si>
    <t>2032_2012</t>
  </si>
  <si>
    <t>2032_2011</t>
  </si>
  <si>
    <t>2032_2010</t>
  </si>
  <si>
    <t>2032_2009</t>
  </si>
  <si>
    <t>2032_2008</t>
  </si>
  <si>
    <t>2032_2007</t>
  </si>
  <si>
    <t>2032_2006</t>
  </si>
  <si>
    <t>2032_2005</t>
  </si>
  <si>
    <t>2032_2004</t>
  </si>
  <si>
    <t>2032_2003</t>
  </si>
  <si>
    <t>2032_2002</t>
  </si>
  <si>
    <t>2032_2001</t>
  </si>
  <si>
    <t>2032_2000</t>
  </si>
  <si>
    <t>2032_1999</t>
  </si>
  <si>
    <t>2032_1998</t>
  </si>
  <si>
    <t>2032_1997</t>
  </si>
  <si>
    <t>2032_1996</t>
  </si>
  <si>
    <t>2032_1995</t>
  </si>
  <si>
    <t>2032_1994</t>
  </si>
  <si>
    <t>2032_1993</t>
  </si>
  <si>
    <t>2032_1992</t>
  </si>
  <si>
    <t>2032_1991</t>
  </si>
  <si>
    <t>2032_1990</t>
  </si>
  <si>
    <t>2032_1989</t>
  </si>
  <si>
    <t>2032_1988</t>
  </si>
  <si>
    <t>2031_2031</t>
  </si>
  <si>
    <t>2031_2030</t>
  </si>
  <si>
    <t>2031_2029</t>
  </si>
  <si>
    <t>2031_2028</t>
  </si>
  <si>
    <t>2031_2027</t>
  </si>
  <si>
    <t>2031_2026</t>
  </si>
  <si>
    <t>2031_2025</t>
  </si>
  <si>
    <t>2031_2024</t>
  </si>
  <si>
    <t>2031_2023</t>
  </si>
  <si>
    <t>2031_2022</t>
  </si>
  <si>
    <t>2031_2021</t>
  </si>
  <si>
    <t>2031_2020</t>
  </si>
  <si>
    <t>2031_2019</t>
  </si>
  <si>
    <t>2031_2018</t>
  </si>
  <si>
    <t>2031_2017</t>
  </si>
  <si>
    <t>2031_2016</t>
  </si>
  <si>
    <t>2031_2015</t>
  </si>
  <si>
    <t>2031_2014</t>
  </si>
  <si>
    <t>2031_2013</t>
  </si>
  <si>
    <t>2031_2012</t>
  </si>
  <si>
    <t>2031_2011</t>
  </si>
  <si>
    <t>2031_2010</t>
  </si>
  <si>
    <t>2031_2009</t>
  </si>
  <si>
    <t>2031_2008</t>
  </si>
  <si>
    <t>2031_2007</t>
  </si>
  <si>
    <t>2031_2006</t>
  </si>
  <si>
    <t>2031_2005</t>
  </si>
  <si>
    <t>2031_2004</t>
  </si>
  <si>
    <t>2031_2003</t>
  </si>
  <si>
    <t>2031_2002</t>
  </si>
  <si>
    <t>2031_2001</t>
  </si>
  <si>
    <t>2031_2000</t>
  </si>
  <si>
    <t>2031_1999</t>
  </si>
  <si>
    <t>2031_1998</t>
  </si>
  <si>
    <t>2031_1997</t>
  </si>
  <si>
    <t>2031_1996</t>
  </si>
  <si>
    <t>2031_1995</t>
  </si>
  <si>
    <t>2031_1994</t>
  </si>
  <si>
    <t>2031_1993</t>
  </si>
  <si>
    <t>2031_1992</t>
  </si>
  <si>
    <t>2031_1991</t>
  </si>
  <si>
    <t>2031_1990</t>
  </si>
  <si>
    <t>2031_1989</t>
  </si>
  <si>
    <t>2031_1988</t>
  </si>
  <si>
    <t>2031_1987</t>
  </si>
  <si>
    <t>2030_2030</t>
  </si>
  <si>
    <t>2030_2029</t>
  </si>
  <si>
    <t>2030_2028</t>
  </si>
  <si>
    <t>2030_2027</t>
  </si>
  <si>
    <t>2030_2026</t>
  </si>
  <si>
    <t>2030_2025</t>
  </si>
  <si>
    <t>2030_2024</t>
  </si>
  <si>
    <t>2030_2023</t>
  </si>
  <si>
    <t>2030_2022</t>
  </si>
  <si>
    <t>2030_2021</t>
  </si>
  <si>
    <t>2030_2020</t>
  </si>
  <si>
    <t>2030_2019</t>
  </si>
  <si>
    <t>2030_2018</t>
  </si>
  <si>
    <t>2030_2017</t>
  </si>
  <si>
    <t>2030_2016</t>
  </si>
  <si>
    <t>2030_2015</t>
  </si>
  <si>
    <t>2030_2014</t>
  </si>
  <si>
    <t>2030_2013</t>
  </si>
  <si>
    <t>2030_2012</t>
  </si>
  <si>
    <t>2030_2011</t>
  </si>
  <si>
    <t>2030_2010</t>
  </si>
  <si>
    <t>2030_2009</t>
  </si>
  <si>
    <t>2030_2008</t>
  </si>
  <si>
    <t>2030_2007</t>
  </si>
  <si>
    <t>2030_2006</t>
  </si>
  <si>
    <t>2030_2005</t>
  </si>
  <si>
    <t>2030_2004</t>
  </si>
  <si>
    <t>2030_2003</t>
  </si>
  <si>
    <t>2030_2002</t>
  </si>
  <si>
    <t>2030_2001</t>
  </si>
  <si>
    <t>2030_2000</t>
  </si>
  <si>
    <t>2030_1999</t>
  </si>
  <si>
    <t>2030_1998</t>
  </si>
  <si>
    <t>2030_1997</t>
  </si>
  <si>
    <t>2030_1996</t>
  </si>
  <si>
    <t>2030_1995</t>
  </si>
  <si>
    <t>2030_1994</t>
  </si>
  <si>
    <t>2030_1993</t>
  </si>
  <si>
    <t>2030_1992</t>
  </si>
  <si>
    <t>2030_1991</t>
  </si>
  <si>
    <t>2030_1990</t>
  </si>
  <si>
    <t>2030_1989</t>
  </si>
  <si>
    <t>2030_1988</t>
  </si>
  <si>
    <t>2030_1987</t>
  </si>
  <si>
    <t>2030_1986</t>
  </si>
  <si>
    <t>2029_2029</t>
  </si>
  <si>
    <t>2029_2028</t>
  </si>
  <si>
    <t>2029_2027</t>
  </si>
  <si>
    <t>2029_2026</t>
  </si>
  <si>
    <t>2029_2025</t>
  </si>
  <si>
    <t>2029_2024</t>
  </si>
  <si>
    <t>2029_2023</t>
  </si>
  <si>
    <t>2029_2022</t>
  </si>
  <si>
    <t>2029_2021</t>
  </si>
  <si>
    <t>2029_2020</t>
  </si>
  <si>
    <t>2029_2019</t>
  </si>
  <si>
    <t>2029_2018</t>
  </si>
  <si>
    <t>2029_2017</t>
  </si>
  <si>
    <t>2029_2016</t>
  </si>
  <si>
    <t>2029_2015</t>
  </si>
  <si>
    <t>2029_2014</t>
  </si>
  <si>
    <t>2029_2013</t>
  </si>
  <si>
    <t>2029_2012</t>
  </si>
  <si>
    <t>2029_2011</t>
  </si>
  <si>
    <t>2029_2010</t>
  </si>
  <si>
    <t>2029_2009</t>
  </si>
  <si>
    <t>2029_2008</t>
  </si>
  <si>
    <t>2029_2007</t>
  </si>
  <si>
    <t>2029_2006</t>
  </si>
  <si>
    <t>2029_2005</t>
  </si>
  <si>
    <t>2029_2004</t>
  </si>
  <si>
    <t>2029_2003</t>
  </si>
  <si>
    <t>2029_2002</t>
  </si>
  <si>
    <t>2029_2001</t>
  </si>
  <si>
    <t>2029_2000</t>
  </si>
  <si>
    <t>2029_1999</t>
  </si>
  <si>
    <t>2029_1998</t>
  </si>
  <si>
    <t>2029_1997</t>
  </si>
  <si>
    <t>2029_1996</t>
  </si>
  <si>
    <t>2029_1995</t>
  </si>
  <si>
    <t>2029_1994</t>
  </si>
  <si>
    <t>2029_1993</t>
  </si>
  <si>
    <t>2029_1992</t>
  </si>
  <si>
    <t>2029_1991</t>
  </si>
  <si>
    <t>2029_1990</t>
  </si>
  <si>
    <t>2029_1989</t>
  </si>
  <si>
    <t>2029_1988</t>
  </si>
  <si>
    <t>2029_1987</t>
  </si>
  <si>
    <t>2029_1986</t>
  </si>
  <si>
    <t>2029_1985</t>
  </si>
  <si>
    <t>2028_2028</t>
  </si>
  <si>
    <t>2028_2027</t>
  </si>
  <si>
    <t>2028_2026</t>
  </si>
  <si>
    <t>2028_2025</t>
  </si>
  <si>
    <t>2028_2024</t>
  </si>
  <si>
    <t>2028_2023</t>
  </si>
  <si>
    <t>2028_2022</t>
  </si>
  <si>
    <t>2028_2021</t>
  </si>
  <si>
    <t>2028_2020</t>
  </si>
  <si>
    <t>2028_2019</t>
  </si>
  <si>
    <t>2028_2018</t>
  </si>
  <si>
    <t>2028_2017</t>
  </si>
  <si>
    <t>2028_2016</t>
  </si>
  <si>
    <t>2028_2015</t>
  </si>
  <si>
    <t>2028_2014</t>
  </si>
  <si>
    <t>2028_2013</t>
  </si>
  <si>
    <t>2028_2012</t>
  </si>
  <si>
    <t>2028_2011</t>
  </si>
  <si>
    <t>2028_2010</t>
  </si>
  <si>
    <t>2028_2009</t>
  </si>
  <si>
    <t>2028_2008</t>
  </si>
  <si>
    <t>2028_2007</t>
  </si>
  <si>
    <t>2028_2006</t>
  </si>
  <si>
    <t>2028_2005</t>
  </si>
  <si>
    <t>2028_2004</t>
  </si>
  <si>
    <t>2028_2003</t>
  </si>
  <si>
    <t>2028_2002</t>
  </si>
  <si>
    <t>2028_2001</t>
  </si>
  <si>
    <t>2028_2000</t>
  </si>
  <si>
    <t>2028_1999</t>
  </si>
  <si>
    <t>2028_1998</t>
  </si>
  <si>
    <t>2028_1997</t>
  </si>
  <si>
    <t>2028_1996</t>
  </si>
  <si>
    <t>2028_1995</t>
  </si>
  <si>
    <t>2028_1994</t>
  </si>
  <si>
    <t>2028_1993</t>
  </si>
  <si>
    <t>2028_1992</t>
  </si>
  <si>
    <t>2028_1991</t>
  </si>
  <si>
    <t>2028_1990</t>
  </si>
  <si>
    <t>2028_1989</t>
  </si>
  <si>
    <t>2028_1988</t>
  </si>
  <si>
    <t>2028_1987</t>
  </si>
  <si>
    <t>2028_1986</t>
  </si>
  <si>
    <t>2028_1985</t>
  </si>
  <si>
    <t>2028_1984</t>
  </si>
  <si>
    <t>2027_2027</t>
  </si>
  <si>
    <t>2027_2026</t>
  </si>
  <si>
    <t>2027_2025</t>
  </si>
  <si>
    <t>2027_2024</t>
  </si>
  <si>
    <t>2027_2023</t>
  </si>
  <si>
    <t>2027_2022</t>
  </si>
  <si>
    <t>2027_2021</t>
  </si>
  <si>
    <t>2027_2020</t>
  </si>
  <si>
    <t>2027_2019</t>
  </si>
  <si>
    <t>2027_2018</t>
  </si>
  <si>
    <t>2027_2017</t>
  </si>
  <si>
    <t>2027_2016</t>
  </si>
  <si>
    <t>2027_2015</t>
  </si>
  <si>
    <t>2027_2014</t>
  </si>
  <si>
    <t>2027_2013</t>
  </si>
  <si>
    <t>2027_2012</t>
  </si>
  <si>
    <t>2027_2011</t>
  </si>
  <si>
    <t>2027_2010</t>
  </si>
  <si>
    <t>2027_2009</t>
  </si>
  <si>
    <t>2027_2008</t>
  </si>
  <si>
    <t>2027_2007</t>
  </si>
  <si>
    <t>2027_2006</t>
  </si>
  <si>
    <t>2027_2005</t>
  </si>
  <si>
    <t>2027_2004</t>
  </si>
  <si>
    <t>2027_2003</t>
  </si>
  <si>
    <t>2027_2002</t>
  </si>
  <si>
    <t>2027_2001</t>
  </si>
  <si>
    <t>2027_2000</t>
  </si>
  <si>
    <t>2027_1999</t>
  </si>
  <si>
    <t>2027_1998</t>
  </si>
  <si>
    <t>2027_1997</t>
  </si>
  <si>
    <t>2027_1996</t>
  </si>
  <si>
    <t>2027_1995</t>
  </si>
  <si>
    <t>2027_1994</t>
  </si>
  <si>
    <t>2027_1993</t>
  </si>
  <si>
    <t>2027_1992</t>
  </si>
  <si>
    <t>2027_1991</t>
  </si>
  <si>
    <t>2027_1990</t>
  </si>
  <si>
    <t>2027_1989</t>
  </si>
  <si>
    <t>2027_1988</t>
  </si>
  <si>
    <t>2027_1987</t>
  </si>
  <si>
    <t>2027_1986</t>
  </si>
  <si>
    <t>2027_1985</t>
  </si>
  <si>
    <t>2027_1984</t>
  </si>
  <si>
    <t>2027_1983</t>
  </si>
  <si>
    <t>2026_2026</t>
  </si>
  <si>
    <t>2026_2025</t>
  </si>
  <si>
    <t>2026_2024</t>
  </si>
  <si>
    <t>2026_2023</t>
  </si>
  <si>
    <t>2026_2022</t>
  </si>
  <si>
    <t>2026_2021</t>
  </si>
  <si>
    <t>2026_2020</t>
  </si>
  <si>
    <t>2026_2019</t>
  </si>
  <si>
    <t>2026_2018</t>
  </si>
  <si>
    <t>2026_2017</t>
  </si>
  <si>
    <t>2026_2016</t>
  </si>
  <si>
    <t>2026_2015</t>
  </si>
  <si>
    <t>2026_2014</t>
  </si>
  <si>
    <t>2026_2013</t>
  </si>
  <si>
    <t>2026_2012</t>
  </si>
  <si>
    <t>2026_2011</t>
  </si>
  <si>
    <t>2026_2010</t>
  </si>
  <si>
    <t>2026_2009</t>
  </si>
  <si>
    <t>2026_2008</t>
  </si>
  <si>
    <t>2026_2007</t>
  </si>
  <si>
    <t>2026_2006</t>
  </si>
  <si>
    <t>2026_2005</t>
  </si>
  <si>
    <t>2026_2004</t>
  </si>
  <si>
    <t>2026_2003</t>
  </si>
  <si>
    <t>2026_2002</t>
  </si>
  <si>
    <t>2026_2001</t>
  </si>
  <si>
    <t>2026_2000</t>
  </si>
  <si>
    <t>2026_1999</t>
  </si>
  <si>
    <t>2026_1998</t>
  </si>
  <si>
    <t>2026_1997</t>
  </si>
  <si>
    <t>2026_1996</t>
  </si>
  <si>
    <t>2026_1995</t>
  </si>
  <si>
    <t>2026_1994</t>
  </si>
  <si>
    <t>2026_1993</t>
  </si>
  <si>
    <t>2026_1992</t>
  </si>
  <si>
    <t>2026_1991</t>
  </si>
  <si>
    <t>2026_1990</t>
  </si>
  <si>
    <t>2026_1989</t>
  </si>
  <si>
    <t>2026_1988</t>
  </si>
  <si>
    <t>2026_1987</t>
  </si>
  <si>
    <t>2026_1986</t>
  </si>
  <si>
    <t>2026_1985</t>
  </si>
  <si>
    <t>2026_1984</t>
  </si>
  <si>
    <t>2026_1983</t>
  </si>
  <si>
    <t>2026_1982</t>
  </si>
  <si>
    <t>2025_2025</t>
  </si>
  <si>
    <t>2025_2024</t>
  </si>
  <si>
    <t>2025_2023</t>
  </si>
  <si>
    <t>2025_2022</t>
  </si>
  <si>
    <t>2025_2021</t>
  </si>
  <si>
    <t>2025_2020</t>
  </si>
  <si>
    <t>2025_2019</t>
  </si>
  <si>
    <t>2025_2018</t>
  </si>
  <si>
    <t>2025_2017</t>
  </si>
  <si>
    <t>2025_2016</t>
  </si>
  <si>
    <t>2025_2015</t>
  </si>
  <si>
    <t>2025_2014</t>
  </si>
  <si>
    <t>2025_2013</t>
  </si>
  <si>
    <t>2025_2012</t>
  </si>
  <si>
    <t>2025_2011</t>
  </si>
  <si>
    <t>2025_2010</t>
  </si>
  <si>
    <t>2025_2009</t>
  </si>
  <si>
    <t>2025_2008</t>
  </si>
  <si>
    <t>2025_2007</t>
  </si>
  <si>
    <t>2025_2006</t>
  </si>
  <si>
    <t>2025_2005</t>
  </si>
  <si>
    <t>2025_2004</t>
  </si>
  <si>
    <t>2025_2003</t>
  </si>
  <si>
    <t>2025_2002</t>
  </si>
  <si>
    <t>2025_2001</t>
  </si>
  <si>
    <t>2025_2000</t>
  </si>
  <si>
    <t>2025_1999</t>
  </si>
  <si>
    <t>2025_1998</t>
  </si>
  <si>
    <t>2025_1997</t>
  </si>
  <si>
    <t>2025_1996</t>
  </si>
  <si>
    <t>2025_1995</t>
  </si>
  <si>
    <t>2025_1994</t>
  </si>
  <si>
    <t>2025_1993</t>
  </si>
  <si>
    <t>2025_1992</t>
  </si>
  <si>
    <t>2025_1991</t>
  </si>
  <si>
    <t>2025_1990</t>
  </si>
  <si>
    <t>2025_1989</t>
  </si>
  <si>
    <t>2025_1988</t>
  </si>
  <si>
    <t>2025_1987</t>
  </si>
  <si>
    <t>2025_1986</t>
  </si>
  <si>
    <t>2025_1985</t>
  </si>
  <si>
    <t>2025_1984</t>
  </si>
  <si>
    <t>2025_1983</t>
  </si>
  <si>
    <t>2025_1982</t>
  </si>
  <si>
    <t>2024_2024</t>
  </si>
  <si>
    <t>2024_2023</t>
  </si>
  <si>
    <t>2024_2022</t>
  </si>
  <si>
    <t>2024_2021</t>
  </si>
  <si>
    <t>2024_2020</t>
  </si>
  <si>
    <t>2024_2019</t>
  </si>
  <si>
    <t>2024_2018</t>
  </si>
  <si>
    <t>2024_2017</t>
  </si>
  <si>
    <t>2024_2016</t>
  </si>
  <si>
    <t>2024_2015</t>
  </si>
  <si>
    <t>2024_2014</t>
  </si>
  <si>
    <t>2024_2013</t>
  </si>
  <si>
    <t>2024_2012</t>
  </si>
  <si>
    <t>2024_2011</t>
  </si>
  <si>
    <t>2024_2010</t>
  </si>
  <si>
    <t>2024_2009</t>
  </si>
  <si>
    <t>2024_2008</t>
  </si>
  <si>
    <t>2024_2007</t>
  </si>
  <si>
    <t>2024_2006</t>
  </si>
  <si>
    <t>2024_2005</t>
  </si>
  <si>
    <t>2024_2004</t>
  </si>
  <si>
    <t>2024_2003</t>
  </si>
  <si>
    <t>2024_2002</t>
  </si>
  <si>
    <t>2024_2001</t>
  </si>
  <si>
    <t>2024_2000</t>
  </si>
  <si>
    <t>2024_1999</t>
  </si>
  <si>
    <t>2024_1998</t>
  </si>
  <si>
    <t>2024_1997</t>
  </si>
  <si>
    <t>2024_1996</t>
  </si>
  <si>
    <t>2024_1995</t>
  </si>
  <si>
    <t>2024_1994</t>
  </si>
  <si>
    <t>2024_1993</t>
  </si>
  <si>
    <t>2024_1992</t>
  </si>
  <si>
    <t>2024_1991</t>
  </si>
  <si>
    <t>2024_1990</t>
  </si>
  <si>
    <t>2024_1989</t>
  </si>
  <si>
    <t>2024_1988</t>
  </si>
  <si>
    <t>2024_1987</t>
  </si>
  <si>
    <t>2024_1986</t>
  </si>
  <si>
    <t>2024_1985</t>
  </si>
  <si>
    <t>2024_1984</t>
  </si>
  <si>
    <t>2024_1983</t>
  </si>
  <si>
    <t>2024_1982</t>
  </si>
  <si>
    <t>2023_2023</t>
  </si>
  <si>
    <t>2023_2022</t>
  </si>
  <si>
    <t>2023_2021</t>
  </si>
  <si>
    <t>2023_2020</t>
  </si>
  <si>
    <t>2023_2019</t>
  </si>
  <si>
    <t>2023_2018</t>
  </si>
  <si>
    <t>2023_2017</t>
  </si>
  <si>
    <t>2023_2016</t>
  </si>
  <si>
    <t>2023_2015</t>
  </si>
  <si>
    <t>2023_2014</t>
  </si>
  <si>
    <t>2023_2013</t>
  </si>
  <si>
    <t>2023_2012</t>
  </si>
  <si>
    <t>2023_2011</t>
  </si>
  <si>
    <t>2023_2010</t>
  </si>
  <si>
    <t>2023_2009</t>
  </si>
  <si>
    <t>2023_2008</t>
  </si>
  <si>
    <t>2023_2007</t>
  </si>
  <si>
    <t>2023_2006</t>
  </si>
  <si>
    <t>2023_2005</t>
  </si>
  <si>
    <t>2023_2004</t>
  </si>
  <si>
    <t>2023_2003</t>
  </si>
  <si>
    <t>2023_2002</t>
  </si>
  <si>
    <t>2023_2001</t>
  </si>
  <si>
    <t>2023_2000</t>
  </si>
  <si>
    <t>2023_1999</t>
  </si>
  <si>
    <t>2023_1998</t>
  </si>
  <si>
    <t>2023_1997</t>
  </si>
  <si>
    <t>2023_1996</t>
  </si>
  <si>
    <t>2023_1995</t>
  </si>
  <si>
    <t>2023_1994</t>
  </si>
  <si>
    <t>2023_1993</t>
  </si>
  <si>
    <t>2023_1992</t>
  </si>
  <si>
    <t>2023_1991</t>
  </si>
  <si>
    <t>2023_1990</t>
  </si>
  <si>
    <t>2023_1989</t>
  </si>
  <si>
    <t>2023_1988</t>
  </si>
  <si>
    <t>2023_1987</t>
  </si>
  <si>
    <t>2023_1986</t>
  </si>
  <si>
    <t>2023_1985</t>
  </si>
  <si>
    <t>2023_1984</t>
  </si>
  <si>
    <t>2023_1983</t>
  </si>
  <si>
    <t>2023_1982</t>
  </si>
  <si>
    <t>2022_2022</t>
  </si>
  <si>
    <t>2022_2021</t>
  </si>
  <si>
    <t>2022_2020</t>
  </si>
  <si>
    <t>2022_2019</t>
  </si>
  <si>
    <t>2022_2018</t>
  </si>
  <si>
    <t>2022_2017</t>
  </si>
  <si>
    <t>2022_2016</t>
  </si>
  <si>
    <t>2022_2015</t>
  </si>
  <si>
    <t>2022_2014</t>
  </si>
  <si>
    <t>2022_2013</t>
  </si>
  <si>
    <t>2022_2012</t>
  </si>
  <si>
    <t>2022_2011</t>
  </si>
  <si>
    <t>2022_2010</t>
  </si>
  <si>
    <t>2022_2009</t>
  </si>
  <si>
    <t>2022_2008</t>
  </si>
  <si>
    <t>2022_2007</t>
  </si>
  <si>
    <t>2022_2006</t>
  </si>
  <si>
    <t>2022_2005</t>
  </si>
  <si>
    <t>2022_2004</t>
  </si>
  <si>
    <t>2022_2003</t>
  </si>
  <si>
    <t>2022_2002</t>
  </si>
  <si>
    <t>2022_2001</t>
  </si>
  <si>
    <t>2022_2000</t>
  </si>
  <si>
    <t>2022_1999</t>
  </si>
  <si>
    <t>2022_1998</t>
  </si>
  <si>
    <t>2022_1997</t>
  </si>
  <si>
    <t>2022_1996</t>
  </si>
  <si>
    <t>2022_1995</t>
  </si>
  <si>
    <t>2022_1994</t>
  </si>
  <si>
    <t>2022_1993</t>
  </si>
  <si>
    <t>2022_1992</t>
  </si>
  <si>
    <t>2022_1991</t>
  </si>
  <si>
    <t>2022_1990</t>
  </si>
  <si>
    <t>2022_1989</t>
  </si>
  <si>
    <t>2022_1988</t>
  </si>
  <si>
    <t>2022_1987</t>
  </si>
  <si>
    <t>2022_1986</t>
  </si>
  <si>
    <t>2022_1985</t>
  </si>
  <si>
    <t>2022_1984</t>
  </si>
  <si>
    <t>2022_1983</t>
  </si>
  <si>
    <t>2022_1982</t>
  </si>
  <si>
    <t>2021_2021</t>
  </si>
  <si>
    <t>2021_2020</t>
  </si>
  <si>
    <t>2021_2019</t>
  </si>
  <si>
    <t>2021_2018</t>
  </si>
  <si>
    <t>2021_2017</t>
  </si>
  <si>
    <t>2021_2016</t>
  </si>
  <si>
    <t>2021_2015</t>
  </si>
  <si>
    <t>2021_2014</t>
  </si>
  <si>
    <t>2021_2013</t>
  </si>
  <si>
    <t>2021_2012</t>
  </si>
  <si>
    <t>2021_2011</t>
  </si>
  <si>
    <t>2021_2010</t>
  </si>
  <si>
    <t>2021_2009</t>
  </si>
  <si>
    <t>2021_2008</t>
  </si>
  <si>
    <t>2021_2007</t>
  </si>
  <si>
    <t>2021_2006</t>
  </si>
  <si>
    <t>2021_2005</t>
  </si>
  <si>
    <t>2021_2004</t>
  </si>
  <si>
    <t>2021_2003</t>
  </si>
  <si>
    <t>2021_2002</t>
  </si>
  <si>
    <t>2021_2001</t>
  </si>
  <si>
    <t>2021_2000</t>
  </si>
  <si>
    <t>2021_1999</t>
  </si>
  <si>
    <t>2021_1998</t>
  </si>
  <si>
    <t>2021_1997</t>
  </si>
  <si>
    <t>2021_1996</t>
  </si>
  <si>
    <t>2021_1995</t>
  </si>
  <si>
    <t>2021_1994</t>
  </si>
  <si>
    <t>2021_1993</t>
  </si>
  <si>
    <t>2021_1992</t>
  </si>
  <si>
    <t>2021_1991</t>
  </si>
  <si>
    <t>2021_1990</t>
  </si>
  <si>
    <t>2021_1989</t>
  </si>
  <si>
    <t>2021_1988</t>
  </si>
  <si>
    <t>2021_1987</t>
  </si>
  <si>
    <t>2021_1986</t>
  </si>
  <si>
    <t>2021_1985</t>
  </si>
  <si>
    <t>2021_1984</t>
  </si>
  <si>
    <t>2021_1983</t>
  </si>
  <si>
    <t>2021_1982</t>
  </si>
  <si>
    <t>2020_2020</t>
  </si>
  <si>
    <t>2020_2019</t>
  </si>
  <si>
    <t>2020_2018</t>
  </si>
  <si>
    <t>2020_2017</t>
  </si>
  <si>
    <t>2020_2016</t>
  </si>
  <si>
    <t>2020_2015</t>
  </si>
  <si>
    <t>2020_2014</t>
  </si>
  <si>
    <t>2020_2013</t>
  </si>
  <si>
    <t>2020_2012</t>
  </si>
  <si>
    <t>2020_2011</t>
  </si>
  <si>
    <t>2020_2010</t>
  </si>
  <si>
    <t>2020_2009</t>
  </si>
  <si>
    <t>2020_2008</t>
  </si>
  <si>
    <t>2020_2007</t>
  </si>
  <si>
    <t>2020_2006</t>
  </si>
  <si>
    <t>2020_2005</t>
  </si>
  <si>
    <t>2020_2004</t>
  </si>
  <si>
    <t>2020_2003</t>
  </si>
  <si>
    <t>2020_2002</t>
  </si>
  <si>
    <t>2020_2001</t>
  </si>
  <si>
    <t>2020_2000</t>
  </si>
  <si>
    <t>2020_1999</t>
  </si>
  <si>
    <t>2020_1998</t>
  </si>
  <si>
    <t>2020_1997</t>
  </si>
  <si>
    <t>2020_1996</t>
  </si>
  <si>
    <t>2020_1995</t>
  </si>
  <si>
    <t>2020_1994</t>
  </si>
  <si>
    <t>2020_1993</t>
  </si>
  <si>
    <t>2020_1992</t>
  </si>
  <si>
    <t>2020_1991</t>
  </si>
  <si>
    <t>2020_1990</t>
  </si>
  <si>
    <t>2020_1989</t>
  </si>
  <si>
    <t>2020_1988</t>
  </si>
  <si>
    <t>2020_1987</t>
  </si>
  <si>
    <t>2020_1986</t>
  </si>
  <si>
    <t>2020_1985</t>
  </si>
  <si>
    <t>2020_1984</t>
  </si>
  <si>
    <t>2020_1983</t>
  </si>
  <si>
    <t>2020_1982</t>
  </si>
  <si>
    <t>2019_2019</t>
  </si>
  <si>
    <t>2019_2018</t>
  </si>
  <si>
    <t>2019_2017</t>
  </si>
  <si>
    <t>2019_2016</t>
  </si>
  <si>
    <t>2019_2015</t>
  </si>
  <si>
    <t>2019_2014</t>
  </si>
  <si>
    <t>2019_2013</t>
  </si>
  <si>
    <t>2019_2012</t>
  </si>
  <si>
    <t>2019_2011</t>
  </si>
  <si>
    <t>2019_2010</t>
  </si>
  <si>
    <t>2019_2009</t>
  </si>
  <si>
    <t>2019_2008</t>
  </si>
  <si>
    <t>2019_2007</t>
  </si>
  <si>
    <t>2019_2006</t>
  </si>
  <si>
    <t>2019_2005</t>
  </si>
  <si>
    <t>2019_2004</t>
  </si>
  <si>
    <t>2019_2003</t>
  </si>
  <si>
    <t>2019_2002</t>
  </si>
  <si>
    <t>2019_2001</t>
  </si>
  <si>
    <t>2019_2000</t>
  </si>
  <si>
    <t>2019_1999</t>
  </si>
  <si>
    <t>2019_1998</t>
  </si>
  <si>
    <t>2019_1997</t>
  </si>
  <si>
    <t>2019_1996</t>
  </si>
  <si>
    <t>2019_1995</t>
  </si>
  <si>
    <t>2019_1994</t>
  </si>
  <si>
    <t>2019_1993</t>
  </si>
  <si>
    <t>2019_1992</t>
  </si>
  <si>
    <t>2019_1991</t>
  </si>
  <si>
    <t>2019_1990</t>
  </si>
  <si>
    <t>2019_1989</t>
  </si>
  <si>
    <t>2019_1988</t>
  </si>
  <si>
    <t>2019_1987</t>
  </si>
  <si>
    <t>2019_1986</t>
  </si>
  <si>
    <t>2019_1985</t>
  </si>
  <si>
    <t>2019_1984</t>
  </si>
  <si>
    <t>2019_1983</t>
  </si>
  <si>
    <t>2019_1982</t>
  </si>
  <si>
    <t>2018_2018</t>
  </si>
  <si>
    <t>2018_2017</t>
  </si>
  <si>
    <t>2018_2016</t>
  </si>
  <si>
    <t>2018_2015</t>
  </si>
  <si>
    <t>2018_2014</t>
  </si>
  <si>
    <t>2018_2013</t>
  </si>
  <si>
    <t>2018_2012</t>
  </si>
  <si>
    <t>2018_2011</t>
  </si>
  <si>
    <t>2018_2010</t>
  </si>
  <si>
    <t>2018_2009</t>
  </si>
  <si>
    <t>2018_2008</t>
  </si>
  <si>
    <t>2018_2007</t>
  </si>
  <si>
    <t>2018_2006</t>
  </si>
  <si>
    <t>2018_2005</t>
  </si>
  <si>
    <t>2018_2004</t>
  </si>
  <si>
    <t>2018_2003</t>
  </si>
  <si>
    <t>2018_2002</t>
  </si>
  <si>
    <t>2018_2001</t>
  </si>
  <si>
    <t>2018_2000</t>
  </si>
  <si>
    <t>2018_1999</t>
  </si>
  <si>
    <t>2018_1998</t>
  </si>
  <si>
    <t>2018_1997</t>
  </si>
  <si>
    <t>2018_1996</t>
  </si>
  <si>
    <t>2018_1995</t>
  </si>
  <si>
    <t>2018_1994</t>
  </si>
  <si>
    <t>2018_1993</t>
  </si>
  <si>
    <t>2018_1992</t>
  </si>
  <si>
    <t>2018_1991</t>
  </si>
  <si>
    <t>2018_1990</t>
  </si>
  <si>
    <t>2018_1989</t>
  </si>
  <si>
    <t>2018_1988</t>
  </si>
  <si>
    <t>2018_1987</t>
  </si>
  <si>
    <t>2018_1986</t>
  </si>
  <si>
    <t>2018_1985</t>
  </si>
  <si>
    <t>2018_1984</t>
  </si>
  <si>
    <t>2018_1983</t>
  </si>
  <si>
    <t>2018_1982</t>
  </si>
  <si>
    <t>2017_2017</t>
  </si>
  <si>
    <t>2017_2016</t>
  </si>
  <si>
    <t>2017_2015</t>
  </si>
  <si>
    <t>2017_2014</t>
  </si>
  <si>
    <t>2017_2013</t>
  </si>
  <si>
    <t>2017_2012</t>
  </si>
  <si>
    <t>2017_2011</t>
  </si>
  <si>
    <t>2017_2010</t>
  </si>
  <si>
    <t>2017_2009</t>
  </si>
  <si>
    <t>2017_2008</t>
  </si>
  <si>
    <t>2017_2007</t>
  </si>
  <si>
    <t>2017_2006</t>
  </si>
  <si>
    <t>2017_2005</t>
  </si>
  <si>
    <t>2017_2004</t>
  </si>
  <si>
    <t>2017_2003</t>
  </si>
  <si>
    <t>2017_2002</t>
  </si>
  <si>
    <t>2017_2001</t>
  </si>
  <si>
    <t>2017_2000</t>
  </si>
  <si>
    <t>2017_1999</t>
  </si>
  <si>
    <t>2017_1998</t>
  </si>
  <si>
    <t>2017_1997</t>
  </si>
  <si>
    <t>2017_1996</t>
  </si>
  <si>
    <t>2017_1995</t>
  </si>
  <si>
    <t>2017_1994</t>
  </si>
  <si>
    <t>2017_1993</t>
  </si>
  <si>
    <t>2017_1992</t>
  </si>
  <si>
    <t>2017_1991</t>
  </si>
  <si>
    <t>2017_1990</t>
  </si>
  <si>
    <t>2017_1989</t>
  </si>
  <si>
    <t>2017_1988</t>
  </si>
  <si>
    <t>2017_1987</t>
  </si>
  <si>
    <t>2017_1986</t>
  </si>
  <si>
    <t>2017_1985</t>
  </si>
  <si>
    <t>2017_1984</t>
  </si>
  <si>
    <t>2017_1983</t>
  </si>
  <si>
    <t>2017_1982</t>
  </si>
  <si>
    <t>2016_2016</t>
  </si>
  <si>
    <t>2016_2015</t>
  </si>
  <si>
    <t>2016_2014</t>
  </si>
  <si>
    <t>2016_2013</t>
  </si>
  <si>
    <t>2016_2012</t>
  </si>
  <si>
    <t>2016_2011</t>
  </si>
  <si>
    <t>2016_2010</t>
  </si>
  <si>
    <t>2016_2009</t>
  </si>
  <si>
    <t>2016_2008</t>
  </si>
  <si>
    <t>2016_2007</t>
  </si>
  <si>
    <t>2016_2006</t>
  </si>
  <si>
    <t>2016_2005</t>
  </si>
  <si>
    <t>2016_2004</t>
  </si>
  <si>
    <t>2016_2003</t>
  </si>
  <si>
    <t>2016_2002</t>
  </si>
  <si>
    <t>2016_2001</t>
  </si>
  <si>
    <t>2016_2000</t>
  </si>
  <si>
    <t>2016_1999</t>
  </si>
  <si>
    <t>2016_1998</t>
  </si>
  <si>
    <t>2016_1997</t>
  </si>
  <si>
    <t>2016_1996</t>
  </si>
  <si>
    <t>2016_1995</t>
  </si>
  <si>
    <t>2016_1994</t>
  </si>
  <si>
    <t>2016_1993</t>
  </si>
  <si>
    <t>2016_1992</t>
  </si>
  <si>
    <t>2016_1991</t>
  </si>
  <si>
    <t>2016_1990</t>
  </si>
  <si>
    <t>2016_1989</t>
  </si>
  <si>
    <t>2016_1988</t>
  </si>
  <si>
    <t>2016_1987</t>
  </si>
  <si>
    <t>2016_1986</t>
  </si>
  <si>
    <t>2016_1985</t>
  </si>
  <si>
    <t>2016_1984</t>
  </si>
  <si>
    <t>2016_1983</t>
  </si>
  <si>
    <t>2016_1982</t>
  </si>
  <si>
    <t>2015_2015</t>
  </si>
  <si>
    <t>2015_2014</t>
  </si>
  <si>
    <t>2015_2013</t>
  </si>
  <si>
    <t>2015_2012</t>
  </si>
  <si>
    <t>2015_2011</t>
  </si>
  <si>
    <t>2015_2010</t>
  </si>
  <si>
    <t>2015_2009</t>
  </si>
  <si>
    <t>2015_2008</t>
  </si>
  <si>
    <t>2015_2007</t>
  </si>
  <si>
    <t>2015_2006</t>
  </si>
  <si>
    <t>2015_2005</t>
  </si>
  <si>
    <t>2015_2004</t>
  </si>
  <si>
    <t>2015_2003</t>
  </si>
  <si>
    <t>2015_2002</t>
  </si>
  <si>
    <t>2015_2001</t>
  </si>
  <si>
    <t>2015_2000</t>
  </si>
  <si>
    <t>2015_1999</t>
  </si>
  <si>
    <t>2015_1998</t>
  </si>
  <si>
    <t>2015_1997</t>
  </si>
  <si>
    <t>2015_1996</t>
  </si>
  <si>
    <t>2015_1995</t>
  </si>
  <si>
    <t>2015_1994</t>
  </si>
  <si>
    <t>2015_1993</t>
  </si>
  <si>
    <t>2015_1992</t>
  </si>
  <si>
    <t>2015_1991</t>
  </si>
  <si>
    <t>2015_1990</t>
  </si>
  <si>
    <t>2015_1989</t>
  </si>
  <si>
    <t>2015_1988</t>
  </si>
  <si>
    <t>2015_1987</t>
  </si>
  <si>
    <t>2015_1986</t>
  </si>
  <si>
    <t>2015_1985</t>
  </si>
  <si>
    <t>2015_1984</t>
  </si>
  <si>
    <t>2015_1983</t>
  </si>
  <si>
    <t>2015_1982</t>
  </si>
  <si>
    <t>2015_1981</t>
  </si>
  <si>
    <t>2015_1980</t>
  </si>
  <si>
    <t>2015_1979</t>
  </si>
  <si>
    <t>2015_1978</t>
  </si>
  <si>
    <t>2015_1977</t>
  </si>
  <si>
    <t>2015_1976</t>
  </si>
  <si>
    <t>2015_1975</t>
  </si>
  <si>
    <t>2015_1974</t>
  </si>
  <si>
    <t>2015_1973</t>
  </si>
  <si>
    <t>2015_1972</t>
  </si>
  <si>
    <t>2015_1971</t>
  </si>
  <si>
    <t>Gas</t>
  </si>
  <si>
    <t>CalYr_MdlYr</t>
  </si>
  <si>
    <t>MdlYr</t>
  </si>
  <si>
    <r>
      <t>DSL PM</t>
    </r>
    <r>
      <rPr>
        <b/>
        <vertAlign val="subscript"/>
        <sz val="12"/>
        <rFont val="Avenir LT Std 55 Roman"/>
        <family val="2"/>
      </rPr>
      <t>10</t>
    </r>
    <r>
      <rPr>
        <b/>
        <sz val="12"/>
        <rFont val="Avenir LT Std 55 Roman"/>
        <family val="2"/>
      </rPr>
      <t xml:space="preserve"> (g/mile)</t>
    </r>
  </si>
  <si>
    <r>
      <t>PM</t>
    </r>
    <r>
      <rPr>
        <b/>
        <vertAlign val="subscript"/>
        <sz val="12"/>
        <color theme="1"/>
        <rFont val="Avenir LT Std 55 Roman"/>
        <family val="2"/>
      </rPr>
      <t>2.5</t>
    </r>
    <r>
      <rPr>
        <b/>
        <sz val="12"/>
        <color theme="1"/>
        <rFont val="Avenir LT Std 55 Roman"/>
        <family val="2"/>
      </rPr>
      <t xml:space="preserve"> Brake Wear (g/mile)</t>
    </r>
  </si>
  <si>
    <r>
      <t>PM</t>
    </r>
    <r>
      <rPr>
        <b/>
        <vertAlign val="subscript"/>
        <sz val="12"/>
        <color theme="1"/>
        <rFont val="Avenir LT Std 55 Roman"/>
        <family val="2"/>
      </rPr>
      <t>2.5</t>
    </r>
    <r>
      <rPr>
        <b/>
        <sz val="12"/>
        <color theme="1"/>
        <rFont val="Avenir LT Std 55 Roman"/>
        <family val="2"/>
      </rPr>
      <t xml:space="preserve"> Tire Wear (g/mile)</t>
    </r>
  </si>
  <si>
    <r>
      <t>PM</t>
    </r>
    <r>
      <rPr>
        <b/>
        <vertAlign val="subscript"/>
        <sz val="12"/>
        <color theme="1"/>
        <rFont val="Avenir LT Std 55 Roman"/>
        <family val="2"/>
      </rPr>
      <t>2.5</t>
    </r>
    <r>
      <rPr>
        <b/>
        <sz val="12"/>
        <color theme="1"/>
        <rFont val="Avenir LT Std 55 Roman"/>
        <family val="2"/>
      </rPr>
      <t xml:space="preserve"> (g/mile)</t>
    </r>
  </si>
  <si>
    <r>
      <t>NO</t>
    </r>
    <r>
      <rPr>
        <b/>
        <vertAlign val="subscript"/>
        <sz val="12"/>
        <color theme="1"/>
        <rFont val="Avenir LT Std 55 Roman"/>
        <family val="2"/>
      </rPr>
      <t>x</t>
    </r>
    <r>
      <rPr>
        <b/>
        <sz val="12"/>
        <color theme="1"/>
        <rFont val="Avenir LT Std 55 Roman"/>
        <family val="2"/>
      </rPr>
      <t xml:space="preserve"> (g/mile)</t>
    </r>
  </si>
  <si>
    <t>ROG (g/mile)</t>
  </si>
  <si>
    <t xml:space="preserve">Toxics </t>
  </si>
  <si>
    <t>Criteria</t>
  </si>
  <si>
    <t>Region Type:  Statewide</t>
  </si>
  <si>
    <t>Select Criteria and Toxic Air Pollutant Emission Factors for Cut-A-Way (Shuttle)</t>
  </si>
  <si>
    <t>Programs using the Cut-A-Way Criteria &amp; Toxic emission factors include:</t>
  </si>
  <si>
    <t>2025_1981</t>
  </si>
  <si>
    <t>2024_1981</t>
  </si>
  <si>
    <t>2024_1980</t>
  </si>
  <si>
    <t>2023_1981</t>
  </si>
  <si>
    <t>2023_1980</t>
  </si>
  <si>
    <t>2023_1979</t>
  </si>
  <si>
    <t>2022_1981</t>
  </si>
  <si>
    <t>2022_1980</t>
  </si>
  <si>
    <t>2022_1979</t>
  </si>
  <si>
    <t>2022_1978</t>
  </si>
  <si>
    <t>2021_1981</t>
  </si>
  <si>
    <t>2021_1980</t>
  </si>
  <si>
    <t>2021_1979</t>
  </si>
  <si>
    <t>2021_1978</t>
  </si>
  <si>
    <t>2021_1977</t>
  </si>
  <si>
    <t>2020_1981</t>
  </si>
  <si>
    <t>2020_1980</t>
  </si>
  <si>
    <t>2020_1979</t>
  </si>
  <si>
    <t>2020_1978</t>
  </si>
  <si>
    <t>2020_1977</t>
  </si>
  <si>
    <t>2020_1976</t>
  </si>
  <si>
    <t>2019_1981</t>
  </si>
  <si>
    <t>2019_1980</t>
  </si>
  <si>
    <t>2019_1979</t>
  </si>
  <si>
    <t>2019_1978</t>
  </si>
  <si>
    <t>2019_1977</t>
  </si>
  <si>
    <t>2019_1976</t>
  </si>
  <si>
    <t>2019_1975</t>
  </si>
  <si>
    <t>2018_1981</t>
  </si>
  <si>
    <t>2018_1980</t>
  </si>
  <si>
    <t>2018_1979</t>
  </si>
  <si>
    <t>2018_1978</t>
  </si>
  <si>
    <t>2018_1977</t>
  </si>
  <si>
    <t>2018_1976</t>
  </si>
  <si>
    <t>2018_1975</t>
  </si>
  <si>
    <t>2018_1974</t>
  </si>
  <si>
    <t>2017_1981</t>
  </si>
  <si>
    <t>2017_1980</t>
  </si>
  <si>
    <t>2017_1979</t>
  </si>
  <si>
    <t>2017_1978</t>
  </si>
  <si>
    <t>2017_1977</t>
  </si>
  <si>
    <t>2017_1976</t>
  </si>
  <si>
    <t>2017_1975</t>
  </si>
  <si>
    <t>2017_1974</t>
  </si>
  <si>
    <t>2016_1981</t>
  </si>
  <si>
    <t>2016_1980</t>
  </si>
  <si>
    <t>2016_1979</t>
  </si>
  <si>
    <t>2016_1978</t>
  </si>
  <si>
    <t>2016_1977</t>
  </si>
  <si>
    <t>2016_1976</t>
  </si>
  <si>
    <t>2016_1975</t>
  </si>
  <si>
    <t>2016_1974</t>
  </si>
  <si>
    <t>* Criteria pollutant and toxic emission factors for Vans utilize only the RUNEX, PMTW, and PMWB emission factors (g/mile)</t>
  </si>
  <si>
    <t>Select Criteria and Toxic Air Pollutant Emission Factors for Vans</t>
  </si>
  <si>
    <t>California State Transportation Agency</t>
  </si>
  <si>
    <t>Programs using the Van Criteria &amp; Toxic emission factors include:</t>
  </si>
  <si>
    <t>Energy Density (MJ/units)</t>
  </si>
  <si>
    <t>Carbon Intensity (gCO2e/MJ)</t>
  </si>
  <si>
    <t>Carbon Content*</t>
  </si>
  <si>
    <t>Energy Density * Carbon Intensity (gCO2e/units)</t>
  </si>
  <si>
    <t>Plug-in Hybrid (kWh)</t>
  </si>
  <si>
    <t>*Hydrogen is volume-weighted based upon an assumption of 33.3% renewable content.</t>
  </si>
  <si>
    <t>ROG</t>
  </si>
  <si>
    <t xml:space="preserve">NOx </t>
  </si>
  <si>
    <r>
      <t>Diesel PM</t>
    </r>
    <r>
      <rPr>
        <vertAlign val="subscript"/>
        <sz val="12"/>
        <color theme="1"/>
        <rFont val="Avenir LT Std 55 Roman"/>
        <family val="2"/>
      </rPr>
      <t>10</t>
    </r>
  </si>
  <si>
    <r>
      <t>PM</t>
    </r>
    <r>
      <rPr>
        <vertAlign val="subscript"/>
        <sz val="12"/>
        <color theme="1"/>
        <rFont val="Avenir LT Std 55 Roman"/>
        <family val="2"/>
      </rPr>
      <t>2.5</t>
    </r>
    <r>
      <rPr>
        <sz val="12"/>
        <color theme="1"/>
        <rFont val="Avenir LT Std 55 Roman"/>
        <family val="2"/>
      </rPr>
      <t xml:space="preserve"> BW</t>
    </r>
  </si>
  <si>
    <r>
      <t>PM</t>
    </r>
    <r>
      <rPr>
        <vertAlign val="subscript"/>
        <sz val="12"/>
        <color theme="1"/>
        <rFont val="Avenir LT Std 55 Roman"/>
        <family val="2"/>
      </rPr>
      <t>2.5</t>
    </r>
    <r>
      <rPr>
        <sz val="12"/>
        <color theme="1"/>
        <rFont val="Avenir LT Std 55 Roman"/>
        <family val="2"/>
      </rPr>
      <t xml:space="preserve"> TW</t>
    </r>
  </si>
  <si>
    <r>
      <t>PM</t>
    </r>
    <r>
      <rPr>
        <vertAlign val="subscript"/>
        <sz val="12"/>
        <color theme="1"/>
        <rFont val="Avenir LT Std 55 Roman"/>
        <family val="2"/>
      </rPr>
      <t>2.5</t>
    </r>
    <r>
      <rPr>
        <sz val="12"/>
        <color theme="1"/>
        <rFont val="Avenir LT Std 55 Roman"/>
        <family val="2"/>
      </rPr>
      <t xml:space="preserve"> </t>
    </r>
  </si>
  <si>
    <t>Quantification Period (Year)</t>
  </si>
  <si>
    <t>EMFAC2017 (v1.0.2)</t>
  </si>
  <si>
    <t>Region Type: Statewide</t>
  </si>
  <si>
    <t>Region: California</t>
  </si>
  <si>
    <t>Calendar Year: 2015, 2016, 2017, 2018, 2019, 2020, 2021, 2022, 2023, 2024, 2025, 2026, 2027, 2028, 2029, 2030, 2031, 2032, 2033, 2034, 2035, 2036, 2037, 2038, 2039, 2040, 2041, 2042, 2043, 2044, 2045, 2046, 2047, 2048, 2049, 2052</t>
  </si>
  <si>
    <t>Season: Annual</t>
  </si>
  <si>
    <t>Vehicle Classification: EMFAC2011 Categories</t>
  </si>
  <si>
    <t>Units: miles/day for VMT, trips/day for Trips, tons/day for Emissions, 1000 gallons/day for Fuel Consumption</t>
  </si>
  <si>
    <t>Calendar Year</t>
  </si>
  <si>
    <t>Model Year</t>
  </si>
  <si>
    <t>New Vehicle CO2 Emission Rate (g/mi)</t>
  </si>
  <si>
    <t>New Vehicle ROG Emission Rate (g/mi)</t>
  </si>
  <si>
    <t>Collection and Distribution Van</t>
  </si>
  <si>
    <t>Displaced Auto VMT
Year 1 (mi)</t>
  </si>
  <si>
    <t>Displaced Auto CO2 Emission (MT)</t>
  </si>
  <si>
    <t>Displaced Auto ROG Emission (lbs)</t>
  </si>
  <si>
    <t>New Vehicle VMT 
Annual Average (mi)</t>
  </si>
  <si>
    <t>Region
Air Basin / County</t>
  </si>
  <si>
    <t>Displaced Auto VMT 
Final Year (mi)</t>
  </si>
  <si>
    <t>Displaced Auto CO2 
Year 1 Rate (g/mi)</t>
  </si>
  <si>
    <t>Displaced Auto CO2 
Final Year Rate (g/mi)</t>
  </si>
  <si>
    <t>Displaced Auto ROG 
Year 1 Rate (g/mi)</t>
  </si>
  <si>
    <t>Displaced Auto ROG 
Final Year Rate (g/mi)</t>
  </si>
  <si>
    <t>New Vehicle CO2 
Emission (MT)</t>
  </si>
  <si>
    <t>New Vehicle ROG 
Emission (lbs)</t>
  </si>
  <si>
    <t>CO2 Emission 
Saving (MT)</t>
  </si>
  <si>
    <t>ROG Emission 
Saving (lbs)</t>
  </si>
  <si>
    <r>
      <t>New Vehicle NO</t>
    </r>
    <r>
      <rPr>
        <vertAlign val="subscript"/>
        <sz val="11"/>
        <color theme="1"/>
        <rFont val="Avenir LT Std 55 Roman"/>
        <family val="2"/>
      </rPr>
      <t>x</t>
    </r>
    <r>
      <rPr>
        <sz val="11"/>
        <color theme="1"/>
        <rFont val="Avenir LT Std 55 Roman"/>
        <family val="2"/>
      </rPr>
      <t xml:space="preserve"> Emission Rate (g/mi)</t>
    </r>
  </si>
  <si>
    <r>
      <t>New Vehicle PM</t>
    </r>
    <r>
      <rPr>
        <vertAlign val="subscript"/>
        <sz val="11"/>
        <color theme="1"/>
        <rFont val="Avenir LT Std 55 Roman"/>
        <family val="2"/>
      </rPr>
      <t>2.5</t>
    </r>
    <r>
      <rPr>
        <sz val="11"/>
        <color theme="1"/>
        <rFont val="Avenir LT Std 55 Roman"/>
        <family val="2"/>
      </rPr>
      <t xml:space="preserve"> Emission Rate (g/mi)</t>
    </r>
  </si>
  <si>
    <r>
      <t>New Vehicle PM</t>
    </r>
    <r>
      <rPr>
        <vertAlign val="subscript"/>
        <sz val="11"/>
        <color theme="1"/>
        <rFont val="Avenir LT Std 55 Roman"/>
        <family val="2"/>
      </rPr>
      <t>2.5</t>
    </r>
    <r>
      <rPr>
        <sz val="11"/>
        <color theme="1"/>
        <rFont val="Avenir LT Std 55 Roman"/>
        <family val="2"/>
      </rPr>
      <t xml:space="preserve"> TW Emission Rate (g/mi)</t>
    </r>
  </si>
  <si>
    <r>
      <t>New Vehicle PM</t>
    </r>
    <r>
      <rPr>
        <vertAlign val="subscript"/>
        <sz val="11"/>
        <color theme="1"/>
        <rFont val="Avenir LT Std 55 Roman"/>
        <family val="2"/>
      </rPr>
      <t>2.5</t>
    </r>
    <r>
      <rPr>
        <sz val="11"/>
        <color theme="1"/>
        <rFont val="Avenir LT Std 55 Roman"/>
        <family val="2"/>
      </rPr>
      <t xml:space="preserve"> BW Emission Rate (g/mi)</t>
    </r>
  </si>
  <si>
    <r>
      <t>New Vehicle DSL PM</t>
    </r>
    <r>
      <rPr>
        <vertAlign val="subscript"/>
        <sz val="11"/>
        <color theme="1"/>
        <rFont val="Avenir LT Std 55 Roman"/>
        <family val="2"/>
      </rPr>
      <t>10</t>
    </r>
    <r>
      <rPr>
        <sz val="11"/>
        <color theme="1"/>
        <rFont val="Avenir LT Std 55 Roman"/>
        <family val="2"/>
      </rPr>
      <t xml:space="preserve"> Emission Rate (g/mi)</t>
    </r>
  </si>
  <si>
    <r>
      <t>New Vehicle NO</t>
    </r>
    <r>
      <rPr>
        <vertAlign val="subscript"/>
        <sz val="11"/>
        <color theme="1"/>
        <rFont val="Avenir LT Std 55 Roman"/>
        <family val="2"/>
      </rPr>
      <t>x</t>
    </r>
    <r>
      <rPr>
        <sz val="11"/>
        <color theme="1"/>
        <rFont val="Avenir LT Std 55 Roman"/>
        <family val="2"/>
      </rPr>
      <t xml:space="preserve"> 
Emission (lbs)</t>
    </r>
  </si>
  <si>
    <r>
      <t>New Vehicle PM</t>
    </r>
    <r>
      <rPr>
        <vertAlign val="subscript"/>
        <sz val="11"/>
        <color theme="1"/>
        <rFont val="Avenir LT Std 55 Roman"/>
        <family val="2"/>
      </rPr>
      <t>2.5</t>
    </r>
    <r>
      <rPr>
        <sz val="11"/>
        <color theme="1"/>
        <rFont val="Avenir LT Std 55 Roman"/>
        <family val="2"/>
      </rPr>
      <t xml:space="preserve"> 
Emission (lbs)</t>
    </r>
  </si>
  <si>
    <r>
      <t>New Vehicle DSL PM</t>
    </r>
    <r>
      <rPr>
        <vertAlign val="subscript"/>
        <sz val="11"/>
        <color theme="1"/>
        <rFont val="Avenir LT Std 55 Roman"/>
        <family val="2"/>
      </rPr>
      <t>10</t>
    </r>
    <r>
      <rPr>
        <sz val="11"/>
        <color theme="1"/>
        <rFont val="Avenir LT Std 55 Roman"/>
        <family val="2"/>
      </rPr>
      <t xml:space="preserve"> Emission (lbs)</t>
    </r>
  </si>
  <si>
    <r>
      <t>Displaced Auto NO</t>
    </r>
    <r>
      <rPr>
        <vertAlign val="subscript"/>
        <sz val="11"/>
        <color theme="1"/>
        <rFont val="Avenir LT Std 55 Roman"/>
        <family val="2"/>
      </rPr>
      <t>X</t>
    </r>
    <r>
      <rPr>
        <sz val="11"/>
        <color theme="1"/>
        <rFont val="Avenir LT Std 55 Roman"/>
        <family val="2"/>
      </rPr>
      <t xml:space="preserve"> 
Year 1 Rate (g/mi)</t>
    </r>
  </si>
  <si>
    <r>
      <t>Displaced Auto NO</t>
    </r>
    <r>
      <rPr>
        <vertAlign val="subscript"/>
        <sz val="11"/>
        <color theme="1"/>
        <rFont val="Avenir LT Std 55 Roman"/>
        <family val="2"/>
      </rPr>
      <t>X</t>
    </r>
    <r>
      <rPr>
        <sz val="11"/>
        <color theme="1"/>
        <rFont val="Avenir LT Std 55 Roman"/>
        <family val="2"/>
      </rPr>
      <t xml:space="preserve"> 
Final Year Rate (g/mi)</t>
    </r>
  </si>
  <si>
    <r>
      <t>Displaced Auto PM</t>
    </r>
    <r>
      <rPr>
        <vertAlign val="subscript"/>
        <sz val="11"/>
        <color theme="1"/>
        <rFont val="Avenir LT Std 55 Roman"/>
        <family val="2"/>
      </rPr>
      <t>2.5</t>
    </r>
    <r>
      <rPr>
        <sz val="11"/>
        <color theme="1"/>
        <rFont val="Avenir LT Std 55 Roman"/>
        <family val="2"/>
      </rPr>
      <t xml:space="preserve"> 
Year 1 Rate (g/mi)</t>
    </r>
  </si>
  <si>
    <r>
      <t>Displaced Auto PM</t>
    </r>
    <r>
      <rPr>
        <vertAlign val="subscript"/>
        <sz val="11"/>
        <color theme="1"/>
        <rFont val="Avenir LT Std 55 Roman"/>
        <family val="2"/>
      </rPr>
      <t>2.5</t>
    </r>
    <r>
      <rPr>
        <sz val="11"/>
        <color theme="1"/>
        <rFont val="Avenir LT Std 55 Roman"/>
        <family val="2"/>
      </rPr>
      <t xml:space="preserve"> 
Final Year Rate (g/mi)</t>
    </r>
  </si>
  <si>
    <r>
      <t>Displaced Auto NO</t>
    </r>
    <r>
      <rPr>
        <vertAlign val="subscript"/>
        <sz val="11"/>
        <color theme="1"/>
        <rFont val="Avenir LT Std 55 Roman"/>
        <family val="2"/>
      </rPr>
      <t>x</t>
    </r>
    <r>
      <rPr>
        <sz val="11"/>
        <color theme="1"/>
        <rFont val="Avenir LT Std 55 Roman"/>
        <family val="2"/>
      </rPr>
      <t xml:space="preserve"> Emission (lbs)</t>
    </r>
  </si>
  <si>
    <r>
      <t>Displaced Auto PM</t>
    </r>
    <r>
      <rPr>
        <vertAlign val="subscript"/>
        <sz val="11"/>
        <color theme="1"/>
        <rFont val="Avenir LT Std 55 Roman"/>
        <family val="2"/>
      </rPr>
      <t>2.5</t>
    </r>
    <r>
      <rPr>
        <sz val="11"/>
        <color theme="1"/>
        <rFont val="Avenir LT Std 55 Roman"/>
        <family val="2"/>
      </rPr>
      <t xml:space="preserve"> Emission (lbs)</t>
    </r>
  </si>
  <si>
    <r>
      <t>Displaced Auto DSL PM</t>
    </r>
    <r>
      <rPr>
        <vertAlign val="subscript"/>
        <sz val="11"/>
        <color theme="1"/>
        <rFont val="Avenir LT Std 55 Roman"/>
        <family val="2"/>
      </rPr>
      <t>10</t>
    </r>
    <r>
      <rPr>
        <sz val="11"/>
        <color theme="1"/>
        <rFont val="Avenir LT Std 55 Roman"/>
        <family val="2"/>
      </rPr>
      <t xml:space="preserve"> Emission (lbs)</t>
    </r>
  </si>
  <si>
    <r>
      <t>NO</t>
    </r>
    <r>
      <rPr>
        <vertAlign val="subscript"/>
        <sz val="11"/>
        <color theme="1"/>
        <rFont val="Avenir LT Std 55 Roman"/>
        <family val="2"/>
      </rPr>
      <t>x</t>
    </r>
    <r>
      <rPr>
        <sz val="11"/>
        <color theme="1"/>
        <rFont val="Avenir LT Std 55 Roman"/>
        <family val="2"/>
      </rPr>
      <t xml:space="preserve"> Emission 
Saving (lbs)</t>
    </r>
  </si>
  <si>
    <r>
      <t>PM</t>
    </r>
    <r>
      <rPr>
        <vertAlign val="subscript"/>
        <sz val="11"/>
        <color theme="1"/>
        <rFont val="Avenir LT Std 55 Roman"/>
        <family val="2"/>
      </rPr>
      <t>2.5</t>
    </r>
    <r>
      <rPr>
        <sz val="11"/>
        <color theme="1"/>
        <rFont val="Avenir LT Std 55 Roman"/>
        <family val="2"/>
      </rPr>
      <t xml:space="preserve"> Emission 
Saving (lbs)</t>
    </r>
  </si>
  <si>
    <r>
      <t>Diesel SL PM</t>
    </r>
    <r>
      <rPr>
        <vertAlign val="subscript"/>
        <sz val="11"/>
        <color theme="1"/>
        <rFont val="Avenir LT Std 55 Roman"/>
        <family val="2"/>
      </rPr>
      <t>10</t>
    </r>
    <r>
      <rPr>
        <sz val="11"/>
        <color theme="1"/>
        <rFont val="Avenir LT Std 55 Roman"/>
        <family val="2"/>
      </rPr>
      <t xml:space="preserve"> Emission 
Saving (lbs)</t>
    </r>
  </si>
  <si>
    <t>Travel Cost Saving
($)</t>
  </si>
  <si>
    <t>Fossil Fuel Use
Saving (GGE)</t>
  </si>
  <si>
    <t>Benefits Calculator for the</t>
  </si>
  <si>
    <t>Lead Applicant Name</t>
  </si>
  <si>
    <t>Air basin or county in which the project is located.</t>
  </si>
  <si>
    <t>Number of vehicles expected in the first year of the project as a result of the project.</t>
  </si>
  <si>
    <t xml:space="preserve">application requirements, applicants for GGRF funding are required to document results from the use of this Benefits Calculator, including supporting materials to verify </t>
  </si>
  <si>
    <t>Quantifiable Project Type</t>
  </si>
  <si>
    <t>• Documentation to support increase in annual ridership directly
associated with proposed project (from local transit agency or mobility service provider)
• Documentation to support VMT of vehicles directly associated with the proposed project (from mobility service provider), if applicable
• Documentation of fares for new service (from local transit agency or mobility service provider)
• Documentation of renewable electricity used to charge new vehicles, if applicable</t>
  </si>
  <si>
    <t>Net Fossil Fuel Use Reductions (GGE)</t>
  </si>
  <si>
    <t>Percent Renewable Electricity Purchased for Vehicle Charging</t>
  </si>
  <si>
    <t>Percent Renewable Electricity Installed for Vehicle Charging</t>
  </si>
  <si>
    <t xml:space="preserve">Renewable electricity generated on-site from solar panels or other sources as a percent of total electricity consumption. Optional for projects with electric or plug-in hybrid vehicles. </t>
  </si>
  <si>
    <t>Additional renewable electricity purchased from the electricity provider as a percent of total electricity consumption. Optional for projects with electric or plug-in hybrid vehicles. This is in addition to the renewable electricity generated on standard grid.</t>
  </si>
  <si>
    <t>Length of Average Vehicle Trip</t>
  </si>
  <si>
    <t>Percent Renewable Electricity Installed 
for Vehicle Charging</t>
  </si>
  <si>
    <t>New Vehicle Use of 
Fossil Fuel (GGE)</t>
  </si>
  <si>
    <t>NOTE TO APPLICANTS:</t>
  </si>
  <si>
    <t>Required Input</t>
  </si>
  <si>
    <t>Total funds used for the project.</t>
  </si>
  <si>
    <t>Calculated</t>
  </si>
  <si>
    <t>Final year of project. Year 1 plus the useful life of the project. Recommended useful life for any project component that will serve as the core project model is at least 4 years (per program requirements for years of service operation).</t>
  </si>
  <si>
    <t>Optional input field</t>
  </si>
  <si>
    <r>
      <rPr>
        <b/>
        <sz val="12"/>
        <color theme="1"/>
        <rFont val="Avenir LT Std 55 Roman"/>
        <family val="2"/>
      </rPr>
      <t>Note:</t>
    </r>
    <r>
      <rPr>
        <sz val="12"/>
        <color theme="1"/>
        <rFont val="Avenir LT Std 55 Roman"/>
        <family val="2"/>
      </rPr>
      <t xml:space="preserve"> If there are any errors in the inputs, or if all the required inputs are not complete, the output cells will be blank. </t>
    </r>
  </si>
  <si>
    <r>
      <t xml:space="preserve">Step 2: </t>
    </r>
    <r>
      <rPr>
        <sz val="16"/>
        <color theme="1"/>
        <rFont val="Avenir LT Std 55 Roman"/>
        <family val="2"/>
      </rPr>
      <t>Enter Project-specific Information</t>
    </r>
  </si>
  <si>
    <r>
      <t xml:space="preserve">Step 1b: </t>
    </r>
    <r>
      <rPr>
        <sz val="16"/>
        <color theme="1"/>
        <rFont val="Avenir LT Std 55 Roman"/>
        <family val="2"/>
      </rPr>
      <t>Enter Basic Project Information</t>
    </r>
  </si>
  <si>
    <t>Diesel PM Reductions (lbs)</t>
  </si>
  <si>
    <r>
      <t>PM</t>
    </r>
    <r>
      <rPr>
        <vertAlign val="subscript"/>
        <sz val="12"/>
        <color theme="1"/>
        <rFont val="Avenir LT Std 55 Roman"/>
        <family val="2"/>
      </rPr>
      <t>2.5</t>
    </r>
    <r>
      <rPr>
        <sz val="12"/>
        <color theme="1"/>
        <rFont val="Avenir LT Std 55 Roman"/>
        <family val="2"/>
      </rPr>
      <t xml:space="preserve"> Reductions 
(lbs)</t>
    </r>
  </si>
  <si>
    <t>ROG Reductions 
(lbs)</t>
  </si>
  <si>
    <t>Travel Cost Savings 
($)</t>
  </si>
  <si>
    <r>
      <t>NO</t>
    </r>
    <r>
      <rPr>
        <vertAlign val="subscript"/>
        <sz val="12"/>
        <color theme="1"/>
        <rFont val="Avenir LT Std 55 Roman"/>
        <family val="2"/>
      </rPr>
      <t>x</t>
    </r>
    <r>
      <rPr>
        <sz val="12"/>
        <color theme="1"/>
        <rFont val="Avenir LT Std 55 Roman"/>
        <family val="2"/>
      </rPr>
      <t xml:space="preserve"> Reductions 
(lbs)</t>
    </r>
  </si>
  <si>
    <t>New Bikeway Class</t>
  </si>
  <si>
    <t>Existing Bikeway Class</t>
  </si>
  <si>
    <t>Average Daily Traffic</t>
  </si>
  <si>
    <t>University Town with Population &lt; 250,000?</t>
  </si>
  <si>
    <t>Number of Key Destinations within ¼ Mile</t>
  </si>
  <si>
    <t>Number of Key Destinations within ½ Mile</t>
  </si>
  <si>
    <t>Existing Bikeway Class:</t>
  </si>
  <si>
    <t>New Bikeway Class:</t>
  </si>
  <si>
    <t>None</t>
  </si>
  <si>
    <t>Yes</t>
  </si>
  <si>
    <t>No</t>
  </si>
  <si>
    <t>Average Daily Traffic 
Look Up</t>
  </si>
  <si>
    <t>One-Way Facility Length
Look Up</t>
  </si>
  <si>
    <t>Adjustment Factor</t>
  </si>
  <si>
    <t>Credit Factor</t>
  </si>
  <si>
    <t>Annual Auto VMT 
Displaced (mi)</t>
  </si>
  <si>
    <t>1 to 12,000</t>
  </si>
  <si>
    <r>
      <t>≤</t>
    </r>
    <r>
      <rPr>
        <sz val="12"/>
        <color rgb="FF000000"/>
        <rFont val="Arial"/>
        <family val="2"/>
      </rPr>
      <t xml:space="preserve"> 1</t>
    </r>
  </si>
  <si>
    <t>1.01 to 2</t>
  </si>
  <si>
    <t>&gt; 2</t>
  </si>
  <si>
    <t>12,001 to 24,000</t>
  </si>
  <si>
    <t>24,001 to 30,000</t>
  </si>
  <si>
    <t>One Way Facility Length</t>
  </si>
  <si>
    <t>University Town &lt; 250,000 ?</t>
  </si>
  <si>
    <t>Look Up</t>
  </si>
  <si>
    <t>ADT1_L1</t>
  </si>
  <si>
    <t>ADT1_L2</t>
  </si>
  <si>
    <t>ADT1_L3</t>
  </si>
  <si>
    <t>ADT2_L1</t>
  </si>
  <si>
    <t>ADT2_L2</t>
  </si>
  <si>
    <t>ADT2_L3</t>
  </si>
  <si>
    <t>ADT3_L1</t>
  </si>
  <si>
    <t>ADT3_L2</t>
  </si>
  <si>
    <t>ADT3_L3</t>
  </si>
  <si>
    <t>Bike Infrastructure Adjustment Factor Look Up Table</t>
  </si>
  <si>
    <t>1/4 mi Credit Factor
Look Up</t>
  </si>
  <si>
    <t>1/2 Mile Credit Factor
Look Up</t>
  </si>
  <si>
    <t>Number of Key Destinations</t>
  </si>
  <si>
    <t>Credit Within ½ Mile of Facility</t>
  </si>
  <si>
    <t>Credit Within ¼ Mile of Facility</t>
  </si>
  <si>
    <t>0 to 2</t>
  </si>
  <si>
    <t>4 to 6</t>
  </si>
  <si>
    <r>
      <t>≥</t>
    </r>
    <r>
      <rPr>
        <sz val="12"/>
        <color rgb="FF000000"/>
        <rFont val="Arial"/>
        <family val="2"/>
      </rPr>
      <t xml:space="preserve"> 7</t>
    </r>
  </si>
  <si>
    <t>C1</t>
  </si>
  <si>
    <t>C2</t>
  </si>
  <si>
    <t>C3</t>
  </si>
  <si>
    <t>C4</t>
  </si>
  <si>
    <t>Existing_New Bikeway</t>
  </si>
  <si>
    <t>Growth Factor Adjustment (GFA)</t>
  </si>
  <si>
    <t>One-Way Facility Length
(mi)</t>
  </si>
  <si>
    <t>Average Daily Traffic
(vehicle trips per day)</t>
  </si>
  <si>
    <t>Useful Life</t>
  </si>
  <si>
    <t>Options include: Class II bike lane or None. If a Class III bikeway exists, select “None”.</t>
  </si>
  <si>
    <t>Options include: Class I bike path, Class II bike lane, or Class IV cycle track.</t>
  </si>
  <si>
    <t>One-Way Facility Length (miles)</t>
  </si>
  <si>
    <t>One-way length of the new bike facility.</t>
  </si>
  <si>
    <t>Average Daily Traffic (vehicle trips per day)</t>
  </si>
  <si>
    <t>Average two-way daily traffic volume on a road parallel to new facility.</t>
  </si>
  <si>
    <t>Is the city in which the facility is located a university town with a population of less than 250,000? Yes or no.</t>
  </si>
  <si>
    <t>Number of key destinations that exist within ¼ mile of any part of the new bike facility. Examples of key destinations include: bank or post office, child care center, grocery store, medical center, office park, pharmacy.</t>
  </si>
  <si>
    <t>Number of key destinations that exist within ½ mile of any part of the new bike facility. Examples of key destinations include: bank or post office, child care center, grocery store, medical center, office park, pharmacy.</t>
  </si>
  <si>
    <t>Class II Bike Lane</t>
  </si>
  <si>
    <t>Class I Bike Path</t>
  </si>
  <si>
    <t>Class IV Cycle Track</t>
  </si>
  <si>
    <t xml:space="preserve">Net changes in the quantity of fossil fuels used in terms of gasoline gallon equivalent due to conversion to an alternative energy or fuel source as a result of the project. </t>
  </si>
  <si>
    <t>Displaced Auto Use of 
Fossil Fuel (GGE)</t>
  </si>
  <si>
    <t>* Energy densities provided at 60°F and 1 atm.</t>
  </si>
  <si>
    <t xml:space="preserve">**Carbon Content Emission Factors were calculated using fuel type Energy Density (megajoules (MJ) per unit of fuel) and the fuel type Carbon </t>
  </si>
  <si>
    <t xml:space="preserve">Intensity (grams of carbon dioxide equivalents (CO2e) per MJ).  Carbon Content values are derived from unrounded energy density and carbon </t>
  </si>
  <si>
    <t>intensity values. The Carbon Content values are then rounded to two decimals.</t>
  </si>
  <si>
    <t xml:space="preserve">Low Carbon Fuel Standard (LCFS) GHG emission factors for Gasoline, Diesel, CNG, Electricity, </t>
  </si>
  <si>
    <t>Renewable Electricity, LPG, and Hydrogen* are derived from Lookup Table 7-1 in:</t>
  </si>
  <si>
    <t xml:space="preserve">LCFS GHG emission factors for Biodiesel, Ethanol, LNG, Renewable Diesel, and Renewable Natural Gas </t>
  </si>
  <si>
    <t>are 2017 Volume-Weighted Averages derived from the LCFS Reporting Tool system.</t>
  </si>
  <si>
    <t xml:space="preserve">California Climate Investments </t>
  </si>
  <si>
    <t>Quantification Methodology Emission Factor Database</t>
  </si>
  <si>
    <t xml:space="preserve">Calendar Year:  2015, 2016, 2017, 2018, 2019, 2020, 2021, 2022, 2023, 2024, 2025, 2026, 2027, 2028, 2029, 2030, 2031, 2032, 2033, 2034, 2035, 2036, 2037, 2038, </t>
  </si>
  <si>
    <t>2039, 2040, 2041, 2042, 2043, 2044, 2045, 2046, 2047, 2048, 2049, 2050</t>
  </si>
  <si>
    <r>
      <rPr>
        <b/>
        <sz val="12"/>
        <color theme="1"/>
        <rFont val="Avenir LT Std 55 Roman"/>
        <family val="2"/>
      </rPr>
      <t>* Passenger auto GHGs are annually weighted to account for the four different vehicle class types (LDA, LDT1, LDT2, MDV). The weighting is calculated as follows:</t>
    </r>
    <r>
      <rPr>
        <sz val="12"/>
        <color theme="1"/>
        <rFont val="Avenir LT Std 55 Roman"/>
        <family val="2"/>
      </rPr>
      <t xml:space="preserve"> </t>
    </r>
  </si>
  <si>
    <t xml:space="preserve">The annual fuel consumption (gallons/day) from each vehicle class type using both diesel and gasoline is calculated and multiplied by the relevant fuel specific Low Carbon </t>
  </si>
  <si>
    <t xml:space="preserve">Fuel Standard (LCFS) emission factor (g CO2e/gallon) to generate values in emissions per day (g CO2e/day). The summation of the emissions per day values is divided by the </t>
  </si>
  <si>
    <t xml:space="preserve">summation of the associated annual vehicle miles traveled (VMT) (miles/day) driven by each vehicle class using both diesel and gasoline. The final result is an annually </t>
  </si>
  <si>
    <t>weighted GHG emission factor in grams of carbon dioxide equivalent (CO2e) per mile (g CO2e/mile).</t>
  </si>
  <si>
    <r>
      <rPr>
        <b/>
        <sz val="12"/>
        <rFont val="Avenir LT Std 55 Roman"/>
        <family val="2"/>
      </rPr>
      <t>* Passenger auto criteria pollutant and toxic air contaminant emission factors are annually weighted to account for the four different vehicle class types (LDA, LDT1, LDT2, MDV). The weighting is calculated as follows:</t>
    </r>
    <r>
      <rPr>
        <sz val="12"/>
        <rFont val="Avenir LT Std 55 Roman"/>
        <family val="2"/>
      </rPr>
      <t xml:space="preserve"> </t>
    </r>
  </si>
  <si>
    <t xml:space="preserve">Each criteria and toxic RUNEX emission factor (g/mile) and PMTW and PMBW emission factors (g/mile) for PM2.5 for each vehicle class type using both diesel and gasoline is multiplied by the associated vehicle miles traveled (VMT) (miles/day) to generate </t>
  </si>
  <si>
    <t xml:space="preserve">a daily emissions output (g/day). The annual VMT driven by each vehicle class and the calculated emissions output (g/day) are both aggregated separately.   The aggregated emissions output (g/day) is divided by the aggregated VMT (miles/day) of the four </t>
  </si>
  <si>
    <t>vehicle class types. The final result is an annually weighted emission factor in grams per mile (g/mile) for each air pollutant.</t>
  </si>
  <si>
    <t xml:space="preserve">Calendar Year:  2015, 2016, 2017, 2018, 2019, 2020, 2021, 2022, 2023, 2024, 2025, 2026, 2027, 2028, 2029, 2030, 2031, 2032, 2033, 2034, 2035, 2036, 2037, 2038, 2039, 2040, 2041, 2042, 2043, 2044, 2045, 2046, 2047, </t>
  </si>
  <si>
    <t>2048, 2049, 2050</t>
  </si>
  <si>
    <r>
      <t>* Criteria pollutant and toxic emission factors for cut-a-ways utilize the RUNEX emission factors (g/mile), and the PMTW and PMBW emission factors (g/mile) for PM</t>
    </r>
    <r>
      <rPr>
        <vertAlign val="subscript"/>
        <sz val="12"/>
        <color theme="1"/>
        <rFont val="Avenir LT Std 55 Roman"/>
        <family val="2"/>
      </rPr>
      <t>2.5</t>
    </r>
  </si>
  <si>
    <r>
      <t>DSL PM</t>
    </r>
    <r>
      <rPr>
        <b/>
        <vertAlign val="subscript"/>
        <sz val="12"/>
        <color theme="1"/>
        <rFont val="Avenir LT Std 55 Roman"/>
        <family val="2"/>
      </rPr>
      <t>10</t>
    </r>
    <r>
      <rPr>
        <b/>
        <sz val="12"/>
        <color theme="1"/>
        <rFont val="Avenir LT Std 55 Roman"/>
        <family val="2"/>
      </rPr>
      <t xml:space="preserve"> (g/mile)</t>
    </r>
  </si>
  <si>
    <t>Questions on this Benefits Calculator should be sent to:</t>
  </si>
  <si>
    <t xml:space="preserve">For more information on CARB’s efforts to support implementation of California Climate Investments, see: </t>
  </si>
  <si>
    <t>Options include: One-Way Trip or Roundtrip. Inputs for each project component must be consistent in their assumptions of one-way or roundtrip values.</t>
  </si>
  <si>
    <t>Are Input Values for One-way Trips or Roundtrips?</t>
  </si>
  <si>
    <t>One-way Trips</t>
  </si>
  <si>
    <t>Roundtrips</t>
  </si>
  <si>
    <r>
      <rPr>
        <b/>
        <sz val="12"/>
        <rFont val="Avenir LT Std 55 Roman"/>
      </rPr>
      <t xml:space="preserve">Note: </t>
    </r>
    <r>
      <rPr>
        <sz val="12"/>
        <rFont val="Avenir LT Std 55 Roman"/>
      </rPr>
      <t xml:space="preserve">A step-by-step </t>
    </r>
    <r>
      <rPr>
        <b/>
        <sz val="12"/>
        <rFont val="Avenir LT Std 55 Roman"/>
      </rPr>
      <t xml:space="preserve">user guide, </t>
    </r>
    <r>
      <rPr>
        <sz val="12"/>
        <rFont val="Avenir LT Std 55 Roman"/>
      </rPr>
      <t xml:space="preserve">including a </t>
    </r>
    <r>
      <rPr>
        <b/>
        <sz val="12"/>
        <rFont val="Avenir LT Std 55 Roman"/>
      </rPr>
      <t>project example</t>
    </r>
    <r>
      <rPr>
        <sz val="12"/>
        <rFont val="Avenir LT Std 55 Roman"/>
      </rPr>
      <t>, for this Benefits Calculator is available here:</t>
    </r>
  </si>
  <si>
    <r>
      <t xml:space="preserve">A step-by-step </t>
    </r>
    <r>
      <rPr>
        <b/>
        <sz val="12"/>
        <rFont val="Avenir LT Std 55 Roman"/>
      </rPr>
      <t xml:space="preserve">user guide, </t>
    </r>
    <r>
      <rPr>
        <sz val="12"/>
        <rFont val="Avenir LT Std 55 Roman"/>
      </rPr>
      <t xml:space="preserve">including a </t>
    </r>
    <r>
      <rPr>
        <b/>
        <sz val="12"/>
        <rFont val="Avenir LT Std 55 Roman"/>
      </rPr>
      <t>project example</t>
    </r>
    <r>
      <rPr>
        <sz val="12"/>
        <rFont val="Avenir LT Std 55 Roman"/>
      </rPr>
      <t>, for this Benefits Calculator is available here:</t>
    </r>
  </si>
  <si>
    <t>http://www.arb.ca.gov/cci-cobenefits.</t>
  </si>
  <si>
    <t>Active Transportation</t>
  </si>
  <si>
    <t>Shared Mobility</t>
  </si>
  <si>
    <t>Vehicle Type</t>
  </si>
  <si>
    <t>Train</t>
  </si>
  <si>
    <t>Transit Bus</t>
  </si>
  <si>
    <t>Vehicle 
Model Year</t>
  </si>
  <si>
    <t>Vehicle 
Fuel Type</t>
  </si>
  <si>
    <t>New Pedestrian Infrastructure</t>
  </si>
  <si>
    <t>New Bikeway Infrastructure</t>
  </si>
  <si>
    <t>System / Efficiency Improvements</t>
  </si>
  <si>
    <t>STEP Funds 
Requested ($)</t>
  </si>
  <si>
    <t>Non-GGRF Leveraged Funds ($)</t>
  </si>
  <si>
    <t>Other GGRF Leveraged
Funds ($)</t>
  </si>
  <si>
    <t>Bikeway Growth Factor Adjustment (GFA)</t>
  </si>
  <si>
    <t>Calculate 
New Vehicle:
Yes / No ?</t>
  </si>
  <si>
    <t>Displaced Auto
Adjustment Factor</t>
  </si>
  <si>
    <r>
      <t>Displaced Auto DSL PM</t>
    </r>
    <r>
      <rPr>
        <vertAlign val="subscript"/>
        <sz val="11"/>
        <color theme="1"/>
        <rFont val="Avenir LT Std 55 Roman"/>
        <family val="2"/>
      </rPr>
      <t>10</t>
    </r>
    <r>
      <rPr>
        <sz val="11"/>
        <color theme="1"/>
        <rFont val="Avenir LT Std 55 Roman"/>
        <family val="2"/>
      </rPr>
      <t xml:space="preserve"> 
Year 1 Rate (g/mi)</t>
    </r>
  </si>
  <si>
    <r>
      <t>Displaced Auto DSL PM</t>
    </r>
    <r>
      <rPr>
        <vertAlign val="subscript"/>
        <sz val="11"/>
        <color theme="1"/>
        <rFont val="Avenir LT Std 55 Roman"/>
        <family val="2"/>
      </rPr>
      <t>10</t>
    </r>
    <r>
      <rPr>
        <sz val="11"/>
        <color theme="1"/>
        <rFont val="Avenir LT Std 55 Roman"/>
        <family val="2"/>
      </rPr>
      <t xml:space="preserve"> 
Final Year Rate (g/mi)</t>
    </r>
  </si>
  <si>
    <t>Programs using the Transit Bus Criteria &amp; Toxic emission factors include:</t>
  </si>
  <si>
    <t>Select Criteria and Toxic Air Pollutant Emission Factors for Transit Buses (Urban Buses)</t>
  </si>
  <si>
    <t>Vehicle Classification:  EMFAC2011 Categories [UBUS]</t>
  </si>
  <si>
    <r>
      <t>* Criteria pollutant and toxic emission factors for Urban Buses utilize the RUNEX and IDLEX emission factors (g/mile), and the PMTW and PMBW emission factors (g/mile) for PM</t>
    </r>
    <r>
      <rPr>
        <vertAlign val="subscript"/>
        <sz val="12"/>
        <rFont val="Avenir LT Std 55 Roman"/>
        <family val="2"/>
      </rPr>
      <t>2.5</t>
    </r>
  </si>
  <si>
    <r>
      <t>PM</t>
    </r>
    <r>
      <rPr>
        <b/>
        <vertAlign val="subscript"/>
        <sz val="12"/>
        <rFont val="Avenir LT Std 55 Roman"/>
        <family val="2"/>
      </rPr>
      <t>2.5</t>
    </r>
    <r>
      <rPr>
        <b/>
        <sz val="12"/>
        <rFont val="Avenir LT Std 55 Roman"/>
        <family val="2"/>
      </rPr>
      <t xml:space="preserve"> Tire Wear (g/mile)</t>
    </r>
  </si>
  <si>
    <r>
      <t>PM</t>
    </r>
    <r>
      <rPr>
        <b/>
        <vertAlign val="subscript"/>
        <sz val="12"/>
        <rFont val="Avenir LT Std 55 Roman"/>
        <family val="2"/>
      </rPr>
      <t>2.5</t>
    </r>
    <r>
      <rPr>
        <b/>
        <sz val="12"/>
        <rFont val="Avenir LT Std 55 Roman"/>
        <family val="2"/>
      </rPr>
      <t xml:space="preserve"> Brake Wear (g/mile)</t>
    </r>
  </si>
  <si>
    <r>
      <t>DSL PM</t>
    </r>
    <r>
      <rPr>
        <b/>
        <vertAlign val="subscript"/>
        <sz val="12"/>
        <rFont val="Avenir LT Std 55 Roman"/>
        <family val="2"/>
      </rPr>
      <t>10</t>
    </r>
    <r>
      <rPr>
        <b/>
        <sz val="12"/>
        <rFont val="Avenir LT Std 55 Roman"/>
        <family val="2"/>
      </rPr>
      <t xml:space="preserve"> Idle (g/mile)</t>
    </r>
  </si>
  <si>
    <t>CalYR_MdlYr</t>
  </si>
  <si>
    <t>Total funds awarded within STEP for the project.</t>
  </si>
  <si>
    <t>Vehicle Model Year</t>
  </si>
  <si>
    <t>Strategy</t>
  </si>
  <si>
    <t>Electric Moped</t>
  </si>
  <si>
    <t>Local Passenger Trip</t>
  </si>
  <si>
    <t>Primary Use of Service</t>
  </si>
  <si>
    <t>Passenger Auto VMT 
Reduction (mi)</t>
  </si>
  <si>
    <t xml:space="preserve">    5.0 (Bus)        
4.6 (Heavy Rail)     
3.3 (Light Rail)    
3.1 (Street Car)    
3.8 (Forklift)          
3.4 (TRU)           
2.7 (CHE)         
 2.6 (OGV)</t>
  </si>
  <si>
    <t>3.4 (Light-Duty and Medium Duty Vehicles)
4.4 (Motorcycles)</t>
  </si>
  <si>
    <t>Average number of vehicle one-way trips or roundtrips for a single vehicle expected in the first year of the project as a result of the project. Inputs for each project component must be consistent in their assumptions of one-way or roundtrip values. Make sure the input is the number of vehicle trips, not passenger trips.</t>
  </si>
  <si>
    <t>Vehicle Fuel Type</t>
  </si>
  <si>
    <t>Input Values for Trips</t>
  </si>
  <si>
    <t>Sustainable Transportation Equity Project</t>
  </si>
  <si>
    <r>
      <t xml:space="preserve">Step 1a: </t>
    </r>
    <r>
      <rPr>
        <sz val="16"/>
        <color theme="1"/>
        <rFont val="Avenir LT Std 55 Roman"/>
        <family val="2"/>
      </rPr>
      <t>Select the Strategy and Project Type(s)</t>
    </r>
  </si>
  <si>
    <r>
      <rPr>
        <b/>
        <sz val="12"/>
        <rFont val="Avenir LT Std 55 Roman"/>
        <family val="2"/>
      </rPr>
      <t xml:space="preserve">Note: </t>
    </r>
    <r>
      <rPr>
        <sz val="12"/>
        <rFont val="Avenir LT Std 55 Roman"/>
        <family val="2"/>
      </rPr>
      <t>STEP applicants must enter the applicable information in the table below before proceeding with the project-specific data on the Inputs tab.</t>
    </r>
  </si>
  <si>
    <t>Questions pertaining to STEP or on receiving technical assistance should be sent to:</t>
  </si>
  <si>
    <t>In an effort to enhance the analysis, provide greater transparency, and assist in project‑level reporting, CARB has included an output tab in this Benefits Calculator for selected co‑benefits and key variables.</t>
  </si>
  <si>
    <t>Categories of projects that Applicants may employ in order to achieve their vision. For the purposes of the STEP Benefits Calculator, projects that are eligible for funding within STEP and for which there are methods to quantify GHG emission reductions fall into one of three strategies. Each strategy may be funded through specific project types. Strategies include Active Transportation, Fixed-route Transit, and Shared Mobility.</t>
  </si>
  <si>
    <t>Fixed-route Transit</t>
  </si>
  <si>
    <t>For the purposes of the STEP Benefits Calculator, eligible projects fall into five project types that are eligible for STEP funding and for which there are methods to quantify GHG emission reductions. Each project type may be funded through specific strategies. Project types include New Bikeway Infrastructure, New Pedestrian Infrastructure, New or Expanded Service, System / Efficiency Improvements, and Subsidies.</t>
  </si>
  <si>
    <t>Air Basin / County</t>
  </si>
  <si>
    <t>Options include: Air Basin or County.</t>
  </si>
  <si>
    <t xml:space="preserve">Other funds leveraged outside of the GGRF programs. </t>
  </si>
  <si>
    <t>Total funds awarded by other GGRF programs for the project. Under the current program structure and to avoid double-counting, funds from other GGRF-funded programs will not capture the GHG emission reductions associated with these STEP projects.</t>
  </si>
  <si>
    <t>STEP Funds Requested ($)</t>
  </si>
  <si>
    <t>Plug-in Hybrid</t>
  </si>
  <si>
    <t>Average Occupancy
per Vehicle 
in Year 1</t>
  </si>
  <si>
    <t>Average Occupancy per Vehicle 
in Year 1</t>
  </si>
  <si>
    <t>Average Occupancy per Vehicle 
in Final Year</t>
  </si>
  <si>
    <t xml:space="preserve">Number of vehicles expected in the final year of the project as a result of the project. If no change is expected from Year 1 to Final Year, this number should be the same as "Number of Vehicles in Year 1". </t>
  </si>
  <si>
    <t>Required Input for Shared Mobility strategy</t>
  </si>
  <si>
    <t>Annual increase in unlinked passenger trips on fixed-route transit in the first year of the project directly associated with the project.</t>
  </si>
  <si>
    <t>Annual increase in unlinked passenger trips on fixed-route transit in the final year of the project directly associated with the project. If no change is expected from Year 1 to Final Year, this number should be the same as "Ridership on Fixed-route Transit in Year 1".</t>
  </si>
  <si>
    <t>Length of average passenger trip on fixed-route transit as a result of the project. For suggested values for public transit, refer to Appendix A in the STEP User Guide.</t>
  </si>
  <si>
    <t>Average vehicle miles traveled for a single vehicle associated with the project expected in the first year of project, including miles traveled carrying passengers as well as all deadhead miles. Optional input for Shared Mobility strategy if this information is available and will result in a more precise output than calculations from the inputs above.</t>
  </si>
  <si>
    <t>Length of Average 
Vehicle Trip</t>
  </si>
  <si>
    <t>Average vehicle miles traveled for a single vehicle associated with the project in the final year of project, including miles traveled carrying passengers as well as all deadhead miles. If no change is expected from Year 1 to Final Year, this number should be the same as "Expected Total VMT in Year 1". Optional input for Shared Mobility strategy if this information is available and will result in a more precise output than calculations from the inputs above.</t>
  </si>
  <si>
    <t>CO-BENEFITS</t>
  </si>
  <si>
    <t>Net Fossil Fuel Use Reductions 
(GGE)</t>
  </si>
  <si>
    <t>Is the input required?  Yes / No / Optional</t>
  </si>
  <si>
    <t>Is the Input Missing?  Yes = 1,   No = 0</t>
  </si>
  <si>
    <t>Count of Missing Inputs</t>
  </si>
  <si>
    <t>GHG (g/mi) =</t>
  </si>
  <si>
    <r>
      <t xml:space="preserve">Gasoline (Gal/mi)  </t>
    </r>
    <r>
      <rPr>
        <sz val="12"/>
        <color theme="1"/>
        <rFont val="Calibri"/>
        <family val="2"/>
      </rPr>
      <t>×</t>
    </r>
    <r>
      <rPr>
        <sz val="12"/>
        <color theme="1"/>
        <rFont val="Avenir LT Std 55 Roman"/>
        <family val="2"/>
      </rPr>
      <t xml:space="preserve">  </t>
    </r>
  </si>
  <si>
    <r>
      <t xml:space="preserve">Diesel (Gal/mi)  </t>
    </r>
    <r>
      <rPr>
        <sz val="12"/>
        <color theme="1"/>
        <rFont val="Calibri"/>
        <family val="2"/>
      </rPr>
      <t>×</t>
    </r>
    <r>
      <rPr>
        <sz val="12"/>
        <color theme="1"/>
        <rFont val="Avenir LT Std 55 Roman"/>
        <family val="2"/>
      </rPr>
      <t xml:space="preserve">  </t>
    </r>
  </si>
  <si>
    <t>C &amp; T (g/mi) =</t>
  </si>
  <si>
    <r>
      <t xml:space="preserve">Gasoline (g/mi)   </t>
    </r>
    <r>
      <rPr>
        <sz val="12"/>
        <color theme="1"/>
        <rFont val="Calibri"/>
        <family val="2"/>
      </rPr>
      <t>×</t>
    </r>
    <r>
      <rPr>
        <sz val="12"/>
        <color theme="1"/>
        <rFont val="Avenir LT Std 55 Roman"/>
        <family val="2"/>
      </rPr>
      <t xml:space="preserve"> </t>
    </r>
  </si>
  <si>
    <r>
      <t xml:space="preserve">Diesel     (g/mi)   </t>
    </r>
    <r>
      <rPr>
        <sz val="12"/>
        <color theme="1"/>
        <rFont val="Calibri"/>
        <family val="2"/>
      </rPr>
      <t>×</t>
    </r>
  </si>
  <si>
    <t>Fossil Fuel Use (GGE/mi) =</t>
  </si>
  <si>
    <t xml:space="preserve">Gasoline (Gal/mi)  ×  </t>
  </si>
  <si>
    <t xml:space="preserve">Diesel     (Gal/mi)  ×  </t>
  </si>
  <si>
    <t>Programs using the Micromobility Criteria &amp; Toxic emission factors include:</t>
  </si>
  <si>
    <t>Low Carbon Transportation Program – Clean Mobility Options</t>
  </si>
  <si>
    <t>Component</t>
  </si>
  <si>
    <t>Fuel Consumption (gal/mi)</t>
  </si>
  <si>
    <r>
      <t>GHG (gCO</t>
    </r>
    <r>
      <rPr>
        <b/>
        <vertAlign val="subscript"/>
        <sz val="12"/>
        <color theme="1"/>
        <rFont val="Avenir LT Std 55 Roman"/>
        <family val="2"/>
      </rPr>
      <t>2</t>
    </r>
    <r>
      <rPr>
        <b/>
        <sz val="12"/>
        <color theme="1"/>
        <rFont val="Avenir LT Std 55 Roman"/>
        <family val="2"/>
      </rPr>
      <t>e/mi)</t>
    </r>
  </si>
  <si>
    <t>ROG (g/mi)</t>
  </si>
  <si>
    <r>
      <t>NO</t>
    </r>
    <r>
      <rPr>
        <b/>
        <vertAlign val="subscript"/>
        <sz val="12"/>
        <color theme="1"/>
        <rFont val="Avenir LT Std 55 Roman"/>
        <family val="2"/>
      </rPr>
      <t>x</t>
    </r>
    <r>
      <rPr>
        <b/>
        <sz val="12"/>
        <color theme="1"/>
        <rFont val="Avenir LT Std 55 Roman"/>
        <family val="2"/>
      </rPr>
      <t xml:space="preserve"> (g/mi)</t>
    </r>
  </si>
  <si>
    <r>
      <t>PM</t>
    </r>
    <r>
      <rPr>
        <b/>
        <vertAlign val="subscript"/>
        <sz val="12"/>
        <color theme="1"/>
        <rFont val="Avenir LT Std 55 Roman"/>
        <family val="2"/>
      </rPr>
      <t>2.5</t>
    </r>
    <r>
      <rPr>
        <b/>
        <sz val="12"/>
        <color theme="1"/>
        <rFont val="Avenir LT Std 55 Roman"/>
        <family val="2"/>
      </rPr>
      <t xml:space="preserve"> (g/mi)</t>
    </r>
  </si>
  <si>
    <r>
      <t>PM</t>
    </r>
    <r>
      <rPr>
        <b/>
        <vertAlign val="subscript"/>
        <sz val="12"/>
        <color theme="1"/>
        <rFont val="Avenir LT Std 55 Roman"/>
        <family val="2"/>
      </rPr>
      <t>2.5</t>
    </r>
    <r>
      <rPr>
        <b/>
        <sz val="12"/>
        <color theme="1"/>
        <rFont val="Avenir LT Std 55 Roman"/>
        <family val="2"/>
      </rPr>
      <t xml:space="preserve"> Tire Wear (g/mi)</t>
    </r>
  </si>
  <si>
    <r>
      <t>PM</t>
    </r>
    <r>
      <rPr>
        <b/>
        <vertAlign val="subscript"/>
        <sz val="12"/>
        <color theme="1"/>
        <rFont val="Avenir LT Std 55 Roman"/>
        <family val="2"/>
      </rPr>
      <t>2.5</t>
    </r>
    <r>
      <rPr>
        <b/>
        <sz val="12"/>
        <color theme="1"/>
        <rFont val="Avenir LT Std 55 Roman"/>
        <family val="2"/>
      </rPr>
      <t xml:space="preserve"> Brake Wear (g/mi)</t>
    </r>
  </si>
  <si>
    <t>Scooter and Collection Vehicle Information</t>
  </si>
  <si>
    <t>Scooter energy per full charge (kWh)</t>
  </si>
  <si>
    <t>Scooter distance potential (mi)</t>
  </si>
  <si>
    <r>
      <t>Average GHG (gCO</t>
    </r>
    <r>
      <rPr>
        <vertAlign val="subscript"/>
        <sz val="12"/>
        <color theme="1"/>
        <rFont val="Avenir LT Std 55 Roman"/>
        <family val="2"/>
      </rPr>
      <t>2</t>
    </r>
    <r>
      <rPr>
        <sz val="12"/>
        <color theme="1"/>
        <rFont val="Avenir LT Std 55 Roman"/>
        <family val="2"/>
      </rPr>
      <t>e/passenger-mi)</t>
    </r>
  </si>
  <si>
    <t>Fraction of average GHG from daily collection for charging (%)</t>
  </si>
  <si>
    <t>Fuel consumption of high efficiency collection vehicle (gal/mi)</t>
  </si>
  <si>
    <t>Reduction in base collection vehicle GHG emission by using high efficiency collector vehicle (%)</t>
  </si>
  <si>
    <t>Fuel consumption of average collection vehicle (gal/mi)</t>
  </si>
  <si>
    <t>Joseph Hollingsworth et al. (2019). Environmental Research Letters. “Are e-scooters polluters? The environmental impacts of shared dockless electric scooters.”</t>
  </si>
  <si>
    <t>http://iopscience.iop.org/article/10.1088/1748-9326/ab2da8</t>
  </si>
  <si>
    <t>Calendar Year:  2023</t>
  </si>
  <si>
    <t>Vehicle Classification:  EMFAC2011 Categories [LHD1, MDV]</t>
  </si>
  <si>
    <t>Model Year:  2023</t>
  </si>
  <si>
    <t>Electrical Energy Consumption (kWh/mi)</t>
  </si>
  <si>
    <t>Collection and Distribution</t>
  </si>
  <si>
    <t>Vehicle</t>
  </si>
  <si>
    <t>Electric Bicycle (kWh/100km)</t>
  </si>
  <si>
    <t>Electric Moped (kWh/100km)</t>
  </si>
  <si>
    <t>Electric Motorcycle (kWh/100km)</t>
  </si>
  <si>
    <t>Martin Weiss et al. (2015). Transportation Research Part D. "On the electrification of road transportation – A review of theenvironmental, economic, and social performance of electrictwo-wheelers."</t>
  </si>
  <si>
    <t>https://www.sciencedirect.com/science/article/pii/S1361920915001315?via%3Dihub</t>
  </si>
  <si>
    <t>Select Criteria and Toxic Air Pollutant Emission Factors per Micromobility Passenger Mile</t>
  </si>
  <si>
    <t>Tank-to-Wheel Electricity Consumption Information</t>
  </si>
  <si>
    <t>New Vehicle Use of Fossil
Fuel Rate (GGE/mi)</t>
  </si>
  <si>
    <t>Displaced Auto Fuel Use 
Year 1 Rate (GGE/mi)</t>
  </si>
  <si>
    <t>Displaced Auto Fuel Use 
Final Year Rate (GGE/mi)</t>
  </si>
  <si>
    <t>Travel Cost Saving ($)</t>
  </si>
  <si>
    <t>Average Fare Associated with Project ($ per fare)</t>
  </si>
  <si>
    <t>Changes in travel costs to the users due to mode shift as a result of the project.</t>
  </si>
  <si>
    <t>Average Value of Each Subsidy Associated with Project 
($ per subsidy)</t>
  </si>
  <si>
    <t>Annual Number of Fares 
Associated with Project 
(quantity per year)</t>
  </si>
  <si>
    <t>Annual Number of Subsidies 
Associated with Project 
(quantity per year)</t>
  </si>
  <si>
    <t>Annual Number of Fares 
Associated with Project
(quantity per year)</t>
  </si>
  <si>
    <t>Average Fare
Associated with Project 
($ per fare)</t>
  </si>
  <si>
    <t>Annual Number of Subsidies  
Associated with Project
(quantity per year)</t>
  </si>
  <si>
    <t>Average Value of Each Subsidy Associated with Project ($ per subsidy )</t>
  </si>
  <si>
    <r>
      <t>Net GHG Emission Reductions per Total GGRF Funds (MTCO</t>
    </r>
    <r>
      <rPr>
        <vertAlign val="subscript"/>
        <sz val="12"/>
        <color theme="1"/>
        <rFont val="Avenir LT Std 55 Roman"/>
        <family val="2"/>
      </rPr>
      <t>2</t>
    </r>
    <r>
      <rPr>
        <sz val="12"/>
        <color theme="1"/>
        <rFont val="Avenir LT Std 55 Roman"/>
        <family val="2"/>
      </rPr>
      <t>e/$1000)</t>
    </r>
  </si>
  <si>
    <r>
      <t>Net GHG Emission 
Reductions 
(MTCO</t>
    </r>
    <r>
      <rPr>
        <vertAlign val="subscript"/>
        <sz val="12"/>
        <color theme="1"/>
        <rFont val="Avenir LT Std 55 Roman"/>
        <family val="2"/>
      </rPr>
      <t>2</t>
    </r>
    <r>
      <rPr>
        <sz val="12"/>
        <color theme="1"/>
        <rFont val="Avenir LT Std 55 Roman"/>
        <family val="2"/>
      </rPr>
      <t>e)</t>
    </r>
  </si>
  <si>
    <t>Total GGRF Funds  ($)</t>
  </si>
  <si>
    <t>STEP $ / GGRF $
Ratio</t>
  </si>
  <si>
    <t>GGRF Total Funds</t>
  </si>
  <si>
    <t>STEP Total Funds</t>
  </si>
  <si>
    <t>Project description, including excerpts or specific references to the location of project information in the main STEP application that is necessary to complete the applicable portions of this Benefits Calculator.</t>
  </si>
  <si>
    <t>Populated STEP Benefits Calculator Tool (this file) (in .xls) (ensure that all applicable fields in the GHG Summary and Co-benefits Summary tabs are populated).</t>
  </si>
  <si>
    <t>Any other information as necessary and appropriate to substantiate STEP Benefits Calculator inputs (see below for list of additional documentation).</t>
  </si>
  <si>
    <t>System / Efficiency 
Improvements</t>
  </si>
  <si>
    <t>• Documentation of the type, location, and length of the facility, including key destinations in 1/4 and 1/2 mile buffers around each facility
• Documentation of average daily traffic for the street parallel to each proposed bike facility</t>
  </si>
  <si>
    <r>
      <t>Net GHG Emission Reductions per STEP Funds 
(MTCO</t>
    </r>
    <r>
      <rPr>
        <vertAlign val="subscript"/>
        <sz val="12"/>
        <color theme="1"/>
        <rFont val="Avenir LT Std 55 Roman"/>
        <family val="2"/>
      </rPr>
      <t>2</t>
    </r>
    <r>
      <rPr>
        <sz val="12"/>
        <color theme="1"/>
        <rFont val="Avenir LT Std 55 Roman"/>
        <family val="2"/>
      </rPr>
      <t>e/$1000)</t>
    </r>
  </si>
  <si>
    <t>Number of fares associated with the project annually (quantity per year). Inputs for each project component must be consistent in their assumptions of one-way or roundtrip values. Inputs for number of fares and fare value must be consistent in their definition of fare (e.g. fare per passenger trip, fare per vehicle trip, daily or monthly fare).</t>
  </si>
  <si>
    <t>Average value of each individual fare associated with the project ($ per fare). Inputs for each project component must be consistent in their assumptions of one-way or roundtrip values. Inputs for number of fares and fare value must be consistent in their definition of fare (e.g. fare per passenger trip, fare per vehicle trip, daily or monthly fare).</t>
  </si>
  <si>
    <t>Number of subsidies provided by the project annually (quantity per year). Inputs for number of subsidies and the value of each subsidy must be consistent in their definition of subsidy (e.g. subsidy per passenger trip, subsidy per vehicle trip, daily or monthly subsidy).</t>
  </si>
  <si>
    <t>Average value associated with each individual subsidy provided by the project ($ per subsidy). Inputs for number of subsidies and the value of each subsidy must be consistent in their definition of subsidy (e.g. subsidy per passenger trip, subsidy per vehicle trip, daily or monthly subsidy).</t>
  </si>
  <si>
    <t>Required Input for Shared Mobility 
and Fixed-route Transit strategies</t>
  </si>
  <si>
    <t>Required Input for Active Transportation strategy</t>
  </si>
  <si>
    <t>Select Project Scale</t>
  </si>
  <si>
    <t>Community Engagement Project Scale</t>
  </si>
  <si>
    <t>Neighborhood-scale</t>
  </si>
  <si>
    <t>City/regional-scale</t>
  </si>
  <si>
    <t>Rural</t>
  </si>
  <si>
    <t>Quantity</t>
  </si>
  <si>
    <t>High</t>
  </si>
  <si>
    <t>Medium</t>
  </si>
  <si>
    <t>Low</t>
  </si>
  <si>
    <t>Community Engagement Quantity Look-Up</t>
  </si>
  <si>
    <t>Community Engagement Quality Questions:</t>
  </si>
  <si>
    <t>Quality</t>
  </si>
  <si>
    <t>Equity</t>
  </si>
  <si>
    <t>Count
Low</t>
  </si>
  <si>
    <t>Count
Medium</t>
  </si>
  <si>
    <t>Count
High</t>
  </si>
  <si>
    <t>Level</t>
  </si>
  <si>
    <t>Community Engagement Level</t>
  </si>
  <si>
    <t>Count
Missed
Inputs</t>
  </si>
  <si>
    <t>Average Occupancy
per Vehicle
in Final Year</t>
  </si>
  <si>
    <t>Length of Average Passenger Trip 
on Fixed-route Transit</t>
  </si>
  <si>
    <t>Average Expected VMT
per Vehicle
in Year 1</t>
  </si>
  <si>
    <t>Average Expected VMT
per Vehicle
in Final Year</t>
  </si>
  <si>
    <t>Primary use of transportation service by passengers. Options include: Local Passenger Trip or Long-distance Passenger Trip.</t>
  </si>
  <si>
    <t>Average Number of  Vehicle Trips 
per Vehicle Expected in Final Year</t>
  </si>
  <si>
    <t>Average Number of Vehicle Trips 
per Vehicle Expected in Year 1</t>
  </si>
  <si>
    <t>Average number of vehicle one-way trips or roundtrips for a single vehicle expected in the final year of the project as a result of the project. If no change is expected from Year 1 to Final Year, this number should be the same as "Average Number of Annual Vehicle Trips per Vehicle Expected in Year 1." Inputs for each project component must be consistent in their assumptions of one-way or roundtrip values. Make sure the input is the number of vehicle trips, not passenger trips.</t>
  </si>
  <si>
    <t>Average Expected VMT per Vehicle in Year 1</t>
  </si>
  <si>
    <t>Average Expected VMT per Vehicle in Final Year</t>
  </si>
  <si>
    <t>step@arb.ca.gov</t>
  </si>
  <si>
    <t>Required Input for Fixed-route Transit strategy</t>
  </si>
  <si>
    <t>Required Input for New or Expanded Service project type in Fixed-route Transit strategy.
Optional Input for Shared Mobility strategy.</t>
  </si>
  <si>
    <t>Required Input for New or Expanded Service project type in Fixed-route Transit Strategy.
Optional Input for Shared Mobility strategy.</t>
  </si>
  <si>
    <t>Required Input for Sedan, SUV, Van, and Shuttle vehicle types</t>
  </si>
  <si>
    <t>Required Input for New or Expanded Service project type in Fixed-route Transit strategy.
Required Input for Shared Mobility strategy.</t>
  </si>
  <si>
    <t>Required Input for New Bikeway Infrastructure project type in Active Transportation strategy</t>
  </si>
  <si>
    <t>Required Input for New or Expanded Service and System / Efficiency Improvements project types in Fixed-route Transit and Shared Mobility strategies</t>
  </si>
  <si>
    <t>Required Input for Subsidies project type in Fixed-route Transit and Shared Mobility strategies</t>
  </si>
  <si>
    <t>Travel Cost Savings ($)</t>
  </si>
  <si>
    <t>Name of each quantifiable project within the proposal.</t>
  </si>
  <si>
    <t>Passenger auto vehicle miles traveled displaced by new mobility service due to mode shift as a result of the project minus vehicle miles traveled in passenger autos from the new mobility service.</t>
  </si>
  <si>
    <t>Net Passenger Auto VMT Reductions (miles)</t>
  </si>
  <si>
    <t>Evaluation of the quantity, quality, and equity of the community engagement conducted. Options are Low, Medium, and High.</t>
  </si>
  <si>
    <t>What was the approximate total attendance at the public events held by the Applicants to discuss the project proposal?</t>
  </si>
  <si>
    <t>What was the approximate total number of people who provided commentary or input on the project through other opportunities ((e.g., internet- or telephone-based input opportunities, separate meetings with specific stakeholders, community leaders, and organizations)?</t>
  </si>
  <si>
    <t>Select "yes" if the following took place as part of the events and other opportunities identified in the previous entries. Select "no" if they did not take place.</t>
  </si>
  <si>
    <t xml:space="preserve">Solicited and recorded written or spoken input from the community about specific aspects of the project or potential project alternatives before decisions on those aspects and alternatives were finalized. </t>
  </si>
  <si>
    <t>Informed the community about various aspects of the project, including the process by which major decisions about the project would be made.</t>
  </si>
  <si>
    <t xml:space="preserve">Incorporated proposals or ideas from the community into project alternatives or components. </t>
  </si>
  <si>
    <t xml:space="preserve">Reported back to the community on how the two inputs above were incorporated. </t>
  </si>
  <si>
    <t xml:space="preserve">Developed project features or project alternatives collaboratively with the community by one or more workshops or other meetings in which the community developed a project alternative or specific component to address unmet community needs, which was subsequently included in the project’s application for funding or final design. </t>
  </si>
  <si>
    <t xml:space="preserve">Developed project features or project alternatives collaboratively with the community by formal cooperation with a community-based organization (i.e., via a memorandum of understanding, community benefits agreement, steering committee, labor agreement, etc.) to acquire or distribute funding, identify project alternatives or project components, or otherwise enhance community engagement in project design, planning and implementation. </t>
  </si>
  <si>
    <t xml:space="preserve">Developed project features or project alternatives collaboratively with the community by delegation of authority to choose between project alternatives or components to the community through a steering committee, organized voting process, representative community-based organization, or other means. </t>
  </si>
  <si>
    <t xml:space="preserve">Developed project features or project alternatives collaboratively with the community by a community-based organization, community-driven steering committee, or similar entity designed, planned, and implemented the project in whole or in significant part. </t>
  </si>
  <si>
    <t>Considering all of the events and input opportunities as a whole, select "yes" if the following statements are true and "no" if they are false.</t>
  </si>
  <si>
    <t xml:space="preserve">The participants comprised a broadly representative sample of the population potentially benefiting from, or affected by, the project. </t>
  </si>
  <si>
    <t xml:space="preserve">Project proponents identified key community leaders and organizations and engaged them directly. </t>
  </si>
  <si>
    <t xml:space="preserve">The events and input opportunities were hosted at varied and accessible times and locations throughout the area potentially affected by the project, and included both in person and online forms of engagement. </t>
  </si>
  <si>
    <t xml:space="preserve">Events and written materials were offered in languages other than English. </t>
  </si>
  <si>
    <t xml:space="preserve">The participation process was conducted or assisted by a professional facilitator or public participation expert. </t>
  </si>
  <si>
    <t xml:space="preserve">The project proponents, or those acting on their behalf, prepared and followed a community engagement plan that meets the minimum criteria originally established by the Transformative Climate Communities Program (option is available for all project types). </t>
  </si>
  <si>
    <t>Long-distance Passenger Trip</t>
  </si>
  <si>
    <t>Optional Input for Shared Mobility 
and for New or Expanded Service project type in Fixed-route Transit strategy</t>
  </si>
  <si>
    <t>Increase in 
Fixed-route Transit Ridership Associated with the Project
in Year 1</t>
  </si>
  <si>
    <t>Increase in 
Fixed-route Transit Ridership Associated with the Project
in Final Year</t>
  </si>
  <si>
    <t>Increase in Fixed-route Transit Ridership Associated with the Project in Year 1</t>
  </si>
  <si>
    <t>Increase in Fixed-route Transit Ridership Associated with the Project in Final Year</t>
  </si>
  <si>
    <t>Summary</t>
  </si>
  <si>
    <t>• Documentation to support annual ridership estimates directly
associated with proposed project (from local transit agency or mobility service provider)
• Documentation to support VMT of new vehicles (from local transit agency or mobility service provider)
• Documentation of fares for new service (from local transit agency or mobility service provider)
• Documentation of renewable electricity used to charge new vehicles, if applicable</t>
  </si>
  <si>
    <t>• Documentation to support increase in annual ridership directly
associated with proposed project (from local transit agency or mobility service provider)
• Documentation to support VMT of vehicles directly associated with the proposed project (from local transit agency or mobility service provider)
• Documentation of fares for improved service (from local transit agency or mobility service provider)
• Documentation of renewable electricity used to charge new vehicles, if applicable</t>
  </si>
  <si>
    <t>New Bikeway Infrastructure or New Pedestrian Infrastructure</t>
  </si>
  <si>
    <t>Vehicle type for new vehicle(s) procured for New or Expanded Service project type or existing vehicles in operation for System / Efficiency Improvements and Subsidies project types.</t>
  </si>
  <si>
    <t>Fuel type of new vehicle(s) procured for New or Expanded Service project type or existing vehicles in operation for System / Efficiency Improvements and Subsidies project types.</t>
  </si>
  <si>
    <t>Average number of riders in a single vehicle at any one time in the first year of the project as a result of the project. Defaults are 1 for Standard Bicycle, Electric Bicycle, Electric Moped and Electric Scooter vehicle types. Suggested value is 1.55 for Ride-hailing.</t>
  </si>
  <si>
    <t>Average number of riders in a single vehicle at any one time in the final year of the project as a result of the project. Defaults are 1 for Standard Bicycle, Electric Bicycle, Electric Moped and Electric Scooter vehicle types. Suggested value is 1.55 for Ride-hailing.</t>
  </si>
  <si>
    <t>Ride-hailing Service?</t>
  </si>
  <si>
    <t>Does the project provide on-demand ride services where rides are arranged online to connect a passenger with drivers using their personal vehicles?</t>
  </si>
  <si>
    <t>Required Input for Sedan, SUV, and Van
vehicle types</t>
  </si>
  <si>
    <t>Ethanol</t>
  </si>
  <si>
    <t>Biodiesel</t>
  </si>
  <si>
    <t>Renewable Diesel</t>
  </si>
  <si>
    <t>LNG</t>
  </si>
  <si>
    <t>CNG</t>
  </si>
  <si>
    <t>LPG / Propane</t>
  </si>
  <si>
    <t>Renewable Natural Gas</t>
  </si>
  <si>
    <t>Vehicle Fuel</t>
  </si>
  <si>
    <t>Reference Fuel</t>
  </si>
  <si>
    <t>Model year of new vehicle(s) procured for New or Expanded Service project type or existing vehicles in operation for System / Efficiency Improvements and Subsidies project types. If the vehicle has a model year of 2026 or later, use the model year 2025.</t>
  </si>
  <si>
    <t>Gasoline</t>
  </si>
  <si>
    <t>Required Input for Transit Bus vehicle type 
in New or Expanded Service Project Type.
Required Input for Sedan, SUV, Van, and Shuttle vehicle types.</t>
  </si>
  <si>
    <t>Score</t>
  </si>
  <si>
    <t>Count
Components</t>
  </si>
  <si>
    <t>Sum</t>
  </si>
  <si>
    <t>Average</t>
  </si>
  <si>
    <t>Rounding</t>
  </si>
  <si>
    <t xml:space="preserve">Calendar Year:  2015, 2016, 2017, 2018, 2019, 2020, 2021, 2022, 2023, 2024, 2025, 2026, 2027, 2028, 2029, 2030, 2031, 2032, 2033, 2034, 2035, 2036, 2037, 2038, 2039, 2040, 2041, 2042, 2043, 2044, 2045, 2046, 2047, 2048, </t>
  </si>
  <si>
    <t>2049, 2050</t>
  </si>
  <si>
    <t>co-benefits estimated in this and other benefits calculator tools use methods described in CARB's Co-benefit Assessment Methodologies.  All CARB Co-benefit Assessment Methodologies are available at:</t>
  </si>
  <si>
    <t xml:space="preserve">Some applicant-provided data may require additional documentation to substantiate the inputs.  The expected documentation includes, but is not limited to, that described </t>
  </si>
  <si>
    <t>in the table below, organized by quantifiable project type.</t>
  </si>
  <si>
    <t>Low Carbon Transportation Program – Sustainable Transportation Equity Project</t>
  </si>
  <si>
    <t>Price Deflator</t>
  </si>
  <si>
    <r>
      <t>Price Index for Government Gross Investment</t>
    </r>
    <r>
      <rPr>
        <vertAlign val="superscript"/>
        <sz val="12"/>
        <color theme="1"/>
        <rFont val="Arial"/>
        <family val="2"/>
      </rPr>
      <t>1</t>
    </r>
  </si>
  <si>
    <r>
      <t xml:space="preserve">1 </t>
    </r>
    <r>
      <rPr>
        <sz val="11"/>
        <color theme="1"/>
        <rFont val="Arial"/>
        <family val="2"/>
      </rPr>
      <t>Average annual values from NIPA Table 3.9.4</t>
    </r>
  </si>
  <si>
    <t>Activity</t>
  </si>
  <si>
    <t>RIMS II Code</t>
  </si>
  <si>
    <t>Accounting and related services</t>
  </si>
  <si>
    <t>Acquisition of land for affordable housing</t>
  </si>
  <si>
    <t>NULL</t>
  </si>
  <si>
    <t>Administration, outreach, or technical assistance by community-based organization staff</t>
  </si>
  <si>
    <t>813A00</t>
  </si>
  <si>
    <t>Administration, outreach, or technical assistance by contractors</t>
  </si>
  <si>
    <t>5416A0</t>
  </si>
  <si>
    <t>Administration, outreach, or technical assistance by local government staff</t>
  </si>
  <si>
    <t>H00000</t>
  </si>
  <si>
    <t>Administration, outreach, or technical assistance by State government staff</t>
  </si>
  <si>
    <t>App development</t>
  </si>
  <si>
    <t>Architectural or engineering design services</t>
  </si>
  <si>
    <t>Biomass utilization for energy generation</t>
  </si>
  <si>
    <t>2211A0</t>
  </si>
  <si>
    <t>Biomass utilization for wood product manufacturing</t>
  </si>
  <si>
    <t>3219A0</t>
  </si>
  <si>
    <t>Building inspection services</t>
  </si>
  <si>
    <t>Community food services</t>
  </si>
  <si>
    <t>624A00</t>
  </si>
  <si>
    <t>Construction and improvement of parks or public open spaces</t>
  </si>
  <si>
    <t>Construction of bicycle or pedestrian facilities</t>
  </si>
  <si>
    <t>2332F0</t>
  </si>
  <si>
    <t>Construction of fuel production facilities</t>
  </si>
  <si>
    <t>Construction of natural gas pipelines</t>
  </si>
  <si>
    <t>Construction of rail and associated infrastructure</t>
  </si>
  <si>
    <t>Construction or improvement of rainwater management infrastructure</t>
  </si>
  <si>
    <t>Construction or improvement of rainwater management infrastructure, including hardscape removal</t>
  </si>
  <si>
    <t>Construction or improvement of recycled materials manufacturing facilities</t>
  </si>
  <si>
    <t>Construction or improvement of renewable energy facilities</t>
  </si>
  <si>
    <t>Construction or improvement of waste (pre)processing facilities</t>
  </si>
  <si>
    <t>Construction or installation of traffic calming measures</t>
  </si>
  <si>
    <t>Construction or installation of transit or rail infrastructure or station improvements</t>
  </si>
  <si>
    <t>Construction of water treatment and distribution systems</t>
  </si>
  <si>
    <t>Construction or rehabilitation of multi-family residences or housing-related infrastructure</t>
  </si>
  <si>
    <t>2334B0</t>
  </si>
  <si>
    <t>Construction or retrofit of dairy digester facilities</t>
  </si>
  <si>
    <t>Data collection</t>
  </si>
  <si>
    <t>Development of advanced logistics strategies</t>
  </si>
  <si>
    <t>Digestion or composting of organic waste</t>
  </si>
  <si>
    <t>Ecosystem restoration</t>
  </si>
  <si>
    <t>Energy audit services</t>
  </si>
  <si>
    <t>Environmental assessment services</t>
  </si>
  <si>
    <t>Forest fire prevention and reforestation</t>
  </si>
  <si>
    <t>Fuels reduction and forest fire prevention</t>
  </si>
  <si>
    <t>Freight trucking</t>
  </si>
  <si>
    <t>Freight trucking of biomass or natural gas</t>
  </si>
  <si>
    <t>Installation of air filtration and ventilation equipment</t>
  </si>
  <si>
    <t>23030A</t>
  </si>
  <si>
    <t>Installation of electrical infrastructure equipment</t>
  </si>
  <si>
    <t>Installation of energy-saving devices in commercial and institutional buildings</t>
  </si>
  <si>
    <t>Installation of home heating devices</t>
  </si>
  <si>
    <t>Installation of irrigation system equipment</t>
  </si>
  <si>
    <t>Installation of manure management equipment or dairy facility improvements</t>
  </si>
  <si>
    <t>Installation of residential energy-saving devices or solar photovoltaic systems</t>
  </si>
  <si>
    <t>Installation of solar photovoltaic or thermal systems not on residential structures</t>
  </si>
  <si>
    <t>Installation of solar photovoltaic systems</t>
  </si>
  <si>
    <t>Installation or repair of plumbing fixtures</t>
  </si>
  <si>
    <t>Landscaping or planting services</t>
  </si>
  <si>
    <t>Maintenance of water treatment and distribution systems</t>
  </si>
  <si>
    <t>Manure management practices</t>
  </si>
  <si>
    <t>Mapping and surveying in support of conservation easements</t>
  </si>
  <si>
    <t>Measurement and verification services by for-profit contractors</t>
  </si>
  <si>
    <t>Monitoring, modeling, outreach, and education by local government staff</t>
  </si>
  <si>
    <t>On-farm soil management, herbaceous cover establishment, or tree establishment practices</t>
  </si>
  <si>
    <t>Operation of bicycle share program</t>
  </si>
  <si>
    <t>532A00</t>
  </si>
  <si>
    <t>Operation of car share program</t>
  </si>
  <si>
    <t>Operation of feedstock preprocessing facilities</t>
  </si>
  <si>
    <t>Operation of food rescue and waste prevention programs</t>
  </si>
  <si>
    <t>Operation of intercity passenger rail service</t>
  </si>
  <si>
    <t>Operation of local transit service, including mixed mode</t>
  </si>
  <si>
    <t>485A00</t>
  </si>
  <si>
    <t>Operation of textile reuse facilities</t>
  </si>
  <si>
    <t>Operation of vanpool service</t>
  </si>
  <si>
    <t>Operation of water treatment and distribution systems</t>
  </si>
  <si>
    <t>Outreach and capacity-building by community-based organization staff</t>
  </si>
  <si>
    <t>Outreach and education by community-based organization staff</t>
  </si>
  <si>
    <t>Outreach and education by local government staff</t>
  </si>
  <si>
    <t>Outreach and education by State government staff</t>
  </si>
  <si>
    <t>Outreach and project administration by community-based organization staff</t>
  </si>
  <si>
    <t>Outreach and project administration by for-profit contractor staff</t>
  </si>
  <si>
    <t>Outreach and project administration by local government staff</t>
  </si>
  <si>
    <t>Outreach and technical assistance</t>
  </si>
  <si>
    <t>Outreach by community-based organization staff</t>
  </si>
  <si>
    <t>Outreach by local government staff</t>
  </si>
  <si>
    <t>Outreach by State government staff</t>
  </si>
  <si>
    <t>Performance testing</t>
  </si>
  <si>
    <t>Planning and related activities by academic institution staff</t>
  </si>
  <si>
    <t>611A00</t>
  </si>
  <si>
    <t>Planning and related activities by community-based organization staff</t>
  </si>
  <si>
    <t>Planning and related activities by for-profit contractor staff</t>
  </si>
  <si>
    <t>Planning and related activities by local government staff</t>
  </si>
  <si>
    <t>Planning and related activities by State government staff</t>
  </si>
  <si>
    <t>Planting and maintenance of trees or other plants</t>
  </si>
  <si>
    <t>Preliminary design services</t>
  </si>
  <si>
    <t>Procurement of agricultural utility terrain vehicles</t>
  </si>
  <si>
    <t>Procurement of air filtration and ventilation equipment</t>
  </si>
  <si>
    <t>Procurement of air quality monitoring equipment</t>
  </si>
  <si>
    <t>33451A</t>
  </si>
  <si>
    <t>Procurement of alternative fueling equipment</t>
  </si>
  <si>
    <t>33391A</t>
  </si>
  <si>
    <t>Procurement of bicycle racks or lockers</t>
  </si>
  <si>
    <t>Procurement of bioenergy equipment</t>
  </si>
  <si>
    <t>Procurement of biomass energy generation equipment</t>
  </si>
  <si>
    <t>Procurement of buses</t>
  </si>
  <si>
    <t>Procurement of commercial or institutional appliances</t>
  </si>
  <si>
    <t>Procurement of commercial or institutional food preparation equipment</t>
  </si>
  <si>
    <t>Procurement of commercial or institutional refrigerators</t>
  </si>
  <si>
    <t>Procurement of communications systems</t>
  </si>
  <si>
    <t>Procurement of construction machinery</t>
  </si>
  <si>
    <t>Procurement of control system software</t>
  </si>
  <si>
    <t>Procurement of electric generators</t>
  </si>
  <si>
    <t>Procurement of electric vehicle supply equipment</t>
  </si>
  <si>
    <t>Procurement of electric vehicle supporting infrastructure</t>
  </si>
  <si>
    <t>Procurement of electrical infrastructure equipment</t>
  </si>
  <si>
    <t>Procurement of fare collection or integration equipment</t>
  </si>
  <si>
    <t>Procurement of ferries</t>
  </si>
  <si>
    <t>Procurement of fire trucks</t>
  </si>
  <si>
    <t>Procurement of food product processing machinery</t>
  </si>
  <si>
    <t>33329A</t>
  </si>
  <si>
    <t>Procurement of food recovery software</t>
  </si>
  <si>
    <t>Procurement of general irrigation system equipment</t>
  </si>
  <si>
    <t>Procurement of greenhouse gas measurement equipment</t>
  </si>
  <si>
    <t>Procurement of hand tools</t>
  </si>
  <si>
    <t>Procurement of heating, ventilation, and air conditioning equipment</t>
  </si>
  <si>
    <t>Procurement of heavy duty trucks</t>
  </si>
  <si>
    <t>Procurement of home heating devices</t>
  </si>
  <si>
    <t>Procurement of hydroelectric turbine refurbishment equipment</t>
  </si>
  <si>
    <t>Procurement of insulation materials</t>
  </si>
  <si>
    <t>3252A0</t>
  </si>
  <si>
    <t>Procurement of lawn and garden equipment</t>
  </si>
  <si>
    <t>Procurement of lawn mowers</t>
  </si>
  <si>
    <t>Procurement of light duty trucks and utility vehicles</t>
  </si>
  <si>
    <t>Procurement of light duty vehicles</t>
  </si>
  <si>
    <t>Procurement of locomotives or other rail vehicles</t>
  </si>
  <si>
    <t>Procurement of microgrid equipment</t>
  </si>
  <si>
    <t xml:space="preserve">Procurement of no added or ultra-low emitting formaldehyde composite wood products </t>
  </si>
  <si>
    <t>33721A</t>
  </si>
  <si>
    <t>Procurement of power tools</t>
  </si>
  <si>
    <t>Procurement of plumbing fixtures</t>
  </si>
  <si>
    <t>Procurement of pump equipment</t>
  </si>
  <si>
    <t>Procurement of replacement water</t>
  </si>
  <si>
    <t>Procurement of residential appliances</t>
  </si>
  <si>
    <t>Procurement of scrape conversion or solid separation equipment</t>
  </si>
  <si>
    <t>Procurement of signage</t>
  </si>
  <si>
    <t>Procurement of soil moisture sensors and weather station equipment</t>
  </si>
  <si>
    <t>Procurement of solar photovoltaic equipment</t>
  </si>
  <si>
    <t>Procurement of solar thermal equipment</t>
  </si>
  <si>
    <t>Procurement of stationary industrial machinery</t>
  </si>
  <si>
    <t>Procurement of street lights</t>
  </si>
  <si>
    <t>Procurement of tractors or other agricultural off-road vehicles</t>
  </si>
  <si>
    <t>Procurement of transit and rail signaling equipment</t>
  </si>
  <si>
    <t xml:space="preserve">Procurement of trivalent chromium conversion chemicals </t>
  </si>
  <si>
    <t>Procurement of trivalent chromium conversion equipment</t>
  </si>
  <si>
    <t>Procurement of trees or other plants</t>
  </si>
  <si>
    <t>Procurement of trees or seeds for reforestation</t>
  </si>
  <si>
    <t>Procurement of variable frequency drives</t>
  </si>
  <si>
    <t>Procurement of water flow meters</t>
  </si>
  <si>
    <t>Procurement of water-saving fixtures</t>
  </si>
  <si>
    <t>Procurement of windows or window frames</t>
  </si>
  <si>
    <t>Procurement of wood product manufacturing equipment</t>
  </si>
  <si>
    <t>Procurement, repower, or replacement of mobile industrial machinery</t>
  </si>
  <si>
    <t>Procurement, repower, or retrofit of agricultural pump engines</t>
  </si>
  <si>
    <t>Procurement, repower, or retrofit of heavy duty trucks and buses</t>
  </si>
  <si>
    <t>Procurement, repower, or retrofit of locomotives</t>
  </si>
  <si>
    <t>Procurement, repower, or retrofit of marine vessels</t>
  </si>
  <si>
    <t>Procurement, repower, or retrofit of mobile agricultural equipment</t>
  </si>
  <si>
    <t>Programs or services by community-based organizations</t>
  </si>
  <si>
    <t>Project administration by community-based organization staff</t>
  </si>
  <si>
    <t>Project administration by local government staff</t>
  </si>
  <si>
    <t>Project administration by State government staff</t>
  </si>
  <si>
    <t>Project development and outreach by local transit agency</t>
  </si>
  <si>
    <t>Purchase of conservation easements</t>
  </si>
  <si>
    <t>Purchase of right-of-ways</t>
  </si>
  <si>
    <t>Real estate and legal services in support of conservation easements</t>
  </si>
  <si>
    <t>531000; 541100</t>
  </si>
  <si>
    <t>Repair and maintenance of renewable energy facilities</t>
  </si>
  <si>
    <t>Research</t>
  </si>
  <si>
    <t>Research and development</t>
  </si>
  <si>
    <t>Research by University of California staff</t>
  </si>
  <si>
    <t>Stipends</t>
  </si>
  <si>
    <t>Technical assistance</t>
  </si>
  <si>
    <t>Timberland thinning</t>
  </si>
  <si>
    <t>Training</t>
  </si>
  <si>
    <t>611B00</t>
  </si>
  <si>
    <t>Transit subsidies</t>
  </si>
  <si>
    <t>Transportation of natural gas by pipeline</t>
  </si>
  <si>
    <t>Wetland restoration</t>
  </si>
  <si>
    <t>RIMS II  Code</t>
  </si>
  <si>
    <t>RIMS II Industry</t>
  </si>
  <si>
    <r>
      <t xml:space="preserve">Direct Employment 
</t>
    </r>
    <r>
      <rPr>
        <sz val="12"/>
        <color theme="1"/>
        <rFont val="Avenir LT Std 55 Roman"/>
        <family val="2"/>
      </rPr>
      <t>(FTE/$ million final demand)</t>
    </r>
  </si>
  <si>
    <r>
      <t xml:space="preserve">Indirect Employment 
</t>
    </r>
    <r>
      <rPr>
        <sz val="12"/>
        <color theme="1"/>
        <rFont val="Avenir LT Std 55 Roman"/>
        <family val="2"/>
      </rPr>
      <t>(FTE/$ million final demand)</t>
    </r>
  </si>
  <si>
    <r>
      <t xml:space="preserve">Induced Employment 
</t>
    </r>
    <r>
      <rPr>
        <sz val="12"/>
        <color theme="1"/>
        <rFont val="Avenir LT Std 55 Roman"/>
        <family val="2"/>
      </rPr>
      <t>(FTE/$ million final demand)</t>
    </r>
  </si>
  <si>
    <t>1111C0</t>
  </si>
  <si>
    <t>Oilseed and grain farming</t>
  </si>
  <si>
    <t>Vegetable and melon farming</t>
  </si>
  <si>
    <t>Fruit and tree nut farming</t>
  </si>
  <si>
    <t>Greenhouse, nursery, and floriculture production</t>
  </si>
  <si>
    <t>Other crop farming</t>
  </si>
  <si>
    <t>Dairy cattle and milk production</t>
  </si>
  <si>
    <t>1121A0</t>
  </si>
  <si>
    <t>Beef cattle ranching and farming, including feedlots and dual-purpose ranching and farming</t>
  </si>
  <si>
    <t>Poultry and egg production</t>
  </si>
  <si>
    <t>112A00</t>
  </si>
  <si>
    <t>Animal production, except cattle and poultry and eggs</t>
  </si>
  <si>
    <t>Forestry and logging</t>
  </si>
  <si>
    <t>Fishing, hunting and trapping</t>
  </si>
  <si>
    <t>Support activities for agriculture and forestry</t>
  </si>
  <si>
    <t>Oil and gas extraction</t>
  </si>
  <si>
    <t>Coal mining</t>
  </si>
  <si>
    <t>Copper, nickel, lead, and zinc mining</t>
  </si>
  <si>
    <t>2122A0</t>
  </si>
  <si>
    <t>Iron, gold, silver, and other metal ore mining</t>
  </si>
  <si>
    <t>Stone mining and quarrying</t>
  </si>
  <si>
    <t>2123A0</t>
  </si>
  <si>
    <t>Other nonmetallic mineral mining and quarrying</t>
  </si>
  <si>
    <t>Drilling oil and gas wells</t>
  </si>
  <si>
    <t>21311A</t>
  </si>
  <si>
    <t>Other support activities for mining</t>
  </si>
  <si>
    <t>Electric power generation, transmission, and distribution*</t>
  </si>
  <si>
    <t>Natural gas distribution</t>
  </si>
  <si>
    <t>Water, sewage and other systems</t>
  </si>
  <si>
    <t>Nonresidential structures</t>
  </si>
  <si>
    <t>Maintenance and repair</t>
  </si>
  <si>
    <t>Residential structures</t>
  </si>
  <si>
    <t>Transportation structures and highways and streets</t>
  </si>
  <si>
    <t>Sawmills and wood preservation</t>
  </si>
  <si>
    <t>Veneer, plywood, and engineered wood product manufacturing</t>
  </si>
  <si>
    <t>Millwork</t>
  </si>
  <si>
    <t>All other wood product manufacturing</t>
  </si>
  <si>
    <t>Clay product and refractory manufacturing</t>
  </si>
  <si>
    <t>Glass and glass product manufacturing</t>
  </si>
  <si>
    <t>Cement manufacturing</t>
  </si>
  <si>
    <t>Ready-mix concrete manufacturing</t>
  </si>
  <si>
    <t>Concrete pipe, brick, and block manufacturing</t>
  </si>
  <si>
    <t>Other concrete product manufacturing</t>
  </si>
  <si>
    <t>Lime and gypsum product manufacturing</t>
  </si>
  <si>
    <t>Abrasive product manufacturing</t>
  </si>
  <si>
    <t>Cut stone and stone product manufacturing</t>
  </si>
  <si>
    <t>Ground or treated mineral and earth manufacturing</t>
  </si>
  <si>
    <t>Mineral wool manufacturing</t>
  </si>
  <si>
    <t>Miscellaneous nonmetallic mineral products</t>
  </si>
  <si>
    <t>Iron and steel mills and ferroalloy manufacturing</t>
  </si>
  <si>
    <t>Steel product manufacturing from purchased steel</t>
  </si>
  <si>
    <t>Secondary smelting and alloying of aluminum</t>
  </si>
  <si>
    <t>Alumina refining and primary aluminum production</t>
  </si>
  <si>
    <t>33131B</t>
  </si>
  <si>
    <t>Aluminum product manufacturing from purchased aluminum</t>
  </si>
  <si>
    <t>Nonferrous metal (except aluminum) smelting and refining</t>
  </si>
  <si>
    <t>Copper rolling, drawing, extruding, and alloying</t>
  </si>
  <si>
    <t>Nonferrous metal (except copper and aluminum) rolling, drawing, extruding, and alloying</t>
  </si>
  <si>
    <t>Ferrous metal foundries</t>
  </si>
  <si>
    <t>Nonferrous metal foundries</t>
  </si>
  <si>
    <t>Custom roll forming</t>
  </si>
  <si>
    <t>33211A</t>
  </si>
  <si>
    <t>All other forging, stamping, and sintering</t>
  </si>
  <si>
    <t>Metal crown, closure, and other metal stamping (except automotive)</t>
  </si>
  <si>
    <t>Cutlery and handtool manufacturing</t>
  </si>
  <si>
    <t>Plate work and fabricated structural product manufacturing</t>
  </si>
  <si>
    <t>Ornamental and architectural metal products manufacturing</t>
  </si>
  <si>
    <t>Power boiler and heat exchanger manufacturing</t>
  </si>
  <si>
    <t>Metal tank (heavy gauge) manufacturing</t>
  </si>
  <si>
    <t>Metal can, box, and other metal container (light gauge) manufacturing</t>
  </si>
  <si>
    <t>Hardware manufacturing</t>
  </si>
  <si>
    <t>Spring and wire product manufacturing</t>
  </si>
  <si>
    <t>Machine shops</t>
  </si>
  <si>
    <t>Turned product and screw, nut, and bolt manufacturing</t>
  </si>
  <si>
    <t>Coating, engraving, heat treating and allied activities</t>
  </si>
  <si>
    <t>Plumbing fixture fitting and trim manufacturing</t>
  </si>
  <si>
    <t>33291A</t>
  </si>
  <si>
    <t>Valve and fittings other than plumbing</t>
  </si>
  <si>
    <t>Ball and roller bearing manufacturing</t>
  </si>
  <si>
    <t>Fabricated pipe and pipe fitting manufacturing</t>
  </si>
  <si>
    <t>33299A</t>
  </si>
  <si>
    <t>Ammunition, arms, ordnance, and accessories manufacturing</t>
  </si>
  <si>
    <t>Other fabricated metal manufacturing</t>
  </si>
  <si>
    <t>Farm machinery and equipment manufacturing</t>
  </si>
  <si>
    <t>Lawn and garden equipment manufacturing</t>
  </si>
  <si>
    <t>Construction machinery manufacturing</t>
  </si>
  <si>
    <t>Mining and oil and gas field machinery manufacturing</t>
  </si>
  <si>
    <t>Semiconductor machinery manufacturing</t>
  </si>
  <si>
    <t>Other industrial machinery manufacturing</t>
  </si>
  <si>
    <t>Optical instrument and lens manufacturing</t>
  </si>
  <si>
    <t>Photographic and photocopying equipment manufacturing</t>
  </si>
  <si>
    <t>Other commercial and service industry machinery manufacturing</t>
  </si>
  <si>
    <t>Heating equipment (except warm air furnaces) manufacturing</t>
  </si>
  <si>
    <t>Air conditioning, refrigeration, and warm air heating equipment manufacturing</t>
  </si>
  <si>
    <t>Industrial and commercial fan and blower and air purification equipment manufacturing</t>
  </si>
  <si>
    <t>Industrial mold manufacturing</t>
  </si>
  <si>
    <t>Special tool, die, jig, and fixture manufacturing</t>
  </si>
  <si>
    <t>Machine tool manufacturing</t>
  </si>
  <si>
    <t>33351B</t>
  </si>
  <si>
    <t>Cutting and machine tool accessory, 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</si>
  <si>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</si>
  <si>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</si>
  <si>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</si>
  <si>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</si>
  <si>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Air and gas compressor manufacturing</t>
  </si>
  <si>
    <t>Pump and pumping equipment manufacturing</t>
  </si>
  <si>
    <t>Material handling equipment manufacturing</t>
  </si>
  <si>
    <t>Power-driven handtool manufacturing</t>
  </si>
  <si>
    <t>Packaging machinery manufacturing</t>
  </si>
  <si>
    <t>Industrial process furnace and oven manufacturing</t>
  </si>
  <si>
    <t>33399A</t>
  </si>
  <si>
    <t>Other general purpose machinery manufacturing</t>
  </si>
  <si>
    <t>33399B</t>
  </si>
  <si>
    <t>Fluid power process machinery</t>
  </si>
  <si>
    <t>Electronic computer manufacturing</t>
  </si>
  <si>
    <t>Computer storage device manufacturing</t>
  </si>
  <si>
    <t>Computer terminals and other computer peripheral equipment manufacturing</t>
  </si>
  <si>
    <t>Telephone apparatus manufacturing</t>
  </si>
  <si>
    <t>Broadcast and wireless communications equipment</t>
  </si>
  <si>
    <t>Other communications equipment manufacturing</t>
  </si>
  <si>
    <t>Semiconductor and related device manufacturing</t>
  </si>
  <si>
    <t>Printed circuit assembly (electronic assembly) manufacturing</t>
  </si>
  <si>
    <t>33441A</t>
  </si>
  <si>
    <t>Other electronic component manufacturing</t>
  </si>
  <si>
    <t>Electromedical and electrotherapeutic apparatus manufacturing</t>
  </si>
  <si>
    <t>Search, detection, and navigation instruments manufacturing</t>
  </si>
  <si>
    <t>Automatic environmental control manufacturing</t>
  </si>
  <si>
    <t>Industrial process variable instruments manufacturing</t>
  </si>
  <si>
    <t>Totalizing fluid meter and counting device manufacturing</t>
  </si>
  <si>
    <t>Electricity and signal testing instruments manufacturing</t>
  </si>
  <si>
    <t>Analytical laboratory instrument manufacturing</t>
  </si>
  <si>
    <t>Irradiation apparatus manufacturing</t>
  </si>
  <si>
    <t>Watch, clock, and other measuring and controlling device manufacturing</t>
  </si>
  <si>
    <t>Audio and video equipment manufacturing</t>
  </si>
  <si>
    <t>Manufacturing and reproducing magnetic and optical media</t>
  </si>
  <si>
    <t>Electric lamp bulb and part manufacturing</t>
  </si>
  <si>
    <t>Lighting fixture manufacturing</t>
  </si>
  <si>
    <t>Small electrical appliance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</si>
  <si>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</si>
  <si>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</si>
  <si>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</si>
  <si>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</si>
  <si>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</si>
  <si>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</si>
  <si>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Primary battery manufacturing</t>
  </si>
  <si>
    <t>Communication and energy wire and cable manufacturing</t>
  </si>
  <si>
    <t>Wiring device manufacturing</t>
  </si>
  <si>
    <t>Carbon and graphite product manufacturing</t>
  </si>
  <si>
    <t>All other miscellaneous electrical equipment and component manufacturing</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</si>
  <si>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</si>
  <si>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</si>
  <si>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</si>
  <si>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</si>
  <si>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</si>
  <si>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</si>
  <si>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</si>
  <si>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</si>
  <si>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</si>
  <si>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transmission and power train parts manufacturing</t>
  </si>
  <si>
    <t>Motor vehicle seating and interior trim manufacturing</t>
  </si>
  <si>
    <t>Motor vehicle metal stamping</t>
  </si>
  <si>
    <t>Other motor vehicle parts manufacturing</t>
  </si>
  <si>
    <t>3363A0</t>
  </si>
  <si>
    <t>Motor vehicle steering, suspension component (except spring), and brake systems manufacturing</t>
  </si>
  <si>
    <t>Aircraft manufacturing</t>
  </si>
  <si>
    <t>Aircraft engine and engine parts manufacturing</t>
  </si>
  <si>
    <t>Other aircraft parts and auxiliary equipment manufacturing</t>
  </si>
  <si>
    <t>Guided missile and space vehicle manufacturing</t>
  </si>
  <si>
    <t>33641A</t>
  </si>
  <si>
    <t>Propulsion units and parts for space vehicles and guided missiles</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</si>
  <si>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</si>
  <si>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</si>
  <si>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</si>
  <si>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</si>
  <si>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</si>
  <si>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</si>
  <si>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</si>
  <si>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</si>
  <si>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</si>
  <si>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Institutional furniture manufacturing</t>
  </si>
  <si>
    <t>33712N</t>
  </si>
  <si>
    <t>Other household nonupholstered furniture</t>
  </si>
  <si>
    <t>Showcase, partition, shelving, and locker manufacturing</t>
  </si>
  <si>
    <t>Office furniture and custom architectural woodwork and millwork manufacturing</t>
  </si>
  <si>
    <t>Other furniture related product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</si>
  <si>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</si>
  <si>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</si>
  <si>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</si>
  <si>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</si>
  <si>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</si>
  <si>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</si>
  <si>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</si>
  <si>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</si>
  <si>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</si>
  <si>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</si>
  <si>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All other miscellaneous manufacturing</t>
  </si>
  <si>
    <t>Dog and cat food manufacturing</t>
  </si>
  <si>
    <t>Other animal food manufacturing</t>
  </si>
  <si>
    <t>Flour milling and malt manufacturing</t>
  </si>
  <si>
    <t>Wet corn milling</t>
  </si>
  <si>
    <t>Fats and oils refining and blending</t>
  </si>
  <si>
    <t>Soybean and other oilseed processing</t>
  </si>
  <si>
    <t>Breakfast cereal manufacturing</t>
  </si>
  <si>
    <t>Sugar and confectionery product manufacturing</t>
  </si>
  <si>
    <t>Frozen food manufacturing</t>
  </si>
  <si>
    <t>Fruit and vegetable canning, pickling, and drying</t>
  </si>
  <si>
    <t>Cheese manufacturing</t>
  </si>
  <si>
    <t>Dry, condensed, and evaporated dairy product manufacturing</t>
  </si>
  <si>
    <t>31151A</t>
  </si>
  <si>
    <t>Fluid milk and butter manufacturing</t>
  </si>
  <si>
    <t>Ice cream and frozen dessert manufacturing</t>
  </si>
  <si>
    <t>Poultry processing</t>
  </si>
  <si>
    <t>31161A</t>
  </si>
  <si>
    <t>Animal (except poultry) slaughtering, rendering, and processing</t>
  </si>
  <si>
    <t>Seafood product preparation and packaging</t>
  </si>
  <si>
    <t>Bread and bakery product manufacturing</t>
  </si>
  <si>
    <t>3118A0</t>
  </si>
  <si>
    <t>Cookie, cracker, pasta, and tortilla manufacturing</t>
  </si>
  <si>
    <t>Snack food manufacturing</t>
  </si>
  <si>
    <t>Coffee and tea manufacturing</t>
  </si>
  <si>
    <t>Flavoring syrup and concentrate manufacturing</t>
  </si>
  <si>
    <t>Seasoning and dressing manufacturing</t>
  </si>
  <si>
    <t>All other food manufacturing</t>
  </si>
  <si>
    <t>Soft drink and ice manufacturing</t>
  </si>
  <si>
    <t>Breweries</t>
  </si>
  <si>
    <t>Wineries</t>
  </si>
  <si>
    <t>Distilleries</t>
  </si>
  <si>
    <t>Tobacco product manufacturing</t>
  </si>
  <si>
    <t>Fiber, yarn, and thread mills</t>
  </si>
  <si>
    <t>Fabric mills</t>
  </si>
  <si>
    <t>Textile and fabric finishing and fabric coating mills</t>
  </si>
  <si>
    <t>Carpet and rug mills</t>
  </si>
  <si>
    <t>Curtain and linen mills</t>
  </si>
  <si>
    <t>Other textile product mills</t>
  </si>
  <si>
    <t>Apparel manufacturing</t>
  </si>
  <si>
    <t>Leather and allied product manufacturing</t>
  </si>
  <si>
    <t>Pulp mills</t>
  </si>
  <si>
    <t>Paper mills</t>
  </si>
  <si>
    <t>Paperboard mills</t>
  </si>
  <si>
    <t>Paperboard container manufacturing</t>
  </si>
  <si>
    <t>Paper bag and coated and treated paper manufacturing</t>
  </si>
  <si>
    <t>Stationery product manufacturing</t>
  </si>
  <si>
    <t>Sanitary paper product manufacturing</t>
  </si>
  <si>
    <t>All other converted paper product manufacturing</t>
  </si>
  <si>
    <t>Printing</t>
  </si>
  <si>
    <t>Support activities for printing</t>
  </si>
  <si>
    <t>Petroleum refineries</t>
  </si>
  <si>
    <t>Asphalt paving mixture and block manufacturing</t>
  </si>
  <si>
    <t>Asphalt shingle and coating materials manufacturing</t>
  </si>
  <si>
    <t>Other petroleum and coal products manufacturing</t>
  </si>
  <si>
    <t>Petrochemical manufacturing</t>
  </si>
  <si>
    <t>Industrial gas manufacturing</t>
  </si>
  <si>
    <t>Synthetic dye and pigment manufacturing</t>
  </si>
  <si>
    <t>Other basic inorganic chemical manufacturing</t>
  </si>
  <si>
    <t>Other basic organic chemical manufacturing</t>
  </si>
  <si>
    <t>Plastics material and resin manufacturing</t>
  </si>
  <si>
    <t>Synthetic rubber and artificial and synthetic fibers and filaments manufacturing</t>
  </si>
  <si>
    <t>Medicinal and botanical manufacturing</t>
  </si>
  <si>
    <t>Pharmaceutical preparation manufacturing</t>
  </si>
  <si>
    <t>In-vitro diagnostic substance manufacturing</t>
  </si>
  <si>
    <t>Biological product (except diagnostic) manufacturing</t>
  </si>
  <si>
    <t>Fertilizer manufacturing</t>
  </si>
  <si>
    <t>Pesticide and other agricultural chemical manufacturing</t>
  </si>
  <si>
    <t>Paint and coating manufacturing</t>
  </si>
  <si>
    <t>Adhesive manufacturing</t>
  </si>
  <si>
    <t>Soap and cleaning compound manufacturing</t>
  </si>
  <si>
    <t>Toilet preparation manufacturing</t>
  </si>
  <si>
    <t>Printing ink manufacturing</t>
  </si>
  <si>
    <t>3259A0</t>
  </si>
  <si>
    <t>All other chemical product and preparation manufacturing</t>
  </si>
  <si>
    <t>Plastics packaging materials and unlaminated film and sheet manufacturing</t>
  </si>
  <si>
    <t>Plastics pipe, pipe fitting, and unlaminated profile shape manufacturing</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</si>
  <si>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</si>
  <si>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</si>
  <si>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</si>
  <si>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</si>
  <si>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</si>
  <si>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Tire manufacturing</t>
  </si>
  <si>
    <t>Rubber and plastics hoses and belting manufacturing</t>
  </si>
  <si>
    <t>Other rubber product manufacturing</t>
  </si>
  <si>
    <t>Wholesale trade</t>
  </si>
  <si>
    <t>Motor vehicle and parts dealers</t>
  </si>
  <si>
    <t>Food and beverage stores</t>
  </si>
  <si>
    <t>General merchandise stores</t>
  </si>
  <si>
    <t>Building material and garden equipment and supplies dealers</t>
  </si>
  <si>
    <t>Health and personal care stores</t>
  </si>
  <si>
    <t>Gasoline stations</t>
  </si>
  <si>
    <t>Clothing and clothing accessories stores</t>
  </si>
  <si>
    <t>Nonstore retailers</t>
  </si>
  <si>
    <t>4B0000</t>
  </si>
  <si>
    <t>All other retail</t>
  </si>
  <si>
    <t>Air transportation</t>
  </si>
  <si>
    <t>Rail transportation</t>
  </si>
  <si>
    <t>Water transportation</t>
  </si>
  <si>
    <t>Truck transportation</t>
  </si>
  <si>
    <t>Transit and ground passenger transportation*</t>
  </si>
  <si>
    <t>Pipeline transportation</t>
  </si>
  <si>
    <t>48A000</t>
  </si>
  <si>
    <t>Scenic and sightseeing transportation and support activities for transportation</t>
  </si>
  <si>
    <t>Couriers and messengers</t>
  </si>
  <si>
    <t>Warehousing and storage</t>
  </si>
  <si>
    <t>Newspaper publishers</t>
  </si>
  <si>
    <t>Periodical publishers</t>
  </si>
  <si>
    <t>Book publishers</t>
  </si>
  <si>
    <t>5111A0</t>
  </si>
  <si>
    <t>Directory, mailing list, and other publishers</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</si>
  <si>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</si>
  <si>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</si>
  <si>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</si>
  <si>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</si>
  <si>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</si>
  <si>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</si>
  <si>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</si>
  <si>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517A00</t>
  </si>
  <si>
    <t>Satellite, telecommunications resellers, and all other telecommunications</t>
  </si>
  <si>
    <t>Data processing, hosting, and related services</t>
  </si>
  <si>
    <t>Internet publishing and broadcasting and web search portals</t>
  </si>
  <si>
    <t>5191A0</t>
  </si>
  <si>
    <t>News syndicates, libraries, archives, and all other information services</t>
  </si>
  <si>
    <t>522A00</t>
  </si>
  <si>
    <t>Nondepository credit intermediation and related activities</t>
  </si>
  <si>
    <t>52A000</t>
  </si>
  <si>
    <t>Monetary authorities and depository credit intermediation</t>
  </si>
  <si>
    <t>Other financial investment activities</t>
  </si>
  <si>
    <t>523A00</t>
  </si>
  <si>
    <t>Securities and commodity contracts intermediation and brokerage</t>
  </si>
  <si>
    <t>Direct life insurance carriers</t>
  </si>
  <si>
    <t>5241XX</t>
  </si>
  <si>
    <t>Insurance carriers, except direct life insurance</t>
  </si>
  <si>
    <t>Insurance agencies, brokerages, and related activities</t>
  </si>
  <si>
    <t>Funds, trusts, and other financial vehicles</t>
  </si>
  <si>
    <t>Real estate</t>
  </si>
  <si>
    <t>Automotive equipment rental and leasing</t>
  </si>
  <si>
    <t>Commercial and industrial machinery and equipment rental and leasing</t>
  </si>
  <si>
    <t>General and consumer goods rental</t>
  </si>
  <si>
    <t>Lessors of nonfinancial intangible assets</t>
  </si>
  <si>
    <t>Legal services</t>
  </si>
  <si>
    <t>Custom computer programming services</t>
  </si>
  <si>
    <t>Computer systems design services</t>
  </si>
  <si>
    <t>54151A</t>
  </si>
  <si>
    <t>Other computer related services, including facilities management</t>
  </si>
  <si>
    <t>Accounting, tax preparation, bookkeeping, and payroll services</t>
  </si>
  <si>
    <t>Architectural, engineering, and related services</t>
  </si>
  <si>
    <t>Management consulting services</t>
  </si>
  <si>
    <t>Environmental and other technical consulting services</t>
  </si>
  <si>
    <t>Scientific research and development services</t>
  </si>
  <si>
    <t>Advertising, public relations, and related services</t>
  </si>
  <si>
    <t>Specialized design services</t>
  </si>
  <si>
    <t>Photographic services</t>
  </si>
  <si>
    <t>Veterinary services</t>
  </si>
  <si>
    <t>5419A0</t>
  </si>
  <si>
    <t>All other miscellaneous professional, scientific, and technical services</t>
  </si>
  <si>
    <t>Management of companies and enterprises</t>
  </si>
  <si>
    <t>Employment services</t>
  </si>
  <si>
    <t>Services to buildings and dwellings</t>
  </si>
  <si>
    <t>Office administrative services</t>
  </si>
  <si>
    <t>Facilities support services</t>
  </si>
  <si>
    <t>Business support services</t>
  </si>
  <si>
    <t>Travel arrangement and reservation services</t>
  </si>
  <si>
    <t>Investigation and security services</t>
  </si>
  <si>
    <t>Other support services</t>
  </si>
  <si>
    <t>Waste management and remediation services</t>
  </si>
  <si>
    <t>Elementary and secondary schools</t>
  </si>
  <si>
    <t>Junior colleges, colleges, universities, and professional schools</t>
  </si>
  <si>
    <t>Other educational services</t>
  </si>
  <si>
    <t>Offices of physicians</t>
  </si>
  <si>
    <t>Offices of dentists</t>
  </si>
  <si>
    <t>Offices of other health practitioners</t>
  </si>
  <si>
    <t>Outpatient care centers</t>
  </si>
  <si>
    <t>Medical and diagnostic laboratories</t>
  </si>
  <si>
    <t>Home health care services</t>
  </si>
  <si>
    <t>Other ambulatory health care services</t>
  </si>
  <si>
    <t>Hospitals</t>
  </si>
  <si>
    <t>623A00</t>
  </si>
  <si>
    <t>Nursing and community care facilities</t>
  </si>
  <si>
    <t>623B00</t>
  </si>
  <si>
    <t>Residential mental health, substance abuse, and other residential care facilities</t>
  </si>
  <si>
    <t>Individual and family services</t>
  </si>
  <si>
    <t>Child day care services</t>
  </si>
  <si>
    <t>Community food, housing, and other relief services, including rehabilitation services</t>
  </si>
  <si>
    <t>Performing arts companies</t>
  </si>
  <si>
    <t>Spectator sports</t>
  </si>
  <si>
    <t>Independent artists, writers, and performers</t>
  </si>
  <si>
    <t>711A00</t>
  </si>
  <si>
    <t>Promoters of performing arts and sports and agents for public figures</t>
  </si>
  <si>
    <t>Museums, historical sites, zoos, and parks</t>
  </si>
  <si>
    <t>Amusement parks and arcades</t>
  </si>
  <si>
    <t>Gambling industries (except casino hotels)</t>
  </si>
  <si>
    <t>Other amusement and recreation industries</t>
  </si>
  <si>
    <t>Accommodation</t>
  </si>
  <si>
    <t>Full-service restaurants</t>
  </si>
  <si>
    <t>Limited-service restaurants</t>
  </si>
  <si>
    <t>722A00</t>
  </si>
  <si>
    <t>All other food and drinking places</t>
  </si>
  <si>
    <t>Automotive repair and maintenance</t>
  </si>
  <si>
    <t>Electronic and precision equipment repair and maintenance</t>
  </si>
  <si>
    <t>Commercial and industrial machinery and equipment repair and maintenance</t>
  </si>
  <si>
    <t>Personal and household goods repair and maintenance</t>
  </si>
  <si>
    <t>Personal care services</t>
  </si>
  <si>
    <t>Death care services</t>
  </si>
  <si>
    <t>Dry-cleaning and laundry services</t>
  </si>
  <si>
    <t>Other personal services</t>
  </si>
  <si>
    <t>Religious organizations</t>
  </si>
  <si>
    <t>Grantmaking, giving, and social advocacy organizations</t>
  </si>
  <si>
    <t>813B00</t>
  </si>
  <si>
    <t>Civic, social, professional, and similar organizations</t>
  </si>
  <si>
    <t>Postal service</t>
  </si>
  <si>
    <t>N/A</t>
  </si>
  <si>
    <t>S00A00</t>
  </si>
  <si>
    <t>Other government enterprises</t>
  </si>
  <si>
    <t>Households</t>
  </si>
  <si>
    <t>All</t>
  </si>
  <si>
    <t>Real estate and legal services</t>
  </si>
  <si>
    <r>
      <t xml:space="preserve">Producers' Value
</t>
    </r>
    <r>
      <rPr>
        <sz val="12"/>
        <rFont val="Avenir LT Std 55 Roman"/>
        <family val="2"/>
      </rPr>
      <t>(million $)</t>
    </r>
    <r>
      <rPr>
        <vertAlign val="superscript"/>
        <sz val="12"/>
        <rFont val="Avenir LT Std 55 Roman"/>
        <family val="2"/>
      </rPr>
      <t>1</t>
    </r>
  </si>
  <si>
    <r>
      <t xml:space="preserve">Purchasers' Value </t>
    </r>
    <r>
      <rPr>
        <sz val="12"/>
        <rFont val="Avenir LT Std 55 Roman"/>
        <family val="2"/>
      </rPr>
      <t>(million $)</t>
    </r>
    <r>
      <rPr>
        <vertAlign val="superscript"/>
        <sz val="12"/>
        <rFont val="Avenir LT Std 55 Roman"/>
        <family val="2"/>
      </rPr>
      <t>1</t>
    </r>
  </si>
  <si>
    <t>Retail Adjustment</t>
  </si>
  <si>
    <r>
      <t xml:space="preserve">1 </t>
    </r>
    <r>
      <rPr>
        <sz val="12"/>
        <color theme="1"/>
        <rFont val="Avenir LT Std 55 Roman"/>
        <family val="2"/>
      </rPr>
      <t>NIPA Table C - Composition of Final Demand by Personal Consumption Expenditures</t>
    </r>
  </si>
  <si>
    <t>Jobs Activity</t>
  </si>
  <si>
    <t>Outreach by for-profit contractor staff</t>
  </si>
  <si>
    <t>Procurement of bicycles or scooters</t>
  </si>
  <si>
    <t>Project administration by for-profit contractor staff</t>
  </si>
  <si>
    <t>Required Inputs</t>
  </si>
  <si>
    <t>Full-time Equivalent Jobs Directly Supported</t>
  </si>
  <si>
    <t>Full-time Equivalent 
Induced Jobs Supported</t>
  </si>
  <si>
    <t>Total Full-time Equivalent 
Jobs Supported</t>
  </si>
  <si>
    <t>Total full-time equivalent directly supported, indirectly supported, and induced jobs estimated to be supported by the project.</t>
  </si>
  <si>
    <t>Full-time equivalent jobs estimated to be directly supported by the project.</t>
  </si>
  <si>
    <t>Full-time equivalent jobs estimated to be indirectly supported by the project.</t>
  </si>
  <si>
    <t>Full-time equivalent induced jobs estimated to be supported by the project.</t>
  </si>
  <si>
    <t>Full-time Equivalent 
Jobs Indirectly Supported</t>
  </si>
  <si>
    <t>Full-time Equivalent 
Jobs Directly Supported</t>
  </si>
  <si>
    <t>Percent of Total Funds
Associated with Primary Activity</t>
  </si>
  <si>
    <t>Percent of Total Funds
Associated with Secondary Activity</t>
  </si>
  <si>
    <t>Percent of Total Funds
Associated with Tertiary Activity</t>
  </si>
  <si>
    <t>Top three items in the total funds, by cost. Selected from a drop-down list.</t>
  </si>
  <si>
    <t>Percentage of the total funds allocated for each of the top three project activities. Estimates should be within 10% of actual budget expenditures per activity. Any portion of the total funds not associated with the top three activities is automatically accounted for using average employment values across all RIMS II industries.</t>
  </si>
  <si>
    <t>JOBS TAB</t>
  </si>
  <si>
    <t>STEP $ / Total $
Ratio</t>
  </si>
  <si>
    <t>Primary Activity</t>
  </si>
  <si>
    <t>Percent of Total Funds Associated with Primary Activity</t>
  </si>
  <si>
    <t>Secondary Activity</t>
  </si>
  <si>
    <t>Percent of Total Funds Associated with Secondary Activity</t>
  </si>
  <si>
    <t>Tertiary Activity</t>
  </si>
  <si>
    <t>Percent of Total Funds Associated with Tertiary Activity</t>
  </si>
  <si>
    <t>Percent of Total Funds Associated with Other Activities</t>
  </si>
  <si>
    <t>Total Toal Funds</t>
  </si>
  <si>
    <t>Sum of Total Funds</t>
  </si>
  <si>
    <t>Sum of STEP Funds</t>
  </si>
  <si>
    <t>STEP $ / Total $</t>
  </si>
  <si>
    <t>Direct FTE/$1M</t>
  </si>
  <si>
    <t>Indirect FTE/$1M</t>
  </si>
  <si>
    <t>Induced FTE/$1M</t>
  </si>
  <si>
    <t>Direct FTE</t>
  </si>
  <si>
    <t>Indirect FTE</t>
  </si>
  <si>
    <t>Induced FTE</t>
  </si>
  <si>
    <t>Inputs Completed: Yes / No ?</t>
  </si>
  <si>
    <t>STEP $</t>
  </si>
  <si>
    <t>Jobs</t>
  </si>
  <si>
    <t>Show Results ?</t>
  </si>
  <si>
    <t>Min Year 1</t>
  </si>
  <si>
    <t xml:space="preserve">          recipients after grant agreements are executed. </t>
  </si>
  <si>
    <t xml:space="preserve">          associated with the top three activities is automatically accounted for using average employment values across all RIMS II industries.</t>
  </si>
  <si>
    <t xml:space="preserve">          Climate Investments facilitate greenhouse gas emission reductions and deliver a suite of economic, environmental, and public health co-benefits,</t>
  </si>
  <si>
    <t xml:space="preserve">Total Full-time Equivalent 
Jobs Supported </t>
  </si>
  <si>
    <r>
      <t xml:space="preserve">Note: </t>
    </r>
    <r>
      <rPr>
        <sz val="12"/>
        <rFont val="Avenir LT Std 55 Roman"/>
        <family val="2"/>
      </rPr>
      <t>The total share of funds associated with the primary, secondary, and tertiary activities may be less than 100%. Any portion of the funds not</t>
    </r>
  </si>
  <si>
    <r>
      <rPr>
        <b/>
        <sz val="12"/>
        <rFont val="Avenir LT Std 55 Roman"/>
      </rPr>
      <t>Note:</t>
    </r>
    <r>
      <rPr>
        <sz val="12"/>
        <rFont val="Avenir LT Std 55 Roman"/>
        <family val="2"/>
      </rPr>
      <t xml:space="preserve"> It is not appropriate to directly compare the job estimates from this Job Co-benefit Modeling Tool to the GGRF project dollars. California</t>
    </r>
  </si>
  <si>
    <t xml:space="preserve">          including job co-benefits. A different mix of spending on materials, equipment, and labor is expected across various California Climate </t>
  </si>
  <si>
    <t xml:space="preserve">          Investments project types and match funding arrangements. As such, some project types will support more jobs than others.</t>
  </si>
  <si>
    <r>
      <rPr>
        <b/>
        <sz val="12"/>
        <rFont val="Avenir LT Std 55 Roman"/>
      </rPr>
      <t>Note:</t>
    </r>
    <r>
      <rPr>
        <sz val="12"/>
        <rFont val="Avenir LT Std 55 Roman"/>
      </rPr>
      <t xml:space="preserve"> STEP Applicants do </t>
    </r>
    <r>
      <rPr>
        <b/>
        <u/>
        <sz val="12"/>
        <rFont val="Avenir LT Std 55 Roman"/>
        <family val="2"/>
      </rPr>
      <t>not</t>
    </r>
    <r>
      <rPr>
        <sz val="12"/>
        <rFont val="Avenir LT Std 55 Roman"/>
      </rPr>
      <t xml:space="preserve"> need to fill out this Jobs tab as part of their STEP proposal. Jobs modeling will be required of all selected funding</t>
    </r>
  </si>
  <si>
    <r>
      <t xml:space="preserve">Step 3: </t>
    </r>
    <r>
      <rPr>
        <sz val="16"/>
        <color theme="1"/>
        <rFont val="Avenir LT Std 55 Roman"/>
        <family val="2"/>
      </rPr>
      <t>Enter Project-specific Community Engagement Information</t>
    </r>
  </si>
  <si>
    <t>Full-time Equivalent Jobs Indirectly Supported</t>
  </si>
  <si>
    <t>and replicated. Paper copies of supporting materials must be available upon request by agency staff.</t>
  </si>
  <si>
    <t>Applicants must use this Benefits Calculator Tool to report the estimated GHG benefits and selected co-benefits associated with proposed projects. In addition to STEP</t>
  </si>
  <si>
    <t xml:space="preserve">the accuracy of project-specific inputs. Applicants are required to provide electronic documentation that is complete and sufficient to allow the calculations to be reviewed </t>
  </si>
  <si>
    <t>For the CARB STEP program, CARB staff developed this STEP Benefits Calculator to estimate the greenhouse gas (GHG) emission reductions and selected co-benefits of each proposed project type.</t>
  </si>
  <si>
    <t xml:space="preserve">This Benefits Calculator estimates GHG emission reductions and air pollutant emission co-benefits using methods described in the supporting STEP Quantification Methodology. Other </t>
  </si>
  <si>
    <r>
      <rPr>
        <b/>
        <sz val="16"/>
        <color theme="1"/>
        <rFont val="Avenir LT Std 55 Roman"/>
        <family val="2"/>
      </rPr>
      <t>Step 4a:</t>
    </r>
    <r>
      <rPr>
        <sz val="16"/>
        <color theme="1"/>
        <rFont val="Avenir LT Std 55 Roman"/>
        <family val="2"/>
      </rPr>
      <t xml:space="preserve"> Review the Estimated Benefits of the Proposed Project from Total GGRF Funds</t>
    </r>
  </si>
  <si>
    <r>
      <rPr>
        <b/>
        <sz val="16"/>
        <rFont val="Avenir LT Std 55 Roman"/>
        <family val="2"/>
      </rPr>
      <t>Step 4b:</t>
    </r>
    <r>
      <rPr>
        <sz val="16"/>
        <rFont val="Avenir LT Std 55 Roman"/>
        <family val="2"/>
      </rPr>
      <t xml:space="preserve"> Review the Estimated Benefits of the Proposed Project from STEP Funds</t>
    </r>
  </si>
  <si>
    <r>
      <t xml:space="preserve">Step 5a: </t>
    </r>
    <r>
      <rPr>
        <sz val="16"/>
        <color theme="1"/>
        <rFont val="Avenir LT Std 55 Roman"/>
        <family val="2"/>
      </rPr>
      <t>Enter Jobs Supported Information</t>
    </r>
  </si>
  <si>
    <r>
      <t xml:space="preserve">Step 5b: </t>
    </r>
    <r>
      <rPr>
        <sz val="16"/>
        <color theme="1"/>
        <rFont val="Avenir LT Std 55 Roman"/>
        <family val="2"/>
      </rPr>
      <t>Review the Estimated Jobs Supported by STEP Funds</t>
    </r>
  </si>
  <si>
    <t>Length of average vehicle one-way trip or roundtrip. Inputs for each project component must be consistent in their assumptions of one-way or roundtrip values. Ride-hailing must include deadhead miles. Suggested value for sedan and SUV is 8.5 mi one-way or 17 mi roundtrip. Suggested value for van and shuttle is 12 mi one-way or 24 mi roundtrip. Suggested values for bicycles and scooters are 1.5 mi and 1 mi, respectively, on one-way trips and double these values on roundtrips. Make sure the input is the length of average vehicle trip, not passenger trip.</t>
  </si>
  <si>
    <t>http://www.arb.ca.gov/cc/capandtrade/auctionproceeds/carb_step_userguide_final_060120.pdf</t>
  </si>
  <si>
    <t>Average Number of Vehicle Trips 
per Vehicle Expected  
in Year 1</t>
  </si>
  <si>
    <t>Average Number of Vehicle Trips 
per Vehicle Expected
in Final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</si>
</sst>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0."/>
    <numFmt numFmtId="165" formatCode="_(&quot;$&quot;* #,##0_);_(&quot;$&quot;* \(#,##0\);_(&quot;$&quot;* &quot;-&quot;??_);_(@_)"/>
    <numFmt numFmtId="166" formatCode="0.0"/>
    <numFmt numFmtId="167" formatCode="0.0000"/>
    <numFmt numFmtId="168" formatCode="0.000000"/>
    <numFmt numFmtId="169" formatCode="&quot;$&quot;#,##0.00"/>
    <numFmt numFmtId="170" formatCode="&quot;$&quot;#,##0"/>
    <numFmt numFmtId="171" formatCode="0.000"/>
    <numFmt numFmtId="172" formatCode="_(* #,##0_);_(* \(#,##0\);_(* &quot;-&quot;??_);_(@_)"/>
    <numFmt numFmtId="173" formatCode="#,##0.0"/>
    <numFmt numFmtId="174" formatCode="mm/dd/yy;@"/>
  </numFmts>
  <fonts count="7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name val="Arial"/>
      <family val="2"/>
    </font>
    <font>
      <sz val="12"/>
      <name val="Lucida Sans"/>
      <family val="2"/>
    </font>
    <font>
      <u/>
      <sz val="11"/>
      <color theme="10"/>
      <name val="Calibri"/>
      <family val="2"/>
      <scheme val="minor"/>
    </font>
    <font>
      <sz val="12"/>
      <color theme="1"/>
      <name val="Arial"/>
      <family val="2"/>
    </font>
    <font>
      <sz val="12"/>
      <name val="Arial"/>
      <family val="2"/>
    </font>
    <font>
      <b/>
      <sz val="12"/>
      <color theme="1"/>
      <name val="Arial"/>
      <family val="2"/>
    </font>
    <font>
      <u/>
      <sz val="12"/>
      <color theme="10"/>
      <name val="Arial"/>
      <family val="2"/>
    </font>
    <font>
      <sz val="12"/>
      <color theme="1"/>
      <name val="Calibri"/>
      <family val="2"/>
      <scheme val="minor"/>
    </font>
    <font>
      <sz val="11"/>
      <color rgb="FFFF0000"/>
      <name val="Calibri"/>
      <family val="2"/>
      <scheme val="minor"/>
    </font>
    <font>
      <b/>
      <sz val="16"/>
      <color theme="1"/>
      <name val="Arial"/>
      <family val="2"/>
    </font>
    <font>
      <sz val="12"/>
      <color rgb="FFFF0000"/>
      <name val="Arial"/>
      <family val="2"/>
    </font>
    <font>
      <sz val="12"/>
      <color rgb="FF000000"/>
      <name val="Arial"/>
      <family val="2"/>
    </font>
    <font>
      <b/>
      <sz val="12"/>
      <color rgb="FF000000"/>
      <name val="Arial"/>
      <family val="2"/>
    </font>
    <font>
      <b/>
      <sz val="14"/>
      <color theme="1"/>
      <name val="Arial"/>
      <family val="2"/>
    </font>
    <font>
      <sz val="14"/>
      <color theme="1"/>
      <name val="Calibri"/>
      <family val="2"/>
      <scheme val="minor"/>
    </font>
    <font>
      <b/>
      <sz val="16"/>
      <color rgb="FFFF0000"/>
      <name val="Arial"/>
      <family val="2"/>
    </font>
    <font>
      <b/>
      <sz val="12"/>
      <name val="Arial"/>
      <family val="2"/>
    </font>
    <font>
      <b/>
      <sz val="11"/>
      <color theme="1"/>
      <name val="Calibri"/>
      <family val="2"/>
      <scheme val="minor"/>
    </font>
    <font>
      <b/>
      <sz val="11"/>
      <color rgb="FF3F3F3F"/>
      <name val="Calibri"/>
      <family val="2"/>
      <scheme val="minor"/>
    </font>
    <font>
      <sz val="11"/>
      <name val="Arial"/>
      <family val="2"/>
    </font>
    <font>
      <b/>
      <sz val="16"/>
      <name val="Arial"/>
      <family val="2"/>
    </font>
    <font>
      <b/>
      <sz val="16"/>
      <color theme="1"/>
      <name val="Avenir LT Std 55 Roman"/>
      <family val="2"/>
    </font>
    <font>
      <sz val="12"/>
      <name val="Avenir LT Std 55 Roman"/>
      <family val="2"/>
    </font>
    <font>
      <b/>
      <sz val="16"/>
      <name val="Avenir LT Std 55 Roman"/>
      <family val="2"/>
    </font>
    <font>
      <b/>
      <sz val="12"/>
      <color theme="1"/>
      <name val="Avenir LT Std 55 Roman"/>
      <family val="2"/>
    </font>
    <font>
      <u/>
      <sz val="12"/>
      <color theme="10"/>
      <name val="Avenir LT Std 55 Roman"/>
      <family val="2"/>
    </font>
    <font>
      <b/>
      <sz val="12"/>
      <name val="Avenir LT Std 55 Roman"/>
      <family val="2"/>
    </font>
    <font>
      <sz val="12"/>
      <color rgb="FFFF0000"/>
      <name val="Avenir LT Std 55 Roman"/>
      <family val="2"/>
    </font>
    <font>
      <b/>
      <sz val="12"/>
      <color rgb="FFFF0000"/>
      <name val="Avenir LT Std 55 Roman"/>
      <family val="2"/>
    </font>
    <font>
      <sz val="12"/>
      <color theme="1"/>
      <name val="Avenir LT Std 55 Roman"/>
      <family val="2"/>
    </font>
    <font>
      <sz val="16"/>
      <color theme="1"/>
      <name val="Avenir LT Std 55 Roman"/>
      <family val="2"/>
    </font>
    <font>
      <sz val="11"/>
      <color theme="1"/>
      <name val="Avenir LT Std 55 Roman"/>
      <family val="2"/>
    </font>
    <font>
      <b/>
      <sz val="14"/>
      <name val="Avenir LT Std 55 Roman"/>
      <family val="2"/>
    </font>
    <font>
      <b/>
      <sz val="14"/>
      <color theme="1"/>
      <name val="Avenir LT Std 55 Roman"/>
      <family val="2"/>
    </font>
    <font>
      <vertAlign val="subscript"/>
      <sz val="12"/>
      <color theme="1"/>
      <name val="Avenir LT Std 55 Roman"/>
      <family val="2"/>
    </font>
    <font>
      <b/>
      <vertAlign val="subscript"/>
      <sz val="12"/>
      <name val="Avenir LT Std 55 Roman"/>
      <family val="2"/>
    </font>
    <font>
      <sz val="12"/>
      <color rgb="FF000000"/>
      <name val="Avenir LT Std 55 Roman"/>
      <family val="2"/>
    </font>
    <font>
      <b/>
      <sz val="11"/>
      <color theme="1"/>
      <name val="Avenir LT Std 55 Roman"/>
      <family val="2"/>
    </font>
    <font>
      <b/>
      <vertAlign val="subscript"/>
      <sz val="12"/>
      <color theme="1"/>
      <name val="Avenir LT Std 55 Roman"/>
      <family val="2"/>
    </font>
    <font>
      <b/>
      <sz val="14"/>
      <name val="Arial"/>
      <family val="2"/>
    </font>
    <font>
      <sz val="10"/>
      <color theme="1"/>
      <name val="Arial"/>
      <family val="2"/>
    </font>
    <font>
      <sz val="12"/>
      <color theme="1"/>
      <name val="Calibri"/>
      <family val="2"/>
    </font>
    <font>
      <vertAlign val="subscript"/>
      <sz val="11"/>
      <color theme="1"/>
      <name val="Avenir LT Std 55 Roman"/>
      <family val="2"/>
    </font>
    <font>
      <b/>
      <sz val="11"/>
      <name val="Avenir LT Std 55 Roman"/>
      <family val="2"/>
    </font>
    <font>
      <sz val="14"/>
      <color theme="1"/>
      <name val="Avenir LT Std 55 Roman"/>
      <family val="2"/>
    </font>
    <font>
      <sz val="8"/>
      <name val="Calibri"/>
      <family val="2"/>
      <scheme val="minor"/>
    </font>
    <font>
      <sz val="12"/>
      <name val="Avenir LT Std 55 Roman"/>
    </font>
    <font>
      <u/>
      <sz val="12"/>
      <color theme="1"/>
      <name val="Avenir LT Std 55 Roman"/>
      <family val="2"/>
    </font>
    <font>
      <b/>
      <sz val="12"/>
      <name val="Avenir LT Std 55 Roman"/>
    </font>
    <font>
      <u/>
      <sz val="12"/>
      <color theme="10"/>
      <name val="Avenir LT Std 55 Roman"/>
    </font>
    <font>
      <b/>
      <sz val="12"/>
      <color theme="1"/>
      <name val="Avenir LT Std 55 Roman"/>
    </font>
    <font>
      <sz val="12"/>
      <color rgb="FF000000"/>
      <name val="Avenir LT Std 55 Roman"/>
    </font>
    <font>
      <sz val="10"/>
      <name val="Avenir LT Std 55 Roman"/>
    </font>
    <font>
      <sz val="12"/>
      <color rgb="FFFF0000"/>
      <name val="Avenir LT Std 55 Roman"/>
    </font>
    <font>
      <sz val="12"/>
      <color theme="1"/>
      <name val="Avenir LT Std 55 Roman"/>
    </font>
    <font>
      <sz val="12"/>
      <color theme="0"/>
      <name val="Avenir LT Std 55 Roman"/>
    </font>
    <font>
      <sz val="11"/>
      <color theme="1"/>
      <name val="Arial"/>
      <family val="2"/>
    </font>
    <font>
      <vertAlign val="subscript"/>
      <sz val="12"/>
      <name val="Avenir LT Std 55 Roman"/>
      <family val="2"/>
    </font>
    <font>
      <sz val="16"/>
      <name val="Avenir LT Std 55 Roman"/>
      <family val="2"/>
    </font>
    <font>
      <vertAlign val="superscript"/>
      <sz val="12"/>
      <color theme="1"/>
      <name val="Avenir LT Std 55 Roman"/>
      <family val="2"/>
    </font>
    <font>
      <vertAlign val="superscript"/>
      <sz val="12"/>
      <color theme="1"/>
      <name val="Arial"/>
      <family val="2"/>
    </font>
    <font>
      <vertAlign val="superscript"/>
      <sz val="11"/>
      <color theme="1"/>
      <name val="Arial"/>
      <family val="2"/>
    </font>
    <font>
      <i/>
      <sz val="12"/>
      <color theme="1"/>
      <name val="Avenir LT Std 55 Roman"/>
      <family val="2"/>
    </font>
    <font>
      <vertAlign val="superscript"/>
      <sz val="12"/>
      <name val="Avenir LT Std 55 Roman"/>
      <family val="2"/>
    </font>
    <font>
      <b/>
      <u/>
      <sz val="12"/>
      <name val="Avenir LT Std 55 Roman"/>
      <family val="2"/>
    </font>
  </fonts>
  <fills count="3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rgb="FFF2F2F2"/>
      </patternFill>
    </fill>
    <fill>
      <patternFill patternType="solid">
        <fgColor theme="9"/>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rgb="FFFFFF00"/>
        <bgColor indexed="64"/>
      </patternFill>
    </fill>
    <fill>
      <patternFill patternType="solid">
        <fgColor rgb="FFE2EFDA"/>
        <bgColor indexed="64"/>
      </patternFill>
    </fill>
    <fill>
      <patternFill patternType="solid">
        <fgColor rgb="FFE2EFDA"/>
        <bgColor rgb="FF000000"/>
      </patternFill>
    </fill>
    <fill>
      <patternFill patternType="solid">
        <fgColor rgb="FFD9D9D9"/>
        <bgColor indexed="64"/>
      </patternFill>
    </fill>
    <fill>
      <patternFill patternType="solid">
        <fgColor theme="5"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rgb="FFFFFF00"/>
        <bgColor rgb="FF000000"/>
      </patternFill>
    </fill>
    <fill>
      <patternFill patternType="solid">
        <fgColor theme="3" tint="0.79998168889431442"/>
        <bgColor indexed="64"/>
      </patternFill>
    </fill>
    <fill>
      <patternFill patternType="solid">
        <fgColor theme="9" tint="0.79998168889431442"/>
        <bgColor rgb="FF000000"/>
      </patternFill>
    </fill>
    <fill>
      <patternFill patternType="solid">
        <fgColor theme="8" tint="0.79998168889431442"/>
        <bgColor indexed="64"/>
      </patternFill>
    </fill>
  </fills>
  <borders count="14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auto="1"/>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style="medium">
        <color indexed="64"/>
      </left>
      <right style="medium">
        <color indexed="64"/>
      </right>
      <top/>
      <bottom style="thin">
        <color indexed="64"/>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thin">
        <color auto="1"/>
      </left>
      <right/>
      <top style="medium">
        <color auto="1"/>
      </top>
      <bottom style="thin">
        <color auto="1"/>
      </bottom>
      <diagonal/>
    </border>
    <border>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style="thin">
        <color auto="1"/>
      </left>
      <right/>
      <top style="thin">
        <color auto="1"/>
      </top>
      <bottom/>
      <diagonal/>
    </border>
    <border>
      <left/>
      <right style="thin">
        <color indexed="64"/>
      </right>
      <top/>
      <bottom/>
      <diagonal/>
    </border>
    <border>
      <left/>
      <right style="thin">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auto="1"/>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medium">
        <color auto="1"/>
      </left>
      <right style="medium">
        <color auto="1"/>
      </right>
      <top/>
      <bottom style="medium">
        <color auto="1"/>
      </bottom>
      <diagonal/>
    </border>
    <border>
      <left style="thin">
        <color auto="1"/>
      </left>
      <right/>
      <top/>
      <bottom style="medium">
        <color auto="1"/>
      </bottom>
      <diagonal/>
    </border>
    <border>
      <left style="thin">
        <color auto="1"/>
      </left>
      <right/>
      <top style="medium">
        <color auto="1"/>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top style="thin">
        <color auto="1"/>
      </top>
      <bottom/>
      <diagonal/>
    </border>
    <border>
      <left/>
      <right/>
      <top style="thin">
        <color auto="1"/>
      </top>
      <bottom style="medium">
        <color auto="1"/>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top style="thin">
        <color auto="1"/>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medium">
        <color indexed="64"/>
      </right>
      <top style="thin">
        <color theme="0" tint="-0.14996795556505021"/>
      </top>
      <bottom style="medium">
        <color indexed="64"/>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theme="0" tint="-0.14996795556505021"/>
      </left>
      <right style="medium">
        <color indexed="64"/>
      </right>
      <top style="medium">
        <color indexed="64"/>
      </top>
      <bottom style="medium">
        <color indexed="64"/>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theme="0" tint="-0.14996795556505021"/>
      </right>
      <top style="medium">
        <color indexed="64"/>
      </top>
      <bottom style="medium">
        <color indexed="64"/>
      </bottom>
      <diagonal/>
    </border>
    <border>
      <left style="thin">
        <color theme="0" tint="-0.14996795556505021"/>
      </left>
      <right style="thin">
        <color theme="0" tint="-0.14996795556505021"/>
      </right>
      <top style="medium">
        <color indexed="64"/>
      </top>
      <bottom style="medium">
        <color indexed="64"/>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medium">
        <color indexed="64"/>
      </right>
      <top style="thin">
        <color theme="0" tint="-0.14996795556505021"/>
      </top>
      <bottom/>
      <diagonal/>
    </border>
    <border>
      <left style="medium">
        <color auto="1"/>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style="medium">
        <color auto="1"/>
      </right>
      <top style="thin">
        <color theme="2"/>
      </top>
      <bottom style="thin">
        <color theme="2"/>
      </bottom>
      <diagonal/>
    </border>
    <border>
      <left style="medium">
        <color auto="1"/>
      </left>
      <right style="thin">
        <color theme="2"/>
      </right>
      <top style="thin">
        <color theme="2"/>
      </top>
      <bottom style="medium">
        <color auto="1"/>
      </bottom>
      <diagonal/>
    </border>
    <border>
      <left style="thin">
        <color theme="2"/>
      </left>
      <right style="thin">
        <color theme="2"/>
      </right>
      <top style="thin">
        <color theme="2"/>
      </top>
      <bottom style="medium">
        <color indexed="64"/>
      </bottom>
      <diagonal/>
    </border>
    <border>
      <left style="thin">
        <color theme="2"/>
      </left>
      <right style="medium">
        <color auto="1"/>
      </right>
      <top style="thin">
        <color theme="2"/>
      </top>
      <bottom style="medium">
        <color indexed="64"/>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top style="medium">
        <color indexed="64"/>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top style="thin">
        <color theme="0" tint="-0.14996795556505021"/>
      </top>
      <bottom style="medium">
        <color indexed="64"/>
      </bottom>
      <diagonal/>
    </border>
    <border>
      <left style="medium">
        <color theme="1"/>
      </left>
      <right style="thin">
        <color theme="0" tint="-0.249977111117893"/>
      </right>
      <top style="thin">
        <color theme="0" tint="-0.249977111117893"/>
      </top>
      <bottom style="thin">
        <color theme="0" tint="-0.249977111117893"/>
      </bottom>
      <diagonal/>
    </border>
    <border>
      <left style="thin">
        <color theme="0" tint="-0.249977111117893"/>
      </left>
      <right style="medium">
        <color theme="1"/>
      </right>
      <top style="thin">
        <color theme="0" tint="-0.249977111117893"/>
      </top>
      <bottom style="thin">
        <color theme="0" tint="-0.249977111117893"/>
      </bottom>
      <diagonal/>
    </border>
    <border>
      <left style="medium">
        <color theme="1"/>
      </left>
      <right style="thin">
        <color theme="0" tint="-0.249977111117893"/>
      </right>
      <top style="thin">
        <color theme="0" tint="-0.249977111117893"/>
      </top>
      <bottom style="medium">
        <color theme="1"/>
      </bottom>
      <diagonal/>
    </border>
    <border>
      <left style="thin">
        <color theme="0" tint="-0.249977111117893"/>
      </left>
      <right style="medium">
        <color theme="1"/>
      </right>
      <top style="thin">
        <color theme="0" tint="-0.249977111117893"/>
      </top>
      <bottom style="medium">
        <color theme="1"/>
      </bottom>
      <diagonal/>
    </border>
    <border>
      <left style="medium">
        <color theme="1"/>
      </left>
      <right style="thin">
        <color theme="0" tint="-0.249977111117893"/>
      </right>
      <top style="medium">
        <color theme="1"/>
      </top>
      <bottom style="thin">
        <color theme="0" tint="-0.249977111117893"/>
      </bottom>
      <diagonal/>
    </border>
    <border>
      <left style="thin">
        <color theme="0" tint="-0.249977111117893"/>
      </left>
      <right style="medium">
        <color theme="1"/>
      </right>
      <top style="medium">
        <color theme="1"/>
      </top>
      <bottom style="thin">
        <color theme="0" tint="-0.249977111117893"/>
      </bottom>
      <diagonal/>
    </border>
    <border>
      <left/>
      <right/>
      <top style="medium">
        <color theme="1"/>
      </top>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auto="1"/>
      </left>
      <right style="medium">
        <color theme="1"/>
      </right>
      <top/>
      <bottom style="thin">
        <color auto="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top style="thin">
        <color theme="1"/>
      </top>
      <bottom/>
      <diagonal/>
    </border>
    <border>
      <left style="thin">
        <color theme="1"/>
      </left>
      <right/>
      <top/>
      <bottom/>
      <diagonal/>
    </border>
    <border>
      <left style="medium">
        <color theme="1"/>
      </left>
      <right/>
      <top style="medium">
        <color theme="1"/>
      </top>
      <bottom style="thin">
        <color indexed="64"/>
      </bottom>
      <diagonal/>
    </border>
    <border>
      <left/>
      <right style="medium">
        <color theme="1"/>
      </right>
      <top style="medium">
        <color theme="1"/>
      </top>
      <bottom/>
      <diagonal/>
    </border>
    <border>
      <left style="medium">
        <color theme="1"/>
      </left>
      <right/>
      <top style="thin">
        <color indexed="64"/>
      </top>
      <bottom style="thin">
        <color indexed="64"/>
      </bottom>
      <diagonal/>
    </border>
    <border>
      <left style="thin">
        <color theme="1"/>
      </left>
      <right style="medium">
        <color theme="1"/>
      </right>
      <top style="thin">
        <color theme="1"/>
      </top>
      <bottom/>
      <diagonal/>
    </border>
    <border>
      <left style="thin">
        <color theme="1"/>
      </left>
      <right style="medium">
        <color theme="1"/>
      </right>
      <top/>
      <bottom/>
      <diagonal/>
    </border>
    <border>
      <left style="thin">
        <color theme="1"/>
      </left>
      <right style="medium">
        <color theme="1"/>
      </right>
      <top/>
      <bottom style="thin">
        <color theme="1"/>
      </bottom>
      <diagonal/>
    </border>
    <border>
      <left/>
      <right style="medium">
        <color theme="1"/>
      </right>
      <top style="thin">
        <color theme="1"/>
      </top>
      <bottom/>
      <diagonal/>
    </border>
    <border>
      <left/>
      <right style="medium">
        <color theme="1"/>
      </right>
      <top/>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thin">
        <color theme="1"/>
      </left>
      <right style="thin">
        <color theme="1"/>
      </right>
      <top style="thin">
        <color theme="1"/>
      </top>
      <bottom style="medium">
        <color indexed="64"/>
      </bottom>
      <diagonal/>
    </border>
    <border>
      <left style="thin">
        <color theme="1"/>
      </left>
      <right style="medium">
        <color theme="1"/>
      </right>
      <top style="thin">
        <color theme="1"/>
      </top>
      <bottom style="medium">
        <color indexed="64"/>
      </bottom>
      <diagonal/>
    </border>
    <border>
      <left style="medium">
        <color theme="1"/>
      </left>
      <right style="thin">
        <color theme="1"/>
      </right>
      <top style="thin">
        <color indexed="64"/>
      </top>
      <bottom style="medium">
        <color indexed="64"/>
      </bottom>
      <diagonal/>
    </border>
    <border>
      <left style="thin">
        <color auto="1"/>
      </left>
      <right style="medium">
        <color indexed="64"/>
      </right>
      <top/>
      <bottom/>
      <diagonal/>
    </border>
    <border>
      <left style="medium">
        <color theme="1"/>
      </left>
      <right style="thin">
        <color indexed="64"/>
      </right>
      <top style="thin">
        <color indexed="64"/>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thin">
        <color indexed="64"/>
      </top>
      <bottom/>
      <diagonal/>
    </border>
    <border>
      <left style="thin">
        <color theme="1"/>
      </left>
      <right style="thin">
        <color theme="1"/>
      </right>
      <top style="thin">
        <color indexed="64"/>
      </top>
      <bottom style="thin">
        <color theme="1"/>
      </bottom>
      <diagonal/>
    </border>
    <border>
      <left style="thin">
        <color theme="1"/>
      </left>
      <right style="medium">
        <color theme="1"/>
      </right>
      <top style="thin">
        <color indexed="64"/>
      </top>
      <bottom style="thin">
        <color theme="1"/>
      </bottom>
      <diagonal/>
    </border>
  </borders>
  <cellStyleXfs count="20">
    <xf numFmtId="0" fontId="0" fillId="0" borderId="0"/>
    <xf numFmtId="43" fontId="5" fillId="0" borderId="0" applyFont="0" applyFill="0" applyBorder="0" applyAlignment="0" applyProtection="0"/>
    <xf numFmtId="0" fontId="4" fillId="0" borderId="0"/>
    <xf numFmtId="0" fontId="30" fillId="0" borderId="0" applyNumberForma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5" fillId="0" borderId="0"/>
    <xf numFmtId="0" fontId="23" fillId="8" borderId="26" applyNumberFormat="0" applyAlignment="0" applyProtection="0"/>
    <xf numFmtId="0" fontId="4" fillId="0" borderId="0"/>
    <xf numFmtId="44" fontId="4" fillId="0" borderId="0" applyFont="0" applyFill="0" applyBorder="0" applyAlignment="0" applyProtection="0"/>
    <xf numFmtId="0" fontId="7" fillId="0" borderId="0" applyNumberFormat="0" applyFill="0" applyBorder="0" applyAlignment="0" applyProtection="0"/>
    <xf numFmtId="0" fontId="5" fillId="0" borderId="0"/>
    <xf numFmtId="0" fontId="4" fillId="0" borderId="0"/>
    <xf numFmtId="0" fontId="11" fillId="0" borderId="0" applyNumberForma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cellStyleXfs>
  <cellXfs count="1183">
    <xf numFmtId="0" fontId="0" fillId="0" borderId="0" xfId="0"/>
    <xf numFmtId="0" fontId="0" fillId="0" borderId="0" xfId="0" applyFill="1" applyBorder="1"/>
    <xf numFmtId="0" fontId="6" fillId="0" borderId="0" xfId="0" applyFont="1" applyFill="1" applyBorder="1"/>
    <xf numFmtId="0" fontId="9" fillId="0" borderId="0" xfId="0" applyFont="1"/>
    <xf numFmtId="0" fontId="9" fillId="0" borderId="0" xfId="0" applyFont="1" applyAlignment="1">
      <alignment horizontal="left"/>
    </xf>
    <xf numFmtId="0" fontId="10" fillId="0" borderId="0" xfId="0" applyFont="1" applyFill="1" applyBorder="1"/>
    <xf numFmtId="0" fontId="8" fillId="0" borderId="0" xfId="0" applyFont="1" applyFill="1" applyBorder="1" applyAlignment="1">
      <alignment vertical="top" wrapText="1"/>
    </xf>
    <xf numFmtId="0" fontId="12" fillId="0" borderId="0" xfId="0" applyFont="1" applyFill="1" applyBorder="1"/>
    <xf numFmtId="0" fontId="8" fillId="0" borderId="0" xfId="0" applyFont="1" applyAlignment="1">
      <alignment vertical="top" wrapText="1"/>
    </xf>
    <xf numFmtId="0" fontId="11" fillId="0" borderId="0" xfId="3" applyFont="1" applyFill="1" applyBorder="1" applyAlignment="1">
      <alignment vertical="top" wrapText="1"/>
    </xf>
    <xf numFmtId="0" fontId="10" fillId="0" borderId="0" xfId="0" applyFont="1" applyAlignment="1">
      <alignment vertical="top"/>
    </xf>
    <xf numFmtId="0" fontId="13" fillId="0" borderId="0" xfId="0" applyFont="1" applyFill="1" applyBorder="1"/>
    <xf numFmtId="164" fontId="16" fillId="0" borderId="1" xfId="0" applyNumberFormat="1" applyFont="1" applyBorder="1" applyAlignment="1">
      <alignment horizontal="center" vertical="center" wrapText="1"/>
    </xf>
    <xf numFmtId="0" fontId="8" fillId="0" borderId="0" xfId="0" applyFont="1"/>
    <xf numFmtId="0" fontId="0" fillId="0" borderId="0" xfId="0" applyFill="1" applyBorder="1" applyAlignment="1">
      <alignment vertical="center"/>
    </xf>
    <xf numFmtId="0" fontId="17" fillId="6" borderId="1" xfId="0" applyFont="1" applyFill="1" applyBorder="1" applyAlignment="1">
      <alignment horizontal="center" vertical="center" wrapText="1"/>
    </xf>
    <xf numFmtId="0" fontId="8" fillId="0" borderId="0" xfId="0" applyFont="1" applyFill="1" applyBorder="1"/>
    <xf numFmtId="0" fontId="9" fillId="0" borderId="0" xfId="13" applyFont="1"/>
    <xf numFmtId="0" fontId="9" fillId="0" borderId="1" xfId="13" applyFont="1" applyBorder="1"/>
    <xf numFmtId="0" fontId="8" fillId="0" borderId="1" xfId="14" applyFont="1" applyBorder="1"/>
    <xf numFmtId="0" fontId="9" fillId="0" borderId="0" xfId="13" applyFont="1" applyBorder="1"/>
    <xf numFmtId="0" fontId="6" fillId="0" borderId="1" xfId="13" applyFont="1" applyBorder="1"/>
    <xf numFmtId="0" fontId="8" fillId="0" borderId="0" xfId="14" applyFont="1" applyBorder="1"/>
    <xf numFmtId="0" fontId="24" fillId="0" borderId="0" xfId="13" applyFont="1" applyBorder="1"/>
    <xf numFmtId="0" fontId="6" fillId="0" borderId="0" xfId="13" applyFont="1"/>
    <xf numFmtId="0" fontId="0" fillId="0" borderId="0" xfId="0" applyAlignment="1">
      <alignment wrapText="1"/>
    </xf>
    <xf numFmtId="0" fontId="14" fillId="0" borderId="0" xfId="0" applyFont="1" applyFill="1" applyBorder="1" applyAlignment="1">
      <alignment vertical="center"/>
    </xf>
    <xf numFmtId="0" fontId="0" fillId="0" borderId="0" xfId="0" applyFill="1" applyBorder="1" applyAlignment="1"/>
    <xf numFmtId="0" fontId="20" fillId="0" borderId="0" xfId="0" applyFont="1" applyFill="1" applyBorder="1" applyAlignment="1">
      <alignment vertical="center"/>
    </xf>
    <xf numFmtId="0" fontId="8" fillId="0" borderId="0" xfId="0" applyFont="1" applyBorder="1" applyAlignment="1">
      <alignment vertical="center"/>
    </xf>
    <xf numFmtId="0" fontId="17" fillId="9" borderId="1" xfId="13" applyFont="1" applyFill="1" applyBorder="1" applyAlignment="1">
      <alignment horizontal="center" vertical="center" wrapText="1"/>
    </xf>
    <xf numFmtId="0" fontId="10" fillId="11" borderId="1" xfId="14" applyFont="1" applyFill="1" applyBorder="1" applyAlignment="1">
      <alignment horizontal="center" vertical="center"/>
    </xf>
    <xf numFmtId="14" fontId="27" fillId="0" borderId="0" xfId="8" applyNumberFormat="1" applyFont="1" applyFill="1" applyBorder="1" applyAlignment="1">
      <alignment vertical="center" wrapText="1"/>
    </xf>
    <xf numFmtId="0" fontId="27" fillId="0" borderId="0" xfId="8" applyFont="1" applyFill="1" applyBorder="1" applyAlignment="1">
      <alignment vertical="center" wrapText="1"/>
    </xf>
    <xf numFmtId="165" fontId="27" fillId="0" borderId="0" xfId="7" applyNumberFormat="1" applyFont="1" applyFill="1" applyBorder="1" applyAlignment="1">
      <alignment vertical="center" wrapText="1"/>
    </xf>
    <xf numFmtId="0" fontId="29" fillId="0" borderId="0" xfId="0" applyFont="1" applyFill="1" applyBorder="1" applyAlignment="1">
      <alignment horizontal="left"/>
    </xf>
    <xf numFmtId="0" fontId="30" fillId="0" borderId="0" xfId="3" applyFont="1" applyFill="1" applyBorder="1" applyAlignment="1">
      <alignment horizontal="left" vertical="center" wrapText="1"/>
    </xf>
    <xf numFmtId="0" fontId="27" fillId="0" borderId="0" xfId="3" applyFont="1" applyFill="1" applyBorder="1" applyAlignment="1">
      <alignment horizontal="left" vertical="top" wrapText="1"/>
    </xf>
    <xf numFmtId="0" fontId="35" fillId="0" borderId="0" xfId="0" applyFont="1" applyFill="1" applyBorder="1" applyAlignment="1"/>
    <xf numFmtId="0" fontId="35" fillId="0" borderId="0" xfId="0" applyFont="1" applyFill="1" applyBorder="1"/>
    <xf numFmtId="0" fontId="34" fillId="0" borderId="0" xfId="0" applyFont="1" applyFill="1" applyBorder="1" applyAlignment="1"/>
    <xf numFmtId="0" fontId="34" fillId="0" borderId="0" xfId="0" applyFont="1" applyFill="1" applyBorder="1"/>
    <xf numFmtId="0" fontId="34" fillId="0" borderId="0" xfId="0" applyFont="1" applyFill="1" applyBorder="1" applyAlignment="1">
      <alignment wrapText="1"/>
    </xf>
    <xf numFmtId="0" fontId="34" fillId="0" borderId="0" xfId="0" applyFont="1"/>
    <xf numFmtId="0" fontId="34" fillId="0" borderId="0" xfId="0" applyFont="1" applyFill="1"/>
    <xf numFmtId="0" fontId="34" fillId="13" borderId="33" xfId="0" applyFont="1" applyFill="1" applyBorder="1" applyAlignment="1">
      <alignment wrapText="1"/>
    </xf>
    <xf numFmtId="0" fontId="34" fillId="13" borderId="32" xfId="0" applyFont="1" applyFill="1" applyBorder="1" applyAlignment="1">
      <alignment wrapText="1"/>
    </xf>
    <xf numFmtId="0" fontId="34" fillId="13" borderId="49" xfId="0" applyFont="1" applyFill="1" applyBorder="1" applyAlignment="1">
      <alignment wrapText="1"/>
    </xf>
    <xf numFmtId="0" fontId="34" fillId="10" borderId="29" xfId="0" applyFont="1" applyFill="1" applyBorder="1" applyAlignment="1">
      <alignment wrapText="1"/>
    </xf>
    <xf numFmtId="0" fontId="34" fillId="10" borderId="47" xfId="0" applyFont="1" applyFill="1" applyBorder="1"/>
    <xf numFmtId="0" fontId="34" fillId="20" borderId="15" xfId="0" applyFont="1" applyFill="1" applyBorder="1"/>
    <xf numFmtId="0" fontId="34" fillId="20" borderId="1" xfId="0" applyFont="1" applyFill="1" applyBorder="1"/>
    <xf numFmtId="0" fontId="34" fillId="20" borderId="10" xfId="0" applyFont="1" applyFill="1" applyBorder="1"/>
    <xf numFmtId="0" fontId="34" fillId="5" borderId="1" xfId="0" applyFont="1" applyFill="1" applyBorder="1"/>
    <xf numFmtId="0" fontId="34" fillId="20" borderId="17" xfId="0" applyFont="1" applyFill="1" applyBorder="1"/>
    <xf numFmtId="0" fontId="34" fillId="20" borderId="18" xfId="0" applyFont="1" applyFill="1" applyBorder="1"/>
    <xf numFmtId="0" fontId="29"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26" fillId="0" borderId="0" xfId="0" applyFont="1" applyFill="1" applyBorder="1" applyAlignment="1">
      <alignment vertical="center"/>
    </xf>
    <xf numFmtId="0" fontId="28" fillId="0" borderId="0" xfId="0" applyFont="1" applyFill="1" applyBorder="1" applyAlignment="1">
      <alignment vertical="center"/>
    </xf>
    <xf numFmtId="0" fontId="29" fillId="0" borderId="0" xfId="0" applyFont="1" applyFill="1" applyBorder="1" applyAlignment="1">
      <alignment vertical="center"/>
    </xf>
    <xf numFmtId="0" fontId="27" fillId="0" borderId="0" xfId="0" applyFont="1" applyFill="1" applyBorder="1"/>
    <xf numFmtId="0" fontId="33" fillId="0" borderId="0" xfId="0" applyFont="1" applyFill="1" applyBorder="1" applyAlignment="1">
      <alignment vertical="center"/>
    </xf>
    <xf numFmtId="0" fontId="34" fillId="0" borderId="0" xfId="0" applyFont="1" applyFill="1" applyBorder="1" applyAlignment="1">
      <alignment vertical="center"/>
    </xf>
    <xf numFmtId="0" fontId="34" fillId="20" borderId="29" xfId="0" applyFont="1" applyFill="1" applyBorder="1"/>
    <xf numFmtId="0" fontId="34" fillId="13" borderId="60" xfId="0" applyFont="1" applyFill="1" applyBorder="1" applyAlignment="1">
      <alignment wrapText="1"/>
    </xf>
    <xf numFmtId="0" fontId="34" fillId="13" borderId="30" xfId="0" applyFont="1" applyFill="1" applyBorder="1" applyAlignment="1">
      <alignment wrapText="1"/>
    </xf>
    <xf numFmtId="0" fontId="34" fillId="20" borderId="12" xfId="0" applyFont="1" applyFill="1" applyBorder="1"/>
    <xf numFmtId="0" fontId="34" fillId="10" borderId="47" xfId="0" applyFont="1" applyFill="1" applyBorder="1" applyAlignment="1">
      <alignment wrapText="1"/>
    </xf>
    <xf numFmtId="0" fontId="34" fillId="10" borderId="25" xfId="0" applyFont="1" applyFill="1" applyBorder="1"/>
    <xf numFmtId="14" fontId="27" fillId="17" borderId="25" xfId="8" applyNumberFormat="1" applyFont="1" applyFill="1" applyBorder="1" applyAlignment="1">
      <alignment vertical="center" wrapText="1"/>
    </xf>
    <xf numFmtId="0" fontId="27" fillId="17" borderId="25" xfId="8" applyFont="1" applyFill="1" applyBorder="1" applyAlignment="1">
      <alignment vertical="center" wrapText="1"/>
    </xf>
    <xf numFmtId="165" fontId="27" fillId="2" borderId="28" xfId="7" applyNumberFormat="1" applyFont="1" applyFill="1" applyBorder="1" applyAlignment="1">
      <alignment vertical="center" wrapText="1"/>
    </xf>
    <xf numFmtId="0" fontId="27" fillId="13" borderId="32" xfId="8" applyFont="1" applyFill="1" applyBorder="1" applyAlignment="1">
      <alignment horizontal="left" wrapText="1"/>
    </xf>
    <xf numFmtId="0" fontId="27" fillId="13" borderId="30" xfId="8" applyFont="1" applyFill="1" applyBorder="1" applyAlignment="1">
      <alignment horizontal="left" wrapText="1"/>
    </xf>
    <xf numFmtId="0" fontId="36" fillId="0" borderId="0" xfId="0" applyFont="1"/>
    <xf numFmtId="0" fontId="36" fillId="0" borderId="0" xfId="0" applyFont="1" applyAlignment="1">
      <alignment horizontal="center"/>
    </xf>
    <xf numFmtId="0" fontId="37" fillId="0" borderId="0" xfId="5" applyFont="1" applyAlignment="1">
      <alignment horizontal="center"/>
    </xf>
    <xf numFmtId="0" fontId="38" fillId="0" borderId="0" xfId="5" applyFont="1" applyAlignment="1">
      <alignment horizontal="center"/>
    </xf>
    <xf numFmtId="0" fontId="34" fillId="0" borderId="5" xfId="0" applyFont="1" applyBorder="1"/>
    <xf numFmtId="0" fontId="34" fillId="0" borderId="0" xfId="0" applyFont="1" applyFill="1" applyBorder="1" applyAlignment="1">
      <alignment horizontal="center"/>
    </xf>
    <xf numFmtId="0" fontId="34" fillId="0" borderId="6" xfId="0" applyFont="1" applyBorder="1"/>
    <xf numFmtId="0" fontId="34" fillId="0" borderId="0" xfId="0" applyFont="1" applyBorder="1"/>
    <xf numFmtId="0" fontId="30" fillId="0" borderId="0" xfId="15" applyFont="1" applyFill="1" applyBorder="1"/>
    <xf numFmtId="0" fontId="36" fillId="0" borderId="6" xfId="0" applyFont="1" applyBorder="1"/>
    <xf numFmtId="0" fontId="30" fillId="0" borderId="7" xfId="15" applyFont="1" applyFill="1" applyBorder="1"/>
    <xf numFmtId="0" fontId="30" fillId="0" borderId="8" xfId="15" applyFont="1" applyFill="1" applyBorder="1"/>
    <xf numFmtId="0" fontId="36" fillId="0" borderId="9" xfId="0" applyFont="1" applyBorder="1"/>
    <xf numFmtId="0" fontId="29" fillId="19" borderId="33" xfId="2" applyFont="1" applyFill="1" applyBorder="1" applyAlignment="1">
      <alignment horizontal="center" vertical="center"/>
    </xf>
    <xf numFmtId="0" fontId="29" fillId="19" borderId="32" xfId="2" applyFont="1" applyFill="1" applyBorder="1" applyAlignment="1">
      <alignment horizontal="center" vertical="center"/>
    </xf>
    <xf numFmtId="0" fontId="31" fillId="19" borderId="32" xfId="0" applyFont="1" applyFill="1" applyBorder="1" applyAlignment="1">
      <alignment horizontal="center" vertical="center"/>
    </xf>
    <xf numFmtId="0" fontId="31" fillId="19" borderId="30" xfId="2" applyFont="1" applyFill="1" applyBorder="1" applyAlignment="1">
      <alignment horizontal="center" vertical="center"/>
    </xf>
    <xf numFmtId="0" fontId="34" fillId="0" borderId="12" xfId="2" applyFont="1" applyBorder="1" applyAlignment="1">
      <alignment horizontal="center"/>
    </xf>
    <xf numFmtId="0" fontId="34" fillId="0" borderId="13" xfId="2" applyFont="1" applyBorder="1" applyAlignment="1">
      <alignment horizontal="center"/>
    </xf>
    <xf numFmtId="0" fontId="27" fillId="0" borderId="13" xfId="13" applyFont="1" applyBorder="1" applyAlignment="1">
      <alignment horizontal="center"/>
    </xf>
    <xf numFmtId="2" fontId="27" fillId="22" borderId="14" xfId="0" applyNumberFormat="1" applyFont="1" applyFill="1" applyBorder="1" applyAlignment="1">
      <alignment horizontal="center"/>
    </xf>
    <xf numFmtId="0" fontId="34" fillId="0" borderId="15" xfId="2" applyFont="1" applyBorder="1" applyAlignment="1">
      <alignment horizontal="center"/>
    </xf>
    <xf numFmtId="0" fontId="34" fillId="0" borderId="1" xfId="2" applyFont="1" applyBorder="1" applyAlignment="1">
      <alignment horizontal="center"/>
    </xf>
    <xf numFmtId="0" fontId="27" fillId="0" borderId="1" xfId="13" applyFont="1" applyBorder="1" applyAlignment="1">
      <alignment horizontal="center"/>
    </xf>
    <xf numFmtId="2" fontId="27" fillId="22" borderId="16" xfId="0" applyNumberFormat="1" applyFont="1" applyFill="1" applyBorder="1" applyAlignment="1">
      <alignment horizontal="center"/>
    </xf>
    <xf numFmtId="2" fontId="41" fillId="23" borderId="16" xfId="6" applyNumberFormat="1" applyFont="1" applyFill="1" applyBorder="1" applyAlignment="1">
      <alignment horizontal="center" vertical="center"/>
    </xf>
    <xf numFmtId="0" fontId="27" fillId="0" borderId="15" xfId="0" applyFont="1" applyBorder="1" applyAlignment="1">
      <alignment horizontal="center"/>
    </xf>
    <xf numFmtId="0" fontId="27" fillId="0" borderId="1" xfId="0" applyFont="1" applyBorder="1" applyAlignment="1">
      <alignment horizontal="center"/>
    </xf>
    <xf numFmtId="0" fontId="27" fillId="0" borderId="15" xfId="13" applyFont="1" applyBorder="1" applyAlignment="1">
      <alignment horizontal="center"/>
    </xf>
    <xf numFmtId="2" fontId="41" fillId="23" borderId="19" xfId="6" applyNumberFormat="1" applyFont="1" applyFill="1" applyBorder="1" applyAlignment="1">
      <alignment horizontal="center" vertical="center"/>
    </xf>
    <xf numFmtId="0" fontId="34" fillId="0" borderId="29" xfId="0" applyFont="1" applyBorder="1" applyAlignment="1">
      <alignment vertical="center"/>
    </xf>
    <xf numFmtId="0" fontId="34" fillId="0" borderId="15" xfId="0" applyFont="1" applyBorder="1" applyAlignment="1">
      <alignment vertical="center"/>
    </xf>
    <xf numFmtId="0" fontId="34" fillId="0" borderId="1" xfId="0" applyFont="1" applyBorder="1" applyAlignment="1">
      <alignment vertical="center"/>
    </xf>
    <xf numFmtId="0" fontId="34" fillId="0" borderId="16" xfId="0" applyFont="1" applyBorder="1" applyAlignment="1">
      <alignment vertical="center"/>
    </xf>
    <xf numFmtId="0" fontId="34" fillId="0" borderId="15" xfId="0" applyFont="1" applyFill="1" applyBorder="1" applyAlignment="1">
      <alignment vertical="center"/>
    </xf>
    <xf numFmtId="0" fontId="34" fillId="0" borderId="39" xfId="0" applyFont="1" applyFill="1" applyBorder="1" applyAlignment="1">
      <alignment vertical="center"/>
    </xf>
    <xf numFmtId="0" fontId="34" fillId="0" borderId="17" xfId="0" applyFont="1" applyBorder="1" applyAlignment="1">
      <alignment vertical="center"/>
    </xf>
    <xf numFmtId="0" fontId="34" fillId="0" borderId="18" xfId="0" applyFont="1" applyBorder="1" applyAlignment="1">
      <alignment vertical="center"/>
    </xf>
    <xf numFmtId="0" fontId="34" fillId="5" borderId="39" xfId="0" applyFont="1" applyFill="1" applyBorder="1" applyAlignment="1">
      <alignment horizontal="center" vertical="center"/>
    </xf>
    <xf numFmtId="0" fontId="34" fillId="5" borderId="38" xfId="0" applyFont="1" applyFill="1" applyBorder="1" applyAlignment="1">
      <alignment horizontal="center" vertical="center" wrapText="1"/>
    </xf>
    <xf numFmtId="0" fontId="34" fillId="5" borderId="37" xfId="0" applyFont="1" applyFill="1" applyBorder="1" applyAlignment="1">
      <alignment horizontal="center" vertical="center" wrapText="1"/>
    </xf>
    <xf numFmtId="0" fontId="34" fillId="0" borderId="12" xfId="0" applyFont="1" applyBorder="1" applyAlignment="1">
      <alignment vertical="center"/>
    </xf>
    <xf numFmtId="166" fontId="34" fillId="0" borderId="13" xfId="0" applyNumberFormat="1" applyFont="1" applyBorder="1" applyAlignment="1">
      <alignment vertical="center"/>
    </xf>
    <xf numFmtId="0" fontId="34" fillId="0" borderId="14" xfId="0" quotePrefix="1" applyFont="1" applyBorder="1" applyAlignment="1">
      <alignment horizontal="right" vertical="center"/>
    </xf>
    <xf numFmtId="166" fontId="34" fillId="0" borderId="16" xfId="0" applyNumberFormat="1" applyFont="1" applyBorder="1" applyAlignment="1">
      <alignment vertical="center"/>
    </xf>
    <xf numFmtId="166" fontId="34" fillId="0" borderId="1" xfId="0" applyNumberFormat="1" applyFont="1" applyBorder="1" applyAlignment="1">
      <alignment vertical="center"/>
    </xf>
    <xf numFmtId="0" fontId="34" fillId="0" borderId="16" xfId="0" quotePrefix="1" applyFont="1" applyBorder="1" applyAlignment="1">
      <alignment horizontal="right" vertical="center"/>
    </xf>
    <xf numFmtId="0" fontId="34" fillId="0" borderId="15" xfId="0" applyFont="1" applyBorder="1" applyAlignment="1">
      <alignment horizontal="left" vertical="center"/>
    </xf>
    <xf numFmtId="0" fontId="34" fillId="0" borderId="1" xfId="0" applyFont="1" applyBorder="1" applyAlignment="1">
      <alignment horizontal="right" vertical="center" wrapText="1"/>
    </xf>
    <xf numFmtId="0" fontId="34" fillId="0" borderId="1" xfId="0" quotePrefix="1" applyFont="1" applyBorder="1" applyAlignment="1">
      <alignment horizontal="right" vertical="center"/>
    </xf>
    <xf numFmtId="166" fontId="34" fillId="0" borderId="19" xfId="0" applyNumberFormat="1" applyFont="1" applyBorder="1" applyAlignment="1">
      <alignment vertical="center"/>
    </xf>
    <xf numFmtId="0" fontId="34" fillId="0" borderId="1" xfId="0" applyFont="1" applyBorder="1" applyAlignment="1">
      <alignment horizontal="center" vertical="center"/>
    </xf>
    <xf numFmtId="167" fontId="34" fillId="17" borderId="12" xfId="0" applyNumberFormat="1" applyFont="1" applyFill="1" applyBorder="1"/>
    <xf numFmtId="167" fontId="34" fillId="17" borderId="13" xfId="0" applyNumberFormat="1" applyFont="1" applyFill="1" applyBorder="1"/>
    <xf numFmtId="167" fontId="34" fillId="17" borderId="14" xfId="0" applyNumberFormat="1" applyFont="1" applyFill="1" applyBorder="1"/>
    <xf numFmtId="167" fontId="34" fillId="17" borderId="15" xfId="0" applyNumberFormat="1" applyFont="1" applyFill="1" applyBorder="1"/>
    <xf numFmtId="167" fontId="34" fillId="17" borderId="1" xfId="0" applyNumberFormat="1" applyFont="1" applyFill="1" applyBorder="1"/>
    <xf numFmtId="167" fontId="34" fillId="17" borderId="16" xfId="0" applyNumberFormat="1" applyFont="1" applyFill="1" applyBorder="1"/>
    <xf numFmtId="167" fontId="34" fillId="17" borderId="17" xfId="0" applyNumberFormat="1" applyFont="1" applyFill="1" applyBorder="1"/>
    <xf numFmtId="167" fontId="34" fillId="17" borderId="18" xfId="0" applyNumberFormat="1" applyFont="1" applyFill="1" applyBorder="1"/>
    <xf numFmtId="167" fontId="34" fillId="17" borderId="19" xfId="0" applyNumberFormat="1" applyFont="1" applyFill="1" applyBorder="1"/>
    <xf numFmtId="0" fontId="29" fillId="15" borderId="48" xfId="0" applyFont="1" applyFill="1" applyBorder="1" applyAlignment="1">
      <alignment horizontal="center"/>
    </xf>
    <xf numFmtId="0" fontId="31" fillId="4" borderId="33" xfId="0" applyFont="1" applyFill="1" applyBorder="1" applyAlignment="1">
      <alignment horizontal="center" vertical="center" wrapText="1"/>
    </xf>
    <xf numFmtId="0" fontId="31" fillId="4" borderId="32" xfId="0" applyFont="1" applyFill="1" applyBorder="1" applyAlignment="1">
      <alignment horizontal="center" vertical="center" wrapText="1"/>
    </xf>
    <xf numFmtId="0" fontId="31" fillId="4" borderId="30"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1" fillId="12" borderId="48" xfId="0" applyFont="1" applyFill="1" applyBorder="1" applyAlignment="1">
      <alignment horizontal="center" vertical="center" wrapText="1"/>
    </xf>
    <xf numFmtId="167" fontId="34" fillId="17" borderId="51" xfId="0" applyNumberFormat="1" applyFont="1" applyFill="1" applyBorder="1"/>
    <xf numFmtId="168" fontId="34" fillId="14" borderId="34" xfId="0" applyNumberFormat="1" applyFont="1" applyFill="1" applyBorder="1"/>
    <xf numFmtId="168" fontId="34" fillId="14" borderId="50" xfId="0" applyNumberFormat="1" applyFont="1" applyFill="1" applyBorder="1"/>
    <xf numFmtId="167" fontId="34" fillId="17" borderId="10" xfId="0" applyNumberFormat="1" applyFont="1" applyFill="1" applyBorder="1"/>
    <xf numFmtId="168" fontId="34" fillId="14" borderId="53" xfId="0" applyNumberFormat="1" applyFont="1" applyFill="1" applyBorder="1"/>
    <xf numFmtId="168" fontId="34" fillId="14" borderId="36" xfId="0" applyNumberFormat="1" applyFont="1" applyFill="1" applyBorder="1"/>
    <xf numFmtId="167" fontId="34" fillId="17" borderId="45" xfId="0" applyNumberFormat="1" applyFont="1" applyFill="1" applyBorder="1"/>
    <xf numFmtId="168" fontId="34" fillId="14" borderId="41" xfId="0" applyNumberFormat="1" applyFont="1" applyFill="1" applyBorder="1"/>
    <xf numFmtId="168" fontId="34" fillId="14" borderId="44" xfId="0" applyNumberFormat="1" applyFont="1" applyFill="1" applyBorder="1"/>
    <xf numFmtId="0" fontId="34" fillId="20" borderId="45" xfId="0" applyFont="1" applyFill="1" applyBorder="1"/>
    <xf numFmtId="0" fontId="34" fillId="20" borderId="51" xfId="0" applyFont="1" applyFill="1" applyBorder="1"/>
    <xf numFmtId="0" fontId="8" fillId="0" borderId="10" xfId="0" applyFont="1" applyFill="1" applyBorder="1"/>
    <xf numFmtId="0" fontId="29" fillId="0" borderId="0" xfId="0" applyFont="1"/>
    <xf numFmtId="0" fontId="42" fillId="0" borderId="0" xfId="0" applyFont="1"/>
    <xf numFmtId="0" fontId="29" fillId="0" borderId="48" xfId="0" applyFont="1" applyBorder="1" applyAlignment="1">
      <alignment horizontal="center" vertical="center"/>
    </xf>
    <xf numFmtId="0" fontId="29" fillId="0" borderId="31" xfId="0" applyFont="1" applyBorder="1" applyAlignment="1">
      <alignment horizontal="center" vertical="center"/>
    </xf>
    <xf numFmtId="0" fontId="29" fillId="0" borderId="59" xfId="0" applyFont="1" applyBorder="1" applyAlignment="1">
      <alignment horizontal="center" vertical="center"/>
    </xf>
    <xf numFmtId="0" fontId="29" fillId="16" borderId="48" xfId="16" applyFont="1" applyFill="1" applyBorder="1" applyAlignment="1">
      <alignment horizontal="center" vertical="center" wrapText="1"/>
    </xf>
    <xf numFmtId="0" fontId="34" fillId="0" borderId="12" xfId="0" applyFont="1" applyBorder="1" applyAlignment="1">
      <alignment horizontal="center" vertical="center"/>
    </xf>
    <xf numFmtId="0" fontId="34" fillId="0" borderId="13" xfId="0" applyFont="1" applyBorder="1" applyAlignment="1">
      <alignment horizontal="center" vertical="center"/>
    </xf>
    <xf numFmtId="0" fontId="34" fillId="0" borderId="51" xfId="0" applyFont="1" applyBorder="1" applyAlignment="1">
      <alignment horizontal="center" vertical="center"/>
    </xf>
    <xf numFmtId="167" fontId="34" fillId="5" borderId="50" xfId="0" applyNumberFormat="1" applyFont="1" applyFill="1" applyBorder="1" applyAlignment="1">
      <alignment horizontal="right" vertical="center"/>
    </xf>
    <xf numFmtId="0" fontId="34" fillId="0" borderId="15" xfId="0" applyFont="1" applyBorder="1" applyAlignment="1">
      <alignment horizontal="center" vertical="center"/>
    </xf>
    <xf numFmtId="0" fontId="34" fillId="0" borderId="10" xfId="0" applyFont="1" applyBorder="1" applyAlignment="1">
      <alignment horizontal="center" vertical="center"/>
    </xf>
    <xf numFmtId="167" fontId="34" fillId="5" borderId="36" xfId="0" applyNumberFormat="1" applyFont="1" applyFill="1" applyBorder="1" applyAlignment="1">
      <alignment horizontal="right" vertical="center"/>
    </xf>
    <xf numFmtId="0" fontId="34" fillId="0" borderId="17" xfId="0" applyFont="1" applyBorder="1" applyAlignment="1">
      <alignment horizontal="center" vertical="center"/>
    </xf>
    <xf numFmtId="0" fontId="34" fillId="0" borderId="18" xfId="0" applyFont="1" applyBorder="1" applyAlignment="1">
      <alignment horizontal="center" vertical="center"/>
    </xf>
    <xf numFmtId="0" fontId="34" fillId="0" borderId="45" xfId="0" applyFont="1" applyBorder="1" applyAlignment="1">
      <alignment horizontal="center" vertical="center"/>
    </xf>
    <xf numFmtId="167" fontId="34" fillId="5" borderId="44" xfId="0" applyNumberFormat="1" applyFont="1" applyFill="1" applyBorder="1" applyAlignment="1">
      <alignment horizontal="right" vertical="center"/>
    </xf>
    <xf numFmtId="167" fontId="36" fillId="0" borderId="0" xfId="0" applyNumberFormat="1" applyFont="1"/>
    <xf numFmtId="167" fontId="34" fillId="14" borderId="66" xfId="16" applyNumberFormat="1" applyFont="1" applyFill="1" applyBorder="1"/>
    <xf numFmtId="167" fontId="34" fillId="17" borderId="67" xfId="16" applyNumberFormat="1" applyFont="1" applyFill="1" applyBorder="1"/>
    <xf numFmtId="167" fontId="34" fillId="17" borderId="64" xfId="16" applyNumberFormat="1" applyFont="1" applyFill="1" applyBorder="1"/>
    <xf numFmtId="167" fontId="34" fillId="17" borderId="57" xfId="16" applyNumberFormat="1" applyFont="1" applyFill="1" applyBorder="1"/>
    <xf numFmtId="167" fontId="34" fillId="5" borderId="19" xfId="16" applyNumberFormat="1" applyFont="1" applyFill="1" applyBorder="1"/>
    <xf numFmtId="167" fontId="34" fillId="5" borderId="17" xfId="16" applyNumberFormat="1" applyFont="1" applyFill="1" applyBorder="1"/>
    <xf numFmtId="0" fontId="34" fillId="0" borderId="45" xfId="16" applyFont="1" applyBorder="1"/>
    <xf numFmtId="0" fontId="34" fillId="0" borderId="18" xfId="16" applyFont="1" applyBorder="1"/>
    <xf numFmtId="0" fontId="34" fillId="0" borderId="17" xfId="16" applyFont="1" applyBorder="1"/>
    <xf numFmtId="167" fontId="34" fillId="14" borderId="46" xfId="16" applyNumberFormat="1" applyFont="1" applyFill="1" applyBorder="1"/>
    <xf numFmtId="167" fontId="34" fillId="17" borderId="47" xfId="16" applyNumberFormat="1" applyFont="1" applyFill="1" applyBorder="1"/>
    <xf numFmtId="167" fontId="34" fillId="17" borderId="25" xfId="16" applyNumberFormat="1" applyFont="1" applyFill="1" applyBorder="1"/>
    <xf numFmtId="167" fontId="34" fillId="17" borderId="61" xfId="16" applyNumberFormat="1" applyFont="1" applyFill="1" applyBorder="1"/>
    <xf numFmtId="167" fontId="34" fillId="5" borderId="16" xfId="16" applyNumberFormat="1" applyFont="1" applyFill="1" applyBorder="1"/>
    <xf numFmtId="167" fontId="34" fillId="5" borderId="15" xfId="16" applyNumberFormat="1" applyFont="1" applyFill="1" applyBorder="1"/>
    <xf numFmtId="0" fontId="34" fillId="0" borderId="10" xfId="16" applyFont="1" applyBorder="1"/>
    <xf numFmtId="0" fontId="34" fillId="0" borderId="1" xfId="16" applyFont="1" applyBorder="1"/>
    <xf numFmtId="0" fontId="34" fillId="0" borderId="15" xfId="16" applyFont="1" applyBorder="1"/>
    <xf numFmtId="0" fontId="34" fillId="0" borderId="47" xfId="16" applyFont="1" applyBorder="1"/>
    <xf numFmtId="0" fontId="34" fillId="0" borderId="25" xfId="16" applyFont="1" applyBorder="1"/>
    <xf numFmtId="0" fontId="34" fillId="0" borderId="29" xfId="16" applyFont="1" applyBorder="1"/>
    <xf numFmtId="167" fontId="34" fillId="17" borderId="1" xfId="16" applyNumberFormat="1" applyFont="1" applyFill="1" applyBorder="1"/>
    <xf numFmtId="167" fontId="34" fillId="14" borderId="50" xfId="16" applyNumberFormat="1" applyFont="1" applyFill="1" applyBorder="1"/>
    <xf numFmtId="167" fontId="34" fillId="17" borderId="51" xfId="16" applyNumberFormat="1" applyFont="1" applyFill="1" applyBorder="1"/>
    <xf numFmtId="167" fontId="34" fillId="17" borderId="13" xfId="16" applyNumberFormat="1" applyFont="1" applyFill="1" applyBorder="1"/>
    <xf numFmtId="167" fontId="34" fillId="17" borderId="21" xfId="16" applyNumberFormat="1" applyFont="1" applyFill="1" applyBorder="1"/>
    <xf numFmtId="167" fontId="34" fillId="5" borderId="14" xfId="16" applyNumberFormat="1" applyFont="1" applyFill="1" applyBorder="1"/>
    <xf numFmtId="167" fontId="34" fillId="5" borderId="12" xfId="16" applyNumberFormat="1" applyFont="1" applyFill="1" applyBorder="1"/>
    <xf numFmtId="0" fontId="29" fillId="15" borderId="48" xfId="16" applyFont="1" applyFill="1" applyBorder="1" applyAlignment="1">
      <alignment horizontal="center"/>
    </xf>
    <xf numFmtId="0" fontId="29" fillId="11" borderId="68" xfId="16" applyFont="1" applyFill="1" applyBorder="1" applyAlignment="1">
      <alignment horizontal="center"/>
    </xf>
    <xf numFmtId="0" fontId="29" fillId="11" borderId="69" xfId="16" applyFont="1" applyFill="1" applyBorder="1" applyAlignment="1">
      <alignment horizontal="center"/>
    </xf>
    <xf numFmtId="0" fontId="29" fillId="11" borderId="70" xfId="16" applyFont="1" applyFill="1" applyBorder="1" applyAlignment="1">
      <alignment horizontal="center"/>
    </xf>
    <xf numFmtId="0" fontId="29" fillId="16" borderId="69" xfId="16" applyFont="1" applyFill="1" applyBorder="1" applyAlignment="1">
      <alignment horizontal="center"/>
    </xf>
    <xf numFmtId="0" fontId="29" fillId="16" borderId="70" xfId="16" applyFont="1" applyFill="1" applyBorder="1" applyAlignment="1">
      <alignment horizontal="center"/>
    </xf>
    <xf numFmtId="0" fontId="29" fillId="0" borderId="30" xfId="16" applyFont="1" applyBorder="1" applyAlignment="1">
      <alignment horizontal="center"/>
    </xf>
    <xf numFmtId="0" fontId="29" fillId="0" borderId="32" xfId="16" applyFont="1" applyBorder="1" applyAlignment="1">
      <alignment horizontal="center"/>
    </xf>
    <xf numFmtId="0" fontId="29" fillId="0" borderId="33" xfId="16" applyFont="1" applyBorder="1" applyAlignment="1">
      <alignment horizontal="center"/>
    </xf>
    <xf numFmtId="0" fontId="31" fillId="12" borderId="44" xfId="0" applyFont="1" applyFill="1" applyBorder="1" applyAlignment="1">
      <alignment horizontal="center" vertical="center" wrapText="1"/>
    </xf>
    <xf numFmtId="0" fontId="29" fillId="15" borderId="50" xfId="0" applyFont="1" applyFill="1" applyBorder="1" applyAlignment="1">
      <alignment horizontal="center"/>
    </xf>
    <xf numFmtId="0" fontId="34" fillId="0" borderId="9" xfId="0" applyFont="1" applyBorder="1"/>
    <xf numFmtId="0" fontId="34" fillId="0" borderId="8" xfId="0" applyFont="1" applyBorder="1"/>
    <xf numFmtId="0" fontId="34" fillId="6" borderId="52" xfId="0" applyFont="1" applyFill="1" applyBorder="1" applyAlignment="1">
      <alignment horizontal="left" vertical="top"/>
    </xf>
    <xf numFmtId="0" fontId="34" fillId="6" borderId="20" xfId="0" applyFont="1" applyFill="1" applyBorder="1" applyAlignment="1">
      <alignment horizontal="left" vertical="top"/>
    </xf>
    <xf numFmtId="0" fontId="29" fillId="6" borderId="53" xfId="0" applyFont="1" applyFill="1" applyBorder="1"/>
    <xf numFmtId="167" fontId="34" fillId="14" borderId="44" xfId="16" applyNumberFormat="1" applyFont="1" applyFill="1" applyBorder="1"/>
    <xf numFmtId="167" fontId="34" fillId="17" borderId="45" xfId="16" applyNumberFormat="1" applyFont="1" applyFill="1" applyBorder="1"/>
    <xf numFmtId="167" fontId="34" fillId="17" borderId="18" xfId="16" applyNumberFormat="1" applyFont="1" applyFill="1" applyBorder="1"/>
    <xf numFmtId="167" fontId="34" fillId="5" borderId="45" xfId="16" applyNumberFormat="1" applyFont="1" applyFill="1" applyBorder="1"/>
    <xf numFmtId="0" fontId="34" fillId="0" borderId="19" xfId="16" applyFont="1" applyBorder="1"/>
    <xf numFmtId="167" fontId="34" fillId="14" borderId="36" xfId="16" applyNumberFormat="1" applyFont="1" applyFill="1" applyBorder="1"/>
    <xf numFmtId="167" fontId="34" fillId="17" borderId="10" xfId="16" applyNumberFormat="1" applyFont="1" applyFill="1" applyBorder="1"/>
    <xf numFmtId="167" fontId="34" fillId="5" borderId="10" xfId="16" applyNumberFormat="1" applyFont="1" applyFill="1" applyBorder="1"/>
    <xf numFmtId="0" fontId="34" fillId="0" borderId="16" xfId="16" applyFont="1" applyBorder="1"/>
    <xf numFmtId="167" fontId="34" fillId="14" borderId="71" xfId="16" applyNumberFormat="1" applyFont="1" applyFill="1" applyBorder="1"/>
    <xf numFmtId="167" fontId="34" fillId="17" borderId="55" xfId="16" applyNumberFormat="1" applyFont="1" applyFill="1" applyBorder="1"/>
    <xf numFmtId="167" fontId="34" fillId="17" borderId="38" xfId="16" applyNumberFormat="1" applyFont="1" applyFill="1" applyBorder="1"/>
    <xf numFmtId="167" fontId="34" fillId="17" borderId="39" xfId="16" applyNumberFormat="1" applyFont="1" applyFill="1" applyBorder="1"/>
    <xf numFmtId="167" fontId="34" fillId="5" borderId="55" xfId="16" applyNumberFormat="1" applyFont="1" applyFill="1" applyBorder="1"/>
    <xf numFmtId="167" fontId="34" fillId="5" borderId="72" xfId="16" applyNumberFormat="1" applyFont="1" applyFill="1" applyBorder="1"/>
    <xf numFmtId="167" fontId="34" fillId="17" borderId="15" xfId="16" applyNumberFormat="1" applyFont="1" applyFill="1" applyBorder="1"/>
    <xf numFmtId="167" fontId="34" fillId="5" borderId="20" xfId="16" applyNumberFormat="1" applyFont="1" applyFill="1" applyBorder="1"/>
    <xf numFmtId="167" fontId="34" fillId="17" borderId="12" xfId="16" applyNumberFormat="1" applyFont="1" applyFill="1" applyBorder="1"/>
    <xf numFmtId="167" fontId="34" fillId="5" borderId="51" xfId="16" applyNumberFormat="1" applyFont="1" applyFill="1" applyBorder="1"/>
    <xf numFmtId="167" fontId="34" fillId="5" borderId="65" xfId="16" applyNumberFormat="1" applyFont="1" applyFill="1" applyBorder="1"/>
    <xf numFmtId="0" fontId="34" fillId="0" borderId="14" xfId="16" applyFont="1" applyBorder="1"/>
    <xf numFmtId="0" fontId="34" fillId="0" borderId="13" xfId="16" applyFont="1" applyBorder="1"/>
    <xf numFmtId="0" fontId="34" fillId="0" borderId="12" xfId="16" applyFont="1" applyBorder="1"/>
    <xf numFmtId="0" fontId="29" fillId="11" borderId="49" xfId="16" applyFont="1" applyFill="1" applyBorder="1" applyAlignment="1">
      <alignment horizontal="center"/>
    </xf>
    <xf numFmtId="0" fontId="29" fillId="11" borderId="32" xfId="16" applyFont="1" applyFill="1" applyBorder="1" applyAlignment="1">
      <alignment horizontal="center"/>
    </xf>
    <xf numFmtId="0" fontId="29" fillId="11" borderId="33" xfId="16" applyFont="1" applyFill="1" applyBorder="1" applyAlignment="1">
      <alignment horizontal="center"/>
    </xf>
    <xf numFmtId="0" fontId="29" fillId="16" borderId="32" xfId="16" applyFont="1" applyFill="1" applyBorder="1" applyAlignment="1">
      <alignment horizontal="center"/>
    </xf>
    <xf numFmtId="0" fontId="29" fillId="16" borderId="58" xfId="16" applyFont="1" applyFill="1" applyBorder="1" applyAlignment="1">
      <alignment horizontal="center"/>
    </xf>
    <xf numFmtId="0" fontId="34" fillId="0" borderId="25" xfId="0" applyFont="1" applyBorder="1" applyAlignment="1">
      <alignment horizontal="center" vertical="center"/>
    </xf>
    <xf numFmtId="0" fontId="34" fillId="0" borderId="47" xfId="0" applyFont="1" applyBorder="1" applyAlignment="1">
      <alignment vertical="center"/>
    </xf>
    <xf numFmtId="0" fontId="34" fillId="0" borderId="10" xfId="0" applyFont="1" applyBorder="1" applyAlignment="1">
      <alignment vertical="center"/>
    </xf>
    <xf numFmtId="0" fontId="34" fillId="0" borderId="1" xfId="0" applyFont="1" applyFill="1" applyBorder="1" applyAlignment="1">
      <alignment horizontal="center" vertical="center"/>
    </xf>
    <xf numFmtId="0" fontId="34" fillId="0" borderId="10" xfId="0" applyFont="1" applyFill="1" applyBorder="1" applyAlignment="1">
      <alignment vertical="center"/>
    </xf>
    <xf numFmtId="0" fontId="34" fillId="0" borderId="38" xfId="0" applyFont="1" applyFill="1" applyBorder="1" applyAlignment="1">
      <alignment horizontal="center" vertical="center"/>
    </xf>
    <xf numFmtId="0" fontId="34" fillId="0" borderId="55" xfId="0" applyFont="1" applyFill="1" applyBorder="1" applyAlignment="1">
      <alignment vertical="center"/>
    </xf>
    <xf numFmtId="0" fontId="34" fillId="5" borderId="55" xfId="0" applyFont="1" applyFill="1" applyBorder="1"/>
    <xf numFmtId="0" fontId="34" fillId="5" borderId="72" xfId="0" applyFont="1" applyFill="1" applyBorder="1"/>
    <xf numFmtId="0" fontId="0" fillId="0" borderId="0" xfId="0" applyAlignment="1">
      <alignment horizontal="center"/>
    </xf>
    <xf numFmtId="0" fontId="31" fillId="12" borderId="1" xfId="0" applyFont="1" applyFill="1" applyBorder="1" applyAlignment="1">
      <alignment horizontal="center" vertical="center" wrapText="1"/>
    </xf>
    <xf numFmtId="0" fontId="29" fillId="0" borderId="1" xfId="0" applyFont="1" applyBorder="1" applyAlignment="1">
      <alignment horizontal="center"/>
    </xf>
    <xf numFmtId="0" fontId="29" fillId="16" borderId="1" xfId="16" applyFont="1" applyFill="1" applyBorder="1" applyAlignment="1">
      <alignment horizontal="center"/>
    </xf>
    <xf numFmtId="0" fontId="29" fillId="11" borderId="1" xfId="16" applyFont="1" applyFill="1" applyBorder="1" applyAlignment="1">
      <alignment horizontal="center"/>
    </xf>
    <xf numFmtId="0" fontId="29" fillId="15" borderId="1" xfId="16" applyFont="1" applyFill="1" applyBorder="1" applyAlignment="1">
      <alignment horizontal="center"/>
    </xf>
    <xf numFmtId="0" fontId="34" fillId="0" borderId="1" xfId="0" applyFont="1" applyBorder="1"/>
    <xf numFmtId="0" fontId="34" fillId="0" borderId="1" xfId="0" applyFont="1" applyBorder="1" applyAlignment="1">
      <alignment horizontal="right"/>
    </xf>
    <xf numFmtId="0" fontId="0" fillId="0" borderId="1" xfId="0" applyBorder="1" applyAlignment="1">
      <alignment horizontal="center"/>
    </xf>
    <xf numFmtId="0" fontId="34" fillId="0" borderId="0" xfId="0" applyFont="1" applyAlignment="1">
      <alignment horizontal="center"/>
    </xf>
    <xf numFmtId="0" fontId="34" fillId="0" borderId="0" xfId="0" applyFont="1" applyBorder="1" applyAlignment="1">
      <alignment horizontal="center"/>
    </xf>
    <xf numFmtId="0" fontId="34" fillId="5" borderId="72" xfId="0" applyFont="1" applyFill="1" applyBorder="1" applyAlignment="1">
      <alignment horizontal="center"/>
    </xf>
    <xf numFmtId="0" fontId="36" fillId="0" borderId="0" xfId="0" applyFont="1" applyFill="1" applyBorder="1" applyAlignment="1"/>
    <xf numFmtId="0" fontId="36" fillId="0" borderId="0" xfId="0" applyFont="1" applyFill="1" applyBorder="1" applyAlignment="1">
      <alignment horizontal="center"/>
    </xf>
    <xf numFmtId="0" fontId="36" fillId="13" borderId="12" xfId="0" applyFont="1" applyFill="1" applyBorder="1" applyAlignment="1">
      <alignment wrapText="1"/>
    </xf>
    <xf numFmtId="0" fontId="36" fillId="13" borderId="65" xfId="0" applyFont="1" applyFill="1" applyBorder="1" applyAlignment="1">
      <alignment wrapText="1"/>
    </xf>
    <xf numFmtId="0" fontId="36" fillId="12" borderId="65" xfId="14" applyFont="1" applyFill="1" applyBorder="1" applyAlignment="1">
      <alignment horizontal="center" wrapText="1" shrinkToFit="1"/>
    </xf>
    <xf numFmtId="0" fontId="36" fillId="25" borderId="65" xfId="14" applyFont="1" applyFill="1" applyBorder="1" applyAlignment="1">
      <alignment horizontal="center" wrapText="1" shrinkToFit="1"/>
    </xf>
    <xf numFmtId="0" fontId="36" fillId="0" borderId="0" xfId="0" applyFont="1" applyBorder="1" applyAlignment="1">
      <alignment horizontal="center"/>
    </xf>
    <xf numFmtId="0" fontId="36" fillId="0" borderId="0" xfId="0" applyFont="1" applyBorder="1"/>
    <xf numFmtId="0" fontId="36" fillId="10" borderId="15" xfId="0" applyFont="1" applyFill="1" applyBorder="1"/>
    <xf numFmtId="0" fontId="36" fillId="10" borderId="20" xfId="0" applyFont="1" applyFill="1" applyBorder="1"/>
    <xf numFmtId="167" fontId="36" fillId="0" borderId="0" xfId="0" applyNumberFormat="1" applyFont="1" applyBorder="1"/>
    <xf numFmtId="167" fontId="36" fillId="0" borderId="6" xfId="0" applyNumberFormat="1" applyFont="1" applyBorder="1"/>
    <xf numFmtId="168" fontId="36" fillId="0" borderId="0" xfId="0" applyNumberFormat="1" applyFont="1" applyBorder="1"/>
    <xf numFmtId="0" fontId="42"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36" fillId="16" borderId="65" xfId="14" applyFont="1" applyFill="1" applyBorder="1" applyAlignment="1">
      <alignment horizontal="center" wrapText="1" shrinkToFit="1"/>
    </xf>
    <xf numFmtId="169" fontId="36" fillId="0" borderId="6" xfId="0" applyNumberFormat="1" applyFont="1" applyBorder="1"/>
    <xf numFmtId="0" fontId="36" fillId="25" borderId="35" xfId="14" applyFont="1" applyFill="1" applyBorder="1" applyAlignment="1">
      <alignment horizontal="center" wrapText="1" shrinkToFit="1"/>
    </xf>
    <xf numFmtId="168" fontId="36" fillId="0" borderId="6" xfId="0" applyNumberFormat="1" applyFont="1" applyBorder="1"/>
    <xf numFmtId="0" fontId="27" fillId="0" borderId="0" xfId="3" applyFont="1" applyFill="1" applyBorder="1" applyAlignment="1">
      <alignment horizontal="left" vertical="top" wrapText="1"/>
    </xf>
    <xf numFmtId="0" fontId="8" fillId="0" borderId="0" xfId="0" applyFont="1" applyAlignment="1">
      <alignment horizontal="left" vertical="top" wrapText="1"/>
    </xf>
    <xf numFmtId="0" fontId="10" fillId="6" borderId="1" xfId="0" applyFont="1" applyFill="1" applyBorder="1" applyAlignment="1">
      <alignment horizontal="center" vertical="center" wrapText="1"/>
    </xf>
    <xf numFmtId="0" fontId="34" fillId="13" borderId="15" xfId="0" applyFont="1" applyFill="1" applyBorder="1" applyAlignment="1">
      <alignment horizontal="left" vertical="center" wrapText="1"/>
    </xf>
    <xf numFmtId="0" fontId="27" fillId="13" borderId="15" xfId="8" applyFont="1" applyFill="1" applyBorder="1" applyAlignment="1">
      <alignment horizontal="left" vertical="center" wrapText="1"/>
    </xf>
    <xf numFmtId="0" fontId="8" fillId="0" borderId="0" xfId="0" applyFont="1" applyAlignment="1">
      <alignment vertical="top"/>
    </xf>
    <xf numFmtId="0" fontId="8" fillId="0" borderId="0" xfId="0" applyFont="1" applyAlignment="1">
      <alignment horizontal="left" vertical="top"/>
    </xf>
    <xf numFmtId="0" fontId="17" fillId="13" borderId="1" xfId="0" applyFont="1" applyFill="1" applyBorder="1" applyAlignment="1">
      <alignment horizontal="center" vertical="center" wrapText="1"/>
    </xf>
    <xf numFmtId="0" fontId="17" fillId="6" borderId="10" xfId="0" applyFont="1" applyFill="1" applyBorder="1" applyAlignment="1">
      <alignment vertical="center" wrapText="1"/>
    </xf>
    <xf numFmtId="0" fontId="16" fillId="0" borderId="10" xfId="0" applyFont="1" applyBorder="1" applyAlignment="1">
      <alignment vertical="center" wrapText="1"/>
    </xf>
    <xf numFmtId="0" fontId="8" fillId="0" borderId="1" xfId="0" applyFont="1" applyBorder="1" applyAlignment="1">
      <alignment vertical="top" wrapText="1"/>
    </xf>
    <xf numFmtId="0" fontId="26" fillId="0" borderId="0" xfId="0" applyFont="1" applyFill="1" applyBorder="1" applyAlignment="1">
      <alignment horizontal="center" vertical="center"/>
    </xf>
    <xf numFmtId="0" fontId="28" fillId="0" borderId="0" xfId="0" applyFont="1" applyFill="1" applyBorder="1" applyAlignment="1">
      <alignment horizontal="center" vertical="center"/>
    </xf>
    <xf numFmtId="44" fontId="27" fillId="20" borderId="16" xfId="7" applyFont="1" applyFill="1" applyBorder="1" applyAlignment="1">
      <alignment vertical="center" wrapText="1"/>
    </xf>
    <xf numFmtId="0" fontId="36" fillId="12" borderId="35" xfId="14" applyFont="1" applyFill="1" applyBorder="1" applyAlignment="1">
      <alignment horizontal="center" wrapText="1" shrinkToFit="1"/>
    </xf>
    <xf numFmtId="0" fontId="36" fillId="16" borderId="35" xfId="14" applyFont="1" applyFill="1" applyBorder="1" applyAlignment="1">
      <alignment horizontal="center" wrapText="1" shrinkToFit="1"/>
    </xf>
    <xf numFmtId="0" fontId="29" fillId="0" borderId="0" xfId="0" applyFont="1" applyFill="1" applyBorder="1" applyAlignment="1"/>
    <xf numFmtId="0" fontId="25" fillId="0" borderId="0" xfId="0" applyFont="1" applyFill="1" applyBorder="1" applyAlignment="1">
      <alignment vertical="center"/>
    </xf>
    <xf numFmtId="0" fontId="34" fillId="20" borderId="1" xfId="0" applyFont="1" applyFill="1" applyBorder="1" applyAlignment="1">
      <alignment horizontal="left" vertical="center" wrapText="1"/>
    </xf>
    <xf numFmtId="0" fontId="34" fillId="20" borderId="1" xfId="0" applyFont="1" applyFill="1" applyBorder="1" applyAlignment="1">
      <alignment horizontal="left" vertical="center"/>
    </xf>
    <xf numFmtId="0" fontId="27" fillId="20" borderId="1" xfId="9" applyFont="1" applyFill="1" applyBorder="1" applyAlignment="1">
      <alignment horizontal="left" vertical="center" wrapText="1"/>
    </xf>
    <xf numFmtId="0" fontId="35" fillId="0" borderId="0" xfId="0" applyFont="1" applyFill="1" applyBorder="1" applyAlignment="1">
      <alignment horizontal="center"/>
    </xf>
    <xf numFmtId="0" fontId="42" fillId="0" borderId="0" xfId="0" applyFont="1" applyFill="1" applyBorder="1" applyAlignment="1">
      <alignment vertical="center"/>
    </xf>
    <xf numFmtId="0" fontId="48" fillId="0" borderId="0" xfId="0" applyFont="1" applyFill="1" applyBorder="1" applyAlignment="1">
      <alignment vertical="center"/>
    </xf>
    <xf numFmtId="0" fontId="21" fillId="0" borderId="27" xfId="0" applyFont="1" applyFill="1" applyBorder="1" applyAlignment="1">
      <alignment vertical="center"/>
    </xf>
    <xf numFmtId="0" fontId="0" fillId="0" borderId="27" xfId="0" applyFill="1" applyBorder="1" applyAlignment="1">
      <alignment vertical="center"/>
    </xf>
    <xf numFmtId="0" fontId="0" fillId="0" borderId="56" xfId="0" applyFill="1" applyBorder="1"/>
    <xf numFmtId="0" fontId="22" fillId="0" borderId="56" xfId="0" applyFont="1" applyBorder="1"/>
    <xf numFmtId="0" fontId="0" fillId="0" borderId="56" xfId="0" applyBorder="1"/>
    <xf numFmtId="0" fontId="38" fillId="0" borderId="0" xfId="0" applyFont="1" applyFill="1" applyBorder="1" applyAlignment="1">
      <alignment horizontal="center" vertical="center"/>
    </xf>
    <xf numFmtId="0" fontId="49" fillId="0" borderId="0" xfId="0" applyFont="1" applyFill="1" applyBorder="1" applyAlignment="1">
      <alignment horizontal="center"/>
    </xf>
    <xf numFmtId="0" fontId="37" fillId="0" borderId="0" xfId="0" applyFont="1" applyFill="1" applyBorder="1" applyAlignment="1">
      <alignment horizontal="center" vertical="center"/>
    </xf>
    <xf numFmtId="0" fontId="34" fillId="0" borderId="72" xfId="0" applyFont="1" applyBorder="1"/>
    <xf numFmtId="0" fontId="0" fillId="0" borderId="72" xfId="0" applyBorder="1" applyAlignment="1">
      <alignment horizontal="center"/>
    </xf>
    <xf numFmtId="3" fontId="27" fillId="20" borderId="61" xfId="0" applyNumberFormat="1" applyFont="1" applyFill="1" applyBorder="1"/>
    <xf numFmtId="3" fontId="27" fillId="20" borderId="25" xfId="0" applyNumberFormat="1" applyFont="1" applyFill="1" applyBorder="1"/>
    <xf numFmtId="170" fontId="27" fillId="20" borderId="25" xfId="7" applyNumberFormat="1" applyFont="1" applyFill="1" applyBorder="1"/>
    <xf numFmtId="0" fontId="34" fillId="21" borderId="10" xfId="0" applyFont="1" applyFill="1" applyBorder="1"/>
    <xf numFmtId="0" fontId="34" fillId="21" borderId="11" xfId="0" applyFont="1" applyFill="1" applyBorder="1"/>
    <xf numFmtId="0" fontId="30" fillId="0" borderId="0" xfId="3" applyFont="1" applyFill="1" applyBorder="1" applyAlignment="1">
      <alignment vertical="center" wrapText="1"/>
    </xf>
    <xf numFmtId="0" fontId="26" fillId="0" borderId="0" xfId="0" applyFont="1" applyAlignment="1">
      <alignment vertical="center"/>
    </xf>
    <xf numFmtId="0" fontId="27" fillId="0" borderId="0" xfId="3" applyFont="1" applyFill="1" applyBorder="1" applyAlignment="1">
      <alignment vertical="top" wrapText="1"/>
    </xf>
    <xf numFmtId="0" fontId="27" fillId="21" borderId="10" xfId="3" applyFont="1" applyFill="1" applyBorder="1" applyAlignment="1">
      <alignment vertical="top"/>
    </xf>
    <xf numFmtId="0" fontId="27" fillId="21" borderId="20" xfId="3" applyFont="1" applyFill="1" applyBorder="1" applyAlignment="1">
      <alignment vertical="top" wrapText="1"/>
    </xf>
    <xf numFmtId="44" fontId="27" fillId="20" borderId="19" xfId="7" applyFont="1" applyFill="1" applyBorder="1" applyAlignment="1">
      <alignment vertical="center" wrapText="1"/>
    </xf>
    <xf numFmtId="0" fontId="34" fillId="20" borderId="16" xfId="0" applyFont="1" applyFill="1" applyBorder="1" applyAlignment="1">
      <alignment horizontal="center" vertical="center"/>
    </xf>
    <xf numFmtId="0" fontId="34" fillId="20" borderId="16" xfId="0" applyFont="1" applyFill="1" applyBorder="1" applyAlignment="1">
      <alignment horizontal="center" vertical="center" wrapText="1"/>
    </xf>
    <xf numFmtId="0" fontId="34" fillId="20" borderId="19" xfId="0" applyFont="1" applyFill="1" applyBorder="1" applyAlignment="1">
      <alignment horizontal="center" vertical="center"/>
    </xf>
    <xf numFmtId="0" fontId="8" fillId="0" borderId="1" xfId="0" applyFont="1" applyFill="1" applyBorder="1"/>
    <xf numFmtId="0" fontId="34" fillId="13" borderId="69" xfId="0" applyFont="1" applyFill="1" applyBorder="1" applyAlignment="1">
      <alignment wrapText="1"/>
    </xf>
    <xf numFmtId="0" fontId="34" fillId="13" borderId="70" xfId="0" applyFont="1" applyFill="1" applyBorder="1" applyAlignment="1">
      <alignment wrapText="1"/>
    </xf>
    <xf numFmtId="0" fontId="36" fillId="4" borderId="3" xfId="14" applyFont="1" applyFill="1" applyBorder="1" applyAlignment="1">
      <alignment horizontal="center" wrapText="1" shrinkToFit="1"/>
    </xf>
    <xf numFmtId="0" fontId="8" fillId="0" borderId="1" xfId="14" applyFont="1" applyBorder="1" applyAlignment="1">
      <alignment horizontal="center"/>
    </xf>
    <xf numFmtId="0" fontId="8" fillId="4" borderId="1" xfId="14" applyFont="1" applyFill="1" applyBorder="1" applyAlignment="1">
      <alignment horizontal="center"/>
    </xf>
    <xf numFmtId="0" fontId="8" fillId="4" borderId="10" xfId="14" applyFont="1" applyFill="1" applyBorder="1"/>
    <xf numFmtId="0" fontId="0" fillId="4" borderId="20" xfId="0" applyFill="1" applyBorder="1"/>
    <xf numFmtId="0" fontId="0" fillId="4" borderId="11" xfId="0" applyFill="1" applyBorder="1"/>
    <xf numFmtId="0" fontId="8" fillId="4" borderId="47" xfId="14" applyFont="1" applyFill="1" applyBorder="1"/>
    <xf numFmtId="0" fontId="8" fillId="0" borderId="0" xfId="0" applyFont="1" applyFill="1" applyBorder="1" applyAlignment="1">
      <alignment horizontal="left"/>
    </xf>
    <xf numFmtId="0" fontId="0" fillId="0" borderId="0" xfId="0" applyFill="1" applyBorder="1" applyAlignment="1">
      <alignment horizontal="left"/>
    </xf>
    <xf numFmtId="0" fontId="8" fillId="4" borderId="38" xfId="14" applyFont="1" applyFill="1" applyBorder="1" applyAlignment="1">
      <alignment horizontal="left"/>
    </xf>
    <xf numFmtId="0" fontId="8" fillId="4" borderId="25" xfId="14" applyFont="1" applyFill="1" applyBorder="1" applyAlignment="1">
      <alignment horizontal="left"/>
    </xf>
    <xf numFmtId="0" fontId="8" fillId="0" borderId="0" xfId="14" applyFont="1" applyBorder="1" applyAlignment="1">
      <alignment horizontal="left"/>
    </xf>
    <xf numFmtId="0" fontId="8" fillId="4" borderId="75" xfId="14" applyFont="1" applyFill="1" applyBorder="1" applyAlignment="1">
      <alignment horizontal="left"/>
    </xf>
    <xf numFmtId="0" fontId="9" fillId="0" borderId="0" xfId="13" applyFont="1" applyBorder="1" applyAlignment="1">
      <alignment horizontal="left"/>
    </xf>
    <xf numFmtId="0" fontId="24" fillId="4" borderId="55" xfId="13" applyFont="1" applyFill="1" applyBorder="1" applyAlignment="1">
      <alignment horizontal="left"/>
    </xf>
    <xf numFmtId="167" fontId="36" fillId="0" borderId="0" xfId="0" applyNumberFormat="1" applyFont="1" applyBorder="1" applyAlignment="1">
      <alignment horizontal="center"/>
    </xf>
    <xf numFmtId="0" fontId="8" fillId="0" borderId="1" xfId="14" applyFont="1" applyFill="1" applyBorder="1" applyAlignment="1">
      <alignment horizontal="center"/>
    </xf>
    <xf numFmtId="0" fontId="8" fillId="0" borderId="0" xfId="14" applyFont="1" applyFill="1" applyBorder="1" applyAlignment="1">
      <alignment horizontal="center"/>
    </xf>
    <xf numFmtId="2" fontId="8" fillId="0" borderId="1" xfId="14" applyNumberFormat="1" applyFont="1" applyBorder="1" applyAlignment="1">
      <alignment horizontal="center"/>
    </xf>
    <xf numFmtId="0" fontId="36" fillId="0" borderId="0" xfId="0" applyNumberFormat="1" applyFont="1" applyBorder="1" applyAlignment="1">
      <alignment horizontal="center"/>
    </xf>
    <xf numFmtId="2" fontId="36" fillId="0" borderId="0" xfId="0" applyNumberFormat="1" applyFont="1" applyBorder="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25" fillId="0" borderId="0" xfId="0" applyFont="1" applyAlignment="1">
      <alignment vertical="center"/>
    </xf>
    <xf numFmtId="0" fontId="20" fillId="0" borderId="0" xfId="0" applyFont="1" applyAlignment="1">
      <alignment vertical="center"/>
    </xf>
    <xf numFmtId="0" fontId="25" fillId="0" borderId="0" xfId="0" applyFont="1" applyAlignment="1">
      <alignment horizontal="center" vertical="center"/>
    </xf>
    <xf numFmtId="0" fontId="27" fillId="20" borderId="1" xfId="0" applyFont="1" applyFill="1" applyBorder="1" applyAlignment="1">
      <alignment horizontal="left" vertical="center" wrapText="1"/>
    </xf>
    <xf numFmtId="0" fontId="34" fillId="13" borderId="39" xfId="0" applyFont="1" applyFill="1" applyBorder="1" applyAlignment="1">
      <alignment horizontal="left" vertical="center" wrapText="1"/>
    </xf>
    <xf numFmtId="0" fontId="34" fillId="20" borderId="38" xfId="0" applyFont="1" applyFill="1" applyBorder="1" applyAlignment="1">
      <alignment horizontal="left" vertical="center" wrapText="1"/>
    </xf>
    <xf numFmtId="0" fontId="34" fillId="20" borderId="52" xfId="0" applyFont="1" applyFill="1" applyBorder="1" applyAlignment="1">
      <alignment horizontal="center" vertical="center" wrapText="1"/>
    </xf>
    <xf numFmtId="0" fontId="27" fillId="20" borderId="25" xfId="9" applyFont="1" applyFill="1" applyBorder="1" applyAlignment="1">
      <alignment horizontal="left" vertical="center" wrapText="1"/>
    </xf>
    <xf numFmtId="0" fontId="0" fillId="0" borderId="6" xfId="0" applyBorder="1"/>
    <xf numFmtId="0" fontId="36" fillId="4" borderId="4" xfId="14" applyFont="1" applyFill="1" applyBorder="1" applyAlignment="1">
      <alignment horizontal="center" wrapText="1" shrinkToFit="1"/>
    </xf>
    <xf numFmtId="0" fontId="36" fillId="0" borderId="6" xfId="0" applyNumberFormat="1" applyFont="1" applyBorder="1" applyAlignment="1">
      <alignment horizontal="center"/>
    </xf>
    <xf numFmtId="0" fontId="27" fillId="21" borderId="11" xfId="3" applyFont="1" applyFill="1" applyBorder="1" applyAlignment="1">
      <alignment vertical="top" wrapText="1"/>
    </xf>
    <xf numFmtId="0" fontId="8" fillId="0" borderId="1" xfId="0" applyFont="1" applyBorder="1" applyAlignment="1">
      <alignment horizontal="center" vertical="center" wrapText="1"/>
    </xf>
    <xf numFmtId="44" fontId="27" fillId="0" borderId="1" xfId="7" applyFont="1" applyFill="1" applyBorder="1" applyAlignment="1">
      <alignment wrapText="1"/>
    </xf>
    <xf numFmtId="0" fontId="29" fillId="16" borderId="12" xfId="0" applyFont="1" applyFill="1" applyBorder="1" applyAlignment="1">
      <alignment horizontal="center"/>
    </xf>
    <xf numFmtId="0" fontId="29" fillId="18" borderId="65" xfId="0" applyFont="1" applyFill="1" applyBorder="1" applyAlignment="1">
      <alignment horizontal="center"/>
    </xf>
    <xf numFmtId="0" fontId="29" fillId="18" borderId="65" xfId="0" applyFont="1" applyFill="1" applyBorder="1" applyAlignment="1">
      <alignment horizontal="center"/>
    </xf>
    <xf numFmtId="0" fontId="27" fillId="17" borderId="0" xfId="15" applyFont="1" applyFill="1" applyBorder="1" applyAlignment="1">
      <alignment horizontal="left" vertical="top"/>
    </xf>
    <xf numFmtId="0" fontId="29" fillId="18" borderId="34" xfId="0" applyFont="1" applyFill="1" applyBorder="1" applyAlignment="1">
      <alignment horizontal="left"/>
    </xf>
    <xf numFmtId="0" fontId="29" fillId="18" borderId="65" xfId="0" applyFont="1" applyFill="1" applyBorder="1" applyAlignment="1">
      <alignment horizontal="left"/>
    </xf>
    <xf numFmtId="0" fontId="29" fillId="18" borderId="35" xfId="0" applyFont="1" applyFill="1" applyBorder="1" applyAlignment="1">
      <alignment horizontal="left"/>
    </xf>
    <xf numFmtId="0" fontId="34" fillId="0" borderId="39" xfId="0" applyFont="1" applyBorder="1" applyAlignment="1">
      <alignment vertical="center"/>
    </xf>
    <xf numFmtId="0" fontId="34" fillId="0" borderId="38" xfId="0" applyFont="1" applyBorder="1" applyAlignment="1">
      <alignment horizontal="center" vertical="center"/>
    </xf>
    <xf numFmtId="0" fontId="34" fillId="0" borderId="55" xfId="0" applyFont="1" applyBorder="1" applyAlignment="1">
      <alignment vertical="center"/>
    </xf>
    <xf numFmtId="0" fontId="8" fillId="0" borderId="0" xfId="0" applyFont="1" applyBorder="1" applyAlignment="1">
      <alignment horizontal="left" vertical="top"/>
    </xf>
    <xf numFmtId="0" fontId="45" fillId="0" borderId="2" xfId="0" applyFont="1" applyBorder="1" applyAlignment="1">
      <alignment horizontal="left" vertical="top"/>
    </xf>
    <xf numFmtId="0" fontId="8" fillId="0" borderId="3" xfId="0" applyFont="1" applyBorder="1" applyAlignment="1">
      <alignment horizontal="left" vertical="top"/>
    </xf>
    <xf numFmtId="0" fontId="0" fillId="0" borderId="4" xfId="0" applyBorder="1"/>
    <xf numFmtId="0" fontId="8" fillId="0" borderId="5"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0" fillId="0" borderId="9" xfId="0" applyBorder="1"/>
    <xf numFmtId="0" fontId="8" fillId="0" borderId="36" xfId="0" applyFont="1" applyBorder="1" applyAlignment="1">
      <alignment horizontal="center" vertical="center"/>
    </xf>
    <xf numFmtId="0" fontId="8" fillId="0" borderId="44" xfId="0" applyFont="1" applyBorder="1" applyAlignment="1">
      <alignment horizontal="center" vertical="center"/>
    </xf>
    <xf numFmtId="0" fontId="29" fillId="16" borderId="12" xfId="0" applyFont="1" applyFill="1" applyBorder="1" applyAlignment="1"/>
    <xf numFmtId="0" fontId="29" fillId="16" borderId="14" xfId="0" applyFont="1" applyFill="1" applyBorder="1" applyAlignment="1"/>
    <xf numFmtId="0" fontId="29" fillId="5" borderId="58" xfId="16" applyFont="1" applyFill="1" applyBorder="1" applyAlignment="1">
      <alignment vertical="center"/>
    </xf>
    <xf numFmtId="0" fontId="29" fillId="18" borderId="58" xfId="0" applyFont="1" applyFill="1" applyBorder="1" applyAlignment="1"/>
    <xf numFmtId="0" fontId="29" fillId="18" borderId="59" xfId="0" applyFont="1" applyFill="1" applyBorder="1" applyAlignment="1"/>
    <xf numFmtId="0" fontId="37" fillId="0" borderId="0" xfId="0" applyFont="1" applyAlignment="1">
      <alignment horizontal="center"/>
    </xf>
    <xf numFmtId="0" fontId="34" fillId="0" borderId="8" xfId="0" applyFont="1" applyBorder="1" applyAlignment="1">
      <alignment horizontal="center"/>
    </xf>
    <xf numFmtId="0" fontId="34" fillId="0" borderId="0" xfId="0" applyFont="1" applyAlignment="1">
      <alignment horizontal="left" vertical="top" wrapText="1"/>
    </xf>
    <xf numFmtId="0" fontId="41" fillId="0" borderId="15" xfId="13" applyFont="1" applyBorder="1" applyAlignment="1">
      <alignment horizontal="center" vertical="center"/>
    </xf>
    <xf numFmtId="0" fontId="41" fillId="0" borderId="1" xfId="13" applyFont="1" applyBorder="1" applyAlignment="1">
      <alignment horizontal="center" vertical="center"/>
    </xf>
    <xf numFmtId="0" fontId="41" fillId="0" borderId="15" xfId="6" applyFont="1" applyBorder="1" applyAlignment="1">
      <alignment horizontal="center" vertical="center"/>
    </xf>
    <xf numFmtId="0" fontId="41" fillId="0" borderId="1" xfId="6" applyFont="1" applyBorder="1" applyAlignment="1">
      <alignment horizontal="center" vertical="center"/>
    </xf>
    <xf numFmtId="0" fontId="41" fillId="0" borderId="17" xfId="13" applyFont="1" applyBorder="1" applyAlignment="1">
      <alignment horizontal="center" vertical="center"/>
    </xf>
    <xf numFmtId="0" fontId="41" fillId="0" borderId="18" xfId="13" applyFont="1" applyBorder="1" applyAlignment="1">
      <alignment horizontal="center" vertical="center"/>
    </xf>
    <xf numFmtId="0" fontId="29" fillId="0" borderId="0" xfId="0" applyFont="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vertical="center" wrapText="1"/>
    </xf>
    <xf numFmtId="0" fontId="34" fillId="0" borderId="0" xfId="0" applyFont="1" applyAlignment="1">
      <alignment horizontal="left" vertical="top"/>
    </xf>
    <xf numFmtId="0" fontId="29" fillId="15" borderId="58" xfId="0" applyFont="1" applyFill="1" applyBorder="1"/>
    <xf numFmtId="0" fontId="29" fillId="24" borderId="3" xfId="0" applyFont="1" applyFill="1" applyBorder="1" applyAlignment="1">
      <alignment vertical="center" wrapText="1"/>
    </xf>
    <xf numFmtId="0" fontId="29" fillId="24" borderId="4" xfId="0" applyFont="1" applyFill="1" applyBorder="1" applyAlignment="1">
      <alignment vertical="center" wrapText="1"/>
    </xf>
    <xf numFmtId="0" fontId="29" fillId="24" borderId="77" xfId="0" applyFont="1" applyFill="1" applyBorder="1" applyAlignment="1">
      <alignment vertical="center" wrapText="1"/>
    </xf>
    <xf numFmtId="0" fontId="34" fillId="0" borderId="20" xfId="0" applyFont="1" applyBorder="1" applyAlignment="1">
      <alignment vertical="center" wrapText="1"/>
    </xf>
    <xf numFmtId="0" fontId="34" fillId="0" borderId="11" xfId="0" applyFont="1" applyBorder="1" applyAlignment="1">
      <alignment vertical="center" wrapText="1"/>
    </xf>
    <xf numFmtId="0" fontId="34" fillId="0" borderId="20" xfId="0" applyFont="1" applyBorder="1" applyAlignment="1">
      <alignment horizontal="left" vertical="center"/>
    </xf>
    <xf numFmtId="0" fontId="34" fillId="0" borderId="20" xfId="0" applyFont="1" applyBorder="1" applyAlignment="1">
      <alignment vertical="center"/>
    </xf>
    <xf numFmtId="0" fontId="34" fillId="0" borderId="11" xfId="0" applyFont="1" applyBorder="1" applyAlignment="1">
      <alignment vertical="center"/>
    </xf>
    <xf numFmtId="0" fontId="34" fillId="0" borderId="52" xfId="0" applyFont="1" applyBorder="1" applyAlignment="1">
      <alignment vertical="center" wrapText="1"/>
    </xf>
    <xf numFmtId="0" fontId="34" fillId="0" borderId="53" xfId="0" applyFont="1" applyBorder="1" applyAlignment="1">
      <alignment vertical="center"/>
    </xf>
    <xf numFmtId="0" fontId="34" fillId="0" borderId="52" xfId="0" applyFont="1" applyBorder="1" applyAlignment="1">
      <alignment vertical="center"/>
    </xf>
    <xf numFmtId="0" fontId="34" fillId="0" borderId="41" xfId="0" applyFont="1" applyBorder="1" applyAlignment="1">
      <alignment vertical="center"/>
    </xf>
    <xf numFmtId="0" fontId="34" fillId="0" borderId="73" xfId="0" applyFont="1" applyBorder="1" applyAlignment="1">
      <alignment vertical="center"/>
    </xf>
    <xf numFmtId="0" fontId="34" fillId="0" borderId="22" xfId="0" applyFont="1" applyBorder="1" applyAlignment="1">
      <alignment vertical="center"/>
    </xf>
    <xf numFmtId="0" fontId="34" fillId="0" borderId="40" xfId="0" applyFont="1" applyBorder="1" applyAlignment="1">
      <alignment vertical="center"/>
    </xf>
    <xf numFmtId="0" fontId="29" fillId="19" borderId="2" xfId="0" applyFont="1" applyFill="1" applyBorder="1" applyAlignment="1"/>
    <xf numFmtId="0" fontId="29" fillId="19" borderId="3" xfId="0" applyFont="1" applyFill="1" applyBorder="1" applyAlignment="1"/>
    <xf numFmtId="0" fontId="29" fillId="19" borderId="4" xfId="0" applyFont="1" applyFill="1" applyBorder="1" applyAlignment="1"/>
    <xf numFmtId="0" fontId="34" fillId="0" borderId="5" xfId="0" applyFont="1" applyBorder="1" applyAlignment="1">
      <alignment vertical="top"/>
    </xf>
    <xf numFmtId="0" fontId="34" fillId="0" borderId="0" xfId="0" applyFont="1" applyBorder="1" applyAlignment="1">
      <alignment vertical="top"/>
    </xf>
    <xf numFmtId="0" fontId="34" fillId="0" borderId="6" xfId="0" applyFont="1" applyBorder="1" applyAlignment="1">
      <alignment vertical="top"/>
    </xf>
    <xf numFmtId="0" fontId="29" fillId="6" borderId="72" xfId="0" applyFont="1" applyFill="1" applyBorder="1" applyAlignment="1"/>
    <xf numFmtId="0" fontId="29" fillId="6" borderId="78" xfId="0" applyFont="1" applyFill="1" applyBorder="1" applyAlignment="1"/>
    <xf numFmtId="0" fontId="29" fillId="6" borderId="54" xfId="0" applyFont="1" applyFill="1" applyBorder="1" applyAlignment="1"/>
    <xf numFmtId="0" fontId="34" fillId="5" borderId="0" xfId="0" applyFont="1" applyFill="1" applyAlignment="1">
      <alignment vertical="top"/>
    </xf>
    <xf numFmtId="0" fontId="34" fillId="5" borderId="0" xfId="0" applyFont="1" applyFill="1" applyAlignment="1">
      <alignment horizontal="left" vertical="top"/>
    </xf>
    <xf numFmtId="0" fontId="29" fillId="24" borderId="35" xfId="0" applyFont="1" applyFill="1" applyBorder="1" applyAlignment="1">
      <alignment horizontal="left" vertical="center" wrapText="1"/>
    </xf>
    <xf numFmtId="0" fontId="34" fillId="0" borderId="7" xfId="0" applyFont="1" applyBorder="1" applyAlignment="1">
      <alignment horizontal="left" vertical="center"/>
    </xf>
    <xf numFmtId="0" fontId="34" fillId="0" borderId="8" xfId="0" applyFont="1" applyBorder="1" applyAlignment="1">
      <alignment horizontal="left" vertical="center"/>
    </xf>
    <xf numFmtId="0" fontId="34" fillId="0" borderId="9" xfId="0" applyFont="1" applyBorder="1" applyAlignment="1">
      <alignment horizontal="left" vertical="center"/>
    </xf>
    <xf numFmtId="0" fontId="34" fillId="0" borderId="57" xfId="0" applyFont="1" applyBorder="1" applyAlignment="1">
      <alignment horizontal="left" vertical="center"/>
    </xf>
    <xf numFmtId="0" fontId="29" fillId="24" borderId="34" xfId="0" applyFont="1" applyFill="1" applyBorder="1" applyAlignment="1">
      <alignment horizontal="left" vertical="center" wrapText="1"/>
    </xf>
    <xf numFmtId="0" fontId="29" fillId="24" borderId="65" xfId="0" applyFont="1" applyFill="1" applyBorder="1" applyAlignment="1">
      <alignment horizontal="left" vertical="center" wrapText="1"/>
    </xf>
    <xf numFmtId="0" fontId="29" fillId="24" borderId="21" xfId="0" applyFont="1" applyFill="1" applyBorder="1" applyAlignment="1">
      <alignment horizontal="left" vertical="center" wrapText="1"/>
    </xf>
    <xf numFmtId="0" fontId="34" fillId="0" borderId="53" xfId="0" applyFont="1" applyBorder="1" applyAlignment="1">
      <alignment horizontal="left" vertical="center"/>
    </xf>
    <xf numFmtId="0" fontId="34" fillId="0" borderId="11" xfId="0" applyFont="1" applyBorder="1" applyAlignment="1">
      <alignment horizontal="left" vertical="center"/>
    </xf>
    <xf numFmtId="0" fontId="34" fillId="0" borderId="52" xfId="0" applyFont="1" applyBorder="1" applyAlignment="1">
      <alignment horizontal="left" vertical="center"/>
    </xf>
    <xf numFmtId="0" fontId="29" fillId="18" borderId="34" xfId="0" applyFont="1" applyFill="1" applyBorder="1" applyAlignment="1"/>
    <xf numFmtId="0" fontId="29" fillId="18" borderId="65" xfId="0" applyFont="1" applyFill="1" applyBorder="1" applyAlignment="1"/>
    <xf numFmtId="0" fontId="29" fillId="18" borderId="35" xfId="0" applyFont="1" applyFill="1" applyBorder="1" applyAlignment="1"/>
    <xf numFmtId="0" fontId="29" fillId="6" borderId="43" xfId="0" applyFont="1" applyFill="1" applyBorder="1" applyAlignment="1">
      <alignment vertical="top"/>
    </xf>
    <xf numFmtId="0" fontId="29" fillId="6" borderId="27" xfId="0" applyFont="1" applyFill="1" applyBorder="1" applyAlignment="1">
      <alignment vertical="top"/>
    </xf>
    <xf numFmtId="0" fontId="29" fillId="6" borderId="42" xfId="0" applyFont="1" applyFill="1" applyBorder="1" applyAlignment="1">
      <alignment vertical="top"/>
    </xf>
    <xf numFmtId="0" fontId="34" fillId="0" borderId="0" xfId="0" applyFont="1" applyAlignment="1">
      <alignment vertical="top"/>
    </xf>
    <xf numFmtId="0" fontId="27" fillId="17" borderId="0" xfId="15" applyFont="1" applyFill="1" applyBorder="1" applyAlignment="1">
      <alignment vertical="top"/>
    </xf>
    <xf numFmtId="0" fontId="29" fillId="5" borderId="1" xfId="0" applyFont="1" applyFill="1" applyBorder="1" applyAlignment="1">
      <alignment vertical="center"/>
    </xf>
    <xf numFmtId="0" fontId="29" fillId="4" borderId="1" xfId="0" applyFont="1" applyFill="1" applyBorder="1" applyAlignment="1">
      <alignment vertical="center"/>
    </xf>
    <xf numFmtId="0" fontId="29" fillId="24" borderId="34" xfId="0" applyFont="1" applyFill="1" applyBorder="1" applyAlignment="1">
      <alignment vertical="center"/>
    </xf>
    <xf numFmtId="0" fontId="29" fillId="24" borderId="65" xfId="0" applyFont="1" applyFill="1" applyBorder="1" applyAlignment="1">
      <alignment vertical="center"/>
    </xf>
    <xf numFmtId="0" fontId="29" fillId="24" borderId="21" xfId="0" applyFont="1" applyFill="1" applyBorder="1" applyAlignment="1">
      <alignment vertical="center"/>
    </xf>
    <xf numFmtId="0" fontId="34" fillId="0" borderId="7" xfId="0" applyFont="1" applyBorder="1" applyAlignment="1">
      <alignment vertical="center"/>
    </xf>
    <xf numFmtId="0" fontId="34" fillId="0" borderId="8" xfId="0" applyFont="1" applyBorder="1" applyAlignment="1">
      <alignment vertical="center"/>
    </xf>
    <xf numFmtId="0" fontId="34" fillId="0" borderId="57" xfId="0" applyFont="1" applyBorder="1" applyAlignment="1">
      <alignment vertical="center"/>
    </xf>
    <xf numFmtId="0" fontId="34" fillId="0" borderId="67" xfId="0" applyFont="1" applyBorder="1" applyAlignment="1">
      <alignment vertical="center"/>
    </xf>
    <xf numFmtId="0" fontId="34" fillId="0" borderId="9" xfId="0" applyFont="1" applyBorder="1" applyAlignment="1">
      <alignment vertical="center"/>
    </xf>
    <xf numFmtId="0" fontId="29" fillId="24" borderId="3" xfId="0" applyFont="1" applyFill="1" applyBorder="1" applyAlignment="1">
      <alignment vertical="center"/>
    </xf>
    <xf numFmtId="0" fontId="29" fillId="24" borderId="4" xfId="0" applyFont="1" applyFill="1" applyBorder="1" applyAlignment="1">
      <alignment vertical="center"/>
    </xf>
    <xf numFmtId="0" fontId="29" fillId="24" borderId="2" xfId="0" applyFont="1" applyFill="1" applyBorder="1" applyAlignment="1">
      <alignment vertical="center"/>
    </xf>
    <xf numFmtId="0" fontId="29" fillId="18" borderId="34" xfId="0" applyFont="1" applyFill="1" applyBorder="1" applyAlignment="1">
      <alignment wrapText="1"/>
    </xf>
    <xf numFmtId="0" fontId="29" fillId="18" borderId="65" xfId="0" applyFont="1" applyFill="1" applyBorder="1" applyAlignment="1">
      <alignment wrapText="1"/>
    </xf>
    <xf numFmtId="0" fontId="29" fillId="5" borderId="58" xfId="0" applyFont="1" applyFill="1" applyBorder="1" applyAlignment="1">
      <alignment vertical="center"/>
    </xf>
    <xf numFmtId="0" fontId="29" fillId="5" borderId="31" xfId="0" applyFont="1" applyFill="1" applyBorder="1" applyAlignment="1">
      <alignment vertical="center"/>
    </xf>
    <xf numFmtId="0" fontId="29" fillId="4" borderId="63" xfId="0" applyFont="1" applyFill="1" applyBorder="1" applyAlignment="1">
      <alignment vertical="center"/>
    </xf>
    <xf numFmtId="0" fontId="29" fillId="4" borderId="64" xfId="0" applyFont="1" applyFill="1" applyBorder="1" applyAlignment="1">
      <alignment vertical="center"/>
    </xf>
    <xf numFmtId="0" fontId="29" fillId="4" borderId="67" xfId="0" applyFont="1" applyFill="1" applyBorder="1" applyAlignment="1">
      <alignment vertical="center"/>
    </xf>
    <xf numFmtId="0" fontId="29" fillId="4" borderId="18" xfId="0" applyFont="1" applyFill="1" applyBorder="1" applyAlignment="1">
      <alignment vertical="center"/>
    </xf>
    <xf numFmtId="0" fontId="29" fillId="4" borderId="45" xfId="0" applyFont="1" applyFill="1" applyBorder="1" applyAlignment="1">
      <alignment vertical="center"/>
    </xf>
    <xf numFmtId="0" fontId="29" fillId="24" borderId="51" xfId="0" applyFont="1" applyFill="1" applyBorder="1" applyAlignment="1">
      <alignment vertical="center"/>
    </xf>
    <xf numFmtId="0" fontId="29" fillId="24" borderId="35" xfId="0" applyFont="1" applyFill="1" applyBorder="1" applyAlignment="1">
      <alignment vertical="center"/>
    </xf>
    <xf numFmtId="0" fontId="29" fillId="5" borderId="31" xfId="16" applyFont="1" applyFill="1" applyBorder="1" applyAlignment="1">
      <alignment vertical="center"/>
    </xf>
    <xf numFmtId="0" fontId="29" fillId="4" borderId="57" xfId="0" applyFont="1" applyFill="1" applyBorder="1" applyAlignment="1">
      <alignment vertical="center"/>
    </xf>
    <xf numFmtId="0" fontId="29" fillId="4" borderId="7" xfId="0" applyFont="1" applyFill="1" applyBorder="1" applyAlignment="1">
      <alignment vertical="center"/>
    </xf>
    <xf numFmtId="0" fontId="29" fillId="4" borderId="8" xfId="0" applyFont="1" applyFill="1" applyBorder="1" applyAlignment="1">
      <alignment vertical="center"/>
    </xf>
    <xf numFmtId="0" fontId="29" fillId="18" borderId="31" xfId="0" applyFont="1" applyFill="1" applyBorder="1" applyAlignment="1"/>
    <xf numFmtId="0" fontId="30" fillId="17" borderId="0" xfId="15" applyFont="1" applyFill="1" applyBorder="1" applyAlignment="1">
      <alignment vertical="top"/>
    </xf>
    <xf numFmtId="0" fontId="38" fillId="0" borderId="0" xfId="0" applyFont="1" applyAlignment="1">
      <alignment horizontal="center"/>
    </xf>
    <xf numFmtId="0" fontId="52" fillId="0" borderId="7" xfId="12" applyFont="1" applyFill="1" applyBorder="1"/>
    <xf numFmtId="0" fontId="52" fillId="0" borderId="0" xfId="12" applyFont="1" applyFill="1" applyBorder="1"/>
    <xf numFmtId="0" fontId="34" fillId="17" borderId="0" xfId="12" applyFont="1" applyFill="1" applyBorder="1" applyAlignment="1">
      <alignment vertical="top"/>
    </xf>
    <xf numFmtId="0" fontId="29" fillId="12" borderId="44" xfId="0" applyFont="1" applyFill="1" applyBorder="1" applyAlignment="1">
      <alignment horizontal="center" vertical="center" wrapText="1"/>
    </xf>
    <xf numFmtId="167" fontId="34" fillId="14" borderId="29" xfId="16" applyNumberFormat="1" applyFont="1" applyFill="1" applyBorder="1"/>
    <xf numFmtId="0" fontId="8" fillId="5" borderId="33" xfId="0" applyFont="1" applyFill="1" applyBorder="1" applyAlignment="1">
      <alignment horizontal="center" vertical="center"/>
    </xf>
    <xf numFmtId="0" fontId="8" fillId="5" borderId="32" xfId="0" applyFont="1" applyFill="1" applyBorder="1" applyAlignment="1">
      <alignment horizontal="center" vertical="center" wrapText="1"/>
    </xf>
    <xf numFmtId="0" fontId="8" fillId="5" borderId="49" xfId="0" applyFont="1" applyFill="1" applyBorder="1" applyAlignment="1">
      <alignment horizontal="center" vertical="center"/>
    </xf>
    <xf numFmtId="0" fontId="8" fillId="0" borderId="46" xfId="0" applyFont="1" applyBorder="1" applyAlignment="1">
      <alignment horizontal="center" vertical="center"/>
    </xf>
    <xf numFmtId="0" fontId="8" fillId="5" borderId="48" xfId="0" applyFont="1" applyFill="1" applyBorder="1" applyAlignment="1">
      <alignment vertical="center" wrapText="1"/>
    </xf>
    <xf numFmtId="0" fontId="55" fillId="3" borderId="2" xfId="0" applyFont="1" applyFill="1" applyBorder="1" applyAlignment="1">
      <alignment vertical="top"/>
    </xf>
    <xf numFmtId="0" fontId="55" fillId="3" borderId="3" xfId="0" applyFont="1" applyFill="1" applyBorder="1" applyAlignment="1">
      <alignment vertical="top"/>
    </xf>
    <xf numFmtId="0" fontId="55" fillId="3" borderId="4" xfId="0" applyFont="1" applyFill="1" applyBorder="1" applyAlignment="1">
      <alignment vertical="top"/>
    </xf>
    <xf numFmtId="0" fontId="56" fillId="0" borderId="2" xfId="0" applyFont="1" applyFill="1" applyBorder="1" applyAlignment="1">
      <alignment horizontal="left" vertical="center"/>
    </xf>
    <xf numFmtId="0" fontId="56" fillId="0" borderId="3" xfId="0" applyFont="1" applyFill="1" applyBorder="1" applyAlignment="1">
      <alignment horizontal="left" vertical="center" wrapText="1"/>
    </xf>
    <xf numFmtId="0" fontId="56" fillId="0" borderId="4" xfId="0" applyFont="1" applyFill="1" applyBorder="1" applyAlignment="1">
      <alignment horizontal="left" vertical="center" wrapText="1"/>
    </xf>
    <xf numFmtId="0" fontId="56" fillId="0" borderId="5" xfId="0" applyFont="1" applyFill="1" applyBorder="1" applyAlignment="1">
      <alignment horizontal="left" vertical="center"/>
    </xf>
    <xf numFmtId="0" fontId="56" fillId="0" borderId="0" xfId="0" applyFont="1" applyFill="1" applyBorder="1" applyAlignment="1">
      <alignment horizontal="left" vertical="center" wrapText="1"/>
    </xf>
    <xf numFmtId="0" fontId="56" fillId="0" borderId="6" xfId="0" applyFont="1" applyFill="1" applyBorder="1" applyAlignment="1">
      <alignment horizontal="left" vertical="center" wrapText="1"/>
    </xf>
    <xf numFmtId="0" fontId="54" fillId="0" borderId="0" xfId="3" applyFont="1" applyFill="1" applyBorder="1" applyAlignment="1">
      <alignment vertical="center"/>
    </xf>
    <xf numFmtId="0" fontId="54" fillId="0" borderId="6" xfId="3" applyFont="1" applyFill="1" applyBorder="1" applyAlignment="1">
      <alignment vertical="center"/>
    </xf>
    <xf numFmtId="0" fontId="51" fillId="0" borderId="5" xfId="3" applyFont="1" applyFill="1" applyBorder="1" applyAlignment="1"/>
    <xf numFmtId="0" fontId="51" fillId="0" borderId="0" xfId="3" applyFont="1" applyFill="1" applyBorder="1" applyAlignment="1"/>
    <xf numFmtId="0" fontId="51" fillId="0" borderId="6" xfId="3" applyFont="1" applyFill="1" applyBorder="1" applyAlignment="1"/>
    <xf numFmtId="0" fontId="51" fillId="0" borderId="7" xfId="3" applyFont="1" applyFill="1" applyBorder="1" applyAlignment="1"/>
    <xf numFmtId="0" fontId="51" fillId="0" borderId="8" xfId="3" applyFont="1" applyFill="1" applyBorder="1" applyAlignment="1"/>
    <xf numFmtId="0" fontId="51" fillId="0" borderId="9" xfId="3" applyFont="1" applyFill="1" applyBorder="1" applyAlignment="1"/>
    <xf numFmtId="0" fontId="57" fillId="0" borderId="7" xfId="3" applyFont="1" applyFill="1" applyBorder="1" applyAlignment="1">
      <alignment horizontal="left"/>
    </xf>
    <xf numFmtId="0" fontId="57" fillId="0" borderId="8" xfId="3" applyFont="1" applyFill="1" applyBorder="1" applyAlignment="1">
      <alignment horizontal="left"/>
    </xf>
    <xf numFmtId="0" fontId="57" fillId="0" borderId="9" xfId="3" applyFont="1" applyFill="1" applyBorder="1" applyAlignment="1">
      <alignment horizontal="left"/>
    </xf>
    <xf numFmtId="0" fontId="54" fillId="0" borderId="5" xfId="3" applyFont="1" applyFill="1" applyBorder="1" applyAlignment="1">
      <alignment vertical="center"/>
    </xf>
    <xf numFmtId="0" fontId="61" fillId="0" borderId="0" xfId="0" applyFont="1" applyFill="1" applyBorder="1"/>
    <xf numFmtId="0" fontId="61" fillId="0" borderId="0" xfId="0" applyFont="1" applyFill="1" applyBorder="1" applyAlignment="1">
      <alignment horizontal="center"/>
    </xf>
    <xf numFmtId="0" fontId="34" fillId="0" borderId="0" xfId="0" applyFont="1" applyFill="1" applyAlignment="1">
      <alignment horizontal="center"/>
    </xf>
    <xf numFmtId="0" fontId="36" fillId="13" borderId="51" xfId="0" applyFont="1" applyFill="1" applyBorder="1" applyAlignment="1">
      <alignment wrapText="1"/>
    </xf>
    <xf numFmtId="0" fontId="36" fillId="10" borderId="10" xfId="0" applyFont="1" applyFill="1" applyBorder="1"/>
    <xf numFmtId="0" fontId="42" fillId="0" borderId="0" xfId="0" applyFont="1" applyFill="1" applyBorder="1" applyAlignment="1">
      <alignment horizontal="left" vertical="center"/>
    </xf>
    <xf numFmtId="0" fontId="26" fillId="0" borderId="0" xfId="0" applyFont="1" applyFill="1" applyBorder="1" applyAlignment="1">
      <alignment horizontal="left" vertical="center"/>
    </xf>
    <xf numFmtId="0" fontId="35" fillId="0" borderId="0" xfId="0" applyFont="1" applyFill="1" applyBorder="1" applyAlignment="1">
      <alignment horizontal="left"/>
    </xf>
    <xf numFmtId="0" fontId="28" fillId="0" borderId="0" xfId="0" applyFont="1" applyFill="1" applyBorder="1" applyAlignment="1">
      <alignment horizontal="left" vertical="center"/>
    </xf>
    <xf numFmtId="0" fontId="36" fillId="0" borderId="0" xfId="0" applyFont="1" applyAlignment="1">
      <alignment horizontal="left"/>
    </xf>
    <xf numFmtId="0" fontId="36" fillId="13" borderId="51" xfId="0" applyFont="1" applyFill="1" applyBorder="1" applyAlignment="1">
      <alignment horizontal="left" wrapText="1"/>
    </xf>
    <xf numFmtId="0" fontId="36" fillId="10" borderId="10" xfId="0" applyFont="1" applyFill="1" applyBorder="1" applyAlignment="1">
      <alignment horizontal="left"/>
    </xf>
    <xf numFmtId="0" fontId="36" fillId="13" borderId="4" xfId="14" applyFont="1" applyFill="1" applyBorder="1" applyAlignment="1">
      <alignment horizontal="center" wrapText="1" shrinkToFit="1"/>
    </xf>
    <xf numFmtId="0" fontId="36" fillId="13" borderId="2" xfId="0" applyFont="1" applyFill="1" applyBorder="1" applyAlignment="1">
      <alignment horizontal="center" wrapText="1"/>
    </xf>
    <xf numFmtId="0" fontId="36" fillId="13" borderId="3" xfId="0" applyFont="1" applyFill="1" applyBorder="1" applyAlignment="1">
      <alignment horizontal="center" wrapText="1"/>
    </xf>
    <xf numFmtId="0" fontId="36" fillId="0" borderId="72" xfId="0" applyFont="1" applyFill="1" applyBorder="1" applyAlignment="1">
      <alignment horizontal="center"/>
    </xf>
    <xf numFmtId="0" fontId="29" fillId="0" borderId="0" xfId="0" applyFont="1" applyAlignment="1">
      <alignment vertical="center" wrapText="1"/>
    </xf>
    <xf numFmtId="167" fontId="34" fillId="0" borderId="0" xfId="0" applyNumberFormat="1" applyFont="1"/>
    <xf numFmtId="167" fontId="30" fillId="0" borderId="0" xfId="12" applyNumberFormat="1" applyFont="1" applyBorder="1"/>
    <xf numFmtId="0" fontId="30" fillId="0" borderId="7" xfId="12" applyFont="1" applyFill="1" applyBorder="1"/>
    <xf numFmtId="167" fontId="34" fillId="0" borderId="8" xfId="0" applyNumberFormat="1" applyFont="1" applyBorder="1"/>
    <xf numFmtId="0" fontId="30" fillId="0" borderId="0" xfId="12" applyFont="1" applyFill="1" applyBorder="1"/>
    <xf numFmtId="167" fontId="29" fillId="18" borderId="65" xfId="0" applyNumberFormat="1" applyFont="1" applyFill="1" applyBorder="1" applyAlignment="1">
      <alignment horizontal="center"/>
    </xf>
    <xf numFmtId="0" fontId="36" fillId="0" borderId="0" xfId="16" applyFont="1"/>
    <xf numFmtId="167" fontId="31" fillId="12" borderId="41" xfId="0" applyNumberFormat="1" applyFont="1" applyFill="1" applyBorder="1" applyAlignment="1">
      <alignment horizontal="center" vertical="center" wrapText="1"/>
    </xf>
    <xf numFmtId="167" fontId="31" fillId="12" borderId="19" xfId="0" applyNumberFormat="1" applyFont="1" applyFill="1" applyBorder="1" applyAlignment="1">
      <alignment horizontal="center" vertical="center" wrapText="1"/>
    </xf>
    <xf numFmtId="0" fontId="29" fillId="0" borderId="33" xfId="0" applyFont="1" applyBorder="1" applyAlignment="1">
      <alignment horizontal="center"/>
    </xf>
    <xf numFmtId="0" fontId="29" fillId="0" borderId="32" xfId="0" applyFont="1" applyBorder="1" applyAlignment="1">
      <alignment horizontal="center"/>
    </xf>
    <xf numFmtId="167" fontId="29" fillId="11" borderId="33" xfId="16" applyNumberFormat="1" applyFont="1" applyFill="1" applyBorder="1" applyAlignment="1">
      <alignment horizontal="center"/>
    </xf>
    <xf numFmtId="167" fontId="29" fillId="11" borderId="49" xfId="16" applyNumberFormat="1" applyFont="1" applyFill="1" applyBorder="1" applyAlignment="1">
      <alignment horizontal="center"/>
    </xf>
    <xf numFmtId="167" fontId="29" fillId="11" borderId="32" xfId="16" applyNumberFormat="1" applyFont="1" applyFill="1" applyBorder="1" applyAlignment="1">
      <alignment horizontal="center"/>
    </xf>
    <xf numFmtId="167" fontId="31" fillId="12" borderId="58" xfId="0" applyNumberFormat="1" applyFont="1" applyFill="1" applyBorder="1" applyAlignment="1">
      <alignment horizontal="center" vertical="center" wrapText="1"/>
    </xf>
    <xf numFmtId="167" fontId="31" fillId="12" borderId="30" xfId="0" applyNumberFormat="1" applyFont="1" applyFill="1" applyBorder="1" applyAlignment="1">
      <alignment horizontal="center" vertical="center" wrapText="1"/>
    </xf>
    <xf numFmtId="167" fontId="34" fillId="5" borderId="34" xfId="16" applyNumberFormat="1" applyFont="1" applyFill="1" applyBorder="1"/>
    <xf numFmtId="167" fontId="34" fillId="17" borderId="11" xfId="0" applyNumberFormat="1" applyFont="1" applyFill="1" applyBorder="1"/>
    <xf numFmtId="167" fontId="34" fillId="14" borderId="15" xfId="16" applyNumberFormat="1" applyFont="1" applyFill="1" applyBorder="1"/>
    <xf numFmtId="167" fontId="34" fillId="14" borderId="16" xfId="16" applyNumberFormat="1" applyFont="1" applyFill="1" applyBorder="1"/>
    <xf numFmtId="167" fontId="34" fillId="5" borderId="53" xfId="16" applyNumberFormat="1" applyFont="1" applyFill="1" applyBorder="1"/>
    <xf numFmtId="167" fontId="34" fillId="5" borderId="41" xfId="16" applyNumberFormat="1" applyFont="1" applyFill="1" applyBorder="1"/>
    <xf numFmtId="167" fontId="34" fillId="17" borderId="22" xfId="0" applyNumberFormat="1" applyFont="1" applyFill="1" applyBorder="1"/>
    <xf numFmtId="167" fontId="34" fillId="14" borderId="7" xfId="16" applyNumberFormat="1" applyFont="1" applyFill="1" applyBorder="1"/>
    <xf numFmtId="167" fontId="34" fillId="14" borderId="79" xfId="16" applyNumberFormat="1" applyFont="1" applyFill="1" applyBorder="1"/>
    <xf numFmtId="0" fontId="0" fillId="0" borderId="0" xfId="0" applyFill="1"/>
    <xf numFmtId="0" fontId="36" fillId="0" borderId="56" xfId="0" applyFont="1" applyBorder="1"/>
    <xf numFmtId="166" fontId="34" fillId="0" borderId="16" xfId="0" applyNumberFormat="1" applyFont="1" applyBorder="1" applyAlignment="1">
      <alignment horizontal="right" vertical="center" wrapText="1"/>
    </xf>
    <xf numFmtId="0" fontId="0" fillId="0" borderId="0" xfId="0" applyFill="1" applyAlignment="1">
      <alignment horizontal="center" wrapText="1"/>
    </xf>
    <xf numFmtId="0" fontId="61" fillId="0" borderId="0" xfId="0" applyFont="1" applyFill="1" applyBorder="1" applyAlignment="1">
      <alignment horizontal="right"/>
    </xf>
    <xf numFmtId="0" fontId="34" fillId="26" borderId="0" xfId="0" applyFont="1" applyFill="1"/>
    <xf numFmtId="0" fontId="8" fillId="0" borderId="1" xfId="14" applyFont="1" applyFill="1" applyBorder="1"/>
    <xf numFmtId="0" fontId="8" fillId="0" borderId="38" xfId="14" applyFont="1" applyBorder="1"/>
    <xf numFmtId="0" fontId="8" fillId="0" borderId="62" xfId="14" applyFont="1" applyBorder="1"/>
    <xf numFmtId="0" fontId="8" fillId="0" borderId="11" xfId="0" applyFont="1" applyFill="1" applyBorder="1"/>
    <xf numFmtId="0" fontId="8" fillId="0" borderId="1" xfId="0" applyFont="1" applyFill="1" applyBorder="1" applyAlignment="1">
      <alignment vertical="center"/>
    </xf>
    <xf numFmtId="0" fontId="10" fillId="0" borderId="0" xfId="0" applyFont="1" applyFill="1" applyBorder="1" applyAlignment="1">
      <alignment horizontal="center" vertical="center"/>
    </xf>
    <xf numFmtId="0" fontId="8" fillId="0" borderId="0" xfId="14" applyFont="1" applyBorder="1" applyAlignment="1">
      <alignment horizontal="center"/>
    </xf>
    <xf numFmtId="0" fontId="10" fillId="25" borderId="1" xfId="0" applyFont="1" applyFill="1" applyBorder="1" applyAlignment="1">
      <alignment horizontal="center" vertical="center"/>
    </xf>
    <xf numFmtId="0" fontId="10" fillId="25" borderId="11" xfId="0" applyFont="1" applyFill="1" applyBorder="1" applyAlignment="1">
      <alignment horizontal="center" vertical="center"/>
    </xf>
    <xf numFmtId="0" fontId="10" fillId="12" borderId="1" xfId="0" applyFont="1" applyFill="1" applyBorder="1" applyAlignment="1">
      <alignment horizontal="center" vertical="center"/>
    </xf>
    <xf numFmtId="0" fontId="9" fillId="0" borderId="74" xfId="13" applyFont="1" applyFill="1" applyBorder="1" applyAlignment="1">
      <alignment horizontal="left"/>
    </xf>
    <xf numFmtId="0" fontId="8" fillId="0" borderId="61" xfId="0" applyFont="1" applyFill="1" applyBorder="1" applyAlignment="1">
      <alignment horizontal="left"/>
    </xf>
    <xf numFmtId="0" fontId="8" fillId="0" borderId="74" xfId="0" applyFont="1" applyFill="1" applyBorder="1" applyAlignment="1">
      <alignment horizontal="left"/>
    </xf>
    <xf numFmtId="0" fontId="8" fillId="0" borderId="56" xfId="0" applyFont="1" applyFill="1" applyBorder="1" applyAlignment="1">
      <alignment horizontal="left"/>
    </xf>
    <xf numFmtId="0" fontId="8" fillId="0" borderId="38" xfId="0" applyFont="1" applyFill="1" applyBorder="1" applyAlignment="1">
      <alignment horizontal="left"/>
    </xf>
    <xf numFmtId="0" fontId="8" fillId="0" borderId="25" xfId="0" applyFont="1" applyFill="1" applyBorder="1" applyAlignment="1">
      <alignment horizontal="left"/>
    </xf>
    <xf numFmtId="0" fontId="27" fillId="21" borderId="72" xfId="3" applyFont="1" applyFill="1" applyBorder="1" applyAlignment="1">
      <alignment vertical="top" wrapText="1"/>
    </xf>
    <xf numFmtId="0" fontId="27" fillId="21" borderId="74" xfId="3" applyFont="1" applyFill="1" applyBorder="1" applyAlignment="1">
      <alignment vertical="top" wrapText="1"/>
    </xf>
    <xf numFmtId="0" fontId="27" fillId="21" borderId="55" xfId="3" applyFont="1" applyFill="1" applyBorder="1" applyAlignment="1">
      <alignment vertical="top"/>
    </xf>
    <xf numFmtId="0" fontId="34" fillId="16" borderId="2" xfId="0" applyFont="1" applyFill="1" applyBorder="1" applyAlignment="1">
      <alignment horizontal="left" vertical="center" wrapText="1"/>
    </xf>
    <xf numFmtId="0" fontId="29" fillId="16" borderId="3" xfId="0" applyFont="1" applyFill="1" applyBorder="1" applyAlignment="1">
      <alignment horizontal="center" vertical="center" wrapText="1"/>
    </xf>
    <xf numFmtId="0" fontId="34" fillId="16" borderId="4" xfId="0" applyFont="1" applyFill="1" applyBorder="1" applyAlignment="1">
      <alignment horizontal="left" vertical="center"/>
    </xf>
    <xf numFmtId="0" fontId="34" fillId="16" borderId="4" xfId="0" applyFont="1" applyFill="1" applyBorder="1" applyAlignment="1">
      <alignment horizontal="center" vertical="center"/>
    </xf>
    <xf numFmtId="0" fontId="27" fillId="13" borderId="17" xfId="8" applyFont="1" applyFill="1" applyBorder="1" applyAlignment="1">
      <alignment horizontal="left" vertical="center" wrapText="1"/>
    </xf>
    <xf numFmtId="0" fontId="34" fillId="20" borderId="18" xfId="0" applyFont="1" applyFill="1" applyBorder="1" applyAlignment="1">
      <alignment horizontal="left" vertical="center"/>
    </xf>
    <xf numFmtId="0" fontId="27" fillId="20" borderId="18" xfId="9" applyFont="1" applyFill="1" applyBorder="1" applyAlignment="1">
      <alignment horizontal="left" vertical="center" wrapText="1"/>
    </xf>
    <xf numFmtId="0" fontId="34" fillId="14" borderId="1" xfId="0" applyFont="1" applyFill="1" applyBorder="1" applyAlignment="1">
      <alignment wrapText="1"/>
    </xf>
    <xf numFmtId="0" fontId="34" fillId="14" borderId="1" xfId="0" applyFont="1" applyFill="1" applyBorder="1" applyAlignment="1"/>
    <xf numFmtId="0" fontId="0" fillId="14" borderId="20" xfId="0" applyFill="1" applyBorder="1"/>
    <xf numFmtId="0" fontId="0" fillId="14" borderId="11" xfId="0" applyFill="1" applyBorder="1"/>
    <xf numFmtId="0" fontId="0" fillId="0" borderId="0" xfId="0" applyAlignment="1">
      <alignment vertical="center"/>
    </xf>
    <xf numFmtId="0" fontId="34" fillId="5" borderId="1" xfId="0" applyFont="1" applyFill="1" applyBorder="1" applyAlignment="1">
      <alignment vertical="center" wrapText="1"/>
    </xf>
    <xf numFmtId="0" fontId="34" fillId="5" borderId="10" xfId="0" applyFont="1" applyFill="1" applyBorder="1" applyAlignment="1">
      <alignment vertical="center" wrapText="1"/>
    </xf>
    <xf numFmtId="0" fontId="34" fillId="5" borderId="10" xfId="0" applyFont="1" applyFill="1" applyBorder="1" applyAlignment="1">
      <alignment vertical="center"/>
    </xf>
    <xf numFmtId="0" fontId="34" fillId="5" borderId="20" xfId="0" applyFont="1" applyFill="1" applyBorder="1" applyAlignment="1">
      <alignment vertical="center" wrapText="1"/>
    </xf>
    <xf numFmtId="0" fontId="34" fillId="5" borderId="11" xfId="0" applyFont="1" applyFill="1" applyBorder="1" applyAlignment="1">
      <alignment vertical="center" wrapText="1"/>
    </xf>
    <xf numFmtId="0" fontId="34" fillId="5" borderId="20" xfId="0" applyFont="1" applyFill="1" applyBorder="1" applyAlignment="1">
      <alignment vertical="center"/>
    </xf>
    <xf numFmtId="0" fontId="34" fillId="5" borderId="55" xfId="0" applyFont="1" applyFill="1" applyBorder="1" applyAlignment="1">
      <alignment vertical="center"/>
    </xf>
    <xf numFmtId="0" fontId="34" fillId="5" borderId="74" xfId="0" applyFont="1" applyFill="1" applyBorder="1" applyAlignment="1">
      <alignment vertical="center"/>
    </xf>
    <xf numFmtId="0" fontId="34" fillId="5" borderId="47" xfId="0" applyFont="1" applyFill="1" applyBorder="1" applyAlignment="1">
      <alignment vertical="center"/>
    </xf>
    <xf numFmtId="0" fontId="34" fillId="5" borderId="55" xfId="0" applyFont="1" applyFill="1" applyBorder="1" applyAlignment="1">
      <alignment vertical="center" wrapText="1"/>
    </xf>
    <xf numFmtId="0" fontId="34" fillId="5" borderId="74" xfId="0" applyFont="1" applyFill="1" applyBorder="1" applyAlignment="1">
      <alignment vertical="center" wrapText="1"/>
    </xf>
    <xf numFmtId="0" fontId="34" fillId="17" borderId="10" xfId="0" applyFont="1" applyFill="1" applyBorder="1" applyAlignment="1">
      <alignment vertical="center"/>
    </xf>
    <xf numFmtId="0" fontId="34" fillId="5" borderId="61" xfId="0" applyFont="1" applyFill="1" applyBorder="1" applyAlignment="1">
      <alignment vertical="center"/>
    </xf>
    <xf numFmtId="0" fontId="34" fillId="17" borderId="20" xfId="0" applyFont="1" applyFill="1" applyBorder="1" applyAlignment="1">
      <alignment vertical="center" wrapText="1"/>
    </xf>
    <xf numFmtId="0" fontId="0" fillId="17" borderId="20" xfId="0" applyFill="1" applyBorder="1" applyAlignment="1">
      <alignment vertical="center"/>
    </xf>
    <xf numFmtId="0" fontId="0" fillId="17" borderId="11" xfId="0" applyFill="1" applyBorder="1" applyAlignment="1">
      <alignment vertical="center"/>
    </xf>
    <xf numFmtId="0" fontId="0" fillId="5" borderId="11" xfId="0" applyFill="1" applyBorder="1" applyAlignment="1">
      <alignment vertical="center"/>
    </xf>
    <xf numFmtId="0" fontId="0" fillId="5" borderId="20" xfId="0" applyFill="1" applyBorder="1" applyAlignment="1">
      <alignment vertical="center"/>
    </xf>
    <xf numFmtId="0" fontId="34" fillId="0" borderId="0" xfId="0" applyFont="1" applyFill="1" applyBorder="1" applyAlignment="1">
      <alignment vertical="center" wrapText="1"/>
    </xf>
    <xf numFmtId="0" fontId="0" fillId="5" borderId="74" xfId="0" applyFill="1" applyBorder="1"/>
    <xf numFmtId="0" fontId="0" fillId="5" borderId="61" xfId="0" applyFill="1" applyBorder="1"/>
    <xf numFmtId="0" fontId="0" fillId="0" borderId="72" xfId="0" applyBorder="1"/>
    <xf numFmtId="0" fontId="34" fillId="0" borderId="0" xfId="0" applyFont="1" applyFill="1" applyBorder="1" applyAlignment="1">
      <alignment horizontal="center" wrapText="1"/>
    </xf>
    <xf numFmtId="0" fontId="34" fillId="0" borderId="27" xfId="0" applyFont="1" applyFill="1" applyBorder="1" applyAlignment="1">
      <alignment horizontal="center" wrapText="1"/>
    </xf>
    <xf numFmtId="0" fontId="36" fillId="5" borderId="38" xfId="0" applyFont="1" applyFill="1" applyBorder="1" applyAlignment="1">
      <alignment horizontal="left"/>
    </xf>
    <xf numFmtId="0" fontId="36" fillId="5" borderId="25" xfId="0" applyFont="1" applyFill="1" applyBorder="1" applyAlignment="1">
      <alignment horizontal="left"/>
    </xf>
    <xf numFmtId="0" fontId="36" fillId="5" borderId="1" xfId="0" applyFont="1" applyFill="1" applyBorder="1" applyAlignment="1">
      <alignment horizontal="left"/>
    </xf>
    <xf numFmtId="0" fontId="34" fillId="0" borderId="0" xfId="0" applyFont="1" applyFill="1" applyBorder="1" applyAlignment="1">
      <alignment horizontal="center" vertical="center"/>
    </xf>
    <xf numFmtId="0" fontId="34" fillId="14" borderId="1" xfId="0" applyFont="1" applyFill="1" applyBorder="1"/>
    <xf numFmtId="0" fontId="34" fillId="0" borderId="0" xfId="0" applyNumberFormat="1" applyFont="1" applyFill="1" applyBorder="1"/>
    <xf numFmtId="0" fontId="34" fillId="5" borderId="74" xfId="0" applyFont="1" applyFill="1" applyBorder="1"/>
    <xf numFmtId="0" fontId="34" fillId="5" borderId="11" xfId="0" applyFont="1" applyFill="1" applyBorder="1" applyAlignment="1">
      <alignment horizontal="center"/>
    </xf>
    <xf numFmtId="0" fontId="36" fillId="17" borderId="25" xfId="0" applyFont="1" applyFill="1" applyBorder="1" applyAlignment="1">
      <alignment horizontal="left"/>
    </xf>
    <xf numFmtId="0" fontId="36" fillId="17" borderId="1" xfId="0" applyFont="1" applyFill="1" applyBorder="1" applyAlignment="1">
      <alignment horizontal="left"/>
    </xf>
    <xf numFmtId="0" fontId="29" fillId="24" borderId="34" xfId="0" applyFont="1" applyFill="1" applyBorder="1" applyAlignment="1">
      <alignment horizontal="centerContinuous" vertical="center" wrapText="1"/>
    </xf>
    <xf numFmtId="0" fontId="34" fillId="24" borderId="65" xfId="0" applyFont="1" applyFill="1" applyBorder="1" applyAlignment="1">
      <alignment horizontal="centerContinuous" vertical="center" wrapText="1"/>
    </xf>
    <xf numFmtId="0" fontId="29" fillId="24" borderId="65" xfId="0" applyFont="1" applyFill="1" applyBorder="1" applyAlignment="1">
      <alignment horizontal="centerContinuous" vertical="center" wrapText="1"/>
    </xf>
    <xf numFmtId="0" fontId="29" fillId="24" borderId="51" xfId="0" applyFont="1" applyFill="1" applyBorder="1" applyAlignment="1">
      <alignment horizontal="centerContinuous" vertical="center" wrapText="1"/>
    </xf>
    <xf numFmtId="0" fontId="29" fillId="24" borderId="35" xfId="0" applyFont="1" applyFill="1" applyBorder="1" applyAlignment="1">
      <alignment horizontal="centerContinuous" vertical="center" wrapText="1"/>
    </xf>
    <xf numFmtId="0" fontId="34" fillId="0" borderId="73" xfId="0" applyFont="1" applyBorder="1" applyAlignment="1">
      <alignment vertical="center" wrapText="1"/>
    </xf>
    <xf numFmtId="0" fontId="34" fillId="0" borderId="45" xfId="0" applyFont="1" applyBorder="1" applyAlignment="1">
      <alignment vertical="center"/>
    </xf>
    <xf numFmtId="0" fontId="34" fillId="0" borderId="40" xfId="0" applyFont="1" applyBorder="1" applyAlignment="1">
      <alignment vertical="center" wrapText="1"/>
    </xf>
    <xf numFmtId="0" fontId="34" fillId="18" borderId="20" xfId="0" applyFont="1" applyFill="1" applyBorder="1" applyAlignment="1">
      <alignment horizontal="centerContinuous"/>
    </xf>
    <xf numFmtId="0" fontId="29" fillId="18" borderId="20" xfId="0" applyFont="1" applyFill="1" applyBorder="1" applyAlignment="1">
      <alignment horizontal="centerContinuous"/>
    </xf>
    <xf numFmtId="0" fontId="29" fillId="18" borderId="11" xfId="0" applyFont="1" applyFill="1" applyBorder="1" applyAlignment="1">
      <alignment horizontal="centerContinuous"/>
    </xf>
    <xf numFmtId="0" fontId="29" fillId="0" borderId="0" xfId="0" applyFont="1" applyAlignment="1">
      <alignment horizontal="center"/>
    </xf>
    <xf numFmtId="0" fontId="29" fillId="4" borderId="33" xfId="0" applyFont="1" applyFill="1" applyBorder="1" applyAlignment="1">
      <alignment horizontal="centerContinuous"/>
    </xf>
    <xf numFmtId="0" fontId="34" fillId="4" borderId="32" xfId="0" applyFont="1" applyFill="1" applyBorder="1" applyAlignment="1">
      <alignment horizontal="centerContinuous"/>
    </xf>
    <xf numFmtId="0" fontId="29" fillId="4" borderId="32" xfId="0" applyFont="1" applyFill="1" applyBorder="1" applyAlignment="1">
      <alignment horizontal="centerContinuous"/>
    </xf>
    <xf numFmtId="0" fontId="29" fillId="4" borderId="30" xfId="0" applyFont="1" applyFill="1" applyBorder="1" applyAlignment="1">
      <alignment horizontal="centerContinuous"/>
    </xf>
    <xf numFmtId="0" fontId="29" fillId="2" borderId="58" xfId="0" applyFont="1" applyFill="1" applyBorder="1" applyAlignment="1">
      <alignment horizontal="center" vertical="center"/>
    </xf>
    <xf numFmtId="0" fontId="29" fillId="2" borderId="32"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30" xfId="0" applyFont="1" applyFill="1" applyBorder="1" applyAlignment="1">
      <alignment horizontal="center" vertical="center" wrapText="1"/>
    </xf>
    <xf numFmtId="167" fontId="34" fillId="0" borderId="25" xfId="0" applyNumberFormat="1" applyFont="1" applyBorder="1" applyAlignment="1">
      <alignment horizontal="center"/>
    </xf>
    <xf numFmtId="2" fontId="34" fillId="0" borderId="25" xfId="0" applyNumberFormat="1" applyFont="1" applyBorder="1" applyAlignment="1">
      <alignment horizontal="center"/>
    </xf>
    <xf numFmtId="167" fontId="34" fillId="0" borderId="1" xfId="0" applyNumberFormat="1" applyFont="1" applyBorder="1" applyAlignment="1">
      <alignment horizontal="center"/>
    </xf>
    <xf numFmtId="2" fontId="34" fillId="0" borderId="1" xfId="0" applyNumberFormat="1" applyFont="1" applyBorder="1" applyAlignment="1">
      <alignment horizontal="center"/>
    </xf>
    <xf numFmtId="1" fontId="34" fillId="0" borderId="1" xfId="0" applyNumberFormat="1" applyFont="1" applyBorder="1" applyAlignment="1">
      <alignment horizontal="center"/>
    </xf>
    <xf numFmtId="1" fontId="34" fillId="0" borderId="16" xfId="0" applyNumberFormat="1" applyFont="1" applyBorder="1" applyAlignment="1">
      <alignment horizontal="center"/>
    </xf>
    <xf numFmtId="167" fontId="34" fillId="0" borderId="18" xfId="0" applyNumberFormat="1" applyFont="1" applyBorder="1" applyAlignment="1">
      <alignment horizontal="center"/>
    </xf>
    <xf numFmtId="2" fontId="34" fillId="0" borderId="18" xfId="0" applyNumberFormat="1" applyFont="1" applyBorder="1" applyAlignment="1">
      <alignment horizontal="center"/>
    </xf>
    <xf numFmtId="167" fontId="34" fillId="0" borderId="19" xfId="0" applyNumberFormat="1" applyFont="1" applyBorder="1" applyAlignment="1">
      <alignment horizontal="center"/>
    </xf>
    <xf numFmtId="0" fontId="34" fillId="0" borderId="0" xfId="0" applyFont="1" applyAlignment="1">
      <alignment horizontal="left"/>
    </xf>
    <xf numFmtId="167" fontId="34" fillId="0" borderId="0" xfId="0" applyNumberFormat="1" applyFont="1" applyAlignment="1">
      <alignment horizontal="center"/>
    </xf>
    <xf numFmtId="2" fontId="34" fillId="0" borderId="0" xfId="0" applyNumberFormat="1" applyFont="1" applyAlignment="1">
      <alignment horizontal="center"/>
    </xf>
    <xf numFmtId="0" fontId="34" fillId="4" borderId="30" xfId="0" applyFont="1" applyFill="1" applyBorder="1" applyAlignment="1">
      <alignment horizontal="centerContinuous"/>
    </xf>
    <xf numFmtId="171" fontId="34" fillId="0" borderId="16" xfId="0" applyNumberFormat="1" applyFont="1" applyBorder="1" applyAlignment="1">
      <alignment horizontal="center" vertical="center"/>
    </xf>
    <xf numFmtId="1" fontId="34" fillId="0" borderId="16" xfId="0" applyNumberFormat="1" applyFont="1" applyBorder="1" applyAlignment="1">
      <alignment horizontal="center" vertical="center"/>
    </xf>
    <xf numFmtId="0" fontId="34" fillId="0" borderId="15" xfId="0" applyFont="1" applyBorder="1" applyAlignment="1">
      <alignment horizontal="left" vertical="center" wrapText="1"/>
    </xf>
    <xf numFmtId="9" fontId="34" fillId="0" borderId="16" xfId="0" applyNumberFormat="1" applyFont="1" applyBorder="1" applyAlignment="1">
      <alignment horizontal="center" vertical="center"/>
    </xf>
    <xf numFmtId="0" fontId="34" fillId="0" borderId="17" xfId="0" applyFont="1" applyBorder="1" applyAlignment="1">
      <alignment horizontal="left" vertical="center" wrapText="1"/>
    </xf>
    <xf numFmtId="2" fontId="34" fillId="0" borderId="19" xfId="0" applyNumberFormat="1" applyFont="1" applyBorder="1" applyAlignment="1">
      <alignment horizontal="center" vertical="center"/>
    </xf>
    <xf numFmtId="0" fontId="29" fillId="6" borderId="34" xfId="0" applyFont="1" applyFill="1" applyBorder="1"/>
    <xf numFmtId="0" fontId="34" fillId="0" borderId="7" xfId="0" applyFont="1" applyBorder="1" applyAlignment="1">
      <alignment horizontal="left"/>
    </xf>
    <xf numFmtId="167" fontId="34" fillId="0" borderId="64" xfId="0" applyNumberFormat="1" applyFont="1" applyBorder="1" applyAlignment="1">
      <alignment horizontal="center"/>
    </xf>
    <xf numFmtId="2" fontId="34" fillId="0" borderId="64" xfId="0" applyNumberFormat="1" applyFont="1" applyBorder="1" applyAlignment="1">
      <alignment horizontal="center"/>
    </xf>
    <xf numFmtId="167" fontId="34" fillId="0" borderId="79" xfId="0" applyNumberFormat="1" applyFont="1" applyBorder="1" applyAlignment="1">
      <alignment horizontal="center"/>
    </xf>
    <xf numFmtId="0" fontId="34" fillId="6" borderId="65" xfId="0" applyFont="1" applyFill="1" applyBorder="1" applyAlignment="1">
      <alignment horizontal="left" vertical="top"/>
    </xf>
    <xf numFmtId="0" fontId="34" fillId="6" borderId="35" xfId="0" applyFont="1" applyFill="1" applyBorder="1" applyAlignment="1">
      <alignment horizontal="left" vertical="top"/>
    </xf>
    <xf numFmtId="0" fontId="29" fillId="0" borderId="6" xfId="0" applyFont="1" applyBorder="1"/>
    <xf numFmtId="2" fontId="34" fillId="0" borderId="8" xfId="0" applyNumberFormat="1" applyFont="1" applyBorder="1" applyAlignment="1">
      <alignment horizontal="center"/>
    </xf>
    <xf numFmtId="0" fontId="29" fillId="0" borderId="8" xfId="0" applyFont="1" applyBorder="1" applyAlignment="1">
      <alignment horizontal="center"/>
    </xf>
    <xf numFmtId="0" fontId="29" fillId="0" borderId="9" xfId="0" applyFont="1" applyBorder="1"/>
    <xf numFmtId="0" fontId="29" fillId="0" borderId="62" xfId="0" applyFont="1" applyFill="1" applyBorder="1" applyAlignment="1">
      <alignment horizontal="centerContinuous"/>
    </xf>
    <xf numFmtId="0" fontId="29" fillId="18" borderId="10" xfId="0" applyFont="1" applyFill="1" applyBorder="1" applyAlignment="1">
      <alignment horizontal="left"/>
    </xf>
    <xf numFmtId="0" fontId="29" fillId="4" borderId="2" xfId="0" applyFont="1" applyFill="1" applyBorder="1" applyAlignment="1">
      <alignment horizontal="left"/>
    </xf>
    <xf numFmtId="167" fontId="34" fillId="0" borderId="20" xfId="0" applyNumberFormat="1" applyFont="1" applyBorder="1" applyAlignment="1">
      <alignment horizontal="center"/>
    </xf>
    <xf numFmtId="0" fontId="30" fillId="0" borderId="5" xfId="15" applyFont="1" applyFill="1" applyBorder="1"/>
    <xf numFmtId="0" fontId="29" fillId="6" borderId="2" xfId="0" applyFont="1" applyFill="1" applyBorder="1"/>
    <xf numFmtId="0" fontId="34" fillId="6" borderId="3" xfId="0" applyFont="1" applyFill="1" applyBorder="1"/>
    <xf numFmtId="0" fontId="29" fillId="6" borderId="3" xfId="0" applyFont="1" applyFill="1" applyBorder="1"/>
    <xf numFmtId="0" fontId="29" fillId="6" borderId="4" xfId="0" applyFont="1" applyFill="1" applyBorder="1"/>
    <xf numFmtId="0" fontId="34" fillId="0" borderId="2" xfId="0" applyFont="1" applyBorder="1"/>
    <xf numFmtId="0" fontId="34" fillId="0" borderId="3" xfId="0" applyFont="1" applyBorder="1"/>
    <xf numFmtId="0" fontId="34" fillId="0" borderId="4" xfId="0" applyFont="1" applyBorder="1"/>
    <xf numFmtId="2" fontId="34" fillId="0" borderId="34" xfId="0" applyNumberFormat="1" applyFont="1" applyBorder="1" applyAlignment="1">
      <alignment horizontal="left" vertical="center"/>
    </xf>
    <xf numFmtId="2" fontId="34" fillId="0" borderId="53" xfId="0" applyNumberFormat="1" applyFont="1" applyBorder="1" applyAlignment="1">
      <alignment horizontal="left" vertical="center"/>
    </xf>
    <xf numFmtId="0" fontId="34" fillId="0" borderId="15" xfId="0" applyFont="1" applyBorder="1" applyAlignment="1">
      <alignment horizontal="left"/>
    </xf>
    <xf numFmtId="0" fontId="34" fillId="0" borderId="17" xfId="0" applyFont="1" applyBorder="1" applyAlignment="1">
      <alignment horizontal="left"/>
    </xf>
    <xf numFmtId="0" fontId="34" fillId="0" borderId="18" xfId="0" applyFont="1" applyBorder="1" applyAlignment="1">
      <alignment horizontal="center"/>
    </xf>
    <xf numFmtId="0" fontId="34" fillId="0" borderId="76" xfId="0" applyFont="1" applyBorder="1" applyAlignment="1">
      <alignment horizontal="left"/>
    </xf>
    <xf numFmtId="1" fontId="34" fillId="0" borderId="25" xfId="0" applyNumberFormat="1" applyFont="1" applyBorder="1" applyAlignment="1">
      <alignment horizontal="center"/>
    </xf>
    <xf numFmtId="1" fontId="34" fillId="0" borderId="28" xfId="0" applyNumberFormat="1" applyFont="1" applyBorder="1" applyAlignment="1">
      <alignment horizontal="center"/>
    </xf>
    <xf numFmtId="0" fontId="59" fillId="0" borderId="25" xfId="0" applyFont="1" applyFill="1" applyBorder="1" applyAlignment="1">
      <alignment horizontal="left" vertical="center"/>
    </xf>
    <xf numFmtId="0" fontId="59" fillId="0" borderId="25" xfId="0" applyFont="1" applyFill="1" applyBorder="1" applyAlignment="1">
      <alignment horizontal="center" vertical="center" wrapText="1"/>
    </xf>
    <xf numFmtId="0" fontId="59" fillId="0" borderId="14" xfId="0" applyFont="1" applyFill="1" applyBorder="1" applyAlignment="1">
      <alignment horizontal="center" vertical="center" wrapText="1"/>
    </xf>
    <xf numFmtId="0" fontId="34" fillId="0" borderId="20" xfId="0" applyFont="1" applyBorder="1"/>
    <xf numFmtId="0" fontId="34" fillId="0" borderId="11" xfId="0" applyFont="1" applyBorder="1"/>
    <xf numFmtId="2" fontId="34" fillId="0" borderId="52" xfId="0" applyNumberFormat="1" applyFont="1" applyBorder="1" applyAlignment="1">
      <alignment horizontal="center" vertical="center"/>
    </xf>
    <xf numFmtId="2" fontId="34" fillId="0" borderId="9" xfId="0" applyNumberFormat="1" applyFont="1" applyBorder="1" applyAlignment="1">
      <alignment horizontal="center" vertical="center"/>
    </xf>
    <xf numFmtId="0" fontId="29" fillId="4" borderId="3" xfId="0" applyFont="1" applyFill="1" applyBorder="1" applyAlignment="1">
      <alignment horizontal="left"/>
    </xf>
    <xf numFmtId="0" fontId="29" fillId="4" borderId="4" xfId="0" applyFont="1" applyFill="1" applyBorder="1" applyAlignment="1">
      <alignment horizontal="left"/>
    </xf>
    <xf numFmtId="167" fontId="34" fillId="0" borderId="65" xfId="0" applyNumberFormat="1" applyFont="1" applyBorder="1" applyAlignment="1">
      <alignment horizontal="center"/>
    </xf>
    <xf numFmtId="0" fontId="34" fillId="0" borderId="65" xfId="0" applyFont="1" applyBorder="1"/>
    <xf numFmtId="2" fontId="34" fillId="0" borderId="35" xfId="0" applyNumberFormat="1" applyFont="1" applyBorder="1" applyAlignment="1">
      <alignment horizontal="center" vertical="center"/>
    </xf>
    <xf numFmtId="2" fontId="34" fillId="0" borderId="7" xfId="0" applyNumberFormat="1" applyFont="1" applyBorder="1" applyAlignment="1">
      <alignment horizontal="left" vertical="center"/>
    </xf>
    <xf numFmtId="167" fontId="34" fillId="0" borderId="8" xfId="0" applyNumberFormat="1" applyFont="1" applyBorder="1" applyAlignment="1">
      <alignment horizontal="center"/>
    </xf>
    <xf numFmtId="0" fontId="34" fillId="0" borderId="21" xfId="0" applyFont="1" applyBorder="1"/>
    <xf numFmtId="0" fontId="34" fillId="0" borderId="57" xfId="0" applyFont="1" applyBorder="1"/>
    <xf numFmtId="0" fontId="36" fillId="5" borderId="1" xfId="0" applyFont="1" applyFill="1" applyBorder="1" applyAlignment="1">
      <alignment horizontal="right"/>
    </xf>
    <xf numFmtId="0" fontId="36" fillId="25" borderId="1" xfId="0" applyFont="1" applyFill="1" applyBorder="1" applyAlignment="1">
      <alignment horizontal="right"/>
    </xf>
    <xf numFmtId="0" fontId="34" fillId="20" borderId="19" xfId="0" applyFont="1" applyFill="1" applyBorder="1" applyAlignment="1">
      <alignment horizontal="center" vertical="center" wrapText="1"/>
    </xf>
    <xf numFmtId="0" fontId="36" fillId="0" borderId="0" xfId="0" applyFont="1" applyFill="1" applyBorder="1" applyAlignment="1">
      <alignment horizontal="right"/>
    </xf>
    <xf numFmtId="0" fontId="36" fillId="0" borderId="0" xfId="0" applyFont="1" applyFill="1" applyBorder="1"/>
    <xf numFmtId="0" fontId="34" fillId="5" borderId="11" xfId="0" applyFont="1" applyFill="1" applyBorder="1" applyAlignment="1">
      <alignment vertical="center"/>
    </xf>
    <xf numFmtId="0" fontId="34" fillId="20" borderId="76" xfId="0" applyFont="1" applyFill="1" applyBorder="1"/>
    <xf numFmtId="0" fontId="34" fillId="13" borderId="59" xfId="0" applyFont="1" applyFill="1" applyBorder="1" applyAlignment="1">
      <alignment wrapText="1"/>
    </xf>
    <xf numFmtId="0" fontId="34" fillId="13" borderId="31" xfId="0" applyFont="1" applyFill="1" applyBorder="1" applyAlignment="1">
      <alignment wrapText="1"/>
    </xf>
    <xf numFmtId="0" fontId="0" fillId="0" borderId="1" xfId="0" applyBorder="1"/>
    <xf numFmtId="0" fontId="27" fillId="14" borderId="1" xfId="8" applyFont="1" applyFill="1" applyBorder="1" applyAlignment="1">
      <alignment horizontal="left" wrapText="1"/>
    </xf>
    <xf numFmtId="0" fontId="0" fillId="14" borderId="1" xfId="0" applyFill="1" applyBorder="1"/>
    <xf numFmtId="44" fontId="0" fillId="14" borderId="1" xfId="0" applyNumberFormat="1" applyFill="1" applyBorder="1"/>
    <xf numFmtId="0" fontId="0" fillId="0" borderId="38" xfId="0" applyBorder="1"/>
    <xf numFmtId="0" fontId="0" fillId="0" borderId="72" xfId="0" applyFill="1" applyBorder="1"/>
    <xf numFmtId="0" fontId="26" fillId="0" borderId="0" xfId="0" applyFont="1" applyFill="1" applyAlignment="1">
      <alignment horizontal="center" vertical="center"/>
    </xf>
    <xf numFmtId="0" fontId="0" fillId="0" borderId="0" xfId="0" applyFill="1" applyAlignment="1">
      <alignment horizontal="center"/>
    </xf>
    <xf numFmtId="0" fontId="35" fillId="0" borderId="0" xfId="0" applyFont="1" applyFill="1" applyAlignment="1">
      <alignment horizontal="center"/>
    </xf>
    <xf numFmtId="0" fontId="34" fillId="0" borderId="0" xfId="0" applyFont="1" applyFill="1" applyBorder="1" applyAlignment="1">
      <alignment horizontal="right" wrapText="1"/>
    </xf>
    <xf numFmtId="0" fontId="10" fillId="16"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16" borderId="1" xfId="0" applyFont="1" applyFill="1" applyBorder="1" applyAlignment="1">
      <alignment vertical="center"/>
    </xf>
    <xf numFmtId="0" fontId="8" fillId="16" borderId="1"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0" fillId="0" borderId="0" xfId="0" applyAlignment="1">
      <alignment horizontal="center" vertical="center"/>
    </xf>
    <xf numFmtId="0" fontId="34" fillId="14" borderId="1" xfId="0" applyFont="1" applyFill="1" applyBorder="1" applyAlignment="1">
      <alignment horizontal="center" vertical="center" wrapText="1"/>
    </xf>
    <xf numFmtId="0" fontId="34" fillId="26" borderId="1" xfId="0" applyFont="1" applyFill="1" applyBorder="1" applyAlignment="1">
      <alignment horizontal="center" vertical="center" wrapText="1"/>
    </xf>
    <xf numFmtId="3" fontId="27" fillId="20" borderId="47" xfId="0" applyNumberFormat="1" applyFont="1" applyFill="1" applyBorder="1"/>
    <xf numFmtId="0" fontId="34" fillId="13" borderId="80" xfId="0" applyFont="1" applyFill="1" applyBorder="1" applyAlignment="1">
      <alignment wrapText="1"/>
    </xf>
    <xf numFmtId="3" fontId="27" fillId="20" borderId="29" xfId="0" applyNumberFormat="1" applyFont="1" applyFill="1" applyBorder="1"/>
    <xf numFmtId="3" fontId="27" fillId="20" borderId="14" xfId="0" applyNumberFormat="1" applyFont="1" applyFill="1" applyBorder="1" applyAlignment="1">
      <alignment horizontal="right"/>
    </xf>
    <xf numFmtId="3" fontId="27" fillId="20" borderId="16" xfId="0" applyNumberFormat="1" applyFont="1" applyFill="1" applyBorder="1" applyAlignment="1">
      <alignment horizontal="right"/>
    </xf>
    <xf numFmtId="3" fontId="27" fillId="20" borderId="19" xfId="0" applyNumberFormat="1" applyFont="1" applyFill="1" applyBorder="1" applyAlignment="1">
      <alignment horizontal="right"/>
    </xf>
    <xf numFmtId="0" fontId="41" fillId="13" borderId="11" xfId="0" applyFont="1" applyFill="1" applyBorder="1" applyAlignment="1">
      <alignment vertical="center" wrapText="1"/>
    </xf>
    <xf numFmtId="0" fontId="41" fillId="20" borderId="1" xfId="0" applyFont="1" applyFill="1" applyBorder="1" applyAlignment="1">
      <alignment vertical="center" wrapText="1"/>
    </xf>
    <xf numFmtId="0" fontId="41" fillId="13" borderId="15" xfId="0" applyFont="1" applyFill="1" applyBorder="1" applyAlignment="1">
      <alignment vertical="center" wrapText="1"/>
    </xf>
    <xf numFmtId="0" fontId="41" fillId="13" borderId="17" xfId="0" applyFont="1" applyFill="1" applyBorder="1" applyAlignment="1">
      <alignment vertical="center" wrapText="1"/>
    </xf>
    <xf numFmtId="0" fontId="26" fillId="0" borderId="0" xfId="0" applyFont="1" applyFill="1" applyAlignment="1">
      <alignment vertical="center"/>
    </xf>
    <xf numFmtId="0" fontId="35" fillId="0" borderId="0" xfId="0" applyFont="1" applyFill="1"/>
    <xf numFmtId="0" fontId="63" fillId="0" borderId="0" xfId="0" applyFont="1" applyFill="1"/>
    <xf numFmtId="0" fontId="30" fillId="21" borderId="27" xfId="3" applyFont="1" applyFill="1" applyBorder="1" applyAlignment="1">
      <alignment vertical="center" wrapText="1"/>
    </xf>
    <xf numFmtId="0" fontId="30" fillId="21" borderId="61" xfId="3" applyFont="1" applyFill="1" applyBorder="1" applyAlignment="1">
      <alignment vertical="center" wrapText="1"/>
    </xf>
    <xf numFmtId="0" fontId="34" fillId="13" borderId="58" xfId="0" applyFont="1" applyFill="1" applyBorder="1" applyAlignment="1">
      <alignment vertical="center"/>
    </xf>
    <xf numFmtId="0" fontId="0" fillId="13" borderId="59" xfId="0" applyFill="1" applyBorder="1"/>
    <xf numFmtId="0" fontId="0" fillId="13" borderId="31" xfId="0" applyFill="1" applyBorder="1"/>
    <xf numFmtId="0" fontId="0" fillId="0" borderId="0" xfId="0" applyBorder="1"/>
    <xf numFmtId="0" fontId="34" fillId="0" borderId="72" xfId="0" applyFont="1" applyFill="1" applyBorder="1" applyAlignment="1">
      <alignment horizontal="center" wrapText="1"/>
    </xf>
    <xf numFmtId="3" fontId="27" fillId="20" borderId="11" xfId="0" applyNumberFormat="1" applyFont="1" applyFill="1" applyBorder="1"/>
    <xf numFmtId="3" fontId="27" fillId="20" borderId="16" xfId="0" applyNumberFormat="1" applyFont="1" applyFill="1" applyBorder="1"/>
    <xf numFmtId="0" fontId="18" fillId="0" borderId="0" xfId="0" applyFont="1" applyAlignment="1">
      <alignment vertical="center"/>
    </xf>
    <xf numFmtId="0" fontId="18" fillId="0" borderId="0" xfId="0" applyFont="1" applyAlignment="1">
      <alignment horizontal="center" vertical="center"/>
    </xf>
    <xf numFmtId="0" fontId="19" fillId="0" borderId="0" xfId="0" applyFont="1"/>
    <xf numFmtId="0" fontId="44" fillId="0" borderId="0" xfId="0" applyFont="1" applyAlignment="1">
      <alignment vertical="center"/>
    </xf>
    <xf numFmtId="0" fontId="44" fillId="0" borderId="0" xfId="0" applyFont="1" applyAlignment="1">
      <alignment horizontal="center" vertical="center"/>
    </xf>
    <xf numFmtId="0" fontId="18" fillId="0" borderId="0" xfId="0" applyFont="1" applyAlignment="1">
      <alignment vertical="top"/>
    </xf>
    <xf numFmtId="0" fontId="17" fillId="0" borderId="0" xfId="0" applyFont="1" applyAlignment="1">
      <alignment horizontal="center" vertical="center" wrapText="1"/>
    </xf>
    <xf numFmtId="0" fontId="6" fillId="0" borderId="0" xfId="0" applyFont="1"/>
    <xf numFmtId="164" fontId="16" fillId="0" borderId="0" xfId="0" applyNumberFormat="1" applyFont="1" applyAlignment="1">
      <alignment horizontal="center" vertical="center" wrapText="1"/>
    </xf>
    <xf numFmtId="0" fontId="10" fillId="0" borderId="0" xfId="0" applyFont="1"/>
    <xf numFmtId="0" fontId="3" fillId="0" borderId="0" xfId="0" applyFont="1"/>
    <xf numFmtId="0" fontId="16" fillId="0" borderId="0" xfId="0" applyFont="1" applyAlignment="1">
      <alignment vertical="center" wrapText="1"/>
    </xf>
    <xf numFmtId="0" fontId="34" fillId="21" borderId="20" xfId="0" applyFont="1" applyFill="1" applyBorder="1"/>
    <xf numFmtId="0" fontId="29" fillId="13" borderId="33" xfId="0" applyFont="1" applyFill="1" applyBorder="1" applyAlignment="1">
      <alignment horizontal="left"/>
    </xf>
    <xf numFmtId="170" fontId="29" fillId="13" borderId="32" xfId="7" applyNumberFormat="1" applyFont="1" applyFill="1" applyBorder="1" applyAlignment="1">
      <alignment wrapText="1"/>
    </xf>
    <xf numFmtId="0" fontId="29" fillId="13" borderId="33" xfId="0" applyFont="1" applyFill="1" applyBorder="1" applyAlignment="1"/>
    <xf numFmtId="170" fontId="29" fillId="13" borderId="32" xfId="18" applyNumberFormat="1" applyFont="1" applyFill="1" applyBorder="1" applyAlignment="1">
      <alignment wrapText="1"/>
    </xf>
    <xf numFmtId="0" fontId="34" fillId="5" borderId="72" xfId="0" applyFont="1" applyFill="1" applyBorder="1" applyAlignment="1">
      <alignment vertical="center"/>
    </xf>
    <xf numFmtId="0" fontId="34" fillId="5" borderId="1" xfId="0" applyFont="1" applyFill="1" applyBorder="1" applyAlignment="1">
      <alignment vertical="center"/>
    </xf>
    <xf numFmtId="0" fontId="34" fillId="14" borderId="38" xfId="0" applyFont="1" applyFill="1" applyBorder="1" applyAlignment="1">
      <alignment wrapText="1"/>
    </xf>
    <xf numFmtId="2" fontId="36" fillId="0" borderId="0" xfId="0" applyNumberFormat="1" applyFont="1" applyFill="1" applyAlignment="1">
      <alignment horizontal="center"/>
    </xf>
    <xf numFmtId="0" fontId="36" fillId="0" borderId="0" xfId="0" applyFont="1" applyFill="1" applyBorder="1" applyAlignment="1">
      <alignment horizontal="left"/>
    </xf>
    <xf numFmtId="0" fontId="36" fillId="5" borderId="11" xfId="0" applyFont="1" applyFill="1" applyBorder="1" applyAlignment="1">
      <alignment horizontal="left"/>
    </xf>
    <xf numFmtId="168" fontId="36" fillId="0" borderId="0" xfId="0" applyNumberFormat="1" applyFont="1" applyFill="1" applyBorder="1"/>
    <xf numFmtId="0" fontId="34" fillId="14" borderId="25" xfId="0" applyFont="1" applyFill="1" applyBorder="1"/>
    <xf numFmtId="0" fontId="34" fillId="14" borderId="1" xfId="0" applyFont="1" applyFill="1" applyBorder="1" applyAlignment="1">
      <alignment horizontal="center"/>
    </xf>
    <xf numFmtId="0" fontId="34" fillId="14" borderId="1" xfId="0" applyNumberFormat="1" applyFont="1" applyFill="1" applyBorder="1"/>
    <xf numFmtId="0" fontId="34" fillId="17" borderId="1" xfId="0" applyFont="1" applyFill="1" applyBorder="1"/>
    <xf numFmtId="0" fontId="34" fillId="17" borderId="1" xfId="0" applyFont="1" applyFill="1" applyBorder="1" applyAlignment="1">
      <alignment horizontal="center"/>
    </xf>
    <xf numFmtId="0" fontId="34" fillId="27" borderId="1" xfId="0" applyFont="1" applyFill="1" applyBorder="1"/>
    <xf numFmtId="0" fontId="34" fillId="27" borderId="1" xfId="0" applyFont="1" applyFill="1" applyBorder="1" applyAlignment="1">
      <alignment horizontal="center"/>
    </xf>
    <xf numFmtId="0" fontId="34" fillId="27" borderId="1" xfId="0" applyNumberFormat="1" applyFont="1" applyFill="1" applyBorder="1"/>
    <xf numFmtId="167" fontId="34" fillId="27" borderId="1" xfId="0" applyNumberFormat="1" applyFont="1" applyFill="1" applyBorder="1"/>
    <xf numFmtId="2" fontId="34" fillId="0" borderId="0" xfId="0" applyNumberFormat="1" applyFont="1" applyFill="1" applyBorder="1" applyAlignment="1">
      <alignment horizontal="center"/>
    </xf>
    <xf numFmtId="0" fontId="2" fillId="14" borderId="1" xfId="0" applyFont="1" applyFill="1" applyBorder="1"/>
    <xf numFmtId="0" fontId="2" fillId="17" borderId="1" xfId="0" applyFont="1" applyFill="1" applyBorder="1"/>
    <xf numFmtId="0" fontId="34" fillId="5" borderId="10" xfId="0" applyFont="1" applyFill="1" applyBorder="1"/>
    <xf numFmtId="2" fontId="34" fillId="14" borderId="10" xfId="0" applyNumberFormat="1" applyFont="1" applyFill="1" applyBorder="1" applyAlignment="1">
      <alignment horizontal="center"/>
    </xf>
    <xf numFmtId="0" fontId="34" fillId="14" borderId="10" xfId="0" applyFont="1" applyFill="1" applyBorder="1" applyAlignment="1">
      <alignment horizontal="center"/>
    </xf>
    <xf numFmtId="0" fontId="34" fillId="17" borderId="10" xfId="0" applyFont="1" applyFill="1" applyBorder="1" applyAlignment="1">
      <alignment horizontal="center"/>
    </xf>
    <xf numFmtId="2" fontId="34" fillId="27" borderId="10" xfId="0" applyNumberFormat="1" applyFont="1" applyFill="1" applyBorder="1" applyAlignment="1">
      <alignment horizontal="center"/>
    </xf>
    <xf numFmtId="2" fontId="34" fillId="14" borderId="47" xfId="0" applyNumberFormat="1" applyFont="1" applyFill="1" applyBorder="1" applyAlignment="1">
      <alignment horizontal="center"/>
    </xf>
    <xf numFmtId="0" fontId="34" fillId="14" borderId="1" xfId="0" applyFont="1" applyFill="1" applyBorder="1" applyAlignment="1">
      <alignment horizontal="left" wrapText="1"/>
    </xf>
    <xf numFmtId="0" fontId="34" fillId="14" borderId="1" xfId="0" applyFont="1" applyFill="1" applyBorder="1" applyAlignment="1">
      <alignment horizontal="center" wrapText="1"/>
    </xf>
    <xf numFmtId="37" fontId="29" fillId="13" borderId="60" xfId="18" applyNumberFormat="1" applyFont="1" applyFill="1" applyBorder="1" applyAlignment="1">
      <alignment wrapText="1"/>
    </xf>
    <xf numFmtId="37" fontId="29" fillId="13" borderId="59" xfId="18" applyNumberFormat="1" applyFont="1" applyFill="1" applyBorder="1" applyAlignment="1">
      <alignment wrapText="1"/>
    </xf>
    <xf numFmtId="37" fontId="29" fillId="13" borderId="33" xfId="18" applyNumberFormat="1" applyFont="1" applyFill="1" applyBorder="1" applyAlignment="1">
      <alignment wrapText="1"/>
    </xf>
    <xf numFmtId="37" fontId="29" fillId="13" borderId="32" xfId="18" applyNumberFormat="1" applyFont="1" applyFill="1" applyBorder="1" applyAlignment="1">
      <alignment wrapText="1"/>
    </xf>
    <xf numFmtId="37" fontId="29" fillId="13" borderId="49" xfId="18" applyNumberFormat="1" applyFont="1" applyFill="1" applyBorder="1" applyAlignment="1">
      <alignment wrapText="1"/>
    </xf>
    <xf numFmtId="3" fontId="29" fillId="13" borderId="60" xfId="18" applyNumberFormat="1" applyFont="1" applyFill="1" applyBorder="1" applyAlignment="1">
      <alignment wrapText="1"/>
    </xf>
    <xf numFmtId="3" fontId="29" fillId="13" borderId="59" xfId="18" applyNumberFormat="1" applyFont="1" applyFill="1" applyBorder="1" applyAlignment="1">
      <alignment wrapText="1"/>
    </xf>
    <xf numFmtId="3" fontId="29" fillId="13" borderId="33" xfId="18" applyNumberFormat="1" applyFont="1" applyFill="1" applyBorder="1" applyAlignment="1">
      <alignment wrapText="1"/>
    </xf>
    <xf numFmtId="3" fontId="29" fillId="13" borderId="32" xfId="18" applyNumberFormat="1" applyFont="1" applyFill="1" applyBorder="1" applyAlignment="1">
      <alignment wrapText="1"/>
    </xf>
    <xf numFmtId="3" fontId="29" fillId="13" borderId="49" xfId="18" applyNumberFormat="1" applyFont="1" applyFill="1" applyBorder="1" applyAlignment="1">
      <alignment wrapText="1"/>
    </xf>
    <xf numFmtId="0" fontId="34" fillId="5" borderId="61" xfId="0" applyFont="1" applyFill="1" applyBorder="1" applyAlignment="1">
      <alignment vertical="center" wrapText="1"/>
    </xf>
    <xf numFmtId="0" fontId="34" fillId="10" borderId="1" xfId="0" applyFont="1" applyFill="1" applyBorder="1"/>
    <xf numFmtId="0" fontId="34" fillId="10" borderId="10" xfId="0" applyFont="1" applyFill="1" applyBorder="1"/>
    <xf numFmtId="0" fontId="36" fillId="10" borderId="1" xfId="0" applyFont="1" applyFill="1" applyBorder="1" applyAlignment="1">
      <alignment horizontal="center"/>
    </xf>
    <xf numFmtId="0" fontId="0" fillId="10" borderId="1" xfId="0" applyFill="1" applyBorder="1" applyAlignment="1">
      <alignment horizontal="center" vertical="center"/>
    </xf>
    <xf numFmtId="2" fontId="0" fillId="10" borderId="1" xfId="0" applyNumberFormat="1" applyFill="1" applyBorder="1" applyAlignment="1">
      <alignment horizontal="center" vertical="center"/>
    </xf>
    <xf numFmtId="0" fontId="29" fillId="13" borderId="79" xfId="0" applyFont="1" applyFill="1" applyBorder="1" applyAlignment="1">
      <alignment horizontal="right" wrapText="1"/>
    </xf>
    <xf numFmtId="0" fontId="29" fillId="24" borderId="34" xfId="0" applyFont="1" applyFill="1" applyBorder="1" applyAlignment="1">
      <alignment vertical="center" wrapText="1"/>
    </xf>
    <xf numFmtId="0" fontId="29" fillId="24" borderId="65" xfId="0" applyFont="1" applyFill="1" applyBorder="1" applyAlignment="1">
      <alignment vertical="center" wrapText="1"/>
    </xf>
    <xf numFmtId="0" fontId="29" fillId="24" borderId="21" xfId="0" applyFont="1" applyFill="1" applyBorder="1" applyAlignment="1">
      <alignment vertical="center" wrapText="1"/>
    </xf>
    <xf numFmtId="0" fontId="29" fillId="24" borderId="68" xfId="0" applyFont="1" applyFill="1" applyBorder="1" applyAlignment="1">
      <alignment vertical="center" wrapText="1"/>
    </xf>
    <xf numFmtId="0" fontId="29" fillId="18" borderId="2" xfId="0" applyFont="1" applyFill="1" applyBorder="1" applyAlignment="1"/>
    <xf numFmtId="0" fontId="29" fillId="18" borderId="3" xfId="0" applyFont="1" applyFill="1" applyBorder="1" applyAlignment="1"/>
    <xf numFmtId="0" fontId="29" fillId="18" borderId="4" xfId="0" applyFont="1" applyFill="1" applyBorder="1" applyAlignment="1"/>
    <xf numFmtId="0" fontId="29" fillId="6" borderId="0" xfId="0" applyFont="1" applyFill="1" applyBorder="1" applyAlignment="1">
      <alignment vertical="top"/>
    </xf>
    <xf numFmtId="0" fontId="29" fillId="6" borderId="6" xfId="0" applyFont="1" applyFill="1" applyBorder="1" applyAlignment="1">
      <alignment vertical="top"/>
    </xf>
    <xf numFmtId="0" fontId="34" fillId="0" borderId="5" xfId="0" applyFont="1" applyBorder="1" applyAlignment="1">
      <alignment vertical="top" wrapText="1"/>
    </xf>
    <xf numFmtId="0" fontId="34" fillId="0" borderId="0" xfId="0" applyFont="1" applyAlignment="1">
      <alignment vertical="top" wrapText="1"/>
    </xf>
    <xf numFmtId="0" fontId="27" fillId="17" borderId="0" xfId="12" applyFont="1" applyFill="1" applyBorder="1" applyAlignment="1">
      <alignment vertical="top"/>
    </xf>
    <xf numFmtId="167" fontId="31" fillId="4" borderId="45" xfId="0" applyNumberFormat="1" applyFont="1" applyFill="1" applyBorder="1" applyAlignment="1">
      <alignment vertical="center"/>
    </xf>
    <xf numFmtId="167" fontId="31" fillId="4" borderId="22" xfId="0" applyNumberFormat="1" applyFont="1" applyFill="1" applyBorder="1" applyAlignment="1">
      <alignment vertical="center"/>
    </xf>
    <xf numFmtId="167" fontId="31" fillId="4" borderId="40" xfId="0" applyNumberFormat="1" applyFont="1" applyFill="1" applyBorder="1" applyAlignment="1">
      <alignment vertical="center"/>
    </xf>
    <xf numFmtId="167" fontId="29" fillId="4" borderId="5" xfId="0" applyNumberFormat="1" applyFont="1" applyFill="1" applyBorder="1" applyAlignment="1">
      <alignment vertical="center"/>
    </xf>
    <xf numFmtId="167" fontId="29" fillId="18" borderId="3" xfId="0" applyNumberFormat="1" applyFont="1" applyFill="1" applyBorder="1" applyAlignment="1"/>
    <xf numFmtId="167" fontId="29" fillId="18" borderId="2" xfId="0" applyNumberFormat="1" applyFont="1" applyFill="1" applyBorder="1" applyAlignment="1"/>
    <xf numFmtId="167" fontId="29" fillId="4" borderId="22" xfId="0" applyNumberFormat="1" applyFont="1" applyFill="1" applyBorder="1" applyAlignment="1">
      <alignment vertical="center"/>
    </xf>
    <xf numFmtId="167" fontId="29" fillId="4" borderId="45" xfId="0" applyNumberFormat="1" applyFont="1" applyFill="1" applyBorder="1" applyAlignment="1">
      <alignment vertical="center"/>
    </xf>
    <xf numFmtId="167" fontId="29" fillId="15" borderId="34" xfId="0" applyNumberFormat="1" applyFont="1" applyFill="1" applyBorder="1" applyAlignment="1"/>
    <xf numFmtId="167" fontId="29" fillId="15" borderId="35" xfId="0" applyNumberFormat="1" applyFont="1" applyFill="1" applyBorder="1" applyAlignment="1"/>
    <xf numFmtId="0" fontId="36" fillId="10" borderId="17" xfId="0" applyFont="1" applyFill="1" applyBorder="1"/>
    <xf numFmtId="0" fontId="36" fillId="10" borderId="73" xfId="0" applyFont="1" applyFill="1" applyBorder="1"/>
    <xf numFmtId="0" fontId="36" fillId="10" borderId="45" xfId="0" applyFont="1" applyFill="1" applyBorder="1"/>
    <xf numFmtId="0" fontId="36" fillId="10" borderId="45" xfId="0" applyFont="1" applyFill="1" applyBorder="1" applyAlignment="1">
      <alignment horizontal="left"/>
    </xf>
    <xf numFmtId="0" fontId="36" fillId="0" borderId="8" xfId="0" applyFont="1" applyFill="1" applyBorder="1" applyAlignment="1">
      <alignment horizontal="center"/>
    </xf>
    <xf numFmtId="0" fontId="36" fillId="0" borderId="8" xfId="0" applyFont="1" applyBorder="1" applyAlignment="1">
      <alignment horizontal="center"/>
    </xf>
    <xf numFmtId="168" fontId="36" fillId="0" borderId="8" xfId="0" applyNumberFormat="1" applyFont="1" applyBorder="1"/>
    <xf numFmtId="168" fontId="36" fillId="0" borderId="8" xfId="0" applyNumberFormat="1" applyFont="1" applyFill="1" applyBorder="1"/>
    <xf numFmtId="0" fontId="36" fillId="0" borderId="8" xfId="0" applyFont="1" applyBorder="1"/>
    <xf numFmtId="167" fontId="36" fillId="0" borderId="8" xfId="0" applyNumberFormat="1" applyFont="1" applyBorder="1"/>
    <xf numFmtId="167" fontId="36" fillId="0" borderId="9" xfId="0" applyNumberFormat="1" applyFont="1" applyBorder="1"/>
    <xf numFmtId="2" fontId="36" fillId="0" borderId="8" xfId="0" applyNumberFormat="1" applyFont="1" applyBorder="1" applyAlignment="1">
      <alignment horizontal="center"/>
    </xf>
    <xf numFmtId="168" fontId="36" fillId="0" borderId="9" xfId="0" applyNumberFormat="1" applyFont="1" applyBorder="1"/>
    <xf numFmtId="167" fontId="36" fillId="0" borderId="8" xfId="0" applyNumberFormat="1" applyFont="1" applyBorder="1" applyAlignment="1">
      <alignment horizontal="center"/>
    </xf>
    <xf numFmtId="0" fontId="36" fillId="0" borderId="8" xfId="0" applyNumberFormat="1" applyFont="1" applyBorder="1" applyAlignment="1">
      <alignment horizontal="center"/>
    </xf>
    <xf numFmtId="0" fontId="36" fillId="0" borderId="9" xfId="0" applyNumberFormat="1" applyFont="1" applyBorder="1" applyAlignment="1">
      <alignment horizontal="center"/>
    </xf>
    <xf numFmtId="0" fontId="36" fillId="0" borderId="7" xfId="0" applyFont="1" applyBorder="1"/>
    <xf numFmtId="169" fontId="36" fillId="0" borderId="9" xfId="0" applyNumberFormat="1" applyFont="1" applyBorder="1"/>
    <xf numFmtId="0" fontId="36" fillId="0" borderId="78" xfId="0" applyFont="1" applyFill="1" applyBorder="1" applyAlignment="1">
      <alignment horizontal="center"/>
    </xf>
    <xf numFmtId="0" fontId="36" fillId="0" borderId="54" xfId="0" applyFont="1" applyFill="1" applyBorder="1" applyAlignment="1">
      <alignment horizontal="center"/>
    </xf>
    <xf numFmtId="0" fontId="36" fillId="0" borderId="5" xfId="0" applyFont="1" applyFill="1" applyBorder="1" applyAlignment="1">
      <alignment horizontal="center"/>
    </xf>
    <xf numFmtId="0" fontId="36" fillId="0" borderId="6" xfId="0" applyFont="1" applyFill="1" applyBorder="1" applyAlignment="1">
      <alignment horizontal="center"/>
    </xf>
    <xf numFmtId="0" fontId="36" fillId="0" borderId="7" xfId="0" applyFont="1" applyFill="1" applyBorder="1" applyAlignment="1">
      <alignment horizontal="center"/>
    </xf>
    <xf numFmtId="0" fontId="36" fillId="0" borderId="9" xfId="0" applyFont="1" applyFill="1" applyBorder="1" applyAlignment="1">
      <alignment horizontal="center"/>
    </xf>
    <xf numFmtId="0" fontId="30" fillId="21" borderId="47" xfId="3" applyFill="1" applyBorder="1" applyAlignment="1">
      <alignment horizontal="left" vertical="center"/>
    </xf>
    <xf numFmtId="0" fontId="34" fillId="0" borderId="85" xfId="0" applyFont="1" applyBorder="1" applyAlignment="1">
      <alignment horizontal="left"/>
    </xf>
    <xf numFmtId="0" fontId="8" fillId="0" borderId="1" xfId="0" applyFont="1" applyBorder="1" applyAlignment="1">
      <alignment horizontal="left"/>
    </xf>
    <xf numFmtId="0" fontId="26" fillId="0" borderId="0" xfId="0" applyFont="1" applyAlignment="1">
      <alignment horizontal="center" vertical="center"/>
    </xf>
    <xf numFmtId="0" fontId="27" fillId="0" borderId="0" xfId="0" applyFont="1" applyAlignment="1">
      <alignment vertical="top" wrapText="1"/>
    </xf>
    <xf numFmtId="0" fontId="31" fillId="0" borderId="58" xfId="0" applyFont="1" applyBorder="1" applyAlignment="1">
      <alignment vertical="top" wrapText="1"/>
    </xf>
    <xf numFmtId="0" fontId="31" fillId="0" borderId="87" xfId="0" applyFont="1" applyBorder="1" applyAlignment="1">
      <alignment horizontal="right" vertical="top" wrapText="1"/>
    </xf>
    <xf numFmtId="0" fontId="27" fillId="0" borderId="88" xfId="0" applyFont="1" applyBorder="1"/>
    <xf numFmtId="0" fontId="34" fillId="0" borderId="89" xfId="0" applyFont="1" applyBorder="1" applyAlignment="1">
      <alignment horizontal="right"/>
    </xf>
    <xf numFmtId="0" fontId="27" fillId="0" borderId="83" xfId="0" applyFont="1" applyBorder="1"/>
    <xf numFmtId="0" fontId="34" fillId="0" borderId="84" xfId="0" applyFont="1" applyBorder="1" applyAlignment="1">
      <alignment horizontal="right"/>
    </xf>
    <xf numFmtId="0" fontId="34" fillId="0" borderId="86" xfId="0" applyFont="1" applyBorder="1" applyAlignment="1">
      <alignment horizontal="right"/>
    </xf>
    <xf numFmtId="0" fontId="34" fillId="0" borderId="85" xfId="0" applyFont="1" applyBorder="1"/>
    <xf numFmtId="0" fontId="34" fillId="0" borderId="85" xfId="0" applyFont="1" applyBorder="1" applyAlignment="1">
      <alignment vertical="center"/>
    </xf>
    <xf numFmtId="0" fontId="27" fillId="0" borderId="0" xfId="0" applyFont="1"/>
    <xf numFmtId="1" fontId="27" fillId="0" borderId="0" xfId="0" applyNumberFormat="1" applyFont="1"/>
    <xf numFmtId="0" fontId="27" fillId="0" borderId="85" xfId="0" applyFont="1" applyBorder="1" applyAlignment="1">
      <alignment vertical="center"/>
    </xf>
    <xf numFmtId="0" fontId="27" fillId="0" borderId="85" xfId="0" applyFont="1" applyBorder="1"/>
    <xf numFmtId="0" fontId="34" fillId="0" borderId="85" xfId="0" applyFont="1" applyBorder="1" applyAlignment="1">
      <alignment wrapText="1"/>
    </xf>
    <xf numFmtId="0" fontId="41" fillId="0" borderId="85" xfId="0" applyFont="1" applyBorder="1" applyAlignment="1">
      <alignment vertical="center"/>
    </xf>
    <xf numFmtId="0" fontId="27" fillId="0" borderId="85" xfId="0" applyFont="1" applyBorder="1" applyAlignment="1">
      <alignment wrapText="1"/>
    </xf>
    <xf numFmtId="0" fontId="27" fillId="0" borderId="86" xfId="0" applyFont="1" applyBorder="1" applyAlignment="1">
      <alignment horizontal="right"/>
    </xf>
    <xf numFmtId="0" fontId="27" fillId="0" borderId="0" xfId="0" applyFont="1" applyAlignment="1">
      <alignment horizontal="left"/>
    </xf>
    <xf numFmtId="0" fontId="29" fillId="0" borderId="90" xfId="19" applyFont="1" applyBorder="1" applyAlignment="1">
      <alignment horizontal="left" wrapText="1"/>
    </xf>
    <xf numFmtId="0" fontId="29" fillId="0" borderId="91" xfId="19" applyFont="1" applyBorder="1" applyAlignment="1">
      <alignment horizontal="left" wrapText="1"/>
    </xf>
    <xf numFmtId="167" fontId="29" fillId="0" borderId="91" xfId="19" applyNumberFormat="1" applyFont="1" applyBorder="1" applyAlignment="1">
      <alignment wrapText="1"/>
    </xf>
    <xf numFmtId="167" fontId="29" fillId="0" borderId="87" xfId="19" applyNumberFormat="1" applyFont="1" applyBorder="1" applyAlignment="1">
      <alignment wrapText="1"/>
    </xf>
    <xf numFmtId="0" fontId="34" fillId="0" borderId="83" xfId="19" applyFont="1" applyBorder="1" applyAlignment="1">
      <alignment horizontal="left"/>
    </xf>
    <xf numFmtId="0" fontId="34" fillId="0" borderId="92" xfId="19" applyFont="1" applyBorder="1" applyAlignment="1">
      <alignment horizontal="left" wrapText="1"/>
    </xf>
    <xf numFmtId="167" fontId="34" fillId="0" borderId="92" xfId="19" applyNumberFormat="1" applyFont="1" applyBorder="1"/>
    <xf numFmtId="167" fontId="34" fillId="0" borderId="84" xfId="19" applyNumberFormat="1" applyFont="1" applyBorder="1"/>
    <xf numFmtId="0" fontId="34" fillId="0" borderId="85" xfId="19" applyFont="1" applyBorder="1" applyAlignment="1">
      <alignment horizontal="left"/>
    </xf>
    <xf numFmtId="0" fontId="34" fillId="0" borderId="93" xfId="19" applyFont="1" applyBorder="1" applyAlignment="1">
      <alignment horizontal="left" wrapText="1"/>
    </xf>
    <xf numFmtId="167" fontId="34" fillId="0" borderId="84" xfId="19" applyNumberFormat="1" applyFont="1" applyBorder="1" applyAlignment="1">
      <alignment horizontal="right"/>
    </xf>
    <xf numFmtId="167" fontId="34" fillId="0" borderId="92" xfId="19" applyNumberFormat="1" applyFont="1" applyBorder="1" applyAlignment="1">
      <alignment horizontal="right"/>
    </xf>
    <xf numFmtId="167" fontId="34" fillId="0" borderId="86" xfId="0" applyNumberFormat="1" applyFont="1" applyBorder="1"/>
    <xf numFmtId="0" fontId="34" fillId="0" borderId="94" xfId="0" applyFont="1" applyBorder="1" applyAlignment="1">
      <alignment horizontal="left" wrapText="1"/>
    </xf>
    <xf numFmtId="0" fontId="34" fillId="0" borderId="95" xfId="0" applyFont="1" applyBorder="1" applyAlignment="1">
      <alignment horizontal="left"/>
    </xf>
    <xf numFmtId="167" fontId="34" fillId="0" borderId="96" xfId="0" applyNumberFormat="1" applyFont="1" applyBorder="1"/>
    <xf numFmtId="0" fontId="34" fillId="0" borderId="97" xfId="0" applyFont="1" applyBorder="1"/>
    <xf numFmtId="0" fontId="34" fillId="0" borderId="98" xfId="0" applyFont="1" applyBorder="1"/>
    <xf numFmtId="1" fontId="34" fillId="0" borderId="92" xfId="19" applyNumberFormat="1" applyFont="1" applyBorder="1"/>
    <xf numFmtId="167" fontId="34" fillId="0" borderId="99" xfId="0" applyNumberFormat="1" applyFont="1" applyBorder="1"/>
    <xf numFmtId="0" fontId="67" fillId="0" borderId="97" xfId="0" applyFont="1" applyBorder="1"/>
    <xf numFmtId="0" fontId="67" fillId="0" borderId="98" xfId="0" applyFont="1" applyBorder="1"/>
    <xf numFmtId="167" fontId="67" fillId="0" borderId="98" xfId="0" applyNumberFormat="1" applyFont="1" applyBorder="1"/>
    <xf numFmtId="167" fontId="67" fillId="0" borderId="99" xfId="0" applyNumberFormat="1" applyFont="1" applyBorder="1"/>
    <xf numFmtId="0" fontId="67" fillId="0" borderId="100" xfId="0" applyFont="1" applyBorder="1" applyAlignment="1">
      <alignment wrapText="1"/>
    </xf>
    <xf numFmtId="0" fontId="67" fillId="0" borderId="101" xfId="0" applyFont="1" applyBorder="1"/>
    <xf numFmtId="167" fontId="67" fillId="0" borderId="101" xfId="0" applyNumberFormat="1" applyFont="1" applyBorder="1"/>
    <xf numFmtId="167" fontId="67" fillId="0" borderId="102" xfId="0" applyNumberFormat="1" applyFont="1" applyBorder="1"/>
    <xf numFmtId="0" fontId="31" fillId="0" borderId="58" xfId="0" applyFont="1" applyBorder="1" applyAlignment="1">
      <alignment horizontal="left" wrapText="1"/>
    </xf>
    <xf numFmtId="0" fontId="31" fillId="0" borderId="91" xfId="0" applyFont="1" applyBorder="1" applyAlignment="1">
      <alignment horizontal="left" wrapText="1"/>
    </xf>
    <xf numFmtId="0" fontId="31" fillId="0" borderId="59" xfId="0" applyFont="1" applyBorder="1" applyAlignment="1">
      <alignment horizontal="left" wrapText="1"/>
    </xf>
    <xf numFmtId="0" fontId="31" fillId="0" borderId="87" xfId="0" applyFont="1" applyBorder="1" applyAlignment="1">
      <alignment wrapText="1"/>
    </xf>
    <xf numFmtId="0" fontId="27" fillId="0" borderId="88" xfId="0" applyFont="1" applyBorder="1" applyAlignment="1">
      <alignment horizontal="left"/>
    </xf>
    <xf numFmtId="172" fontId="34" fillId="0" borderId="103" xfId="18" applyNumberFormat="1" applyFont="1" applyBorder="1" applyAlignment="1">
      <alignment horizontal="right"/>
    </xf>
    <xf numFmtId="172" fontId="27" fillId="0" borderId="104" xfId="18" applyNumberFormat="1" applyFont="1" applyFill="1" applyBorder="1" applyAlignment="1">
      <alignment horizontal="right"/>
    </xf>
    <xf numFmtId="167" fontId="34" fillId="0" borderId="89" xfId="0" applyNumberFormat="1" applyFont="1" applyBorder="1"/>
    <xf numFmtId="172" fontId="34" fillId="0" borderId="93" xfId="18" applyNumberFormat="1" applyFont="1" applyBorder="1" applyAlignment="1">
      <alignment horizontal="right"/>
    </xf>
    <xf numFmtId="172" fontId="27" fillId="0" borderId="105" xfId="18" applyNumberFormat="1" applyFont="1" applyFill="1" applyBorder="1" applyAlignment="1">
      <alignment horizontal="right"/>
    </xf>
    <xf numFmtId="0" fontId="27" fillId="0" borderId="85" xfId="0" applyFont="1" applyBorder="1" applyAlignment="1">
      <alignment horizontal="left"/>
    </xf>
    <xf numFmtId="0" fontId="34" fillId="0" borderId="81" xfId="0" applyFont="1" applyBorder="1" applyAlignment="1">
      <alignment horizontal="left"/>
    </xf>
    <xf numFmtId="172" fontId="34" fillId="0" borderId="106" xfId="18" applyNumberFormat="1" applyFont="1" applyBorder="1" applyAlignment="1">
      <alignment horizontal="right"/>
    </xf>
    <xf numFmtId="172" fontId="27" fillId="0" borderId="107" xfId="18" applyNumberFormat="1" applyFont="1" applyFill="1" applyBorder="1" applyAlignment="1">
      <alignment horizontal="right"/>
    </xf>
    <xf numFmtId="167" fontId="34" fillId="0" borderId="82" xfId="0" applyNumberFormat="1" applyFont="1" applyBorder="1"/>
    <xf numFmtId="0" fontId="27" fillId="0" borderId="0" xfId="0" applyFont="1" applyAlignment="1">
      <alignment horizontal="right"/>
    </xf>
    <xf numFmtId="0" fontId="64" fillId="0" borderId="0" xfId="0" applyFont="1" applyAlignment="1">
      <alignment horizontal="left"/>
    </xf>
    <xf numFmtId="172" fontId="9" fillId="0" borderId="0" xfId="18" applyNumberFormat="1" applyFont="1" applyFill="1" applyBorder="1" applyAlignment="1">
      <alignment horizontal="right"/>
    </xf>
    <xf numFmtId="0" fontId="8" fillId="0" borderId="0" xfId="0" applyFont="1" applyBorder="1" applyAlignment="1">
      <alignment horizontal="left"/>
    </xf>
    <xf numFmtId="0" fontId="21" fillId="0" borderId="0" xfId="0" applyFont="1" applyFill="1" applyBorder="1" applyAlignment="1">
      <alignment horizontal="left" wrapText="1"/>
    </xf>
    <xf numFmtId="0" fontId="21" fillId="0" borderId="0" xfId="0" applyFont="1" applyFill="1" applyBorder="1" applyAlignment="1">
      <alignment horizontal="left"/>
    </xf>
    <xf numFmtId="0" fontId="21" fillId="0" borderId="0" xfId="0" applyFont="1" applyFill="1" applyBorder="1" applyAlignment="1">
      <alignment wrapText="1"/>
    </xf>
    <xf numFmtId="0" fontId="9" fillId="0" borderId="0" xfId="0" applyFont="1" applyFill="1" applyBorder="1" applyAlignment="1">
      <alignment horizontal="left"/>
    </xf>
    <xf numFmtId="172" fontId="8" fillId="0" borderId="0" xfId="18" applyNumberFormat="1" applyFont="1" applyFill="1" applyBorder="1" applyAlignment="1">
      <alignment horizontal="right"/>
    </xf>
    <xf numFmtId="167" fontId="8" fillId="0" borderId="0" xfId="0" applyNumberFormat="1" applyFont="1" applyFill="1" applyBorder="1"/>
    <xf numFmtId="0" fontId="27" fillId="0" borderId="0" xfId="0" applyFont="1" applyFill="1" applyBorder="1" applyAlignment="1">
      <alignment horizontal="left"/>
    </xf>
    <xf numFmtId="0" fontId="27" fillId="0" borderId="0" xfId="0" applyFont="1" applyFill="1" applyBorder="1" applyAlignment="1">
      <alignment horizontal="right"/>
    </xf>
    <xf numFmtId="0" fontId="64" fillId="0" borderId="0" xfId="0" applyFont="1" applyFill="1" applyBorder="1" applyAlignment="1">
      <alignment horizontal="left"/>
    </xf>
    <xf numFmtId="0" fontId="8" fillId="0" borderId="0" xfId="0" applyFont="1" applyFill="1" applyBorder="1" applyAlignment="1">
      <alignment horizontal="center" vertical="center"/>
    </xf>
    <xf numFmtId="0" fontId="10" fillId="14" borderId="55" xfId="0" applyFont="1" applyFill="1" applyBorder="1" applyAlignment="1">
      <alignment horizontal="left" vertical="center"/>
    </xf>
    <xf numFmtId="0" fontId="8" fillId="0" borderId="10" xfId="0" applyFont="1" applyBorder="1" applyAlignment="1">
      <alignment horizontal="left"/>
    </xf>
    <xf numFmtId="0" fontId="8" fillId="0" borderId="62" xfId="0" applyFont="1" applyFill="1" applyBorder="1" applyAlignment="1">
      <alignment horizontal="left" vertical="center"/>
    </xf>
    <xf numFmtId="0" fontId="8" fillId="0" borderId="62" xfId="0" applyFont="1" applyFill="1" applyBorder="1" applyAlignment="1">
      <alignment horizontal="left"/>
    </xf>
    <xf numFmtId="0" fontId="29" fillId="0" borderId="0" xfId="0" applyFont="1" applyAlignment="1">
      <alignment horizontal="center" vertical="center"/>
    </xf>
    <xf numFmtId="0" fontId="29" fillId="0" borderId="0" xfId="0" applyFont="1" applyAlignment="1">
      <alignment vertical="center"/>
    </xf>
    <xf numFmtId="0" fontId="27" fillId="0" borderId="94" xfId="0" applyFont="1" applyBorder="1"/>
    <xf numFmtId="0" fontId="34" fillId="0" borderId="96" xfId="0" applyFont="1" applyBorder="1" applyAlignment="1">
      <alignment horizontal="right"/>
    </xf>
    <xf numFmtId="0" fontId="34" fillId="0" borderId="108" xfId="0" applyFont="1" applyBorder="1"/>
    <xf numFmtId="0" fontId="34" fillId="0" borderId="110" xfId="0" applyFont="1" applyBorder="1"/>
    <xf numFmtId="0" fontId="8" fillId="0" borderId="112" xfId="0" applyFont="1" applyBorder="1" applyAlignment="1">
      <alignment horizontal="left"/>
    </xf>
    <xf numFmtId="0" fontId="8" fillId="0" borderId="113" xfId="0" applyFont="1" applyBorder="1" applyAlignment="1">
      <alignment horizontal="left"/>
    </xf>
    <xf numFmtId="0" fontId="8" fillId="0" borderId="108" xfId="0" applyFont="1" applyBorder="1" applyAlignment="1">
      <alignment horizontal="left"/>
    </xf>
    <xf numFmtId="167" fontId="8" fillId="0" borderId="109" xfId="0" applyNumberFormat="1" applyFont="1" applyBorder="1" applyAlignment="1">
      <alignment horizontal="left"/>
    </xf>
    <xf numFmtId="0" fontId="66" fillId="0" borderId="0" xfId="0" applyFont="1" applyBorder="1" applyAlignment="1">
      <alignment horizontal="left"/>
    </xf>
    <xf numFmtId="0" fontId="8" fillId="0" borderId="0" xfId="0" applyFont="1" applyBorder="1" applyAlignment="1">
      <alignment vertical="top" wrapText="1"/>
    </xf>
    <xf numFmtId="0" fontId="8" fillId="0" borderId="110" xfId="0" applyFont="1" applyBorder="1" applyAlignment="1">
      <alignment horizontal="left"/>
    </xf>
    <xf numFmtId="167" fontId="8" fillId="0" borderId="111" xfId="0" applyNumberFormat="1" applyFont="1" applyBorder="1" applyAlignment="1">
      <alignment horizontal="left"/>
    </xf>
    <xf numFmtId="0" fontId="10" fillId="0" borderId="115" xfId="0" applyFont="1" applyFill="1" applyBorder="1" applyAlignment="1">
      <alignment horizontal="left" vertical="center"/>
    </xf>
    <xf numFmtId="0" fontId="10" fillId="0" borderId="116" xfId="0" applyFont="1" applyFill="1" applyBorder="1" applyAlignment="1">
      <alignment horizontal="center" vertical="center"/>
    </xf>
    <xf numFmtId="0" fontId="34" fillId="20" borderId="120" xfId="0" applyFont="1" applyFill="1" applyBorder="1" applyAlignment="1">
      <alignment horizontal="left" vertical="center" wrapText="1"/>
    </xf>
    <xf numFmtId="0" fontId="34" fillId="20" borderId="121" xfId="0" applyFont="1" applyFill="1" applyBorder="1" applyAlignment="1">
      <alignment horizontal="left" vertical="center" wrapText="1"/>
    </xf>
    <xf numFmtId="0" fontId="34" fillId="20" borderId="122" xfId="0" applyFont="1" applyFill="1" applyBorder="1" applyAlignment="1">
      <alignment horizontal="left" vertical="center" wrapText="1"/>
    </xf>
    <xf numFmtId="0" fontId="34" fillId="20" borderId="123" xfId="0" applyFont="1" applyFill="1" applyBorder="1" applyAlignment="1">
      <alignment horizontal="left" vertical="center" wrapText="1"/>
    </xf>
    <xf numFmtId="0" fontId="34" fillId="16" borderId="124" xfId="0" applyFont="1" applyFill="1" applyBorder="1" applyAlignment="1">
      <alignment horizontal="left" vertical="center" wrapText="1"/>
    </xf>
    <xf numFmtId="0" fontId="29" fillId="16" borderId="114" xfId="0" applyFont="1" applyFill="1" applyBorder="1" applyAlignment="1">
      <alignment horizontal="center" vertical="center" wrapText="1"/>
    </xf>
    <xf numFmtId="0" fontId="34" fillId="16" borderId="125" xfId="0" applyFont="1" applyFill="1" applyBorder="1" applyAlignment="1">
      <alignment horizontal="center" vertical="center"/>
    </xf>
    <xf numFmtId="0" fontId="41" fillId="13" borderId="126" xfId="0" applyFont="1" applyFill="1" applyBorder="1" applyAlignment="1">
      <alignment vertical="center" wrapText="1"/>
    </xf>
    <xf numFmtId="0" fontId="34" fillId="20" borderId="127" xfId="0" applyFont="1" applyFill="1" applyBorder="1" applyAlignment="1">
      <alignment horizontal="center" vertical="center"/>
    </xf>
    <xf numFmtId="0" fontId="34" fillId="20" borderId="128" xfId="0" applyFont="1" applyFill="1" applyBorder="1" applyAlignment="1">
      <alignment horizontal="center" vertical="center"/>
    </xf>
    <xf numFmtId="0" fontId="34" fillId="20" borderId="129" xfId="0" applyFont="1" applyFill="1" applyBorder="1" applyAlignment="1">
      <alignment horizontal="center" vertical="center"/>
    </xf>
    <xf numFmtId="0" fontId="34" fillId="20" borderId="130" xfId="0" applyFont="1" applyFill="1" applyBorder="1" applyAlignment="1">
      <alignment horizontal="center" vertical="center"/>
    </xf>
    <xf numFmtId="0" fontId="34" fillId="20" borderId="131" xfId="0" applyFont="1" applyFill="1" applyBorder="1" applyAlignment="1">
      <alignment horizontal="center" vertical="center"/>
    </xf>
    <xf numFmtId="0" fontId="34" fillId="20" borderId="117" xfId="0" applyFont="1" applyFill="1" applyBorder="1" applyAlignment="1">
      <alignment horizontal="left" vertical="center" wrapText="1"/>
    </xf>
    <xf numFmtId="0" fontId="29" fillId="16" borderId="132" xfId="0" applyFont="1" applyFill="1" applyBorder="1" applyAlignment="1">
      <alignment horizontal="center" vertical="center" wrapText="1"/>
    </xf>
    <xf numFmtId="0" fontId="34" fillId="16" borderId="133" xfId="0" applyFont="1" applyFill="1" applyBorder="1" applyAlignment="1">
      <alignment horizontal="center" vertical="center"/>
    </xf>
    <xf numFmtId="0" fontId="34" fillId="13" borderId="134" xfId="0" applyFont="1" applyFill="1" applyBorder="1" applyAlignment="1">
      <alignment horizontal="left" vertical="center" wrapText="1"/>
    </xf>
    <xf numFmtId="0" fontId="34" fillId="20" borderId="119" xfId="0" applyFont="1" applyFill="1" applyBorder="1" applyAlignment="1">
      <alignment horizontal="center" vertical="center"/>
    </xf>
    <xf numFmtId="0" fontId="34" fillId="20" borderId="135" xfId="0" applyFont="1" applyFill="1" applyBorder="1" applyAlignment="1">
      <alignment horizontal="center" vertical="center"/>
    </xf>
    <xf numFmtId="0" fontId="34" fillId="13" borderId="136" xfId="0" applyFont="1" applyFill="1" applyBorder="1" applyAlignment="1">
      <alignment horizontal="left" vertical="center" wrapText="1"/>
    </xf>
    <xf numFmtId="0" fontId="34" fillId="20" borderId="137" xfId="0" applyFont="1" applyFill="1" applyBorder="1" applyAlignment="1">
      <alignment horizontal="center" vertical="center"/>
    </xf>
    <xf numFmtId="0" fontId="34" fillId="20" borderId="118" xfId="0" applyFont="1" applyFill="1" applyBorder="1" applyAlignment="1">
      <alignment horizontal="center" vertical="center"/>
    </xf>
    <xf numFmtId="0" fontId="34" fillId="20" borderId="138" xfId="0" applyFont="1" applyFill="1" applyBorder="1" applyAlignment="1">
      <alignment horizontal="left" vertical="center" wrapText="1"/>
    </xf>
    <xf numFmtId="0" fontId="34" fillId="20" borderId="139" xfId="0" applyFont="1" applyFill="1" applyBorder="1" applyAlignment="1">
      <alignment horizontal="center" vertical="center"/>
    </xf>
    <xf numFmtId="0" fontId="29" fillId="0" borderId="0" xfId="0" applyFont="1" applyAlignment="1">
      <alignment horizontal="right" vertical="center"/>
    </xf>
    <xf numFmtId="0" fontId="34" fillId="0" borderId="0" xfId="0" applyFont="1" applyAlignment="1">
      <alignment horizontal="right"/>
    </xf>
    <xf numFmtId="0" fontId="27" fillId="0" borderId="0" xfId="0" applyFont="1" applyAlignment="1">
      <alignment horizontal="right" vertical="top" wrapText="1"/>
    </xf>
    <xf numFmtId="0" fontId="27" fillId="0" borderId="109" xfId="0" applyFont="1" applyBorder="1" applyAlignment="1">
      <alignment horizontal="right"/>
    </xf>
    <xf numFmtId="0" fontId="27" fillId="0" borderId="111" xfId="0" applyFont="1" applyBorder="1" applyAlignment="1">
      <alignment horizontal="right"/>
    </xf>
    <xf numFmtId="0" fontId="0" fillId="21" borderId="0" xfId="0" applyFill="1" applyBorder="1"/>
    <xf numFmtId="0" fontId="34" fillId="13" borderId="34" xfId="0" applyFont="1" applyFill="1" applyBorder="1" applyAlignment="1">
      <alignment horizontal="left" vertical="center"/>
    </xf>
    <xf numFmtId="0" fontId="34" fillId="13" borderId="53" xfId="0" applyFont="1" applyFill="1" applyBorder="1" applyAlignment="1">
      <alignment horizontal="left" vertical="center"/>
    </xf>
    <xf numFmtId="0" fontId="34" fillId="13" borderId="41" xfId="0" applyFont="1" applyFill="1" applyBorder="1" applyAlignment="1">
      <alignment horizontal="left" vertical="center"/>
    </xf>
    <xf numFmtId="0" fontId="34" fillId="13" borderId="22" xfId="0" applyFont="1" applyFill="1" applyBorder="1" applyAlignment="1">
      <alignment horizontal="left" vertical="center"/>
    </xf>
    <xf numFmtId="0" fontId="0" fillId="21" borderId="72" xfId="0" applyFill="1" applyBorder="1"/>
    <xf numFmtId="0" fontId="0" fillId="21" borderId="74" xfId="0" applyFill="1" applyBorder="1"/>
    <xf numFmtId="0" fontId="0" fillId="21" borderId="27" xfId="0" applyFill="1" applyBorder="1"/>
    <xf numFmtId="0" fontId="0" fillId="21" borderId="61" xfId="0" applyFill="1" applyBorder="1"/>
    <xf numFmtId="0" fontId="34" fillId="13" borderId="65" xfId="0" applyFont="1" applyFill="1" applyBorder="1" applyAlignment="1">
      <alignment horizontal="left" vertical="center"/>
    </xf>
    <xf numFmtId="0" fontId="34" fillId="13" borderId="20" xfId="0" applyFont="1" applyFill="1" applyBorder="1" applyAlignment="1">
      <alignment horizontal="left" vertical="center"/>
    </xf>
    <xf numFmtId="0" fontId="34" fillId="13" borderId="73" xfId="0" applyFont="1" applyFill="1" applyBorder="1" applyAlignment="1">
      <alignment horizontal="left" vertical="center"/>
    </xf>
    <xf numFmtId="0" fontId="51" fillId="28" borderId="47" xfId="0" applyFont="1" applyFill="1" applyBorder="1" applyAlignment="1">
      <alignment horizontal="left" vertical="center"/>
    </xf>
    <xf numFmtId="0" fontId="34" fillId="0" borderId="0" xfId="0" applyFont="1" applyAlignment="1">
      <alignment vertical="center"/>
    </xf>
    <xf numFmtId="0" fontId="0" fillId="0" borderId="0" xfId="0" applyFill="1" applyAlignment="1">
      <alignment vertical="center"/>
    </xf>
    <xf numFmtId="0" fontId="1" fillId="0" borderId="0" xfId="0" applyFont="1" applyAlignment="1">
      <alignment vertical="center"/>
    </xf>
    <xf numFmtId="0" fontId="31" fillId="28" borderId="55" xfId="0" applyFont="1" applyFill="1" applyBorder="1" applyAlignment="1">
      <alignment vertical="center"/>
    </xf>
    <xf numFmtId="0" fontId="1" fillId="21" borderId="72" xfId="0" applyFont="1" applyFill="1" applyBorder="1" applyAlignment="1">
      <alignment vertical="center"/>
    </xf>
    <xf numFmtId="0" fontId="1" fillId="21" borderId="74" xfId="0" applyFont="1" applyFill="1" applyBorder="1" applyAlignment="1">
      <alignment vertical="center"/>
    </xf>
    <xf numFmtId="0" fontId="51" fillId="28" borderId="47" xfId="0" applyFont="1" applyFill="1" applyBorder="1" applyAlignment="1">
      <alignment vertical="center"/>
    </xf>
    <xf numFmtId="0" fontId="1" fillId="21" borderId="27" xfId="0" applyFont="1" applyFill="1" applyBorder="1" applyAlignment="1">
      <alignment vertical="center"/>
    </xf>
    <xf numFmtId="0" fontId="1" fillId="21" borderId="61" xfId="0" applyFont="1" applyFill="1" applyBorder="1" applyAlignment="1">
      <alignment vertical="center"/>
    </xf>
    <xf numFmtId="173" fontId="27" fillId="20" borderId="14" xfId="0" applyNumberFormat="1" applyFont="1" applyFill="1" applyBorder="1" applyAlignment="1">
      <alignment vertical="center"/>
    </xf>
    <xf numFmtId="173" fontId="27" fillId="20" borderId="28" xfId="0" applyNumberFormat="1" applyFont="1" applyFill="1" applyBorder="1" applyAlignment="1">
      <alignment vertical="center"/>
    </xf>
    <xf numFmtId="173" fontId="27" fillId="20" borderId="79" xfId="0" applyNumberFormat="1" applyFont="1" applyFill="1" applyBorder="1" applyAlignment="1">
      <alignment vertical="center"/>
    </xf>
    <xf numFmtId="9" fontId="27" fillId="20" borderId="19" xfId="0" applyNumberFormat="1" applyFont="1" applyFill="1" applyBorder="1" applyAlignment="1">
      <alignment horizontal="left" vertical="center"/>
    </xf>
    <xf numFmtId="0" fontId="0" fillId="21" borderId="72" xfId="0" applyFill="1" applyBorder="1" applyAlignment="1">
      <alignment vertical="center"/>
    </xf>
    <xf numFmtId="0" fontId="0" fillId="21" borderId="74" xfId="0" applyFill="1" applyBorder="1" applyAlignment="1">
      <alignment vertical="center"/>
    </xf>
    <xf numFmtId="0" fontId="0" fillId="21" borderId="27" xfId="0" applyFill="1" applyBorder="1" applyAlignment="1">
      <alignment vertical="center"/>
    </xf>
    <xf numFmtId="0" fontId="0" fillId="21" borderId="61" xfId="0" applyFill="1" applyBorder="1" applyAlignment="1">
      <alignment vertical="center"/>
    </xf>
    <xf numFmtId="0" fontId="51" fillId="21" borderId="55" xfId="12" applyFont="1" applyFill="1" applyBorder="1" applyAlignment="1">
      <alignment horizontal="left" vertical="center"/>
    </xf>
    <xf numFmtId="0" fontId="51" fillId="21" borderId="62" xfId="12" applyFont="1" applyFill="1" applyBorder="1" applyAlignment="1">
      <alignment horizontal="left" vertical="center"/>
    </xf>
    <xf numFmtId="0" fontId="0" fillId="21" borderId="56" xfId="0" applyFill="1" applyBorder="1"/>
    <xf numFmtId="0" fontId="51" fillId="21" borderId="47" xfId="12" applyFont="1" applyFill="1" applyBorder="1" applyAlignment="1">
      <alignment horizontal="left" vertical="center"/>
    </xf>
    <xf numFmtId="0" fontId="34" fillId="0" borderId="1" xfId="0" applyFont="1" applyFill="1" applyBorder="1" applyAlignment="1">
      <alignment horizontal="right" vertical="center"/>
    </xf>
    <xf numFmtId="2" fontId="34" fillId="0" borderId="1" xfId="0" applyNumberFormat="1" applyFont="1" applyFill="1" applyBorder="1" applyAlignment="1">
      <alignment horizontal="right" vertical="center"/>
    </xf>
    <xf numFmtId="44" fontId="34" fillId="0" borderId="1" xfId="0" applyNumberFormat="1" applyFont="1" applyFill="1" applyBorder="1" applyAlignment="1">
      <alignment horizontal="right" vertical="center"/>
    </xf>
    <xf numFmtId="0" fontId="34" fillId="14" borderId="1" xfId="0" applyFont="1" applyFill="1" applyBorder="1" applyAlignment="1">
      <alignment horizontal="left" vertical="center"/>
    </xf>
    <xf numFmtId="0" fontId="34" fillId="0" borderId="1"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0" applyNumberFormat="1" applyFont="1" applyFill="1" applyBorder="1" applyAlignment="1">
      <alignment horizontal="right" vertical="center"/>
    </xf>
    <xf numFmtId="166" fontId="34" fillId="0" borderId="1" xfId="0" applyNumberFormat="1" applyFont="1" applyFill="1" applyBorder="1" applyAlignment="1">
      <alignment horizontal="right" vertical="center"/>
    </xf>
    <xf numFmtId="0" fontId="34" fillId="14" borderId="1" xfId="0" applyFont="1" applyFill="1" applyBorder="1" applyAlignment="1">
      <alignment horizontal="right" vertical="center"/>
    </xf>
    <xf numFmtId="0" fontId="34" fillId="20" borderId="1" xfId="0" applyNumberFormat="1" applyFont="1" applyFill="1" applyBorder="1" applyAlignment="1">
      <alignment horizontal="right" vertical="center"/>
    </xf>
    <xf numFmtId="166" fontId="34" fillId="20" borderId="1" xfId="0" applyNumberFormat="1" applyFont="1" applyFill="1" applyBorder="1" applyAlignment="1">
      <alignment horizontal="right" vertical="center"/>
    </xf>
    <xf numFmtId="166" fontId="34" fillId="31" borderId="1" xfId="0" applyNumberFormat="1" applyFont="1" applyFill="1" applyBorder="1" applyAlignment="1">
      <alignment horizontal="right" vertical="center"/>
    </xf>
    <xf numFmtId="1" fontId="34" fillId="0" borderId="1" xfId="0" applyNumberFormat="1" applyFont="1" applyFill="1" applyBorder="1" applyAlignment="1">
      <alignment horizontal="right" vertical="center"/>
    </xf>
    <xf numFmtId="0" fontId="34" fillId="29" borderId="1" xfId="0" applyFont="1" applyFill="1" applyBorder="1" applyAlignment="1">
      <alignment horizontal="left" vertical="center"/>
    </xf>
    <xf numFmtId="0" fontId="0" fillId="29" borderId="11" xfId="0" applyFill="1" applyBorder="1"/>
    <xf numFmtId="0" fontId="34" fillId="29" borderId="25" xfId="0" applyFont="1" applyFill="1" applyBorder="1" applyAlignment="1">
      <alignment horizontal="left" vertical="center"/>
    </xf>
    <xf numFmtId="0" fontId="34" fillId="29" borderId="10" xfId="0" applyFont="1" applyFill="1" applyBorder="1" applyAlignment="1">
      <alignment horizontal="left" vertical="center"/>
    </xf>
    <xf numFmtId="0" fontId="34" fillId="29" borderId="20" xfId="0" applyFont="1" applyFill="1" applyBorder="1" applyAlignment="1">
      <alignment horizontal="left" vertical="center"/>
    </xf>
    <xf numFmtId="0" fontId="34" fillId="29" borderId="1" xfId="0" applyFont="1" applyFill="1" applyBorder="1" applyAlignment="1">
      <alignment horizontal="right" vertical="center"/>
    </xf>
    <xf numFmtId="0" fontId="34" fillId="13" borderId="142" xfId="0" applyFont="1" applyFill="1" applyBorder="1" applyAlignment="1">
      <alignment horizontal="left" vertical="center" wrapText="1"/>
    </xf>
    <xf numFmtId="0" fontId="27" fillId="20" borderId="18" xfId="0" applyFont="1" applyFill="1" applyBorder="1" applyAlignment="1">
      <alignment horizontal="left" vertical="center" wrapText="1"/>
    </xf>
    <xf numFmtId="0" fontId="34" fillId="20" borderId="143" xfId="0" applyFont="1" applyFill="1" applyBorder="1" applyAlignment="1">
      <alignment horizontal="center" vertical="center"/>
    </xf>
    <xf numFmtId="0" fontId="34" fillId="13" borderId="140" xfId="0" applyFont="1" applyFill="1" applyBorder="1" applyAlignment="1">
      <alignment horizontal="left" vertical="center" wrapText="1"/>
    </xf>
    <xf numFmtId="0" fontId="41" fillId="13" borderId="144" xfId="0" applyFont="1" applyFill="1" applyBorder="1" applyAlignment="1">
      <alignment vertical="center" wrapText="1"/>
    </xf>
    <xf numFmtId="0" fontId="34" fillId="20" borderId="145" xfId="0" applyFont="1" applyFill="1" applyBorder="1" applyAlignment="1">
      <alignment horizontal="left" vertical="center" wrapText="1"/>
    </xf>
    <xf numFmtId="0" fontId="34" fillId="20" borderId="146" xfId="0" applyFont="1" applyFill="1" applyBorder="1" applyAlignment="1">
      <alignment horizontal="center" vertical="center"/>
    </xf>
    <xf numFmtId="0" fontId="27" fillId="28" borderId="55" xfId="0" applyFont="1" applyFill="1" applyBorder="1" applyAlignment="1">
      <alignment horizontal="left" vertical="center"/>
    </xf>
    <xf numFmtId="0" fontId="51" fillId="30" borderId="14" xfId="0" applyFont="1" applyFill="1" applyBorder="1" applyAlignment="1" applyProtection="1">
      <alignment horizontal="left" vertical="center"/>
      <protection locked="0"/>
    </xf>
    <xf numFmtId="9" fontId="51" fillId="30" borderId="28" xfId="0" applyNumberFormat="1" applyFont="1" applyFill="1" applyBorder="1" applyAlignment="1" applyProtection="1">
      <alignment horizontal="left" vertical="center"/>
      <protection locked="0"/>
    </xf>
    <xf numFmtId="0" fontId="51" fillId="30" borderId="28" xfId="0" applyFont="1" applyFill="1" applyBorder="1" applyAlignment="1" applyProtection="1">
      <alignment horizontal="left" vertical="center"/>
      <protection locked="0"/>
    </xf>
    <xf numFmtId="9" fontId="51" fillId="30" borderId="141"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center" vertical="center" wrapText="1"/>
      <protection locked="0"/>
    </xf>
    <xf numFmtId="0" fontId="34" fillId="5" borderId="25" xfId="0" applyFont="1" applyFill="1" applyBorder="1" applyProtection="1">
      <protection locked="0"/>
    </xf>
    <xf numFmtId="0" fontId="34" fillId="5" borderId="14" xfId="0" applyFont="1" applyFill="1" applyBorder="1" applyProtection="1">
      <protection locked="0"/>
    </xf>
    <xf numFmtId="0" fontId="34" fillId="5" borderId="1" xfId="0" applyFont="1" applyFill="1" applyBorder="1" applyProtection="1">
      <protection locked="0"/>
    </xf>
    <xf numFmtId="0" fontId="34" fillId="5" borderId="28" xfId="0" applyFont="1" applyFill="1" applyBorder="1" applyProtection="1">
      <protection locked="0"/>
    </xf>
    <xf numFmtId="0" fontId="34" fillId="5" borderId="16" xfId="0" applyFont="1" applyFill="1" applyBorder="1" applyProtection="1">
      <protection locked="0"/>
    </xf>
    <xf numFmtId="0" fontId="34" fillId="5" borderId="18" xfId="0" applyFont="1" applyFill="1" applyBorder="1" applyProtection="1">
      <protection locked="0"/>
    </xf>
    <xf numFmtId="0" fontId="34" fillId="5" borderId="19" xfId="0" applyFont="1" applyFill="1" applyBorder="1" applyProtection="1">
      <protection locked="0"/>
    </xf>
    <xf numFmtId="0" fontId="34" fillId="5" borderId="21" xfId="0" applyFont="1" applyFill="1" applyBorder="1" applyProtection="1">
      <protection locked="0"/>
    </xf>
    <xf numFmtId="0" fontId="34" fillId="5" borderId="13" xfId="0" applyFont="1" applyFill="1" applyBorder="1" applyProtection="1">
      <protection locked="0"/>
    </xf>
    <xf numFmtId="3" fontId="34" fillId="5" borderId="1" xfId="0" applyNumberFormat="1" applyFont="1" applyFill="1" applyBorder="1" applyProtection="1">
      <protection locked="0"/>
    </xf>
    <xf numFmtId="9" fontId="34" fillId="5" borderId="1" xfId="0" applyNumberFormat="1" applyFont="1" applyFill="1" applyBorder="1" applyProtection="1">
      <protection locked="0"/>
    </xf>
    <xf numFmtId="9" fontId="34" fillId="5" borderId="47" xfId="0" applyNumberFormat="1" applyFont="1" applyFill="1" applyBorder="1" applyProtection="1">
      <protection locked="0"/>
    </xf>
    <xf numFmtId="0" fontId="34" fillId="5" borderId="12" xfId="0" applyFont="1" applyFill="1" applyBorder="1" applyProtection="1">
      <protection locked="0"/>
    </xf>
    <xf numFmtId="3" fontId="34" fillId="5" borderId="13" xfId="0" applyNumberFormat="1" applyFont="1" applyFill="1" applyBorder="1" applyProtection="1">
      <protection locked="0"/>
    </xf>
    <xf numFmtId="3" fontId="34" fillId="5" borderId="47" xfId="0" applyNumberFormat="1" applyFont="1" applyFill="1" applyBorder="1" applyProtection="1">
      <protection locked="0"/>
    </xf>
    <xf numFmtId="44" fontId="34" fillId="5" borderId="13" xfId="0" applyNumberFormat="1" applyFont="1" applyFill="1" applyBorder="1" applyProtection="1">
      <protection locked="0"/>
    </xf>
    <xf numFmtId="3" fontId="34" fillId="5" borderId="25" xfId="0" applyNumberFormat="1" applyFont="1" applyFill="1" applyBorder="1" applyProtection="1">
      <protection locked="0"/>
    </xf>
    <xf numFmtId="44" fontId="34" fillId="5" borderId="28" xfId="7" applyFont="1" applyFill="1" applyBorder="1" applyProtection="1">
      <protection locked="0"/>
    </xf>
    <xf numFmtId="0" fontId="34" fillId="5" borderId="11" xfId="0" applyFont="1" applyFill="1" applyBorder="1" applyProtection="1">
      <protection locked="0"/>
    </xf>
    <xf numFmtId="9" fontId="34" fillId="5" borderId="10" xfId="0" applyNumberFormat="1" applyFont="1" applyFill="1" applyBorder="1" applyProtection="1">
      <protection locked="0"/>
    </xf>
    <xf numFmtId="0" fontId="34" fillId="5" borderId="29" xfId="0" applyFont="1" applyFill="1" applyBorder="1" applyProtection="1">
      <protection locked="0"/>
    </xf>
    <xf numFmtId="3" fontId="34" fillId="5" borderId="10" xfId="0" applyNumberFormat="1" applyFont="1" applyFill="1" applyBorder="1" applyProtection="1">
      <protection locked="0"/>
    </xf>
    <xf numFmtId="44" fontId="34" fillId="5" borderId="10" xfId="0" applyNumberFormat="1" applyFont="1" applyFill="1" applyBorder="1" applyProtection="1">
      <protection locked="0"/>
    </xf>
    <xf numFmtId="44" fontId="34" fillId="5" borderId="16" xfId="7" applyFont="1" applyFill="1" applyBorder="1" applyProtection="1">
      <protection locked="0"/>
    </xf>
    <xf numFmtId="0" fontId="34" fillId="5" borderId="22" xfId="0" applyFont="1" applyFill="1" applyBorder="1" applyProtection="1">
      <protection locked="0"/>
    </xf>
    <xf numFmtId="3" fontId="34" fillId="5" borderId="18" xfId="0" applyNumberFormat="1" applyFont="1" applyFill="1" applyBorder="1" applyProtection="1">
      <protection locked="0"/>
    </xf>
    <xf numFmtId="9" fontId="34" fillId="5" borderId="18" xfId="0" applyNumberFormat="1" applyFont="1" applyFill="1" applyBorder="1" applyProtection="1">
      <protection locked="0"/>
    </xf>
    <xf numFmtId="9" fontId="34" fillId="5" borderId="45" xfId="0" applyNumberFormat="1" applyFont="1" applyFill="1" applyBorder="1" applyProtection="1">
      <protection locked="0"/>
    </xf>
    <xf numFmtId="0" fontId="34" fillId="5" borderId="63" xfId="0" applyFont="1" applyFill="1" applyBorder="1" applyProtection="1">
      <protection locked="0"/>
    </xf>
    <xf numFmtId="3" fontId="34" fillId="5" borderId="45" xfId="0" applyNumberFormat="1" applyFont="1" applyFill="1" applyBorder="1" applyProtection="1">
      <protection locked="0"/>
    </xf>
    <xf numFmtId="44" fontId="34" fillId="5" borderId="45" xfId="0" applyNumberFormat="1" applyFont="1" applyFill="1" applyBorder="1" applyProtection="1">
      <protection locked="0"/>
    </xf>
    <xf numFmtId="44" fontId="34" fillId="5" borderId="19" xfId="7" applyFont="1" applyFill="1" applyBorder="1" applyProtection="1">
      <protection locked="0"/>
    </xf>
    <xf numFmtId="0" fontId="27" fillId="5" borderId="15" xfId="0" applyFont="1" applyFill="1" applyBorder="1" applyAlignment="1" applyProtection="1">
      <alignment wrapText="1"/>
      <protection locked="0"/>
    </xf>
    <xf numFmtId="0" fontId="27" fillId="5" borderId="10" xfId="0" applyFont="1" applyFill="1" applyBorder="1" applyProtection="1">
      <protection locked="0"/>
    </xf>
    <xf numFmtId="0" fontId="27" fillId="5" borderId="1" xfId="0" applyFont="1" applyFill="1" applyBorder="1" applyProtection="1">
      <protection locked="0"/>
    </xf>
    <xf numFmtId="174" fontId="27" fillId="5" borderId="1" xfId="0" applyNumberFormat="1" applyFont="1" applyFill="1" applyBorder="1" applyAlignment="1" applyProtection="1">
      <alignment wrapText="1"/>
      <protection locked="0"/>
    </xf>
    <xf numFmtId="44" fontId="27" fillId="5" borderId="1" xfId="7" applyFont="1" applyFill="1" applyBorder="1" applyAlignment="1" applyProtection="1">
      <alignment wrapText="1"/>
      <protection locked="0"/>
    </xf>
    <xf numFmtId="44" fontId="27" fillId="5" borderId="1" xfId="7" applyFont="1" applyFill="1" applyBorder="1" applyAlignment="1" applyProtection="1">
      <alignment vertical="center" wrapText="1"/>
      <protection locked="0"/>
    </xf>
    <xf numFmtId="0" fontId="27" fillId="5" borderId="17" xfId="0" applyFont="1" applyFill="1" applyBorder="1" applyAlignment="1" applyProtection="1">
      <alignment wrapText="1"/>
      <protection locked="0"/>
    </xf>
    <xf numFmtId="0" fontId="27" fillId="5" borderId="18" xfId="0" applyFont="1" applyFill="1" applyBorder="1" applyProtection="1">
      <protection locked="0"/>
    </xf>
    <xf numFmtId="174" fontId="27" fillId="5" borderId="18" xfId="0" applyNumberFormat="1" applyFont="1" applyFill="1" applyBorder="1" applyAlignment="1" applyProtection="1">
      <alignment wrapText="1"/>
      <protection locked="0"/>
    </xf>
    <xf numFmtId="0" fontId="27" fillId="5" borderId="45" xfId="0" applyFont="1" applyFill="1" applyBorder="1" applyProtection="1">
      <protection locked="0"/>
    </xf>
    <xf numFmtId="44" fontId="27" fillId="5" borderId="18" xfId="7" applyFont="1" applyFill="1" applyBorder="1" applyAlignment="1" applyProtection="1">
      <alignment wrapText="1"/>
      <protection locked="0"/>
    </xf>
    <xf numFmtId="44" fontId="27" fillId="5" borderId="18" xfId="7" applyFont="1" applyFill="1" applyBorder="1" applyAlignment="1" applyProtection="1">
      <alignment vertical="center" wrapText="1"/>
      <protection locked="0"/>
    </xf>
    <xf numFmtId="0" fontId="34" fillId="0" borderId="0" xfId="0" applyFont="1" applyFill="1" applyBorder="1" applyProtection="1"/>
    <xf numFmtId="0" fontId="0" fillId="0" borderId="0" xfId="0" applyFill="1" applyBorder="1" applyProtection="1"/>
    <xf numFmtId="0" fontId="29" fillId="0" borderId="0" xfId="0" applyFont="1" applyFill="1" applyBorder="1" applyAlignment="1" applyProtection="1">
      <alignment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34" fillId="0" borderId="0" xfId="0" applyFont="1" applyFill="1" applyBorder="1" applyAlignment="1" applyProtection="1"/>
    <xf numFmtId="0" fontId="35" fillId="0" borderId="0" xfId="0" applyFont="1" applyFill="1" applyBorder="1" applyAlignment="1" applyProtection="1"/>
    <xf numFmtId="0" fontId="34" fillId="0" borderId="0" xfId="0" applyFont="1" applyFill="1" applyBorder="1" applyAlignment="1" applyProtection="1">
      <alignment horizontal="center"/>
    </xf>
    <xf numFmtId="0" fontId="31"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55" fillId="0" borderId="0" xfId="0" applyFont="1" applyFill="1" applyBorder="1" applyProtection="1"/>
    <xf numFmtId="0" fontId="59" fillId="0" borderId="0" xfId="0" applyFont="1" applyFill="1" applyBorder="1" applyProtection="1"/>
    <xf numFmtId="0" fontId="51" fillId="0" borderId="2" xfId="0" applyFont="1" applyFill="1" applyBorder="1" applyAlignment="1" applyProtection="1">
      <alignment vertical="top"/>
    </xf>
    <xf numFmtId="0" fontId="51" fillId="0" borderId="3" xfId="0" applyFont="1" applyFill="1" applyBorder="1" applyAlignment="1" applyProtection="1">
      <alignment vertical="top"/>
    </xf>
    <xf numFmtId="0" fontId="51" fillId="0" borderId="4" xfId="0" applyFont="1" applyFill="1" applyBorder="1" applyAlignment="1" applyProtection="1">
      <alignment vertical="top"/>
    </xf>
    <xf numFmtId="0" fontId="0" fillId="0" borderId="0" xfId="0" applyFill="1" applyBorder="1" applyAlignment="1" applyProtection="1"/>
    <xf numFmtId="0" fontId="51" fillId="0" borderId="5" xfId="0" applyFont="1" applyFill="1" applyBorder="1" applyAlignment="1" applyProtection="1">
      <alignment horizontal="left" vertical="top"/>
    </xf>
    <xf numFmtId="0" fontId="51" fillId="0" borderId="0" xfId="0" applyFont="1" applyFill="1" applyBorder="1" applyAlignment="1" applyProtection="1">
      <alignment horizontal="left" vertical="top"/>
    </xf>
    <xf numFmtId="0" fontId="51" fillId="0" borderId="6" xfId="0" applyFont="1" applyFill="1" applyBorder="1" applyAlignment="1" applyProtection="1">
      <alignment horizontal="left" vertical="top"/>
    </xf>
    <xf numFmtId="0" fontId="51" fillId="0" borderId="5" xfId="0" applyFont="1" applyFill="1" applyBorder="1" applyAlignment="1" applyProtection="1">
      <alignment vertical="top" wrapText="1"/>
    </xf>
    <xf numFmtId="0" fontId="51" fillId="0" borderId="0" xfId="0" applyFont="1" applyFill="1" applyBorder="1" applyAlignment="1" applyProtection="1">
      <alignment vertical="top" wrapText="1"/>
    </xf>
    <xf numFmtId="0" fontId="51" fillId="0" borderId="6" xfId="0" applyFont="1" applyFill="1" applyBorder="1" applyAlignment="1" applyProtection="1">
      <alignment vertical="top" wrapText="1"/>
    </xf>
    <xf numFmtId="0" fontId="51" fillId="0" borderId="5" xfId="0" applyFont="1" applyFill="1" applyBorder="1" applyAlignment="1" applyProtection="1">
      <alignment vertical="top"/>
    </xf>
    <xf numFmtId="0" fontId="51" fillId="0" borderId="0" xfId="0" applyFont="1" applyFill="1" applyBorder="1" applyAlignment="1" applyProtection="1">
      <alignment horizontal="left" vertical="top" wrapText="1"/>
    </xf>
    <xf numFmtId="0" fontId="51" fillId="0" borderId="6" xfId="0" applyFont="1" applyFill="1" applyBorder="1" applyAlignment="1" applyProtection="1">
      <alignment horizontal="left" vertical="top" wrapText="1"/>
    </xf>
    <xf numFmtId="0" fontId="54" fillId="0" borderId="5" xfId="3" applyFont="1" applyFill="1" applyBorder="1" applyAlignment="1" applyProtection="1">
      <alignment vertical="top"/>
    </xf>
    <xf numFmtId="0" fontId="54" fillId="0" borderId="0" xfId="3" applyFont="1" applyFill="1" applyBorder="1" applyAlignment="1" applyProtection="1">
      <alignment vertical="top" wrapText="1"/>
    </xf>
    <xf numFmtId="0" fontId="54" fillId="0" borderId="6" xfId="3" applyFont="1" applyFill="1" applyBorder="1" applyAlignment="1" applyProtection="1">
      <alignment vertical="top" wrapText="1"/>
    </xf>
    <xf numFmtId="0" fontId="51" fillId="0" borderId="5" xfId="3" applyFont="1" applyFill="1" applyBorder="1" applyAlignment="1" applyProtection="1">
      <alignment vertical="top" wrapText="1"/>
    </xf>
    <xf numFmtId="0" fontId="51" fillId="0" borderId="0" xfId="3" applyFont="1" applyFill="1" applyBorder="1" applyAlignment="1" applyProtection="1">
      <alignment vertical="top" wrapText="1"/>
    </xf>
    <xf numFmtId="0" fontId="51" fillId="0" borderId="6" xfId="3" applyFont="1" applyFill="1" applyBorder="1" applyAlignment="1" applyProtection="1">
      <alignment vertical="top" wrapText="1"/>
    </xf>
    <xf numFmtId="0" fontId="51" fillId="0" borderId="5" xfId="3" applyFont="1" applyFill="1" applyBorder="1" applyAlignment="1" applyProtection="1">
      <alignment vertical="top"/>
    </xf>
    <xf numFmtId="0" fontId="51" fillId="0" borderId="5" xfId="8" applyFont="1" applyFill="1" applyBorder="1" applyAlignment="1" applyProtection="1">
      <alignment horizontal="left" indent="2"/>
    </xf>
    <xf numFmtId="0" fontId="51" fillId="0" borderId="0" xfId="8" applyFont="1" applyFill="1" applyBorder="1" applyAlignment="1" applyProtection="1"/>
    <xf numFmtId="0" fontId="54" fillId="0" borderId="6" xfId="3" applyFont="1" applyFill="1" applyBorder="1" applyAlignment="1" applyProtection="1"/>
    <xf numFmtId="0" fontId="51" fillId="0" borderId="7" xfId="3" applyFont="1" applyFill="1" applyBorder="1" applyAlignment="1" applyProtection="1">
      <alignment horizontal="left" vertical="top" wrapText="1"/>
    </xf>
    <xf numFmtId="0" fontId="51" fillId="0" borderId="8" xfId="3" applyFont="1" applyFill="1" applyBorder="1" applyAlignment="1" applyProtection="1">
      <alignment horizontal="left" vertical="top" wrapText="1"/>
    </xf>
    <xf numFmtId="0" fontId="54" fillId="0" borderId="9" xfId="3" applyFont="1" applyFill="1" applyBorder="1" applyAlignment="1" applyProtection="1">
      <alignment horizontal="left" vertical="top" wrapText="1"/>
    </xf>
    <xf numFmtId="0" fontId="54" fillId="0" borderId="0" xfId="3" applyFont="1" applyFill="1" applyBorder="1" applyAlignment="1" applyProtection="1">
      <alignment horizontal="left" vertical="top" wrapText="1"/>
    </xf>
    <xf numFmtId="0" fontId="55" fillId="0" borderId="0" xfId="0" applyFont="1" applyFill="1" applyBorder="1" applyAlignment="1" applyProtection="1"/>
    <xf numFmtId="0" fontId="55" fillId="0" borderId="0" xfId="0" applyFont="1" applyFill="1" applyBorder="1" applyAlignment="1" applyProtection="1">
      <alignment horizontal="left"/>
    </xf>
    <xf numFmtId="0" fontId="34" fillId="0" borderId="0" xfId="0" applyFont="1" applyFill="1" applyBorder="1" applyAlignment="1" applyProtection="1">
      <alignment wrapText="1"/>
    </xf>
    <xf numFmtId="0" fontId="34" fillId="0" borderId="0" xfId="0" applyFont="1" applyProtection="1"/>
    <xf numFmtId="0" fontId="51" fillId="21" borderId="55" xfId="3" applyFont="1" applyFill="1" applyBorder="1" applyAlignment="1" applyProtection="1">
      <alignment vertical="center"/>
    </xf>
    <xf numFmtId="0" fontId="54" fillId="21" borderId="72" xfId="3" applyFont="1" applyFill="1" applyBorder="1" applyAlignment="1" applyProtection="1">
      <alignment vertical="center" wrapText="1"/>
    </xf>
    <xf numFmtId="0" fontId="54" fillId="21" borderId="74" xfId="3" applyFont="1" applyFill="1" applyBorder="1" applyAlignment="1" applyProtection="1">
      <alignment vertical="center" wrapText="1"/>
    </xf>
    <xf numFmtId="0" fontId="54" fillId="26" borderId="0" xfId="3" applyFont="1" applyFill="1" applyBorder="1" applyAlignment="1" applyProtection="1">
      <alignment vertical="center" wrapText="1"/>
    </xf>
    <xf numFmtId="0" fontId="30" fillId="26" borderId="0" xfId="3" applyFont="1" applyFill="1" applyBorder="1" applyAlignment="1" applyProtection="1">
      <alignment vertical="center" wrapText="1"/>
    </xf>
    <xf numFmtId="0" fontId="30" fillId="21" borderId="47" xfId="3" applyFill="1" applyBorder="1" applyAlignment="1" applyProtection="1">
      <alignment horizontal="left" vertical="center"/>
    </xf>
    <xf numFmtId="0" fontId="54" fillId="21" borderId="27" xfId="3" applyFont="1" applyFill="1" applyBorder="1" applyAlignment="1" applyProtection="1">
      <alignment horizontal="left" vertical="center" wrapText="1"/>
    </xf>
    <xf numFmtId="0" fontId="54" fillId="21" borderId="61" xfId="3" applyFont="1" applyFill="1" applyBorder="1" applyAlignment="1" applyProtection="1">
      <alignment horizontal="left" vertical="center" wrapText="1"/>
    </xf>
    <xf numFmtId="0" fontId="54" fillId="0" borderId="0" xfId="3" applyFont="1" applyFill="1" applyBorder="1" applyAlignment="1" applyProtection="1">
      <alignment vertical="center" wrapText="1"/>
    </xf>
    <xf numFmtId="0" fontId="58" fillId="0" borderId="0" xfId="0" applyFont="1" applyFill="1" applyBorder="1" applyAlignment="1" applyProtection="1">
      <alignment vertical="top" wrapText="1"/>
    </xf>
    <xf numFmtId="0" fontId="53" fillId="26" borderId="23" xfId="17" applyFont="1" applyFill="1" applyBorder="1" applyAlignment="1" applyProtection="1">
      <alignment horizontal="left" vertical="top"/>
    </xf>
    <xf numFmtId="0" fontId="53" fillId="26" borderId="24" xfId="17" applyFont="1" applyFill="1" applyBorder="1" applyAlignment="1" applyProtection="1">
      <alignment vertical="top"/>
    </xf>
    <xf numFmtId="0" fontId="51" fillId="5" borderId="5" xfId="17" applyFont="1" applyFill="1" applyBorder="1" applyAlignment="1" applyProtection="1">
      <alignment vertical="top" wrapText="1"/>
    </xf>
    <xf numFmtId="0" fontId="51" fillId="0" borderId="6" xfId="17" applyFont="1" applyFill="1" applyBorder="1" applyAlignment="1" applyProtection="1">
      <alignment vertical="top" wrapText="1"/>
    </xf>
    <xf numFmtId="0" fontId="51" fillId="4" borderId="5" xfId="17" applyFont="1" applyFill="1" applyBorder="1" applyAlignment="1" applyProtection="1">
      <alignment vertical="top" wrapText="1"/>
    </xf>
    <xf numFmtId="0" fontId="51" fillId="20" borderId="5" xfId="17" applyFont="1" applyFill="1" applyBorder="1" applyAlignment="1" applyProtection="1">
      <alignment vertical="top" wrapText="1"/>
    </xf>
    <xf numFmtId="0" fontId="6" fillId="0" borderId="0" xfId="0" applyFont="1" applyFill="1" applyBorder="1" applyProtection="1"/>
    <xf numFmtId="1" fontId="6" fillId="0" borderId="0" xfId="0" applyNumberFormat="1" applyFont="1" applyFill="1" applyBorder="1" applyProtection="1"/>
    <xf numFmtId="0" fontId="60" fillId="7" borderId="7" xfId="17" applyFont="1" applyFill="1" applyBorder="1" applyAlignment="1" applyProtection="1">
      <alignment vertical="top" wrapText="1"/>
    </xf>
    <xf numFmtId="0" fontId="51" fillId="0" borderId="9" xfId="17" applyFont="1" applyFill="1" applyBorder="1" applyAlignment="1" applyProtection="1">
      <alignment vertical="top" wrapText="1"/>
    </xf>
    <xf numFmtId="0" fontId="32" fillId="0" borderId="0" xfId="0" applyFont="1" applyFill="1" applyBorder="1" applyAlignment="1" applyProtection="1">
      <alignment vertical="top" wrapText="1"/>
    </xf>
    <xf numFmtId="0" fontId="15" fillId="0" borderId="0" xfId="0" applyFont="1" applyFill="1" applyBorder="1" applyAlignment="1" applyProtection="1">
      <alignment vertical="top" wrapText="1"/>
    </xf>
    <xf numFmtId="0" fontId="8" fillId="0" borderId="0" xfId="0" applyFont="1" applyProtection="1"/>
    <xf numFmtId="0" fontId="30" fillId="0" borderId="0" xfId="3" applyFill="1" applyBorder="1" applyProtection="1"/>
    <xf numFmtId="0" fontId="27" fillId="0" borderId="5" xfId="8" applyFont="1" applyFill="1" applyBorder="1" applyAlignment="1" applyProtection="1">
      <alignment horizontal="left" indent="2"/>
    </xf>
    <xf numFmtId="0" fontId="30" fillId="0" borderId="6" xfId="3" applyFill="1" applyBorder="1" applyAlignment="1" applyProtection="1"/>
  </cellXfs>
  <cellStyles count="20">
    <cellStyle name="Comma" xfId="18" builtinId="3"/>
    <cellStyle name="Comma 3" xfId="1"/>
    <cellStyle name="Currency" xfId="7" builtinId="4"/>
    <cellStyle name="Currency 3" xfId="11"/>
    <cellStyle name="Hyperlink" xfId="3" builtinId="8" customBuiltin="1"/>
    <cellStyle name="Hyperlink 2" xfId="15"/>
    <cellStyle name="Hyperlink 3" xfId="12"/>
    <cellStyle name="Normal" xfId="0" builtinId="0"/>
    <cellStyle name="Normal 10" xfId="13"/>
    <cellStyle name="Normal 11" xfId="8"/>
    <cellStyle name="Normal 13" xfId="4"/>
    <cellStyle name="Normal 13 2" xfId="17"/>
    <cellStyle name="Normal 14" xfId="6"/>
    <cellStyle name="Normal 16" xfId="16"/>
    <cellStyle name="Normal 19" xfId="10"/>
    <cellStyle name="Normal 2" xfId="19"/>
    <cellStyle name="Normal 3" xfId="5"/>
    <cellStyle name="Normal 9" xfId="2"/>
    <cellStyle name="Normal 9 2" xfId="14"/>
    <cellStyle name="Output" xfId="9" builtinId="21"/>
  </cellStyles>
  <dxfs count="19">
    <dxf>
      <fill>
        <patternFill>
          <bgColor rgb="FFFFFF00"/>
        </patternFill>
      </fill>
    </dxf>
    <dxf>
      <font>
        <color rgb="FF9C0006"/>
      </font>
      <fill>
        <patternFill>
          <bgColor rgb="FFFFC7CE"/>
        </patternFill>
      </fill>
    </dxf>
    <dxf>
      <fill>
        <patternFill>
          <bgColor theme="1"/>
        </patternFill>
      </fill>
    </dxf>
    <dxf>
      <fill>
        <patternFill>
          <bgColor theme="1"/>
        </patternFill>
      </fill>
    </dxf>
    <dxf>
      <fill>
        <patternFill>
          <bgColor theme="1"/>
        </patternFill>
      </fill>
    </dxf>
    <dxf>
      <fill>
        <patternFill>
          <bgColor theme="4" tint="0.79998168889431442"/>
        </patternFill>
      </fill>
    </dxf>
    <dxf>
      <fill>
        <patternFill>
          <bgColor theme="1"/>
        </patternFill>
      </fill>
    </dxf>
    <dxf>
      <fill>
        <patternFill>
          <bgColor theme="4" tint="0.79998168889431442"/>
        </patternFill>
      </fill>
    </dxf>
    <dxf>
      <fill>
        <patternFill>
          <bgColor theme="1"/>
        </patternFill>
      </fill>
    </dxf>
    <dxf>
      <fill>
        <patternFill>
          <bgColor theme="4" tint="0.79998168889431442"/>
        </patternFill>
      </fill>
    </dxf>
    <dxf>
      <fill>
        <patternFill>
          <bgColor theme="1"/>
        </patternFill>
      </fill>
    </dxf>
    <dxf>
      <fill>
        <patternFill>
          <bgColor theme="4" tint="0.79998168889431442"/>
        </patternFill>
      </fill>
    </dxf>
    <dxf>
      <fill>
        <patternFill>
          <bgColor theme="1"/>
        </patternFill>
      </fill>
    </dxf>
    <dxf>
      <fill>
        <patternFill>
          <bgColor theme="1"/>
        </patternFill>
      </fill>
    </dxf>
    <dxf>
      <fill>
        <patternFill>
          <bgColor theme="1"/>
        </patternFill>
      </fill>
    </dxf>
    <dxf>
      <fill>
        <patternFill>
          <bgColor theme="4" tint="0.79998168889431442"/>
        </patternFill>
      </fill>
    </dxf>
    <dxf>
      <fill>
        <patternFill>
          <bgColor theme="1"/>
        </patternFill>
      </fill>
    </dxf>
    <dxf>
      <fill>
        <patternFill>
          <bgColor theme="7" tint="0.59996337778862885"/>
        </patternFill>
      </fill>
    </dxf>
    <dxf>
      <font>
        <color auto="1"/>
      </font>
      <fill>
        <patternFill>
          <bgColor theme="1"/>
        </patternFill>
      </fill>
    </dxf>
  </dxfs>
  <tableStyles count="0" defaultTableStyle="TableStyleMedium2" defaultPivotStyle="PivotStyleLight16"/>
  <colors>
    <mruColors>
      <color rgb="FFE4E3D3"/>
      <color rgb="FFCCFCC7"/>
      <color rgb="FFC0FCBD"/>
      <color rgb="FFBBDBEF"/>
      <color rgb="FFE6E6E6"/>
      <color rgb="FFD5FC79"/>
      <color rgb="FFCCCCFF"/>
      <color rgb="FFFFFF66"/>
      <color rgb="FFFFCC99"/>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22" Type="http://schemas.openxmlformats.org/officeDocument/2006/relationships/worksheet" Target="worksheets/sheet22.xml"/><Relationship Id="rId27" Type="http://schemas.openxmlformats.org/officeDocument/2006/relationships/externalLink" Target="externalLinks/externalLink3.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93" Type="http://schemas.openxmlformats.org/officeDocument/2006/relationships/externalLink" Target="externalLinks/externalLink69.xml"/><Relationship Id="rId9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466725</xdr:colOff>
      <xdr:row>0</xdr:row>
      <xdr:rowOff>161925</xdr:rowOff>
    </xdr:from>
    <xdr:to>
      <xdr:col>2</xdr:col>
      <xdr:colOff>2210183</xdr:colOff>
      <xdr:row>6</xdr:row>
      <xdr:rowOff>219075</xdr:rowOff>
    </xdr:to>
    <xdr:pic>
      <xdr:nvPicPr>
        <xdr:cNvPr id="2" name="Picture 1" descr="CCI Logo">
          <a:extLst>
            <a:ext uri="{FF2B5EF4-FFF2-40B4-BE49-F238E27FC236}">
              <a16:creationId xmlns="" xmlns:a16="http://schemas.microsoft.com/office/drawing/2014/main" id="{00000000-0008-0000-0000-00000200000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161925"/>
          <a:ext cx="1743458" cy="1371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1001567</xdr:colOff>
      <xdr:row>6</xdr:row>
      <xdr:rowOff>84667</xdr:rowOff>
    </xdr:to>
    <xdr:pic>
      <xdr:nvPicPr>
        <xdr:cNvPr id="3" name="Picture 2" descr="CCI Logo">
          <a:extLst>
            <a:ext uri="{FF2B5EF4-FFF2-40B4-BE49-F238E27FC236}">
              <a16:creationId xmlns="" xmlns:a16="http://schemas.microsoft.com/office/drawing/2014/main" id="{801C2B33-CB01-4727-B9FD-EE010032DDF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90500"/>
          <a:ext cx="1744517" cy="13705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1744517</xdr:colOff>
      <xdr:row>6</xdr:row>
      <xdr:rowOff>84667</xdr:rowOff>
    </xdr:to>
    <xdr:pic>
      <xdr:nvPicPr>
        <xdr:cNvPr id="3" name="Picture 2" descr="CCI Logo">
          <a:extLst>
            <a:ext uri="{FF2B5EF4-FFF2-40B4-BE49-F238E27FC236}">
              <a16:creationId xmlns="" xmlns:a16="http://schemas.microsoft.com/office/drawing/2014/main" id="{2670B219-756B-457E-A411-5F95C4DE7B13}"/>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90500"/>
          <a:ext cx="1744517" cy="13705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190501</xdr:colOff>
      <xdr:row>1</xdr:row>
      <xdr:rowOff>0</xdr:rowOff>
    </xdr:from>
    <xdr:to>
      <xdr:col>0</xdr:col>
      <xdr:colOff>1638301</xdr:colOff>
      <xdr:row>6</xdr:row>
      <xdr:rowOff>89683</xdr:rowOff>
    </xdr:to>
    <xdr:pic>
      <xdr:nvPicPr>
        <xdr:cNvPr id="4" name="Picture 3" descr="CCI Logo">
          <a:extLst>
            <a:ext uri="{FF2B5EF4-FFF2-40B4-BE49-F238E27FC236}">
              <a16:creationId xmlns="" xmlns:a16="http://schemas.microsoft.com/office/drawing/2014/main" id="{EA97AF59-8F5D-4989-A684-9ED23FF9FB39}"/>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180975"/>
          <a:ext cx="1447800" cy="11374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2</xdr:col>
      <xdr:colOff>68117</xdr:colOff>
      <xdr:row>7</xdr:row>
      <xdr:rowOff>17992</xdr:rowOff>
    </xdr:to>
    <xdr:pic>
      <xdr:nvPicPr>
        <xdr:cNvPr id="5" name="Picture 4" descr="CCI Logo">
          <a:extLst>
            <a:ext uri="{FF2B5EF4-FFF2-40B4-BE49-F238E27FC236}">
              <a16:creationId xmlns="" xmlns:a16="http://schemas.microsoft.com/office/drawing/2014/main" id="{C636101F-7447-4225-93FF-81F103D6B3E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57150"/>
          <a:ext cx="1744517" cy="13705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1</xdr:row>
      <xdr:rowOff>0</xdr:rowOff>
    </xdr:from>
    <xdr:to>
      <xdr:col>1</xdr:col>
      <xdr:colOff>925367</xdr:colOff>
      <xdr:row>6</xdr:row>
      <xdr:rowOff>84667</xdr:rowOff>
    </xdr:to>
    <xdr:pic>
      <xdr:nvPicPr>
        <xdr:cNvPr id="3" name="Picture 2" descr="CCI Logo">
          <a:extLst>
            <a:ext uri="{FF2B5EF4-FFF2-40B4-BE49-F238E27FC236}">
              <a16:creationId xmlns="" xmlns:a16="http://schemas.microsoft.com/office/drawing/2014/main" id="{168B9A33-28BE-4E6C-A900-7542F084D101}"/>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200025"/>
          <a:ext cx="1744517" cy="13705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257175</xdr:colOff>
      <xdr:row>1</xdr:row>
      <xdr:rowOff>0</xdr:rowOff>
    </xdr:from>
    <xdr:to>
      <xdr:col>1</xdr:col>
      <xdr:colOff>963467</xdr:colOff>
      <xdr:row>6</xdr:row>
      <xdr:rowOff>84667</xdr:rowOff>
    </xdr:to>
    <xdr:pic>
      <xdr:nvPicPr>
        <xdr:cNvPr id="3" name="Picture 2" descr="CCI Logo">
          <a:extLst>
            <a:ext uri="{FF2B5EF4-FFF2-40B4-BE49-F238E27FC236}">
              <a16:creationId xmlns="" xmlns:a16="http://schemas.microsoft.com/office/drawing/2014/main" id="{2F840592-E23F-4336-A8E5-01E5ECD7E4BC}"/>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200025"/>
          <a:ext cx="1744517" cy="13705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180976</xdr:colOff>
      <xdr:row>1</xdr:row>
      <xdr:rowOff>0</xdr:rowOff>
    </xdr:from>
    <xdr:to>
      <xdr:col>2</xdr:col>
      <xdr:colOff>95251</xdr:colOff>
      <xdr:row>6</xdr:row>
      <xdr:rowOff>44784</xdr:rowOff>
    </xdr:to>
    <xdr:pic>
      <xdr:nvPicPr>
        <xdr:cNvPr id="3" name="Picture 2" descr="CCI Logo">
          <a:extLst>
            <a:ext uri="{FF2B5EF4-FFF2-40B4-BE49-F238E27FC236}">
              <a16:creationId xmlns="" xmlns:a16="http://schemas.microsoft.com/office/drawing/2014/main" id="{94AF0E91-6598-4DAB-BA10-9D6649FF3662}"/>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6" y="180975"/>
          <a:ext cx="1390650" cy="10925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238125</xdr:colOff>
      <xdr:row>1</xdr:row>
      <xdr:rowOff>0</xdr:rowOff>
    </xdr:from>
    <xdr:to>
      <xdr:col>2</xdr:col>
      <xdr:colOff>133350</xdr:colOff>
      <xdr:row>6</xdr:row>
      <xdr:rowOff>44784</xdr:rowOff>
    </xdr:to>
    <xdr:pic>
      <xdr:nvPicPr>
        <xdr:cNvPr id="3" name="Picture 2" descr="CCI Logo">
          <a:extLst>
            <a:ext uri="{FF2B5EF4-FFF2-40B4-BE49-F238E27FC236}">
              <a16:creationId xmlns="" xmlns:a16="http://schemas.microsoft.com/office/drawing/2014/main" id="{F082C7D8-5045-4E2E-BAA0-6E404A0F770C}"/>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80975"/>
          <a:ext cx="1390650" cy="10925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1</xdr:rowOff>
    </xdr:from>
    <xdr:ext cx="2372667" cy="1085850"/>
    <xdr:pic>
      <xdr:nvPicPr>
        <xdr:cNvPr id="2" name="Picture 1" descr="California Climate Investments logo">
          <a:extLst>
            <a:ext uri="{FF2B5EF4-FFF2-40B4-BE49-F238E27FC236}">
              <a16:creationId xmlns="" xmlns:a16="http://schemas.microsoft.com/office/drawing/2014/main" id="{82398558-C79E-5D48-BD64-4107860534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203201"/>
          <a:ext cx="2372667" cy="108585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180976</xdr:rowOff>
    </xdr:from>
    <xdr:to>
      <xdr:col>0</xdr:col>
      <xdr:colOff>2372667</xdr:colOff>
      <xdr:row>6</xdr:row>
      <xdr:rowOff>2118</xdr:rowOff>
    </xdr:to>
    <xdr:pic>
      <xdr:nvPicPr>
        <xdr:cNvPr id="2" name="Picture 1" descr="California Climate Investments logo">
          <a:extLst>
            <a:ext uri="{FF2B5EF4-FFF2-40B4-BE49-F238E27FC236}">
              <a16:creationId xmlns="" xmlns:a16="http://schemas.microsoft.com/office/drawing/2014/main" id="{70201714-2D94-CD4F-81BA-DBAED6DC18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831" t="6426" r="6928" b="41560"/>
        <a:stretch/>
      </xdr:blipFill>
      <xdr:spPr>
        <a:xfrm>
          <a:off x="0" y="180976"/>
          <a:ext cx="2372667" cy="1158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1147762</xdr:colOff>
      <xdr:row>0</xdr:row>
      <xdr:rowOff>147107</xdr:rowOff>
    </xdr:from>
    <xdr:to>
      <xdr:col>8</xdr:col>
      <xdr:colOff>995216</xdr:colOff>
      <xdr:row>6</xdr:row>
      <xdr:rowOff>107949</xdr:rowOff>
    </xdr:to>
    <xdr:pic>
      <xdr:nvPicPr>
        <xdr:cNvPr id="2" name="Picture 1" descr="CCI Logo">
          <a:extLst>
            <a:ext uri="{FF2B5EF4-FFF2-40B4-BE49-F238E27FC236}">
              <a16:creationId xmlns="" xmlns:a16="http://schemas.microsoft.com/office/drawing/2014/main" id="{00000000-0008-0000-0100-00000200000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5887" y="147107"/>
          <a:ext cx="1744517" cy="13737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5257099</xdr:colOff>
      <xdr:row>7</xdr:row>
      <xdr:rowOff>152196</xdr:rowOff>
    </xdr:to>
    <xdr:pic>
      <xdr:nvPicPr>
        <xdr:cNvPr id="2" name="Picture 1" descr="California Air Resources Board&#10;Job Co-benefit Modeling Tool&#10;California Climate Investments">
          <a:extLst>
            <a:ext uri="{FF2B5EF4-FFF2-40B4-BE49-F238E27FC236}">
              <a16:creationId xmlns="" xmlns:a16="http://schemas.microsoft.com/office/drawing/2014/main" id="{4735F973-1675-564C-8681-577A3D7B3BEE}"/>
            </a:ext>
          </a:extLst>
        </xdr:cNvPr>
        <xdr:cNvPicPr>
          <a:picLocks noChangeAspect="1"/>
        </xdr:cNvPicPr>
      </xdr:nvPicPr>
      <xdr:blipFill>
        <a:blip xmlns:r="http://schemas.openxmlformats.org/officeDocument/2006/relationships" r:embed="rId1"/>
        <a:stretch>
          <a:fillRect/>
        </a:stretch>
      </xdr:blipFill>
      <xdr:spPr>
        <a:xfrm>
          <a:off x="330200" y="0"/>
          <a:ext cx="5257099" cy="159999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1266124</xdr:colOff>
      <xdr:row>7</xdr:row>
      <xdr:rowOff>152196</xdr:rowOff>
    </xdr:to>
    <xdr:pic>
      <xdr:nvPicPr>
        <xdr:cNvPr id="2" name="Picture 1" descr="California Air Resources Board&#10;Job Co-benefit Modeling Tool&#10;California Climate Investments">
          <a:extLst>
            <a:ext uri="{FF2B5EF4-FFF2-40B4-BE49-F238E27FC236}">
              <a16:creationId xmlns="" xmlns:a16="http://schemas.microsoft.com/office/drawing/2014/main" id="{B3BFBC18-7265-4F4C-A97D-DFCB4D2BE827}"/>
            </a:ext>
          </a:extLst>
        </xdr:cNvPr>
        <xdr:cNvPicPr>
          <a:picLocks noChangeAspect="1"/>
        </xdr:cNvPicPr>
      </xdr:nvPicPr>
      <xdr:blipFill>
        <a:blip xmlns:r="http://schemas.openxmlformats.org/officeDocument/2006/relationships" r:embed="rId1"/>
        <a:stretch>
          <a:fillRect/>
        </a:stretch>
      </xdr:blipFill>
      <xdr:spPr>
        <a:xfrm>
          <a:off x="254000" y="0"/>
          <a:ext cx="5838124" cy="159999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970849</xdr:colOff>
      <xdr:row>7</xdr:row>
      <xdr:rowOff>152196</xdr:rowOff>
    </xdr:to>
    <xdr:pic>
      <xdr:nvPicPr>
        <xdr:cNvPr id="2" name="Picture 1" descr="California Air Resources Board&#10;Job Co-benefit Modeling Tool&#10;California Climate Investments">
          <a:extLst>
            <a:ext uri="{FF2B5EF4-FFF2-40B4-BE49-F238E27FC236}">
              <a16:creationId xmlns="" xmlns:a16="http://schemas.microsoft.com/office/drawing/2014/main" id="{EE962B31-387C-1E4C-9E98-9FF569DD3401}"/>
            </a:ext>
          </a:extLst>
        </xdr:cNvPr>
        <xdr:cNvPicPr>
          <a:picLocks noChangeAspect="1"/>
        </xdr:cNvPicPr>
      </xdr:nvPicPr>
      <xdr:blipFill>
        <a:blip xmlns:r="http://schemas.openxmlformats.org/officeDocument/2006/relationships" r:embed="rId1"/>
        <a:stretch>
          <a:fillRect/>
        </a:stretch>
      </xdr:blipFill>
      <xdr:spPr>
        <a:xfrm>
          <a:off x="241300" y="0"/>
          <a:ext cx="5873049" cy="159999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970849</xdr:colOff>
      <xdr:row>7</xdr:row>
      <xdr:rowOff>152196</xdr:rowOff>
    </xdr:to>
    <xdr:pic>
      <xdr:nvPicPr>
        <xdr:cNvPr id="2" name="Picture 1" descr="California Air Resources Board&#10;Job Co-benefit Modeling Tool&#10;California Climate Investments">
          <a:extLst>
            <a:ext uri="{FF2B5EF4-FFF2-40B4-BE49-F238E27FC236}">
              <a16:creationId xmlns="" xmlns:a16="http://schemas.microsoft.com/office/drawing/2014/main" id="{72F232D3-EE52-324F-B5FA-A65CBB3E1724}"/>
            </a:ext>
          </a:extLst>
        </xdr:cNvPr>
        <xdr:cNvPicPr>
          <a:picLocks noChangeAspect="1"/>
        </xdr:cNvPicPr>
      </xdr:nvPicPr>
      <xdr:blipFill>
        <a:blip xmlns:r="http://schemas.openxmlformats.org/officeDocument/2006/relationships" r:embed="rId1"/>
        <a:stretch>
          <a:fillRect/>
        </a:stretch>
      </xdr:blipFill>
      <xdr:spPr>
        <a:xfrm>
          <a:off x="241300" y="0"/>
          <a:ext cx="5873049" cy="159999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1400175</xdr:colOff>
      <xdr:row>7</xdr:row>
      <xdr:rowOff>4642</xdr:rowOff>
    </xdr:to>
    <xdr:pic>
      <xdr:nvPicPr>
        <xdr:cNvPr id="3" name="Picture 2" descr="CCI Logo">
          <a:extLst>
            <a:ext uri="{FF2B5EF4-FFF2-40B4-BE49-F238E27FC236}">
              <a16:creationId xmlns="" xmlns:a16="http://schemas.microsoft.com/office/drawing/2014/main" id="{6083005B-9275-4915-989F-19C0F9AD1185}"/>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428625"/>
          <a:ext cx="1400175" cy="11000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1744517</xdr:colOff>
      <xdr:row>6</xdr:row>
      <xdr:rowOff>160867</xdr:rowOff>
    </xdr:to>
    <xdr:pic>
      <xdr:nvPicPr>
        <xdr:cNvPr id="5" name="Picture 4" descr="CCI Logo">
          <a:extLst>
            <a:ext uri="{FF2B5EF4-FFF2-40B4-BE49-F238E27FC236}">
              <a16:creationId xmlns="" xmlns:a16="http://schemas.microsoft.com/office/drawing/2014/main" id="{AADC6BAB-CB3F-4483-94B9-DCCFA61C6169}"/>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90500"/>
          <a:ext cx="1744517" cy="13705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1744517</xdr:colOff>
      <xdr:row>6</xdr:row>
      <xdr:rowOff>160867</xdr:rowOff>
    </xdr:to>
    <xdr:pic>
      <xdr:nvPicPr>
        <xdr:cNvPr id="2" name="Picture 1" descr="CCI Logo">
          <a:extLst>
            <a:ext uri="{FF2B5EF4-FFF2-40B4-BE49-F238E27FC236}">
              <a16:creationId xmlns="" xmlns:a16="http://schemas.microsoft.com/office/drawing/2014/main" id="{E681B43A-15EE-454E-A1BC-06EA270F4812}"/>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500"/>
          <a:ext cx="1744517" cy="13292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106217</xdr:colOff>
      <xdr:row>7</xdr:row>
      <xdr:rowOff>17992</xdr:rowOff>
    </xdr:to>
    <xdr:pic>
      <xdr:nvPicPr>
        <xdr:cNvPr id="3" name="Picture 2" descr="CCI Logo">
          <a:extLst>
            <a:ext uri="{FF2B5EF4-FFF2-40B4-BE49-F238E27FC236}">
              <a16:creationId xmlns="" xmlns:a16="http://schemas.microsoft.com/office/drawing/2014/main" id="{D6BC5F1A-5E53-427B-953B-0B69521FDDF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304800"/>
          <a:ext cx="1744517" cy="13705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106217</xdr:colOff>
      <xdr:row>7</xdr:row>
      <xdr:rowOff>17992</xdr:rowOff>
    </xdr:to>
    <xdr:pic>
      <xdr:nvPicPr>
        <xdr:cNvPr id="2" name="Picture 1" descr="CCI Logo">
          <a:extLst>
            <a:ext uri="{FF2B5EF4-FFF2-40B4-BE49-F238E27FC236}">
              <a16:creationId xmlns="" xmlns:a16="http://schemas.microsoft.com/office/drawing/2014/main" id="{F70FC2F9-E081-D040-9BFE-9079EBEA1D81}"/>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304800"/>
          <a:ext cx="1973117" cy="13387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1744517</xdr:colOff>
      <xdr:row>6</xdr:row>
      <xdr:rowOff>160867</xdr:rowOff>
    </xdr:to>
    <xdr:pic>
      <xdr:nvPicPr>
        <xdr:cNvPr id="2" name="Picture 1" descr="CCI Logo">
          <a:extLst>
            <a:ext uri="{FF2B5EF4-FFF2-40B4-BE49-F238E27FC236}">
              <a16:creationId xmlns="" xmlns:a16="http://schemas.microsoft.com/office/drawing/2014/main" id="{64BBDAF3-613B-AC4F-A03B-DB6ED2CE4CB0}"/>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90500"/>
          <a:ext cx="1744517" cy="1329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1744517</xdr:colOff>
      <xdr:row>6</xdr:row>
      <xdr:rowOff>233892</xdr:rowOff>
    </xdr:to>
    <xdr:pic>
      <xdr:nvPicPr>
        <xdr:cNvPr id="3" name="Picture 2" descr="CCI Logo">
          <a:extLst>
            <a:ext uri="{FF2B5EF4-FFF2-40B4-BE49-F238E27FC236}">
              <a16:creationId xmlns="" xmlns:a16="http://schemas.microsoft.com/office/drawing/2014/main" id="{F2B044AE-79FA-4904-8730-DD79BE6E1321}"/>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8900" y="238125"/>
          <a:ext cx="1744517" cy="13705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334817</xdr:colOff>
      <xdr:row>7</xdr:row>
      <xdr:rowOff>37042</xdr:rowOff>
    </xdr:to>
    <xdr:pic>
      <xdr:nvPicPr>
        <xdr:cNvPr id="2" name="Picture 1" descr="CCI Logo">
          <a:extLst>
            <a:ext uri="{FF2B5EF4-FFF2-40B4-BE49-F238E27FC236}">
              <a16:creationId xmlns="" xmlns:a16="http://schemas.microsoft.com/office/drawing/2014/main" id="{3EA0D868-0817-A14E-BD39-CFFE0BC1D739}"/>
            </a:ext>
            <a:ext uri="{C183D7F6-B498-43B3-948B-1728B52AA6E4}">
              <adec:decorative xmlns=""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90500"/>
          <a:ext cx="1947717" cy="13324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C:\C:\C:\S:\CIB%20Benefits%20Section\State%20Agency%20Program%20FY%202016-17\AHSC\QM\QM%20FY17-18\Final%20Revised\sgc_ahsc_finalrevisedcalc_16-17.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C:\C:\C:\S:\CIB%20Benefits%20Section\LCTOP\LCTOP%20FY%2018-19\QM\Draft\caltrans_lctop_draftcalculator_18-19_2018-12-05_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X:\CIB%20Benefits%20Section\TIRCP\TIRCP%202020\QM\Draft\calsta_tircp_finalcalculator_19-20_2019-05-07.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C:\C:\S:\CIB%20Benefits%20Section\LCTOP\LCTOP%20FY%2018-19\QM\Draft\caltrans_lctop_draftcalculator_18-19_2018-12-05_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X:\CIB%20Benefits%20Section\TIRCP\TIRCP%202020\QM\Draft\calsta_tircp_finalcalculator_19-20_2019-05-07.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C:\C:\C:\S:\CIB%20Benefits%20Section\Clean%20Mobility%20Options\CMO%20Tool%20Feb%202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C:\C:\S:\CIB%20Benefits%20Section\Clean%20Mobility%20Options\CMO%20Tool%20Feb%202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C:\C:\C:\Users\mharrods\Desktop\CMO\CMO%20tool_8-15-19%20(Ol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FH/CMO/carb_cmo_tool_draft_0402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C:\C:\C:\S:\CIB%20Benefits%20Section\Clean%20Mobility%20in%20Schools\QM%20Tool\carb_cmis_draftcalculator_8-22-19-K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C:\C:\S:\CIB%20Benefits%20Section\Clean%20Mobility%20in%20Schools\QM%20Tool\carb_cmis_draftcalculator_8-22-19-K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HQCSISD\CIB%20Benefits%20Section\State%20Agency%20Program%20FY%202015-16\SGC\AHSC\Calculator\previous%20drafts\AHSC_QM_fy15-16_DRAFT_20160301_unlocked.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C:\C:\C:\HQCSISD\Cap%20and%20Trade\LCTOP\02%20Program\02%20FY15-16\04%20Forms\5%20LCTOP%20Allocation%20RequestI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HQCSISD\Cap%20and%20Trade\LCTOP\02%20Program\02%20FY15-16\04%20Forms\5%20LCTOP%20Allocation%20RequestII.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QCSISD\Cap%20and%20Trade\LCTOP\02%20Program\02%20FY15-16\04%20Forms\5%20LCTOP%20Allocation%20RequestII.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C:\C:\HQCSISD\Cap%20and%20Trade\LCTOP\02%20Program\02%20FY15-16\04%20Forms\5%20LCTOP%20Allocation%20RequestII.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C:\C:\C:\X:\CIB%20Benefits%20Section\TIRCP\TIRCP%202020\QM\Draft\calsta_tircp_finalcalculator_19-20_2019-05-07.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C:\C:\C:\X:\CIB%20Benefits%20Section\TIRCP\TIRCP%202020\QM\Draft\calsta_tircp_finalcalculator_19-20_2019-05-07.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fionaarik\Downloads\STEP%20calculator%20tool%204-30-2020-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Users\fionaarik\Desktop\Michael%20CARB\QM\Copy%20of%20CMO%20+%20AT%20Tool%20March%2020_bc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C:\C:\C:\H:\2018-09-04%20Draft%20FY%202018-19%20Funding%20Plan%20for%20Low%20Carbon%20Transportation%20and%20AQIP\QM%20Files\HVIP_%20FY%2018-19%20Funding%20Plan%20Quantification-Updated%20Calc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H:\2018-09-04%20Draft%20FY%202018-19%20Funding%20Plan%20for%20Low%20Carbon%20Transportation%20and%20AQIP\QM%20Files\HVIP_%20FY%2018-19%20Funding%20Plan%20Quantification-Updated%20Calc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QCSISD\CIB%20Benefits%20Section\State%20Agency%20Program%20FY%202015-16\SGC\AHSC\Calculator\previous%20drafts\AHSC_QM_fy15-16_DRAFT_20160301_unlocked.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2018-09-04%20Draft%20FY%202018-19%20Funding%20Plan%20for%20Low%20Carbon%20Transportation%20and%20AQIP\QM%20Files\HVIP_%20FY%2018-19%20Funding%20Plan%20Quantification-Updated%20Calc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C:\C:\H:\2018-09-04%20Draft%20FY%202018-19%20Funding%20Plan%20for%20Low%20Carbon%20Transportation%20and%20AQIP\QM%20Files\HVIP_%20FY%2018-19%20Funding%20Plan%20Quantification-Updated%20Calc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C:\C:\C:\H:\2018-09-04%20Draft%20FY%202018-19%20Funding%20Plan%20for%20Low%20Carbon%20Transportation%20and%20AQIP\QM%20Files\CVRP_FY%2018-19%20LCT%20FP%20Quantification%20+%20FCEV%20&amp;%20ZE%20MCY.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H:\2018-09-04%20Draft%20FY%202018-19%20Funding%20Plan%20for%20Low%20Carbon%20Transportation%20and%20AQIP\QM%20Files\CVRP_FY%2018-19%20LCT%20FP%20Quantification%20+%20FCEV%20&amp;%20ZE%20MCY.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2018-09-04%20Draft%20FY%202018-19%20Funding%20Plan%20for%20Low%20Carbon%20Transportation%20and%20AQIP\QM%20Files\CVRP_FY%2018-19%20LCT%20FP%20Quantification%20+%20FCEV%20&amp;%20ZE%20MCY.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C:\C:\H:\2018-09-04%20Draft%20FY%202018-19%20Funding%20Plan%20for%20Low%20Carbon%20Transportation%20and%20AQIP\QM%20Files\CVRP_FY%2018-19%20LCT%20FP%20Quantification%20+%20FCEV%20&amp;%20ZE%20MCY.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C:\C:\C:\X:\CIA%20Section\CARB%20-%20Woodsmoke\QM\2018_update\DRAFTcarb_wr_calculator_18-19_Nov1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X:\CIA%20Section\CARB%20-%20Woodsmoke\QM\2018_update\DRAFTcarb_wr_calculator_18-19_N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C:\C:\X:\CIA%20Section\CARB%20-%20Woodsmoke\QM\2018_update\DRAFTcarb_wr_calculator_18-19_Nov15.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X:\CIA%20Section\CARB%20-%20Woodsmoke\QM\2018_update\DRAFTcarb_wr_calculator_18-19_Nov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C:\S:\CIB%20Benefits%20Section\State%20Agency%20Program%20FY%202016-17\AHSC\QM\QM%20FY17-18\Final%20Revised\sgc_ahsc_finalrevisedcalc_16-17.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C:\C:\C:\C:\Users\ryhuft\Downloads\old\LSAD%20vs.%20HSAD%20Burdens%20and%20Benefits%20RH%20Review.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C:\Users\ryhuft\Downloads\old\LSAD%20vs.%20HSAD%20Burdens%20and%20Benefits%20RH%20Review.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Users\ryhuft\Downloads\old\LSAD%20vs.%20HSAD%20Burdens%20and%20Benefits%20RH%20Review.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C:\C:\C:\Users\ryhuft\Downloads\old\LSAD%20vs.%20HSAD%20Burdens%20and%20Benefits%20RH%20Review.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C:\C:\C:\C:\Users\ryhuft\Downloads\old\calrecycle_draftcalculator_15-16_051616_RH_LSAD%20Edit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C:\C:\Users\ryhuft\Downloads\old\calrecycle_draftcalculator_15-16_051616_RH_LSAD%20Edit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C:\C:\C:\Users\ryhuft\Downloads\old\calrecycle_draftcalculator_15-16_051616_RH_LSAD%20Edit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Users\ryhuft\Downloads\old\calrecycle_draftcalculator_15-16_051616_RH_LSAD%20Edit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C:\C:\C:\H:\2018-09-04%20Draft%20FY%202018-19%20Funding%20Plan%20for%20Low%20Carbon%20Transportation%20and%20AQIP\QM%20Files\Ag%20vanpool_Updated%20Quantific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H:\2018-09-04%20Draft%20FY%202018-19%20Funding%20Plan%20for%20Low%20Carbon%20Transportation%20and%20AQIP\QM%20Files\Ag%20vanpool_Updated%20Quantific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C:\C:\C:\S:\CIB%20Benefits%20Section\State%20Agency%20Program%20FY%202016-17\LCTOP\QM\caltrans_lctop_finalcalculator_16-17.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H:\2018-09-04%20Draft%20FY%202018-19%20Funding%20Plan%20for%20Low%20Carbon%20Transportation%20and%20AQIP\QM%20Files\Ag%20vanpool_Updated%20Quantification.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C:\C:\C:\H:\2018-09-04%20Draft%20FY%202018-19%20Funding%20Plan%20for%20Low%20Carbon%20Transportation%20and%20AQIP\QM%20Files\Ag%20vanpool_Updated%20Quantification.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C:\C:\C:\C:\Users\mdipalma\AppData\Local\Microsoft\Windows\INetCache\Content.Outlook\5H5EMIOB\Revised%20FY%2017-18%20Funding%20Plan%20Quantification-10122017.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C:\Users\mdipalma\AppData\Local\Microsoft\Windows\INetCache\Content.Outlook\5H5EMIOB\Revised%20FY%2017-18%20Funding%20Plan%20Quantification-1012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C:\Users\mdipalma\AppData\Local\Microsoft\Windows\INetCache\Content.Outlook\5H5EMIOB\Revised%20FY%2017-18%20Funding%20Plan%20Quantification-1012201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C:\C:\C:\Users\mdipalma\AppData\Local\Microsoft\Windows\INetCache\Content.Outlook\5H5EMIOB\Revised%20FY%2017-18%20Funding%20Plan%20Quantification-10122017.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C:\C:\C:\C:\HQCSISD\CIB%20Benefits%20Section\State%20Agency%20Program%20FY%202015-16\SGC\AHSC\Calculator\AHSC_QM_fy15-16_DRAFT_20160301_LOCKED.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HQCSISD\CIB%20Benefits%20Section\State%20Agency%20Program%20FY%202015-16\SGC\AHSC\Calculator\AHSC_QM_fy15-16_DRAFT_20160301_LOCKED.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HQCSISD\CIB%20Benefits%20Section\State%20Agency%20Program%20FY%202015-16\SGC\AHSC\Calculator\AHSC_QM_fy15-16_DRAFT_20160301_LOCKED.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C:\C:\HQCSISD\CIB%20Benefits%20Section\State%20Agency%20Program%20FY%202015-16\SGC\AHSC\Calculator\AHSC_QM_fy15-16_DRAFT_20160301_LOCKE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S:\CIB%20Benefits%20Section\State%20Agency%20Program%20FY%202016-17\LCTOP\QM\caltrans_lctop_finalcalculator_16-17.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S:\CIB%20Benefits%20Section\LCTOP\LCTOP%20FY%2018-19\QM\Final\Posted%20Version\archive\caltrans_lctop_finalcalculator_18-19_unlocked.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CIB%20Benefits%20Section\LCTOP\LCTOP%20FY%2018-19\QM\Final\Posted%20Version\archive\caltrans_lctop_finalcalculator_18-19_unlock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C:\C:\C:\HQISD\Div\CIB%20Benefits%20Section\State%20Agency%20Program%20FY%202018-19\TIRCP\QM\Draft\calsta_tircp_draftcalculator_18-19.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C:\C:\HQISD\Div\CIB%20Benefits%20Section\State%20Agency%20Program%20FY%202018-19\TIRCP\QM\Draft\calsta_tircp_draftcalculator_18-19.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C:\C:\C:\C:\Users\jbede\AppData\Local\Microsoft\Windows\INetCache\Content.Outlook\66W5XVON\FARMER%20Draft%20QM%20-%20version%20-%20Oct%202%202018%20-%20all%20LFs%20version%20-%20version%20for%20district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C:\Users\jbede\AppData\Local\Microsoft\Windows\INetCache\Content.Outlook\66W5XVON\FARMER%20Draft%20QM%20-%20version%20-%20Oct%202%202018%20-%20all%20LFs%20version%20-%20version%20for%20district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C:\C:\C:\Users\jbede\AppData\Local\Microsoft\Windows\INetCache\Content.Outlook\66W5XVON\FARMER%20Draft%20QM%20-%20version%20-%20Oct%202%202018%20-%20all%20LFs%20version%20-%20version%20for%20districts.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Users\jbede\AppData\Local\Microsoft\Windows\INetCache\Content.Outlook\66W5XVON\FARMER%20Draft%20QM%20-%20version%20-%20Oct%202%202018%20-%20all%20LFs%20version%20-%20version%20for%20distric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C:\C:\C:\C:\S:\$1B%20Bond\Emissions%20Estimates\Calculators\2010%20Updated%20Calculators\TruckCalculator\updatestarted04282011-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C:\S:\$1B%20Bond\Emissions%20Estimates\Calculators\2010%20Updated%20Calculators\TruckCalculator\updatestarted0428201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CIB%20Benefits%20Section\State%20Agency%20Program%20FY%202016-17\LCTOP\QM\caltrans_lctop_finalcalculator_16-17.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1B%20Bond\Emissions%20Estimates\Calculators\2010%20Updated%20Calculators\TruckCalculator\updatestarted04282011-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C:\C:\C:\S:\$1B%20Bond\Emissions%20Estimates\Calculators\2010%20Updated%20Calculators\TruckCalculator\updatestarted0428201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C:\C:\S:\CIB%20Benefits%20Section\State%20Agency%20Program%20FY%202016-17\LCTOP\QM\caltrans_lctop_finalcalculator_16-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fionaarik\Desktop\Michael%20CARB\STEP%20QM%20with%20Jobs\final_jobs_tool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alEEMod Steps 4-6"/>
      <sheetName val="TAC Inputs"/>
      <sheetName val="GHG Summary"/>
      <sheetName val="Co-Benefits Summary"/>
      <sheetName val="Definitions"/>
      <sheetName val="GHG Calculations"/>
      <sheetName val="Criteria &amp; Toxics Calculations"/>
      <sheetName val="Defaults"/>
      <sheetName val="Auto GHGs"/>
      <sheetName val="Auto Criteria &amp; Toxics"/>
      <sheetName val="Cut-A-Way"/>
      <sheetName val="Van"/>
      <sheetName val="Transit Bus"/>
      <sheetName val="Train-criteria &amp; toxics"/>
      <sheetName val="Ferry-criteria &amp; toxics"/>
    </sheetNames>
    <sheetDataSet>
      <sheetData sheetId="0"/>
      <sheetData sheetId="1">
        <row r="49">
          <cell r="D49" t="str">
            <v/>
          </cell>
        </row>
      </sheetData>
      <sheetData sheetId="2">
        <row r="29">
          <cell r="T29">
            <v>0</v>
          </cell>
        </row>
      </sheetData>
      <sheetData sheetId="3"/>
      <sheetData sheetId="4"/>
      <sheetData sheetId="5"/>
      <sheetData sheetId="6"/>
      <sheetData sheetId="7"/>
      <sheetData sheetId="8">
        <row r="2">
          <cell r="A2">
            <v>2019</v>
          </cell>
          <cell r="B2">
            <v>2017</v>
          </cell>
          <cell r="C2" t="str">
            <v>Alameda</v>
          </cell>
          <cell r="H2">
            <v>1E-3</v>
          </cell>
          <cell r="I2">
            <v>5.0000000000000001E-4</v>
          </cell>
          <cell r="K2" t="str">
            <v>TOD</v>
          </cell>
        </row>
        <row r="3">
          <cell r="A3">
            <v>2018</v>
          </cell>
          <cell r="B3">
            <v>2018</v>
          </cell>
          <cell r="C3" t="str">
            <v>Alpine</v>
          </cell>
          <cell r="H3">
            <v>1.4E-3</v>
          </cell>
          <cell r="I3">
            <v>1E-3</v>
          </cell>
          <cell r="K3" t="str">
            <v>ICP</v>
          </cell>
        </row>
        <row r="4">
          <cell r="A4">
            <v>2017</v>
          </cell>
          <cell r="B4">
            <v>2019</v>
          </cell>
          <cell r="C4" t="str">
            <v>Amador</v>
          </cell>
          <cell r="H4">
            <v>1.9E-3</v>
          </cell>
          <cell r="I4">
            <v>1.5E-3</v>
          </cell>
          <cell r="K4" t="str">
            <v>RIPA</v>
          </cell>
        </row>
        <row r="5">
          <cell r="A5">
            <v>2016</v>
          </cell>
          <cell r="B5">
            <v>2020</v>
          </cell>
          <cell r="C5" t="str">
            <v>Butte</v>
          </cell>
          <cell r="H5">
            <v>2E-3</v>
          </cell>
          <cell r="I5">
            <v>2E-3</v>
          </cell>
        </row>
        <row r="6">
          <cell r="A6">
            <v>2015</v>
          </cell>
          <cell r="B6">
            <v>2021</v>
          </cell>
          <cell r="C6" t="str">
            <v>Calaveras</v>
          </cell>
          <cell r="H6">
            <v>2.7000000000000001E-3</v>
          </cell>
          <cell r="I6">
            <v>3.0000000000000001E-3</v>
          </cell>
        </row>
        <row r="7">
          <cell r="A7">
            <v>2014</v>
          </cell>
          <cell r="B7">
            <v>2022</v>
          </cell>
          <cell r="C7" t="str">
            <v>Colusa</v>
          </cell>
          <cell r="H7">
            <v>2.8999999999999998E-3</v>
          </cell>
        </row>
        <row r="8">
          <cell r="A8">
            <v>2013</v>
          </cell>
          <cell r="B8">
            <v>2023</v>
          </cell>
          <cell r="C8" t="str">
            <v>Contra Costa</v>
          </cell>
          <cell r="H8">
            <v>3.8E-3</v>
          </cell>
        </row>
        <row r="9">
          <cell r="A9">
            <v>2012</v>
          </cell>
          <cell r="B9">
            <v>2024</v>
          </cell>
          <cell r="C9" t="str">
            <v>Del Norte</v>
          </cell>
          <cell r="H9">
            <v>5.1999999999999998E-3</v>
          </cell>
        </row>
        <row r="10">
          <cell r="A10">
            <v>2011</v>
          </cell>
          <cell r="B10">
            <v>2025</v>
          </cell>
          <cell r="C10" t="str">
            <v>El Dorado</v>
          </cell>
          <cell r="H10">
            <v>7.3000000000000001E-3</v>
          </cell>
        </row>
        <row r="11">
          <cell r="A11">
            <v>2010</v>
          </cell>
          <cell r="B11">
            <v>2026</v>
          </cell>
          <cell r="C11" t="str">
            <v>Fresno</v>
          </cell>
          <cell r="H11">
            <v>7.7999999999999996E-3</v>
          </cell>
        </row>
        <row r="12">
          <cell r="A12">
            <v>2009</v>
          </cell>
          <cell r="B12">
            <v>2027</v>
          </cell>
          <cell r="C12" t="str">
            <v>Glenn</v>
          </cell>
          <cell r="H12">
            <v>1.04E-2</v>
          </cell>
          <cell r="K12" t="str">
            <v>Yes</v>
          </cell>
        </row>
        <row r="13">
          <cell r="A13">
            <v>2008</v>
          </cell>
          <cell r="B13">
            <v>2028</v>
          </cell>
          <cell r="C13" t="str">
            <v>Humboldt</v>
          </cell>
          <cell r="H13">
            <v>1.09E-2</v>
          </cell>
          <cell r="K13" t="str">
            <v>No</v>
          </cell>
        </row>
        <row r="14">
          <cell r="A14">
            <v>2007</v>
          </cell>
          <cell r="B14">
            <v>2029</v>
          </cell>
          <cell r="C14" t="str">
            <v>Imperial</v>
          </cell>
          <cell r="H14">
            <v>1.4500000000000001E-2</v>
          </cell>
        </row>
        <row r="15">
          <cell r="A15">
            <v>2006</v>
          </cell>
          <cell r="B15">
            <v>2030</v>
          </cell>
          <cell r="C15" t="str">
            <v>Inyo</v>
          </cell>
          <cell r="H15">
            <v>1.55E-2</v>
          </cell>
        </row>
        <row r="16">
          <cell r="A16">
            <v>2005</v>
          </cell>
          <cell r="B16">
            <v>2031</v>
          </cell>
          <cell r="C16" t="str">
            <v>Kern</v>
          </cell>
          <cell r="H16">
            <v>2.07E-2</v>
          </cell>
          <cell r="K16" t="str">
            <v>$0 to $273.74</v>
          </cell>
        </row>
        <row r="17">
          <cell r="A17">
            <v>2004</v>
          </cell>
          <cell r="B17">
            <v>2032</v>
          </cell>
          <cell r="C17" t="str">
            <v>Kings</v>
          </cell>
          <cell r="K17" t="str">
            <v>$273.75 to $543.84</v>
          </cell>
        </row>
        <row r="18">
          <cell r="A18">
            <v>2003</v>
          </cell>
          <cell r="B18">
            <v>2033</v>
          </cell>
          <cell r="C18" t="str">
            <v>Lake</v>
          </cell>
          <cell r="K18" t="str">
            <v>$543.85 to $1,087.69</v>
          </cell>
        </row>
        <row r="19">
          <cell r="A19">
            <v>2002</v>
          </cell>
          <cell r="B19">
            <v>2034</v>
          </cell>
          <cell r="C19" t="str">
            <v>Lassen</v>
          </cell>
          <cell r="K19" t="str">
            <v>$1,087.70 to $2,175.39</v>
          </cell>
        </row>
        <row r="20">
          <cell r="A20">
            <v>2001</v>
          </cell>
          <cell r="B20">
            <v>2035</v>
          </cell>
          <cell r="C20" t="str">
            <v>Los Angeles</v>
          </cell>
          <cell r="K20" t="str">
            <v>$2,175.40 or greater</v>
          </cell>
        </row>
        <row r="21">
          <cell r="A21">
            <v>2000</v>
          </cell>
          <cell r="B21">
            <v>2036</v>
          </cell>
          <cell r="C21" t="str">
            <v>Madera</v>
          </cell>
        </row>
        <row r="22">
          <cell r="A22">
            <v>1999</v>
          </cell>
          <cell r="B22">
            <v>2037</v>
          </cell>
          <cell r="C22" t="str">
            <v>Marin</v>
          </cell>
        </row>
        <row r="23">
          <cell r="A23">
            <v>1998</v>
          </cell>
          <cell r="B23">
            <v>2038</v>
          </cell>
          <cell r="C23" t="str">
            <v>Mariposa</v>
          </cell>
        </row>
        <row r="24">
          <cell r="A24">
            <v>1997</v>
          </cell>
          <cell r="B24">
            <v>2039</v>
          </cell>
          <cell r="C24" t="str">
            <v>Mendocino</v>
          </cell>
        </row>
        <row r="25">
          <cell r="A25">
            <v>1996</v>
          </cell>
          <cell r="B25">
            <v>2040</v>
          </cell>
          <cell r="C25" t="str">
            <v>Merced</v>
          </cell>
        </row>
        <row r="26">
          <cell r="A26">
            <v>1995</v>
          </cell>
          <cell r="B26">
            <v>2041</v>
          </cell>
          <cell r="C26" t="str">
            <v>Modoc</v>
          </cell>
        </row>
        <row r="27">
          <cell r="A27">
            <v>1994</v>
          </cell>
          <cell r="B27">
            <v>2042</v>
          </cell>
          <cell r="C27" t="str">
            <v>Mono</v>
          </cell>
        </row>
        <row r="28">
          <cell r="A28">
            <v>1993</v>
          </cell>
          <cell r="B28">
            <v>2043</v>
          </cell>
          <cell r="C28" t="str">
            <v>Monterey</v>
          </cell>
        </row>
        <row r="29">
          <cell r="A29">
            <v>1992</v>
          </cell>
          <cell r="B29">
            <v>2044</v>
          </cell>
          <cell r="C29" t="str">
            <v>Napa</v>
          </cell>
        </row>
        <row r="30">
          <cell r="A30">
            <v>1991</v>
          </cell>
          <cell r="B30">
            <v>2045</v>
          </cell>
          <cell r="C30" t="str">
            <v>Nevada</v>
          </cell>
        </row>
        <row r="31">
          <cell r="A31">
            <v>1990</v>
          </cell>
          <cell r="B31">
            <v>2046</v>
          </cell>
          <cell r="C31" t="str">
            <v>Orange</v>
          </cell>
        </row>
        <row r="32">
          <cell r="A32">
            <v>1989</v>
          </cell>
          <cell r="B32">
            <v>2047</v>
          </cell>
          <cell r="C32" t="str">
            <v>Placer</v>
          </cell>
        </row>
        <row r="33">
          <cell r="A33">
            <v>1988</v>
          </cell>
          <cell r="B33">
            <v>2048</v>
          </cell>
          <cell r="C33" t="str">
            <v>Plumas</v>
          </cell>
        </row>
        <row r="34">
          <cell r="A34">
            <v>1987</v>
          </cell>
          <cell r="B34">
            <v>2049</v>
          </cell>
          <cell r="C34" t="str">
            <v>Riverside</v>
          </cell>
        </row>
        <row r="35">
          <cell r="A35">
            <v>1986</v>
          </cell>
          <cell r="B35">
            <v>2050</v>
          </cell>
          <cell r="C35" t="str">
            <v>Sacramento</v>
          </cell>
        </row>
        <row r="36">
          <cell r="A36">
            <v>1985</v>
          </cell>
          <cell r="B36">
            <v>0</v>
          </cell>
          <cell r="C36" t="str">
            <v>San Benito</v>
          </cell>
        </row>
        <row r="37">
          <cell r="A37">
            <v>1984</v>
          </cell>
          <cell r="B37">
            <v>0</v>
          </cell>
          <cell r="C37" t="str">
            <v>San Bernardino</v>
          </cell>
        </row>
        <row r="38">
          <cell r="A38">
            <v>1983</v>
          </cell>
          <cell r="C38" t="str">
            <v>San Diego</v>
          </cell>
        </row>
        <row r="39">
          <cell r="A39">
            <v>1982</v>
          </cell>
          <cell r="C39" t="str">
            <v>San Francisco</v>
          </cell>
        </row>
        <row r="40">
          <cell r="A40">
            <v>1981</v>
          </cell>
          <cell r="C40" t="str">
            <v>San Joaquin</v>
          </cell>
        </row>
        <row r="41">
          <cell r="A41">
            <v>1980</v>
          </cell>
          <cell r="C41" t="str">
            <v>San Luis Obispo</v>
          </cell>
        </row>
        <row r="42">
          <cell r="A42">
            <v>1979</v>
          </cell>
          <cell r="C42" t="str">
            <v>San Mateo</v>
          </cell>
        </row>
        <row r="43">
          <cell r="A43">
            <v>1978</v>
          </cell>
          <cell r="C43" t="str">
            <v>Santa Barbara</v>
          </cell>
        </row>
        <row r="44">
          <cell r="A44">
            <v>1977</v>
          </cell>
          <cell r="C44" t="str">
            <v>Santa Clara</v>
          </cell>
        </row>
        <row r="45">
          <cell r="A45">
            <v>1976</v>
          </cell>
          <cell r="C45" t="str">
            <v>Santa Cruz</v>
          </cell>
        </row>
        <row r="46">
          <cell r="A46">
            <v>1975</v>
          </cell>
          <cell r="C46" t="str">
            <v>Shasta</v>
          </cell>
        </row>
        <row r="47">
          <cell r="A47">
            <v>1974</v>
          </cell>
          <cell r="C47" t="str">
            <v>Sierra</v>
          </cell>
        </row>
        <row r="48">
          <cell r="A48">
            <v>1973</v>
          </cell>
          <cell r="C48" t="str">
            <v>Siskiyou</v>
          </cell>
          <cell r="E48" t="str">
            <v>New Bus Service (local bus)</v>
          </cell>
        </row>
        <row r="49">
          <cell r="A49">
            <v>1972</v>
          </cell>
          <cell r="C49" t="str">
            <v>Solano</v>
          </cell>
          <cell r="E49" t="str">
            <v>New Bus Service (long distance commuter)</v>
          </cell>
        </row>
        <row r="50">
          <cell r="A50">
            <v>1971</v>
          </cell>
          <cell r="C50" t="str">
            <v>Sonoma</v>
          </cell>
          <cell r="E50" t="str">
            <v>New Train Service</v>
          </cell>
        </row>
        <row r="51">
          <cell r="C51" t="str">
            <v>Stanislaus</v>
          </cell>
          <cell r="E51" t="str">
            <v>New Ferry Service</v>
          </cell>
        </row>
        <row r="52">
          <cell r="C52" t="str">
            <v>Sutter</v>
          </cell>
          <cell r="E52" t="str">
            <v>Vanpool</v>
          </cell>
        </row>
        <row r="53">
          <cell r="C53" t="str">
            <v>Tehama</v>
          </cell>
          <cell r="E53" t="str">
            <v>Shuttle</v>
          </cell>
        </row>
        <row r="54">
          <cell r="C54" t="str">
            <v>Trinity</v>
          </cell>
          <cell r="E54" t="str">
            <v>Capital Improvements</v>
          </cell>
        </row>
        <row r="55">
          <cell r="C55" t="str">
            <v>Tulare</v>
          </cell>
          <cell r="E55" t="str">
            <v>Bicycle Paths Class 1</v>
          </cell>
        </row>
        <row r="56">
          <cell r="C56" t="str">
            <v>Tuolumne</v>
          </cell>
          <cell r="E56" t="str">
            <v>Bicycle Lanes Class 2</v>
          </cell>
        </row>
        <row r="57">
          <cell r="C57" t="str">
            <v>Ventura</v>
          </cell>
          <cell r="E57" t="str">
            <v>Bikeway Class 4</v>
          </cell>
        </row>
        <row r="58">
          <cell r="C58" t="str">
            <v>Yolo</v>
          </cell>
          <cell r="E58" t="str">
            <v>Bike Share</v>
          </cell>
        </row>
        <row r="59">
          <cell r="C59" t="str">
            <v>Yuba</v>
          </cell>
          <cell r="E59" t="str">
            <v>Pedestrian Facilities</v>
          </cell>
        </row>
      </sheetData>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Quantifiable Component 1"/>
      <sheetName val="Quantifiable Component 2(2)"/>
      <sheetName val="Quantifiable Component 3(2)"/>
      <sheetName val="Quantifiable Component 4(2)"/>
      <sheetName val="Quantifiable Component 5(2)"/>
      <sheetName val="Quantifiable Component 6(2)"/>
      <sheetName val="GHG Summary"/>
      <sheetName val="Co-benefits Summary"/>
      <sheetName val="GHG Calcs"/>
      <sheetName val="Co-Benefit Calcs"/>
      <sheetName val="Defaults"/>
      <sheetName val="EF Default Tables"/>
      <sheetName val="Fuel Consumption"/>
      <sheetName val="Auto GHG"/>
      <sheetName val="Auto C&amp;T EF"/>
      <sheetName val="Bus C&amp;T EF"/>
      <sheetName val="Van C&amp;T EF"/>
      <sheetName val="Shuttle C&amp;T EF"/>
      <sheetName val="Over-Road Coach C&amp;T EF"/>
      <sheetName val="Locomotive C&amp;T EF"/>
      <sheetName val="Ferry C&amp;T 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ow r="2">
          <cell r="A2">
            <v>2030</v>
          </cell>
          <cell r="B2">
            <v>2016</v>
          </cell>
          <cell r="C2" t="str">
            <v>Air Basin</v>
          </cell>
          <cell r="D2" t="str">
            <v>Alameda</v>
          </cell>
          <cell r="E2" t="str">
            <v>Great Basin Valley</v>
          </cell>
          <cell r="F2" t="str">
            <v>Ferry</v>
          </cell>
          <cell r="G2" t="str">
            <v>Cut-A-Way</v>
          </cell>
          <cell r="I2" t="str">
            <v>Biodiesel</v>
          </cell>
        </row>
        <row r="3">
          <cell r="A3">
            <v>2029</v>
          </cell>
          <cell r="B3">
            <v>2017</v>
          </cell>
          <cell r="C3" t="str">
            <v>County</v>
          </cell>
          <cell r="D3" t="str">
            <v>Alpine</v>
          </cell>
          <cell r="E3" t="str">
            <v>Lake County (Air Basin)</v>
          </cell>
          <cell r="F3" t="str">
            <v>Heavy Rail</v>
          </cell>
          <cell r="G3" t="str">
            <v>Ferry</v>
          </cell>
          <cell r="I3" t="str">
            <v>CNG</v>
          </cell>
        </row>
        <row r="4">
          <cell r="A4">
            <v>2028</v>
          </cell>
          <cell r="B4">
            <v>2018</v>
          </cell>
          <cell r="D4" t="str">
            <v>Amador</v>
          </cell>
          <cell r="E4" t="str">
            <v>Lake Tahoe</v>
          </cell>
          <cell r="F4" t="str">
            <v>Intercity/Express Bus (Long Distance)</v>
          </cell>
          <cell r="G4" t="str">
            <v>Heavy Rail</v>
          </cell>
          <cell r="I4" t="str">
            <v>Diesel</v>
          </cell>
        </row>
        <row r="5">
          <cell r="A5">
            <v>2027</v>
          </cell>
          <cell r="B5">
            <v>2019</v>
          </cell>
          <cell r="D5" t="str">
            <v>Butte</v>
          </cell>
          <cell r="E5" t="str">
            <v>Mojave Desert</v>
          </cell>
          <cell r="F5" t="str">
            <v>Light Rail</v>
          </cell>
          <cell r="G5" t="str">
            <v>Light Rail</v>
          </cell>
          <cell r="I5" t="str">
            <v>Electric</v>
          </cell>
        </row>
        <row r="6">
          <cell r="A6">
            <v>2026</v>
          </cell>
          <cell r="B6">
            <v>2020</v>
          </cell>
          <cell r="D6" t="str">
            <v>Calaveras</v>
          </cell>
          <cell r="E6" t="str">
            <v>Mountain Counties</v>
          </cell>
          <cell r="F6" t="str">
            <v>Local/ Intercity Bus (Short Distances)</v>
          </cell>
          <cell r="G6" t="str">
            <v>Over-Road Coach</v>
          </cell>
          <cell r="I6" t="str">
            <v>Gasoline</v>
          </cell>
        </row>
        <row r="7">
          <cell r="A7">
            <v>2025</v>
          </cell>
          <cell r="B7">
            <v>2021</v>
          </cell>
          <cell r="D7" t="str">
            <v xml:space="preserve">Colusa </v>
          </cell>
          <cell r="E7" t="str">
            <v>North Central Coast</v>
          </cell>
          <cell r="F7" t="str">
            <v>Multi-modal</v>
          </cell>
          <cell r="G7" t="str">
            <v>Streetcar</v>
          </cell>
          <cell r="I7" t="str">
            <v>Hydrogen Fuel Cell</v>
          </cell>
        </row>
        <row r="8">
          <cell r="A8">
            <v>2024</v>
          </cell>
          <cell r="B8">
            <v>2022</v>
          </cell>
          <cell r="D8" t="str">
            <v>Contra Costa</v>
          </cell>
          <cell r="E8" t="str">
            <v>North Coast</v>
          </cell>
          <cell r="F8" t="str">
            <v>Shuttle</v>
          </cell>
          <cell r="G8" t="str">
            <v>Transit Bus</v>
          </cell>
          <cell r="I8" t="str">
            <v>LNG</v>
          </cell>
        </row>
        <row r="9">
          <cell r="A9">
            <v>2023</v>
          </cell>
          <cell r="B9">
            <v>2023</v>
          </cell>
          <cell r="D9" t="str">
            <v>Del Norte</v>
          </cell>
          <cell r="E9" t="str">
            <v>Northeast Plateau</v>
          </cell>
          <cell r="F9" t="str">
            <v>Streetcar</v>
          </cell>
          <cell r="G9" t="str">
            <v>Van</v>
          </cell>
          <cell r="I9" t="str">
            <v>Renewable Diesel</v>
          </cell>
        </row>
        <row r="10">
          <cell r="A10">
            <v>2022</v>
          </cell>
          <cell r="B10">
            <v>2024</v>
          </cell>
          <cell r="D10" t="str">
            <v>El Dorado</v>
          </cell>
          <cell r="E10" t="str">
            <v>Sacramento Valley</v>
          </cell>
          <cell r="F10" t="str">
            <v>Vanpool</v>
          </cell>
          <cell r="I10" t="str">
            <v>Renewable Natural Gas</v>
          </cell>
        </row>
        <row r="11">
          <cell r="A11">
            <v>2021</v>
          </cell>
          <cell r="B11">
            <v>2025</v>
          </cell>
          <cell r="D11" t="str">
            <v>Fresno</v>
          </cell>
          <cell r="E11" t="str">
            <v>Salton Sea</v>
          </cell>
        </row>
        <row r="12">
          <cell r="A12">
            <v>2020</v>
          </cell>
          <cell r="B12">
            <v>2026</v>
          </cell>
          <cell r="D12" t="str">
            <v>Glenn</v>
          </cell>
          <cell r="E12" t="str">
            <v>San Diego (Air Basin)</v>
          </cell>
        </row>
        <row r="13">
          <cell r="A13">
            <v>2019</v>
          </cell>
          <cell r="B13">
            <v>2027</v>
          </cell>
          <cell r="D13" t="str">
            <v>Humboldt</v>
          </cell>
          <cell r="E13" t="str">
            <v>San Francisco Bay Area</v>
          </cell>
          <cell r="G13" t="str">
            <v>Yes</v>
          </cell>
        </row>
        <row r="14">
          <cell r="A14">
            <v>2018</v>
          </cell>
          <cell r="B14">
            <v>2028</v>
          </cell>
          <cell r="D14" t="str">
            <v>Imperial</v>
          </cell>
          <cell r="E14" t="str">
            <v>San Joaquin Valley</v>
          </cell>
          <cell r="G14" t="str">
            <v>No</v>
          </cell>
        </row>
        <row r="15">
          <cell r="A15">
            <v>2017</v>
          </cell>
          <cell r="B15">
            <v>2029</v>
          </cell>
          <cell r="D15" t="str">
            <v>Inyo</v>
          </cell>
          <cell r="E15" t="str">
            <v>South Central Coast</v>
          </cell>
        </row>
        <row r="16">
          <cell r="A16">
            <v>2016</v>
          </cell>
          <cell r="B16">
            <v>2030</v>
          </cell>
          <cell r="D16" t="str">
            <v>Kern</v>
          </cell>
          <cell r="E16" t="str">
            <v>South Coast</v>
          </cell>
        </row>
        <row r="17">
          <cell r="A17">
            <v>2015</v>
          </cell>
          <cell r="B17">
            <v>2031</v>
          </cell>
          <cell r="D17" t="str">
            <v>Kings</v>
          </cell>
        </row>
        <row r="18">
          <cell r="A18">
            <v>2014</v>
          </cell>
          <cell r="B18">
            <v>2032</v>
          </cell>
          <cell r="D18" t="str">
            <v>Lake</v>
          </cell>
        </row>
        <row r="19">
          <cell r="A19">
            <v>2013</v>
          </cell>
          <cell r="B19">
            <v>2033</v>
          </cell>
          <cell r="D19" t="str">
            <v>Lassen</v>
          </cell>
        </row>
        <row r="20">
          <cell r="A20">
            <v>2012</v>
          </cell>
          <cell r="B20">
            <v>2034</v>
          </cell>
          <cell r="D20" t="str">
            <v>Los Angeles</v>
          </cell>
        </row>
        <row r="21">
          <cell r="A21">
            <v>2011</v>
          </cell>
          <cell r="B21">
            <v>2035</v>
          </cell>
          <cell r="D21" t="str">
            <v>Madera</v>
          </cell>
        </row>
        <row r="22">
          <cell r="A22">
            <v>2010</v>
          </cell>
          <cell r="B22">
            <v>2036</v>
          </cell>
          <cell r="D22" t="str">
            <v>Marin</v>
          </cell>
        </row>
        <row r="23">
          <cell r="A23">
            <v>2009</v>
          </cell>
          <cell r="B23">
            <v>2037</v>
          </cell>
          <cell r="D23" t="str">
            <v>Mariposa</v>
          </cell>
        </row>
        <row r="24">
          <cell r="A24">
            <v>2008</v>
          </cell>
          <cell r="B24">
            <v>2038</v>
          </cell>
          <cell r="D24" t="str">
            <v>Mendocino</v>
          </cell>
        </row>
        <row r="25">
          <cell r="A25">
            <v>2007</v>
          </cell>
          <cell r="B25">
            <v>2039</v>
          </cell>
          <cell r="D25" t="str">
            <v>Merced</v>
          </cell>
        </row>
        <row r="26">
          <cell r="A26">
            <v>2006</v>
          </cell>
          <cell r="B26">
            <v>2040</v>
          </cell>
          <cell r="D26" t="str">
            <v>Modoc</v>
          </cell>
        </row>
        <row r="27">
          <cell r="A27">
            <v>2005</v>
          </cell>
          <cell r="B27">
            <v>2041</v>
          </cell>
          <cell r="D27" t="str">
            <v>Mono</v>
          </cell>
        </row>
        <row r="28">
          <cell r="A28">
            <v>2004</v>
          </cell>
          <cell r="B28">
            <v>2042</v>
          </cell>
          <cell r="D28" t="str">
            <v>Monterey</v>
          </cell>
        </row>
        <row r="29">
          <cell r="A29">
            <v>2003</v>
          </cell>
          <cell r="B29">
            <v>2043</v>
          </cell>
          <cell r="D29" t="str">
            <v>Napa</v>
          </cell>
        </row>
        <row r="30">
          <cell r="A30">
            <v>2002</v>
          </cell>
          <cell r="B30">
            <v>2044</v>
          </cell>
          <cell r="D30" t="str">
            <v>Nevada</v>
          </cell>
        </row>
        <row r="31">
          <cell r="A31">
            <v>2001</v>
          </cell>
          <cell r="B31">
            <v>2045</v>
          </cell>
          <cell r="D31" t="str">
            <v>Orange</v>
          </cell>
        </row>
        <row r="32">
          <cell r="A32">
            <v>2000</v>
          </cell>
          <cell r="B32">
            <v>2046</v>
          </cell>
          <cell r="D32" t="str">
            <v>Placer</v>
          </cell>
        </row>
        <row r="33">
          <cell r="A33">
            <v>1999</v>
          </cell>
          <cell r="B33">
            <v>2047</v>
          </cell>
          <cell r="D33" t="str">
            <v>Plumas</v>
          </cell>
        </row>
        <row r="34">
          <cell r="A34">
            <v>1998</v>
          </cell>
          <cell r="B34">
            <v>2048</v>
          </cell>
          <cell r="D34" t="str">
            <v>Riverside</v>
          </cell>
        </row>
        <row r="35">
          <cell r="A35">
            <v>1997</v>
          </cell>
          <cell r="B35">
            <v>2049</v>
          </cell>
          <cell r="D35" t="str">
            <v>Sacramento</v>
          </cell>
        </row>
        <row r="36">
          <cell r="A36">
            <v>1996</v>
          </cell>
          <cell r="B36">
            <v>2050</v>
          </cell>
          <cell r="D36" t="str">
            <v>San Benito</v>
          </cell>
        </row>
        <row r="37">
          <cell r="A37">
            <v>1995</v>
          </cell>
          <cell r="B37">
            <v>2051</v>
          </cell>
          <cell r="D37" t="str">
            <v>San Bernardino</v>
          </cell>
        </row>
        <row r="38">
          <cell r="A38">
            <v>1994</v>
          </cell>
          <cell r="B38">
            <v>2052</v>
          </cell>
          <cell r="D38" t="str">
            <v>San Diego</v>
          </cell>
        </row>
        <row r="39">
          <cell r="A39">
            <v>1993</v>
          </cell>
          <cell r="B39">
            <v>2053</v>
          </cell>
          <cell r="D39" t="str">
            <v>San Francisco</v>
          </cell>
        </row>
        <row r="40">
          <cell r="A40">
            <v>1992</v>
          </cell>
          <cell r="B40">
            <v>2054</v>
          </cell>
          <cell r="D40" t="str">
            <v>San Joaquin</v>
          </cell>
        </row>
        <row r="41">
          <cell r="A41">
            <v>1991</v>
          </cell>
          <cell r="B41">
            <v>2055</v>
          </cell>
          <cell r="D41" t="str">
            <v>San Luis Obispo</v>
          </cell>
        </row>
        <row r="42">
          <cell r="A42">
            <v>1990</v>
          </cell>
          <cell r="B42">
            <v>2056</v>
          </cell>
          <cell r="D42" t="str">
            <v>San Mateo</v>
          </cell>
        </row>
        <row r="43">
          <cell r="A43">
            <v>1989</v>
          </cell>
          <cell r="B43">
            <v>2057</v>
          </cell>
          <cell r="D43" t="str">
            <v>Santa Barbara</v>
          </cell>
          <cell r="M43" t="str">
            <v>New/Expanded Service</v>
          </cell>
        </row>
        <row r="44">
          <cell r="A44">
            <v>1988</v>
          </cell>
          <cell r="B44">
            <v>2058</v>
          </cell>
          <cell r="D44" t="str">
            <v>Santa Clara</v>
          </cell>
          <cell r="M44" t="str">
            <v>System and Efficiency Improvements</v>
          </cell>
        </row>
        <row r="45">
          <cell r="A45">
            <v>1987</v>
          </cell>
          <cell r="B45">
            <v>2059</v>
          </cell>
          <cell r="D45" t="str">
            <v>Santa Cruz</v>
          </cell>
          <cell r="M45" t="str">
            <v>Cleaner Vehicles/Technology/Fuels</v>
          </cell>
        </row>
        <row r="46">
          <cell r="A46">
            <v>1986</v>
          </cell>
          <cell r="B46">
            <v>2060</v>
          </cell>
          <cell r="D46" t="str">
            <v>Shasta</v>
          </cell>
          <cell r="M46" t="str">
            <v>Fuel Reductions</v>
          </cell>
        </row>
        <row r="47">
          <cell r="A47">
            <v>1985</v>
          </cell>
          <cell r="B47">
            <v>2061</v>
          </cell>
          <cell r="D47" t="str">
            <v>Sierra</v>
          </cell>
        </row>
        <row r="48">
          <cell r="A48">
            <v>1984</v>
          </cell>
          <cell r="B48">
            <v>2062</v>
          </cell>
          <cell r="D48" t="str">
            <v>Siskiyou</v>
          </cell>
        </row>
        <row r="49">
          <cell r="A49">
            <v>1983</v>
          </cell>
          <cell r="B49">
            <v>2063</v>
          </cell>
          <cell r="D49" t="str">
            <v>Solano</v>
          </cell>
        </row>
        <row r="50">
          <cell r="A50">
            <v>1982</v>
          </cell>
          <cell r="B50">
            <v>2064</v>
          </cell>
          <cell r="D50" t="str">
            <v>Sonoma</v>
          </cell>
        </row>
        <row r="51">
          <cell r="A51">
            <v>1981</v>
          </cell>
          <cell r="B51">
            <v>2065</v>
          </cell>
          <cell r="D51" t="str">
            <v>Stanislaus</v>
          </cell>
        </row>
        <row r="52">
          <cell r="A52">
            <v>1980</v>
          </cell>
          <cell r="B52">
            <v>2066</v>
          </cell>
          <cell r="D52" t="str">
            <v>Sutter</v>
          </cell>
        </row>
        <row r="53">
          <cell r="A53">
            <v>1979</v>
          </cell>
          <cell r="B53">
            <v>2067</v>
          </cell>
          <cell r="D53" t="str">
            <v>Tehama</v>
          </cell>
        </row>
        <row r="54">
          <cell r="A54">
            <v>1978</v>
          </cell>
          <cell r="B54">
            <v>2068</v>
          </cell>
          <cell r="D54" t="str">
            <v>Trinity</v>
          </cell>
        </row>
        <row r="55">
          <cell r="A55">
            <v>1977</v>
          </cell>
          <cell r="B55">
            <v>2069</v>
          </cell>
          <cell r="D55" t="str">
            <v>Tulare</v>
          </cell>
        </row>
        <row r="56">
          <cell r="A56">
            <v>1976</v>
          </cell>
          <cell r="B56">
            <v>2070</v>
          </cell>
          <cell r="D56" t="str">
            <v>Tuolumne</v>
          </cell>
        </row>
        <row r="57">
          <cell r="A57">
            <v>1975</v>
          </cell>
          <cell r="B57">
            <v>2071</v>
          </cell>
          <cell r="D57" t="str">
            <v>Ventura</v>
          </cell>
        </row>
        <row r="58">
          <cell r="A58">
            <v>1974</v>
          </cell>
          <cell r="B58">
            <v>2072</v>
          </cell>
          <cell r="D58" t="str">
            <v>Yolo</v>
          </cell>
        </row>
        <row r="59">
          <cell r="A59">
            <v>1973</v>
          </cell>
          <cell r="B59">
            <v>2073</v>
          </cell>
          <cell r="D59" t="str">
            <v>Yuba</v>
          </cell>
        </row>
        <row r="60">
          <cell r="A60">
            <v>1972</v>
          </cell>
          <cell r="B60">
            <v>2074</v>
          </cell>
        </row>
        <row r="61">
          <cell r="A61">
            <v>1971</v>
          </cell>
          <cell r="B61">
            <v>2075</v>
          </cell>
        </row>
        <row r="62">
          <cell r="B62">
            <v>2076</v>
          </cell>
        </row>
        <row r="63">
          <cell r="B63">
            <v>2077</v>
          </cell>
        </row>
        <row r="64">
          <cell r="B64">
            <v>2078</v>
          </cell>
        </row>
        <row r="65">
          <cell r="B65">
            <v>2079</v>
          </cell>
        </row>
        <row r="66">
          <cell r="B66">
            <v>2080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Quantifiable Component 1"/>
      <sheetName val="Quantifiable Component 2(2)"/>
      <sheetName val="Quantifiable Component 3(2)"/>
      <sheetName val="Quantifiable Component 4(2)"/>
      <sheetName val="Quantifiable Component 5(2)"/>
      <sheetName val="Quantifiable Component 6(2)"/>
      <sheetName val="GHG Summary"/>
      <sheetName val="Co-benefits Summary"/>
      <sheetName val="GHG Calcs"/>
      <sheetName val="Co-Benefit Calcs"/>
      <sheetName val="Defaults"/>
      <sheetName val="EF Default Tables"/>
      <sheetName val="Fuel Consumption"/>
      <sheetName val="Auto GHG"/>
      <sheetName val="Auto C&amp;T EF"/>
      <sheetName val="Bus C&amp;T EF"/>
      <sheetName val="Van C&amp;T EF"/>
      <sheetName val="Shuttle C&amp;T EF"/>
      <sheetName val="Over-Road Coach C&amp;T EF"/>
      <sheetName val="Locomotive C&amp;T EF"/>
      <sheetName val="Ferry C&amp;T 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ow r="2">
          <cell r="A2">
            <v>2030</v>
          </cell>
          <cell r="B2">
            <v>2016</v>
          </cell>
          <cell r="C2" t="str">
            <v>Air Basin</v>
          </cell>
          <cell r="D2" t="str">
            <v>Alameda</v>
          </cell>
          <cell r="E2" t="str">
            <v>Great Basin Valley</v>
          </cell>
          <cell r="F2" t="str">
            <v>Ferry</v>
          </cell>
          <cell r="G2" t="str">
            <v>Cut-A-Way</v>
          </cell>
          <cell r="I2" t="str">
            <v>Biodiesel</v>
          </cell>
        </row>
        <row r="3">
          <cell r="A3">
            <v>2029</v>
          </cell>
          <cell r="B3">
            <v>2017</v>
          </cell>
          <cell r="C3" t="str">
            <v>County</v>
          </cell>
          <cell r="D3" t="str">
            <v>Alpine</v>
          </cell>
          <cell r="E3" t="str">
            <v>Lake County (Air Basin)</v>
          </cell>
          <cell r="F3" t="str">
            <v>Heavy Rail</v>
          </cell>
          <cell r="G3" t="str">
            <v>Ferry</v>
          </cell>
          <cell r="I3" t="str">
            <v>CNG</v>
          </cell>
        </row>
        <row r="4">
          <cell r="A4">
            <v>2028</v>
          </cell>
          <cell r="B4">
            <v>2018</v>
          </cell>
          <cell r="D4" t="str">
            <v>Amador</v>
          </cell>
          <cell r="E4" t="str">
            <v>Lake Tahoe</v>
          </cell>
          <cell r="F4" t="str">
            <v>Intercity/Express Bus (Long Distance)</v>
          </cell>
          <cell r="G4" t="str">
            <v>Heavy Rail</v>
          </cell>
          <cell r="I4" t="str">
            <v>Diesel</v>
          </cell>
        </row>
        <row r="5">
          <cell r="A5">
            <v>2027</v>
          </cell>
          <cell r="B5">
            <v>2019</v>
          </cell>
          <cell r="D5" t="str">
            <v>Butte</v>
          </cell>
          <cell r="E5" t="str">
            <v>Mojave Desert</v>
          </cell>
          <cell r="F5" t="str">
            <v>Light Rail</v>
          </cell>
          <cell r="G5" t="str">
            <v>Light Rail</v>
          </cell>
          <cell r="I5" t="str">
            <v>Electric</v>
          </cell>
        </row>
        <row r="6">
          <cell r="A6">
            <v>2026</v>
          </cell>
          <cell r="B6">
            <v>2020</v>
          </cell>
          <cell r="D6" t="str">
            <v>Calaveras</v>
          </cell>
          <cell r="E6" t="str">
            <v>Mountain Counties</v>
          </cell>
          <cell r="F6" t="str">
            <v>Local/ Intercity Bus (Short Distances)</v>
          </cell>
          <cell r="G6" t="str">
            <v>Over-Road Coach</v>
          </cell>
          <cell r="I6" t="str">
            <v>Gasoline</v>
          </cell>
        </row>
        <row r="7">
          <cell r="A7">
            <v>2025</v>
          </cell>
          <cell r="B7">
            <v>2021</v>
          </cell>
          <cell r="D7" t="str">
            <v xml:space="preserve">Colusa </v>
          </cell>
          <cell r="E7" t="str">
            <v>North Central Coast</v>
          </cell>
          <cell r="F7" t="str">
            <v>Multi-modal</v>
          </cell>
          <cell r="G7" t="str">
            <v>Streetcar</v>
          </cell>
          <cell r="I7" t="str">
            <v>Hydrogen Fuel Cell</v>
          </cell>
        </row>
        <row r="8">
          <cell r="A8">
            <v>2024</v>
          </cell>
          <cell r="B8">
            <v>2022</v>
          </cell>
          <cell r="D8" t="str">
            <v>Contra Costa</v>
          </cell>
          <cell r="E8" t="str">
            <v>North Coast</v>
          </cell>
          <cell r="F8" t="str">
            <v>Shuttle</v>
          </cell>
          <cell r="G8" t="str">
            <v>Transit Bus</v>
          </cell>
          <cell r="I8" t="str">
            <v>LNG</v>
          </cell>
        </row>
        <row r="9">
          <cell r="A9">
            <v>2023</v>
          </cell>
          <cell r="B9">
            <v>2023</v>
          </cell>
          <cell r="D9" t="str">
            <v>Del Norte</v>
          </cell>
          <cell r="E9" t="str">
            <v>Northeast Plateau</v>
          </cell>
          <cell r="F9" t="str">
            <v>Streetcar</v>
          </cell>
          <cell r="G9" t="str">
            <v>Van</v>
          </cell>
          <cell r="I9" t="str">
            <v>Renewable Diesel</v>
          </cell>
        </row>
        <row r="10">
          <cell r="A10">
            <v>2022</v>
          </cell>
          <cell r="B10">
            <v>2024</v>
          </cell>
          <cell r="D10" t="str">
            <v>El Dorado</v>
          </cell>
          <cell r="E10" t="str">
            <v>Sacramento Valley</v>
          </cell>
          <cell r="F10" t="str">
            <v>Vanpool</v>
          </cell>
          <cell r="I10" t="str">
            <v>Renewable Natural Gas</v>
          </cell>
        </row>
        <row r="11">
          <cell r="A11">
            <v>2021</v>
          </cell>
          <cell r="B11">
            <v>2025</v>
          </cell>
          <cell r="D11" t="str">
            <v>Fresno</v>
          </cell>
          <cell r="E11" t="str">
            <v>Salton Sea</v>
          </cell>
        </row>
        <row r="12">
          <cell r="A12">
            <v>2020</v>
          </cell>
          <cell r="B12">
            <v>2026</v>
          </cell>
          <cell r="D12" t="str">
            <v>Glenn</v>
          </cell>
          <cell r="E12" t="str">
            <v>San Diego (Air Basin)</v>
          </cell>
        </row>
        <row r="13">
          <cell r="A13">
            <v>2019</v>
          </cell>
          <cell r="B13">
            <v>2027</v>
          </cell>
          <cell r="D13" t="str">
            <v>Humboldt</v>
          </cell>
          <cell r="E13" t="str">
            <v>San Francisco Bay Area</v>
          </cell>
          <cell r="G13" t="str">
            <v>Yes</v>
          </cell>
        </row>
        <row r="14">
          <cell r="A14">
            <v>2018</v>
          </cell>
          <cell r="B14">
            <v>2028</v>
          </cell>
          <cell r="D14" t="str">
            <v>Imperial</v>
          </cell>
          <cell r="E14" t="str">
            <v>San Joaquin Valley</v>
          </cell>
          <cell r="G14" t="str">
            <v>No</v>
          </cell>
        </row>
        <row r="15">
          <cell r="A15">
            <v>2017</v>
          </cell>
          <cell r="B15">
            <v>2029</v>
          </cell>
          <cell r="D15" t="str">
            <v>Inyo</v>
          </cell>
          <cell r="E15" t="str">
            <v>South Central Coast</v>
          </cell>
        </row>
        <row r="16">
          <cell r="A16">
            <v>2016</v>
          </cell>
          <cell r="B16">
            <v>2030</v>
          </cell>
          <cell r="D16" t="str">
            <v>Kern</v>
          </cell>
          <cell r="E16" t="str">
            <v>South Coast</v>
          </cell>
        </row>
        <row r="17">
          <cell r="A17">
            <v>2015</v>
          </cell>
          <cell r="B17">
            <v>2031</v>
          </cell>
          <cell r="D17" t="str">
            <v>Kings</v>
          </cell>
        </row>
        <row r="18">
          <cell r="A18">
            <v>2014</v>
          </cell>
          <cell r="B18">
            <v>2032</v>
          </cell>
          <cell r="D18" t="str">
            <v>Lake</v>
          </cell>
        </row>
        <row r="19">
          <cell r="A19">
            <v>2013</v>
          </cell>
          <cell r="B19">
            <v>2033</v>
          </cell>
          <cell r="D19" t="str">
            <v>Lassen</v>
          </cell>
        </row>
        <row r="20">
          <cell r="A20">
            <v>2012</v>
          </cell>
          <cell r="B20">
            <v>2034</v>
          </cell>
          <cell r="D20" t="str">
            <v>Los Angeles</v>
          </cell>
        </row>
        <row r="21">
          <cell r="A21">
            <v>2011</v>
          </cell>
          <cell r="B21">
            <v>2035</v>
          </cell>
          <cell r="D21" t="str">
            <v>Madera</v>
          </cell>
        </row>
        <row r="22">
          <cell r="A22">
            <v>2010</v>
          </cell>
          <cell r="B22">
            <v>2036</v>
          </cell>
          <cell r="D22" t="str">
            <v>Marin</v>
          </cell>
        </row>
        <row r="23">
          <cell r="A23">
            <v>2009</v>
          </cell>
          <cell r="B23">
            <v>2037</v>
          </cell>
          <cell r="D23" t="str">
            <v>Mariposa</v>
          </cell>
        </row>
        <row r="24">
          <cell r="A24">
            <v>2008</v>
          </cell>
          <cell r="B24">
            <v>2038</v>
          </cell>
          <cell r="D24" t="str">
            <v>Mendocino</v>
          </cell>
        </row>
        <row r="25">
          <cell r="A25">
            <v>2007</v>
          </cell>
          <cell r="B25">
            <v>2039</v>
          </cell>
          <cell r="D25" t="str">
            <v>Merced</v>
          </cell>
        </row>
        <row r="26">
          <cell r="A26">
            <v>2006</v>
          </cell>
          <cell r="B26">
            <v>2040</v>
          </cell>
          <cell r="D26" t="str">
            <v>Modoc</v>
          </cell>
        </row>
        <row r="27">
          <cell r="A27">
            <v>2005</v>
          </cell>
          <cell r="B27">
            <v>2041</v>
          </cell>
          <cell r="D27" t="str">
            <v>Mono</v>
          </cell>
        </row>
        <row r="28">
          <cell r="A28">
            <v>2004</v>
          </cell>
          <cell r="B28">
            <v>2042</v>
          </cell>
          <cell r="D28" t="str">
            <v>Monterey</v>
          </cell>
        </row>
        <row r="29">
          <cell r="A29">
            <v>2003</v>
          </cell>
          <cell r="B29">
            <v>2043</v>
          </cell>
          <cell r="D29" t="str">
            <v>Napa</v>
          </cell>
        </row>
        <row r="30">
          <cell r="A30">
            <v>2002</v>
          </cell>
          <cell r="B30">
            <v>2044</v>
          </cell>
          <cell r="D30" t="str">
            <v>Nevada</v>
          </cell>
        </row>
        <row r="31">
          <cell r="A31">
            <v>2001</v>
          </cell>
          <cell r="B31">
            <v>2045</v>
          </cell>
          <cell r="D31" t="str">
            <v>Orange</v>
          </cell>
        </row>
        <row r="32">
          <cell r="A32">
            <v>2000</v>
          </cell>
          <cell r="B32">
            <v>2046</v>
          </cell>
          <cell r="D32" t="str">
            <v>Placer</v>
          </cell>
        </row>
        <row r="33">
          <cell r="A33">
            <v>1999</v>
          </cell>
          <cell r="B33">
            <v>2047</v>
          </cell>
          <cell r="D33" t="str">
            <v>Plumas</v>
          </cell>
        </row>
        <row r="34">
          <cell r="A34">
            <v>1998</v>
          </cell>
          <cell r="B34">
            <v>2048</v>
          </cell>
          <cell r="D34" t="str">
            <v>Riverside</v>
          </cell>
        </row>
        <row r="35">
          <cell r="A35">
            <v>1997</v>
          </cell>
          <cell r="B35">
            <v>2049</v>
          </cell>
          <cell r="D35" t="str">
            <v>Sacramento</v>
          </cell>
        </row>
        <row r="36">
          <cell r="A36">
            <v>1996</v>
          </cell>
          <cell r="B36">
            <v>2050</v>
          </cell>
          <cell r="D36" t="str">
            <v>San Benito</v>
          </cell>
        </row>
        <row r="37">
          <cell r="A37">
            <v>1995</v>
          </cell>
          <cell r="B37">
            <v>2051</v>
          </cell>
          <cell r="D37" t="str">
            <v>San Bernardino</v>
          </cell>
        </row>
        <row r="38">
          <cell r="A38">
            <v>1994</v>
          </cell>
          <cell r="B38">
            <v>2052</v>
          </cell>
          <cell r="D38" t="str">
            <v>San Diego</v>
          </cell>
        </row>
        <row r="39">
          <cell r="A39">
            <v>1993</v>
          </cell>
          <cell r="B39">
            <v>2053</v>
          </cell>
          <cell r="D39" t="str">
            <v>San Francisco</v>
          </cell>
        </row>
        <row r="40">
          <cell r="A40">
            <v>1992</v>
          </cell>
          <cell r="B40">
            <v>2054</v>
          </cell>
          <cell r="D40" t="str">
            <v>San Joaquin</v>
          </cell>
        </row>
        <row r="41">
          <cell r="A41">
            <v>1991</v>
          </cell>
          <cell r="B41">
            <v>2055</v>
          </cell>
          <cell r="D41" t="str">
            <v>San Luis Obispo</v>
          </cell>
        </row>
        <row r="42">
          <cell r="A42">
            <v>1990</v>
          </cell>
          <cell r="B42">
            <v>2056</v>
          </cell>
          <cell r="D42" t="str">
            <v>San Mateo</v>
          </cell>
        </row>
        <row r="43">
          <cell r="A43">
            <v>1989</v>
          </cell>
          <cell r="B43">
            <v>2057</v>
          </cell>
          <cell r="D43" t="str">
            <v>Santa Barbara</v>
          </cell>
          <cell r="M43" t="str">
            <v>New/Expanded Service</v>
          </cell>
        </row>
        <row r="44">
          <cell r="A44">
            <v>1988</v>
          </cell>
          <cell r="B44">
            <v>2058</v>
          </cell>
          <cell r="D44" t="str">
            <v>Santa Clara</v>
          </cell>
          <cell r="M44" t="str">
            <v>System and Efficiency Improvements</v>
          </cell>
        </row>
        <row r="45">
          <cell r="A45">
            <v>1987</v>
          </cell>
          <cell r="B45">
            <v>2059</v>
          </cell>
          <cell r="D45" t="str">
            <v>Santa Cruz</v>
          </cell>
          <cell r="M45" t="str">
            <v>Cleaner Vehicles/Technology/Fuels</v>
          </cell>
        </row>
        <row r="46">
          <cell r="A46">
            <v>1986</v>
          </cell>
          <cell r="B46">
            <v>2060</v>
          </cell>
          <cell r="D46" t="str">
            <v>Shasta</v>
          </cell>
          <cell r="M46" t="str">
            <v>Fuel Reductions</v>
          </cell>
        </row>
        <row r="47">
          <cell r="A47">
            <v>1985</v>
          </cell>
          <cell r="B47">
            <v>2061</v>
          </cell>
          <cell r="D47" t="str">
            <v>Sierra</v>
          </cell>
        </row>
        <row r="48">
          <cell r="A48">
            <v>1984</v>
          </cell>
          <cell r="B48">
            <v>2062</v>
          </cell>
          <cell r="D48" t="str">
            <v>Siskiyou</v>
          </cell>
        </row>
        <row r="49">
          <cell r="A49">
            <v>1983</v>
          </cell>
          <cell r="B49">
            <v>2063</v>
          </cell>
          <cell r="D49" t="str">
            <v>Solano</v>
          </cell>
        </row>
        <row r="50">
          <cell r="A50">
            <v>1982</v>
          </cell>
          <cell r="B50">
            <v>2064</v>
          </cell>
          <cell r="D50" t="str">
            <v>Sonoma</v>
          </cell>
        </row>
        <row r="51">
          <cell r="A51">
            <v>1981</v>
          </cell>
          <cell r="B51">
            <v>2065</v>
          </cell>
          <cell r="D51" t="str">
            <v>Stanislaus</v>
          </cell>
        </row>
        <row r="52">
          <cell r="A52">
            <v>1980</v>
          </cell>
          <cell r="B52">
            <v>2066</v>
          </cell>
          <cell r="D52" t="str">
            <v>Sutter</v>
          </cell>
        </row>
        <row r="53">
          <cell r="A53">
            <v>1979</v>
          </cell>
          <cell r="B53">
            <v>2067</v>
          </cell>
          <cell r="D53" t="str">
            <v>Tehama</v>
          </cell>
        </row>
        <row r="54">
          <cell r="A54">
            <v>1978</v>
          </cell>
          <cell r="B54">
            <v>2068</v>
          </cell>
          <cell r="D54" t="str">
            <v>Trinity</v>
          </cell>
        </row>
        <row r="55">
          <cell r="A55">
            <v>1977</v>
          </cell>
          <cell r="B55">
            <v>2069</v>
          </cell>
          <cell r="D55" t="str">
            <v>Tulare</v>
          </cell>
        </row>
        <row r="56">
          <cell r="A56">
            <v>1976</v>
          </cell>
          <cell r="B56">
            <v>2070</v>
          </cell>
          <cell r="D56" t="str">
            <v>Tuolumne</v>
          </cell>
        </row>
        <row r="57">
          <cell r="A57">
            <v>1975</v>
          </cell>
          <cell r="B57">
            <v>2071</v>
          </cell>
          <cell r="D57" t="str">
            <v>Ventura</v>
          </cell>
        </row>
        <row r="58">
          <cell r="A58">
            <v>1974</v>
          </cell>
          <cell r="B58">
            <v>2072</v>
          </cell>
          <cell r="D58" t="str">
            <v>Yolo</v>
          </cell>
        </row>
        <row r="59">
          <cell r="A59">
            <v>1973</v>
          </cell>
          <cell r="B59">
            <v>2073</v>
          </cell>
          <cell r="D59" t="str">
            <v>Yuba</v>
          </cell>
        </row>
        <row r="60">
          <cell r="A60">
            <v>1972</v>
          </cell>
          <cell r="B60">
            <v>2074</v>
          </cell>
        </row>
        <row r="61">
          <cell r="A61">
            <v>1971</v>
          </cell>
          <cell r="B61">
            <v>2075</v>
          </cell>
        </row>
        <row r="62">
          <cell r="B62">
            <v>2076</v>
          </cell>
        </row>
        <row r="63">
          <cell r="B63">
            <v>2077</v>
          </cell>
        </row>
        <row r="64">
          <cell r="B64">
            <v>2078</v>
          </cell>
        </row>
        <row r="65">
          <cell r="B65">
            <v>2079</v>
          </cell>
        </row>
        <row r="66">
          <cell r="B66">
            <v>2080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GHG Summary"/>
      <sheetName val="Co-benefits Summary"/>
      <sheetName val="Main Calcs"/>
      <sheetName val="Fuel Calcs"/>
      <sheetName val="Fuel Factors"/>
      <sheetName val="Displaced Auto GHG"/>
      <sheetName val="Displaced Auto C&amp;T"/>
      <sheetName val="Sedan"/>
      <sheetName val="SUV"/>
      <sheetName val="Shuttle"/>
      <sheetName val="Van"/>
      <sheetName val="Scooter"/>
      <sheetName val="Defaults"/>
      <sheetName val="Definitions"/>
      <sheetName val="Project Info template"/>
      <sheetName val="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H10" t="str">
            <v>New or Expanded Service</v>
          </cell>
        </row>
      </sheetData>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GHG Summary"/>
      <sheetName val="Co-benefits Summary"/>
      <sheetName val="Main Calcs"/>
      <sheetName val="Fuel Calcs"/>
      <sheetName val="Fuel Factors"/>
      <sheetName val="Displaced Auto GHG"/>
      <sheetName val="Displaced Auto C&amp;T"/>
      <sheetName val="Sedan"/>
      <sheetName val="SUV"/>
      <sheetName val="Shuttle"/>
      <sheetName val="Van"/>
      <sheetName val="Scooter"/>
      <sheetName val="Defaults"/>
      <sheetName val="Definitions"/>
      <sheetName val="Project Info template"/>
      <sheetName val="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H10" t="str">
            <v>New or Expanded Service</v>
          </cell>
        </row>
      </sheetData>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Co-ben Inputs"/>
      <sheetName val="GHG Summary"/>
      <sheetName val="Co-benefits Summary"/>
      <sheetName val="Compile Inputs"/>
      <sheetName val="Compile GHG Outputs"/>
      <sheetName val="Compile Co-ben Outputs"/>
      <sheetName val="C&amp;T Calcs"/>
      <sheetName val="GHG Calcs"/>
      <sheetName val="Defaults"/>
      <sheetName val="Passenger Auto GHG Displaced"/>
      <sheetName val="Fuel-Specific GHG"/>
      <sheetName val="PassengerAutoGHGC&amp;TNewEMFAC2017"/>
      <sheetName val="Van GHGTireBrake EMFAC2017"/>
      <sheetName val="Cut-Away GHGTireBrake EMFAC2017"/>
      <sheetName val="C&amp;T Calcs Old"/>
      <sheetName val="Co-ben Calcs"/>
      <sheetName val="Definitions"/>
      <sheetName val="Project Info template"/>
      <sheetName val="Travel Cost Savings"/>
      <sheetName val="EF Cost Savings"/>
      <sheetName val="Documentation"/>
      <sheetName val="Passenger Auto GHG, C&amp;T New"/>
      <sheetName val="Passenger Auto C&amp;T Displaced"/>
      <sheetName val="Van GHG,C&amp;T Displaced"/>
      <sheetName val="Cut-a-Way GHG,C&amp;T Displaced"/>
      <sheetName val="Motorcycle GHG New"/>
      <sheetName val="Van GHG New"/>
      <sheetName val="Van C&amp;T New"/>
      <sheetName val="Transit Bus GHG New"/>
      <sheetName val="Transit Bus C&amp;T New"/>
      <sheetName val="Cut-a-Way GHG New"/>
      <sheetName val="Cut-A-Way C&amp;T New"/>
      <sheetName val="Over-Road Coach GHG New"/>
      <sheetName val="Over-Road Coach C&amp;T New"/>
      <sheetName val="Passenger Auto GHG,C&amp;T Displace"/>
      <sheetName val="Passenger Auto EMFAC - weigh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Output Summary"/>
      <sheetName val="Output Details"/>
      <sheetName val="Definitions"/>
      <sheetName val="Documentation"/>
      <sheetName val="Main Calcs"/>
      <sheetName val="Fuel Calcs"/>
      <sheetName val="Displaced Auto GHG"/>
      <sheetName val="Displaced Auto C&amp;T"/>
      <sheetName val="Sedan"/>
      <sheetName val="SUV"/>
      <sheetName val="Shuttle"/>
      <sheetName val="Van"/>
      <sheetName val="Scooter"/>
      <sheetName val="Defau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Project Element #1"/>
      <sheetName val="Project Element #2"/>
      <sheetName val="Project Element #3"/>
      <sheetName val="Project Element #4"/>
      <sheetName val="Project Element #5"/>
      <sheetName val="GHG Summary"/>
      <sheetName val="Co-benefits Summary"/>
      <sheetName val="Project Types v3"/>
      <sheetName val="Definitions"/>
      <sheetName val="Documentation"/>
      <sheetName val="Compile Project Info"/>
      <sheetName val="Compile Inputs"/>
      <sheetName val="Compile Emission Coben Results"/>
      <sheetName val="Documentation - QMs used"/>
      <sheetName val="CALC-Utility Vehicles"/>
      <sheetName val="CALC-ZEVCARShare-use CMO QM"/>
      <sheetName val="CALC-SchoolBus-use CMO QM "/>
      <sheetName val="CALC-MHD and HHD Trucks"/>
      <sheetName val="CALC-Bike Share-use CMO QM"/>
      <sheetName val="CALC-ATP Infrastructure CMAQ"/>
      <sheetName val="CALC-LawnAndGarden"/>
      <sheetName val="CALC-Solar"/>
      <sheetName val="CALC-TransitSub-DisplacedAuto"/>
      <sheetName val="MHD Criteria &amp; Toxic"/>
      <sheetName val="HHD Criteria &amp; Toxic"/>
      <sheetName val="SchoolBus GHG and C&amp;TEMFAC2017"/>
      <sheetName val="PassengerAutoGHGC&amp;TNewEMFAC2017"/>
      <sheetName val="EFandAssumpGHGforAutosEMFAC2017"/>
      <sheetName val="Van GHGTireBrake EMFAC2017"/>
      <sheetName val="Van C&amp;T New_EMFAC2017"/>
      <sheetName val="EFandAsump-AutoCritToxEMFAC2017"/>
      <sheetName val="EMFAC 2017-Emissions"/>
      <sheetName val="EFandAssump-FuelPrices"/>
      <sheetName val="EFandAssump - Fuel Specific GHG"/>
      <sheetName val="EFandAssump - ATP CMAQ Auto GHG"/>
      <sheetName val="Brake and Tire Wear"/>
      <sheetName val="EFandAssump - Carl Moyer Tables"/>
      <sheetName val="UTV Conversions"/>
      <sheetName val="EFandAssump - BikeFacilities"/>
      <sheetName val="LCFS CI &amp; LHV"/>
      <sheetName val="EFandAssump - Grid Electricity"/>
      <sheetName val="EFandAssump-ConversionFactors"/>
      <sheetName val="EFandAssum-Solar"/>
      <sheetName val="EFandAssump-LawnAndGarden"/>
      <sheetName val="Diesel UTVs 25 hp"/>
      <sheetName val="LSI UTVs 25 hp"/>
      <sheetName val="Dropdown - Project Profile"/>
      <sheetName val="Dropdown - Diesel Engine Tiers"/>
      <sheetName val="Dropdown - UTV"/>
      <sheetName val="Fuel and Vehicle Types Defaults"/>
      <sheetName val="Dropdown-EMFAC classes"/>
      <sheetName val="Dropdown - BikeFacilities"/>
      <sheetName val="Dropdown - ATP Bike Facilities"/>
      <sheetName val="Dropdown - So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C2" t="str">
            <v>Alameda</v>
          </cell>
        </row>
        <row r="3">
          <cell r="C3" t="str">
            <v>Alpine</v>
          </cell>
        </row>
        <row r="4">
          <cell r="C4" t="str">
            <v>Amador</v>
          </cell>
        </row>
        <row r="5">
          <cell r="C5" t="str">
            <v>Butte</v>
          </cell>
        </row>
        <row r="6">
          <cell r="C6" t="str">
            <v>Calaveras</v>
          </cell>
        </row>
        <row r="7">
          <cell r="C7" t="str">
            <v>Colusa</v>
          </cell>
        </row>
        <row r="8">
          <cell r="C8" t="str">
            <v>Contra Costa</v>
          </cell>
        </row>
        <row r="9">
          <cell r="C9" t="str">
            <v>Del Norte</v>
          </cell>
        </row>
        <row r="10">
          <cell r="C10" t="str">
            <v>El Dorado</v>
          </cell>
        </row>
        <row r="11">
          <cell r="C11" t="str">
            <v>Fresno</v>
          </cell>
        </row>
        <row r="12">
          <cell r="C12" t="str">
            <v>Glenn</v>
          </cell>
        </row>
        <row r="13">
          <cell r="C13" t="str">
            <v>Humboldt</v>
          </cell>
        </row>
        <row r="14">
          <cell r="C14" t="str">
            <v>Imperial</v>
          </cell>
        </row>
        <row r="15">
          <cell r="C15" t="str">
            <v>Inyo</v>
          </cell>
        </row>
        <row r="16">
          <cell r="C16" t="str">
            <v>Kern</v>
          </cell>
        </row>
        <row r="17">
          <cell r="C17" t="str">
            <v>Kings</v>
          </cell>
        </row>
        <row r="18">
          <cell r="C18" t="str">
            <v>Lake</v>
          </cell>
        </row>
        <row r="19">
          <cell r="C19" t="str">
            <v>Lassen</v>
          </cell>
        </row>
        <row r="20">
          <cell r="C20" t="str">
            <v>Los Angeles</v>
          </cell>
        </row>
        <row r="21">
          <cell r="C21" t="str">
            <v>Madera</v>
          </cell>
        </row>
        <row r="22">
          <cell r="C22" t="str">
            <v>Marin</v>
          </cell>
        </row>
        <row r="23">
          <cell r="C23" t="str">
            <v>Mariposa</v>
          </cell>
        </row>
        <row r="24">
          <cell r="C24" t="str">
            <v>Mendocino</v>
          </cell>
        </row>
        <row r="25">
          <cell r="C25" t="str">
            <v>Merced</v>
          </cell>
        </row>
        <row r="26">
          <cell r="C26" t="str">
            <v>Modoc</v>
          </cell>
        </row>
        <row r="27">
          <cell r="C27" t="str">
            <v>Mono</v>
          </cell>
        </row>
        <row r="28">
          <cell r="C28" t="str">
            <v>Monterey</v>
          </cell>
        </row>
        <row r="29">
          <cell r="C29" t="str">
            <v>Napa</v>
          </cell>
        </row>
        <row r="30">
          <cell r="C30" t="str">
            <v>Nevada</v>
          </cell>
        </row>
        <row r="31">
          <cell r="C31" t="str">
            <v>Orange</v>
          </cell>
        </row>
        <row r="32">
          <cell r="C32" t="str">
            <v>Placer</v>
          </cell>
        </row>
        <row r="33">
          <cell r="C33" t="str">
            <v>Plumas</v>
          </cell>
        </row>
        <row r="34">
          <cell r="C34" t="str">
            <v>Riverside</v>
          </cell>
        </row>
        <row r="35">
          <cell r="C35" t="str">
            <v>Sacramento</v>
          </cell>
        </row>
        <row r="36">
          <cell r="C36" t="str">
            <v>San Benito</v>
          </cell>
        </row>
        <row r="37">
          <cell r="C37" t="str">
            <v>San Bernardino</v>
          </cell>
        </row>
        <row r="38">
          <cell r="C38" t="str">
            <v>San Diego</v>
          </cell>
        </row>
        <row r="39">
          <cell r="C39" t="str">
            <v>San Francisco</v>
          </cell>
        </row>
        <row r="40">
          <cell r="C40" t="str">
            <v>San Joaquin</v>
          </cell>
        </row>
        <row r="41">
          <cell r="C41" t="str">
            <v>San Luis Obispo</v>
          </cell>
        </row>
        <row r="42">
          <cell r="C42" t="str">
            <v>San Mateo</v>
          </cell>
        </row>
        <row r="43">
          <cell r="C43" t="str">
            <v>Santa Barbara</v>
          </cell>
        </row>
        <row r="44">
          <cell r="C44" t="str">
            <v>Santa Clara</v>
          </cell>
        </row>
        <row r="45">
          <cell r="C45" t="str">
            <v>Santa Cruz</v>
          </cell>
        </row>
        <row r="46">
          <cell r="C46" t="str">
            <v>Shasta</v>
          </cell>
        </row>
        <row r="47">
          <cell r="C47" t="str">
            <v>Sierra</v>
          </cell>
        </row>
        <row r="48">
          <cell r="C48" t="str">
            <v>Siskiyou</v>
          </cell>
        </row>
        <row r="49">
          <cell r="C49" t="str">
            <v>Solano</v>
          </cell>
        </row>
        <row r="50">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49"/>
      <sheetData sheetId="50"/>
      <sheetData sheetId="51"/>
      <sheetData sheetId="52"/>
      <sheetData sheetId="53"/>
      <sheetData sheetId="54"/>
      <sheetData sheetId="5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Project Element #1"/>
      <sheetName val="Project Element #2"/>
      <sheetName val="Project Element #3"/>
      <sheetName val="Project Element #4"/>
      <sheetName val="Project Element #5"/>
      <sheetName val="GHG Summary"/>
      <sheetName val="Co-benefits Summary"/>
      <sheetName val="Project Types v3"/>
      <sheetName val="Definitions"/>
      <sheetName val="Documentation"/>
      <sheetName val="Compile Project Info"/>
      <sheetName val="Compile Inputs"/>
      <sheetName val="Compile Emission Coben Results"/>
      <sheetName val="Documentation - QMs used"/>
      <sheetName val="CALC-Utility Vehicles"/>
      <sheetName val="CALC-ZEVCARShare-use CMO QM"/>
      <sheetName val="CALC-SchoolBus-use CMO QM "/>
      <sheetName val="CALC-MHD and HHD Trucks"/>
      <sheetName val="CALC-Bike Share-use CMO QM"/>
      <sheetName val="CALC-ATP Infrastructure CMAQ"/>
      <sheetName val="CALC-LawnAndGarden"/>
      <sheetName val="CALC-Solar"/>
      <sheetName val="CALC-TransitSub-DisplacedAuto"/>
      <sheetName val="MHD Criteria &amp; Toxic"/>
      <sheetName val="HHD Criteria &amp; Toxic"/>
      <sheetName val="SchoolBus GHG and C&amp;TEMFAC2017"/>
      <sheetName val="PassengerAutoGHGC&amp;TNewEMFAC2017"/>
      <sheetName val="EFandAssumpGHGforAutosEMFAC2017"/>
      <sheetName val="Van GHGTireBrake EMFAC2017"/>
      <sheetName val="Van C&amp;T New_EMFAC2017"/>
      <sheetName val="EFandAsump-AutoCritToxEMFAC2017"/>
      <sheetName val="EMFAC 2017-Emissions"/>
      <sheetName val="EFandAssump-FuelPrices"/>
      <sheetName val="EFandAssump - Fuel Specific GHG"/>
      <sheetName val="EFandAssump - ATP CMAQ Auto GHG"/>
      <sheetName val="Brake and Tire Wear"/>
      <sheetName val="EFandAssump - Carl Moyer Tables"/>
      <sheetName val="UTV Conversions"/>
      <sheetName val="EFandAssump - BikeFacilities"/>
      <sheetName val="LCFS CI &amp; LHV"/>
      <sheetName val="EFandAssump - Grid Electricity"/>
      <sheetName val="EFandAssump-ConversionFactors"/>
      <sheetName val="EFandAssum-Solar"/>
      <sheetName val="EFandAssump-LawnAndGarden"/>
      <sheetName val="Diesel UTVs 25 hp"/>
      <sheetName val="LSI UTVs 25 hp"/>
      <sheetName val="Dropdown - Project Profile"/>
      <sheetName val="Dropdown - Diesel Engine Tiers"/>
      <sheetName val="Dropdown - UTV"/>
      <sheetName val="Fuel and Vehicle Types Defaults"/>
      <sheetName val="Dropdown-EMFAC classes"/>
      <sheetName val="Dropdown - BikeFacilities"/>
      <sheetName val="Dropdown - ATP Bike Facilities"/>
      <sheetName val="Dropdown - So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
          <cell r="C2" t="str">
            <v>Alameda</v>
          </cell>
        </row>
        <row r="3">
          <cell r="C3" t="str">
            <v>Alpine</v>
          </cell>
        </row>
        <row r="4">
          <cell r="C4" t="str">
            <v>Amador</v>
          </cell>
        </row>
        <row r="5">
          <cell r="C5" t="str">
            <v>Butte</v>
          </cell>
        </row>
        <row r="6">
          <cell r="C6" t="str">
            <v>Calaveras</v>
          </cell>
        </row>
        <row r="7">
          <cell r="C7" t="str">
            <v>Colusa</v>
          </cell>
        </row>
        <row r="8">
          <cell r="C8" t="str">
            <v>Contra Costa</v>
          </cell>
        </row>
        <row r="9">
          <cell r="C9" t="str">
            <v>Del Norte</v>
          </cell>
        </row>
        <row r="10">
          <cell r="C10" t="str">
            <v>El Dorado</v>
          </cell>
        </row>
        <row r="11">
          <cell r="C11" t="str">
            <v>Fresno</v>
          </cell>
        </row>
        <row r="12">
          <cell r="C12" t="str">
            <v>Glenn</v>
          </cell>
        </row>
        <row r="13">
          <cell r="C13" t="str">
            <v>Humboldt</v>
          </cell>
        </row>
        <row r="14">
          <cell r="C14" t="str">
            <v>Imperial</v>
          </cell>
        </row>
        <row r="15">
          <cell r="C15" t="str">
            <v>Inyo</v>
          </cell>
        </row>
        <row r="16">
          <cell r="C16" t="str">
            <v>Kern</v>
          </cell>
        </row>
        <row r="17">
          <cell r="C17" t="str">
            <v>Kings</v>
          </cell>
        </row>
        <row r="18">
          <cell r="C18" t="str">
            <v>Lake</v>
          </cell>
        </row>
        <row r="19">
          <cell r="C19" t="str">
            <v>Lassen</v>
          </cell>
        </row>
        <row r="20">
          <cell r="C20" t="str">
            <v>Los Angeles</v>
          </cell>
        </row>
        <row r="21">
          <cell r="C21" t="str">
            <v>Madera</v>
          </cell>
        </row>
        <row r="22">
          <cell r="C22" t="str">
            <v>Marin</v>
          </cell>
        </row>
        <row r="23">
          <cell r="C23" t="str">
            <v>Mariposa</v>
          </cell>
        </row>
        <row r="24">
          <cell r="C24" t="str">
            <v>Mendocino</v>
          </cell>
        </row>
        <row r="25">
          <cell r="C25" t="str">
            <v>Merced</v>
          </cell>
        </row>
        <row r="26">
          <cell r="C26" t="str">
            <v>Modoc</v>
          </cell>
        </row>
        <row r="27">
          <cell r="C27" t="str">
            <v>Mono</v>
          </cell>
        </row>
        <row r="28">
          <cell r="C28" t="str">
            <v>Monterey</v>
          </cell>
        </row>
        <row r="29">
          <cell r="C29" t="str">
            <v>Napa</v>
          </cell>
        </row>
        <row r="30">
          <cell r="C30" t="str">
            <v>Nevada</v>
          </cell>
        </row>
        <row r="31">
          <cell r="C31" t="str">
            <v>Orange</v>
          </cell>
        </row>
        <row r="32">
          <cell r="C32" t="str">
            <v>Placer</v>
          </cell>
        </row>
        <row r="33">
          <cell r="C33" t="str">
            <v>Plumas</v>
          </cell>
        </row>
        <row r="34">
          <cell r="C34" t="str">
            <v>Riverside</v>
          </cell>
        </row>
        <row r="35">
          <cell r="C35" t="str">
            <v>Sacramento</v>
          </cell>
        </row>
        <row r="36">
          <cell r="C36" t="str">
            <v>San Benito</v>
          </cell>
        </row>
        <row r="37">
          <cell r="C37" t="str">
            <v>San Bernardino</v>
          </cell>
        </row>
        <row r="38">
          <cell r="C38" t="str">
            <v>San Diego</v>
          </cell>
        </row>
        <row r="39">
          <cell r="C39" t="str">
            <v>San Francisco</v>
          </cell>
        </row>
        <row r="40">
          <cell r="C40" t="str">
            <v>San Joaquin</v>
          </cell>
        </row>
        <row r="41">
          <cell r="C41" t="str">
            <v>San Luis Obispo</v>
          </cell>
        </row>
        <row r="42">
          <cell r="C42" t="str">
            <v>San Mateo</v>
          </cell>
        </row>
        <row r="43">
          <cell r="C43" t="str">
            <v>Santa Barbara</v>
          </cell>
        </row>
        <row r="44">
          <cell r="C44" t="str">
            <v>Santa Clara</v>
          </cell>
        </row>
        <row r="45">
          <cell r="C45" t="str">
            <v>Santa Cruz</v>
          </cell>
        </row>
        <row r="46">
          <cell r="C46" t="str">
            <v>Shasta</v>
          </cell>
        </row>
        <row r="47">
          <cell r="C47" t="str">
            <v>Sierra</v>
          </cell>
        </row>
        <row r="48">
          <cell r="C48" t="str">
            <v>Siskiyou</v>
          </cell>
        </row>
        <row r="49">
          <cell r="C49" t="str">
            <v>Solano</v>
          </cell>
        </row>
        <row r="50">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TAC Input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Quantifiable Component 1"/>
      <sheetName val="Quantifiable Component 2(2)"/>
      <sheetName val="Quantifiable Component 3(2)"/>
      <sheetName val="Quantifiable Component 4(2)"/>
      <sheetName val="Quantifiable Component 5(2)"/>
      <sheetName val="Quantifiable Component 6(2)"/>
      <sheetName val="GHG Summary"/>
      <sheetName val="Co-benefits Summary"/>
      <sheetName val="GHG Calcs"/>
      <sheetName val="Co-Benefit Calcs"/>
      <sheetName val="Defaults"/>
      <sheetName val="EF Default Tables"/>
      <sheetName val="Fuel Consumption"/>
      <sheetName val="Auto GHG"/>
      <sheetName val="Auto C&amp;T EF"/>
      <sheetName val="Bus C&amp;T EF"/>
      <sheetName val="Van C&amp;T EF"/>
      <sheetName val="Shuttle C&amp;T EF"/>
      <sheetName val="Over-Road Coach C&amp;T EF"/>
      <sheetName val="Locomotive C&amp;T EF"/>
      <sheetName val="Ferry C&amp;T 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ow r="2">
          <cell r="A2">
            <v>2030</v>
          </cell>
          <cell r="B2">
            <v>2016</v>
          </cell>
          <cell r="E2" t="str">
            <v>Great Basin Valley</v>
          </cell>
          <cell r="I2" t="str">
            <v>Biodiesel</v>
          </cell>
        </row>
        <row r="3">
          <cell r="A3">
            <v>2029</v>
          </cell>
          <cell r="B3">
            <v>2017</v>
          </cell>
          <cell r="E3" t="str">
            <v>Lake County (Air Basin)</v>
          </cell>
          <cell r="I3" t="str">
            <v>CNG</v>
          </cell>
        </row>
        <row r="4">
          <cell r="A4">
            <v>2028</v>
          </cell>
          <cell r="B4">
            <v>2018</v>
          </cell>
          <cell r="E4" t="str">
            <v>Lake Tahoe</v>
          </cell>
          <cell r="I4" t="str">
            <v>Diesel</v>
          </cell>
        </row>
        <row r="5">
          <cell r="A5">
            <v>2027</v>
          </cell>
          <cell r="B5">
            <v>2019</v>
          </cell>
          <cell r="E5" t="str">
            <v>Mojave Desert</v>
          </cell>
          <cell r="I5" t="str">
            <v>Electric</v>
          </cell>
        </row>
        <row r="6">
          <cell r="A6">
            <v>2026</v>
          </cell>
          <cell r="B6">
            <v>2020</v>
          </cell>
          <cell r="E6" t="str">
            <v>Mountain Counties</v>
          </cell>
          <cell r="I6" t="str">
            <v>Gasoline</v>
          </cell>
        </row>
        <row r="7">
          <cell r="A7">
            <v>2025</v>
          </cell>
          <cell r="B7">
            <v>2021</v>
          </cell>
          <cell r="E7" t="str">
            <v>North Central Coast</v>
          </cell>
          <cell r="I7" t="str">
            <v>Hydrogen Fuel Cell</v>
          </cell>
        </row>
        <row r="8">
          <cell r="A8">
            <v>2024</v>
          </cell>
          <cell r="B8">
            <v>2022</v>
          </cell>
          <cell r="E8" t="str">
            <v>North Coast</v>
          </cell>
          <cell r="I8" t="str">
            <v>LNG</v>
          </cell>
        </row>
        <row r="9">
          <cell r="A9">
            <v>2023</v>
          </cell>
          <cell r="B9">
            <v>2023</v>
          </cell>
          <cell r="E9" t="str">
            <v>Northeast Plateau</v>
          </cell>
          <cell r="I9" t="str">
            <v>Renewable Diesel</v>
          </cell>
        </row>
        <row r="10">
          <cell r="A10">
            <v>2022</v>
          </cell>
          <cell r="B10">
            <v>2024</v>
          </cell>
          <cell r="E10" t="str">
            <v>Sacramento Valley</v>
          </cell>
          <cell r="I10" t="str">
            <v>Renewable Natural Gas</v>
          </cell>
        </row>
        <row r="11">
          <cell r="A11">
            <v>2021</v>
          </cell>
          <cell r="B11">
            <v>2025</v>
          </cell>
          <cell r="E11" t="str">
            <v>Salton Sea</v>
          </cell>
        </row>
        <row r="12">
          <cell r="A12">
            <v>2020</v>
          </cell>
          <cell r="B12">
            <v>2026</v>
          </cell>
          <cell r="E12" t="str">
            <v>San Diego (Air Basin)</v>
          </cell>
        </row>
        <row r="13">
          <cell r="A13">
            <v>2019</v>
          </cell>
          <cell r="B13">
            <v>2027</v>
          </cell>
          <cell r="E13" t="str">
            <v>San Francisco Bay Area</v>
          </cell>
        </row>
        <row r="14">
          <cell r="A14">
            <v>2018</v>
          </cell>
          <cell r="B14">
            <v>2028</v>
          </cell>
          <cell r="E14" t="str">
            <v>San Joaquin Valley</v>
          </cell>
        </row>
        <row r="15">
          <cell r="A15">
            <v>2017</v>
          </cell>
          <cell r="B15">
            <v>2029</v>
          </cell>
          <cell r="E15" t="str">
            <v>South Central Coast</v>
          </cell>
        </row>
        <row r="16">
          <cell r="A16">
            <v>2016</v>
          </cell>
          <cell r="B16">
            <v>2030</v>
          </cell>
          <cell r="E16" t="str">
            <v>South Coast</v>
          </cell>
        </row>
        <row r="17">
          <cell r="A17">
            <v>2015</v>
          </cell>
          <cell r="B17">
            <v>2031</v>
          </cell>
        </row>
        <row r="18">
          <cell r="A18">
            <v>2014</v>
          </cell>
          <cell r="B18">
            <v>2032</v>
          </cell>
        </row>
        <row r="19">
          <cell r="A19">
            <v>2013</v>
          </cell>
          <cell r="B19">
            <v>2033</v>
          </cell>
        </row>
        <row r="20">
          <cell r="A20">
            <v>2012</v>
          </cell>
          <cell r="B20">
            <v>2034</v>
          </cell>
        </row>
        <row r="21">
          <cell r="A21">
            <v>2011</v>
          </cell>
          <cell r="B21">
            <v>2035</v>
          </cell>
        </row>
        <row r="22">
          <cell r="A22">
            <v>2010</v>
          </cell>
          <cell r="B22">
            <v>2036</v>
          </cell>
        </row>
        <row r="23">
          <cell r="A23">
            <v>2009</v>
          </cell>
          <cell r="B23">
            <v>2037</v>
          </cell>
        </row>
        <row r="24">
          <cell r="A24">
            <v>2008</v>
          </cell>
          <cell r="B24">
            <v>2038</v>
          </cell>
        </row>
        <row r="25">
          <cell r="A25">
            <v>2007</v>
          </cell>
          <cell r="B25">
            <v>2039</v>
          </cell>
        </row>
        <row r="26">
          <cell r="A26">
            <v>2006</v>
          </cell>
          <cell r="B26">
            <v>2040</v>
          </cell>
        </row>
        <row r="27">
          <cell r="A27">
            <v>2005</v>
          </cell>
          <cell r="B27">
            <v>2041</v>
          </cell>
        </row>
        <row r="28">
          <cell r="A28">
            <v>2004</v>
          </cell>
          <cell r="B28">
            <v>2042</v>
          </cell>
        </row>
        <row r="29">
          <cell r="A29">
            <v>2003</v>
          </cell>
          <cell r="B29">
            <v>2043</v>
          </cell>
        </row>
        <row r="30">
          <cell r="A30">
            <v>2002</v>
          </cell>
          <cell r="B30">
            <v>2044</v>
          </cell>
        </row>
        <row r="31">
          <cell r="A31">
            <v>2001</v>
          </cell>
          <cell r="B31">
            <v>2045</v>
          </cell>
        </row>
        <row r="32">
          <cell r="A32">
            <v>2000</v>
          </cell>
          <cell r="B32">
            <v>2046</v>
          </cell>
        </row>
        <row r="33">
          <cell r="A33">
            <v>1999</v>
          </cell>
          <cell r="B33">
            <v>2047</v>
          </cell>
        </row>
        <row r="34">
          <cell r="A34">
            <v>1998</v>
          </cell>
          <cell r="B34">
            <v>2048</v>
          </cell>
        </row>
        <row r="35">
          <cell r="A35">
            <v>1997</v>
          </cell>
          <cell r="B35">
            <v>2049</v>
          </cell>
        </row>
        <row r="36">
          <cell r="A36">
            <v>1996</v>
          </cell>
          <cell r="B36">
            <v>2050</v>
          </cell>
        </row>
        <row r="37">
          <cell r="A37">
            <v>1995</v>
          </cell>
          <cell r="B37">
            <v>2051</v>
          </cell>
        </row>
        <row r="38">
          <cell r="A38">
            <v>1994</v>
          </cell>
          <cell r="B38">
            <v>2052</v>
          </cell>
        </row>
        <row r="39">
          <cell r="A39">
            <v>1993</v>
          </cell>
          <cell r="B39">
            <v>2053</v>
          </cell>
        </row>
        <row r="40">
          <cell r="A40">
            <v>1992</v>
          </cell>
          <cell r="B40">
            <v>2054</v>
          </cell>
        </row>
        <row r="41">
          <cell r="A41">
            <v>1991</v>
          </cell>
          <cell r="B41">
            <v>2055</v>
          </cell>
        </row>
        <row r="42">
          <cell r="A42">
            <v>1990</v>
          </cell>
          <cell r="B42">
            <v>2056</v>
          </cell>
        </row>
        <row r="43">
          <cell r="A43">
            <v>1989</v>
          </cell>
          <cell r="B43">
            <v>2057</v>
          </cell>
        </row>
        <row r="44">
          <cell r="A44">
            <v>1988</v>
          </cell>
          <cell r="B44">
            <v>2058</v>
          </cell>
        </row>
        <row r="45">
          <cell r="A45">
            <v>1987</v>
          </cell>
          <cell r="B45">
            <v>2059</v>
          </cell>
        </row>
        <row r="46">
          <cell r="A46">
            <v>1986</v>
          </cell>
          <cell r="B46">
            <v>2060</v>
          </cell>
        </row>
        <row r="47">
          <cell r="A47">
            <v>1985</v>
          </cell>
          <cell r="B47">
            <v>2061</v>
          </cell>
        </row>
        <row r="48">
          <cell r="A48">
            <v>1984</v>
          </cell>
          <cell r="B48">
            <v>2062</v>
          </cell>
        </row>
        <row r="49">
          <cell r="A49">
            <v>1983</v>
          </cell>
          <cell r="B49">
            <v>2063</v>
          </cell>
        </row>
        <row r="50">
          <cell r="A50">
            <v>1982</v>
          </cell>
          <cell r="B50">
            <v>2064</v>
          </cell>
        </row>
        <row r="51">
          <cell r="A51">
            <v>1981</v>
          </cell>
          <cell r="B51">
            <v>2065</v>
          </cell>
        </row>
        <row r="52">
          <cell r="A52">
            <v>1980</v>
          </cell>
          <cell r="B52">
            <v>2066</v>
          </cell>
        </row>
        <row r="53">
          <cell r="A53">
            <v>1979</v>
          </cell>
          <cell r="B53">
            <v>2067</v>
          </cell>
        </row>
        <row r="54">
          <cell r="A54">
            <v>1978</v>
          </cell>
          <cell r="B54">
            <v>2068</v>
          </cell>
        </row>
        <row r="55">
          <cell r="A55">
            <v>1977</v>
          </cell>
          <cell r="B55">
            <v>2069</v>
          </cell>
        </row>
        <row r="56">
          <cell r="A56">
            <v>1976</v>
          </cell>
          <cell r="B56">
            <v>2070</v>
          </cell>
        </row>
        <row r="57">
          <cell r="A57">
            <v>1975</v>
          </cell>
          <cell r="B57">
            <v>2071</v>
          </cell>
        </row>
        <row r="58">
          <cell r="A58">
            <v>1974</v>
          </cell>
          <cell r="B58">
            <v>2072</v>
          </cell>
        </row>
        <row r="59">
          <cell r="A59">
            <v>1973</v>
          </cell>
          <cell r="B59">
            <v>2073</v>
          </cell>
        </row>
        <row r="60">
          <cell r="A60">
            <v>1972</v>
          </cell>
          <cell r="B60">
            <v>2074</v>
          </cell>
        </row>
        <row r="61">
          <cell r="A61">
            <v>1971</v>
          </cell>
          <cell r="B61">
            <v>2075</v>
          </cell>
        </row>
        <row r="62">
          <cell r="B62">
            <v>2076</v>
          </cell>
        </row>
        <row r="63">
          <cell r="B63">
            <v>2077</v>
          </cell>
        </row>
        <row r="64">
          <cell r="B64">
            <v>2078</v>
          </cell>
        </row>
        <row r="65">
          <cell r="B65">
            <v>2079</v>
          </cell>
        </row>
        <row r="66">
          <cell r="B66">
            <v>2080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Quantifiable Component 1"/>
      <sheetName val="Quantifiable Component 2(2)"/>
      <sheetName val="Quantifiable Component 3(2)"/>
      <sheetName val="Quantifiable Component 4(2)"/>
      <sheetName val="Quantifiable Component 5(2)"/>
      <sheetName val="Quantifiable Component 6(2)"/>
      <sheetName val="GHG Summary"/>
      <sheetName val="Co-benefits Summary"/>
      <sheetName val="GHG Calcs"/>
      <sheetName val="Co-Benefit Calcs"/>
      <sheetName val="Defaults"/>
      <sheetName val="EF Default Tables"/>
      <sheetName val="Fuel Consumption"/>
      <sheetName val="Auto GHG"/>
      <sheetName val="Auto C&amp;T EF"/>
      <sheetName val="Bus C&amp;T EF"/>
      <sheetName val="Van C&amp;T EF"/>
      <sheetName val="Shuttle C&amp;T EF"/>
      <sheetName val="Over-Road Coach C&amp;T EF"/>
      <sheetName val="Locomotive C&amp;T EF"/>
      <sheetName val="Ferry C&amp;T 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ow r="2">
          <cell r="A2">
            <v>2030</v>
          </cell>
          <cell r="B2">
            <v>2016</v>
          </cell>
          <cell r="E2" t="str">
            <v>Great Basin Valley</v>
          </cell>
          <cell r="I2" t="str">
            <v>Biodiesel</v>
          </cell>
        </row>
        <row r="3">
          <cell r="A3">
            <v>2029</v>
          </cell>
          <cell r="B3">
            <v>2017</v>
          </cell>
          <cell r="E3" t="str">
            <v>Lake County (Air Basin)</v>
          </cell>
          <cell r="I3" t="str">
            <v>CNG</v>
          </cell>
        </row>
        <row r="4">
          <cell r="A4">
            <v>2028</v>
          </cell>
          <cell r="B4">
            <v>2018</v>
          </cell>
          <cell r="E4" t="str">
            <v>Lake Tahoe</v>
          </cell>
          <cell r="I4" t="str">
            <v>Diesel</v>
          </cell>
        </row>
        <row r="5">
          <cell r="A5">
            <v>2027</v>
          </cell>
          <cell r="B5">
            <v>2019</v>
          </cell>
          <cell r="E5" t="str">
            <v>Mojave Desert</v>
          </cell>
          <cell r="I5" t="str">
            <v>Electric</v>
          </cell>
        </row>
        <row r="6">
          <cell r="A6">
            <v>2026</v>
          </cell>
          <cell r="B6">
            <v>2020</v>
          </cell>
          <cell r="E6" t="str">
            <v>Mountain Counties</v>
          </cell>
          <cell r="I6" t="str">
            <v>Gasoline</v>
          </cell>
        </row>
        <row r="7">
          <cell r="A7">
            <v>2025</v>
          </cell>
          <cell r="B7">
            <v>2021</v>
          </cell>
          <cell r="E7" t="str">
            <v>North Central Coast</v>
          </cell>
          <cell r="I7" t="str">
            <v>Hydrogen Fuel Cell</v>
          </cell>
        </row>
        <row r="8">
          <cell r="A8">
            <v>2024</v>
          </cell>
          <cell r="B8">
            <v>2022</v>
          </cell>
          <cell r="E8" t="str">
            <v>North Coast</v>
          </cell>
          <cell r="I8" t="str">
            <v>LNG</v>
          </cell>
        </row>
        <row r="9">
          <cell r="A9">
            <v>2023</v>
          </cell>
          <cell r="B9">
            <v>2023</v>
          </cell>
          <cell r="E9" t="str">
            <v>Northeast Plateau</v>
          </cell>
          <cell r="I9" t="str">
            <v>Renewable Diesel</v>
          </cell>
        </row>
        <row r="10">
          <cell r="A10">
            <v>2022</v>
          </cell>
          <cell r="B10">
            <v>2024</v>
          </cell>
          <cell r="E10" t="str">
            <v>Sacramento Valley</v>
          </cell>
          <cell r="I10" t="str">
            <v>Renewable Natural Gas</v>
          </cell>
        </row>
        <row r="11">
          <cell r="A11">
            <v>2021</v>
          </cell>
          <cell r="B11">
            <v>2025</v>
          </cell>
          <cell r="E11" t="str">
            <v>Salton Sea</v>
          </cell>
        </row>
        <row r="12">
          <cell r="A12">
            <v>2020</v>
          </cell>
          <cell r="B12">
            <v>2026</v>
          </cell>
          <cell r="E12" t="str">
            <v>San Diego (Air Basin)</v>
          </cell>
        </row>
        <row r="13">
          <cell r="A13">
            <v>2019</v>
          </cell>
          <cell r="B13">
            <v>2027</v>
          </cell>
          <cell r="E13" t="str">
            <v>San Francisco Bay Area</v>
          </cell>
        </row>
        <row r="14">
          <cell r="A14">
            <v>2018</v>
          </cell>
          <cell r="B14">
            <v>2028</v>
          </cell>
          <cell r="E14" t="str">
            <v>San Joaquin Valley</v>
          </cell>
        </row>
        <row r="15">
          <cell r="A15">
            <v>2017</v>
          </cell>
          <cell r="B15">
            <v>2029</v>
          </cell>
          <cell r="E15" t="str">
            <v>South Central Coast</v>
          </cell>
        </row>
        <row r="16">
          <cell r="A16">
            <v>2016</v>
          </cell>
          <cell r="B16">
            <v>2030</v>
          </cell>
          <cell r="E16" t="str">
            <v>South Coast</v>
          </cell>
        </row>
        <row r="17">
          <cell r="A17">
            <v>2015</v>
          </cell>
          <cell r="B17">
            <v>2031</v>
          </cell>
        </row>
        <row r="18">
          <cell r="A18">
            <v>2014</v>
          </cell>
          <cell r="B18">
            <v>2032</v>
          </cell>
        </row>
        <row r="19">
          <cell r="A19">
            <v>2013</v>
          </cell>
          <cell r="B19">
            <v>2033</v>
          </cell>
        </row>
        <row r="20">
          <cell r="A20">
            <v>2012</v>
          </cell>
          <cell r="B20">
            <v>2034</v>
          </cell>
        </row>
        <row r="21">
          <cell r="A21">
            <v>2011</v>
          </cell>
          <cell r="B21">
            <v>2035</v>
          </cell>
        </row>
        <row r="22">
          <cell r="A22">
            <v>2010</v>
          </cell>
          <cell r="B22">
            <v>2036</v>
          </cell>
        </row>
        <row r="23">
          <cell r="A23">
            <v>2009</v>
          </cell>
          <cell r="B23">
            <v>2037</v>
          </cell>
        </row>
        <row r="24">
          <cell r="A24">
            <v>2008</v>
          </cell>
          <cell r="B24">
            <v>2038</v>
          </cell>
        </row>
        <row r="25">
          <cell r="A25">
            <v>2007</v>
          </cell>
          <cell r="B25">
            <v>2039</v>
          </cell>
        </row>
        <row r="26">
          <cell r="A26">
            <v>2006</v>
          </cell>
          <cell r="B26">
            <v>2040</v>
          </cell>
        </row>
        <row r="27">
          <cell r="A27">
            <v>2005</v>
          </cell>
          <cell r="B27">
            <v>2041</v>
          </cell>
        </row>
        <row r="28">
          <cell r="A28">
            <v>2004</v>
          </cell>
          <cell r="B28">
            <v>2042</v>
          </cell>
        </row>
        <row r="29">
          <cell r="A29">
            <v>2003</v>
          </cell>
          <cell r="B29">
            <v>2043</v>
          </cell>
        </row>
        <row r="30">
          <cell r="A30">
            <v>2002</v>
          </cell>
          <cell r="B30">
            <v>2044</v>
          </cell>
        </row>
        <row r="31">
          <cell r="A31">
            <v>2001</v>
          </cell>
          <cell r="B31">
            <v>2045</v>
          </cell>
        </row>
        <row r="32">
          <cell r="A32">
            <v>2000</v>
          </cell>
          <cell r="B32">
            <v>2046</v>
          </cell>
        </row>
        <row r="33">
          <cell r="A33">
            <v>1999</v>
          </cell>
          <cell r="B33">
            <v>2047</v>
          </cell>
        </row>
        <row r="34">
          <cell r="A34">
            <v>1998</v>
          </cell>
          <cell r="B34">
            <v>2048</v>
          </cell>
        </row>
        <row r="35">
          <cell r="A35">
            <v>1997</v>
          </cell>
          <cell r="B35">
            <v>2049</v>
          </cell>
        </row>
        <row r="36">
          <cell r="A36">
            <v>1996</v>
          </cell>
          <cell r="B36">
            <v>2050</v>
          </cell>
        </row>
        <row r="37">
          <cell r="A37">
            <v>1995</v>
          </cell>
          <cell r="B37">
            <v>2051</v>
          </cell>
        </row>
        <row r="38">
          <cell r="A38">
            <v>1994</v>
          </cell>
          <cell r="B38">
            <v>2052</v>
          </cell>
        </row>
        <row r="39">
          <cell r="A39">
            <v>1993</v>
          </cell>
          <cell r="B39">
            <v>2053</v>
          </cell>
        </row>
        <row r="40">
          <cell r="A40">
            <v>1992</v>
          </cell>
          <cell r="B40">
            <v>2054</v>
          </cell>
        </row>
        <row r="41">
          <cell r="A41">
            <v>1991</v>
          </cell>
          <cell r="B41">
            <v>2055</v>
          </cell>
        </row>
        <row r="42">
          <cell r="A42">
            <v>1990</v>
          </cell>
          <cell r="B42">
            <v>2056</v>
          </cell>
        </row>
        <row r="43">
          <cell r="A43">
            <v>1989</v>
          </cell>
          <cell r="B43">
            <v>2057</v>
          </cell>
        </row>
        <row r="44">
          <cell r="A44">
            <v>1988</v>
          </cell>
          <cell r="B44">
            <v>2058</v>
          </cell>
        </row>
        <row r="45">
          <cell r="A45">
            <v>1987</v>
          </cell>
          <cell r="B45">
            <v>2059</v>
          </cell>
        </row>
        <row r="46">
          <cell r="A46">
            <v>1986</v>
          </cell>
          <cell r="B46">
            <v>2060</v>
          </cell>
        </row>
        <row r="47">
          <cell r="A47">
            <v>1985</v>
          </cell>
          <cell r="B47">
            <v>2061</v>
          </cell>
        </row>
        <row r="48">
          <cell r="A48">
            <v>1984</v>
          </cell>
          <cell r="B48">
            <v>2062</v>
          </cell>
        </row>
        <row r="49">
          <cell r="A49">
            <v>1983</v>
          </cell>
          <cell r="B49">
            <v>2063</v>
          </cell>
        </row>
        <row r="50">
          <cell r="A50">
            <v>1982</v>
          </cell>
          <cell r="B50">
            <v>2064</v>
          </cell>
        </row>
        <row r="51">
          <cell r="A51">
            <v>1981</v>
          </cell>
          <cell r="B51">
            <v>2065</v>
          </cell>
        </row>
        <row r="52">
          <cell r="A52">
            <v>1980</v>
          </cell>
          <cell r="B52">
            <v>2066</v>
          </cell>
        </row>
        <row r="53">
          <cell r="A53">
            <v>1979</v>
          </cell>
          <cell r="B53">
            <v>2067</v>
          </cell>
        </row>
        <row r="54">
          <cell r="A54">
            <v>1978</v>
          </cell>
          <cell r="B54">
            <v>2068</v>
          </cell>
        </row>
        <row r="55">
          <cell r="A55">
            <v>1977</v>
          </cell>
          <cell r="B55">
            <v>2069</v>
          </cell>
        </row>
        <row r="56">
          <cell r="A56">
            <v>1976</v>
          </cell>
          <cell r="B56">
            <v>2070</v>
          </cell>
        </row>
        <row r="57">
          <cell r="A57">
            <v>1975</v>
          </cell>
          <cell r="B57">
            <v>2071</v>
          </cell>
        </row>
        <row r="58">
          <cell r="A58">
            <v>1974</v>
          </cell>
          <cell r="B58">
            <v>2072</v>
          </cell>
        </row>
        <row r="59">
          <cell r="A59">
            <v>1973</v>
          </cell>
          <cell r="B59">
            <v>2073</v>
          </cell>
        </row>
        <row r="60">
          <cell r="A60">
            <v>1972</v>
          </cell>
          <cell r="B60">
            <v>2074</v>
          </cell>
        </row>
        <row r="61">
          <cell r="A61">
            <v>1971</v>
          </cell>
          <cell r="B61">
            <v>2075</v>
          </cell>
        </row>
        <row r="62">
          <cell r="B62">
            <v>2076</v>
          </cell>
        </row>
        <row r="63">
          <cell r="B63">
            <v>2077</v>
          </cell>
        </row>
        <row r="64">
          <cell r="B64">
            <v>2078</v>
          </cell>
        </row>
        <row r="65">
          <cell r="B65">
            <v>2079</v>
          </cell>
        </row>
        <row r="66">
          <cell r="B66">
            <v>2080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Sheet1"/>
      <sheetName val="LCFS CI &amp; LHV"/>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34">
          <cell r="BH34">
            <v>7.6828760493386463</v>
          </cell>
        </row>
        <row r="47">
          <cell r="BJ47">
            <v>8.9063954296954044</v>
          </cell>
        </row>
        <row r="64">
          <cell r="BJ64">
            <v>6.1699674868385657</v>
          </cell>
        </row>
        <row r="67">
          <cell r="BJ67">
            <v>5.403881466326057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C8">
            <v>1.1312006678459989</v>
          </cell>
        </row>
      </sheetData>
      <sheetData sheetId="11" refreshError="1"/>
      <sheetData sheetId="12" refreshError="1"/>
      <sheetData sheetId="13" refreshError="1"/>
      <sheetData sheetId="14">
        <row r="9">
          <cell r="N9">
            <v>0.9</v>
          </cell>
        </row>
        <row r="11">
          <cell r="N11">
            <v>5.5</v>
          </cell>
        </row>
        <row r="12">
          <cell r="N12">
            <v>5.5</v>
          </cell>
        </row>
        <row r="21">
          <cell r="G21">
            <v>134.47741864100001</v>
          </cell>
        </row>
        <row r="23">
          <cell r="H23">
            <v>47.141813661363635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Sheet1"/>
      <sheetName val="LCFS CI &amp; LHV"/>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34">
          <cell r="BH34">
            <v>7.6828760493386463</v>
          </cell>
        </row>
        <row r="47">
          <cell r="BJ47">
            <v>8.9063954296954044</v>
          </cell>
        </row>
        <row r="64">
          <cell r="BJ64">
            <v>6.1699674868385657</v>
          </cell>
        </row>
        <row r="67">
          <cell r="BJ67">
            <v>5.403881466326057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C8">
            <v>1.1312006678459989</v>
          </cell>
        </row>
      </sheetData>
      <sheetData sheetId="11" refreshError="1"/>
      <sheetData sheetId="12" refreshError="1"/>
      <sheetData sheetId="13" refreshError="1"/>
      <sheetData sheetId="14">
        <row r="9">
          <cell r="N9">
            <v>0.9</v>
          </cell>
        </row>
        <row r="11">
          <cell r="N11">
            <v>5.5</v>
          </cell>
        </row>
        <row r="12">
          <cell r="N12">
            <v>5.5</v>
          </cell>
        </row>
        <row r="21">
          <cell r="G21">
            <v>134.47741864100001</v>
          </cell>
        </row>
        <row r="23">
          <cell r="H23">
            <v>47.141813661363635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 val="TAC Inputs"/>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Sheet1"/>
      <sheetName val="LCFS CI &amp; LHV"/>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34">
          <cell r="BH34">
            <v>7.6828760493386463</v>
          </cell>
        </row>
        <row r="47">
          <cell r="BJ47">
            <v>8.9063954296954044</v>
          </cell>
        </row>
        <row r="64">
          <cell r="BJ64">
            <v>6.1699674868385657</v>
          </cell>
        </row>
        <row r="67">
          <cell r="BJ67">
            <v>5.403881466326057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C8">
            <v>1.1312006678459989</v>
          </cell>
        </row>
      </sheetData>
      <sheetData sheetId="11" refreshError="1"/>
      <sheetData sheetId="12" refreshError="1"/>
      <sheetData sheetId="13" refreshError="1"/>
      <sheetData sheetId="14">
        <row r="9">
          <cell r="N9">
            <v>0.9</v>
          </cell>
        </row>
        <row r="11">
          <cell r="N11">
            <v>5.5</v>
          </cell>
        </row>
        <row r="12">
          <cell r="N12">
            <v>5.5</v>
          </cell>
        </row>
        <row r="21">
          <cell r="G21">
            <v>134.47741864100001</v>
          </cell>
        </row>
        <row r="23">
          <cell r="H23">
            <v>47.141813661363635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Sheet1"/>
      <sheetName val="LCFS CI &amp; LHV"/>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34">
          <cell r="BH34">
            <v>7.6828760493386463</v>
          </cell>
        </row>
        <row r="47">
          <cell r="BJ47">
            <v>8.9063954296954044</v>
          </cell>
        </row>
        <row r="64">
          <cell r="BJ64">
            <v>6.1699674868385657</v>
          </cell>
        </row>
        <row r="67">
          <cell r="BJ67">
            <v>5.403881466326057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C8">
            <v>1.1312006678459989</v>
          </cell>
        </row>
      </sheetData>
      <sheetData sheetId="11" refreshError="1"/>
      <sheetData sheetId="12" refreshError="1"/>
      <sheetData sheetId="13" refreshError="1"/>
      <sheetData sheetId="14">
        <row r="9">
          <cell r="N9">
            <v>0.9</v>
          </cell>
        </row>
        <row r="11">
          <cell r="N11">
            <v>5.5</v>
          </cell>
        </row>
        <row r="12">
          <cell r="N12">
            <v>5.5</v>
          </cell>
        </row>
        <row r="21">
          <cell r="G21">
            <v>134.47741864100001</v>
          </cell>
        </row>
        <row r="23">
          <cell r="H23">
            <v>47.141813661363635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8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11">
          <cell r="L11">
            <v>3.4</v>
          </cell>
        </row>
        <row r="17">
          <cell r="L17">
            <v>2.5</v>
          </cell>
        </row>
        <row r="22">
          <cell r="G22">
            <v>115.83055815775801</v>
          </cell>
        </row>
        <row r="24">
          <cell r="H24">
            <v>119.98674372549</v>
          </cell>
        </row>
      </sheetData>
      <sheetData sheetId="1">
        <row r="10">
          <cell r="BH10">
            <v>31.467259796097839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8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11">
          <cell r="L11">
            <v>3.4</v>
          </cell>
        </row>
        <row r="17">
          <cell r="L17">
            <v>2.5</v>
          </cell>
        </row>
        <row r="22">
          <cell r="G22">
            <v>115.83055815775801</v>
          </cell>
        </row>
        <row r="24">
          <cell r="H24">
            <v>119.98674372549</v>
          </cell>
        </row>
      </sheetData>
      <sheetData sheetId="1">
        <row r="10">
          <cell r="BH10">
            <v>31.467259796097839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8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11">
          <cell r="L11">
            <v>3.4</v>
          </cell>
        </row>
        <row r="17">
          <cell r="L17">
            <v>2.5</v>
          </cell>
        </row>
        <row r="22">
          <cell r="G22">
            <v>115.83055815775801</v>
          </cell>
        </row>
        <row r="24">
          <cell r="H24">
            <v>119.98674372549</v>
          </cell>
        </row>
      </sheetData>
      <sheetData sheetId="1">
        <row r="10">
          <cell r="BH10">
            <v>31.467259796097839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8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row r="11">
          <cell r="L11">
            <v>3.4</v>
          </cell>
        </row>
        <row r="17">
          <cell r="L17">
            <v>2.5</v>
          </cell>
        </row>
        <row r="22">
          <cell r="G22">
            <v>115.83055815775801</v>
          </cell>
        </row>
        <row r="24">
          <cell r="H24">
            <v>119.98674372549</v>
          </cell>
        </row>
      </sheetData>
      <sheetData sheetId="1">
        <row r="10">
          <cell r="BH10">
            <v>31.467259796097839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Project Info"/>
      <sheetName val="Inputs"/>
      <sheetName val="GHG &amp; Emissions Summary"/>
      <sheetName val="Co-benefits Emissions Summary"/>
      <sheetName val="GHG ERFs &amp; Defaults"/>
      <sheetName val="Co-Benefit ERFs &amp; Defaults"/>
      <sheetName val="MMBtu"/>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Project Info"/>
      <sheetName val="Inputs"/>
      <sheetName val="GHG &amp; Emissions Summary"/>
      <sheetName val="Co-benefits Emissions Summary"/>
      <sheetName val="GHG ERFs &amp; Defaults"/>
      <sheetName val="Co-Benefit ERFs &amp; Defaults"/>
      <sheetName val="MMBtu"/>
    </sheetNames>
    <sheetDataSet>
      <sheetData sheetId="0"/>
      <sheetData sheetId="1"/>
      <sheetData sheetId="2"/>
      <sheetData sheetId="3"/>
      <sheetData sheetId="4"/>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Project Info"/>
      <sheetName val="Inputs"/>
      <sheetName val="GHG &amp; Emissions Summary"/>
      <sheetName val="Co-benefits Emissions Summary"/>
      <sheetName val="GHG ERFs &amp; Defaults"/>
      <sheetName val="Co-Benefit ERFs &amp; Defaults"/>
      <sheetName val="MMBtu"/>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Project Info"/>
      <sheetName val="Inputs"/>
      <sheetName val="GHG &amp; Emissions Summary"/>
      <sheetName val="Co-benefits Emissions Summary"/>
      <sheetName val="GHG ERFs &amp; Defaults"/>
      <sheetName val="Co-Benefit ERFs &amp; Defaults"/>
      <sheetName val="MMBtu"/>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alEEMod Steps 4-6"/>
      <sheetName val="TAC Inputs"/>
      <sheetName val="GHG Summary"/>
      <sheetName val="Co-Benefits Summary"/>
      <sheetName val="Definitions"/>
      <sheetName val="GHG Calculations"/>
      <sheetName val="Criteria &amp; Toxics Calculations"/>
      <sheetName val="Defaults"/>
      <sheetName val="Auto GHGs"/>
      <sheetName val="Auto Criteria &amp; Toxics"/>
      <sheetName val="Cut-A-Way"/>
      <sheetName val="Van"/>
      <sheetName val="Transit Bus"/>
      <sheetName val="Train-criteria &amp; toxics"/>
      <sheetName val="Ferry-criteria &amp; toxics"/>
    </sheetNames>
    <sheetDataSet>
      <sheetData sheetId="0"/>
      <sheetData sheetId="1">
        <row r="49">
          <cell r="D49" t="str">
            <v/>
          </cell>
        </row>
      </sheetData>
      <sheetData sheetId="2">
        <row r="29">
          <cell r="T29">
            <v>0</v>
          </cell>
        </row>
      </sheetData>
      <sheetData sheetId="3"/>
      <sheetData sheetId="4"/>
      <sheetData sheetId="5"/>
      <sheetData sheetId="6"/>
      <sheetData sheetId="7"/>
      <sheetData sheetId="8">
        <row r="2">
          <cell r="A2">
            <v>2019</v>
          </cell>
          <cell r="B2">
            <v>2017</v>
          </cell>
          <cell r="C2" t="str">
            <v>Alameda</v>
          </cell>
          <cell r="H2">
            <v>1E-3</v>
          </cell>
          <cell r="I2">
            <v>5.0000000000000001E-4</v>
          </cell>
          <cell r="K2" t="str">
            <v>TOD</v>
          </cell>
        </row>
        <row r="3">
          <cell r="A3">
            <v>2018</v>
          </cell>
          <cell r="B3">
            <v>2018</v>
          </cell>
          <cell r="C3" t="str">
            <v>Alpine</v>
          </cell>
          <cell r="H3">
            <v>1.4E-3</v>
          </cell>
          <cell r="I3">
            <v>1E-3</v>
          </cell>
          <cell r="K3" t="str">
            <v>ICP</v>
          </cell>
        </row>
        <row r="4">
          <cell r="A4">
            <v>2017</v>
          </cell>
          <cell r="B4">
            <v>2019</v>
          </cell>
          <cell r="C4" t="str">
            <v>Amador</v>
          </cell>
          <cell r="H4">
            <v>1.9E-3</v>
          </cell>
          <cell r="I4">
            <v>1.5E-3</v>
          </cell>
          <cell r="K4" t="str">
            <v>RIPA</v>
          </cell>
        </row>
        <row r="5">
          <cell r="A5">
            <v>2016</v>
          </cell>
          <cell r="B5">
            <v>2020</v>
          </cell>
          <cell r="C5" t="str">
            <v>Butte</v>
          </cell>
          <cell r="H5">
            <v>2E-3</v>
          </cell>
          <cell r="I5">
            <v>2E-3</v>
          </cell>
        </row>
        <row r="6">
          <cell r="A6">
            <v>2015</v>
          </cell>
          <cell r="B6">
            <v>2021</v>
          </cell>
          <cell r="C6" t="str">
            <v>Calaveras</v>
          </cell>
          <cell r="H6">
            <v>2.7000000000000001E-3</v>
          </cell>
          <cell r="I6">
            <v>3.0000000000000001E-3</v>
          </cell>
        </row>
        <row r="7">
          <cell r="A7">
            <v>2014</v>
          </cell>
          <cell r="B7">
            <v>2022</v>
          </cell>
          <cell r="C7" t="str">
            <v>Colusa</v>
          </cell>
          <cell r="H7">
            <v>2.8999999999999998E-3</v>
          </cell>
        </row>
        <row r="8">
          <cell r="A8">
            <v>2013</v>
          </cell>
          <cell r="B8">
            <v>2023</v>
          </cell>
          <cell r="C8" t="str">
            <v>Contra Costa</v>
          </cell>
          <cell r="H8">
            <v>3.8E-3</v>
          </cell>
        </row>
        <row r="9">
          <cell r="A9">
            <v>2012</v>
          </cell>
          <cell r="B9">
            <v>2024</v>
          </cell>
          <cell r="C9" t="str">
            <v>Del Norte</v>
          </cell>
          <cell r="H9">
            <v>5.1999999999999998E-3</v>
          </cell>
        </row>
        <row r="10">
          <cell r="A10">
            <v>2011</v>
          </cell>
          <cell r="B10">
            <v>2025</v>
          </cell>
          <cell r="C10" t="str">
            <v>El Dorado</v>
          </cell>
          <cell r="H10">
            <v>7.3000000000000001E-3</v>
          </cell>
        </row>
        <row r="11">
          <cell r="A11">
            <v>2010</v>
          </cell>
          <cell r="B11">
            <v>2026</v>
          </cell>
          <cell r="C11" t="str">
            <v>Fresno</v>
          </cell>
          <cell r="H11">
            <v>7.7999999999999996E-3</v>
          </cell>
        </row>
        <row r="12">
          <cell r="A12">
            <v>2009</v>
          </cell>
          <cell r="B12">
            <v>2027</v>
          </cell>
          <cell r="C12" t="str">
            <v>Glenn</v>
          </cell>
          <cell r="H12">
            <v>1.04E-2</v>
          </cell>
          <cell r="K12" t="str">
            <v>Yes</v>
          </cell>
        </row>
        <row r="13">
          <cell r="A13">
            <v>2008</v>
          </cell>
          <cell r="B13">
            <v>2028</v>
          </cell>
          <cell r="C13" t="str">
            <v>Humboldt</v>
          </cell>
          <cell r="H13">
            <v>1.09E-2</v>
          </cell>
          <cell r="K13" t="str">
            <v>No</v>
          </cell>
        </row>
        <row r="14">
          <cell r="A14">
            <v>2007</v>
          </cell>
          <cell r="B14">
            <v>2029</v>
          </cell>
          <cell r="C14" t="str">
            <v>Imperial</v>
          </cell>
          <cell r="H14">
            <v>1.4500000000000001E-2</v>
          </cell>
        </row>
        <row r="15">
          <cell r="A15">
            <v>2006</v>
          </cell>
          <cell r="B15">
            <v>2030</v>
          </cell>
          <cell r="C15" t="str">
            <v>Inyo</v>
          </cell>
          <cell r="H15">
            <v>1.55E-2</v>
          </cell>
        </row>
        <row r="16">
          <cell r="A16">
            <v>2005</v>
          </cell>
          <cell r="B16">
            <v>2031</v>
          </cell>
          <cell r="C16" t="str">
            <v>Kern</v>
          </cell>
          <cell r="H16">
            <v>2.07E-2</v>
          </cell>
          <cell r="K16" t="str">
            <v>$0 to $273.74</v>
          </cell>
        </row>
        <row r="17">
          <cell r="A17">
            <v>2004</v>
          </cell>
          <cell r="B17">
            <v>2032</v>
          </cell>
          <cell r="C17" t="str">
            <v>Kings</v>
          </cell>
          <cell r="K17" t="str">
            <v>$273.75 to $543.84</v>
          </cell>
        </row>
        <row r="18">
          <cell r="A18">
            <v>2003</v>
          </cell>
          <cell r="B18">
            <v>2033</v>
          </cell>
          <cell r="C18" t="str">
            <v>Lake</v>
          </cell>
          <cell r="K18" t="str">
            <v>$543.85 to $1,087.69</v>
          </cell>
        </row>
        <row r="19">
          <cell r="A19">
            <v>2002</v>
          </cell>
          <cell r="B19">
            <v>2034</v>
          </cell>
          <cell r="C19" t="str">
            <v>Lassen</v>
          </cell>
          <cell r="K19" t="str">
            <v>$1,087.70 to $2,175.39</v>
          </cell>
        </row>
        <row r="20">
          <cell r="A20">
            <v>2001</v>
          </cell>
          <cell r="B20">
            <v>2035</v>
          </cell>
          <cell r="C20" t="str">
            <v>Los Angeles</v>
          </cell>
          <cell r="K20" t="str">
            <v>$2,175.40 or greater</v>
          </cell>
        </row>
        <row r="21">
          <cell r="A21">
            <v>2000</v>
          </cell>
          <cell r="B21">
            <v>2036</v>
          </cell>
          <cell r="C21" t="str">
            <v>Madera</v>
          </cell>
        </row>
        <row r="22">
          <cell r="A22">
            <v>1999</v>
          </cell>
          <cell r="B22">
            <v>2037</v>
          </cell>
          <cell r="C22" t="str">
            <v>Marin</v>
          </cell>
        </row>
        <row r="23">
          <cell r="A23">
            <v>1998</v>
          </cell>
          <cell r="B23">
            <v>2038</v>
          </cell>
          <cell r="C23" t="str">
            <v>Mariposa</v>
          </cell>
        </row>
        <row r="24">
          <cell r="A24">
            <v>1997</v>
          </cell>
          <cell r="B24">
            <v>2039</v>
          </cell>
          <cell r="C24" t="str">
            <v>Mendocino</v>
          </cell>
        </row>
        <row r="25">
          <cell r="A25">
            <v>1996</v>
          </cell>
          <cell r="B25">
            <v>2040</v>
          </cell>
          <cell r="C25" t="str">
            <v>Merced</v>
          </cell>
        </row>
        <row r="26">
          <cell r="A26">
            <v>1995</v>
          </cell>
          <cell r="B26">
            <v>2041</v>
          </cell>
          <cell r="C26" t="str">
            <v>Modoc</v>
          </cell>
        </row>
        <row r="27">
          <cell r="A27">
            <v>1994</v>
          </cell>
          <cell r="B27">
            <v>2042</v>
          </cell>
          <cell r="C27" t="str">
            <v>Mono</v>
          </cell>
        </row>
        <row r="28">
          <cell r="A28">
            <v>1993</v>
          </cell>
          <cell r="B28">
            <v>2043</v>
          </cell>
          <cell r="C28" t="str">
            <v>Monterey</v>
          </cell>
        </row>
        <row r="29">
          <cell r="A29">
            <v>1992</v>
          </cell>
          <cell r="B29">
            <v>2044</v>
          </cell>
          <cell r="C29" t="str">
            <v>Napa</v>
          </cell>
        </row>
        <row r="30">
          <cell r="A30">
            <v>1991</v>
          </cell>
          <cell r="B30">
            <v>2045</v>
          </cell>
          <cell r="C30" t="str">
            <v>Nevada</v>
          </cell>
        </row>
        <row r="31">
          <cell r="A31">
            <v>1990</v>
          </cell>
          <cell r="B31">
            <v>2046</v>
          </cell>
          <cell r="C31" t="str">
            <v>Orange</v>
          </cell>
        </row>
        <row r="32">
          <cell r="A32">
            <v>1989</v>
          </cell>
          <cell r="B32">
            <v>2047</v>
          </cell>
          <cell r="C32" t="str">
            <v>Placer</v>
          </cell>
        </row>
        <row r="33">
          <cell r="A33">
            <v>1988</v>
          </cell>
          <cell r="B33">
            <v>2048</v>
          </cell>
          <cell r="C33" t="str">
            <v>Plumas</v>
          </cell>
        </row>
        <row r="34">
          <cell r="A34">
            <v>1987</v>
          </cell>
          <cell r="B34">
            <v>2049</v>
          </cell>
          <cell r="C34" t="str">
            <v>Riverside</v>
          </cell>
        </row>
        <row r="35">
          <cell r="A35">
            <v>1986</v>
          </cell>
          <cell r="B35">
            <v>2050</v>
          </cell>
          <cell r="C35" t="str">
            <v>Sacramento</v>
          </cell>
        </row>
        <row r="36">
          <cell r="A36">
            <v>1985</v>
          </cell>
          <cell r="B36">
            <v>0</v>
          </cell>
          <cell r="C36" t="str">
            <v>San Benito</v>
          </cell>
        </row>
        <row r="37">
          <cell r="A37">
            <v>1984</v>
          </cell>
          <cell r="B37">
            <v>0</v>
          </cell>
          <cell r="C37" t="str">
            <v>San Bernardino</v>
          </cell>
        </row>
        <row r="38">
          <cell r="A38">
            <v>1983</v>
          </cell>
          <cell r="C38" t="str">
            <v>San Diego</v>
          </cell>
        </row>
        <row r="39">
          <cell r="A39">
            <v>1982</v>
          </cell>
          <cell r="C39" t="str">
            <v>San Francisco</v>
          </cell>
        </row>
        <row r="40">
          <cell r="A40">
            <v>1981</v>
          </cell>
          <cell r="C40" t="str">
            <v>San Joaquin</v>
          </cell>
        </row>
        <row r="41">
          <cell r="A41">
            <v>1980</v>
          </cell>
          <cell r="C41" t="str">
            <v>San Luis Obispo</v>
          </cell>
        </row>
        <row r="42">
          <cell r="A42">
            <v>1979</v>
          </cell>
          <cell r="C42" t="str">
            <v>San Mateo</v>
          </cell>
        </row>
        <row r="43">
          <cell r="A43">
            <v>1978</v>
          </cell>
          <cell r="C43" t="str">
            <v>Santa Barbara</v>
          </cell>
        </row>
        <row r="44">
          <cell r="A44">
            <v>1977</v>
          </cell>
          <cell r="C44" t="str">
            <v>Santa Clara</v>
          </cell>
        </row>
        <row r="45">
          <cell r="A45">
            <v>1976</v>
          </cell>
          <cell r="C45" t="str">
            <v>Santa Cruz</v>
          </cell>
        </row>
        <row r="46">
          <cell r="A46">
            <v>1975</v>
          </cell>
          <cell r="C46" t="str">
            <v>Shasta</v>
          </cell>
        </row>
        <row r="47">
          <cell r="A47">
            <v>1974</v>
          </cell>
          <cell r="C47" t="str">
            <v>Sierra</v>
          </cell>
        </row>
        <row r="48">
          <cell r="A48">
            <v>1973</v>
          </cell>
          <cell r="C48" t="str">
            <v>Siskiyou</v>
          </cell>
          <cell r="E48" t="str">
            <v>New Bus Service (local bus)</v>
          </cell>
        </row>
        <row r="49">
          <cell r="A49">
            <v>1972</v>
          </cell>
          <cell r="C49" t="str">
            <v>Solano</v>
          </cell>
          <cell r="E49" t="str">
            <v>New Bus Service (long distance commuter)</v>
          </cell>
        </row>
        <row r="50">
          <cell r="A50">
            <v>1971</v>
          </cell>
          <cell r="C50" t="str">
            <v>Sonoma</v>
          </cell>
          <cell r="E50" t="str">
            <v>New Train Service</v>
          </cell>
        </row>
        <row r="51">
          <cell r="C51" t="str">
            <v>Stanislaus</v>
          </cell>
          <cell r="E51" t="str">
            <v>New Ferry Service</v>
          </cell>
        </row>
        <row r="52">
          <cell r="C52" t="str">
            <v>Sutter</v>
          </cell>
          <cell r="E52" t="str">
            <v>Vanpool</v>
          </cell>
        </row>
        <row r="53">
          <cell r="C53" t="str">
            <v>Tehama</v>
          </cell>
          <cell r="E53" t="str">
            <v>Shuttle</v>
          </cell>
        </row>
        <row r="54">
          <cell r="C54" t="str">
            <v>Trinity</v>
          </cell>
          <cell r="E54" t="str">
            <v>Capital Improvements</v>
          </cell>
        </row>
        <row r="55">
          <cell r="C55" t="str">
            <v>Tulare</v>
          </cell>
          <cell r="E55" t="str">
            <v>Bicycle Paths Class 1</v>
          </cell>
        </row>
        <row r="56">
          <cell r="C56" t="str">
            <v>Tuolumne</v>
          </cell>
          <cell r="E56" t="str">
            <v>Bicycle Lanes Class 2</v>
          </cell>
        </row>
        <row r="57">
          <cell r="C57" t="str">
            <v>Ventura</v>
          </cell>
          <cell r="E57" t="str">
            <v>Bikeway Class 4</v>
          </cell>
        </row>
        <row r="58">
          <cell r="C58" t="str">
            <v>Yolo</v>
          </cell>
          <cell r="E58" t="str">
            <v>Bike Share</v>
          </cell>
        </row>
        <row r="59">
          <cell r="C59" t="str">
            <v>Yuba</v>
          </cell>
          <cell r="E59" t="str">
            <v>Pedestrian Facilities</v>
          </cell>
        </row>
      </sheetData>
      <sheetData sheetId="9"/>
      <sheetData sheetId="10"/>
      <sheetData sheetId="11"/>
      <sheetData sheetId="12"/>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AD Avg ERF"/>
      <sheetName val="HSAD vs. LSAD"/>
      <sheetName val="LCFS Data"/>
      <sheetName val="Potential ERF"/>
      <sheetName val="Potential ERF (2)"/>
      <sheetName val="Potential ERF (3)"/>
      <sheetName val="Potential ERF (4)"/>
      <sheetName val="Potential ERF-LF"/>
      <sheetName val="Potential ERF-COM"/>
      <sheetName val="ERFs"/>
      <sheetName val="Sheet4"/>
      <sheetName val="Sheet5"/>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5">
          <cell r="A85" t="str">
            <v>Commercial Refrigerator with solid doors</v>
          </cell>
        </row>
        <row r="87">
          <cell r="A87" t="str">
            <v>Commercial Refrigerator with transparent doors</v>
          </cell>
        </row>
        <row r="89">
          <cell r="A89" t="str">
            <v>Commercial Freezer with solid doors</v>
          </cell>
        </row>
        <row r="91">
          <cell r="A91" t="str">
            <v>Commercial Freezer with transparent doors</v>
          </cell>
        </row>
        <row r="93">
          <cell r="A93" t="str">
            <v>Commercial Refrigerator/freezer with solid doors</v>
          </cell>
        </row>
      </sheetData>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AD Avg ERF"/>
      <sheetName val="HSAD vs. LSAD"/>
      <sheetName val="LCFS Data"/>
      <sheetName val="Potential ERF"/>
      <sheetName val="Potential ERF (2)"/>
      <sheetName val="Potential ERF (3)"/>
      <sheetName val="Potential ERF (4)"/>
      <sheetName val="Potential ERF-LF"/>
      <sheetName val="Potential ERF-COM"/>
      <sheetName val="ERFs"/>
      <sheetName val="Sheet4"/>
      <sheetName val="Sheet5"/>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5">
          <cell r="A85" t="str">
            <v>Commercial Refrigerator with solid doors</v>
          </cell>
        </row>
        <row r="87">
          <cell r="A87" t="str">
            <v>Commercial Refrigerator with transparent doors</v>
          </cell>
        </row>
        <row r="89">
          <cell r="A89" t="str">
            <v>Commercial Freezer with solid doors</v>
          </cell>
        </row>
        <row r="91">
          <cell r="A91" t="str">
            <v>Commercial Freezer with transparent doors</v>
          </cell>
        </row>
        <row r="93">
          <cell r="A93" t="str">
            <v>Commercial Refrigerator/freezer with solid doors</v>
          </cell>
        </row>
      </sheetData>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AD Avg ERF"/>
      <sheetName val="HSAD vs. LSAD"/>
      <sheetName val="LCFS Data"/>
      <sheetName val="Potential ERF"/>
      <sheetName val="Potential ERF (2)"/>
      <sheetName val="Potential ERF (3)"/>
      <sheetName val="Potential ERF (4)"/>
      <sheetName val="Potential ERF-LF"/>
      <sheetName val="Potential ERF-COM"/>
      <sheetName val="ERFs"/>
      <sheetName val="Sheet4"/>
      <sheetName val="Sheet5"/>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5">
          <cell r="A85" t="str">
            <v>Commercial Refrigerator with solid doors</v>
          </cell>
        </row>
        <row r="87">
          <cell r="A87" t="str">
            <v>Commercial Refrigerator with transparent doors</v>
          </cell>
        </row>
        <row r="89">
          <cell r="A89" t="str">
            <v>Commercial Freezer with solid doors</v>
          </cell>
        </row>
        <row r="91">
          <cell r="A91" t="str">
            <v>Commercial Freezer with transparent doors</v>
          </cell>
        </row>
        <row r="93">
          <cell r="A93" t="str">
            <v>Commercial Refrigerator/freezer with solid doors</v>
          </cell>
        </row>
      </sheetData>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AD Avg ERF"/>
      <sheetName val="HSAD vs. LSAD"/>
      <sheetName val="LCFS Data"/>
      <sheetName val="Potential ERF"/>
      <sheetName val="Potential ERF (2)"/>
      <sheetName val="Potential ERF (3)"/>
      <sheetName val="Potential ERF (4)"/>
      <sheetName val="Potential ERF-LF"/>
      <sheetName val="Potential ERF-COM"/>
      <sheetName val="ERFs"/>
      <sheetName val="Sheet4"/>
      <sheetName val="Sheet5"/>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5">
          <cell r="A85" t="str">
            <v>Commercial Refrigerator with solid doors</v>
          </cell>
        </row>
        <row r="87">
          <cell r="A87" t="str">
            <v>Commercial Refrigerator with transparent doors</v>
          </cell>
        </row>
        <row r="89">
          <cell r="A89" t="str">
            <v>Commercial Freezer with solid doors</v>
          </cell>
        </row>
        <row r="91">
          <cell r="A91" t="str">
            <v>Commercial Freezer with transparent doors</v>
          </cell>
        </row>
        <row r="93">
          <cell r="A93" t="str">
            <v>Commercial Refrigerator/freezer with solid doors</v>
          </cell>
        </row>
      </sheetData>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FPG"/>
      <sheetName val="Compost"/>
      <sheetName val="HSAD"/>
      <sheetName val="LSAD"/>
      <sheetName val="LSAD v2"/>
      <sheetName val="Food Waste"/>
      <sheetName val="GHG Summary"/>
      <sheetName val="ERFs"/>
      <sheetName val="Sources"/>
      <sheetName val="Sheet1"/>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FPG"/>
      <sheetName val="Compost"/>
      <sheetName val="HSAD"/>
      <sheetName val="LSAD"/>
      <sheetName val="LSAD v2"/>
      <sheetName val="Food Waste"/>
      <sheetName val="GHG Summary"/>
      <sheetName val="ERFs"/>
      <sheetName val="Sources"/>
      <sheetName val="Sheet1"/>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FPG"/>
      <sheetName val="Compost"/>
      <sheetName val="HSAD"/>
      <sheetName val="LSAD"/>
      <sheetName val="LSAD v2"/>
      <sheetName val="Food Waste"/>
      <sheetName val="GHG Summary"/>
      <sheetName val="ERFs"/>
      <sheetName val="Sources"/>
      <sheetName val="Sheet1"/>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FPG"/>
      <sheetName val="Compost"/>
      <sheetName val="HSAD"/>
      <sheetName val="LSAD"/>
      <sheetName val="LSAD v2"/>
      <sheetName val="Food Waste"/>
      <sheetName val="GHG Summary"/>
      <sheetName val="ERFs"/>
      <sheetName val="Sources"/>
      <sheetName val="Sheet1"/>
    </sheetNames>
    <sheetDataSet>
      <sheetData sheetId="0"/>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CVRP ('18)"/>
      <sheetName val="Finance"/>
      <sheetName val="CC4A"/>
      <sheetName val="Car Share"/>
      <sheetName val="Ag Vanpools"/>
      <sheetName val="Ag Vanpools (old))"/>
      <sheetName val="LHD EF in 2020"/>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row r="19">
          <cell r="BH19">
            <v>11.474545199459186</v>
          </cell>
        </row>
        <row r="22">
          <cell r="BH22">
            <v>10.343695714864612</v>
          </cell>
        </row>
      </sheetData>
      <sheetData sheetId="2"/>
      <sheetData sheetId="3"/>
      <sheetData sheetId="4"/>
      <sheetData sheetId="5">
        <row r="7">
          <cell r="C7">
            <v>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CVRP ('18)"/>
      <sheetName val="Finance"/>
      <sheetName val="CC4A"/>
      <sheetName val="Car Share"/>
      <sheetName val="Ag Vanpools"/>
      <sheetName val="Ag Vanpools (old))"/>
      <sheetName val="LHD EF in 2020"/>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row r="19">
          <cell r="BH19">
            <v>11.474545199459186</v>
          </cell>
        </row>
        <row r="22">
          <cell r="BH22">
            <v>10.343695714864612</v>
          </cell>
        </row>
      </sheetData>
      <sheetData sheetId="2"/>
      <sheetData sheetId="3"/>
      <sheetData sheetId="4"/>
      <sheetData sheetId="5">
        <row r="7">
          <cell r="C7">
            <v>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sheetData sheetId="1"/>
      <sheetData sheetId="2"/>
      <sheetData sheetId="3"/>
      <sheetData sheetId="4"/>
      <sheetData sheetId="5"/>
      <sheetData sheetId="6"/>
      <sheetData sheetId="7">
        <row r="2">
          <cell r="B2">
            <v>2015</v>
          </cell>
          <cell r="C2" t="str">
            <v>Alameda</v>
          </cell>
          <cell r="E2" t="str">
            <v>New/Expanded Service</v>
          </cell>
          <cell r="H2" t="str">
            <v>Implement new transit service</v>
          </cell>
          <cell r="S2" t="str">
            <v>Bike-share</v>
          </cell>
          <cell r="T2" t="str">
            <v>Cut-A-Way</v>
          </cell>
          <cell r="U2" t="str">
            <v>County</v>
          </cell>
          <cell r="W2" t="str">
            <v>Yes</v>
          </cell>
          <cell r="Z2" t="str">
            <v>Vehicle Replacement</v>
          </cell>
        </row>
        <row r="3">
          <cell r="B3">
            <v>2016</v>
          </cell>
          <cell r="C3" t="str">
            <v>Alpine</v>
          </cell>
          <cell r="E3" t="str">
            <v>Service Improvements</v>
          </cell>
          <cell r="H3" t="str">
            <v>Expand/Enhance transit service</v>
          </cell>
          <cell r="S3" t="str">
            <v>Ferry</v>
          </cell>
          <cell r="T3" t="str">
            <v>Ferry</v>
          </cell>
          <cell r="U3" t="str">
            <v>Air Basin</v>
          </cell>
          <cell r="W3" t="str">
            <v>No</v>
          </cell>
          <cell r="Z3" t="str">
            <v>Not Applicable</v>
          </cell>
        </row>
        <row r="4">
          <cell r="B4">
            <v>2017</v>
          </cell>
          <cell r="C4" t="str">
            <v>Amador</v>
          </cell>
          <cell r="E4" t="str">
            <v>Capital Improvements</v>
          </cell>
          <cell r="H4" t="str">
            <v xml:space="preserve">Provide alternative transit options
</v>
          </cell>
          <cell r="S4" t="str">
            <v>Heavy Rail</v>
          </cell>
          <cell r="T4" t="str">
            <v>Heavy Rail</v>
          </cell>
          <cell r="Z4" t="str">
            <v>Fuel Reductions</v>
          </cell>
        </row>
        <row r="5">
          <cell r="B5">
            <v>2018</v>
          </cell>
          <cell r="C5" t="str">
            <v>Butte</v>
          </cell>
          <cell r="E5" t="str">
            <v>Cleaner Vehicles</v>
          </cell>
          <cell r="H5" t="str">
            <v xml:space="preserve">Transit vouchers
</v>
          </cell>
          <cell r="S5" t="str">
            <v>Intercity/Express Bus (Long Distance)</v>
          </cell>
          <cell r="T5" t="str">
            <v>Light Rail</v>
          </cell>
        </row>
        <row r="6">
          <cell r="B6">
            <v>2019</v>
          </cell>
          <cell r="C6" t="str">
            <v>Calaveras</v>
          </cell>
          <cell r="H6" t="str">
            <v>Network/fare integration</v>
          </cell>
          <cell r="S6" t="str">
            <v>Light Rail</v>
          </cell>
          <cell r="T6" t="str">
            <v>Over-Road Coach</v>
          </cell>
        </row>
        <row r="7">
          <cell r="B7">
            <v>2020</v>
          </cell>
          <cell r="C7" t="str">
            <v>Colusa</v>
          </cell>
          <cell r="S7" t="str">
            <v>Local/ Intercity Bus (Short Distances)</v>
          </cell>
          <cell r="T7" t="str">
            <v>Streetcar</v>
          </cell>
        </row>
        <row r="8">
          <cell r="B8">
            <v>2021</v>
          </cell>
          <cell r="C8" t="str">
            <v>Contra Costa</v>
          </cell>
          <cell r="H8" t="str">
            <v>Purchase zero-emission vehicle(s)</v>
          </cell>
          <cell r="S8" t="str">
            <v>Multi-modal</v>
          </cell>
          <cell r="T8" t="str">
            <v>Transit Bus</v>
          </cell>
        </row>
        <row r="9">
          <cell r="B9">
            <v>2022</v>
          </cell>
          <cell r="C9" t="str">
            <v>Del Norte</v>
          </cell>
          <cell r="H9" t="str">
            <v>Purchase replacement zero-emission/hybrid vehicle(s)</v>
          </cell>
          <cell r="S9" t="str">
            <v>Shuttle</v>
          </cell>
          <cell r="T9" t="str">
            <v>Van</v>
          </cell>
        </row>
        <row r="10">
          <cell r="B10">
            <v>2023</v>
          </cell>
          <cell r="C10" t="str">
            <v>El Dorado</v>
          </cell>
          <cell r="H10" t="str">
            <v>Install new transit facilities</v>
          </cell>
          <cell r="S10" t="str">
            <v>Streetcar</v>
          </cell>
        </row>
        <row r="11">
          <cell r="B11">
            <v>2024</v>
          </cell>
          <cell r="C11" t="str">
            <v>Fresno</v>
          </cell>
          <cell r="H11" t="str">
            <v>Upgrade transit facilities</v>
          </cell>
          <cell r="S11" t="str">
            <v>Vanpool</v>
          </cell>
        </row>
        <row r="12">
          <cell r="B12">
            <v>2025</v>
          </cell>
          <cell r="C12" t="str">
            <v>Glenn</v>
          </cell>
          <cell r="H12" t="str">
            <v>Upgrade transit vehicle(s)</v>
          </cell>
        </row>
        <row r="13">
          <cell r="B13">
            <v>2026</v>
          </cell>
          <cell r="C13" t="str">
            <v>Humboldt</v>
          </cell>
        </row>
        <row r="14">
          <cell r="B14">
            <v>2027</v>
          </cell>
          <cell r="C14" t="str">
            <v>Imperial</v>
          </cell>
        </row>
        <row r="15">
          <cell r="B15">
            <v>2028</v>
          </cell>
          <cell r="C15" t="str">
            <v>Inyo</v>
          </cell>
        </row>
        <row r="16">
          <cell r="B16">
            <v>2029</v>
          </cell>
          <cell r="C16" t="str">
            <v>Kern</v>
          </cell>
        </row>
        <row r="17">
          <cell r="B17">
            <v>2030</v>
          </cell>
          <cell r="C17" t="str">
            <v>Kings</v>
          </cell>
        </row>
        <row r="18">
          <cell r="B18">
            <v>2031</v>
          </cell>
          <cell r="C18" t="str">
            <v>Lake (County)</v>
          </cell>
        </row>
        <row r="19">
          <cell r="B19">
            <v>2032</v>
          </cell>
          <cell r="C19" t="str">
            <v>Lassen</v>
          </cell>
        </row>
        <row r="20">
          <cell r="B20">
            <v>2033</v>
          </cell>
          <cell r="C20" t="str">
            <v>Los Angeles</v>
          </cell>
        </row>
        <row r="21">
          <cell r="B21">
            <v>2034</v>
          </cell>
          <cell r="C21" t="str">
            <v>Madera</v>
          </cell>
        </row>
        <row r="22">
          <cell r="B22">
            <v>2035</v>
          </cell>
          <cell r="C22" t="str">
            <v>Marin</v>
          </cell>
        </row>
        <row r="23">
          <cell r="B23">
            <v>2036</v>
          </cell>
          <cell r="C23" t="str">
            <v>Mariposa</v>
          </cell>
        </row>
        <row r="24">
          <cell r="B24">
            <v>2037</v>
          </cell>
          <cell r="C24" t="str">
            <v>Mendocino</v>
          </cell>
        </row>
        <row r="25">
          <cell r="B25">
            <v>2038</v>
          </cell>
          <cell r="C25" t="str">
            <v>Merced</v>
          </cell>
        </row>
        <row r="26">
          <cell r="B26">
            <v>2039</v>
          </cell>
          <cell r="C26" t="str">
            <v>Modoc</v>
          </cell>
        </row>
        <row r="27">
          <cell r="B27">
            <v>2040</v>
          </cell>
          <cell r="C27" t="str">
            <v>Mono</v>
          </cell>
        </row>
        <row r="28">
          <cell r="B28">
            <v>2041</v>
          </cell>
          <cell r="C28" t="str">
            <v>Monterey</v>
          </cell>
        </row>
        <row r="29">
          <cell r="B29">
            <v>2042</v>
          </cell>
          <cell r="C29" t="str">
            <v>Napa</v>
          </cell>
        </row>
        <row r="30">
          <cell r="B30">
            <v>2043</v>
          </cell>
          <cell r="C30" t="str">
            <v>Nevada</v>
          </cell>
        </row>
        <row r="31">
          <cell r="B31">
            <v>2044</v>
          </cell>
          <cell r="C31" t="str">
            <v>Orange</v>
          </cell>
        </row>
        <row r="32">
          <cell r="B32">
            <v>2045</v>
          </cell>
          <cell r="C32" t="str">
            <v>Placer</v>
          </cell>
        </row>
        <row r="33">
          <cell r="B33">
            <v>2046</v>
          </cell>
          <cell r="C33" t="str">
            <v>Plumas</v>
          </cell>
        </row>
        <row r="34">
          <cell r="B34">
            <v>2047</v>
          </cell>
          <cell r="C34" t="str">
            <v>Riverside</v>
          </cell>
        </row>
        <row r="35">
          <cell r="B35">
            <v>2048</v>
          </cell>
          <cell r="C35" t="str">
            <v>Sacramento</v>
          </cell>
        </row>
        <row r="36">
          <cell r="B36">
            <v>2049</v>
          </cell>
          <cell r="C36" t="str">
            <v>San Benito</v>
          </cell>
        </row>
        <row r="37">
          <cell r="B37">
            <v>2050</v>
          </cell>
          <cell r="C37" t="str">
            <v>San Bernardino</v>
          </cell>
        </row>
        <row r="38">
          <cell r="C38" t="str">
            <v>San Diego (County)</v>
          </cell>
        </row>
        <row r="39">
          <cell r="C39" t="str">
            <v>San Francisco (County)</v>
          </cell>
        </row>
        <row r="40">
          <cell r="C40" t="str">
            <v>San Joaquin</v>
          </cell>
        </row>
        <row r="41">
          <cell r="C41" t="str">
            <v>San Luis Obispo</v>
          </cell>
        </row>
        <row r="42">
          <cell r="C42" t="str">
            <v>San Mateo</v>
          </cell>
        </row>
        <row r="43">
          <cell r="C43" t="str">
            <v>Santa Barbara</v>
          </cell>
        </row>
        <row r="44">
          <cell r="C44" t="str">
            <v>Santa Clara</v>
          </cell>
        </row>
        <row r="45">
          <cell r="C45" t="str">
            <v>Santa Cruz</v>
          </cell>
        </row>
        <row r="46">
          <cell r="C46" t="str">
            <v>Shasta</v>
          </cell>
        </row>
        <row r="47">
          <cell r="C47" t="str">
            <v>Sierra</v>
          </cell>
        </row>
        <row r="48">
          <cell r="C48" t="str">
            <v>Siskiyou</v>
          </cell>
        </row>
        <row r="49">
          <cell r="C49" t="str">
            <v>Solano</v>
          </cell>
        </row>
        <row r="50">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8"/>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CVRP ('18)"/>
      <sheetName val="Finance"/>
      <sheetName val="CC4A"/>
      <sheetName val="Car Share"/>
      <sheetName val="Ag Vanpools"/>
      <sheetName val="Ag Vanpools (old))"/>
      <sheetName val="LHD EF in 2020"/>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row r="19">
          <cell r="BH19">
            <v>11.474545199459186</v>
          </cell>
        </row>
        <row r="22">
          <cell r="BH22">
            <v>10.343695714864612</v>
          </cell>
        </row>
      </sheetData>
      <sheetData sheetId="2"/>
      <sheetData sheetId="3"/>
      <sheetData sheetId="4"/>
      <sheetData sheetId="5">
        <row r="7">
          <cell r="C7">
            <v>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CVRP ('18)"/>
      <sheetName val="Finance"/>
      <sheetName val="CC4A"/>
      <sheetName val="Car Share"/>
      <sheetName val="Ag Vanpools"/>
      <sheetName val="Ag Vanpools (old))"/>
      <sheetName val="LHD EF in 2020"/>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row r="19">
          <cell r="BH19">
            <v>11.474545199459186</v>
          </cell>
        </row>
        <row r="22">
          <cell r="BH22">
            <v>10.343695714864612</v>
          </cell>
        </row>
      </sheetData>
      <sheetData sheetId="2"/>
      <sheetData sheetId="3"/>
      <sheetData sheetId="4"/>
      <sheetData sheetId="5">
        <row r="7">
          <cell r="C7">
            <v>0.4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
          <cell r="AC12">
            <v>5.4943804395846528E-2</v>
          </cell>
          <cell r="AP12">
            <v>1.4075602093423536</v>
          </cell>
        </row>
        <row r="23">
          <cell r="AC23">
            <v>3.7063170623117085E-2</v>
          </cell>
          <cell r="AP23">
            <v>0.85785886287692181</v>
          </cell>
        </row>
        <row r="38">
          <cell r="AC38">
            <v>7.8878474498533968E-2</v>
          </cell>
          <cell r="AP38">
            <v>1.4309683890678466</v>
          </cell>
        </row>
        <row r="40">
          <cell r="AC40">
            <v>2.2808091459486299E-2</v>
          </cell>
          <cell r="AP40">
            <v>0.81398773379792799</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
          <cell r="AC12">
            <v>5.4943804395846528E-2</v>
          </cell>
          <cell r="AP12">
            <v>1.4075602093423536</v>
          </cell>
        </row>
        <row r="23">
          <cell r="AC23">
            <v>3.7063170623117085E-2</v>
          </cell>
          <cell r="AP23">
            <v>0.85785886287692181</v>
          </cell>
        </row>
        <row r="38">
          <cell r="AC38">
            <v>7.8878474498533968E-2</v>
          </cell>
          <cell r="AP38">
            <v>1.4309683890678466</v>
          </cell>
        </row>
        <row r="40">
          <cell r="AC40">
            <v>2.2808091459486299E-2</v>
          </cell>
          <cell r="AP40">
            <v>0.81398773379792799</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
          <cell r="AC12">
            <v>5.4943804395846528E-2</v>
          </cell>
          <cell r="AP12">
            <v>1.4075602093423536</v>
          </cell>
        </row>
        <row r="23">
          <cell r="AC23">
            <v>3.7063170623117085E-2</v>
          </cell>
          <cell r="AP23">
            <v>0.85785886287692181</v>
          </cell>
        </row>
        <row r="38">
          <cell r="AC38">
            <v>7.8878474498533968E-2</v>
          </cell>
          <cell r="AP38">
            <v>1.4309683890678466</v>
          </cell>
        </row>
        <row r="40">
          <cell r="AC40">
            <v>2.2808091459486299E-2</v>
          </cell>
          <cell r="AP40">
            <v>0.81398773379792799</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
          <cell r="AC12">
            <v>5.4943804395846528E-2</v>
          </cell>
          <cell r="AP12">
            <v>1.4075602093423536</v>
          </cell>
        </row>
        <row r="23">
          <cell r="AC23">
            <v>3.7063170623117085E-2</v>
          </cell>
          <cell r="AP23">
            <v>0.85785886287692181</v>
          </cell>
        </row>
        <row r="38">
          <cell r="AC38">
            <v>7.8878474498533968E-2</v>
          </cell>
          <cell r="AP38">
            <v>1.4309683890678466</v>
          </cell>
        </row>
        <row r="40">
          <cell r="AC40">
            <v>2.2808091459486299E-2</v>
          </cell>
          <cell r="AP40">
            <v>0.81398773379792799</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v>2015</v>
          </cell>
          <cell r="C2" t="str">
            <v>Alameda</v>
          </cell>
          <cell r="E2" t="str">
            <v>New/Expanded Service</v>
          </cell>
          <cell r="H2" t="str">
            <v>Implement new transit service</v>
          </cell>
          <cell r="S2" t="str">
            <v>Bike-share</v>
          </cell>
          <cell r="T2" t="str">
            <v>Cut-A-Way</v>
          </cell>
          <cell r="U2" t="str">
            <v>County</v>
          </cell>
          <cell r="W2" t="str">
            <v>Yes</v>
          </cell>
          <cell r="Z2" t="str">
            <v>Vehicle Replacement</v>
          </cell>
        </row>
        <row r="3">
          <cell r="B3">
            <v>2016</v>
          </cell>
          <cell r="C3" t="str">
            <v>Alpine</v>
          </cell>
          <cell r="E3" t="str">
            <v>Service Improvements</v>
          </cell>
          <cell r="H3" t="str">
            <v>Expand/Enhance transit service</v>
          </cell>
          <cell r="S3" t="str">
            <v>Ferry</v>
          </cell>
          <cell r="T3" t="str">
            <v>Ferry</v>
          </cell>
          <cell r="U3" t="str">
            <v>Air Basin</v>
          </cell>
          <cell r="W3" t="str">
            <v>No</v>
          </cell>
          <cell r="Z3" t="str">
            <v>Not Applicable</v>
          </cell>
        </row>
        <row r="4">
          <cell r="B4">
            <v>2017</v>
          </cell>
          <cell r="C4" t="str">
            <v>Amador</v>
          </cell>
          <cell r="E4" t="str">
            <v>Capital Improvements</v>
          </cell>
          <cell r="H4" t="str">
            <v xml:space="preserve">Provide alternative transit options
</v>
          </cell>
          <cell r="S4" t="str">
            <v>Heavy Rail</v>
          </cell>
          <cell r="T4" t="str">
            <v>Heavy Rail</v>
          </cell>
          <cell r="Z4" t="str">
            <v>Fuel Reductions</v>
          </cell>
        </row>
        <row r="5">
          <cell r="B5">
            <v>2018</v>
          </cell>
          <cell r="C5" t="str">
            <v>Butte</v>
          </cell>
          <cell r="E5" t="str">
            <v>Cleaner Vehicles</v>
          </cell>
          <cell r="H5" t="str">
            <v xml:space="preserve">Transit vouchers
</v>
          </cell>
          <cell r="S5" t="str">
            <v>Intercity/Express Bus (Long Distance)</v>
          </cell>
          <cell r="T5" t="str">
            <v>Light Rail</v>
          </cell>
        </row>
        <row r="6">
          <cell r="B6">
            <v>2019</v>
          </cell>
          <cell r="C6" t="str">
            <v>Calaveras</v>
          </cell>
          <cell r="H6" t="str">
            <v>Network/fare integration</v>
          </cell>
          <cell r="S6" t="str">
            <v>Light Rail</v>
          </cell>
          <cell r="T6" t="str">
            <v>Over-Road Coach</v>
          </cell>
        </row>
        <row r="7">
          <cell r="B7">
            <v>2020</v>
          </cell>
          <cell r="C7" t="str">
            <v>Colusa</v>
          </cell>
          <cell r="S7" t="str">
            <v>Local/ Intercity Bus (Short Distances)</v>
          </cell>
          <cell r="T7" t="str">
            <v>Streetcar</v>
          </cell>
        </row>
        <row r="8">
          <cell r="B8">
            <v>2021</v>
          </cell>
          <cell r="C8" t="str">
            <v>Contra Costa</v>
          </cell>
          <cell r="H8" t="str">
            <v>Purchase zero-emission vehicle(s)</v>
          </cell>
          <cell r="S8" t="str">
            <v>Multi-modal</v>
          </cell>
          <cell r="T8" t="str">
            <v>Transit Bus</v>
          </cell>
        </row>
        <row r="9">
          <cell r="B9">
            <v>2022</v>
          </cell>
          <cell r="C9" t="str">
            <v>Del Norte</v>
          </cell>
          <cell r="H9" t="str">
            <v>Purchase replacement zero-emission/hybrid vehicle(s)</v>
          </cell>
          <cell r="S9" t="str">
            <v>Shuttle</v>
          </cell>
          <cell r="T9" t="str">
            <v>Van</v>
          </cell>
        </row>
        <row r="10">
          <cell r="B10">
            <v>2023</v>
          </cell>
          <cell r="C10" t="str">
            <v>El Dorado</v>
          </cell>
          <cell r="H10" t="str">
            <v>Install new transit facilities</v>
          </cell>
          <cell r="S10" t="str">
            <v>Streetcar</v>
          </cell>
        </row>
        <row r="11">
          <cell r="B11">
            <v>2024</v>
          </cell>
          <cell r="C11" t="str">
            <v>Fresno</v>
          </cell>
          <cell r="H11" t="str">
            <v>Upgrade transit facilities</v>
          </cell>
          <cell r="S11" t="str">
            <v>Vanpool</v>
          </cell>
        </row>
        <row r="12">
          <cell r="B12">
            <v>2025</v>
          </cell>
          <cell r="C12" t="str">
            <v>Glenn</v>
          </cell>
          <cell r="H12" t="str">
            <v>Upgrade transit vehicle(s)</v>
          </cell>
        </row>
        <row r="13">
          <cell r="B13">
            <v>2026</v>
          </cell>
          <cell r="C13" t="str">
            <v>Humboldt</v>
          </cell>
        </row>
        <row r="14">
          <cell r="B14">
            <v>2027</v>
          </cell>
          <cell r="C14" t="str">
            <v>Imperial</v>
          </cell>
        </row>
        <row r="15">
          <cell r="B15">
            <v>2028</v>
          </cell>
          <cell r="C15" t="str">
            <v>Inyo</v>
          </cell>
        </row>
        <row r="16">
          <cell r="B16">
            <v>2029</v>
          </cell>
          <cell r="C16" t="str">
            <v>Kern</v>
          </cell>
        </row>
        <row r="17">
          <cell r="B17">
            <v>2030</v>
          </cell>
          <cell r="C17" t="str">
            <v>Kings</v>
          </cell>
        </row>
        <row r="18">
          <cell r="B18">
            <v>2031</v>
          </cell>
          <cell r="C18" t="str">
            <v>Lake (County)</v>
          </cell>
        </row>
        <row r="19">
          <cell r="B19">
            <v>2032</v>
          </cell>
          <cell r="C19" t="str">
            <v>Lassen</v>
          </cell>
        </row>
        <row r="20">
          <cell r="B20">
            <v>2033</v>
          </cell>
          <cell r="C20" t="str">
            <v>Los Angeles</v>
          </cell>
        </row>
        <row r="21">
          <cell r="B21">
            <v>2034</v>
          </cell>
          <cell r="C21" t="str">
            <v>Madera</v>
          </cell>
        </row>
        <row r="22">
          <cell r="B22">
            <v>2035</v>
          </cell>
          <cell r="C22" t="str">
            <v>Marin</v>
          </cell>
        </row>
        <row r="23">
          <cell r="B23">
            <v>2036</v>
          </cell>
          <cell r="C23" t="str">
            <v>Mariposa</v>
          </cell>
        </row>
        <row r="24">
          <cell r="B24">
            <v>2037</v>
          </cell>
          <cell r="C24" t="str">
            <v>Mendocino</v>
          </cell>
        </row>
        <row r="25">
          <cell r="B25">
            <v>2038</v>
          </cell>
          <cell r="C25" t="str">
            <v>Merced</v>
          </cell>
        </row>
        <row r="26">
          <cell r="B26">
            <v>2039</v>
          </cell>
          <cell r="C26" t="str">
            <v>Modoc</v>
          </cell>
        </row>
        <row r="27">
          <cell r="B27">
            <v>2040</v>
          </cell>
          <cell r="C27" t="str">
            <v>Mono</v>
          </cell>
        </row>
        <row r="28">
          <cell r="B28">
            <v>2041</v>
          </cell>
          <cell r="C28" t="str">
            <v>Monterey</v>
          </cell>
        </row>
        <row r="29">
          <cell r="B29">
            <v>2042</v>
          </cell>
          <cell r="C29" t="str">
            <v>Napa</v>
          </cell>
        </row>
        <row r="30">
          <cell r="B30">
            <v>2043</v>
          </cell>
          <cell r="C30" t="str">
            <v>Nevada</v>
          </cell>
        </row>
        <row r="31">
          <cell r="B31">
            <v>2044</v>
          </cell>
          <cell r="C31" t="str">
            <v>Orange</v>
          </cell>
        </row>
        <row r="32">
          <cell r="B32">
            <v>2045</v>
          </cell>
          <cell r="C32" t="str">
            <v>Placer</v>
          </cell>
        </row>
        <row r="33">
          <cell r="B33">
            <v>2046</v>
          </cell>
          <cell r="C33" t="str">
            <v>Plumas</v>
          </cell>
        </row>
        <row r="34">
          <cell r="B34">
            <v>2047</v>
          </cell>
          <cell r="C34" t="str">
            <v>Riverside</v>
          </cell>
        </row>
        <row r="35">
          <cell r="B35">
            <v>2048</v>
          </cell>
          <cell r="C35" t="str">
            <v>Sacramento</v>
          </cell>
        </row>
        <row r="36">
          <cell r="B36">
            <v>2049</v>
          </cell>
          <cell r="C36" t="str">
            <v>San Benito</v>
          </cell>
        </row>
        <row r="37">
          <cell r="B37">
            <v>2050</v>
          </cell>
          <cell r="C37" t="str">
            <v>San Bernardino</v>
          </cell>
        </row>
        <row r="38">
          <cell r="C38" t="str">
            <v>San Diego (County)</v>
          </cell>
        </row>
        <row r="39">
          <cell r="C39" t="str">
            <v>San Francisco (County)</v>
          </cell>
        </row>
        <row r="40">
          <cell r="C40" t="str">
            <v>San Joaquin</v>
          </cell>
        </row>
        <row r="41">
          <cell r="C41" t="str">
            <v>San Luis Obispo</v>
          </cell>
        </row>
        <row r="42">
          <cell r="C42" t="str">
            <v>San Mateo</v>
          </cell>
        </row>
        <row r="43">
          <cell r="C43" t="str">
            <v>Santa Barbara</v>
          </cell>
        </row>
        <row r="44">
          <cell r="C44" t="str">
            <v>Santa Clara</v>
          </cell>
        </row>
        <row r="45">
          <cell r="C45" t="str">
            <v>Santa Cruz</v>
          </cell>
        </row>
        <row r="46">
          <cell r="C46" t="str">
            <v>Shasta</v>
          </cell>
        </row>
        <row r="47">
          <cell r="C47" t="str">
            <v>Sierra</v>
          </cell>
        </row>
        <row r="48">
          <cell r="C48" t="str">
            <v>Siskiyou</v>
          </cell>
        </row>
        <row r="49">
          <cell r="C49" t="str">
            <v>Solano</v>
          </cell>
        </row>
        <row r="50">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aults"/>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 District Info"/>
      <sheetName val="Definitions"/>
      <sheetName val="Project Profile"/>
      <sheetName val="Quantification Inputs"/>
      <sheetName val="Usage Over Lifetime"/>
      <sheetName val="Funding Inputs-Incentive Calcs"/>
      <sheetName val="GHG &amp; Co-Ben Aggregate"/>
      <sheetName val="GHG Summary"/>
      <sheetName val="Co-benefits Summary"/>
      <sheetName val="Implemented-CCIRTS prepopulated"/>
      <sheetName val="Compile-for CCIRTS tab"/>
      <sheetName val="Emissions Results"/>
      <sheetName val="AgTradeUp-Prepopulate"/>
      <sheetName val="CALC-OnRoadHD"/>
      <sheetName val="CALC-OffRoadAgEq"/>
      <sheetName val="CALC-IrrigationPump"/>
      <sheetName val="CALC-ZEVAgUTV"/>
      <sheetName val="CALC-AgTradeUp1 "/>
      <sheetName val="CALC-AgTradeUp2"/>
      <sheetName val="EFandAssump-IrrigationPumpEng"/>
      <sheetName val="EFandAssump-ZEVAgUTV"/>
      <sheetName val="EFandAssump-OffRoadAgEq"/>
      <sheetName val="LSI UTVs 25 hp"/>
      <sheetName val="Assumptions-CostEffectiveness"/>
      <sheetName val="EFandAssump-General"/>
      <sheetName val="EFandAssump-OnRoadHD"/>
      <sheetName val="EMFAC Populat Weighted Average"/>
      <sheetName val="Off Road Ag GHG Methodology"/>
      <sheetName val="Ag Inventory Data - Load Factor"/>
      <sheetName val="All UTVS all HP"/>
      <sheetName val="Diesel UTVS 25 hp"/>
      <sheetName val="AgTradeUp-Budget Req"/>
      <sheetName val="DropDown-General and QM Inputs"/>
      <sheetName val="DropDown-PriorityPopulations"/>
      <sheetName val="DropDown-CostEfectiveness"/>
      <sheetName val="DropDown-OnRoadHD"/>
      <sheetName val="DropDown-OffRoadAgEq"/>
      <sheetName val="DropDown-ZEVAgUTV"/>
      <sheetName val="Other DropDowns"/>
      <sheetName val="Years 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 District Info"/>
      <sheetName val="Definitions"/>
      <sheetName val="Project Profile"/>
      <sheetName val="Quantification Inputs"/>
      <sheetName val="Usage Over Lifetime"/>
      <sheetName val="Funding Inputs-Incentive Calcs"/>
      <sheetName val="GHG &amp; Co-Ben Aggregate"/>
      <sheetName val="GHG Summary"/>
      <sheetName val="Co-benefits Summary"/>
      <sheetName val="Implemented-CCIRTS prepopulated"/>
      <sheetName val="Compile-for CCIRTS tab"/>
      <sheetName val="Emissions Results"/>
      <sheetName val="AgTradeUp-Prepopulate"/>
      <sheetName val="CALC-OnRoadHD"/>
      <sheetName val="CALC-OffRoadAgEq"/>
      <sheetName val="CALC-IrrigationPump"/>
      <sheetName val="CALC-ZEVAgUTV"/>
      <sheetName val="CALC-AgTradeUp1 "/>
      <sheetName val="CALC-AgTradeUp2"/>
      <sheetName val="EFandAssump-IrrigationPumpEng"/>
      <sheetName val="EFandAssump-ZEVAgUTV"/>
      <sheetName val="EFandAssump-OffRoadAgEq"/>
      <sheetName val="LSI UTVs 25 hp"/>
      <sheetName val="Assumptions-CostEffectiveness"/>
      <sheetName val="EFandAssump-General"/>
      <sheetName val="EFandAssump-OnRoadHD"/>
      <sheetName val="EMFAC Populat Weighted Average"/>
      <sheetName val="Off Road Ag GHG Methodology"/>
      <sheetName val="Ag Inventory Data - Load Factor"/>
      <sheetName val="All UTVS all HP"/>
      <sheetName val="Diesel UTVS 25 hp"/>
      <sheetName val="AgTradeUp-Budget Req"/>
      <sheetName val="DropDown-General and QM Inputs"/>
      <sheetName val="DropDown-PriorityPopulations"/>
      <sheetName val="DropDown-CostEfectiveness"/>
      <sheetName val="DropDown-OnRoadHD"/>
      <sheetName val="DropDown-OffRoadAgEq"/>
      <sheetName val="DropDown-ZEVAgUTV"/>
      <sheetName val="Other DropDowns"/>
      <sheetName val="Years 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 District Info"/>
      <sheetName val="Definitions"/>
      <sheetName val="Project Profile"/>
      <sheetName val="Quantification Inputs"/>
      <sheetName val="Usage Over Lifetime"/>
      <sheetName val="Funding Inputs-Incentive Calcs"/>
      <sheetName val="GHG &amp; Co-Ben Aggregate"/>
      <sheetName val="GHG Summary"/>
      <sheetName val="Co-benefits Summary"/>
      <sheetName val="Implemented-CCIRTS prepopulated"/>
      <sheetName val="Compile-for CCIRTS tab"/>
      <sheetName val="Emissions Results"/>
      <sheetName val="AgTradeUp-Prepopulate"/>
      <sheetName val="CALC-OnRoadHD"/>
      <sheetName val="CALC-OffRoadAgEq"/>
      <sheetName val="CALC-IrrigationPump"/>
      <sheetName val="CALC-ZEVAgUTV"/>
      <sheetName val="CALC-AgTradeUp1 "/>
      <sheetName val="CALC-AgTradeUp2"/>
      <sheetName val="EFandAssump-IrrigationPumpEng"/>
      <sheetName val="EFandAssump-ZEVAgUTV"/>
      <sheetName val="EFandAssump-OffRoadAgEq"/>
      <sheetName val="LSI UTVs 25 hp"/>
      <sheetName val="Assumptions-CostEffectiveness"/>
      <sheetName val="EFandAssump-General"/>
      <sheetName val="EFandAssump-OnRoadHD"/>
      <sheetName val="EMFAC Populat Weighted Average"/>
      <sheetName val="Off Road Ag GHG Methodology"/>
      <sheetName val="Ag Inventory Data - Load Factor"/>
      <sheetName val="All UTVS all HP"/>
      <sheetName val="Diesel UTVS 25 hp"/>
      <sheetName val="AgTradeUp-Budget Req"/>
      <sheetName val="DropDown-General and QM Inputs"/>
      <sheetName val="DropDown-PriorityPopulations"/>
      <sheetName val="DropDown-CostEfectiveness"/>
      <sheetName val="DropDown-OnRoadHD"/>
      <sheetName val="DropDown-OffRoadAgEq"/>
      <sheetName val="DropDown-ZEVAgUTV"/>
      <sheetName val="Other DropDowns"/>
      <sheetName val="Years 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 District Info"/>
      <sheetName val="Definitions"/>
      <sheetName val="Project Profile"/>
      <sheetName val="Quantification Inputs"/>
      <sheetName val="Usage Over Lifetime"/>
      <sheetName val="Funding Inputs-Incentive Calcs"/>
      <sheetName val="GHG &amp; Co-Ben Aggregate"/>
      <sheetName val="GHG Summary"/>
      <sheetName val="Co-benefits Summary"/>
      <sheetName val="Implemented-CCIRTS prepopulated"/>
      <sheetName val="Compile-for CCIRTS tab"/>
      <sheetName val="Emissions Results"/>
      <sheetName val="AgTradeUp-Prepopulate"/>
      <sheetName val="CALC-OnRoadHD"/>
      <sheetName val="CALC-OffRoadAgEq"/>
      <sheetName val="CALC-IrrigationPump"/>
      <sheetName val="CALC-ZEVAgUTV"/>
      <sheetName val="CALC-AgTradeUp1 "/>
      <sheetName val="CALC-AgTradeUp2"/>
      <sheetName val="EFandAssump-IrrigationPumpEng"/>
      <sheetName val="EFandAssump-ZEVAgUTV"/>
      <sheetName val="EFandAssump-OffRoadAgEq"/>
      <sheetName val="LSI UTVs 25 hp"/>
      <sheetName val="Assumptions-CostEffectiveness"/>
      <sheetName val="EFandAssump-General"/>
      <sheetName val="EFandAssump-OnRoadHD"/>
      <sheetName val="EMFAC Populat Weighted Average"/>
      <sheetName val="Off Road Ag GHG Methodology"/>
      <sheetName val="Ag Inventory Data - Load Factor"/>
      <sheetName val="All UTVS all HP"/>
      <sheetName val="Diesel UTVS 25 hp"/>
      <sheetName val="AgTradeUp-Budget Req"/>
      <sheetName val="DropDown-General and QM Inputs"/>
      <sheetName val="DropDown-PriorityPopulations"/>
      <sheetName val="DropDown-CostEfectiveness"/>
      <sheetName val="DropDown-OnRoadHD"/>
      <sheetName val="DropDown-OffRoadAgEq"/>
      <sheetName val="DropDown-ZEVAgUTV"/>
      <sheetName val="Other DropDowns"/>
      <sheetName val="Years 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v>2015</v>
          </cell>
          <cell r="C2" t="str">
            <v>Alameda</v>
          </cell>
          <cell r="E2" t="str">
            <v>New/Expanded Service</v>
          </cell>
          <cell r="H2" t="str">
            <v>Implement new transit service</v>
          </cell>
          <cell r="S2" t="str">
            <v>Bike-share</v>
          </cell>
          <cell r="T2" t="str">
            <v>Cut-A-Way</v>
          </cell>
          <cell r="U2" t="str">
            <v>County</v>
          </cell>
          <cell r="W2" t="str">
            <v>Yes</v>
          </cell>
          <cell r="Z2" t="str">
            <v>Vehicle Replacement</v>
          </cell>
        </row>
        <row r="3">
          <cell r="B3">
            <v>2016</v>
          </cell>
          <cell r="C3" t="str">
            <v>Alpine</v>
          </cell>
          <cell r="E3" t="str">
            <v>Service Improvements</v>
          </cell>
          <cell r="H3" t="str">
            <v>Expand/Enhance transit service</v>
          </cell>
          <cell r="S3" t="str">
            <v>Ferry</v>
          </cell>
          <cell r="T3" t="str">
            <v>Ferry</v>
          </cell>
          <cell r="U3" t="str">
            <v>Air Basin</v>
          </cell>
          <cell r="W3" t="str">
            <v>No</v>
          </cell>
          <cell r="Z3" t="str">
            <v>Not Applicable</v>
          </cell>
        </row>
        <row r="4">
          <cell r="B4">
            <v>2017</v>
          </cell>
          <cell r="C4" t="str">
            <v>Amador</v>
          </cell>
          <cell r="E4" t="str">
            <v>Capital Improvements</v>
          </cell>
          <cell r="H4" t="str">
            <v xml:space="preserve">Provide alternative transit options
</v>
          </cell>
          <cell r="S4" t="str">
            <v>Heavy Rail</v>
          </cell>
          <cell r="T4" t="str">
            <v>Heavy Rail</v>
          </cell>
          <cell r="Z4" t="str">
            <v>Fuel Reductions</v>
          </cell>
        </row>
        <row r="5">
          <cell r="B5">
            <v>2018</v>
          </cell>
          <cell r="C5" t="str">
            <v>Butte</v>
          </cell>
          <cell r="E5" t="str">
            <v>Cleaner Vehicles</v>
          </cell>
          <cell r="H5" t="str">
            <v xml:space="preserve">Transit vouchers
</v>
          </cell>
          <cell r="S5" t="str">
            <v>Intercity/Express Bus (Long Distance)</v>
          </cell>
          <cell r="T5" t="str">
            <v>Light Rail</v>
          </cell>
        </row>
        <row r="6">
          <cell r="B6">
            <v>2019</v>
          </cell>
          <cell r="C6" t="str">
            <v>Calaveras</v>
          </cell>
          <cell r="H6" t="str">
            <v>Network/fare integration</v>
          </cell>
          <cell r="S6" t="str">
            <v>Light Rail</v>
          </cell>
          <cell r="T6" t="str">
            <v>Over-Road Coach</v>
          </cell>
        </row>
        <row r="7">
          <cell r="B7">
            <v>2020</v>
          </cell>
          <cell r="C7" t="str">
            <v>Colusa</v>
          </cell>
          <cell r="S7" t="str">
            <v>Local/ Intercity Bus (Short Distances)</v>
          </cell>
          <cell r="T7" t="str">
            <v>Streetcar</v>
          </cell>
        </row>
        <row r="8">
          <cell r="B8">
            <v>2021</v>
          </cell>
          <cell r="C8" t="str">
            <v>Contra Costa</v>
          </cell>
          <cell r="H8" t="str">
            <v>Purchase zero-emission vehicle(s)</v>
          </cell>
          <cell r="S8" t="str">
            <v>Multi-modal</v>
          </cell>
          <cell r="T8" t="str">
            <v>Transit Bus</v>
          </cell>
        </row>
        <row r="9">
          <cell r="B9">
            <v>2022</v>
          </cell>
          <cell r="C9" t="str">
            <v>Del Norte</v>
          </cell>
          <cell r="H9" t="str">
            <v>Purchase replacement zero-emission/hybrid vehicle(s)</v>
          </cell>
          <cell r="S9" t="str">
            <v>Shuttle</v>
          </cell>
          <cell r="T9" t="str">
            <v>Van</v>
          </cell>
        </row>
        <row r="10">
          <cell r="B10">
            <v>2023</v>
          </cell>
          <cell r="C10" t="str">
            <v>El Dorado</v>
          </cell>
          <cell r="H10" t="str">
            <v>Install new transit facilities</v>
          </cell>
          <cell r="S10" t="str">
            <v>Streetcar</v>
          </cell>
        </row>
        <row r="11">
          <cell r="B11">
            <v>2024</v>
          </cell>
          <cell r="C11" t="str">
            <v>Fresno</v>
          </cell>
          <cell r="H11" t="str">
            <v>Upgrade transit facilities</v>
          </cell>
          <cell r="S11" t="str">
            <v>Vanpool</v>
          </cell>
        </row>
        <row r="12">
          <cell r="B12">
            <v>2025</v>
          </cell>
          <cell r="C12" t="str">
            <v>Glenn</v>
          </cell>
          <cell r="H12" t="str">
            <v>Upgrade transit vehicle(s)</v>
          </cell>
        </row>
        <row r="13">
          <cell r="B13">
            <v>2026</v>
          </cell>
          <cell r="C13" t="str">
            <v>Humboldt</v>
          </cell>
        </row>
        <row r="14">
          <cell r="B14">
            <v>2027</v>
          </cell>
          <cell r="C14" t="str">
            <v>Imperial</v>
          </cell>
        </row>
        <row r="15">
          <cell r="B15">
            <v>2028</v>
          </cell>
          <cell r="C15" t="str">
            <v>Inyo</v>
          </cell>
        </row>
        <row r="16">
          <cell r="B16">
            <v>2029</v>
          </cell>
          <cell r="C16" t="str">
            <v>Kern</v>
          </cell>
        </row>
        <row r="17">
          <cell r="B17">
            <v>2030</v>
          </cell>
          <cell r="C17" t="str">
            <v>Kings</v>
          </cell>
        </row>
        <row r="18">
          <cell r="B18">
            <v>2031</v>
          </cell>
          <cell r="C18" t="str">
            <v>Lake (County)</v>
          </cell>
        </row>
        <row r="19">
          <cell r="B19">
            <v>2032</v>
          </cell>
          <cell r="C19" t="str">
            <v>Lassen</v>
          </cell>
        </row>
        <row r="20">
          <cell r="B20">
            <v>2033</v>
          </cell>
          <cell r="C20" t="str">
            <v>Los Angeles</v>
          </cell>
        </row>
        <row r="21">
          <cell r="B21">
            <v>2034</v>
          </cell>
          <cell r="C21" t="str">
            <v>Madera</v>
          </cell>
        </row>
        <row r="22">
          <cell r="B22">
            <v>2035</v>
          </cell>
          <cell r="C22" t="str">
            <v>Marin</v>
          </cell>
        </row>
        <row r="23">
          <cell r="B23">
            <v>2036</v>
          </cell>
          <cell r="C23" t="str">
            <v>Mariposa</v>
          </cell>
        </row>
        <row r="24">
          <cell r="B24">
            <v>2037</v>
          </cell>
          <cell r="C24" t="str">
            <v>Mendocino</v>
          </cell>
        </row>
        <row r="25">
          <cell r="B25">
            <v>2038</v>
          </cell>
          <cell r="C25" t="str">
            <v>Merced</v>
          </cell>
        </row>
        <row r="26">
          <cell r="B26">
            <v>2039</v>
          </cell>
          <cell r="C26" t="str">
            <v>Modoc</v>
          </cell>
        </row>
        <row r="27">
          <cell r="B27">
            <v>2040</v>
          </cell>
          <cell r="C27" t="str">
            <v>Mono</v>
          </cell>
        </row>
        <row r="28">
          <cell r="B28">
            <v>2041</v>
          </cell>
          <cell r="C28" t="str">
            <v>Monterey</v>
          </cell>
        </row>
        <row r="29">
          <cell r="B29">
            <v>2042</v>
          </cell>
          <cell r="C29" t="str">
            <v>Napa</v>
          </cell>
        </row>
        <row r="30">
          <cell r="B30">
            <v>2043</v>
          </cell>
          <cell r="C30" t="str">
            <v>Nevada</v>
          </cell>
        </row>
        <row r="31">
          <cell r="B31">
            <v>2044</v>
          </cell>
          <cell r="C31" t="str">
            <v>Orange</v>
          </cell>
        </row>
        <row r="32">
          <cell r="B32">
            <v>2045</v>
          </cell>
          <cell r="C32" t="str">
            <v>Placer</v>
          </cell>
        </row>
        <row r="33">
          <cell r="B33">
            <v>2046</v>
          </cell>
          <cell r="C33" t="str">
            <v>Plumas</v>
          </cell>
        </row>
        <row r="34">
          <cell r="B34">
            <v>2047</v>
          </cell>
          <cell r="C34" t="str">
            <v>Riverside</v>
          </cell>
        </row>
        <row r="35">
          <cell r="B35">
            <v>2048</v>
          </cell>
          <cell r="C35" t="str">
            <v>Sacramento</v>
          </cell>
        </row>
        <row r="36">
          <cell r="B36">
            <v>2049</v>
          </cell>
          <cell r="C36" t="str">
            <v>San Benito</v>
          </cell>
        </row>
        <row r="37">
          <cell r="B37">
            <v>2050</v>
          </cell>
          <cell r="C37" t="str">
            <v>San Bernardino</v>
          </cell>
        </row>
        <row r="38">
          <cell r="C38" t="str">
            <v>San Diego (County)</v>
          </cell>
        </row>
        <row r="39">
          <cell r="C39" t="str">
            <v>San Francisco (County)</v>
          </cell>
        </row>
        <row r="40">
          <cell r="C40" t="str">
            <v>San Joaquin</v>
          </cell>
        </row>
        <row r="41">
          <cell r="C41" t="str">
            <v>San Luis Obispo</v>
          </cell>
        </row>
        <row r="42">
          <cell r="C42" t="str">
            <v>San Mateo</v>
          </cell>
        </row>
        <row r="43">
          <cell r="C43" t="str">
            <v>Santa Barbara</v>
          </cell>
        </row>
        <row r="44">
          <cell r="C44" t="str">
            <v>Santa Clara</v>
          </cell>
        </row>
        <row r="45">
          <cell r="C45" t="str">
            <v>Santa Cruz</v>
          </cell>
        </row>
        <row r="46">
          <cell r="C46" t="str">
            <v>Shasta</v>
          </cell>
        </row>
        <row r="47">
          <cell r="C47" t="str">
            <v>Sierra</v>
          </cell>
        </row>
        <row r="48">
          <cell r="C48" t="str">
            <v>Siskiyou</v>
          </cell>
        </row>
        <row r="49">
          <cell r="C49" t="str">
            <v>Solano</v>
          </cell>
        </row>
        <row r="50">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sheetData sheetId="1"/>
      <sheetData sheetId="2"/>
      <sheetData sheetId="3"/>
      <sheetData sheetId="4"/>
      <sheetData sheetId="5"/>
      <sheetData sheetId="6"/>
      <sheetData sheetId="7">
        <row r="2">
          <cell r="B2">
            <v>2015</v>
          </cell>
          <cell r="C2" t="str">
            <v>Alameda</v>
          </cell>
          <cell r="E2" t="str">
            <v>New/Expanded Service</v>
          </cell>
          <cell r="H2" t="str">
            <v>Implement new transit service</v>
          </cell>
          <cell r="S2" t="str">
            <v>Bike-share</v>
          </cell>
          <cell r="T2" t="str">
            <v>Cut-A-Way</v>
          </cell>
          <cell r="U2" t="str">
            <v>County</v>
          </cell>
          <cell r="W2" t="str">
            <v>Yes</v>
          </cell>
          <cell r="Z2" t="str">
            <v>Vehicle Replacement</v>
          </cell>
        </row>
        <row r="3">
          <cell r="B3">
            <v>2016</v>
          </cell>
          <cell r="C3" t="str">
            <v>Alpine</v>
          </cell>
          <cell r="E3" t="str">
            <v>Service Improvements</v>
          </cell>
          <cell r="H3" t="str">
            <v>Expand/Enhance transit service</v>
          </cell>
          <cell r="S3" t="str">
            <v>Ferry</v>
          </cell>
          <cell r="T3" t="str">
            <v>Ferry</v>
          </cell>
          <cell r="U3" t="str">
            <v>Air Basin</v>
          </cell>
          <cell r="W3" t="str">
            <v>No</v>
          </cell>
          <cell r="Z3" t="str">
            <v>Not Applicable</v>
          </cell>
        </row>
        <row r="4">
          <cell r="B4">
            <v>2017</v>
          </cell>
          <cell r="C4" t="str">
            <v>Amador</v>
          </cell>
          <cell r="E4" t="str">
            <v>Capital Improvements</v>
          </cell>
          <cell r="H4" t="str">
            <v xml:space="preserve">Provide alternative transit options
</v>
          </cell>
          <cell r="S4" t="str">
            <v>Heavy Rail</v>
          </cell>
          <cell r="T4" t="str">
            <v>Heavy Rail</v>
          </cell>
          <cell r="Z4" t="str">
            <v>Fuel Reductions</v>
          </cell>
        </row>
        <row r="5">
          <cell r="B5">
            <v>2018</v>
          </cell>
          <cell r="C5" t="str">
            <v>Butte</v>
          </cell>
          <cell r="E5" t="str">
            <v>Cleaner Vehicles</v>
          </cell>
          <cell r="H5" t="str">
            <v xml:space="preserve">Transit vouchers
</v>
          </cell>
          <cell r="S5" t="str">
            <v>Intercity/Express Bus (Long Distance)</v>
          </cell>
          <cell r="T5" t="str">
            <v>Light Rail</v>
          </cell>
        </row>
        <row r="6">
          <cell r="B6">
            <v>2019</v>
          </cell>
          <cell r="C6" t="str">
            <v>Calaveras</v>
          </cell>
          <cell r="H6" t="str">
            <v>Network/fare integration</v>
          </cell>
          <cell r="S6" t="str">
            <v>Light Rail</v>
          </cell>
          <cell r="T6" t="str">
            <v>Over-Road Coach</v>
          </cell>
        </row>
        <row r="7">
          <cell r="B7">
            <v>2020</v>
          </cell>
          <cell r="C7" t="str">
            <v>Colusa</v>
          </cell>
          <cell r="S7" t="str">
            <v>Local/ Intercity Bus (Short Distances)</v>
          </cell>
          <cell r="T7" t="str">
            <v>Streetcar</v>
          </cell>
        </row>
        <row r="8">
          <cell r="B8">
            <v>2021</v>
          </cell>
          <cell r="C8" t="str">
            <v>Contra Costa</v>
          </cell>
          <cell r="H8" t="str">
            <v>Purchase zero-emission vehicle(s)</v>
          </cell>
          <cell r="S8" t="str">
            <v>Multi-modal</v>
          </cell>
          <cell r="T8" t="str">
            <v>Transit Bus</v>
          </cell>
        </row>
        <row r="9">
          <cell r="B9">
            <v>2022</v>
          </cell>
          <cell r="C9" t="str">
            <v>Del Norte</v>
          </cell>
          <cell r="H9" t="str">
            <v>Purchase replacement zero-emission/hybrid vehicle(s)</v>
          </cell>
          <cell r="S9" t="str">
            <v>Shuttle</v>
          </cell>
          <cell r="T9" t="str">
            <v>Van</v>
          </cell>
        </row>
        <row r="10">
          <cell r="B10">
            <v>2023</v>
          </cell>
          <cell r="C10" t="str">
            <v>El Dorado</v>
          </cell>
          <cell r="H10" t="str">
            <v>Install new transit facilities</v>
          </cell>
          <cell r="S10" t="str">
            <v>Streetcar</v>
          </cell>
        </row>
        <row r="11">
          <cell r="B11">
            <v>2024</v>
          </cell>
          <cell r="C11" t="str">
            <v>Fresno</v>
          </cell>
          <cell r="H11" t="str">
            <v>Upgrade transit facilities</v>
          </cell>
          <cell r="S11" t="str">
            <v>Vanpool</v>
          </cell>
        </row>
        <row r="12">
          <cell r="B12">
            <v>2025</v>
          </cell>
          <cell r="C12" t="str">
            <v>Glenn</v>
          </cell>
          <cell r="H12" t="str">
            <v>Upgrade transit vehicle(s)</v>
          </cell>
        </row>
        <row r="13">
          <cell r="B13">
            <v>2026</v>
          </cell>
          <cell r="C13" t="str">
            <v>Humboldt</v>
          </cell>
        </row>
        <row r="14">
          <cell r="B14">
            <v>2027</v>
          </cell>
          <cell r="C14" t="str">
            <v>Imperial</v>
          </cell>
        </row>
        <row r="15">
          <cell r="B15">
            <v>2028</v>
          </cell>
          <cell r="C15" t="str">
            <v>Inyo</v>
          </cell>
        </row>
        <row r="16">
          <cell r="B16">
            <v>2029</v>
          </cell>
          <cell r="C16" t="str">
            <v>Kern</v>
          </cell>
        </row>
        <row r="17">
          <cell r="B17">
            <v>2030</v>
          </cell>
          <cell r="C17" t="str">
            <v>Kings</v>
          </cell>
        </row>
        <row r="18">
          <cell r="B18">
            <v>2031</v>
          </cell>
          <cell r="C18" t="str">
            <v>Lake (County)</v>
          </cell>
        </row>
        <row r="19">
          <cell r="B19">
            <v>2032</v>
          </cell>
          <cell r="C19" t="str">
            <v>Lassen</v>
          </cell>
        </row>
        <row r="20">
          <cell r="B20">
            <v>2033</v>
          </cell>
          <cell r="C20" t="str">
            <v>Los Angeles</v>
          </cell>
        </row>
        <row r="21">
          <cell r="B21">
            <v>2034</v>
          </cell>
          <cell r="C21" t="str">
            <v>Madera</v>
          </cell>
        </row>
        <row r="22">
          <cell r="B22">
            <v>2035</v>
          </cell>
          <cell r="C22" t="str">
            <v>Marin</v>
          </cell>
        </row>
        <row r="23">
          <cell r="B23">
            <v>2036</v>
          </cell>
          <cell r="C23" t="str">
            <v>Mariposa</v>
          </cell>
        </row>
        <row r="24">
          <cell r="B24">
            <v>2037</v>
          </cell>
          <cell r="C24" t="str">
            <v>Mendocino</v>
          </cell>
        </row>
        <row r="25">
          <cell r="B25">
            <v>2038</v>
          </cell>
          <cell r="C25" t="str">
            <v>Merced</v>
          </cell>
        </row>
        <row r="26">
          <cell r="B26">
            <v>2039</v>
          </cell>
          <cell r="C26" t="str">
            <v>Modoc</v>
          </cell>
        </row>
        <row r="27">
          <cell r="B27">
            <v>2040</v>
          </cell>
          <cell r="C27" t="str">
            <v>Mono</v>
          </cell>
        </row>
        <row r="28">
          <cell r="B28">
            <v>2041</v>
          </cell>
          <cell r="C28" t="str">
            <v>Monterey</v>
          </cell>
        </row>
        <row r="29">
          <cell r="B29">
            <v>2042</v>
          </cell>
          <cell r="C29" t="str">
            <v>Napa</v>
          </cell>
        </row>
        <row r="30">
          <cell r="B30">
            <v>2043</v>
          </cell>
          <cell r="C30" t="str">
            <v>Nevada</v>
          </cell>
        </row>
        <row r="31">
          <cell r="B31">
            <v>2044</v>
          </cell>
          <cell r="C31" t="str">
            <v>Orange</v>
          </cell>
        </row>
        <row r="32">
          <cell r="B32">
            <v>2045</v>
          </cell>
          <cell r="C32" t="str">
            <v>Placer</v>
          </cell>
        </row>
        <row r="33">
          <cell r="B33">
            <v>2046</v>
          </cell>
          <cell r="C33" t="str">
            <v>Plumas</v>
          </cell>
        </row>
        <row r="34">
          <cell r="B34">
            <v>2047</v>
          </cell>
          <cell r="C34" t="str">
            <v>Riverside</v>
          </cell>
        </row>
        <row r="35">
          <cell r="B35">
            <v>2048</v>
          </cell>
          <cell r="C35" t="str">
            <v>Sacramento</v>
          </cell>
        </row>
        <row r="36">
          <cell r="B36">
            <v>2049</v>
          </cell>
          <cell r="C36" t="str">
            <v>San Benito</v>
          </cell>
        </row>
        <row r="37">
          <cell r="B37">
            <v>2050</v>
          </cell>
          <cell r="C37" t="str">
            <v>San Bernardino</v>
          </cell>
        </row>
        <row r="38">
          <cell r="C38" t="str">
            <v>San Diego (County)</v>
          </cell>
        </row>
        <row r="39">
          <cell r="C39" t="str">
            <v>San Francisco (County)</v>
          </cell>
        </row>
        <row r="40">
          <cell r="C40" t="str">
            <v>San Joaquin</v>
          </cell>
        </row>
        <row r="41">
          <cell r="C41" t="str">
            <v>San Luis Obispo</v>
          </cell>
        </row>
        <row r="42">
          <cell r="C42" t="str">
            <v>San Mateo</v>
          </cell>
        </row>
        <row r="43">
          <cell r="C43" t="str">
            <v>Santa Barbara</v>
          </cell>
        </row>
        <row r="44">
          <cell r="C44" t="str">
            <v>Santa Clara</v>
          </cell>
        </row>
        <row r="45">
          <cell r="C45" t="str">
            <v>Santa Cruz</v>
          </cell>
        </row>
        <row r="46">
          <cell r="C46" t="str">
            <v>Shasta</v>
          </cell>
        </row>
        <row r="47">
          <cell r="C47" t="str">
            <v>Sierra</v>
          </cell>
        </row>
        <row r="48">
          <cell r="C48" t="str">
            <v>Siskiyou</v>
          </cell>
        </row>
        <row r="49">
          <cell r="C49" t="str">
            <v>Solano</v>
          </cell>
        </row>
        <row r="50">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lculations"/>
      <sheetName val="Project Info"/>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rb.ca.gov/cci-cobenefits" TargetMode="External"/><Relationship Id="rId7" Type="http://schemas.openxmlformats.org/officeDocument/2006/relationships/drawing" Target="../drawings/drawing1.xml"/><Relationship Id="rId2" Type="http://schemas.openxmlformats.org/officeDocument/2006/relationships/hyperlink" Target="http://www.arb.ca.gov/auctionproceeds" TargetMode="External"/><Relationship Id="rId1" Type="http://schemas.openxmlformats.org/officeDocument/2006/relationships/hyperlink" Target="mailto:GGRFProgram@arb.ca.gov" TargetMode="External"/><Relationship Id="rId6" Type="http://schemas.openxmlformats.org/officeDocument/2006/relationships/printerSettings" Target="../printerSettings/printerSettings1.bin"/><Relationship Id="rId5" Type="http://schemas.openxmlformats.org/officeDocument/2006/relationships/hyperlink" Target="http://www.arb.ca.gov/cc/capandtrade/auctionproceeds/carb_step_userguide_final_060120.pdf" TargetMode="External"/><Relationship Id="rId4" Type="http://schemas.openxmlformats.org/officeDocument/2006/relationships/hyperlink" Target="mailto:step@arb.ca.gov"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arb.ca.gov/regact/2018/lcfs18/frolcfs.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rb.ca.gov/emfac/2017/" TargetMode="Externa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arb.ca.gov/emfac/2017/"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arb.ca.gov/emfac/2017/" TargetMode="External"/><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arb.ca.gov/emfac/2017/" TargetMode="External"/><Relationship Id="rId4"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arb.ca.gov/emfac/2017/" TargetMode="External"/><Relationship Id="rId4"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sciencedirect.com/science/article/pii/S1361920915001315?via%3Dihub" TargetMode="External"/><Relationship Id="rId2" Type="http://schemas.openxmlformats.org/officeDocument/2006/relationships/hyperlink" Target="https://www.arb.ca.gov/emfac/2017/" TargetMode="External"/><Relationship Id="rId1" Type="http://schemas.openxmlformats.org/officeDocument/2006/relationships/hyperlink" Target="http://iopscience.iop.org/article/10.1088/1748-9326/ab2da8" TargetMode="External"/><Relationship Id="rId6" Type="http://schemas.openxmlformats.org/officeDocument/2006/relationships/vmlDrawing" Target="../drawings/vmlDrawing8.vml"/><Relationship Id="rId5" Type="http://schemas.openxmlformats.org/officeDocument/2006/relationships/drawing" Target="../drawings/drawing19.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b.ca.gov/cc/capandtrade/auctionproceeds/carb_step_userguide_final_060120.pdf"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A7A7"/>
    <pageSetUpPr fitToPage="1"/>
  </sheetPr>
  <dimension ref="A1:V179"/>
  <sheetViews>
    <sheetView showGridLines="0" tabSelected="1" zoomScaleNormal="100" zoomScalePageLayoutView="30" workbookViewId="0"/>
  </sheetViews>
  <sheetFormatPr defaultColWidth="9.140625" defaultRowHeight="15" customHeight="1" x14ac:dyDescent="0.25"/>
  <cols>
    <col min="1" max="1" width="2.85546875" style="1114" customWidth="1"/>
    <col min="2" max="2" width="15.42578125" style="1114" customWidth="1"/>
    <col min="3" max="3" width="33.42578125" style="1114" customWidth="1"/>
    <col min="4" max="4" width="59.42578125" style="1114" customWidth="1"/>
    <col min="5" max="5" width="9.42578125" style="1114" customWidth="1"/>
    <col min="6" max="6" width="97.42578125" style="1114" customWidth="1"/>
    <col min="7" max="7" width="2.85546875" style="1114" customWidth="1"/>
    <col min="8" max="16384" width="9.140625" style="1114"/>
  </cols>
  <sheetData>
    <row r="1" spans="1:6" ht="15" customHeight="1" x14ac:dyDescent="0.25">
      <c r="A1" s="1113"/>
      <c r="B1" s="1113"/>
      <c r="C1" s="1113"/>
      <c r="D1" s="1113"/>
      <c r="E1" s="1113"/>
      <c r="F1" s="1113"/>
    </row>
    <row r="2" spans="1:6" ht="20.100000000000001" customHeight="1" x14ac:dyDescent="0.25">
      <c r="A2" s="1113"/>
      <c r="B2" s="1115"/>
      <c r="C2" s="1116"/>
      <c r="D2" s="1117" t="s">
        <v>0</v>
      </c>
      <c r="E2" s="1115"/>
      <c r="F2" s="1115"/>
    </row>
    <row r="3" spans="1:6" ht="15" customHeight="1" x14ac:dyDescent="0.3">
      <c r="A3" s="1113"/>
      <c r="B3" s="1118"/>
      <c r="C3" s="1119"/>
      <c r="D3" s="1120"/>
      <c r="E3" s="1118"/>
      <c r="F3" s="1118"/>
    </row>
    <row r="4" spans="1:6" ht="20.100000000000001" customHeight="1" x14ac:dyDescent="0.25">
      <c r="A4" s="1113"/>
      <c r="B4" s="1115"/>
      <c r="C4" s="1116"/>
      <c r="D4" s="1117" t="s">
        <v>4528</v>
      </c>
      <c r="E4" s="1115"/>
      <c r="F4" s="1115"/>
    </row>
    <row r="5" spans="1:6" ht="20.100000000000001" customHeight="1" x14ac:dyDescent="0.25">
      <c r="A5" s="1113"/>
      <c r="B5" s="1121"/>
      <c r="C5" s="1122"/>
      <c r="D5" s="1123" t="s">
        <v>4695</v>
      </c>
      <c r="E5" s="1121"/>
      <c r="F5" s="1121"/>
    </row>
    <row r="6" spans="1:6" ht="15" customHeight="1" x14ac:dyDescent="0.3">
      <c r="A6" s="1113"/>
      <c r="B6" s="1118"/>
      <c r="C6" s="1119"/>
      <c r="D6" s="1120"/>
      <c r="E6" s="1118"/>
      <c r="F6" s="1118"/>
    </row>
    <row r="7" spans="1:6" ht="20.100000000000001" customHeight="1" x14ac:dyDescent="0.25">
      <c r="A7" s="1113"/>
      <c r="B7" s="1115"/>
      <c r="C7" s="1116"/>
      <c r="D7" s="1117" t="s">
        <v>1</v>
      </c>
      <c r="E7" s="1115"/>
      <c r="F7" s="1115"/>
    </row>
    <row r="8" spans="1:6" ht="15" customHeight="1" x14ac:dyDescent="0.25">
      <c r="A8" s="1113"/>
      <c r="B8" s="1113"/>
      <c r="C8" s="1113"/>
      <c r="D8" s="1113"/>
      <c r="E8" s="1113"/>
      <c r="F8" s="1113"/>
    </row>
    <row r="9" spans="1:6" ht="15" customHeight="1" thickBot="1" x14ac:dyDescent="0.3">
      <c r="A9" s="1113"/>
      <c r="B9" s="1124" t="s">
        <v>17</v>
      </c>
      <c r="C9" s="1125"/>
      <c r="D9" s="1125"/>
      <c r="E9" s="1125"/>
      <c r="F9" s="1125"/>
    </row>
    <row r="10" spans="1:6" s="1129" customFormat="1" ht="16.5" customHeight="1" x14ac:dyDescent="0.25">
      <c r="A10" s="1118"/>
      <c r="B10" s="1126" t="s">
        <v>5571</v>
      </c>
      <c r="C10" s="1127"/>
      <c r="D10" s="1127"/>
      <c r="E10" s="1127"/>
      <c r="F10" s="1128"/>
    </row>
    <row r="11" spans="1:6" s="1129" customFormat="1" ht="16.5" customHeight="1" x14ac:dyDescent="0.25">
      <c r="A11" s="1118"/>
      <c r="B11" s="1130" t="s">
        <v>4699</v>
      </c>
      <c r="C11" s="1131"/>
      <c r="D11" s="1131"/>
      <c r="E11" s="1131"/>
      <c r="F11" s="1132"/>
    </row>
    <row r="12" spans="1:6" ht="13.5" customHeight="1" x14ac:dyDescent="0.25">
      <c r="A12" s="1113"/>
      <c r="B12" s="1133"/>
      <c r="C12" s="1134"/>
      <c r="D12" s="1134"/>
      <c r="E12" s="1134"/>
      <c r="F12" s="1135"/>
    </row>
    <row r="13" spans="1:6" ht="15.75" customHeight="1" x14ac:dyDescent="0.25">
      <c r="A13" s="1113"/>
      <c r="B13" s="1136" t="s">
        <v>5572</v>
      </c>
      <c r="C13" s="1134"/>
      <c r="D13" s="1134"/>
      <c r="E13" s="1134"/>
      <c r="F13" s="1135"/>
    </row>
    <row r="14" spans="1:6" ht="15.75" x14ac:dyDescent="0.25">
      <c r="A14" s="1113"/>
      <c r="B14" s="1130" t="s">
        <v>4895</v>
      </c>
      <c r="C14" s="1137"/>
      <c r="D14" s="1137"/>
      <c r="E14" s="1137"/>
      <c r="F14" s="1138"/>
    </row>
    <row r="15" spans="1:6" ht="18.75" customHeight="1" x14ac:dyDescent="0.25">
      <c r="A15" s="1113"/>
      <c r="B15" s="1139" t="s">
        <v>4656</v>
      </c>
      <c r="C15" s="1140"/>
      <c r="D15" s="1140"/>
      <c r="E15" s="1140"/>
      <c r="F15" s="1141"/>
    </row>
    <row r="16" spans="1:6" ht="15" customHeight="1" x14ac:dyDescent="0.25">
      <c r="A16" s="1113"/>
      <c r="B16" s="1142"/>
      <c r="C16" s="1143"/>
      <c r="D16" s="1143"/>
      <c r="E16" s="1143"/>
      <c r="F16" s="1144"/>
    </row>
    <row r="17" spans="1:22" ht="15" customHeight="1" x14ac:dyDescent="0.25">
      <c r="A17" s="1113"/>
      <c r="B17" s="1145" t="s">
        <v>16</v>
      </c>
      <c r="C17" s="1143"/>
      <c r="D17" s="1143"/>
      <c r="E17" s="1143"/>
      <c r="F17" s="1144"/>
    </row>
    <row r="18" spans="1:22" ht="15" customHeight="1" x14ac:dyDescent="0.25">
      <c r="A18" s="1113"/>
      <c r="B18" s="1146" t="s">
        <v>4648</v>
      </c>
      <c r="C18" s="1147"/>
      <c r="D18" s="1147"/>
      <c r="E18" s="1147"/>
      <c r="F18" s="1148" t="s">
        <v>2</v>
      </c>
    </row>
    <row r="19" spans="1:22" ht="15" customHeight="1" x14ac:dyDescent="0.25">
      <c r="A19" s="1113"/>
      <c r="B19" s="1146" t="s">
        <v>4649</v>
      </c>
      <c r="C19" s="1147"/>
      <c r="D19" s="1147"/>
      <c r="E19" s="1147"/>
      <c r="F19" s="1148" t="s">
        <v>15</v>
      </c>
    </row>
    <row r="20" spans="1:22" ht="15" customHeight="1" x14ac:dyDescent="0.25">
      <c r="A20" s="1113"/>
      <c r="B20" s="1181" t="s">
        <v>4698</v>
      </c>
      <c r="C20" s="1147"/>
      <c r="D20" s="1147"/>
      <c r="E20" s="1147"/>
      <c r="F20" s="1182" t="s">
        <v>4827</v>
      </c>
    </row>
    <row r="21" spans="1:22" ht="7.5" customHeight="1" thickBot="1" x14ac:dyDescent="0.3">
      <c r="A21" s="1113"/>
      <c r="B21" s="1149"/>
      <c r="C21" s="1150"/>
      <c r="D21" s="1150"/>
      <c r="E21" s="1150"/>
      <c r="F21" s="1151"/>
    </row>
    <row r="22" spans="1:22" ht="15" customHeight="1" x14ac:dyDescent="0.25">
      <c r="A22" s="1113"/>
      <c r="B22" s="1152"/>
      <c r="C22" s="1152"/>
      <c r="D22" s="1152"/>
      <c r="E22" s="1152"/>
      <c r="F22" s="1152"/>
    </row>
    <row r="23" spans="1:22" ht="15" customHeight="1" x14ac:dyDescent="0.25">
      <c r="A23" s="1113"/>
      <c r="B23" s="1153" t="s">
        <v>4543</v>
      </c>
      <c r="C23" s="1153"/>
      <c r="D23" s="1154"/>
      <c r="E23" s="1125"/>
      <c r="F23" s="1125"/>
      <c r="G23" s="1155"/>
      <c r="H23" s="1156"/>
    </row>
    <row r="24" spans="1:22" ht="15.75" x14ac:dyDescent="0.25">
      <c r="A24" s="1113"/>
      <c r="B24" s="1157" t="s">
        <v>4655</v>
      </c>
      <c r="C24" s="1158"/>
      <c r="D24" s="1158"/>
      <c r="E24" s="1159"/>
      <c r="F24" s="1160"/>
      <c r="G24" s="1161"/>
      <c r="H24" s="1161"/>
    </row>
    <row r="25" spans="1:22" ht="15.75" x14ac:dyDescent="0.25">
      <c r="A25" s="1113"/>
      <c r="B25" s="1162" t="s">
        <v>5578</v>
      </c>
      <c r="C25" s="1163"/>
      <c r="D25" s="1163"/>
      <c r="E25" s="1164"/>
      <c r="F25" s="1165"/>
      <c r="G25" s="1161"/>
      <c r="H25" s="1161"/>
    </row>
    <row r="26" spans="1:22" ht="15" customHeight="1" thickBot="1" x14ac:dyDescent="0.3">
      <c r="A26" s="1113"/>
      <c r="B26" s="1166"/>
      <c r="C26" s="1166"/>
      <c r="D26" s="1166"/>
      <c r="E26" s="1166"/>
      <c r="F26" s="1166"/>
    </row>
    <row r="27" spans="1:22" ht="15" customHeight="1" thickBot="1" x14ac:dyDescent="0.3">
      <c r="A27" s="1113"/>
      <c r="B27" s="1167"/>
      <c r="C27" s="1168" t="s">
        <v>7</v>
      </c>
      <c r="D27" s="1166"/>
      <c r="E27" s="1166"/>
      <c r="F27" s="1166"/>
    </row>
    <row r="28" spans="1:22" ht="15" customHeight="1" thickTop="1" x14ac:dyDescent="0.25">
      <c r="A28" s="1113"/>
      <c r="B28" s="1169" t="s">
        <v>8</v>
      </c>
      <c r="C28" s="1170" t="s">
        <v>12</v>
      </c>
      <c r="D28" s="1166"/>
      <c r="E28" s="1166"/>
      <c r="F28" s="1166"/>
    </row>
    <row r="29" spans="1:22" ht="15" customHeight="1" x14ac:dyDescent="0.25">
      <c r="A29" s="1113"/>
      <c r="B29" s="1171" t="s">
        <v>9</v>
      </c>
      <c r="C29" s="1170" t="s">
        <v>4548</v>
      </c>
      <c r="D29" s="1166"/>
      <c r="E29" s="1166"/>
      <c r="F29" s="1166"/>
    </row>
    <row r="30" spans="1:22" ht="15" customHeight="1" x14ac:dyDescent="0.25">
      <c r="A30" s="1113"/>
      <c r="B30" s="1172" t="s">
        <v>10</v>
      </c>
      <c r="C30" s="1170" t="s">
        <v>11</v>
      </c>
      <c r="D30" s="1166"/>
      <c r="E30" s="1166"/>
      <c r="F30" s="1166"/>
      <c r="G30" s="1173"/>
      <c r="H30" s="1173"/>
      <c r="I30" s="1173"/>
      <c r="J30" s="1173"/>
      <c r="K30" s="1173"/>
      <c r="L30" s="1173"/>
      <c r="M30" s="1173"/>
      <c r="N30" s="1173"/>
      <c r="O30" s="1173"/>
      <c r="P30" s="1173"/>
      <c r="Q30" s="1173"/>
      <c r="R30" s="1173"/>
      <c r="S30" s="1173"/>
      <c r="T30" s="1174"/>
      <c r="U30" s="1174"/>
      <c r="V30" s="1173"/>
    </row>
    <row r="31" spans="1:22" ht="15" customHeight="1" thickBot="1" x14ac:dyDescent="0.3">
      <c r="A31" s="1113"/>
      <c r="B31" s="1175" t="s">
        <v>20</v>
      </c>
      <c r="C31" s="1176" t="s">
        <v>19</v>
      </c>
      <c r="D31" s="1166"/>
      <c r="E31" s="1166"/>
      <c r="F31" s="1166"/>
      <c r="G31" s="1173"/>
    </row>
    <row r="32" spans="1:22" ht="15" customHeight="1" x14ac:dyDescent="0.25">
      <c r="A32" s="1113"/>
      <c r="B32" s="1177"/>
      <c r="C32" s="1177"/>
      <c r="D32" s="1177"/>
      <c r="E32" s="1177"/>
      <c r="F32" s="1177"/>
      <c r="G32" s="1173"/>
    </row>
    <row r="33" spans="1:7" ht="15" customHeight="1" x14ac:dyDescent="0.25">
      <c r="A33" s="1113"/>
      <c r="B33" s="1177"/>
      <c r="C33" s="1177"/>
      <c r="D33" s="1177"/>
      <c r="E33" s="1177"/>
      <c r="F33" s="1177"/>
      <c r="G33" s="1173"/>
    </row>
    <row r="34" spans="1:7" ht="15" customHeight="1" x14ac:dyDescent="0.25">
      <c r="A34" s="1113"/>
      <c r="B34" s="1177"/>
      <c r="C34" s="1177"/>
      <c r="D34" s="1177"/>
      <c r="E34" s="1177"/>
      <c r="F34" s="1177"/>
      <c r="G34" s="1173"/>
    </row>
    <row r="35" spans="1:7" ht="15" customHeight="1" x14ac:dyDescent="0.25">
      <c r="A35" s="1113"/>
      <c r="B35" s="1177"/>
      <c r="C35" s="1177"/>
      <c r="D35" s="1177"/>
      <c r="E35" s="1177"/>
      <c r="F35" s="1177"/>
      <c r="G35" s="1173"/>
    </row>
    <row r="36" spans="1:7" ht="15" customHeight="1" x14ac:dyDescent="0.25">
      <c r="A36" s="1113"/>
      <c r="B36" s="1177"/>
      <c r="C36" s="1177"/>
      <c r="D36" s="1177"/>
      <c r="E36" s="1177"/>
      <c r="F36" s="1177"/>
      <c r="G36" s="1173"/>
    </row>
    <row r="37" spans="1:7" ht="15" customHeight="1" x14ac:dyDescent="0.25">
      <c r="A37" s="1113"/>
      <c r="B37" s="1177"/>
      <c r="C37" s="1177"/>
      <c r="D37" s="1177"/>
      <c r="E37" s="1177"/>
      <c r="F37" s="1177"/>
      <c r="G37" s="1173"/>
    </row>
    <row r="38" spans="1:7" ht="15" customHeight="1" x14ac:dyDescent="0.25">
      <c r="A38" s="1113"/>
      <c r="B38" s="1177"/>
      <c r="C38" s="1177"/>
      <c r="D38" s="1177"/>
      <c r="E38" s="1177"/>
      <c r="F38" s="1177"/>
      <c r="G38" s="1173"/>
    </row>
    <row r="39" spans="1:7" ht="15" customHeight="1" x14ac:dyDescent="0.25">
      <c r="A39" s="1113"/>
      <c r="B39" s="1177"/>
      <c r="C39" s="1177"/>
      <c r="D39" s="1177"/>
      <c r="E39" s="1177"/>
      <c r="F39" s="1177"/>
      <c r="G39" s="1173"/>
    </row>
    <row r="40" spans="1:7" ht="15" customHeight="1" x14ac:dyDescent="0.25">
      <c r="A40" s="1113"/>
      <c r="B40" s="1177"/>
      <c r="C40" s="1177"/>
      <c r="D40" s="1177"/>
      <c r="E40" s="1177"/>
      <c r="F40" s="1177"/>
      <c r="G40" s="1173"/>
    </row>
    <row r="41" spans="1:7" ht="15" customHeight="1" x14ac:dyDescent="0.25">
      <c r="A41" s="1113"/>
      <c r="B41" s="1177"/>
      <c r="C41" s="1177"/>
      <c r="D41" s="1177"/>
      <c r="E41" s="1177"/>
      <c r="F41" s="1177"/>
      <c r="G41" s="1173"/>
    </row>
    <row r="42" spans="1:7" ht="15" customHeight="1" x14ac:dyDescent="0.25">
      <c r="A42" s="1113"/>
      <c r="B42" s="1177"/>
      <c r="C42" s="1177"/>
      <c r="D42" s="1177"/>
      <c r="E42" s="1177"/>
      <c r="F42" s="1177"/>
      <c r="G42" s="1173"/>
    </row>
    <row r="43" spans="1:7" ht="15" customHeight="1" x14ac:dyDescent="0.25">
      <c r="A43" s="1113"/>
      <c r="B43" s="1177"/>
      <c r="C43" s="1177"/>
      <c r="D43" s="1177"/>
      <c r="E43" s="1177"/>
      <c r="F43" s="1177"/>
      <c r="G43" s="1173"/>
    </row>
    <row r="44" spans="1:7" ht="15" customHeight="1" x14ac:dyDescent="0.25">
      <c r="A44" s="1113"/>
      <c r="B44" s="1177"/>
      <c r="C44" s="1177"/>
      <c r="D44" s="1177"/>
      <c r="E44" s="1177"/>
      <c r="F44" s="1177"/>
      <c r="G44" s="1173"/>
    </row>
    <row r="45" spans="1:7" ht="15" customHeight="1" x14ac:dyDescent="0.25">
      <c r="A45" s="1113"/>
      <c r="B45" s="1177"/>
      <c r="C45" s="1177"/>
      <c r="D45" s="1177"/>
      <c r="E45" s="1177"/>
      <c r="F45" s="1177"/>
      <c r="G45" s="1173"/>
    </row>
    <row r="46" spans="1:7" ht="15" customHeight="1" x14ac:dyDescent="0.25">
      <c r="A46" s="1113"/>
      <c r="B46" s="1177"/>
      <c r="C46" s="1177"/>
      <c r="D46" s="1177"/>
      <c r="E46" s="1177"/>
      <c r="F46" s="1177"/>
      <c r="G46" s="1173"/>
    </row>
    <row r="47" spans="1:7" ht="15" customHeight="1" x14ac:dyDescent="0.25">
      <c r="A47" s="1113"/>
      <c r="B47" s="1177"/>
      <c r="C47" s="1177"/>
      <c r="D47" s="1177"/>
      <c r="E47" s="1177"/>
      <c r="F47" s="1177"/>
      <c r="G47" s="1173"/>
    </row>
    <row r="48" spans="1:7" ht="15" customHeight="1" x14ac:dyDescent="0.25">
      <c r="B48" s="1178"/>
      <c r="C48" s="1178"/>
      <c r="D48" s="1178"/>
      <c r="E48" s="1178"/>
      <c r="F48" s="1178"/>
      <c r="G48" s="1173"/>
    </row>
    <row r="49" spans="2:7" ht="15" customHeight="1" x14ac:dyDescent="0.25">
      <c r="B49" s="1178"/>
      <c r="C49" s="1178"/>
      <c r="D49" s="1178"/>
      <c r="E49" s="1178"/>
      <c r="F49" s="1178"/>
      <c r="G49" s="1173"/>
    </row>
    <row r="50" spans="2:7" ht="15" customHeight="1" x14ac:dyDescent="0.25">
      <c r="B50" s="1178"/>
      <c r="C50" s="1178"/>
      <c r="D50" s="1178"/>
      <c r="E50" s="1178"/>
      <c r="F50" s="1178"/>
      <c r="G50" s="1173"/>
    </row>
    <row r="51" spans="2:7" ht="15" customHeight="1" x14ac:dyDescent="0.25">
      <c r="B51" s="1178"/>
      <c r="C51" s="1178"/>
      <c r="D51" s="1178"/>
      <c r="E51" s="1178"/>
      <c r="F51" s="1178"/>
      <c r="G51" s="1173"/>
    </row>
    <row r="52" spans="2:7" ht="15" customHeight="1" x14ac:dyDescent="0.25">
      <c r="B52" s="1178"/>
      <c r="C52" s="1178"/>
      <c r="D52" s="1178"/>
      <c r="E52" s="1178"/>
      <c r="F52" s="1178"/>
      <c r="G52" s="1173"/>
    </row>
    <row r="53" spans="2:7" ht="15" customHeight="1" x14ac:dyDescent="0.25">
      <c r="B53" s="1178"/>
      <c r="C53" s="1178"/>
      <c r="D53" s="1178"/>
      <c r="E53" s="1178"/>
      <c r="F53" s="1178"/>
      <c r="G53" s="1173"/>
    </row>
    <row r="54" spans="2:7" ht="15" customHeight="1" x14ac:dyDescent="0.25">
      <c r="B54" s="1178"/>
      <c r="C54" s="1178"/>
      <c r="D54" s="1178"/>
      <c r="E54" s="1178"/>
      <c r="F54" s="1178"/>
      <c r="G54" s="1173"/>
    </row>
    <row r="55" spans="2:7" ht="15" customHeight="1" x14ac:dyDescent="0.25">
      <c r="B55" s="1178"/>
      <c r="C55" s="1178"/>
      <c r="D55" s="1178"/>
      <c r="E55" s="1178"/>
      <c r="F55" s="1178"/>
      <c r="G55" s="1173"/>
    </row>
    <row r="56" spans="2:7" ht="15" customHeight="1" x14ac:dyDescent="0.25">
      <c r="B56" s="1178"/>
      <c r="C56" s="1178"/>
      <c r="D56" s="1178"/>
      <c r="E56" s="1178"/>
      <c r="F56" s="1178"/>
      <c r="G56" s="1173"/>
    </row>
    <row r="57" spans="2:7" ht="15" customHeight="1" x14ac:dyDescent="0.25">
      <c r="B57" s="1178"/>
      <c r="C57" s="1178"/>
      <c r="D57" s="1178"/>
      <c r="E57" s="1178"/>
      <c r="F57" s="1178"/>
      <c r="G57" s="1173"/>
    </row>
    <row r="58" spans="2:7" ht="15" customHeight="1" x14ac:dyDescent="0.25">
      <c r="G58" s="1173"/>
    </row>
    <row r="59" spans="2:7" ht="15" customHeight="1" x14ac:dyDescent="0.25">
      <c r="B59" s="1179"/>
      <c r="G59" s="1173"/>
    </row>
    <row r="60" spans="2:7" ht="15" customHeight="1" x14ac:dyDescent="0.25">
      <c r="B60" s="1180"/>
      <c r="G60" s="1173"/>
    </row>
    <row r="61" spans="2:7" ht="15" customHeight="1" x14ac:dyDescent="0.25">
      <c r="G61" s="1173"/>
    </row>
    <row r="62" spans="2:7" ht="15" customHeight="1" x14ac:dyDescent="0.25">
      <c r="G62" s="1173"/>
    </row>
    <row r="63" spans="2:7" ht="15" customHeight="1" x14ac:dyDescent="0.25">
      <c r="G63" s="1173"/>
    </row>
    <row r="64" spans="2:7" ht="15" customHeight="1" x14ac:dyDescent="0.25">
      <c r="G64" s="1173"/>
    </row>
    <row r="65" spans="7:7" ht="15" customHeight="1" x14ac:dyDescent="0.25">
      <c r="G65" s="1173"/>
    </row>
    <row r="66" spans="7:7" ht="15" customHeight="1" x14ac:dyDescent="0.25">
      <c r="G66" s="1173"/>
    </row>
    <row r="67" spans="7:7" ht="15" customHeight="1" x14ac:dyDescent="0.25">
      <c r="G67" s="1173"/>
    </row>
    <row r="68" spans="7:7" ht="15" customHeight="1" x14ac:dyDescent="0.25">
      <c r="G68" s="1173"/>
    </row>
    <row r="69" spans="7:7" ht="15" customHeight="1" x14ac:dyDescent="0.25">
      <c r="G69" s="1173"/>
    </row>
    <row r="70" spans="7:7" ht="15" customHeight="1" x14ac:dyDescent="0.25">
      <c r="G70" s="1173"/>
    </row>
    <row r="71" spans="7:7" ht="15" customHeight="1" x14ac:dyDescent="0.25">
      <c r="G71" s="1173"/>
    </row>
    <row r="72" spans="7:7" ht="15" customHeight="1" x14ac:dyDescent="0.25">
      <c r="G72" s="1173"/>
    </row>
    <row r="73" spans="7:7" ht="15" customHeight="1" x14ac:dyDescent="0.25">
      <c r="G73" s="1173"/>
    </row>
    <row r="74" spans="7:7" ht="15" customHeight="1" x14ac:dyDescent="0.25">
      <c r="G74" s="1173"/>
    </row>
    <row r="75" spans="7:7" ht="15" customHeight="1" x14ac:dyDescent="0.25">
      <c r="G75" s="1173"/>
    </row>
    <row r="76" spans="7:7" ht="15" customHeight="1" x14ac:dyDescent="0.25">
      <c r="G76" s="1173"/>
    </row>
    <row r="77" spans="7:7" ht="15" customHeight="1" x14ac:dyDescent="0.25">
      <c r="G77" s="1173"/>
    </row>
    <row r="78" spans="7:7" ht="15" customHeight="1" x14ac:dyDescent="0.25">
      <c r="G78" s="1173"/>
    </row>
    <row r="79" spans="7:7" ht="15" customHeight="1" x14ac:dyDescent="0.25">
      <c r="G79" s="1173"/>
    </row>
    <row r="80" spans="7:7" ht="15" customHeight="1" x14ac:dyDescent="0.25">
      <c r="G80" s="1173"/>
    </row>
    <row r="81" spans="7:7" ht="15" customHeight="1" x14ac:dyDescent="0.25">
      <c r="G81" s="1173"/>
    </row>
    <row r="82" spans="7:7" ht="15" customHeight="1" x14ac:dyDescent="0.25">
      <c r="G82" s="1173"/>
    </row>
    <row r="83" spans="7:7" ht="15" customHeight="1" x14ac:dyDescent="0.25">
      <c r="G83" s="1173"/>
    </row>
    <row r="84" spans="7:7" ht="15" customHeight="1" x14ac:dyDescent="0.25">
      <c r="G84" s="1173"/>
    </row>
    <row r="85" spans="7:7" ht="15" customHeight="1" x14ac:dyDescent="0.25">
      <c r="G85" s="1173"/>
    </row>
    <row r="86" spans="7:7" ht="15" customHeight="1" x14ac:dyDescent="0.25">
      <c r="G86" s="1173"/>
    </row>
    <row r="87" spans="7:7" ht="15" customHeight="1" x14ac:dyDescent="0.25">
      <c r="G87" s="1173"/>
    </row>
    <row r="88" spans="7:7" ht="15" customHeight="1" x14ac:dyDescent="0.25">
      <c r="G88" s="1173"/>
    </row>
    <row r="89" spans="7:7" ht="15" customHeight="1" x14ac:dyDescent="0.25">
      <c r="G89" s="1173"/>
    </row>
    <row r="90" spans="7:7" ht="15" customHeight="1" x14ac:dyDescent="0.25">
      <c r="G90" s="1173"/>
    </row>
    <row r="91" spans="7:7" ht="15" customHeight="1" x14ac:dyDescent="0.25">
      <c r="G91" s="1173"/>
    </row>
    <row r="92" spans="7:7" ht="15" customHeight="1" x14ac:dyDescent="0.25">
      <c r="G92" s="1173"/>
    </row>
    <row r="93" spans="7:7" ht="15" customHeight="1" x14ac:dyDescent="0.25">
      <c r="G93" s="1173"/>
    </row>
    <row r="94" spans="7:7" ht="15" customHeight="1" x14ac:dyDescent="0.25">
      <c r="G94" s="1173"/>
    </row>
    <row r="95" spans="7:7" ht="15" customHeight="1" x14ac:dyDescent="0.25">
      <c r="G95" s="1173"/>
    </row>
    <row r="96" spans="7:7" ht="15" customHeight="1" x14ac:dyDescent="0.25">
      <c r="G96" s="1173"/>
    </row>
    <row r="97" spans="7:7" ht="15" customHeight="1" x14ac:dyDescent="0.25">
      <c r="G97" s="1173"/>
    </row>
    <row r="98" spans="7:7" ht="15" customHeight="1" x14ac:dyDescent="0.25">
      <c r="G98" s="1173"/>
    </row>
    <row r="99" spans="7:7" ht="15" customHeight="1" x14ac:dyDescent="0.25">
      <c r="G99" s="1173"/>
    </row>
    <row r="100" spans="7:7" ht="15" customHeight="1" x14ac:dyDescent="0.25">
      <c r="G100" s="1173"/>
    </row>
    <row r="101" spans="7:7" ht="15" customHeight="1" x14ac:dyDescent="0.25">
      <c r="G101" s="1173"/>
    </row>
    <row r="102" spans="7:7" ht="15" customHeight="1" x14ac:dyDescent="0.25">
      <c r="G102" s="1173"/>
    </row>
    <row r="103" spans="7:7" ht="15" customHeight="1" x14ac:dyDescent="0.25">
      <c r="G103" s="1173"/>
    </row>
    <row r="104" spans="7:7" ht="15" customHeight="1" x14ac:dyDescent="0.25">
      <c r="G104" s="1173"/>
    </row>
    <row r="105" spans="7:7" ht="15" customHeight="1" x14ac:dyDescent="0.25">
      <c r="G105" s="1173"/>
    </row>
    <row r="106" spans="7:7" ht="15" customHeight="1" x14ac:dyDescent="0.25">
      <c r="G106" s="1173"/>
    </row>
    <row r="107" spans="7:7" ht="15" customHeight="1" x14ac:dyDescent="0.25">
      <c r="G107" s="1173"/>
    </row>
    <row r="108" spans="7:7" ht="15" customHeight="1" x14ac:dyDescent="0.25">
      <c r="G108" s="1173"/>
    </row>
    <row r="109" spans="7:7" ht="15" customHeight="1" x14ac:dyDescent="0.25">
      <c r="G109" s="1173"/>
    </row>
    <row r="110" spans="7:7" ht="15" customHeight="1" x14ac:dyDescent="0.25">
      <c r="G110" s="1173"/>
    </row>
    <row r="111" spans="7:7" ht="15" customHeight="1" x14ac:dyDescent="0.25">
      <c r="G111" s="1173"/>
    </row>
    <row r="112" spans="7:7" ht="15" customHeight="1" x14ac:dyDescent="0.25">
      <c r="G112" s="1173"/>
    </row>
    <row r="113" spans="7:7" ht="15" customHeight="1" x14ac:dyDescent="0.25">
      <c r="G113" s="1173"/>
    </row>
    <row r="114" spans="7:7" ht="15" customHeight="1" x14ac:dyDescent="0.25">
      <c r="G114" s="1173"/>
    </row>
    <row r="115" spans="7:7" ht="15" customHeight="1" x14ac:dyDescent="0.25">
      <c r="G115" s="1173"/>
    </row>
    <row r="116" spans="7:7" ht="15" customHeight="1" x14ac:dyDescent="0.25">
      <c r="G116" s="1173"/>
    </row>
    <row r="117" spans="7:7" ht="15" customHeight="1" x14ac:dyDescent="0.25">
      <c r="G117" s="1173"/>
    </row>
    <row r="118" spans="7:7" ht="15" customHeight="1" x14ac:dyDescent="0.25">
      <c r="G118" s="1173"/>
    </row>
    <row r="119" spans="7:7" ht="15" customHeight="1" x14ac:dyDescent="0.25">
      <c r="G119" s="1173"/>
    </row>
    <row r="120" spans="7:7" ht="15" customHeight="1" x14ac:dyDescent="0.25">
      <c r="G120" s="1173"/>
    </row>
    <row r="121" spans="7:7" ht="15" customHeight="1" x14ac:dyDescent="0.25">
      <c r="G121" s="1173"/>
    </row>
    <row r="122" spans="7:7" ht="15" customHeight="1" x14ac:dyDescent="0.25">
      <c r="G122" s="1173"/>
    </row>
    <row r="123" spans="7:7" ht="15" customHeight="1" x14ac:dyDescent="0.25">
      <c r="G123" s="1173"/>
    </row>
    <row r="124" spans="7:7" ht="15" customHeight="1" x14ac:dyDescent="0.25">
      <c r="G124" s="1173"/>
    </row>
    <row r="125" spans="7:7" ht="15" customHeight="1" x14ac:dyDescent="0.25">
      <c r="G125" s="1173"/>
    </row>
    <row r="126" spans="7:7" ht="15" customHeight="1" x14ac:dyDescent="0.25">
      <c r="G126" s="1173"/>
    </row>
    <row r="127" spans="7:7" ht="15" customHeight="1" x14ac:dyDescent="0.25">
      <c r="G127" s="1173"/>
    </row>
    <row r="128" spans="7:7" ht="15" customHeight="1" x14ac:dyDescent="0.25">
      <c r="G128" s="1173"/>
    </row>
    <row r="129" spans="7:7" ht="15" customHeight="1" x14ac:dyDescent="0.25">
      <c r="G129" s="1173"/>
    </row>
    <row r="130" spans="7:7" ht="15" customHeight="1" x14ac:dyDescent="0.25">
      <c r="G130" s="1173"/>
    </row>
    <row r="131" spans="7:7" ht="15" customHeight="1" x14ac:dyDescent="0.25">
      <c r="G131" s="1173"/>
    </row>
    <row r="132" spans="7:7" ht="15" customHeight="1" x14ac:dyDescent="0.25">
      <c r="G132" s="1173"/>
    </row>
    <row r="133" spans="7:7" ht="15" customHeight="1" x14ac:dyDescent="0.25">
      <c r="G133" s="1173"/>
    </row>
    <row r="134" spans="7:7" ht="15" customHeight="1" x14ac:dyDescent="0.25">
      <c r="G134" s="1173"/>
    </row>
    <row r="135" spans="7:7" ht="15" customHeight="1" x14ac:dyDescent="0.25">
      <c r="G135" s="1173"/>
    </row>
    <row r="136" spans="7:7" ht="15" customHeight="1" x14ac:dyDescent="0.25">
      <c r="G136" s="1173"/>
    </row>
    <row r="137" spans="7:7" ht="15" customHeight="1" x14ac:dyDescent="0.25">
      <c r="G137" s="1173"/>
    </row>
    <row r="138" spans="7:7" ht="15" customHeight="1" x14ac:dyDescent="0.25">
      <c r="G138" s="1173"/>
    </row>
    <row r="139" spans="7:7" ht="15" customHeight="1" x14ac:dyDescent="0.25">
      <c r="G139" s="1173"/>
    </row>
    <row r="140" spans="7:7" ht="15" customHeight="1" x14ac:dyDescent="0.25">
      <c r="G140" s="1173"/>
    </row>
    <row r="141" spans="7:7" ht="15" customHeight="1" x14ac:dyDescent="0.25">
      <c r="G141" s="1173"/>
    </row>
    <row r="142" spans="7:7" ht="15" customHeight="1" x14ac:dyDescent="0.25">
      <c r="G142" s="1173"/>
    </row>
    <row r="143" spans="7:7" ht="15" customHeight="1" x14ac:dyDescent="0.25">
      <c r="G143" s="1173"/>
    </row>
    <row r="144" spans="7:7" ht="15" customHeight="1" x14ac:dyDescent="0.25">
      <c r="G144" s="1173"/>
    </row>
    <row r="145" spans="7:7" ht="15" customHeight="1" x14ac:dyDescent="0.25">
      <c r="G145" s="1173"/>
    </row>
    <row r="146" spans="7:7" ht="15" customHeight="1" x14ac:dyDescent="0.25">
      <c r="G146" s="1173"/>
    </row>
    <row r="147" spans="7:7" ht="15" customHeight="1" x14ac:dyDescent="0.25">
      <c r="G147" s="1173"/>
    </row>
    <row r="148" spans="7:7" ht="15" customHeight="1" x14ac:dyDescent="0.25">
      <c r="G148" s="1173"/>
    </row>
    <row r="149" spans="7:7" ht="15" customHeight="1" x14ac:dyDescent="0.25">
      <c r="G149" s="1173"/>
    </row>
    <row r="150" spans="7:7" ht="15" customHeight="1" x14ac:dyDescent="0.25">
      <c r="G150" s="1173"/>
    </row>
    <row r="151" spans="7:7" ht="15" customHeight="1" x14ac:dyDescent="0.25">
      <c r="G151" s="1173"/>
    </row>
    <row r="152" spans="7:7" ht="15" customHeight="1" x14ac:dyDescent="0.25">
      <c r="G152" s="1173"/>
    </row>
    <row r="153" spans="7:7" ht="15" customHeight="1" x14ac:dyDescent="0.25">
      <c r="G153" s="1173"/>
    </row>
    <row r="154" spans="7:7" ht="15" customHeight="1" x14ac:dyDescent="0.25">
      <c r="G154" s="1173"/>
    </row>
    <row r="155" spans="7:7" ht="15" customHeight="1" x14ac:dyDescent="0.25">
      <c r="G155" s="1173"/>
    </row>
    <row r="156" spans="7:7" ht="15" customHeight="1" x14ac:dyDescent="0.25">
      <c r="G156" s="1173"/>
    </row>
    <row r="157" spans="7:7" ht="15" customHeight="1" x14ac:dyDescent="0.25">
      <c r="G157" s="1173"/>
    </row>
    <row r="158" spans="7:7" ht="15" customHeight="1" x14ac:dyDescent="0.25">
      <c r="G158" s="1173"/>
    </row>
    <row r="159" spans="7:7" ht="15" customHeight="1" x14ac:dyDescent="0.25">
      <c r="G159" s="1173"/>
    </row>
    <row r="160" spans="7:7" ht="15" customHeight="1" x14ac:dyDescent="0.25">
      <c r="G160" s="1173"/>
    </row>
    <row r="161" spans="7:7" ht="15" customHeight="1" x14ac:dyDescent="0.25">
      <c r="G161" s="1173"/>
    </row>
    <row r="162" spans="7:7" ht="15" customHeight="1" x14ac:dyDescent="0.25">
      <c r="G162" s="1173"/>
    </row>
    <row r="163" spans="7:7" ht="15" customHeight="1" x14ac:dyDescent="0.25">
      <c r="G163" s="1173"/>
    </row>
    <row r="164" spans="7:7" ht="15" customHeight="1" x14ac:dyDescent="0.25">
      <c r="G164" s="1173"/>
    </row>
    <row r="165" spans="7:7" ht="15" customHeight="1" x14ac:dyDescent="0.25">
      <c r="G165" s="1173"/>
    </row>
    <row r="166" spans="7:7" ht="15" customHeight="1" x14ac:dyDescent="0.25">
      <c r="G166" s="1173"/>
    </row>
    <row r="167" spans="7:7" ht="15" customHeight="1" x14ac:dyDescent="0.25">
      <c r="G167" s="1173"/>
    </row>
    <row r="168" spans="7:7" ht="15" customHeight="1" x14ac:dyDescent="0.25">
      <c r="G168" s="1173"/>
    </row>
    <row r="169" spans="7:7" ht="15" customHeight="1" x14ac:dyDescent="0.25">
      <c r="G169" s="1173"/>
    </row>
    <row r="170" spans="7:7" ht="15" customHeight="1" x14ac:dyDescent="0.25">
      <c r="G170" s="1173"/>
    </row>
    <row r="171" spans="7:7" ht="15" customHeight="1" x14ac:dyDescent="0.25">
      <c r="G171" s="1173"/>
    </row>
    <row r="172" spans="7:7" ht="15" customHeight="1" x14ac:dyDescent="0.25">
      <c r="G172" s="1173"/>
    </row>
    <row r="173" spans="7:7" ht="15" customHeight="1" x14ac:dyDescent="0.25">
      <c r="G173" s="1173"/>
    </row>
    <row r="174" spans="7:7" ht="15" customHeight="1" x14ac:dyDescent="0.25">
      <c r="G174" s="1173"/>
    </row>
    <row r="175" spans="7:7" ht="15" customHeight="1" x14ac:dyDescent="0.25">
      <c r="G175" s="1173"/>
    </row>
    <row r="176" spans="7:7" ht="15" customHeight="1" x14ac:dyDescent="0.25">
      <c r="G176" s="1173"/>
    </row>
    <row r="177" spans="7:7" ht="15" customHeight="1" x14ac:dyDescent="0.25">
      <c r="G177" s="1173"/>
    </row>
    <row r="178" spans="7:7" ht="15" customHeight="1" x14ac:dyDescent="0.25">
      <c r="G178" s="1173"/>
    </row>
    <row r="179" spans="7:7" ht="15" customHeight="1" x14ac:dyDescent="0.25">
      <c r="G179" s="1173"/>
    </row>
  </sheetData>
  <sheetProtection algorithmName="SHA-512" hashValue="6T47EOjgTXhTZziAOJE4W8pTKPsz/12l70yKzRQHlS0+OFwYzWX3T8DPS1n4apvWzw87tXRpndFZEEH1w3hftA==" saltValue="0VQHmhx0PeMAEAf0YcWSnQ==" spinCount="100000" sheet="1" objects="1" scenarios="1"/>
  <hyperlinks>
    <hyperlink ref="F18" r:id="rId1" tooltip="Submit questions on this Benefits Calculator"/>
    <hyperlink ref="F19" r:id="rId2" tooltip="For more information on CARB’s efforts to support implementation of California Climate Investments"/>
    <hyperlink ref="B15" r:id="rId3" tooltip="CARB Co-benefit Assessment Methodologies"/>
    <hyperlink ref="F20" r:id="rId4" tooltip="Questions pertaining to STEP or on receiving technical assistance"/>
    <hyperlink ref="B25" r:id="rId5" tooltip="User Guide"/>
  </hyperlinks>
  <pageMargins left="0.7" right="0.7" top="0.98479166666666662" bottom="0.75" header="0.3" footer="0.3"/>
  <pageSetup scale="50" orientation="landscape" r:id="rId6"/>
  <headerFooter>
    <oddFooter>&amp;L&amp;"Arial,Regular"&amp;12&amp;K000000June 1, 2020&amp;C&amp;"Arial,Regular"&amp;12Page &amp;P of &amp;N&amp;R&amp;"Arial,Regular"&amp;12&amp;K000000&amp;A</oddFooter>
  </headerFooter>
  <rowBreaks count="1" manualBreakCount="1">
    <brk id="21" max="16383"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BO46"/>
  <sheetViews>
    <sheetView showGridLines="0" zoomScaleNormal="100" zoomScalePageLayoutView="30" workbookViewId="0">
      <selection activeCell="G3" sqref="G3"/>
    </sheetView>
  </sheetViews>
  <sheetFormatPr defaultColWidth="9.140625" defaultRowHeight="15" x14ac:dyDescent="0.25"/>
  <cols>
    <col min="1" max="1" width="4.42578125" style="75" customWidth="1"/>
    <col min="2" max="2" width="11.140625" style="75" customWidth="1"/>
    <col min="3" max="3" width="22" style="75" customWidth="1"/>
    <col min="4" max="4" width="46.42578125" style="75" customWidth="1"/>
    <col min="5" max="5" width="17.42578125" style="527" customWidth="1"/>
    <col min="6" max="7" width="17.42578125" style="76" customWidth="1"/>
    <col min="8" max="8" width="17.140625" style="76" customWidth="1"/>
    <col min="9" max="9" width="26.140625" style="76" bestFit="1" customWidth="1"/>
    <col min="10" max="10" width="27.42578125" style="76" customWidth="1"/>
    <col min="11" max="12" width="17.85546875" style="76" customWidth="1"/>
    <col min="13" max="26" width="27.42578125" style="75" customWidth="1"/>
    <col min="27" max="30" width="27.42578125" style="76" customWidth="1"/>
    <col min="31" max="48" width="27.42578125" style="75" customWidth="1"/>
    <col min="49" max="59" width="27.42578125" style="76" customWidth="1"/>
    <col min="60" max="66" width="27.42578125" style="75" customWidth="1"/>
    <col min="67" max="67" width="36.85546875" style="75" customWidth="1"/>
    <col min="68" max="16384" width="9.140625" style="75"/>
  </cols>
  <sheetData>
    <row r="1" spans="2:67" x14ac:dyDescent="0.25">
      <c r="B1" s="306"/>
      <c r="C1" s="306"/>
      <c r="D1" s="306"/>
      <c r="E1" s="523"/>
      <c r="F1" s="278"/>
      <c r="G1" s="278"/>
      <c r="H1" s="278"/>
      <c r="I1" s="306"/>
      <c r="J1" s="306"/>
      <c r="K1" s="306"/>
      <c r="L1" s="306"/>
      <c r="M1" s="306"/>
      <c r="N1" s="306"/>
      <c r="O1" s="306"/>
      <c r="P1" s="306"/>
      <c r="Q1" s="306"/>
      <c r="R1" s="306"/>
      <c r="S1" s="306"/>
      <c r="T1" s="306"/>
      <c r="U1" s="306"/>
      <c r="V1" s="306"/>
      <c r="W1" s="306"/>
      <c r="X1" s="306"/>
      <c r="Y1" s="306"/>
      <c r="Z1" s="306"/>
      <c r="AA1" s="278"/>
      <c r="AB1" s="278"/>
      <c r="AC1" s="278"/>
      <c r="AD1" s="278"/>
      <c r="AE1" s="306"/>
      <c r="AF1" s="306"/>
      <c r="AG1" s="306"/>
      <c r="AH1" s="306"/>
      <c r="AI1" s="306"/>
      <c r="AJ1" s="306"/>
      <c r="AK1" s="306"/>
      <c r="AL1" s="306"/>
      <c r="AM1" s="306"/>
      <c r="AN1" s="306"/>
      <c r="AO1" s="306"/>
      <c r="AP1" s="306"/>
      <c r="AQ1" s="306"/>
      <c r="AR1" s="306"/>
      <c r="AS1" s="306"/>
      <c r="AT1" s="306"/>
      <c r="AU1" s="306"/>
      <c r="AV1" s="306"/>
      <c r="AW1" s="278"/>
      <c r="AX1" s="278"/>
      <c r="AY1" s="278"/>
      <c r="AZ1" s="278"/>
      <c r="BA1" s="278"/>
      <c r="BB1" s="278"/>
      <c r="BC1" s="278"/>
      <c r="BD1" s="278"/>
      <c r="BE1" s="278"/>
      <c r="BF1" s="278"/>
      <c r="BG1" s="278"/>
    </row>
    <row r="2" spans="2:67" ht="20.25" x14ac:dyDescent="0.25">
      <c r="B2" s="265"/>
      <c r="C2" s="265"/>
      <c r="D2" s="295" t="s">
        <v>0</v>
      </c>
      <c r="E2" s="524"/>
      <c r="F2" s="295"/>
      <c r="G2" s="295"/>
      <c r="J2" s="266"/>
      <c r="K2" s="266"/>
      <c r="L2" s="266"/>
      <c r="M2" s="265"/>
      <c r="N2" s="265"/>
      <c r="O2" s="265"/>
      <c r="P2" s="265"/>
      <c r="Q2" s="265"/>
      <c r="R2" s="265"/>
      <c r="S2" s="265"/>
      <c r="T2" s="265"/>
      <c r="U2" s="265"/>
      <c r="V2" s="265"/>
      <c r="W2" s="265"/>
      <c r="X2" s="265"/>
      <c r="Y2" s="265"/>
      <c r="Z2" s="265"/>
      <c r="AA2" s="266"/>
      <c r="AB2" s="266"/>
      <c r="AC2" s="266"/>
      <c r="AD2" s="266"/>
      <c r="AE2" s="265"/>
      <c r="AF2" s="265"/>
      <c r="AG2" s="265"/>
      <c r="AH2" s="265"/>
      <c r="AI2" s="265"/>
      <c r="AJ2" s="265"/>
      <c r="AK2" s="265"/>
      <c r="AL2" s="265"/>
      <c r="AM2" s="265"/>
      <c r="AN2" s="265"/>
      <c r="AO2" s="265"/>
      <c r="AP2" s="265"/>
      <c r="AQ2" s="265"/>
      <c r="AR2" s="265"/>
      <c r="AS2" s="265"/>
      <c r="AT2" s="265"/>
      <c r="AU2" s="265"/>
      <c r="AV2" s="265"/>
      <c r="AW2" s="266"/>
      <c r="AX2" s="266"/>
      <c r="AY2" s="266"/>
      <c r="AZ2" s="266"/>
      <c r="BA2" s="266"/>
      <c r="BB2" s="266"/>
      <c r="BC2" s="266"/>
      <c r="BD2" s="266"/>
      <c r="BE2" s="266"/>
      <c r="BF2" s="266"/>
      <c r="BG2" s="266"/>
    </row>
    <row r="3" spans="2:67" ht="20.25" x14ac:dyDescent="0.3">
      <c r="B3" s="306"/>
      <c r="C3" s="306"/>
      <c r="D3" s="305"/>
      <c r="E3" s="525"/>
      <c r="F3" s="305"/>
      <c r="G3" s="305"/>
      <c r="J3" s="306"/>
      <c r="K3" s="306"/>
      <c r="L3" s="306"/>
      <c r="M3" s="306"/>
      <c r="N3" s="306"/>
      <c r="O3" s="306"/>
      <c r="P3" s="306"/>
      <c r="Q3" s="306"/>
      <c r="R3" s="306"/>
      <c r="S3" s="306"/>
      <c r="T3" s="306"/>
      <c r="U3" s="306"/>
      <c r="V3" s="306"/>
      <c r="W3" s="306"/>
      <c r="X3" s="306"/>
      <c r="Y3" s="306"/>
      <c r="Z3" s="306"/>
      <c r="AA3" s="278"/>
      <c r="AB3" s="278"/>
      <c r="AC3" s="278"/>
      <c r="AD3" s="278"/>
      <c r="AE3" s="306"/>
      <c r="AF3" s="306"/>
      <c r="AG3" s="306"/>
      <c r="AH3" s="306"/>
      <c r="AI3" s="306"/>
      <c r="AJ3" s="306"/>
      <c r="AK3" s="306"/>
      <c r="AL3" s="306"/>
      <c r="AM3" s="306"/>
      <c r="AN3" s="306"/>
      <c r="AO3" s="306"/>
      <c r="AP3" s="306"/>
      <c r="AQ3" s="306"/>
      <c r="AR3" s="306"/>
      <c r="AS3" s="306"/>
      <c r="AT3" s="306"/>
      <c r="AU3" s="306"/>
      <c r="AV3" s="306"/>
      <c r="AW3" s="278"/>
      <c r="AX3" s="278"/>
      <c r="AY3" s="278"/>
      <c r="AZ3" s="278"/>
      <c r="BA3" s="278"/>
      <c r="BB3" s="278"/>
      <c r="BC3" s="278"/>
      <c r="BD3" s="278"/>
      <c r="BE3" s="278"/>
      <c r="BF3" s="278"/>
      <c r="BG3" s="278"/>
    </row>
    <row r="4" spans="2:67" ht="20.25" x14ac:dyDescent="0.25">
      <c r="B4" s="307"/>
      <c r="C4" s="307"/>
      <c r="D4" s="295" t="s">
        <v>4528</v>
      </c>
      <c r="E4" s="524"/>
      <c r="F4" s="295"/>
      <c r="G4" s="295"/>
      <c r="J4" s="307"/>
      <c r="K4" s="307"/>
      <c r="L4" s="307"/>
      <c r="M4" s="307"/>
      <c r="N4" s="307"/>
      <c r="O4" s="307"/>
      <c r="P4" s="307"/>
      <c r="Q4" s="307"/>
      <c r="R4" s="307"/>
      <c r="S4" s="307"/>
      <c r="T4" s="307"/>
      <c r="U4" s="307"/>
      <c r="V4" s="307"/>
      <c r="W4" s="307"/>
      <c r="X4" s="307"/>
      <c r="Y4" s="307"/>
      <c r="Z4" s="307"/>
      <c r="AA4" s="279"/>
      <c r="AB4" s="279"/>
      <c r="AC4" s="279"/>
      <c r="AD4" s="279"/>
      <c r="AE4" s="307"/>
      <c r="AF4" s="307"/>
      <c r="AG4" s="307"/>
      <c r="AH4" s="307"/>
      <c r="AI4" s="307"/>
      <c r="AJ4" s="307"/>
      <c r="AK4" s="307"/>
      <c r="AL4" s="307"/>
      <c r="AM4" s="307"/>
      <c r="AN4" s="307"/>
      <c r="AO4" s="307"/>
      <c r="AP4" s="307"/>
      <c r="AQ4" s="307"/>
      <c r="AR4" s="307"/>
      <c r="AS4" s="307"/>
      <c r="AT4" s="307"/>
      <c r="AU4" s="307"/>
      <c r="AV4" s="307"/>
      <c r="AW4" s="279"/>
      <c r="AX4" s="279"/>
      <c r="AY4" s="279"/>
      <c r="AZ4" s="279"/>
      <c r="BA4" s="279"/>
      <c r="BB4" s="279"/>
      <c r="BC4" s="279"/>
      <c r="BD4" s="279"/>
      <c r="BE4" s="279"/>
      <c r="BF4" s="279"/>
      <c r="BG4" s="279"/>
    </row>
    <row r="5" spans="2:67" ht="20.25" x14ac:dyDescent="0.25">
      <c r="B5" s="265"/>
      <c r="C5" s="265"/>
      <c r="D5" s="296" t="s">
        <v>4695</v>
      </c>
      <c r="E5" s="526"/>
      <c r="F5" s="296"/>
      <c r="G5" s="296"/>
      <c r="J5" s="266"/>
      <c r="K5" s="266"/>
      <c r="L5" s="266"/>
      <c r="M5" s="265"/>
      <c r="N5" s="265"/>
      <c r="O5" s="265"/>
      <c r="P5" s="265"/>
      <c r="Q5" s="265"/>
      <c r="R5" s="265"/>
      <c r="S5" s="265"/>
      <c r="T5" s="265"/>
      <c r="U5" s="265"/>
      <c r="V5" s="265"/>
      <c r="W5" s="265"/>
      <c r="X5" s="265"/>
      <c r="Y5" s="265"/>
      <c r="Z5" s="265"/>
      <c r="AA5" s="266"/>
      <c r="AB5" s="266"/>
      <c r="AC5" s="266"/>
      <c r="AD5" s="266"/>
      <c r="AE5" s="265"/>
      <c r="AF5" s="265"/>
      <c r="AG5" s="265"/>
      <c r="AH5" s="265"/>
      <c r="AI5" s="265"/>
      <c r="AJ5" s="265"/>
      <c r="AK5" s="265"/>
      <c r="AL5" s="265"/>
      <c r="AM5" s="265"/>
      <c r="AN5" s="265"/>
      <c r="AO5" s="265"/>
      <c r="AP5" s="265"/>
      <c r="AQ5" s="265"/>
      <c r="AR5" s="265"/>
      <c r="AS5" s="265"/>
      <c r="AT5" s="265"/>
      <c r="AU5" s="265"/>
      <c r="AV5" s="265"/>
      <c r="AW5" s="266"/>
      <c r="AX5" s="266"/>
      <c r="AY5" s="266"/>
      <c r="AZ5" s="266"/>
      <c r="BA5" s="266"/>
      <c r="BB5" s="266"/>
      <c r="BC5" s="266"/>
      <c r="BD5" s="266"/>
      <c r="BE5" s="266"/>
      <c r="BF5" s="266"/>
      <c r="BG5" s="266"/>
    </row>
    <row r="6" spans="2:67" ht="20.25" x14ac:dyDescent="0.3">
      <c r="B6" s="306"/>
      <c r="C6" s="306"/>
      <c r="D6" s="305"/>
      <c r="E6" s="525"/>
      <c r="F6" s="305"/>
      <c r="G6" s="305"/>
      <c r="J6" s="306"/>
      <c r="K6" s="306"/>
      <c r="L6" s="306"/>
      <c r="M6" s="306"/>
      <c r="N6" s="306"/>
      <c r="O6" s="306"/>
      <c r="P6" s="306"/>
      <c r="Q6" s="306"/>
      <c r="R6" s="306"/>
      <c r="S6" s="306"/>
      <c r="T6" s="306"/>
      <c r="U6" s="306"/>
      <c r="V6" s="306"/>
      <c r="W6" s="306"/>
      <c r="X6" s="306"/>
      <c r="Y6" s="306"/>
      <c r="Z6" s="306"/>
      <c r="AA6" s="278"/>
      <c r="AB6" s="278"/>
      <c r="AC6" s="278"/>
      <c r="AD6" s="278"/>
      <c r="AE6" s="306"/>
      <c r="AF6" s="306"/>
      <c r="AG6" s="306"/>
      <c r="AH6" s="306"/>
      <c r="AI6" s="306"/>
      <c r="AJ6" s="306"/>
      <c r="AK6" s="306"/>
      <c r="AL6" s="306"/>
      <c r="AM6" s="306"/>
      <c r="AN6" s="306"/>
      <c r="AO6" s="306"/>
      <c r="AP6" s="306"/>
      <c r="AQ6" s="306"/>
      <c r="AR6" s="306"/>
      <c r="AS6" s="306"/>
      <c r="AT6" s="306"/>
      <c r="AU6" s="306"/>
      <c r="AV6" s="306"/>
      <c r="AW6" s="278"/>
      <c r="AX6" s="278"/>
      <c r="AY6" s="278"/>
      <c r="AZ6" s="278"/>
      <c r="BA6" s="278"/>
      <c r="BB6" s="278"/>
      <c r="BC6" s="278"/>
      <c r="BD6" s="278"/>
      <c r="BE6" s="278"/>
      <c r="BF6" s="278"/>
      <c r="BG6" s="278"/>
    </row>
    <row r="7" spans="2:67" ht="20.25" x14ac:dyDescent="0.25">
      <c r="D7" s="295" t="s">
        <v>1</v>
      </c>
      <c r="E7" s="524"/>
      <c r="F7" s="295"/>
      <c r="G7" s="295"/>
    </row>
    <row r="8" spans="2:67" ht="15.95" customHeight="1" x14ac:dyDescent="0.25">
      <c r="D8" s="295"/>
      <c r="E8" s="524"/>
      <c r="F8" s="295"/>
      <c r="G8" s="295"/>
    </row>
    <row r="9" spans="2:67" ht="18" customHeight="1" x14ac:dyDescent="0.25">
      <c r="D9" s="295"/>
      <c r="E9" s="524"/>
      <c r="F9" s="295"/>
      <c r="G9" s="295"/>
    </row>
    <row r="10" spans="2:67" ht="17.100000000000001" customHeight="1" thickBot="1" x14ac:dyDescent="0.3">
      <c r="AW10" s="271"/>
      <c r="AX10" s="271"/>
      <c r="AY10" s="271"/>
      <c r="AZ10" s="271"/>
      <c r="BA10" s="271"/>
      <c r="BB10" s="271"/>
      <c r="BC10" s="271"/>
      <c r="BD10" s="271"/>
      <c r="BE10" s="271"/>
      <c r="BF10" s="271"/>
      <c r="BG10" s="271"/>
    </row>
    <row r="11" spans="2:67" ht="71.25" customHeight="1" x14ac:dyDescent="0.25">
      <c r="B11" s="267" t="s">
        <v>217</v>
      </c>
      <c r="C11" s="268" t="s">
        <v>295</v>
      </c>
      <c r="D11" s="521" t="s">
        <v>258</v>
      </c>
      <c r="E11" s="528" t="s">
        <v>4659</v>
      </c>
      <c r="F11" s="531" t="s">
        <v>260</v>
      </c>
      <c r="G11" s="532" t="s">
        <v>259</v>
      </c>
      <c r="H11" s="530" t="s">
        <v>4481</v>
      </c>
      <c r="I11" s="269" t="s">
        <v>4671</v>
      </c>
      <c r="J11" s="269" t="s">
        <v>4497</v>
      </c>
      <c r="K11" s="269" t="s">
        <v>4883</v>
      </c>
      <c r="L11" s="269" t="s">
        <v>4884</v>
      </c>
      <c r="M11" s="269" t="s">
        <v>4491</v>
      </c>
      <c r="N11" s="269" t="s">
        <v>4492</v>
      </c>
      <c r="O11" s="269" t="s">
        <v>4508</v>
      </c>
      <c r="P11" s="269" t="s">
        <v>4509</v>
      </c>
      <c r="Q11" s="269" t="s">
        <v>4510</v>
      </c>
      <c r="R11" s="269" t="s">
        <v>4511</v>
      </c>
      <c r="S11" s="269" t="s">
        <v>4512</v>
      </c>
      <c r="T11" s="269" t="s">
        <v>4767</v>
      </c>
      <c r="U11" s="269" t="s">
        <v>4504</v>
      </c>
      <c r="V11" s="269" t="s">
        <v>4505</v>
      </c>
      <c r="W11" s="269" t="s">
        <v>4513</v>
      </c>
      <c r="X11" s="269" t="s">
        <v>4514</v>
      </c>
      <c r="Y11" s="269" t="s">
        <v>4515</v>
      </c>
      <c r="Z11" s="298" t="s">
        <v>4542</v>
      </c>
      <c r="AA11" s="270" t="s">
        <v>4672</v>
      </c>
      <c r="AB11" s="270" t="s">
        <v>4494</v>
      </c>
      <c r="AC11" s="270" t="s">
        <v>4499</v>
      </c>
      <c r="AD11" s="270" t="s">
        <v>4498</v>
      </c>
      <c r="AE11" s="270" t="s">
        <v>4500</v>
      </c>
      <c r="AF11" s="270" t="s">
        <v>4501</v>
      </c>
      <c r="AG11" s="270" t="s">
        <v>4502</v>
      </c>
      <c r="AH11" s="270" t="s">
        <v>4503</v>
      </c>
      <c r="AI11" s="270" t="s">
        <v>4516</v>
      </c>
      <c r="AJ11" s="270" t="s">
        <v>4517</v>
      </c>
      <c r="AK11" s="270" t="s">
        <v>4518</v>
      </c>
      <c r="AL11" s="270" t="s">
        <v>4519</v>
      </c>
      <c r="AM11" s="270" t="s">
        <v>4673</v>
      </c>
      <c r="AN11" s="270" t="s">
        <v>4674</v>
      </c>
      <c r="AO11" s="270" t="s">
        <v>4768</v>
      </c>
      <c r="AP11" s="270" t="s">
        <v>4769</v>
      </c>
      <c r="AQ11" s="270" t="s">
        <v>4495</v>
      </c>
      <c r="AR11" s="270" t="s">
        <v>4496</v>
      </c>
      <c r="AS11" s="270" t="s">
        <v>4520</v>
      </c>
      <c r="AT11" s="270" t="s">
        <v>4521</v>
      </c>
      <c r="AU11" s="270" t="s">
        <v>4522</v>
      </c>
      <c r="AV11" s="282" t="s">
        <v>4622</v>
      </c>
      <c r="AW11" s="335" t="s">
        <v>4568</v>
      </c>
      <c r="AX11" s="335" t="s">
        <v>4569</v>
      </c>
      <c r="AY11" s="335" t="s">
        <v>4570</v>
      </c>
      <c r="AZ11" s="335" t="s">
        <v>4592</v>
      </c>
      <c r="BA11" s="335" t="s">
        <v>4593</v>
      </c>
      <c r="BB11" s="335" t="s">
        <v>4571</v>
      </c>
      <c r="BC11" s="335" t="s">
        <v>4604</v>
      </c>
      <c r="BD11" s="335" t="s">
        <v>4670</v>
      </c>
      <c r="BE11" s="335" t="s">
        <v>4572</v>
      </c>
      <c r="BF11" s="335" t="s">
        <v>4608</v>
      </c>
      <c r="BG11" s="367" t="s">
        <v>4770</v>
      </c>
      <c r="BH11" s="280" t="s">
        <v>4506</v>
      </c>
      <c r="BI11" s="280" t="s">
        <v>4507</v>
      </c>
      <c r="BJ11" s="280" t="s">
        <v>4523</v>
      </c>
      <c r="BK11" s="280" t="s">
        <v>4524</v>
      </c>
      <c r="BL11" s="280" t="s">
        <v>4525</v>
      </c>
      <c r="BM11" s="280" t="s">
        <v>4527</v>
      </c>
      <c r="BN11" s="280" t="s">
        <v>4689</v>
      </c>
      <c r="BO11" s="299" t="s">
        <v>4526</v>
      </c>
    </row>
    <row r="12" spans="2:67" x14ac:dyDescent="0.25">
      <c r="B12" s="273">
        <f>'Project Info'!$H19</f>
        <v>0</v>
      </c>
      <c r="C12" s="274" t="str">
        <f>Inputs!C12</f>
        <v/>
      </c>
      <c r="D12" s="522" t="str">
        <f>Inputs!D12</f>
        <v/>
      </c>
      <c r="E12" s="529" t="str">
        <f>IF($D12="","",IF($C12=Defaults!$G$10,"---",Inputs!$G12))</f>
        <v/>
      </c>
      <c r="F12" s="868" t="str">
        <f>IF($D12="","",Inputs!$E12)</f>
        <v/>
      </c>
      <c r="G12" s="533" t="str">
        <f>IF($D12="","",IF($C12=Defaults!$G$10,$F12+$BF12,Inputs!$F12))</f>
        <v/>
      </c>
      <c r="H12" s="869" t="str">
        <f>IF($D12="","",$G12-$F12)</f>
        <v/>
      </c>
      <c r="I12" s="271" t="str">
        <f>IF($D12="","",IF($C12=$I$28,"Yes",IF(AND($D12=$I$30,$E12=$I$29),"Yes","No")))</f>
        <v/>
      </c>
      <c r="J12" s="271" t="str">
        <f>IF($D12="","",IF($I12="No",0,(IF(Inputs!$W12&lt;&gt;"",Inputs!$M12*Inputs!$W12,Inputs!$M12*Inputs!$Q12*Inputs!$S12)+IF(Inputs!$X12&lt;&gt;"",Inputs!$N12*Inputs!$X12,Inputs!$N12*Inputs!$R12*Inputs!$S12))/2))</f>
        <v/>
      </c>
      <c r="K12" s="271" t="str">
        <f>IF($D12="","",IF($I12="No","N/A",IF(OR($E12=$K$28,$E12=$K$29,$E12=$K$30,$E12=$K$31,$E12=$K$33),Inputs!$I12,"N/A")))</f>
        <v/>
      </c>
      <c r="L12" s="271" t="str">
        <f>IF($K12="","",IF($K12="N/A","N/A",IF(OR($K12=$L$36,$K12=$L$37,$K12=$L$38,$K12=$L$39,$K12=$L$40,$K12=$L$41,$K12=$L$42),"Diesel",IF(AND($E12=$L$28,OR($K12=$L$30,$K12=$L$31)),"Diesel","Gasoline"))))</f>
        <v/>
      </c>
      <c r="M12" s="277" t="str">
        <f>IF($D12="","",IF($I12="No",0,IF(OR($E12=$M$28,$E12=$M$29,$E12=$M$30,$E12=$M$31),(VLOOKUP($E12,'Micromobility C&amp;T'!$A$15:$H$18,3,FALSE)*(1-Inputs!$Y12-Inputs!$Z12))+'Micromobility C&amp;T'!$C$19,VLOOKUP(CONCATENATE(ROUNDDOWN(AVERAGE($F12,$G12),0),"_",Inputs!$H12),IF($E12=$M$33,Sedan!$C$1:$P$2000,IF($E12=$M$34,SUV!$C$1:$P$2000,IF($E12=$M$35,Shuttle!$C$1:$P$2000,IF(Inputs!$G12=$M$36,Van!$C$1:$P$2000,IF(Inputs!$G12=$M$38,'Transit Bus'!$C$1:$Q$2000,""))))),IF($L12="Diesel",2,3),FALSE)*VLOOKUP(CONCATENATE($K12,"_",$L12),'Fuel Calcs'!$K$1:$V$30,3,FALSE)*IF(Inputs!I12=$M$41,1-Inputs!$Y12-Inputs!Z12,IF(Inputs!I12=$M$42,1-(0.4*(Inputs!$Y12+Inputs!Z12)),1)))))</f>
        <v/>
      </c>
      <c r="N12" s="277" t="str">
        <f>IF($D12="","",IF($I12="No",0,IF(OR($E12=$M$28,$E12=$M$29,$E12=$M$30,$E12=$M$31),(VLOOKUP($E12,'Micromobility C&amp;T'!$A$15:$H$18,4,FALSE)*(1-Inputs!$Y12-Inputs!$Z12))+'Micromobility C&amp;T'!$D$19,VLOOKUP(CONCATENATE(ROUNDDOWN(AVERAGE($F12,$G12),0),"_",Inputs!$H12),IF($E12=$M$33,Sedan!$C$1:$P$2000,IF($E12=$M$34,SUV!$C$1:$P$2000,IF($E12=$M$35,Shuttle!$C$1:$P$2000,IF(Inputs!$G12=$M$36,Van!$C$1:$P$2000,IF(Inputs!$G12=$M$38,'Transit Bus'!$C$1:$Q$2000,""))))),IF($L12="Diesel",4,5),FALSE)*VLOOKUP(CONCATENATE($K12,"_",$L12),'Fuel Calcs'!$K$1:$V$30,5,FALSE)*IF(Inputs!I12=$M$41,1-Inputs!$Y12-Inputs!Z12,IF(Inputs!I12=$M$42,1-(0.4*(Inputs!$Y12+Inputs!Z12)),1)))))</f>
        <v/>
      </c>
      <c r="O12" s="277" t="str">
        <f>IF($D12="","",IF($I12="No",0,IF(OR($E12=$M$28,$E12=$M$29,$E12=$M$30,$E12=$M$31),(VLOOKUP($E12,'Micromobility C&amp;T'!$A$15:$H$18,5,FALSE)*(1-Inputs!$Y12-Inputs!$Z12))+'Micromobility C&amp;T'!$E$19,VLOOKUP(CONCATENATE(ROUNDDOWN(AVERAGE($F12,$G12),0),"_",Inputs!$H12),IF($E12=$M$33,Sedan!$C$1:$P$2000,IF($E12=$M$34,SUV!$C$1:$P$2000,IF($E12=$M$35,Shuttle!$C$1:$P$2000,IF(Inputs!$G12=$M$36,Van!$C$1:$P$2000,IF(Inputs!$G12=$M$38,'Transit Bus'!$C$1:$Q$2000,""))))),IF($L12="Diesel",6,7),FALSE)*VLOOKUP(CONCATENATE($K12,"_",$L12),'Fuel Calcs'!$K$1:$V$30,6,FALSE)*IF(Inputs!I12=$M$41,1-Inputs!$Y12-Inputs!Z12,IF(Inputs!I12=$M$42,1-(0.4*(Inputs!$Y12+Inputs!Z12)),1)))))</f>
        <v/>
      </c>
      <c r="P12" s="277" t="str">
        <f>IF($D12="","",IF($I12="No",0,IF(OR($E12=$M$28,$E12=$M$29,$E12=$M$30,$E12=$M$31),(VLOOKUP($E12,'Micromobility C&amp;T'!$A$15:$H$18,6,FALSE)*(1-Inputs!$Y12-Inputs!$Z12))+'Micromobility C&amp;T'!$F$19,VLOOKUP(CONCATENATE(ROUNDDOWN(AVERAGE($F12,$G12),0),"_",Inputs!$H12),IF($E12=$M$33,Sedan!$C$1:$P$2000,IF($E12=$M$34,SUV!$C$1:$P$2000,IF($E12=$M$35,Shuttle!$C$1:$P$2000,IF(Inputs!$G12=$M$36,Van!$C$1:$P$2000,IF(Inputs!$G12=$M$38,'Transit Bus'!$C$1:$Q$2000,""))))),IF($L12="Diesel",8,9),FALSE)*VLOOKUP(CONCATENATE($K12,"_",$L12),'Fuel Calcs'!$K$1:$V$30,7,FALSE)*IF(Inputs!I12=$M$41,1-Inputs!$Y12-Inputs!Z12,IF(Inputs!I12=$M$42,1-(0.4*(Inputs!$Y12+Inputs!Z12)),1)))))</f>
        <v/>
      </c>
      <c r="Q12" s="277" t="str">
        <f>IF($D12="","",IF($I12="No",0,IF(OR($E12=$M$28,$E12=$M$29,$E12=$M$30,$E12=$M$31),(VLOOKUP($E12,'Micromobility C&amp;T'!$A$15:$H$18,7,FALSE)*(1-Inputs!$Y12-Inputs!$Z12))+'Micromobility C&amp;T'!$G$19,VLOOKUP(CONCATENATE(ROUNDDOWN(AVERAGE($F12,$G12),0),"_",Inputs!$H12),IF($E12=$M$33,Sedan!$C$1:$P$2000,IF($E12=$M$34,SUV!$C$1:$P$2000,IF($E12=$M$35,Shuttle!$C$1:$P$2000,IF(Inputs!$G12=$M$36,Van!$C$1:$P$2000,IF(Inputs!$G12=$M$38,'Transit Bus'!$C$1:$Q$2000,""))))),IF($L12="Diesel",10,11),FALSE)*VLOOKUP(CONCATENATE($K12,"_",$L12),'Fuel Calcs'!$K$1:$V$30,8,FALSE))))</f>
        <v/>
      </c>
      <c r="R12" s="277" t="str">
        <f>IF($D12="","",IF($I12="No",0,IF(OR($E12=$M$28,$E12=$M$29,$E12=$M$30,$E12=$M$31),(VLOOKUP($E12,'Micromobility C&amp;T'!$A$15:$H$18,8,FALSE)*(1-Inputs!$Y12-Inputs!$Z12))+'Micromobility C&amp;T'!$H$19,VLOOKUP(CONCATENATE(ROUNDDOWN(AVERAGE($F12,$G12),0),"_",Inputs!$H12),IF($E12=$M$33,Sedan!$C$1:$P$2000,IF($E12=$M$34,SUV!$C$1:$P$2000,IF($E12=$M$35,Shuttle!$C$1:$P$2000,IF(Inputs!$G12=$M$36,Van!$C$1:$P$2000,IF(Inputs!$G12=$M$38,'Transit Bus'!$C$1:$Q$2000,""))))),IF($L12="Diesel",12,13),FALSE)*VLOOKUP(CONCATENATE($K12,"_",$L12),'Fuel Calcs'!$K$1:$V$30,9,FALSE))))</f>
        <v/>
      </c>
      <c r="S12" s="790" t="str">
        <f>IF($D12="","",IF($I12="No",0,IF(OR($E12=$M$28,$E12=$M$29,$E12=$M$30,$E12=$M$31),0,IF($L12="Diesel",VLOOKUP(CONCATENATE(ROUNDDOWN(AVERAGE($F12,$G12),0),"_",Inputs!$H12),IF($E12=$M$33,Sedan!$C$1:$P$2000,IF($E12=$M$34,SUV!$C$1:$P$2000,IF($E12=$M$35,Shuttle!$C$1:$P$2000,IF(Inputs!$G12=$M$36,Van!$C$1:$P$2000,IF(Inputs!$G12=$M$38,'Transit Bus'!$C$1:$Q$2000,""))))),14,FALSE)*VLOOKUP(CONCATENATE($K12,"_",$L12),'Fuel Calcs'!$K$1:$V$30,10,FALSE),0))))</f>
        <v/>
      </c>
      <c r="T12" s="277" t="str">
        <f>IF($D12="","",IF($I12="No",0,IF(OR($E12=$M$28,$E12=$M$29,$E12=$M$30,$E12=$M$31),$M12/'Fuel Calcs'!$F$14,VLOOKUP(CONCATENATE(ROUNDDOWN(AVERAGE($F12,$G12),0),"_",Inputs!$H12),IF($E12=$M$33,Sedan!$C$1:$P$2000,IF($E12=$M$34,SUV!$C$1:$P$2000,IF($E12=$M$35,Shuttle!$C$1:$P$2000,IF(Inputs!$G12=$M$36,Van!$C$1:$P$2000,IF(Inputs!$G12=$M$38,'Transit Bus'!$C$1:$Q$2000,""))))),IF($L12="Diesel",2,3),FALSE)*VLOOKUP(CONCATENATE($K12,"_",$L12),'Fuel Calcs'!$K$1:$V$25,12,FALSE)*IF(Inputs!I12=$M$41,1-Inputs!$Y12-Inputs!Z12,IF(Inputs!I12=$M$42,1-(0.4*(Inputs!$Y12+Inputs!Z12)),1)))))</f>
        <v/>
      </c>
      <c r="U12" s="272" t="str">
        <f t="shared" ref="U12:U26" si="0">IF($D12="","",$H12*$J12*M12/(1000*1000))</f>
        <v/>
      </c>
      <c r="V12" s="275" t="str">
        <f t="shared" ref="V12:V26" si="1">IF($D12="","",$H12*$J12*N12*0.00220462)</f>
        <v/>
      </c>
      <c r="W12" s="275" t="str">
        <f t="shared" ref="W12:W26" si="2">IF($D12="","",$H12*$J12*O12*0.00220462)</f>
        <v/>
      </c>
      <c r="X12" s="275" t="str">
        <f t="shared" ref="X12:X26" si="3">IF($D12="","",$H12*$J12*(P12+Q12+R12)*0.00220462)</f>
        <v/>
      </c>
      <c r="Y12" s="275" t="str">
        <f t="shared" ref="Y12:Y26" si="4">IF($D12="","",$H12*$J12*S12*0.00220462)</f>
        <v/>
      </c>
      <c r="Z12" s="276" t="str">
        <f>IF($D12="","",$H12*$J12*T12)</f>
        <v/>
      </c>
      <c r="AA12" s="355" t="str">
        <f>IF($C12="","",IF($C12=$AB$28,"Calculated Separately",IF(Inputs!$J12=Defaults!$L$11,0.83,0.5)*IF(Inputs!$K12="Yes",0.6,1)))</f>
        <v/>
      </c>
      <c r="AB12" s="271" t="str">
        <f>IF($C12="","",IF($C12=$AB$28,$BE12,$AA12*IF($C12=$AB$30,Inputs!$T12*Inputs!$V12,IF(Inputs!$W12&lt;&gt;"",Inputs!$M12*Inputs!$W12,Inputs!$M12*Inputs!$Q12*Inputs!$S12)*IF($C12="Ride-on-Demand",1.55,IF(OR($E12=$AB$32,$E12=$AB$33,$E12=$AB$34,$E12=$AB$35),1,Inputs!$O12)))))</f>
        <v/>
      </c>
      <c r="AC12" s="271" t="str">
        <f>IF($C12="","",IF($C12=$AB$28,$BE12,$AA12*IF($C12=$AB$30,Inputs!$U12*Inputs!$V12,IF(Inputs!$XZ12&lt;&gt;"",Inputs!$N12*Inputs!$X12,Inputs!$N12*Inputs!$R12*Inputs!$S12)*IF($C12="Ride-on-Demand",1.55,IF(OR($E12=$AB$32,$E12=$AB$33,$E12=$AB$34,$E12=$AB$35),1,Inputs!$P12)))))</f>
        <v/>
      </c>
      <c r="AD12" s="266">
        <f>'Project Info'!$N19</f>
        <v>0</v>
      </c>
      <c r="AE12" s="272" t="str">
        <f>IF($D12="","",VLOOKUP(CONCATENATE($AD12,"_",$F12),'Displaced Auto GHG'!$C$1:$D$3001,2,FALSE))</f>
        <v/>
      </c>
      <c r="AF12" s="272" t="str">
        <f>IF($D12="","",VLOOKUP(CONCATENATE($AD12,"_",MIN(2050,$G12)),'Displaced Auto GHG'!$C$1:$D$3001,2,FALSE))</f>
        <v/>
      </c>
      <c r="AG12" s="272" t="str">
        <f>IF($D12="","",VLOOKUP(CONCATENATE($AD12,"_",$F12),'Displaced Auto C&amp;T'!$C$1:$L$3001,3,FALSE))</f>
        <v/>
      </c>
      <c r="AH12" s="277" t="str">
        <f>IF($D12="","",VLOOKUP(CONCATENATE($AD12,"_",MIN(2050,$G12)),'Displaced Auto C&amp;T'!$C$1:$L$3001,3,FALSE))</f>
        <v/>
      </c>
      <c r="AI12" s="277" t="str">
        <f>IF($D12="","",VLOOKUP(CONCATENATE($AD12,"_",$F12),'Displaced Auto C&amp;T'!$C$1:$L$3001,4,FALSE))</f>
        <v/>
      </c>
      <c r="AJ12" s="277" t="str">
        <f>IF($D12="","",VLOOKUP(CONCATENATE($AD12,"_",MIN(2050,$G12)),'Displaced Auto C&amp;T'!$C$1:$L$3001,4,FALSE))</f>
        <v/>
      </c>
      <c r="AK12" s="277" t="str">
        <f>IF($D12="","",VLOOKUP(CONCATENATE($AD12,"_",$F12),'Displaced Auto C&amp;T'!$C$1:$L$3001,5,FALSE)+VLOOKUP(CONCATENATE($AD12,"_",$F12),'Displaced Auto C&amp;T'!$C$1:$L$3001,6,FALSE)+VLOOKUP(CONCATENATE($AD12,"_",$F12),'Displaced Auto C&amp;T'!$C$1:$L$3001,7,FALSE))</f>
        <v/>
      </c>
      <c r="AL12" s="277" t="str">
        <f>IF($D12="","",VLOOKUP(CONCATENATE($AD12,"_",MIN(2050,$G12)),'Displaced Auto C&amp;T'!$C$1:$L$3001,5,FALSE)+VLOOKUP(CONCATENATE($AD12,"_",MIN(2050,$G12)),'Displaced Auto C&amp;T'!$C$1:$L$3001,6,FALSE)+VLOOKUP(CONCATENATE($AD12,"_",MIN(2050,$G12)),'Displaced Auto C&amp;T'!$C$4:$L$23001,7,FALSE))</f>
        <v/>
      </c>
      <c r="AM12" s="277" t="str">
        <f>IF($D12="","",VLOOKUP(CONCATENATE($AD12,"_",$F12),'Displaced Auto C&amp;T'!$C$1:$L$3001,10,FALSE))</f>
        <v/>
      </c>
      <c r="AN12" s="277" t="str">
        <f>IF($D12="","",VLOOKUP(CONCATENATE($AD12,"_",MIN(2050,$G12)),'Displaced Auto C&amp;T'!$C$1:$L$3001,10,FALSE))</f>
        <v/>
      </c>
      <c r="AO12" s="277" t="str">
        <f>IF($D12="","",VLOOKUP(CONCATENATE($AD12,"_",$F12),'Displaced Auto C&amp;T'!$C$1:$L$3001,2,FALSE))</f>
        <v/>
      </c>
      <c r="AP12" s="277" t="str">
        <f>IF($D12="","",VLOOKUP(CONCATENATE($AD12,"_",MIN(2050,$G12)),'Displaced Auto C&amp;T'!$C$1:$L$3001,2,FALSE))</f>
        <v/>
      </c>
      <c r="AQ12" s="277" t="str">
        <f t="shared" ref="AQ12:AQ26" si="5">IF($D12="","",$H12*AVERAGE($AB12*AE12,$AC12*AF12)/(1000*1000))</f>
        <v/>
      </c>
      <c r="AR12" s="277" t="str">
        <f>IF($D12="","",$H12*AVERAGE($AB12*AG12,$AC12*AH12)*0.00220462)</f>
        <v/>
      </c>
      <c r="AS12" s="277" t="str">
        <f>IF($D12="","",$H12*AVERAGE($AB12*AI12,$AC12*AJ12)*0.00220462)</f>
        <v/>
      </c>
      <c r="AT12" s="277" t="str">
        <f>IF($D12="","",$H12*AVERAGE($AB12*AK12,$AC12*AL12)*0.00220462)</f>
        <v/>
      </c>
      <c r="AU12" s="277" t="str">
        <f>IF($D12="","",$H12*AVERAGE($AB12*AM12,$AC12*AN12)*0.00220462)</f>
        <v/>
      </c>
      <c r="AV12" s="283" t="str">
        <f>IF($D12="","",$H12*AVERAGE($AB12*AO12,$AC12*AP12))</f>
        <v/>
      </c>
      <c r="AW12" s="350" t="str">
        <f>IF(OR($C12="",$C12&lt;&gt;Defaults!$G$10),"",IF(Inputs!AD12&lt;=12000,"ADT1",IF(Inputs!AD12&lt;=24000,"ADT2","ADT3")))</f>
        <v/>
      </c>
      <c r="AX12" s="350" t="str">
        <f>IF(OR($C12="",$C12&lt;&gt;Defaults!$G$10),"",IF(Inputs!$AC12&lt;=1,"L1",IF(Inputs!$AC12&lt;=2,"L2","L3")))</f>
        <v/>
      </c>
      <c r="AY12" s="350" t="str">
        <f>IF(OR($C12="",$C12&lt;&gt;Defaults!$G$10),"",VLOOKUP(CONCATENATE($AW12,"_",$AX12),Defaults!$I$40:$K$48,IF(Inputs!$AE12="No",2,3),FALSE))</f>
        <v/>
      </c>
      <c r="AZ12" s="350" t="str">
        <f>IF(OR($C12="",$C12&lt;&gt;Defaults!$G$10),"",IF(Inputs!$AF12&lt;3,"C1",IF(Inputs!$AF12=3,"C2",IF(Inputs!$AF12&lt;7,"C3","C4"))))</f>
        <v/>
      </c>
      <c r="BA12" s="350" t="str">
        <f>IF(OR($C12="",$C12&lt;&gt;Defaults!$G$10),"",IF(Inputs!$AG12&lt;3,"C1",IF(Inputs!$AG12=3,"C2",IF(Inputs!$AG12&lt;7,"C3","C4"))))</f>
        <v/>
      </c>
      <c r="BB12" s="350" t="str">
        <f>IF(OR($C12="",$C12&lt;&gt;Defaults!$G$10),"",MAX(VLOOKUP($AZ12,Defaults!$H$52:$J$55,3,FALSE),VLOOKUP($BA12,Defaults!$H$52:$J$55,2,FALSE)))</f>
        <v/>
      </c>
      <c r="BC12" s="350" t="str">
        <f>IF($D12&lt;&gt;Defaults!$H$10,"",CONCATENATE(Inputs!$AA12,"_",Inputs!$AB12))</f>
        <v/>
      </c>
      <c r="BD12" s="355" t="str">
        <f>IF(OR($C12="",$C12&lt;&gt;Defaults!$G$10,$D12=Defaults!$H$11),"",VLOOKUP($BC12,Defaults!$G$59:$H$62,2,FALSE))</f>
        <v/>
      </c>
      <c r="BE12" s="354" t="str">
        <f>IF(OR($C12="",$C12&lt;&gt;Defaults!$G$10),"",200*Inputs!AD12*($AY12+$BB12)*IF($D12=Defaults!$H$11,0.3,1.5*$BD12))</f>
        <v/>
      </c>
      <c r="BF12" s="354" t="str">
        <f>IF(OR($C12="",$C12&lt;&gt;Defaults!$G$10),"",IF(OR(Inputs!$AB12=Defaults!$H$30,$D12=Defaults!$H$11),20,15))</f>
        <v/>
      </c>
      <c r="BG12" s="368" t="str">
        <f>IF(OR($C12="",$C12&lt;&gt;Defaults!$G$10),"",BE12*BF12*(0.58-IF($D12=BG28,0.04,0)))</f>
        <v/>
      </c>
      <c r="BH12" s="272" t="str">
        <f t="shared" ref="BH12:BH26" si="6">IF($D12="","",$AQ12-U12)</f>
        <v/>
      </c>
      <c r="BI12" s="272" t="str">
        <f t="shared" ref="BI12:BI26" si="7">IF($D12="","",$AR12-$V12)</f>
        <v/>
      </c>
      <c r="BJ12" s="272" t="str">
        <f t="shared" ref="BJ12:BJ26" si="8">IF($D12="","",$AS12-$W12)</f>
        <v/>
      </c>
      <c r="BK12" s="272" t="str">
        <f t="shared" ref="BK12:BK26" si="9">IF($D12="","",$AT12-$X12)</f>
        <v/>
      </c>
      <c r="BL12" s="272" t="str">
        <f t="shared" ref="BL12:BL26" si="10">IF($D12="","",$AU12-$Y12)</f>
        <v/>
      </c>
      <c r="BM12" s="272" t="e">
        <f t="shared" ref="BM12:BM26" si="11">IF($B12="","",$AV12-$Z12)</f>
        <v>#VALUE!</v>
      </c>
      <c r="BN12" s="272" t="e">
        <f>IF($B12="","",$H12*(AVERAGE($AB12,$AC12)-IF(OR($E12=$BN$29,$E12=$BN$30),$J12,0)))</f>
        <v>#VALUE!</v>
      </c>
      <c r="BO12" s="281" t="str">
        <f>IF($C12="","",IF($C12=$BO$29,$BG12,(0.58*AVERAGE($AB12,$AC12)*$H12)-IF(OR($D12=$BO$30,$D12=$BO$31),Inputs!$AH12*Inputs!$AI12*$AA12*$H12,0)+IF($D12=$BO$32,Inputs!$AJ12*Inputs!$AK12*(1-$AA12)*$H12,0)))</f>
        <v/>
      </c>
    </row>
    <row r="13" spans="2:67" x14ac:dyDescent="0.25">
      <c r="B13" s="273" t="str">
        <f>IF('Project Info'!H20&lt;&gt;"",'Project Info'!H20,IF('Project Info'!$D20=0,'Main Calcs'!$B12,""))</f>
        <v/>
      </c>
      <c r="C13" s="274" t="str">
        <f>Inputs!C13</f>
        <v/>
      </c>
      <c r="D13" s="522" t="str">
        <f>Inputs!D13</f>
        <v/>
      </c>
      <c r="E13" s="529" t="str">
        <f>IF($D13="","",IF($C13=Defaults!$G$10,"---",Inputs!$G13))</f>
        <v/>
      </c>
      <c r="F13" s="870" t="str">
        <f>IF($D13="","",Inputs!$E13)</f>
        <v/>
      </c>
      <c r="G13" s="266" t="str">
        <f>IF($D13="","",IF($C13=Defaults!$G$10,$F13+$BF13,Inputs!$F13))</f>
        <v/>
      </c>
      <c r="H13" s="871" t="str">
        <f t="shared" ref="H13:H26" si="12">IF($D13="","",$G13-$F13)</f>
        <v/>
      </c>
      <c r="I13" s="271" t="str">
        <f t="shared" ref="I13:I26" si="13">IF($D13="","",IF($C13=$I$28,"Yes",IF(AND($D13=$I$30,$E13=$I$29),"Yes","No")))</f>
        <v/>
      </c>
      <c r="J13" s="271" t="str">
        <f>IF($D13="","",IF($I13="No",0,(IF(Inputs!$W13&lt;&gt;"",Inputs!$M13*Inputs!$W13,Inputs!$M13*Inputs!$Q13*Inputs!$S13)+IF(Inputs!$X13&lt;&gt;"",Inputs!$N13*Inputs!$X13,Inputs!$N13*Inputs!$R13*Inputs!$S13))/2))</f>
        <v/>
      </c>
      <c r="K13" s="271" t="str">
        <f>IF($D13="","",IF($I13="No","N/A",IF(OR($E13=$K$28,$E13=$K$29,$E13=$K$30,$E13=$K$31,$E13=$K$33),Inputs!$I13,"N/A")))</f>
        <v/>
      </c>
      <c r="L13" s="271" t="str">
        <f t="shared" ref="L13:L26" si="14">IF($K13="","",IF($K13="N/A","N/A",IF(OR($K13=$L$36,$K13=$L$37,$K13=$L$38,$K13=$L$39,$K13=$L$40,$K13=$L$41,$K13=$L$42),"Diesel",IF(AND($E13=$L$28,OR($K13=$L$30,$K13=$L$31)),"Diesel","Gasoline"))))</f>
        <v/>
      </c>
      <c r="M13" s="277" t="str">
        <f>IF($D13="","",IF($I13="No",0,IF(OR($E13=$M$28,$E13=$M$29,$E13=$M$30,$E13=$M$31),(VLOOKUP($E13,'Micromobility C&amp;T'!$A$15:$H$18,3,FALSE)*(1-Inputs!$Y13-Inputs!$Z13))+'Micromobility C&amp;T'!$C$19,VLOOKUP(CONCATENATE(ROUNDDOWN(AVERAGE($F13,$G13),0),"_",Inputs!$H13),IF($E13=$M$33,Sedan!$C$1:$P$2000,IF($E13=$M$34,SUV!$C$1:$P$2000,IF($E13=$M$35,Shuttle!$C$1:$P$2000,IF(Inputs!$G13=$M$36,Van!$C$1:$P$2000,IF(Inputs!$G13=$M$38,'Transit Bus'!$C$1:$Q$2000,""))))),IF($L13="Diesel",2,3),FALSE)*VLOOKUP(CONCATENATE($K13,"_",$L13),'Fuel Calcs'!$K$1:$V$30,3,FALSE)*IF(Inputs!I13=$M$41,1-Inputs!$Y13-Inputs!Z13,IF(Inputs!I13=$M$42,1-(0.4*(Inputs!$Y13+Inputs!Z13)),1)))))</f>
        <v/>
      </c>
      <c r="N13" s="277" t="str">
        <f>IF($D13="","",IF($I13="No",0,IF(OR($E13=$M$28,$E13=$M$29,$E13=$M$30,$E13=$M$31),(VLOOKUP($E13,'Micromobility C&amp;T'!$A$15:$H$18,4,FALSE)*(1-Inputs!$Y13-Inputs!$Z13))+'Micromobility C&amp;T'!$D$19,VLOOKUP(CONCATENATE(ROUNDDOWN(AVERAGE($F13,$G13),0),"_",Inputs!$H13),IF($E13=$M$33,Sedan!$C$1:$P$2000,IF($E13=$M$34,SUV!$C$1:$P$2000,IF($E13=$M$35,Shuttle!$C$1:$P$2000,IF(Inputs!$G13=$M$36,Van!$C$1:$P$2000,IF(Inputs!$G13=$M$38,'Transit Bus'!$C$1:$Q$2000,""))))),IF($L13="Diesel",4,5),FALSE)*VLOOKUP(CONCATENATE($K13,"_",$L13),'Fuel Calcs'!$K$1:$V$30,5,FALSE)*IF(Inputs!I13=$M$41,1-Inputs!$Y13-Inputs!Z13,IF(Inputs!I13=$M$42,1-(0.4*(Inputs!$Y13+Inputs!Z13)),1)))))</f>
        <v/>
      </c>
      <c r="O13" s="277" t="str">
        <f>IF($D13="","",IF($I13="No",0,IF(OR($E13=$M$28,$E13=$M$29,$E13=$M$30,$E13=$M$31),(VLOOKUP($E13,'Micromobility C&amp;T'!$A$15:$H$18,5,FALSE)*(1-Inputs!$Y13-Inputs!$Z13))+'Micromobility C&amp;T'!$E$19,VLOOKUP(CONCATENATE(ROUNDDOWN(AVERAGE($F13,$G13),0),"_",Inputs!$H13),IF($E13=$M$33,Sedan!$C$1:$P$2000,IF($E13=$M$34,SUV!$C$1:$P$2000,IF($E13=$M$35,Shuttle!$C$1:$P$2000,IF(Inputs!$G13=$M$36,Van!$C$1:$P$2000,IF(Inputs!$G13=$M$38,'Transit Bus'!$C$1:$Q$2000,""))))),IF($L13="Diesel",6,7),FALSE)*VLOOKUP(CONCATENATE($K13,"_",$L13),'Fuel Calcs'!$K$1:$V$30,6,FALSE)*IF(Inputs!I13=$M$41,1-Inputs!$Y13-Inputs!Z13,IF(Inputs!I13=$M$42,1-(0.4*(Inputs!$Y13+Inputs!Z13)),1)))))</f>
        <v/>
      </c>
      <c r="P13" s="277" t="str">
        <f>IF($D13="","",IF($I13="No",0,IF(OR($E13=$M$28,$E13=$M$29,$E13=$M$30,$E13=$M$31),(VLOOKUP($E13,'Micromobility C&amp;T'!$A$15:$H$18,6,FALSE)*(1-Inputs!$Y13-Inputs!$Z13))+'Micromobility C&amp;T'!$F$19,VLOOKUP(CONCATENATE(ROUNDDOWN(AVERAGE($F13,$G13),0),"_",Inputs!$H13),IF($E13=$M$33,Sedan!$C$1:$P$2000,IF($E13=$M$34,SUV!$C$1:$P$2000,IF($E13=$M$35,Shuttle!$C$1:$P$2000,IF(Inputs!$G13=$M$36,Van!$C$1:$P$2000,IF(Inputs!$G13=$M$38,'Transit Bus'!$C$1:$Q$2000,""))))),IF($L13="Diesel",8,9),FALSE)*VLOOKUP(CONCATENATE($K13,"_",$L13),'Fuel Calcs'!$K$1:$V$30,7,FALSE)*IF(Inputs!I13=$M$41,1-Inputs!$Y13-Inputs!Z13,IF(Inputs!I13=$M$42,1-(0.4*(Inputs!$Y13+Inputs!Z13)),1)))))</f>
        <v/>
      </c>
      <c r="Q13" s="277" t="str">
        <f>IF($D13="","",IF($I13="No",0,IF(OR($E13=$M$28,$E13=$M$29,$E13=$M$30,$E13=$M$31),(VLOOKUP($E13,'Micromobility C&amp;T'!$A$15:$H$18,7,FALSE)*(1-Inputs!$Y13-Inputs!$Z13))+'Micromobility C&amp;T'!$G$19,VLOOKUP(CONCATENATE(ROUNDDOWN(AVERAGE($F13,$G13),0),"_",Inputs!$H13),IF($E13=$M$33,Sedan!$C$1:$P$2000,IF($E13=$M$34,SUV!$C$1:$P$2000,IF($E13=$M$35,Shuttle!$C$1:$P$2000,IF(Inputs!$G13=$M$36,Van!$C$1:$P$2000,IF(Inputs!$G13=$M$38,'Transit Bus'!$C$1:$Q$2000,""))))),IF($L13="Diesel",10,11),FALSE)*VLOOKUP(CONCATENATE($K13,"_",$L13),'Fuel Calcs'!$K$1:$V$30,8,FALSE))))</f>
        <v/>
      </c>
      <c r="R13" s="277" t="str">
        <f>IF($D13="","",IF($I13="No",0,IF(OR($E13=$M$28,$E13=$M$29,$E13=$M$30,$E13=$M$31),(VLOOKUP($E13,'Micromobility C&amp;T'!$A$15:$H$18,8,FALSE)*(1-Inputs!$Y13-Inputs!$Z13))+'Micromobility C&amp;T'!$H$19,VLOOKUP(CONCATENATE(ROUNDDOWN(AVERAGE($F13,$G13),0),"_",Inputs!$H13),IF($E13=$M$33,Sedan!$C$1:$P$2000,IF($E13=$M$34,SUV!$C$1:$P$2000,IF($E13=$M$35,Shuttle!$C$1:$P$2000,IF(Inputs!$G13=$M$36,Van!$C$1:$P$2000,IF(Inputs!$G13=$M$38,'Transit Bus'!$C$1:$Q$2000,""))))),IF($L13="Diesel",12,13),FALSE)*VLOOKUP(CONCATENATE($K13,"_",$L13),'Fuel Calcs'!$K$1:$V$30,9,FALSE))))</f>
        <v/>
      </c>
      <c r="S13" s="790" t="str">
        <f>IF($D13="","",IF($I13="No",0,IF(OR($E13=$M$28,$E13=$M$29,$E13=$M$30,$E13=$M$31),0,IF($L13="Diesel",VLOOKUP(CONCATENATE(ROUNDDOWN(AVERAGE($F13,$G13),0),"_",Inputs!$H13),IF($E13=$M$33,Sedan!$C$1:$P$2000,IF($E13=$M$34,SUV!$C$1:$P$2000,IF($E13=$M$35,Shuttle!$C$1:$P$2000,IF(Inputs!$G13=$M$36,Van!$C$1:$P$2000,IF(Inputs!$G13=$M$38,'Transit Bus'!$C$1:$Q$2000,""))))),14,FALSE)*VLOOKUP(CONCATENATE($K13,"_",$L13),'Fuel Calcs'!$K$1:$V$30,10,FALSE),0))))</f>
        <v/>
      </c>
      <c r="T13" s="277" t="str">
        <f>IF($D13="","",IF($I13="No",0,IF(OR($E13=$M$28,$E13=$M$29,$E13=$M$30,$E13=$M$31),$M13/'Fuel Calcs'!$F$14,VLOOKUP(CONCATENATE(ROUNDDOWN(AVERAGE($F13,$G13),0),"_",Inputs!$H13),IF($E13=$M$33,Sedan!$C$1:$P$2000,IF($E13=$M$34,SUV!$C$1:$P$2000,IF($E13=$M$35,Shuttle!$C$1:$P$2000,IF(Inputs!$G13=$M$36,Van!$C$1:$P$2000,IF(Inputs!$G13=$M$38,'Transit Bus'!$C$1:$Q$2000,""))))),IF($L13="Diesel",2,3),FALSE)*VLOOKUP(CONCATENATE($K13,"_",$L13),'Fuel Calcs'!$K$1:$V$25,12,FALSE)*IF(Inputs!I13=$M$41,1-Inputs!$Y13-Inputs!Z13,IF(Inputs!I13=$M$42,1-(0.4*(Inputs!$Y13+Inputs!Z13)),1)))))</f>
        <v/>
      </c>
      <c r="U13" s="272" t="str">
        <f t="shared" si="0"/>
        <v/>
      </c>
      <c r="V13" s="275" t="str">
        <f t="shared" si="1"/>
        <v/>
      </c>
      <c r="W13" s="275" t="str">
        <f t="shared" si="2"/>
        <v/>
      </c>
      <c r="X13" s="275" t="str">
        <f t="shared" si="3"/>
        <v/>
      </c>
      <c r="Y13" s="275" t="str">
        <f t="shared" si="4"/>
        <v/>
      </c>
      <c r="Z13" s="276" t="str">
        <f t="shared" ref="Z13:Z26" si="15">IF($D13="","",$H13*$J13*T13)</f>
        <v/>
      </c>
      <c r="AA13" s="355" t="str">
        <f>IF($C13="","",IF($C13=$AB$28,"Calculated Separately",IF(Inputs!$J13=Defaults!$L$11,0.83,0.5)*IF(Inputs!$K13="Yes",0.6,1)))</f>
        <v/>
      </c>
      <c r="AB13" s="271" t="str">
        <f>IF($C13="","",IF($C13=$AB$28,$BE13,$AA13*IF($C13=$AB$30,Inputs!$T13*Inputs!$V13,IF(Inputs!$W13&lt;&gt;"",Inputs!$M13*Inputs!$W13,Inputs!$M13*Inputs!$Q13*Inputs!$S13)*IF($C13="Ride-on-Demand",1.55,IF(OR($E13=$AB$32,$E13=$AB$33,$E13=$AB$34,$E13=$AB$35),1,Inputs!$O13)))))</f>
        <v/>
      </c>
      <c r="AC13" s="271" t="str">
        <f>IF($C13="","",IF($C13=$AB$28,$BE13,$AA13*IF($C13=$AB$30,Inputs!$U13*Inputs!$V13,IF(Inputs!$XZ13&lt;&gt;"",Inputs!$N13*Inputs!$X13,Inputs!$N13*Inputs!$R13*Inputs!$S13)*IF($C13="Ride-on-Demand",1.55,IF(OR($E13=$AB$32,$E13=$AB$33,$E13=$AB$34,$E13=$AB$35),1,Inputs!$P13)))))</f>
        <v/>
      </c>
      <c r="AD13" s="266" t="str">
        <f>IF('Project Info'!N20&lt;&gt;"",'Project Info'!N20,IF('Project Info'!$D20=0,'Main Calcs'!$AD12,""))</f>
        <v/>
      </c>
      <c r="AE13" s="272" t="str">
        <f>IF($D13="","",VLOOKUP(CONCATENATE($AD13,"_",$F13),'Displaced Auto GHG'!$C$1:$D$3001,2,FALSE))</f>
        <v/>
      </c>
      <c r="AF13" s="272" t="str">
        <f>IF($D13="","",VLOOKUP(CONCATENATE($AD13,"_",MIN(2050,$G13)),'Displaced Auto GHG'!$C$1:$D$3001,2,FALSE))</f>
        <v/>
      </c>
      <c r="AG13" s="272" t="str">
        <f>IF($D13="","",VLOOKUP(CONCATENATE($AD13,"_",$F13),'Displaced Auto C&amp;T'!$C$1:$L$3001,3,FALSE))</f>
        <v/>
      </c>
      <c r="AH13" s="277" t="str">
        <f>IF($D13="","",VLOOKUP(CONCATENATE($AD13,"_",MIN(2050,$G13)),'Displaced Auto C&amp;T'!$C$1:$L$3001,3,FALSE))</f>
        <v/>
      </c>
      <c r="AI13" s="277" t="str">
        <f>IF($D13="","",VLOOKUP(CONCATENATE($AD13,"_",$F13),'Displaced Auto C&amp;T'!$C$1:$L$3001,4,FALSE))</f>
        <v/>
      </c>
      <c r="AJ13" s="277" t="str">
        <f>IF($D13="","",VLOOKUP(CONCATENATE($AD13,"_",MIN(2050,$G13)),'Displaced Auto C&amp;T'!$C$1:$L$3001,4,FALSE))</f>
        <v/>
      </c>
      <c r="AK13" s="277" t="str">
        <f>IF($D13="","",VLOOKUP(CONCATENATE($AD13,"_",$F13),'Displaced Auto C&amp;T'!$C$1:$L$3001,5,FALSE)+VLOOKUP(CONCATENATE($AD13,"_",$F13),'Displaced Auto C&amp;T'!$C$1:$L$3001,6,FALSE)+VLOOKUP(CONCATENATE($AD13,"_",$F13),'Displaced Auto C&amp;T'!$C$1:$L$3001,7,FALSE))</f>
        <v/>
      </c>
      <c r="AL13" s="277" t="str">
        <f>IF($D13="","",VLOOKUP(CONCATENATE($AD13,"_",MIN(2050,$G13)),'Displaced Auto C&amp;T'!$C$1:$L$3001,5,FALSE)+VLOOKUP(CONCATENATE($AD13,"_",MIN(2050,$G13)),'Displaced Auto C&amp;T'!$C$1:$L$3001,6,FALSE)+VLOOKUP(CONCATENATE($AD13,"_",MIN(2050,$G13)),'Displaced Auto C&amp;T'!$C$4:$L$23001,7,FALSE))</f>
        <v/>
      </c>
      <c r="AM13" s="277" t="str">
        <f>IF($D13="","",VLOOKUP(CONCATENATE($AD13,"_",$F13),'Displaced Auto C&amp;T'!$C$1:$L$3001,10,FALSE))</f>
        <v/>
      </c>
      <c r="AN13" s="277" t="str">
        <f>IF($D13="","",VLOOKUP(CONCATENATE($AD13,"_",MIN(2050,$G13)),'Displaced Auto C&amp;T'!$C$1:$L$3001,10,FALSE))</f>
        <v/>
      </c>
      <c r="AO13" s="277" t="str">
        <f>IF($D13="","",VLOOKUP(CONCATENATE($AD13,"_",$F13),'Displaced Auto C&amp;T'!$C$1:$L$3001,2,FALSE))</f>
        <v/>
      </c>
      <c r="AP13" s="277" t="str">
        <f>IF($D13="","",VLOOKUP(CONCATENATE($AD13,"_",MIN(2050,$G13)),'Displaced Auto C&amp;T'!$C$1:$L$3001,2,FALSE))</f>
        <v/>
      </c>
      <c r="AQ13" s="277" t="str">
        <f t="shared" si="5"/>
        <v/>
      </c>
      <c r="AR13" s="277" t="str">
        <f t="shared" ref="AR13:AR26" si="16">IF(OR($B13="",$D13="Vehicle Replacement"),"",$H13*AVERAGE($AB13*AG13,$AC13*AH13)*0.00220462)</f>
        <v/>
      </c>
      <c r="AS13" s="277" t="str">
        <f t="shared" ref="AS13:AS26" si="17">IF(OR($B13="",$D13="Vehicle Replacement"),"",$H13*AVERAGE($AB13*AI13,$AC13*AJ13)*0.00220462)</f>
        <v/>
      </c>
      <c r="AT13" s="277" t="str">
        <f t="shared" ref="AT13:AT26" si="18">IF(OR($B13="",$D13="Vehicle Replacement"),"",$H13*AVERAGE($AB13*AK13,$AC13*AL13)*0.00220462)</f>
        <v/>
      </c>
      <c r="AU13" s="277" t="str">
        <f t="shared" ref="AU13:AU26" si="19">IF(OR($B13="",$D13="Vehicle Replacement"),"",$H13*AVERAGE($AB13*AM13,$AC13*AN13)*0.00220462)</f>
        <v/>
      </c>
      <c r="AV13" s="283" t="str">
        <f t="shared" ref="AV13:AV26" si="20">IF(OR($B13="",$D13="Vehicle Replacement"),"",$H13*AVERAGE($AB13*AO13,$AC13*AP13))</f>
        <v/>
      </c>
      <c r="AW13" s="350" t="str">
        <f>IF(OR($C13="",$C13&lt;&gt;Defaults!$G$10),"",IF(Inputs!AD13&lt;=12000,"ADT1",IF(Inputs!AD13&lt;=24000,"ADT2","ADT3")))</f>
        <v/>
      </c>
      <c r="AX13" s="350" t="str">
        <f>IF(OR($C13="",$C13&lt;&gt;Defaults!$G$10),"",IF(Inputs!$AC13&lt;=1,"L1",IF(Inputs!$AC13&lt;=2,"L2","L3")))</f>
        <v/>
      </c>
      <c r="AY13" s="350" t="str">
        <f>IF(OR($C13="",$C13&lt;&gt;Defaults!$G$10),"",VLOOKUP(CONCATENATE($AW13,"_",$AX13),Defaults!$I$40:$K$48,IF(Inputs!$AE13="No",2,3),FALSE))</f>
        <v/>
      </c>
      <c r="AZ13" s="350" t="str">
        <f>IF(OR($C13="",$C13&lt;&gt;Defaults!$G$10),"",IF(Inputs!$AF13&lt;3,"C1",IF(Inputs!$AF13=3,"C2",IF(Inputs!$AF13&lt;7,"C3","C4"))))</f>
        <v/>
      </c>
      <c r="BA13" s="350" t="str">
        <f>IF(OR($C13="",$C13&lt;&gt;Defaults!$G$10),"",IF(Inputs!$AG13&lt;3,"C1",IF(Inputs!$AG13=3,"C2",IF(Inputs!$AG13&lt;7,"C3","C4"))))</f>
        <v/>
      </c>
      <c r="BB13" s="350" t="str">
        <f>IF(OR($C13="",$C13&lt;&gt;Defaults!$G$10),"",MAX(VLOOKUP($AZ13,Defaults!$H$52:$J$55,3,FALSE),VLOOKUP($BA13,Defaults!$H$52:$J$55,2,FALSE)))</f>
        <v/>
      </c>
      <c r="BC13" s="350" t="str">
        <f>IF($D13&lt;&gt;Defaults!$H$10,"",CONCATENATE(Inputs!$AA13,"_",Inputs!$AB13))</f>
        <v/>
      </c>
      <c r="BD13" s="355" t="str">
        <f>IF(OR($C13="",$C13&lt;&gt;Defaults!$G$10,$D13=Defaults!$H$11),"",VLOOKUP($BC13,Defaults!$G$59:$H$62,2,FALSE))</f>
        <v/>
      </c>
      <c r="BE13" s="354" t="str">
        <f>IF(OR($C13="",$C13&lt;&gt;Defaults!$G$10),"",200*Inputs!AD13*($AY13+$BB13)*IF($D13=Defaults!$H$11,0.3,1.5*$BD13))</f>
        <v/>
      </c>
      <c r="BF13" s="354" t="str">
        <f>IF(OR($C13="",$C13&lt;&gt;Defaults!$G$10),"",IF(OR(Inputs!$AB13=Defaults!$H$30,$D13=Defaults!$H$11),20,15))</f>
        <v/>
      </c>
      <c r="BG13" s="368" t="str">
        <f>IF(OR($C13="",$C13&lt;&gt;Defaults!$G$10),"",BE13*BF13*(0.58-IF($D13=BG29,0.04,0)))</f>
        <v/>
      </c>
      <c r="BH13" s="272" t="str">
        <f t="shared" si="6"/>
        <v/>
      </c>
      <c r="BI13" s="272" t="str">
        <f t="shared" si="7"/>
        <v/>
      </c>
      <c r="BJ13" s="272" t="str">
        <f t="shared" si="8"/>
        <v/>
      </c>
      <c r="BK13" s="272" t="str">
        <f t="shared" si="9"/>
        <v/>
      </c>
      <c r="BL13" s="272" t="str">
        <f t="shared" si="10"/>
        <v/>
      </c>
      <c r="BM13" s="272" t="str">
        <f t="shared" si="11"/>
        <v/>
      </c>
      <c r="BN13" s="272" t="str">
        <f t="shared" ref="BN13:BN26" si="21">IF($B13="","",$H13*(AVERAGE($AB13,$AC13)-IF(OR($E13=$BN$29,$E13=$BN$30),$J13,0)))</f>
        <v/>
      </c>
      <c r="BO13" s="281" t="str">
        <f>IF($C13="","",IF($C13=$BO$29,$BG13,(0.58*AVERAGE($AB13,$AC13)*$H13)-IF(OR($D13=$BO$30,$D13=$BO$31),Inputs!$AH13*Inputs!$AI13*$AA13*$H13,0)+IF($D13=$BO$32,Inputs!$AJ13*Inputs!$AK13*(1-$AA13)*$H13,0)))</f>
        <v/>
      </c>
    </row>
    <row r="14" spans="2:67" x14ac:dyDescent="0.25">
      <c r="B14" s="273" t="str">
        <f>IF('Project Info'!H21&lt;&gt;"",'Project Info'!H21,IF('Project Info'!$D21=0,'Main Calcs'!$B13,""))</f>
        <v/>
      </c>
      <c r="C14" s="274" t="str">
        <f>Inputs!C14</f>
        <v/>
      </c>
      <c r="D14" s="522" t="str">
        <f>Inputs!D14</f>
        <v/>
      </c>
      <c r="E14" s="529" t="str">
        <f>IF($D14="","",IF($C14=Defaults!$G$10,"---",Inputs!$G14))</f>
        <v/>
      </c>
      <c r="F14" s="870" t="str">
        <f>IF($D14="","",Inputs!$E14)</f>
        <v/>
      </c>
      <c r="G14" s="266" t="str">
        <f>IF($D14="","",IF($C14=Defaults!$G$10,$F14+$BF14,Inputs!$F14))</f>
        <v/>
      </c>
      <c r="H14" s="871" t="str">
        <f t="shared" si="12"/>
        <v/>
      </c>
      <c r="I14" s="271" t="str">
        <f t="shared" si="13"/>
        <v/>
      </c>
      <c r="J14" s="271" t="str">
        <f>IF($D14="","",IF($I14="No",0,(IF(Inputs!$W14&lt;&gt;"",Inputs!$M14*Inputs!$W14,Inputs!$M14*Inputs!$Q14*Inputs!$S14)+IF(Inputs!$X14&lt;&gt;"",Inputs!$N14*Inputs!$X14,Inputs!$N14*Inputs!$R14*Inputs!$S14))/2))</f>
        <v/>
      </c>
      <c r="K14" s="271" t="str">
        <f>IF($D14="","",IF($I14="No","N/A",IF(OR($E14=$K$28,$E14=$K$29,$E14=$K$30,$E14=$K$31,$E14=$K$33),Inputs!$I14,"N/A")))</f>
        <v/>
      </c>
      <c r="L14" s="271" t="str">
        <f t="shared" si="14"/>
        <v/>
      </c>
      <c r="M14" s="277" t="str">
        <f>IF($D14="","",IF($I14="No",0,IF(OR($E14=$M$28,$E14=$M$29,$E14=$M$30,$E14=$M$31),(VLOOKUP($E14,'Micromobility C&amp;T'!$A$15:$H$18,3,FALSE)*(1-Inputs!$Y14-Inputs!$Z14))+'Micromobility C&amp;T'!$C$19,VLOOKUP(CONCATENATE(ROUNDDOWN(AVERAGE($F14,$G14),0),"_",Inputs!$H14),IF($E14=$M$33,Sedan!$C$1:$P$2000,IF($E14=$M$34,SUV!$C$1:$P$2000,IF($E14=$M$35,Shuttle!$C$1:$P$2000,IF(Inputs!$G14=$M$36,Van!$C$1:$P$2000,IF(Inputs!$G14=$M$38,'Transit Bus'!$C$1:$Q$2000,""))))),IF($L14="Diesel",2,3),FALSE)*VLOOKUP(CONCATENATE($K14,"_",$L14),'Fuel Calcs'!$K$1:$V$30,3,FALSE)*IF(Inputs!I14=$M$41,1-Inputs!$Y14-Inputs!Z14,IF(Inputs!I14=$M$42,1-(0.4*(Inputs!$Y14+Inputs!Z14)),1)))))</f>
        <v/>
      </c>
      <c r="N14" s="277" t="str">
        <f>IF($D14="","",IF($I14="No",0,IF(OR($E14=$M$28,$E14=$M$29,$E14=$M$30,$E14=$M$31),(VLOOKUP($E14,'Micromobility C&amp;T'!$A$15:$H$18,4,FALSE)*(1-Inputs!$Y14-Inputs!$Z14))+'Micromobility C&amp;T'!$D$19,VLOOKUP(CONCATENATE(ROUNDDOWN(AVERAGE($F14,$G14),0),"_",Inputs!$H14),IF($E14=$M$33,Sedan!$C$1:$P$2000,IF($E14=$M$34,SUV!$C$1:$P$2000,IF($E14=$M$35,Shuttle!$C$1:$P$2000,IF(Inputs!$G14=$M$36,Van!$C$1:$P$2000,IF(Inputs!$G14=$M$38,'Transit Bus'!$C$1:$Q$2000,""))))),IF($L14="Diesel",4,5),FALSE)*VLOOKUP(CONCATENATE($K14,"_",$L14),'Fuel Calcs'!$K$1:$V$30,5,FALSE)*IF(Inputs!I14=$M$41,1-Inputs!$Y14-Inputs!Z14,IF(Inputs!I14=$M$42,1-(0.4*(Inputs!$Y14+Inputs!Z14)),1)))))</f>
        <v/>
      </c>
      <c r="O14" s="277" t="str">
        <f>IF($D14="","",IF($I14="No",0,IF(OR($E14=$M$28,$E14=$M$29,$E14=$M$30,$E14=$M$31),(VLOOKUP($E14,'Micromobility C&amp;T'!$A$15:$H$18,5,FALSE)*(1-Inputs!$Y14-Inputs!$Z14))+'Micromobility C&amp;T'!$E$19,VLOOKUP(CONCATENATE(ROUNDDOWN(AVERAGE($F14,$G14),0),"_",Inputs!$H14),IF($E14=$M$33,Sedan!$C$1:$P$2000,IF($E14=$M$34,SUV!$C$1:$P$2000,IF($E14=$M$35,Shuttle!$C$1:$P$2000,IF(Inputs!$G14=$M$36,Van!$C$1:$P$2000,IF(Inputs!$G14=$M$38,'Transit Bus'!$C$1:$Q$2000,""))))),IF($L14="Diesel",6,7),FALSE)*VLOOKUP(CONCATENATE($K14,"_",$L14),'Fuel Calcs'!$K$1:$V$30,6,FALSE)*IF(Inputs!I14=$M$41,1-Inputs!$Y14-Inputs!Z14,IF(Inputs!I14=$M$42,1-(0.4*(Inputs!$Y14+Inputs!Z14)),1)))))</f>
        <v/>
      </c>
      <c r="P14" s="277" t="str">
        <f>IF($D14="","",IF($I14="No",0,IF(OR($E14=$M$28,$E14=$M$29,$E14=$M$30,$E14=$M$31),(VLOOKUP($E14,'Micromobility C&amp;T'!$A$15:$H$18,6,FALSE)*(1-Inputs!$Y14-Inputs!$Z14))+'Micromobility C&amp;T'!$F$19,VLOOKUP(CONCATENATE(ROUNDDOWN(AVERAGE($F14,$G14),0),"_",Inputs!$H14),IF($E14=$M$33,Sedan!$C$1:$P$2000,IF($E14=$M$34,SUV!$C$1:$P$2000,IF($E14=$M$35,Shuttle!$C$1:$P$2000,IF(Inputs!$G14=$M$36,Van!$C$1:$P$2000,IF(Inputs!$G14=$M$38,'Transit Bus'!$C$1:$Q$2000,""))))),IF($L14="Diesel",8,9),FALSE)*VLOOKUP(CONCATENATE($K14,"_",$L14),'Fuel Calcs'!$K$1:$V$30,7,FALSE)*IF(Inputs!I14=$M$41,1-Inputs!$Y14-Inputs!Z14,IF(Inputs!I14=$M$42,1-(0.4*(Inputs!$Y14+Inputs!Z14)),1)))))</f>
        <v/>
      </c>
      <c r="Q14" s="277" t="str">
        <f>IF($D14="","",IF($I14="No",0,IF(OR($E14=$M$28,$E14=$M$29,$E14=$M$30,$E14=$M$31),(VLOOKUP($E14,'Micromobility C&amp;T'!$A$15:$H$18,7,FALSE)*(1-Inputs!$Y14-Inputs!$Z14))+'Micromobility C&amp;T'!$G$19,VLOOKUP(CONCATENATE(ROUNDDOWN(AVERAGE($F14,$G14),0),"_",Inputs!$H14),IF($E14=$M$33,Sedan!$C$1:$P$2000,IF($E14=$M$34,SUV!$C$1:$P$2000,IF($E14=$M$35,Shuttle!$C$1:$P$2000,IF(Inputs!$G14=$M$36,Van!$C$1:$P$2000,IF(Inputs!$G14=$M$38,'Transit Bus'!$C$1:$Q$2000,""))))),IF($L14="Diesel",10,11),FALSE)*VLOOKUP(CONCATENATE($K14,"_",$L14),'Fuel Calcs'!$K$1:$V$30,8,FALSE))))</f>
        <v/>
      </c>
      <c r="R14" s="277" t="str">
        <f>IF($D14="","",IF($I14="No",0,IF(OR($E14=$M$28,$E14=$M$29,$E14=$M$30,$E14=$M$31),(VLOOKUP($E14,'Micromobility C&amp;T'!$A$15:$H$18,8,FALSE)*(1-Inputs!$Y14-Inputs!$Z14))+'Micromobility C&amp;T'!$H$19,VLOOKUP(CONCATENATE(ROUNDDOWN(AVERAGE($F14,$G14),0),"_",Inputs!$H14),IF($E14=$M$33,Sedan!$C$1:$P$2000,IF($E14=$M$34,SUV!$C$1:$P$2000,IF($E14=$M$35,Shuttle!$C$1:$P$2000,IF(Inputs!$G14=$M$36,Van!$C$1:$P$2000,IF(Inputs!$G14=$M$38,'Transit Bus'!$C$1:$Q$2000,""))))),IF($L14="Diesel",12,13),FALSE)*VLOOKUP(CONCATENATE($K14,"_",$L14),'Fuel Calcs'!$K$1:$V$30,9,FALSE))))</f>
        <v/>
      </c>
      <c r="S14" s="790" t="str">
        <f>IF($D14="","",IF($I14="No",0,IF(OR($E14=$M$28,$E14=$M$29,$E14=$M$30,$E14=$M$31),0,IF($L14="Diesel",VLOOKUP(CONCATENATE(ROUNDDOWN(AVERAGE($F14,$G14),0),"_",Inputs!$H14),IF($E14=$M$33,Sedan!$C$1:$P$2000,IF($E14=$M$34,SUV!$C$1:$P$2000,IF($E14=$M$35,Shuttle!$C$1:$P$2000,IF(Inputs!$G14=$M$36,Van!$C$1:$P$2000,IF(Inputs!$G14=$M$38,'Transit Bus'!$C$1:$Q$2000,""))))),14,FALSE)*VLOOKUP(CONCATENATE($K14,"_",$L14),'Fuel Calcs'!$K$1:$V$30,10,FALSE),0))))</f>
        <v/>
      </c>
      <c r="T14" s="277" t="str">
        <f>IF($D14="","",IF($I14="No",0,IF(OR($E14=$M$28,$E14=$M$29,$E14=$M$30,$E14=$M$31),$M14/'Fuel Calcs'!$F$14,VLOOKUP(CONCATENATE(ROUNDDOWN(AVERAGE($F14,$G14),0),"_",Inputs!$H14),IF($E14=$M$33,Sedan!$C$1:$P$2000,IF($E14=$M$34,SUV!$C$1:$P$2000,IF($E14=$M$35,Shuttle!$C$1:$P$2000,IF(Inputs!$G14=$M$36,Van!$C$1:$P$2000,IF(Inputs!$G14=$M$38,'Transit Bus'!$C$1:$Q$2000,""))))),IF($L14="Diesel",2,3),FALSE)*VLOOKUP(CONCATENATE($K14,"_",$L14),'Fuel Calcs'!$K$1:$V$25,12,FALSE)*IF(Inputs!I14=$M$41,1-Inputs!$Y14-Inputs!Z14,IF(Inputs!I14=$M$42,1-(0.4*(Inputs!$Y14+Inputs!Z14)),1)))))</f>
        <v/>
      </c>
      <c r="U14" s="272" t="str">
        <f t="shared" si="0"/>
        <v/>
      </c>
      <c r="V14" s="275" t="str">
        <f t="shared" si="1"/>
        <v/>
      </c>
      <c r="W14" s="275" t="str">
        <f t="shared" si="2"/>
        <v/>
      </c>
      <c r="X14" s="275" t="str">
        <f t="shared" si="3"/>
        <v/>
      </c>
      <c r="Y14" s="275" t="str">
        <f t="shared" si="4"/>
        <v/>
      </c>
      <c r="Z14" s="276" t="str">
        <f t="shared" si="15"/>
        <v/>
      </c>
      <c r="AA14" s="355" t="str">
        <f>IF($C14="","",IF($C14=$AB$28,"Calculated Separately",IF(Inputs!$J14=Defaults!$L$11,0.83,0.5)*IF(Inputs!$K14="Yes",0.6,1)))</f>
        <v/>
      </c>
      <c r="AB14" s="271" t="str">
        <f>IF($C14="","",IF($C14=$AB$28,$BE14,$AA14*IF($C14=$AB$30,Inputs!$T14*Inputs!$V14,IF(Inputs!$W14&lt;&gt;"",Inputs!$M14*Inputs!$W14,Inputs!$M14*Inputs!$Q14*Inputs!$S14)*IF($C14="Ride-on-Demand",1.55,IF(OR($E14=$AB$32,$E14=$AB$33,$E14=$AB$34,$E14=$AB$35),1,Inputs!$O14)))))</f>
        <v/>
      </c>
      <c r="AC14" s="271" t="str">
        <f>IF($C14="","",IF($C14=$AB$28,$BE14,$AA14*IF($C14=$AB$30,Inputs!$U14*Inputs!$V14,IF(Inputs!$XZ14&lt;&gt;"",Inputs!$N14*Inputs!$X14,Inputs!$N14*Inputs!$R14*Inputs!$S14)*IF($C14="Ride-on-Demand",1.55,IF(OR($E14=$AB$32,$E14=$AB$33,$E14=$AB$34,$E14=$AB$35),1,Inputs!$P14)))))</f>
        <v/>
      </c>
      <c r="AD14" s="266" t="str">
        <f>IF('Project Info'!N21&lt;&gt;"",'Project Info'!N21,IF('Project Info'!$D21=0,'Main Calcs'!$AD13,""))</f>
        <v/>
      </c>
      <c r="AE14" s="272" t="str">
        <f>IF($D14="","",VLOOKUP(CONCATENATE($AD14,"_",$F14),'Displaced Auto GHG'!$C$1:$D$3001,2,FALSE))</f>
        <v/>
      </c>
      <c r="AF14" s="272" t="str">
        <f>IF($D14="","",VLOOKUP(CONCATENATE($AD14,"_",MIN(2050,$G14)),'Displaced Auto GHG'!$C$1:$D$3001,2,FALSE))</f>
        <v/>
      </c>
      <c r="AG14" s="272" t="str">
        <f>IF($D14="","",VLOOKUP(CONCATENATE($AD14,"_",$F14),'Displaced Auto C&amp;T'!$C$1:$L$3001,3,FALSE))</f>
        <v/>
      </c>
      <c r="AH14" s="277" t="str">
        <f>IF($D14="","",VLOOKUP(CONCATENATE($AD14,"_",MIN(2050,$G14)),'Displaced Auto C&amp;T'!$C$1:$L$3001,3,FALSE))</f>
        <v/>
      </c>
      <c r="AI14" s="277" t="str">
        <f>IF($D14="","",VLOOKUP(CONCATENATE($AD14,"_",$F14),'Displaced Auto C&amp;T'!$C$1:$L$3001,4,FALSE))</f>
        <v/>
      </c>
      <c r="AJ14" s="277" t="str">
        <f>IF($D14="","",VLOOKUP(CONCATENATE($AD14,"_",MIN(2050,$G14)),'Displaced Auto C&amp;T'!$C$1:$L$3001,4,FALSE))</f>
        <v/>
      </c>
      <c r="AK14" s="277" t="str">
        <f>IF($D14="","",VLOOKUP(CONCATENATE($AD14,"_",$F14),'Displaced Auto C&amp;T'!$C$1:$L$3001,5,FALSE)+VLOOKUP(CONCATENATE($AD14,"_",$F14),'Displaced Auto C&amp;T'!$C$1:$L$3001,6,FALSE)+VLOOKUP(CONCATENATE($AD14,"_",$F14),'Displaced Auto C&amp;T'!$C$1:$L$3001,7,FALSE))</f>
        <v/>
      </c>
      <c r="AL14" s="277" t="str">
        <f>IF($D14="","",VLOOKUP(CONCATENATE($AD14,"_",MIN(2050,$G14)),'Displaced Auto C&amp;T'!$C$1:$L$3001,5,FALSE)+VLOOKUP(CONCATENATE($AD14,"_",MIN(2050,$G14)),'Displaced Auto C&amp;T'!$C$1:$L$3001,6,FALSE)+VLOOKUP(CONCATENATE($AD14,"_",MIN(2050,$G14)),'Displaced Auto C&amp;T'!$C$4:$L$23001,7,FALSE))</f>
        <v/>
      </c>
      <c r="AM14" s="277" t="str">
        <f>IF($D14="","",VLOOKUP(CONCATENATE($AD14,"_",$F14),'Displaced Auto C&amp;T'!$C$1:$L$3001,10,FALSE))</f>
        <v/>
      </c>
      <c r="AN14" s="277" t="str">
        <f>IF($D14="","",VLOOKUP(CONCATENATE($AD14,"_",MIN(2050,$G14)),'Displaced Auto C&amp;T'!$C$1:$L$3001,10,FALSE))</f>
        <v/>
      </c>
      <c r="AO14" s="277" t="str">
        <f>IF($D14="","",VLOOKUP(CONCATENATE($AD14,"_",$F14),'Displaced Auto C&amp;T'!$C$1:$L$3001,2,FALSE))</f>
        <v/>
      </c>
      <c r="AP14" s="277" t="str">
        <f>IF($D14="","",VLOOKUP(CONCATENATE($AD14,"_",MIN(2050,$G14)),'Displaced Auto C&amp;T'!$C$1:$L$3001,2,FALSE))</f>
        <v/>
      </c>
      <c r="AQ14" s="277" t="str">
        <f t="shared" si="5"/>
        <v/>
      </c>
      <c r="AR14" s="277" t="str">
        <f t="shared" si="16"/>
        <v/>
      </c>
      <c r="AS14" s="277" t="str">
        <f t="shared" si="17"/>
        <v/>
      </c>
      <c r="AT14" s="277" t="str">
        <f t="shared" si="18"/>
        <v/>
      </c>
      <c r="AU14" s="277" t="str">
        <f t="shared" si="19"/>
        <v/>
      </c>
      <c r="AV14" s="283" t="str">
        <f t="shared" si="20"/>
        <v/>
      </c>
      <c r="AW14" s="350" t="str">
        <f>IF(OR($C14="",$C14&lt;&gt;Defaults!$G$10),"",IF(Inputs!AD14&lt;=12000,"ADT1",IF(Inputs!AD14&lt;=24000,"ADT2","ADT3")))</f>
        <v/>
      </c>
      <c r="AX14" s="350" t="str">
        <f>IF(OR($C14="",$C14&lt;&gt;Defaults!$G$10),"",IF(Inputs!$AC14&lt;=1,"L1",IF(Inputs!$AC14&lt;=2,"L2","L3")))</f>
        <v/>
      </c>
      <c r="AY14" s="350" t="str">
        <f>IF(OR($C14="",$C14&lt;&gt;Defaults!$G$10),"",VLOOKUP(CONCATENATE($AW14,"_",$AX14),Defaults!$I$40:$K$48,IF(Inputs!$AE14="No",2,3),FALSE))</f>
        <v/>
      </c>
      <c r="AZ14" s="350" t="str">
        <f>IF(OR($C14="",$C14&lt;&gt;Defaults!$G$10),"",IF(Inputs!$AF14&lt;3,"C1",IF(Inputs!$AF14=3,"C2",IF(Inputs!$AF14&lt;7,"C3","C4"))))</f>
        <v/>
      </c>
      <c r="BA14" s="350" t="str">
        <f>IF(OR($C14="",$C14&lt;&gt;Defaults!$G$10),"",IF(Inputs!$AG14&lt;3,"C1",IF(Inputs!$AG14=3,"C2",IF(Inputs!$AG14&lt;7,"C3","C4"))))</f>
        <v/>
      </c>
      <c r="BB14" s="350" t="str">
        <f>IF(OR($C14="",$C14&lt;&gt;Defaults!$G$10),"",MAX(VLOOKUP($AZ14,Defaults!$H$52:$J$55,3,FALSE),VLOOKUP($BA14,Defaults!$H$52:$J$55,2,FALSE)))</f>
        <v/>
      </c>
      <c r="BC14" s="350" t="str">
        <f>IF($D14&lt;&gt;Defaults!$H$10,"",CONCATENATE(Inputs!$AA14,"_",Inputs!$AB14))</f>
        <v/>
      </c>
      <c r="BD14" s="355" t="str">
        <f>IF(OR($C14="",$C14&lt;&gt;Defaults!$G$10,$D14=Defaults!$H$11),"",VLOOKUP($BC14,Defaults!$G$59:$H$62,2,FALSE))</f>
        <v/>
      </c>
      <c r="BE14" s="354" t="str">
        <f>IF(OR($C14="",$C14&lt;&gt;Defaults!$G$10),"",200*Inputs!AD14*($AY14+$BB14)*IF($D14=Defaults!$H$11,0.3,1.5*$BD14))</f>
        <v/>
      </c>
      <c r="BF14" s="354" t="str">
        <f>IF(OR($C14="",$C14&lt;&gt;Defaults!$G$10),"",IF(OR(Inputs!$AB14=Defaults!$H$30,$D14=Defaults!$H$11),20,15))</f>
        <v/>
      </c>
      <c r="BG14" s="368" t="str">
        <f>IF(OR($C14="",$C14&lt;&gt;Defaults!$G$10),"",BE14*BF14*(0.58-IF($D14=BG30,0.04,0)))</f>
        <v/>
      </c>
      <c r="BH14" s="272" t="str">
        <f t="shared" si="6"/>
        <v/>
      </c>
      <c r="BI14" s="272" t="str">
        <f t="shared" si="7"/>
        <v/>
      </c>
      <c r="BJ14" s="272" t="str">
        <f t="shared" si="8"/>
        <v/>
      </c>
      <c r="BK14" s="272" t="str">
        <f t="shared" si="9"/>
        <v/>
      </c>
      <c r="BL14" s="272" t="str">
        <f t="shared" si="10"/>
        <v/>
      </c>
      <c r="BM14" s="272" t="str">
        <f t="shared" si="11"/>
        <v/>
      </c>
      <c r="BN14" s="272" t="str">
        <f t="shared" si="21"/>
        <v/>
      </c>
      <c r="BO14" s="281" t="str">
        <f>IF($C14="","",IF($C14=$BO$29,$BG14,(0.58*AVERAGE($AB14,$AC14)*$H14)-IF(OR($D14=$BO$30,$D14=$BO$31),Inputs!$AH14*Inputs!$AI14*$AA14*$H14,0)+IF($D14=$BO$32,Inputs!$AJ14*Inputs!$AK14*(1-$AA14)*$H14,0)))</f>
        <v/>
      </c>
    </row>
    <row r="15" spans="2:67" x14ac:dyDescent="0.25">
      <c r="B15" s="273" t="str">
        <f>IF('Project Info'!H22&lt;&gt;"",'Project Info'!H22,IF('Project Info'!$D22=0,'Main Calcs'!$B14,""))</f>
        <v/>
      </c>
      <c r="C15" s="274" t="str">
        <f>Inputs!C15</f>
        <v/>
      </c>
      <c r="D15" s="522" t="str">
        <f>Inputs!D15</f>
        <v/>
      </c>
      <c r="E15" s="529" t="str">
        <f>IF($D15="","",IF($C15=Defaults!$G$10,"---",Inputs!$G15))</f>
        <v/>
      </c>
      <c r="F15" s="870" t="str">
        <f>IF($D15="","",Inputs!$E15)</f>
        <v/>
      </c>
      <c r="G15" s="266" t="str">
        <f>IF($D15="","",IF($C15=Defaults!$G$10,$F15+$BF15,Inputs!$F15))</f>
        <v/>
      </c>
      <c r="H15" s="871" t="str">
        <f t="shared" si="12"/>
        <v/>
      </c>
      <c r="I15" s="271" t="str">
        <f t="shared" si="13"/>
        <v/>
      </c>
      <c r="J15" s="271" t="str">
        <f>IF($D15="","",IF($I15="No",0,(IF(Inputs!$W15&lt;&gt;"",Inputs!$M15*Inputs!$W15,Inputs!$M15*Inputs!$Q15*Inputs!$S15)+IF(Inputs!$X15&lt;&gt;"",Inputs!$N15*Inputs!$X15,Inputs!$N15*Inputs!$R15*Inputs!$S15))/2))</f>
        <v/>
      </c>
      <c r="K15" s="271" t="str">
        <f>IF($D15="","",IF($I15="No","N/A",IF(OR($E15=$K$28,$E15=$K$29,$E15=$K$30,$E15=$K$31,$E15=$K$33),Inputs!$I15,"N/A")))</f>
        <v/>
      </c>
      <c r="L15" s="271" t="str">
        <f t="shared" si="14"/>
        <v/>
      </c>
      <c r="M15" s="277" t="str">
        <f>IF($D15="","",IF($I15="No",0,IF(OR($E15=$M$28,$E15=$M$29,$E15=$M$30,$E15=$M$31),(VLOOKUP($E15,'Micromobility C&amp;T'!$A$15:$H$18,3,FALSE)*(1-Inputs!$Y15-Inputs!$Z15))+'Micromobility C&amp;T'!$C$19,VLOOKUP(CONCATENATE(ROUNDDOWN(AVERAGE($F15,$G15),0),"_",Inputs!$H15),IF($E15=$M$33,Sedan!$C$1:$P$2000,IF($E15=$M$34,SUV!$C$1:$P$2000,IF($E15=$M$35,Shuttle!$C$1:$P$2000,IF(Inputs!$G15=$M$36,Van!$C$1:$P$2000,IF(Inputs!$G15=$M$38,'Transit Bus'!$C$1:$Q$2000,""))))),IF($L15="Diesel",2,3),FALSE)*VLOOKUP(CONCATENATE($K15,"_",$L15),'Fuel Calcs'!$K$1:$V$30,3,FALSE)*IF(Inputs!I15=$M$41,1-Inputs!$Y15-Inputs!Z15,IF(Inputs!I15=$M$42,1-(0.4*(Inputs!$Y15+Inputs!Z15)),1)))))</f>
        <v/>
      </c>
      <c r="N15" s="277" t="str">
        <f>IF($D15="","",IF($I15="No",0,IF(OR($E15=$M$28,$E15=$M$29,$E15=$M$30,$E15=$M$31),(VLOOKUP($E15,'Micromobility C&amp;T'!$A$15:$H$18,4,FALSE)*(1-Inputs!$Y15-Inputs!$Z15))+'Micromobility C&amp;T'!$D$19,VLOOKUP(CONCATENATE(ROUNDDOWN(AVERAGE($F15,$G15),0),"_",Inputs!$H15),IF($E15=$M$33,Sedan!$C$1:$P$2000,IF($E15=$M$34,SUV!$C$1:$P$2000,IF($E15=$M$35,Shuttle!$C$1:$P$2000,IF(Inputs!$G15=$M$36,Van!$C$1:$P$2000,IF(Inputs!$G15=$M$38,'Transit Bus'!$C$1:$Q$2000,""))))),IF($L15="Diesel",4,5),FALSE)*VLOOKUP(CONCATENATE($K15,"_",$L15),'Fuel Calcs'!$K$1:$V$30,5,FALSE)*IF(Inputs!I15=$M$41,1-Inputs!$Y15-Inputs!Z15,IF(Inputs!I15=$M$42,1-(0.4*(Inputs!$Y15+Inputs!Z15)),1)))))</f>
        <v/>
      </c>
      <c r="O15" s="277" t="str">
        <f>IF($D15="","",IF($I15="No",0,IF(OR($E15=$M$28,$E15=$M$29,$E15=$M$30,$E15=$M$31),(VLOOKUP($E15,'Micromobility C&amp;T'!$A$15:$H$18,5,FALSE)*(1-Inputs!$Y15-Inputs!$Z15))+'Micromobility C&amp;T'!$E$19,VLOOKUP(CONCATENATE(ROUNDDOWN(AVERAGE($F15,$G15),0),"_",Inputs!$H15),IF($E15=$M$33,Sedan!$C$1:$P$2000,IF($E15=$M$34,SUV!$C$1:$P$2000,IF($E15=$M$35,Shuttle!$C$1:$P$2000,IF(Inputs!$G15=$M$36,Van!$C$1:$P$2000,IF(Inputs!$G15=$M$38,'Transit Bus'!$C$1:$Q$2000,""))))),IF($L15="Diesel",6,7),FALSE)*VLOOKUP(CONCATENATE($K15,"_",$L15),'Fuel Calcs'!$K$1:$V$30,6,FALSE)*IF(Inputs!I15=$M$41,1-Inputs!$Y15-Inputs!Z15,IF(Inputs!I15=$M$42,1-(0.4*(Inputs!$Y15+Inputs!Z15)),1)))))</f>
        <v/>
      </c>
      <c r="P15" s="277" t="str">
        <f>IF($D15="","",IF($I15="No",0,IF(OR($E15=$M$28,$E15=$M$29,$E15=$M$30,$E15=$M$31),(VLOOKUP($E15,'Micromobility C&amp;T'!$A$15:$H$18,6,FALSE)*(1-Inputs!$Y15-Inputs!$Z15))+'Micromobility C&amp;T'!$F$19,VLOOKUP(CONCATENATE(ROUNDDOWN(AVERAGE($F15,$G15),0),"_",Inputs!$H15),IF($E15=$M$33,Sedan!$C$1:$P$2000,IF($E15=$M$34,SUV!$C$1:$P$2000,IF($E15=$M$35,Shuttle!$C$1:$P$2000,IF(Inputs!$G15=$M$36,Van!$C$1:$P$2000,IF(Inputs!$G15=$M$38,'Transit Bus'!$C$1:$Q$2000,""))))),IF($L15="Diesel",8,9),FALSE)*VLOOKUP(CONCATENATE($K15,"_",$L15),'Fuel Calcs'!$K$1:$V$30,7,FALSE)*IF(Inputs!I15=$M$41,1-Inputs!$Y15-Inputs!Z15,IF(Inputs!I15=$M$42,1-(0.4*(Inputs!$Y15+Inputs!Z15)),1)))))</f>
        <v/>
      </c>
      <c r="Q15" s="277" t="str">
        <f>IF($D15="","",IF($I15="No",0,IF(OR($E15=$M$28,$E15=$M$29,$E15=$M$30,$E15=$M$31),(VLOOKUP($E15,'Micromobility C&amp;T'!$A$15:$H$18,7,FALSE)*(1-Inputs!$Y15-Inputs!$Z15))+'Micromobility C&amp;T'!$G$19,VLOOKUP(CONCATENATE(ROUNDDOWN(AVERAGE($F15,$G15),0),"_",Inputs!$H15),IF($E15=$M$33,Sedan!$C$1:$P$2000,IF($E15=$M$34,SUV!$C$1:$P$2000,IF($E15=$M$35,Shuttle!$C$1:$P$2000,IF(Inputs!$G15=$M$36,Van!$C$1:$P$2000,IF(Inputs!$G15=$M$38,'Transit Bus'!$C$1:$Q$2000,""))))),IF($L15="Diesel",10,11),FALSE)*VLOOKUP(CONCATENATE($K15,"_",$L15),'Fuel Calcs'!$K$1:$V$30,8,FALSE))))</f>
        <v/>
      </c>
      <c r="R15" s="277" t="str">
        <f>IF($D15="","",IF($I15="No",0,IF(OR($E15=$M$28,$E15=$M$29,$E15=$M$30,$E15=$M$31),(VLOOKUP($E15,'Micromobility C&amp;T'!$A$15:$H$18,8,FALSE)*(1-Inputs!$Y15-Inputs!$Z15))+'Micromobility C&amp;T'!$H$19,VLOOKUP(CONCATENATE(ROUNDDOWN(AVERAGE($F15,$G15),0),"_",Inputs!$H15),IF($E15=$M$33,Sedan!$C$1:$P$2000,IF($E15=$M$34,SUV!$C$1:$P$2000,IF($E15=$M$35,Shuttle!$C$1:$P$2000,IF(Inputs!$G15=$M$36,Van!$C$1:$P$2000,IF(Inputs!$G15=$M$38,'Transit Bus'!$C$1:$Q$2000,""))))),IF($L15="Diesel",12,13),FALSE)*VLOOKUP(CONCATENATE($K15,"_",$L15),'Fuel Calcs'!$K$1:$V$30,9,FALSE))))</f>
        <v/>
      </c>
      <c r="S15" s="790" t="str">
        <f>IF($D15="","",IF($I15="No",0,IF(OR($E15=$M$28,$E15=$M$29,$E15=$M$30,$E15=$M$31),0,IF($L15="Diesel",VLOOKUP(CONCATENATE(ROUNDDOWN(AVERAGE($F15,$G15),0),"_",Inputs!$H15),IF($E15=$M$33,Sedan!$C$1:$P$2000,IF($E15=$M$34,SUV!$C$1:$P$2000,IF($E15=$M$35,Shuttle!$C$1:$P$2000,IF(Inputs!$G15=$M$36,Van!$C$1:$P$2000,IF(Inputs!$G15=$M$38,'Transit Bus'!$C$1:$Q$2000,""))))),14,FALSE)*VLOOKUP(CONCATENATE($K15,"_",$L15),'Fuel Calcs'!$K$1:$V$30,10,FALSE),0))))</f>
        <v/>
      </c>
      <c r="T15" s="277" t="str">
        <f>IF($D15="","",IF($I15="No",0,IF(OR($E15=$M$28,$E15=$M$29,$E15=$M$30,$E15=$M$31),$M15/'Fuel Calcs'!$F$14,VLOOKUP(CONCATENATE(ROUNDDOWN(AVERAGE($F15,$G15),0),"_",Inputs!$H15),IF($E15=$M$33,Sedan!$C$1:$P$2000,IF($E15=$M$34,SUV!$C$1:$P$2000,IF($E15=$M$35,Shuttle!$C$1:$P$2000,IF(Inputs!$G15=$M$36,Van!$C$1:$P$2000,IF(Inputs!$G15=$M$38,'Transit Bus'!$C$1:$Q$2000,""))))),IF($L15="Diesel",2,3),FALSE)*VLOOKUP(CONCATENATE($K15,"_",$L15),'Fuel Calcs'!$K$1:$V$25,12,FALSE)*IF(Inputs!I15=$M$41,1-Inputs!$Y15-Inputs!Z15,IF(Inputs!I15=$M$42,1-(0.4*(Inputs!$Y15+Inputs!Z15)),1)))))</f>
        <v/>
      </c>
      <c r="U15" s="272" t="str">
        <f t="shared" si="0"/>
        <v/>
      </c>
      <c r="V15" s="275" t="str">
        <f t="shared" si="1"/>
        <v/>
      </c>
      <c r="W15" s="275" t="str">
        <f t="shared" si="2"/>
        <v/>
      </c>
      <c r="X15" s="275" t="str">
        <f t="shared" si="3"/>
        <v/>
      </c>
      <c r="Y15" s="275" t="str">
        <f t="shared" si="4"/>
        <v/>
      </c>
      <c r="Z15" s="276" t="str">
        <f t="shared" si="15"/>
        <v/>
      </c>
      <c r="AA15" s="355" t="str">
        <f>IF($C15="","",IF($C15=$AB$28,"Calculated Separately",IF(Inputs!$J15=Defaults!$L$11,0.83,0.5)*IF(Inputs!$K15="Yes",0.6,1)))</f>
        <v/>
      </c>
      <c r="AB15" s="271" t="str">
        <f>IF($C15="","",IF($C15=$AB$28,$BE15,$AA15*IF($C15=$AB$30,Inputs!$T15*Inputs!$V15,IF(Inputs!$W15&lt;&gt;"",Inputs!$M15*Inputs!$W15,Inputs!$M15*Inputs!$Q15*Inputs!$S15)*IF($C15="Ride-on-Demand",1.55,IF(OR($E15=$AB$32,$E15=$AB$33,$E15=$AB$34,$E15=$AB$35),1,Inputs!$O15)))))</f>
        <v/>
      </c>
      <c r="AC15" s="271" t="str">
        <f>IF($C15="","",IF($C15=$AB$28,$BE15,$AA15*IF($C15=$AB$30,Inputs!$U15*Inputs!$V15,IF(Inputs!$XZ15&lt;&gt;"",Inputs!$N15*Inputs!$X15,Inputs!$N15*Inputs!$R15*Inputs!$S15)*IF($C15="Ride-on-Demand",1.55,IF(OR($E15=$AB$32,$E15=$AB$33,$E15=$AB$34,$E15=$AB$35),1,Inputs!$P15)))))</f>
        <v/>
      </c>
      <c r="AD15" s="266" t="str">
        <f>IF('Project Info'!N22&lt;&gt;"",'Project Info'!N22,IF('Project Info'!$D22=0,'Main Calcs'!$AD14,""))</f>
        <v/>
      </c>
      <c r="AE15" s="272" t="str">
        <f>IF($D15="","",VLOOKUP(CONCATENATE($AD15,"_",$F15),'Displaced Auto GHG'!$C$1:$D$3001,2,FALSE))</f>
        <v/>
      </c>
      <c r="AF15" s="272" t="str">
        <f>IF($D15="","",VLOOKUP(CONCATENATE($AD15,"_",MIN(2050,$G15)),'Displaced Auto GHG'!$C$1:$D$3001,2,FALSE))</f>
        <v/>
      </c>
      <c r="AG15" s="272" t="str">
        <f>IF($D15="","",VLOOKUP(CONCATENATE($AD15,"_",$F15),'Displaced Auto C&amp;T'!$C$1:$L$3001,3,FALSE))</f>
        <v/>
      </c>
      <c r="AH15" s="277" t="str">
        <f>IF($D15="","",VLOOKUP(CONCATENATE($AD15,"_",MIN(2050,$G15)),'Displaced Auto C&amp;T'!$C$1:$L$3001,3,FALSE))</f>
        <v/>
      </c>
      <c r="AI15" s="277" t="str">
        <f>IF($D15="","",VLOOKUP(CONCATENATE($AD15,"_",$F15),'Displaced Auto C&amp;T'!$C$1:$L$3001,4,FALSE))</f>
        <v/>
      </c>
      <c r="AJ15" s="277" t="str">
        <f>IF($D15="","",VLOOKUP(CONCATENATE($AD15,"_",MIN(2050,$G15)),'Displaced Auto C&amp;T'!$C$1:$L$3001,4,FALSE))</f>
        <v/>
      </c>
      <c r="AK15" s="277" t="str">
        <f>IF($D15="","",VLOOKUP(CONCATENATE($AD15,"_",$F15),'Displaced Auto C&amp;T'!$C$1:$L$3001,5,FALSE)+VLOOKUP(CONCATENATE($AD15,"_",$F15),'Displaced Auto C&amp;T'!$C$1:$L$3001,6,FALSE)+VLOOKUP(CONCATENATE($AD15,"_",$F15),'Displaced Auto C&amp;T'!$C$1:$L$3001,7,FALSE))</f>
        <v/>
      </c>
      <c r="AL15" s="277" t="str">
        <f>IF($D15="","",VLOOKUP(CONCATENATE($AD15,"_",MIN(2050,$G15)),'Displaced Auto C&amp;T'!$C$1:$L$3001,5,FALSE)+VLOOKUP(CONCATENATE($AD15,"_",MIN(2050,$G15)),'Displaced Auto C&amp;T'!$C$1:$L$3001,6,FALSE)+VLOOKUP(CONCATENATE($AD15,"_",MIN(2050,$G15)),'Displaced Auto C&amp;T'!$C$4:$L$23001,7,FALSE))</f>
        <v/>
      </c>
      <c r="AM15" s="277" t="str">
        <f>IF($D15="","",VLOOKUP(CONCATENATE($AD15,"_",$F15),'Displaced Auto C&amp;T'!$C$1:$L$3001,10,FALSE))</f>
        <v/>
      </c>
      <c r="AN15" s="277" t="str">
        <f>IF($D15="","",VLOOKUP(CONCATENATE($AD15,"_",MIN(2050,$G15)),'Displaced Auto C&amp;T'!$C$1:$L$3001,10,FALSE))</f>
        <v/>
      </c>
      <c r="AO15" s="277" t="str">
        <f>IF($D15="","",VLOOKUP(CONCATENATE($AD15,"_",$F15),'Displaced Auto C&amp;T'!$C$1:$L$3001,2,FALSE))</f>
        <v/>
      </c>
      <c r="AP15" s="277" t="str">
        <f>IF($D15="","",VLOOKUP(CONCATENATE($AD15,"_",MIN(2050,$G15)),'Displaced Auto C&amp;T'!$C$1:$L$3001,2,FALSE))</f>
        <v/>
      </c>
      <c r="AQ15" s="277" t="str">
        <f t="shared" si="5"/>
        <v/>
      </c>
      <c r="AR15" s="277" t="str">
        <f t="shared" si="16"/>
        <v/>
      </c>
      <c r="AS15" s="277" t="str">
        <f t="shared" si="17"/>
        <v/>
      </c>
      <c r="AT15" s="277" t="str">
        <f t="shared" si="18"/>
        <v/>
      </c>
      <c r="AU15" s="277" t="str">
        <f t="shared" si="19"/>
        <v/>
      </c>
      <c r="AV15" s="283" t="str">
        <f t="shared" si="20"/>
        <v/>
      </c>
      <c r="AW15" s="350" t="str">
        <f>IF(OR($C15="",$C15&lt;&gt;Defaults!$G$10),"",IF(Inputs!AD15&lt;=12000,"ADT1",IF(Inputs!AD15&lt;=24000,"ADT2","ADT3")))</f>
        <v/>
      </c>
      <c r="AX15" s="350" t="str">
        <f>IF(OR($C15="",$C15&lt;&gt;Defaults!$G$10),"",IF(Inputs!$AC15&lt;=1,"L1",IF(Inputs!$AC15&lt;=2,"L2","L3")))</f>
        <v/>
      </c>
      <c r="AY15" s="350" t="str">
        <f>IF(OR($C15="",$C15&lt;&gt;Defaults!$G$10),"",VLOOKUP(CONCATENATE($AW15,"_",$AX15),Defaults!$I$40:$K$48,IF(Inputs!$AE15="No",2,3),FALSE))</f>
        <v/>
      </c>
      <c r="AZ15" s="350" t="str">
        <f>IF(OR($C15="",$C15&lt;&gt;Defaults!$G$10),"",IF(Inputs!$AF15&lt;3,"C1",IF(Inputs!$AF15=3,"C2",IF(Inputs!$AF15&lt;7,"C3","C4"))))</f>
        <v/>
      </c>
      <c r="BA15" s="350" t="str">
        <f>IF(OR($C15="",$C15&lt;&gt;Defaults!$G$10),"",IF(Inputs!$AG15&lt;3,"C1",IF(Inputs!$AG15=3,"C2",IF(Inputs!$AG15&lt;7,"C3","C4"))))</f>
        <v/>
      </c>
      <c r="BB15" s="350" t="str">
        <f>IF(OR($C15="",$C15&lt;&gt;Defaults!$G$10),"",MAX(VLOOKUP($AZ15,Defaults!$H$52:$J$55,3,FALSE),VLOOKUP($BA15,Defaults!$H$52:$J$55,2,FALSE)))</f>
        <v/>
      </c>
      <c r="BC15" s="350" t="str">
        <f>IF($D15&lt;&gt;Defaults!$H$10,"",CONCATENATE(Inputs!$AA15,"_",Inputs!$AB15))</f>
        <v/>
      </c>
      <c r="BD15" s="355" t="str">
        <f>IF(OR($C15="",$C15&lt;&gt;Defaults!$G$10,$D15=Defaults!$H$11),"",VLOOKUP($BC15,Defaults!$G$59:$H$62,2,FALSE))</f>
        <v/>
      </c>
      <c r="BE15" s="354" t="str">
        <f>IF(OR($C15="",$C15&lt;&gt;Defaults!$G$10),"",200*Inputs!AD15*($AY15+$BB15)*IF($D15=Defaults!$H$11,0.3,1.5*$BD15))</f>
        <v/>
      </c>
      <c r="BF15" s="354" t="str">
        <f>IF(OR($C15="",$C15&lt;&gt;Defaults!$G$10),"",IF(OR(Inputs!$AB15=Defaults!$H$30,$D15=Defaults!$H$11),20,15))</f>
        <v/>
      </c>
      <c r="BG15" s="368" t="str">
        <f>IF(OR($C15="",$C15&lt;&gt;Defaults!$G$10),"",BE15*BF15*(0.58-IF($D15=BG31,0.04,0)))</f>
        <v/>
      </c>
      <c r="BH15" s="272" t="str">
        <f t="shared" si="6"/>
        <v/>
      </c>
      <c r="BI15" s="272" t="str">
        <f t="shared" si="7"/>
        <v/>
      </c>
      <c r="BJ15" s="272" t="str">
        <f t="shared" si="8"/>
        <v/>
      </c>
      <c r="BK15" s="272" t="str">
        <f t="shared" si="9"/>
        <v/>
      </c>
      <c r="BL15" s="272" t="str">
        <f t="shared" si="10"/>
        <v/>
      </c>
      <c r="BM15" s="272" t="str">
        <f t="shared" si="11"/>
        <v/>
      </c>
      <c r="BN15" s="272" t="str">
        <f t="shared" si="21"/>
        <v/>
      </c>
      <c r="BO15" s="281" t="str">
        <f>IF($C15="","",IF($C15=$BO$29,$BG15,(0.58*AVERAGE($AB15,$AC15)*$H15)-IF(OR($D15=$BO$30,$D15=$BO$31),Inputs!$AH15*Inputs!$AI15*$AA15*$H15,0)+IF($D15=$BO$32,Inputs!$AJ15*Inputs!$AK15*(1-$AA15)*$H15,0)))</f>
        <v/>
      </c>
    </row>
    <row r="16" spans="2:67" x14ac:dyDescent="0.25">
      <c r="B16" s="273" t="str">
        <f>IF('Project Info'!H23&lt;&gt;"",'Project Info'!H23,IF('Project Info'!$D23=0,'Main Calcs'!$B15,""))</f>
        <v/>
      </c>
      <c r="C16" s="274" t="str">
        <f>Inputs!C16</f>
        <v/>
      </c>
      <c r="D16" s="522" t="str">
        <f>Inputs!D16</f>
        <v/>
      </c>
      <c r="E16" s="529" t="str">
        <f>IF($D16="","",IF($C16=Defaults!$G$10,"---",Inputs!$G16))</f>
        <v/>
      </c>
      <c r="F16" s="870" t="str">
        <f>IF($D16="","",Inputs!$E16)</f>
        <v/>
      </c>
      <c r="G16" s="266" t="str">
        <f>IF($D16="","",IF($C16=Defaults!$G$10,$F16+$BF16,Inputs!$F16))</f>
        <v/>
      </c>
      <c r="H16" s="871" t="str">
        <f t="shared" si="12"/>
        <v/>
      </c>
      <c r="I16" s="271" t="str">
        <f t="shared" si="13"/>
        <v/>
      </c>
      <c r="J16" s="271" t="str">
        <f>IF($D16="","",IF($I16="No",0,(IF(Inputs!$W16&lt;&gt;"",Inputs!$M16*Inputs!$W16,Inputs!$M16*Inputs!$Q16*Inputs!$S16)+IF(Inputs!$X16&lt;&gt;"",Inputs!$N16*Inputs!$X16,Inputs!$N16*Inputs!$R16*Inputs!$S16))/2))</f>
        <v/>
      </c>
      <c r="K16" s="271" t="str">
        <f>IF($D16="","",IF($I16="No","N/A",IF(OR($E16=$K$28,$E16=$K$29,$E16=$K$30,$E16=$K$31,$E16=$K$33),Inputs!$I16,"N/A")))</f>
        <v/>
      </c>
      <c r="L16" s="271" t="str">
        <f t="shared" si="14"/>
        <v/>
      </c>
      <c r="M16" s="277" t="str">
        <f>IF($D16="","",IF($I16="No",0,IF(OR($E16=$M$28,$E16=$M$29,$E16=$M$30,$E16=$M$31),(VLOOKUP($E16,'Micromobility C&amp;T'!$A$15:$H$18,3,FALSE)*(1-Inputs!$Y16-Inputs!$Z16))+'Micromobility C&amp;T'!$C$19,VLOOKUP(CONCATENATE(ROUNDDOWN(AVERAGE($F16,$G16),0),"_",Inputs!$H16),IF($E16=$M$33,Sedan!$C$1:$P$2000,IF($E16=$M$34,SUV!$C$1:$P$2000,IF($E16=$M$35,Shuttle!$C$1:$P$2000,IF(Inputs!$G16=$M$36,Van!$C$1:$P$2000,IF(Inputs!$G16=$M$38,'Transit Bus'!$C$1:$Q$2000,""))))),IF($L16="Diesel",2,3),FALSE)*VLOOKUP(CONCATENATE($K16,"_",$L16),'Fuel Calcs'!$K$1:$V$30,3,FALSE)*IF(Inputs!I16=$M$41,1-Inputs!$Y16-Inputs!Z16,IF(Inputs!I16=$M$42,1-(0.4*(Inputs!$Y16+Inputs!Z16)),1)))))</f>
        <v/>
      </c>
      <c r="N16" s="277" t="str">
        <f>IF($D16="","",IF($I16="No",0,IF(OR($E16=$M$28,$E16=$M$29,$E16=$M$30,$E16=$M$31),(VLOOKUP($E16,'Micromobility C&amp;T'!$A$15:$H$18,4,FALSE)*(1-Inputs!$Y16-Inputs!$Z16))+'Micromobility C&amp;T'!$D$19,VLOOKUP(CONCATENATE(ROUNDDOWN(AVERAGE($F16,$G16),0),"_",Inputs!$H16),IF($E16=$M$33,Sedan!$C$1:$P$2000,IF($E16=$M$34,SUV!$C$1:$P$2000,IF($E16=$M$35,Shuttle!$C$1:$P$2000,IF(Inputs!$G16=$M$36,Van!$C$1:$P$2000,IF(Inputs!$G16=$M$38,'Transit Bus'!$C$1:$Q$2000,""))))),IF($L16="Diesel",4,5),FALSE)*VLOOKUP(CONCATENATE($K16,"_",$L16),'Fuel Calcs'!$K$1:$V$30,5,FALSE)*IF(Inputs!I16=$M$41,1-Inputs!$Y16-Inputs!Z16,IF(Inputs!I16=$M$42,1-(0.4*(Inputs!$Y16+Inputs!Z16)),1)))))</f>
        <v/>
      </c>
      <c r="O16" s="277" t="str">
        <f>IF($D16="","",IF($I16="No",0,IF(OR($E16=$M$28,$E16=$M$29,$E16=$M$30,$E16=$M$31),(VLOOKUP($E16,'Micromobility C&amp;T'!$A$15:$H$18,5,FALSE)*(1-Inputs!$Y16-Inputs!$Z16))+'Micromobility C&amp;T'!$E$19,VLOOKUP(CONCATENATE(ROUNDDOWN(AVERAGE($F16,$G16),0),"_",Inputs!$H16),IF($E16=$M$33,Sedan!$C$1:$P$2000,IF($E16=$M$34,SUV!$C$1:$P$2000,IF($E16=$M$35,Shuttle!$C$1:$P$2000,IF(Inputs!$G16=$M$36,Van!$C$1:$P$2000,IF(Inputs!$G16=$M$38,'Transit Bus'!$C$1:$Q$2000,""))))),IF($L16="Diesel",6,7),FALSE)*VLOOKUP(CONCATENATE($K16,"_",$L16),'Fuel Calcs'!$K$1:$V$30,6,FALSE)*IF(Inputs!I16=$M$41,1-Inputs!$Y16-Inputs!Z16,IF(Inputs!I16=$M$42,1-(0.4*(Inputs!$Y16+Inputs!Z16)),1)))))</f>
        <v/>
      </c>
      <c r="P16" s="277" t="str">
        <f>IF($D16="","",IF($I16="No",0,IF(OR($E16=$M$28,$E16=$M$29,$E16=$M$30,$E16=$M$31),(VLOOKUP($E16,'Micromobility C&amp;T'!$A$15:$H$18,6,FALSE)*(1-Inputs!$Y16-Inputs!$Z16))+'Micromobility C&amp;T'!$F$19,VLOOKUP(CONCATENATE(ROUNDDOWN(AVERAGE($F16,$G16),0),"_",Inputs!$H16),IF($E16=$M$33,Sedan!$C$1:$P$2000,IF($E16=$M$34,SUV!$C$1:$P$2000,IF($E16=$M$35,Shuttle!$C$1:$P$2000,IF(Inputs!$G16=$M$36,Van!$C$1:$P$2000,IF(Inputs!$G16=$M$38,'Transit Bus'!$C$1:$Q$2000,""))))),IF($L16="Diesel",8,9),FALSE)*VLOOKUP(CONCATENATE($K16,"_",$L16),'Fuel Calcs'!$K$1:$V$30,7,FALSE)*IF(Inputs!I16=$M$41,1-Inputs!$Y16-Inputs!Z16,IF(Inputs!I16=$M$42,1-(0.4*(Inputs!$Y16+Inputs!Z16)),1)))))</f>
        <v/>
      </c>
      <c r="Q16" s="277" t="str">
        <f>IF($D16="","",IF($I16="No",0,IF(OR($E16=$M$28,$E16=$M$29,$E16=$M$30,$E16=$M$31),(VLOOKUP($E16,'Micromobility C&amp;T'!$A$15:$H$18,7,FALSE)*(1-Inputs!$Y16-Inputs!$Z16))+'Micromobility C&amp;T'!$G$19,VLOOKUP(CONCATENATE(ROUNDDOWN(AVERAGE($F16,$G16),0),"_",Inputs!$H16),IF($E16=$M$33,Sedan!$C$1:$P$2000,IF($E16=$M$34,SUV!$C$1:$P$2000,IF($E16=$M$35,Shuttle!$C$1:$P$2000,IF(Inputs!$G16=$M$36,Van!$C$1:$P$2000,IF(Inputs!$G16=$M$38,'Transit Bus'!$C$1:$Q$2000,""))))),IF($L16="Diesel",10,11),FALSE)*VLOOKUP(CONCATENATE($K16,"_",$L16),'Fuel Calcs'!$K$1:$V$30,8,FALSE))))</f>
        <v/>
      </c>
      <c r="R16" s="277" t="str">
        <f>IF($D16="","",IF($I16="No",0,IF(OR($E16=$M$28,$E16=$M$29,$E16=$M$30,$E16=$M$31),(VLOOKUP($E16,'Micromobility C&amp;T'!$A$15:$H$18,8,FALSE)*(1-Inputs!$Y16-Inputs!$Z16))+'Micromobility C&amp;T'!$H$19,VLOOKUP(CONCATENATE(ROUNDDOWN(AVERAGE($F16,$G16),0),"_",Inputs!$H16),IF($E16=$M$33,Sedan!$C$1:$P$2000,IF($E16=$M$34,SUV!$C$1:$P$2000,IF($E16=$M$35,Shuttle!$C$1:$P$2000,IF(Inputs!$G16=$M$36,Van!$C$1:$P$2000,IF(Inputs!$G16=$M$38,'Transit Bus'!$C$1:$Q$2000,""))))),IF($L16="Diesel",12,13),FALSE)*VLOOKUP(CONCATENATE($K16,"_",$L16),'Fuel Calcs'!$K$1:$V$30,9,FALSE))))</f>
        <v/>
      </c>
      <c r="S16" s="790" t="str">
        <f>IF($D16="","",IF($I16="No",0,IF(OR($E16=$M$28,$E16=$M$29,$E16=$M$30,$E16=$M$31),0,IF($L16="Diesel",VLOOKUP(CONCATENATE(ROUNDDOWN(AVERAGE($F16,$G16),0),"_",Inputs!$H16),IF($E16=$M$33,Sedan!$C$1:$P$2000,IF($E16=$M$34,SUV!$C$1:$P$2000,IF($E16=$M$35,Shuttle!$C$1:$P$2000,IF(Inputs!$G16=$M$36,Van!$C$1:$P$2000,IF(Inputs!$G16=$M$38,'Transit Bus'!$C$1:$Q$2000,""))))),14,FALSE)*VLOOKUP(CONCATENATE($K16,"_",$L16),'Fuel Calcs'!$K$1:$V$30,10,FALSE),0))))</f>
        <v/>
      </c>
      <c r="T16" s="277" t="str">
        <f>IF($D16="","",IF($I16="No",0,IF(OR($E16=$M$28,$E16=$M$29,$E16=$M$30,$E16=$M$31),$M16/'Fuel Calcs'!$F$14,VLOOKUP(CONCATENATE(ROUNDDOWN(AVERAGE($F16,$G16),0),"_",Inputs!$H16),IF($E16=$M$33,Sedan!$C$1:$P$2000,IF($E16=$M$34,SUV!$C$1:$P$2000,IF($E16=$M$35,Shuttle!$C$1:$P$2000,IF(Inputs!$G16=$M$36,Van!$C$1:$P$2000,IF(Inputs!$G16=$M$38,'Transit Bus'!$C$1:$Q$2000,""))))),IF($L16="Diesel",2,3),FALSE)*VLOOKUP(CONCATENATE($K16,"_",$L16),'Fuel Calcs'!$K$1:$V$25,12,FALSE)*IF(Inputs!I16=$M$41,1-Inputs!$Y16-Inputs!Z16,IF(Inputs!I16=$M$42,1-(0.4*(Inputs!$Y16+Inputs!Z16)),1)))))</f>
        <v/>
      </c>
      <c r="U16" s="272" t="str">
        <f t="shared" si="0"/>
        <v/>
      </c>
      <c r="V16" s="275" t="str">
        <f t="shared" si="1"/>
        <v/>
      </c>
      <c r="W16" s="275" t="str">
        <f t="shared" si="2"/>
        <v/>
      </c>
      <c r="X16" s="275" t="str">
        <f t="shared" si="3"/>
        <v/>
      </c>
      <c r="Y16" s="275" t="str">
        <f t="shared" si="4"/>
        <v/>
      </c>
      <c r="Z16" s="276" t="str">
        <f t="shared" si="15"/>
        <v/>
      </c>
      <c r="AA16" s="355" t="str">
        <f>IF($C16="","",IF($C16=$AB$28,"Calculated Separately",IF(Inputs!$J16=Defaults!$L$11,0.83,0.5)*IF(Inputs!$K16="Yes",0.6,1)))</f>
        <v/>
      </c>
      <c r="AB16" s="271" t="str">
        <f>IF($C16="","",IF($C16=$AB$28,$BE16,$AA16*IF($C16=$AB$30,Inputs!$T16*Inputs!$V16,IF(Inputs!$W16&lt;&gt;"",Inputs!$M16*Inputs!$W16,Inputs!$M16*Inputs!$Q16*Inputs!$S16)*IF($C16="Ride-on-Demand",1.55,IF(OR($E16=$AB$32,$E16=$AB$33,$E16=$AB$34,$E16=$AB$35),1,Inputs!$O16)))))</f>
        <v/>
      </c>
      <c r="AC16" s="271" t="str">
        <f>IF($C16="","",IF($C16=$AB$28,$BE16,$AA16*IF($C16=$AB$30,Inputs!$U16*Inputs!$V16,IF(Inputs!$XZ16&lt;&gt;"",Inputs!$N16*Inputs!$X16,Inputs!$N16*Inputs!$R16*Inputs!$S16)*IF($C16="Ride-on-Demand",1.55,IF(OR($E16=$AB$32,$E16=$AB$33,$E16=$AB$34,$E16=$AB$35),1,Inputs!$P16)))))</f>
        <v/>
      </c>
      <c r="AD16" s="266" t="str">
        <f>IF('Project Info'!N23&lt;&gt;"",'Project Info'!N23,IF('Project Info'!$D23=0,'Main Calcs'!$AD15,""))</f>
        <v/>
      </c>
      <c r="AE16" s="272" t="str">
        <f>IF($D16="","",VLOOKUP(CONCATENATE($AD16,"_",$F16),'Displaced Auto GHG'!$C$1:$D$3001,2,FALSE))</f>
        <v/>
      </c>
      <c r="AF16" s="272" t="str">
        <f>IF($D16="","",VLOOKUP(CONCATENATE($AD16,"_",MIN(2050,$G16)),'Displaced Auto GHG'!$C$1:$D$3001,2,FALSE))</f>
        <v/>
      </c>
      <c r="AG16" s="272" t="str">
        <f>IF($D16="","",VLOOKUP(CONCATENATE($AD16,"_",$F16),'Displaced Auto C&amp;T'!$C$1:$L$3001,3,FALSE))</f>
        <v/>
      </c>
      <c r="AH16" s="277" t="str">
        <f>IF($D16="","",VLOOKUP(CONCATENATE($AD16,"_",MIN(2050,$G16)),'Displaced Auto C&amp;T'!$C$1:$L$3001,3,FALSE))</f>
        <v/>
      </c>
      <c r="AI16" s="277" t="str">
        <f>IF($D16="","",VLOOKUP(CONCATENATE($AD16,"_",$F16),'Displaced Auto C&amp;T'!$C$1:$L$3001,4,FALSE))</f>
        <v/>
      </c>
      <c r="AJ16" s="277" t="str">
        <f>IF($D16="","",VLOOKUP(CONCATENATE($AD16,"_",MIN(2050,$G16)),'Displaced Auto C&amp;T'!$C$1:$L$3001,4,FALSE))</f>
        <v/>
      </c>
      <c r="AK16" s="277" t="str">
        <f>IF($D16="","",VLOOKUP(CONCATENATE($AD16,"_",$F16),'Displaced Auto C&amp;T'!$C$1:$L$3001,5,FALSE)+VLOOKUP(CONCATENATE($AD16,"_",$F16),'Displaced Auto C&amp;T'!$C$1:$L$3001,6,FALSE)+VLOOKUP(CONCATENATE($AD16,"_",$F16),'Displaced Auto C&amp;T'!$C$1:$L$3001,7,FALSE))</f>
        <v/>
      </c>
      <c r="AL16" s="277" t="str">
        <f>IF($D16="","",VLOOKUP(CONCATENATE($AD16,"_",MIN(2050,$G16)),'Displaced Auto C&amp;T'!$C$1:$L$3001,5,FALSE)+VLOOKUP(CONCATENATE($AD16,"_",MIN(2050,$G16)),'Displaced Auto C&amp;T'!$C$1:$L$3001,6,FALSE)+VLOOKUP(CONCATENATE($AD16,"_",MIN(2050,$G16)),'Displaced Auto C&amp;T'!$C$4:$L$23001,7,FALSE))</f>
        <v/>
      </c>
      <c r="AM16" s="277" t="str">
        <f>IF($D16="","",VLOOKUP(CONCATENATE($AD16,"_",$F16),'Displaced Auto C&amp;T'!$C$1:$L$3001,10,FALSE))</f>
        <v/>
      </c>
      <c r="AN16" s="277" t="str">
        <f>IF($D16="","",VLOOKUP(CONCATENATE($AD16,"_",MIN(2050,$G16)),'Displaced Auto C&amp;T'!$C$1:$L$3001,10,FALSE))</f>
        <v/>
      </c>
      <c r="AO16" s="277" t="str">
        <f>IF($D16="","",VLOOKUP(CONCATENATE($AD16,"_",$F16),'Displaced Auto C&amp;T'!$C$1:$L$3001,2,FALSE))</f>
        <v/>
      </c>
      <c r="AP16" s="277" t="str">
        <f>IF($D16="","",VLOOKUP(CONCATENATE($AD16,"_",MIN(2050,$G16)),'Displaced Auto C&amp;T'!$C$1:$L$3001,2,FALSE))</f>
        <v/>
      </c>
      <c r="AQ16" s="277" t="str">
        <f t="shared" si="5"/>
        <v/>
      </c>
      <c r="AR16" s="277" t="str">
        <f t="shared" si="16"/>
        <v/>
      </c>
      <c r="AS16" s="277" t="str">
        <f t="shared" si="17"/>
        <v/>
      </c>
      <c r="AT16" s="277" t="str">
        <f t="shared" si="18"/>
        <v/>
      </c>
      <c r="AU16" s="277" t="str">
        <f t="shared" si="19"/>
        <v/>
      </c>
      <c r="AV16" s="283" t="str">
        <f t="shared" si="20"/>
        <v/>
      </c>
      <c r="AW16" s="350" t="str">
        <f>IF(OR($C16="",$C16&lt;&gt;Defaults!$G$10),"",IF(Inputs!AD16&lt;=12000,"ADT1",IF(Inputs!AD16&lt;=24000,"ADT2","ADT3")))</f>
        <v/>
      </c>
      <c r="AX16" s="350" t="str">
        <f>IF(OR($C16="",$C16&lt;&gt;Defaults!$G$10),"",IF(Inputs!$AC16&lt;=1,"L1",IF(Inputs!$AC16&lt;=2,"L2","L3")))</f>
        <v/>
      </c>
      <c r="AY16" s="350" t="str">
        <f>IF(OR($C16="",$C16&lt;&gt;Defaults!$G$10),"",VLOOKUP(CONCATENATE($AW16,"_",$AX16),Defaults!$I$40:$K$48,IF(Inputs!$AE16="No",2,3),FALSE))</f>
        <v/>
      </c>
      <c r="AZ16" s="350" t="str">
        <f>IF(OR($C16="",$C16&lt;&gt;Defaults!$G$10),"",IF(Inputs!$AF16&lt;3,"C1",IF(Inputs!$AF16=3,"C2",IF(Inputs!$AF16&lt;7,"C3","C4"))))</f>
        <v/>
      </c>
      <c r="BA16" s="350" t="str">
        <f>IF(OR($C16="",$C16&lt;&gt;Defaults!$G$10),"",IF(Inputs!$AG16&lt;3,"C1",IF(Inputs!$AG16=3,"C2",IF(Inputs!$AG16&lt;7,"C3","C4"))))</f>
        <v/>
      </c>
      <c r="BB16" s="350" t="str">
        <f>IF(OR($C16="",$C16&lt;&gt;Defaults!$G$10),"",MAX(VLOOKUP($AZ16,Defaults!$H$52:$J$55,3,FALSE),VLOOKUP($BA16,Defaults!$H$52:$J$55,2,FALSE)))</f>
        <v/>
      </c>
      <c r="BC16" s="350" t="str">
        <f>IF($D16&lt;&gt;Defaults!$H$10,"",CONCATENATE(Inputs!$AA16,"_",Inputs!$AB16))</f>
        <v/>
      </c>
      <c r="BD16" s="355" t="str">
        <f>IF(OR($C16="",$C16&lt;&gt;Defaults!$G$10,$D16=Defaults!$H$11),"",VLOOKUP($BC16,Defaults!$G$59:$H$62,2,FALSE))</f>
        <v/>
      </c>
      <c r="BE16" s="354" t="str">
        <f>IF(OR($C16="",$C16&lt;&gt;Defaults!$G$10),"",200*Inputs!AD16*($AY16+$BB16)*IF($D16=Defaults!$H$11,0.3,1.5*$BD16))</f>
        <v/>
      </c>
      <c r="BF16" s="354" t="str">
        <f>IF(OR($C16="",$C16&lt;&gt;Defaults!$G$10),"",IF(OR(Inputs!$AB16=Defaults!$H$30,$D16=Defaults!$H$11),20,15))</f>
        <v/>
      </c>
      <c r="BG16" s="368" t="str">
        <f>IF(OR($C16="",$C16&lt;&gt;Defaults!$G$10),"",BE16*BF16*(0.58-IF($D16=BG32,0.04,0)))</f>
        <v/>
      </c>
      <c r="BH16" s="272" t="str">
        <f t="shared" si="6"/>
        <v/>
      </c>
      <c r="BI16" s="272" t="str">
        <f t="shared" si="7"/>
        <v/>
      </c>
      <c r="BJ16" s="272" t="str">
        <f t="shared" si="8"/>
        <v/>
      </c>
      <c r="BK16" s="272" t="str">
        <f t="shared" si="9"/>
        <v/>
      </c>
      <c r="BL16" s="272" t="str">
        <f t="shared" si="10"/>
        <v/>
      </c>
      <c r="BM16" s="272" t="str">
        <f t="shared" si="11"/>
        <v/>
      </c>
      <c r="BN16" s="272" t="str">
        <f t="shared" si="21"/>
        <v/>
      </c>
      <c r="BO16" s="281" t="str">
        <f>IF($C16="","",IF($C16=$BO$29,$BG16,(0.58*AVERAGE($AB16,$AC16)*$H16)-IF(OR($D16=$BO$30,$D16=$BO$31),Inputs!$AH16*Inputs!$AI16*$AA16*$H16,0)+IF($D16=$BO$32,Inputs!$AJ16*Inputs!$AK16*(1-$AA16)*$H16,0)))</f>
        <v/>
      </c>
    </row>
    <row r="17" spans="2:67" x14ac:dyDescent="0.25">
      <c r="B17" s="273" t="str">
        <f>IF('Project Info'!H24&lt;&gt;"",'Project Info'!H24,IF('Project Info'!$D24=0,'Main Calcs'!$B16,""))</f>
        <v/>
      </c>
      <c r="C17" s="274" t="str">
        <f>Inputs!C17</f>
        <v/>
      </c>
      <c r="D17" s="522" t="str">
        <f>Inputs!D17</f>
        <v/>
      </c>
      <c r="E17" s="529" t="str">
        <f>IF($D17="","",IF($C17=Defaults!$G$10,"---",Inputs!$G17))</f>
        <v/>
      </c>
      <c r="F17" s="870" t="str">
        <f>IF($D17="","",Inputs!$E17)</f>
        <v/>
      </c>
      <c r="G17" s="266" t="str">
        <f>IF($D17="","",IF($C17=Defaults!$G$10,$F17+$BF17,Inputs!$F17))</f>
        <v/>
      </c>
      <c r="H17" s="871" t="str">
        <f t="shared" si="12"/>
        <v/>
      </c>
      <c r="I17" s="271" t="str">
        <f t="shared" si="13"/>
        <v/>
      </c>
      <c r="J17" s="271" t="str">
        <f>IF($D17="","",IF($I17="No",0,(IF(Inputs!$W17&lt;&gt;"",Inputs!$M17*Inputs!$W17,Inputs!$M17*Inputs!$Q17*Inputs!$S17)+IF(Inputs!$X17&lt;&gt;"",Inputs!$N17*Inputs!$X17,Inputs!$N17*Inputs!$R17*Inputs!$S17))/2))</f>
        <v/>
      </c>
      <c r="K17" s="271" t="str">
        <f>IF($D17="","",IF($I17="No","N/A",IF(OR($E17=$K$28,$E17=$K$29,$E17=$K$30,$E17=$K$31,$E17=$K$33),Inputs!$I17,"N/A")))</f>
        <v/>
      </c>
      <c r="L17" s="271" t="str">
        <f t="shared" si="14"/>
        <v/>
      </c>
      <c r="M17" s="277" t="str">
        <f>IF($D17="","",IF($I17="No",0,IF(OR($E17=$M$28,$E17=$M$29,$E17=$M$30,$E17=$M$31),(VLOOKUP($E17,'Micromobility C&amp;T'!$A$15:$H$18,3,FALSE)*(1-Inputs!$Y17-Inputs!$Z17))+'Micromobility C&amp;T'!$C$19,VLOOKUP(CONCATENATE(ROUNDDOWN(AVERAGE($F17,$G17),0),"_",Inputs!$H17),IF($E17=$M$33,Sedan!$C$1:$P$2000,IF($E17=$M$34,SUV!$C$1:$P$2000,IF($E17=$M$35,Shuttle!$C$1:$P$2000,IF(Inputs!$G17=$M$36,Van!$C$1:$P$2000,IF(Inputs!$G17=$M$38,'Transit Bus'!$C$1:$Q$2000,""))))),IF($L17="Diesel",2,3),FALSE)*VLOOKUP(CONCATENATE($K17,"_",$L17),'Fuel Calcs'!$K$1:$V$30,3,FALSE)*IF(Inputs!I17=$M$41,1-Inputs!$Y17-Inputs!Z17,IF(Inputs!I17=$M$42,1-(0.4*(Inputs!$Y17+Inputs!Z17)),1)))))</f>
        <v/>
      </c>
      <c r="N17" s="277" t="str">
        <f>IF($D17="","",IF($I17="No",0,IF(OR($E17=$M$28,$E17=$M$29,$E17=$M$30,$E17=$M$31),(VLOOKUP($E17,'Micromobility C&amp;T'!$A$15:$H$18,4,FALSE)*(1-Inputs!$Y17-Inputs!$Z17))+'Micromobility C&amp;T'!$D$19,VLOOKUP(CONCATENATE(ROUNDDOWN(AVERAGE($F17,$G17),0),"_",Inputs!$H17),IF($E17=$M$33,Sedan!$C$1:$P$2000,IF($E17=$M$34,SUV!$C$1:$P$2000,IF($E17=$M$35,Shuttle!$C$1:$P$2000,IF(Inputs!$G17=$M$36,Van!$C$1:$P$2000,IF(Inputs!$G17=$M$38,'Transit Bus'!$C$1:$Q$2000,""))))),IF($L17="Diesel",4,5),FALSE)*VLOOKUP(CONCATENATE($K17,"_",$L17),'Fuel Calcs'!$K$1:$V$30,5,FALSE)*IF(Inputs!I17=$M$41,1-Inputs!$Y17-Inputs!Z17,IF(Inputs!I17=$M$42,1-(0.4*(Inputs!$Y17+Inputs!Z17)),1)))))</f>
        <v/>
      </c>
      <c r="O17" s="277" t="str">
        <f>IF($D17="","",IF($I17="No",0,IF(OR($E17=$M$28,$E17=$M$29,$E17=$M$30,$E17=$M$31),(VLOOKUP($E17,'Micromobility C&amp;T'!$A$15:$H$18,5,FALSE)*(1-Inputs!$Y17-Inputs!$Z17))+'Micromobility C&amp;T'!$E$19,VLOOKUP(CONCATENATE(ROUNDDOWN(AVERAGE($F17,$G17),0),"_",Inputs!$H17),IF($E17=$M$33,Sedan!$C$1:$P$2000,IF($E17=$M$34,SUV!$C$1:$P$2000,IF($E17=$M$35,Shuttle!$C$1:$P$2000,IF(Inputs!$G17=$M$36,Van!$C$1:$P$2000,IF(Inputs!$G17=$M$38,'Transit Bus'!$C$1:$Q$2000,""))))),IF($L17="Diesel",6,7),FALSE)*VLOOKUP(CONCATENATE($K17,"_",$L17),'Fuel Calcs'!$K$1:$V$30,6,FALSE)*IF(Inputs!I17=$M$41,1-Inputs!$Y17-Inputs!Z17,IF(Inputs!I17=$M$42,1-(0.4*(Inputs!$Y17+Inputs!Z17)),1)))))</f>
        <v/>
      </c>
      <c r="P17" s="277" t="str">
        <f>IF($D17="","",IF($I17="No",0,IF(OR($E17=$M$28,$E17=$M$29,$E17=$M$30,$E17=$M$31),(VLOOKUP($E17,'Micromobility C&amp;T'!$A$15:$H$18,6,FALSE)*(1-Inputs!$Y17-Inputs!$Z17))+'Micromobility C&amp;T'!$F$19,VLOOKUP(CONCATENATE(ROUNDDOWN(AVERAGE($F17,$G17),0),"_",Inputs!$H17),IF($E17=$M$33,Sedan!$C$1:$P$2000,IF($E17=$M$34,SUV!$C$1:$P$2000,IF($E17=$M$35,Shuttle!$C$1:$P$2000,IF(Inputs!$G17=$M$36,Van!$C$1:$P$2000,IF(Inputs!$G17=$M$38,'Transit Bus'!$C$1:$Q$2000,""))))),IF($L17="Diesel",8,9),FALSE)*VLOOKUP(CONCATENATE($K17,"_",$L17),'Fuel Calcs'!$K$1:$V$30,7,FALSE)*IF(Inputs!I17=$M$41,1-Inputs!$Y17-Inputs!Z17,IF(Inputs!I17=$M$42,1-(0.4*(Inputs!$Y17+Inputs!Z17)),1)))))</f>
        <v/>
      </c>
      <c r="Q17" s="277" t="str">
        <f>IF($D17="","",IF($I17="No",0,IF(OR($E17=$M$28,$E17=$M$29,$E17=$M$30,$E17=$M$31),(VLOOKUP($E17,'Micromobility C&amp;T'!$A$15:$H$18,7,FALSE)*(1-Inputs!$Y17-Inputs!$Z17))+'Micromobility C&amp;T'!$G$19,VLOOKUP(CONCATENATE(ROUNDDOWN(AVERAGE($F17,$G17),0),"_",Inputs!$H17),IF($E17=$M$33,Sedan!$C$1:$P$2000,IF($E17=$M$34,SUV!$C$1:$P$2000,IF($E17=$M$35,Shuttle!$C$1:$P$2000,IF(Inputs!$G17=$M$36,Van!$C$1:$P$2000,IF(Inputs!$G17=$M$38,'Transit Bus'!$C$1:$Q$2000,""))))),IF($L17="Diesel",10,11),FALSE)*VLOOKUP(CONCATENATE($K17,"_",$L17),'Fuel Calcs'!$K$1:$V$30,8,FALSE))))</f>
        <v/>
      </c>
      <c r="R17" s="277" t="str">
        <f>IF($D17="","",IF($I17="No",0,IF(OR($E17=$M$28,$E17=$M$29,$E17=$M$30,$E17=$M$31),(VLOOKUP($E17,'Micromobility C&amp;T'!$A$15:$H$18,8,FALSE)*(1-Inputs!$Y17-Inputs!$Z17))+'Micromobility C&amp;T'!$H$19,VLOOKUP(CONCATENATE(ROUNDDOWN(AVERAGE($F17,$G17),0),"_",Inputs!$H17),IF($E17=$M$33,Sedan!$C$1:$P$2000,IF($E17=$M$34,SUV!$C$1:$P$2000,IF($E17=$M$35,Shuttle!$C$1:$P$2000,IF(Inputs!$G17=$M$36,Van!$C$1:$P$2000,IF(Inputs!$G17=$M$38,'Transit Bus'!$C$1:$Q$2000,""))))),IF($L17="Diesel",12,13),FALSE)*VLOOKUP(CONCATENATE($K17,"_",$L17),'Fuel Calcs'!$K$1:$V$30,9,FALSE))))</f>
        <v/>
      </c>
      <c r="S17" s="790" t="str">
        <f>IF($D17="","",IF($I17="No",0,IF(OR($E17=$M$28,$E17=$M$29,$E17=$M$30,$E17=$M$31),0,IF($L17="Diesel",VLOOKUP(CONCATENATE(ROUNDDOWN(AVERAGE($F17,$G17),0),"_",Inputs!$H17),IF($E17=$M$33,Sedan!$C$1:$P$2000,IF($E17=$M$34,SUV!$C$1:$P$2000,IF($E17=$M$35,Shuttle!$C$1:$P$2000,IF(Inputs!$G17=$M$36,Van!$C$1:$P$2000,IF(Inputs!$G17=$M$38,'Transit Bus'!$C$1:$Q$2000,""))))),14,FALSE)*VLOOKUP(CONCATENATE($K17,"_",$L17),'Fuel Calcs'!$K$1:$V$30,10,FALSE),0))))</f>
        <v/>
      </c>
      <c r="T17" s="277" t="str">
        <f>IF($D17="","",IF($I17="No",0,IF(OR($E17=$M$28,$E17=$M$29,$E17=$M$30,$E17=$M$31),$M17/'Fuel Calcs'!$F$14,VLOOKUP(CONCATENATE(ROUNDDOWN(AVERAGE($F17,$G17),0),"_",Inputs!$H17),IF($E17=$M$33,Sedan!$C$1:$P$2000,IF($E17=$M$34,SUV!$C$1:$P$2000,IF($E17=$M$35,Shuttle!$C$1:$P$2000,IF(Inputs!$G17=$M$36,Van!$C$1:$P$2000,IF(Inputs!$G17=$M$38,'Transit Bus'!$C$1:$Q$2000,""))))),IF($L17="Diesel",2,3),FALSE)*VLOOKUP(CONCATENATE($K17,"_",$L17),'Fuel Calcs'!$K$1:$V$25,12,FALSE)*IF(Inputs!I17=$M$41,1-Inputs!$Y17-Inputs!Z17,IF(Inputs!I17=$M$42,1-(0.4*(Inputs!$Y17+Inputs!Z17)),1)))))</f>
        <v/>
      </c>
      <c r="U17" s="272" t="str">
        <f t="shared" si="0"/>
        <v/>
      </c>
      <c r="V17" s="275" t="str">
        <f t="shared" si="1"/>
        <v/>
      </c>
      <c r="W17" s="275" t="str">
        <f t="shared" si="2"/>
        <v/>
      </c>
      <c r="X17" s="275" t="str">
        <f t="shared" si="3"/>
        <v/>
      </c>
      <c r="Y17" s="275" t="str">
        <f t="shared" si="4"/>
        <v/>
      </c>
      <c r="Z17" s="276" t="str">
        <f t="shared" si="15"/>
        <v/>
      </c>
      <c r="AA17" s="355" t="str">
        <f>IF($C17="","",IF($C17=$AB$28,"Calculated Separately",IF(Inputs!$J17=Defaults!$L$11,0.83,0.5)*IF(Inputs!$K17="Yes",0.6,1)))</f>
        <v/>
      </c>
      <c r="AB17" s="271" t="str">
        <f>IF($C17="","",IF($C17=$AB$28,$BE17,$AA17*IF($C17=$AB$30,Inputs!$T17*Inputs!$V17,IF(Inputs!$W17&lt;&gt;"",Inputs!$M17*Inputs!$W17,Inputs!$M17*Inputs!$Q17*Inputs!$S17)*IF($C17="Ride-on-Demand",1.55,IF(OR($E17=$AB$32,$E17=$AB$33,$E17=$AB$34,$E17=$AB$35),1,Inputs!$O17)))))</f>
        <v/>
      </c>
      <c r="AC17" s="271" t="str">
        <f>IF($C17="","",IF($C17=$AB$28,$BE17,$AA17*IF($C17=$AB$30,Inputs!$U17*Inputs!$V17,IF(Inputs!$XZ17&lt;&gt;"",Inputs!$N17*Inputs!$X17,Inputs!$N17*Inputs!$R17*Inputs!$S17)*IF($C17="Ride-on-Demand",1.55,IF(OR($E17=$AB$32,$E17=$AB$33,$E17=$AB$34,$E17=$AB$35),1,Inputs!$P17)))))</f>
        <v/>
      </c>
      <c r="AD17" s="266" t="str">
        <f>IF('Project Info'!N24&lt;&gt;"",'Project Info'!N24,IF('Project Info'!$D24=0,'Main Calcs'!$AD16,""))</f>
        <v/>
      </c>
      <c r="AE17" s="272" t="str">
        <f>IF($D17="","",VLOOKUP(CONCATENATE($AD17,"_",$F17),'Displaced Auto GHG'!$C$1:$D$3001,2,FALSE))</f>
        <v/>
      </c>
      <c r="AF17" s="272" t="str">
        <f>IF($D17="","",VLOOKUP(CONCATENATE($AD17,"_",MIN(2050,$G17)),'Displaced Auto GHG'!$C$1:$D$3001,2,FALSE))</f>
        <v/>
      </c>
      <c r="AG17" s="272" t="str">
        <f>IF($D17="","",VLOOKUP(CONCATENATE($AD17,"_",$F17),'Displaced Auto C&amp;T'!$C$1:$L$3001,3,FALSE))</f>
        <v/>
      </c>
      <c r="AH17" s="277" t="str">
        <f>IF($D17="","",VLOOKUP(CONCATENATE($AD17,"_",MIN(2050,$G17)),'Displaced Auto C&amp;T'!$C$1:$L$3001,3,FALSE))</f>
        <v/>
      </c>
      <c r="AI17" s="277" t="str">
        <f>IF($D17="","",VLOOKUP(CONCATENATE($AD17,"_",$F17),'Displaced Auto C&amp;T'!$C$1:$L$3001,4,FALSE))</f>
        <v/>
      </c>
      <c r="AJ17" s="277" t="str">
        <f>IF($D17="","",VLOOKUP(CONCATENATE($AD17,"_",MIN(2050,$G17)),'Displaced Auto C&amp;T'!$C$1:$L$3001,4,FALSE))</f>
        <v/>
      </c>
      <c r="AK17" s="277" t="str">
        <f>IF($D17="","",VLOOKUP(CONCATENATE($AD17,"_",$F17),'Displaced Auto C&amp;T'!$C$1:$L$3001,5,FALSE)+VLOOKUP(CONCATENATE($AD17,"_",$F17),'Displaced Auto C&amp;T'!$C$1:$L$3001,6,FALSE)+VLOOKUP(CONCATENATE($AD17,"_",$F17),'Displaced Auto C&amp;T'!$C$1:$L$3001,7,FALSE))</f>
        <v/>
      </c>
      <c r="AL17" s="277" t="str">
        <f>IF($D17="","",VLOOKUP(CONCATENATE($AD17,"_",MIN(2050,$G17)),'Displaced Auto C&amp;T'!$C$1:$L$3001,5,FALSE)+VLOOKUP(CONCATENATE($AD17,"_",MIN(2050,$G17)),'Displaced Auto C&amp;T'!$C$1:$L$3001,6,FALSE)+VLOOKUP(CONCATENATE($AD17,"_",MIN(2050,$G17)),'Displaced Auto C&amp;T'!$C$4:$L$23001,7,FALSE))</f>
        <v/>
      </c>
      <c r="AM17" s="277" t="str">
        <f>IF($D17="","",VLOOKUP(CONCATENATE($AD17,"_",$F17),'Displaced Auto C&amp;T'!$C$1:$L$3001,10,FALSE))</f>
        <v/>
      </c>
      <c r="AN17" s="277" t="str">
        <f>IF($D17="","",VLOOKUP(CONCATENATE($AD17,"_",MIN(2050,$G17)),'Displaced Auto C&amp;T'!$C$1:$L$3001,10,FALSE))</f>
        <v/>
      </c>
      <c r="AO17" s="277" t="str">
        <f>IF($D17="","",VLOOKUP(CONCATENATE($AD17,"_",$F17),'Displaced Auto C&amp;T'!$C$1:$L$3001,2,FALSE))</f>
        <v/>
      </c>
      <c r="AP17" s="277" t="str">
        <f>IF($D17="","",VLOOKUP(CONCATENATE($AD17,"_",MIN(2050,$G17)),'Displaced Auto C&amp;T'!$C$1:$L$3001,2,FALSE))</f>
        <v/>
      </c>
      <c r="AQ17" s="277" t="str">
        <f t="shared" si="5"/>
        <v/>
      </c>
      <c r="AR17" s="277" t="str">
        <f t="shared" si="16"/>
        <v/>
      </c>
      <c r="AS17" s="277" t="str">
        <f t="shared" si="17"/>
        <v/>
      </c>
      <c r="AT17" s="277" t="str">
        <f t="shared" si="18"/>
        <v/>
      </c>
      <c r="AU17" s="277" t="str">
        <f t="shared" si="19"/>
        <v/>
      </c>
      <c r="AV17" s="283" t="str">
        <f t="shared" si="20"/>
        <v/>
      </c>
      <c r="AW17" s="350" t="str">
        <f>IF(OR($C17="",$C17&lt;&gt;Defaults!$G$10),"",IF(Inputs!AD17&lt;=12000,"ADT1",IF(Inputs!AD17&lt;=24000,"ADT2","ADT3")))</f>
        <v/>
      </c>
      <c r="AX17" s="350" t="str">
        <f>IF(OR($C17="",$C17&lt;&gt;Defaults!$G$10),"",IF(Inputs!$AC17&lt;=1,"L1",IF(Inputs!$AC17&lt;=2,"L2","L3")))</f>
        <v/>
      </c>
      <c r="AY17" s="350" t="str">
        <f>IF(OR($C17="",$C17&lt;&gt;Defaults!$G$10),"",VLOOKUP(CONCATENATE($AW17,"_",$AX17),Defaults!$I$40:$K$48,IF(Inputs!$AE17="No",2,3),FALSE))</f>
        <v/>
      </c>
      <c r="AZ17" s="350" t="str">
        <f>IF(OR($C17="",$C17&lt;&gt;Defaults!$G$10),"",IF(Inputs!$AF17&lt;3,"C1",IF(Inputs!$AF17=3,"C2",IF(Inputs!$AF17&lt;7,"C3","C4"))))</f>
        <v/>
      </c>
      <c r="BA17" s="350" t="str">
        <f>IF(OR($C17="",$C17&lt;&gt;Defaults!$G$10),"",IF(Inputs!$AG17&lt;3,"C1",IF(Inputs!$AG17=3,"C2",IF(Inputs!$AG17&lt;7,"C3","C4"))))</f>
        <v/>
      </c>
      <c r="BB17" s="350" t="str">
        <f>IF(OR($C17="",$C17&lt;&gt;Defaults!$G$10),"",MAX(VLOOKUP($AZ17,Defaults!$H$52:$J$55,3,FALSE),VLOOKUP($BA17,Defaults!$H$52:$J$55,2,FALSE)))</f>
        <v/>
      </c>
      <c r="BC17" s="350" t="str">
        <f>IF($D17&lt;&gt;Defaults!$H$10,"",CONCATENATE(Inputs!$AA17,"_",Inputs!$AB17))</f>
        <v/>
      </c>
      <c r="BD17" s="355" t="str">
        <f>IF(OR($C17="",$C17&lt;&gt;Defaults!$G$10,$D17=Defaults!$H$11),"",VLOOKUP($BC17,Defaults!$G$59:$H$62,2,FALSE))</f>
        <v/>
      </c>
      <c r="BE17" s="354" t="str">
        <f>IF(OR($C17="",$C17&lt;&gt;Defaults!$G$10),"",200*Inputs!AD17*($AY17+$BB17)*IF($D17=Defaults!$H$11,0.3,1.5*$BD17))</f>
        <v/>
      </c>
      <c r="BF17" s="354" t="str">
        <f>IF(OR($C17="",$C17&lt;&gt;Defaults!$G$10),"",IF(OR(Inputs!$AB17=Defaults!$H$30,$D17=Defaults!$H$11),20,15))</f>
        <v/>
      </c>
      <c r="BG17" s="368" t="str">
        <f>IF(OR($C17="",$C17&lt;&gt;Defaults!$G$10),"",BE17*BF17*(0.58-IF($D17=BG33,0.04,0)))</f>
        <v/>
      </c>
      <c r="BH17" s="272" t="str">
        <f t="shared" si="6"/>
        <v/>
      </c>
      <c r="BI17" s="272" t="str">
        <f t="shared" si="7"/>
        <v/>
      </c>
      <c r="BJ17" s="272" t="str">
        <f t="shared" si="8"/>
        <v/>
      </c>
      <c r="BK17" s="272" t="str">
        <f t="shared" si="9"/>
        <v/>
      </c>
      <c r="BL17" s="272" t="str">
        <f t="shared" si="10"/>
        <v/>
      </c>
      <c r="BM17" s="272" t="str">
        <f t="shared" si="11"/>
        <v/>
      </c>
      <c r="BN17" s="272" t="str">
        <f t="shared" si="21"/>
        <v/>
      </c>
      <c r="BO17" s="281" t="str">
        <f>IF($C17="","",IF($C17=$BO$29,$BG17,(0.58*AVERAGE($AB17,$AC17)*$H17)-IF(OR($D17=$BO$30,$D17=$BO$31),Inputs!$AH17*Inputs!$AI17*$AA17*$H17,0)+IF($D17=$BO$32,Inputs!$AJ17*Inputs!$AK17*(1-$AA17)*$H17,0)))</f>
        <v/>
      </c>
    </row>
    <row r="18" spans="2:67" x14ac:dyDescent="0.25">
      <c r="B18" s="273" t="str">
        <f>IF('Project Info'!H25&lt;&gt;"",'Project Info'!H25,IF('Project Info'!$D25=0,'Main Calcs'!$B17,""))</f>
        <v/>
      </c>
      <c r="C18" s="274" t="str">
        <f>Inputs!C18</f>
        <v/>
      </c>
      <c r="D18" s="522" t="str">
        <f>Inputs!D18</f>
        <v/>
      </c>
      <c r="E18" s="529" t="str">
        <f>IF($D18="","",IF($C18=Defaults!$G$10,"---",Inputs!$G18))</f>
        <v/>
      </c>
      <c r="F18" s="870" t="str">
        <f>IF($D18="","",Inputs!$E18)</f>
        <v/>
      </c>
      <c r="G18" s="266" t="str">
        <f>IF($D18="","",IF($C18=Defaults!$G$10,$F18+$BF18,Inputs!$F18))</f>
        <v/>
      </c>
      <c r="H18" s="871" t="str">
        <f t="shared" si="12"/>
        <v/>
      </c>
      <c r="I18" s="271" t="str">
        <f t="shared" si="13"/>
        <v/>
      </c>
      <c r="J18" s="271" t="str">
        <f>IF($D18="","",IF($I18="No",0,(IF(Inputs!$W18&lt;&gt;"",Inputs!$M18*Inputs!$W18,Inputs!$M18*Inputs!$Q18*Inputs!$S18)+IF(Inputs!$X18&lt;&gt;"",Inputs!$N18*Inputs!$X18,Inputs!$N18*Inputs!$R18*Inputs!$S18))/2))</f>
        <v/>
      </c>
      <c r="K18" s="271" t="str">
        <f>IF($D18="","",IF($I18="No","N/A",IF(OR($E18=$K$28,$E18=$K$29,$E18=$K$30,$E18=$K$31,$E18=$K$33),Inputs!$I18,"N/A")))</f>
        <v/>
      </c>
      <c r="L18" s="271" t="str">
        <f t="shared" si="14"/>
        <v/>
      </c>
      <c r="M18" s="277" t="str">
        <f>IF($D18="","",IF($I18="No",0,IF(OR($E18=$M$28,$E18=$M$29,$E18=$M$30,$E18=$M$31),(VLOOKUP($E18,'Micromobility C&amp;T'!$A$15:$H$18,3,FALSE)*(1-Inputs!$Y18-Inputs!$Z18))+'Micromobility C&amp;T'!$C$19,VLOOKUP(CONCATENATE(ROUNDDOWN(AVERAGE($F18,$G18),0),"_",Inputs!$H18),IF($E18=$M$33,Sedan!$C$1:$P$2000,IF($E18=$M$34,SUV!$C$1:$P$2000,IF($E18=$M$35,Shuttle!$C$1:$P$2000,IF(Inputs!$G18=$M$36,Van!$C$1:$P$2000,IF(Inputs!$G18=$M$38,'Transit Bus'!$C$1:$Q$2000,""))))),IF($L18="Diesel",2,3),FALSE)*VLOOKUP(CONCATENATE($K18,"_",$L18),'Fuel Calcs'!$K$1:$V$30,3,FALSE)*IF(Inputs!I18=$M$41,1-Inputs!$Y18-Inputs!Z18,IF(Inputs!I18=$M$42,1-(0.4*(Inputs!$Y18+Inputs!Z18)),1)))))</f>
        <v/>
      </c>
      <c r="N18" s="277" t="str">
        <f>IF($D18="","",IF($I18="No",0,IF(OR($E18=$M$28,$E18=$M$29,$E18=$M$30,$E18=$M$31),(VLOOKUP($E18,'Micromobility C&amp;T'!$A$15:$H$18,4,FALSE)*(1-Inputs!$Y18-Inputs!$Z18))+'Micromobility C&amp;T'!$D$19,VLOOKUP(CONCATENATE(ROUNDDOWN(AVERAGE($F18,$G18),0),"_",Inputs!$H18),IF($E18=$M$33,Sedan!$C$1:$P$2000,IF($E18=$M$34,SUV!$C$1:$P$2000,IF($E18=$M$35,Shuttle!$C$1:$P$2000,IF(Inputs!$G18=$M$36,Van!$C$1:$P$2000,IF(Inputs!$G18=$M$38,'Transit Bus'!$C$1:$Q$2000,""))))),IF($L18="Diesel",4,5),FALSE)*VLOOKUP(CONCATENATE($K18,"_",$L18),'Fuel Calcs'!$K$1:$V$30,5,FALSE)*IF(Inputs!I18=$M$41,1-Inputs!$Y18-Inputs!Z18,IF(Inputs!I18=$M$42,1-(0.4*(Inputs!$Y18+Inputs!Z18)),1)))))</f>
        <v/>
      </c>
      <c r="O18" s="277" t="str">
        <f>IF($D18="","",IF($I18="No",0,IF(OR($E18=$M$28,$E18=$M$29,$E18=$M$30,$E18=$M$31),(VLOOKUP($E18,'Micromobility C&amp;T'!$A$15:$H$18,5,FALSE)*(1-Inputs!$Y18-Inputs!$Z18))+'Micromobility C&amp;T'!$E$19,VLOOKUP(CONCATENATE(ROUNDDOWN(AVERAGE($F18,$G18),0),"_",Inputs!$H18),IF($E18=$M$33,Sedan!$C$1:$P$2000,IF($E18=$M$34,SUV!$C$1:$P$2000,IF($E18=$M$35,Shuttle!$C$1:$P$2000,IF(Inputs!$G18=$M$36,Van!$C$1:$P$2000,IF(Inputs!$G18=$M$38,'Transit Bus'!$C$1:$Q$2000,""))))),IF($L18="Diesel",6,7),FALSE)*VLOOKUP(CONCATENATE($K18,"_",$L18),'Fuel Calcs'!$K$1:$V$30,6,FALSE)*IF(Inputs!I18=$M$41,1-Inputs!$Y18-Inputs!Z18,IF(Inputs!I18=$M$42,1-(0.4*(Inputs!$Y18+Inputs!Z18)),1)))))</f>
        <v/>
      </c>
      <c r="P18" s="277" t="str">
        <f>IF($D18="","",IF($I18="No",0,IF(OR($E18=$M$28,$E18=$M$29,$E18=$M$30,$E18=$M$31),(VLOOKUP($E18,'Micromobility C&amp;T'!$A$15:$H$18,6,FALSE)*(1-Inputs!$Y18-Inputs!$Z18))+'Micromobility C&amp;T'!$F$19,VLOOKUP(CONCATENATE(ROUNDDOWN(AVERAGE($F18,$G18),0),"_",Inputs!$H18),IF($E18=$M$33,Sedan!$C$1:$P$2000,IF($E18=$M$34,SUV!$C$1:$P$2000,IF($E18=$M$35,Shuttle!$C$1:$P$2000,IF(Inputs!$G18=$M$36,Van!$C$1:$P$2000,IF(Inputs!$G18=$M$38,'Transit Bus'!$C$1:$Q$2000,""))))),IF($L18="Diesel",8,9),FALSE)*VLOOKUP(CONCATENATE($K18,"_",$L18),'Fuel Calcs'!$K$1:$V$30,7,FALSE)*IF(Inputs!I18=$M$41,1-Inputs!$Y18-Inputs!Z18,IF(Inputs!I18=$M$42,1-(0.4*(Inputs!$Y18+Inputs!Z18)),1)))))</f>
        <v/>
      </c>
      <c r="Q18" s="277" t="str">
        <f>IF($D18="","",IF($I18="No",0,IF(OR($E18=$M$28,$E18=$M$29,$E18=$M$30,$E18=$M$31),(VLOOKUP($E18,'Micromobility C&amp;T'!$A$15:$H$18,7,FALSE)*(1-Inputs!$Y18-Inputs!$Z18))+'Micromobility C&amp;T'!$G$19,VLOOKUP(CONCATENATE(ROUNDDOWN(AVERAGE($F18,$G18),0),"_",Inputs!$H18),IF($E18=$M$33,Sedan!$C$1:$P$2000,IF($E18=$M$34,SUV!$C$1:$P$2000,IF($E18=$M$35,Shuttle!$C$1:$P$2000,IF(Inputs!$G18=$M$36,Van!$C$1:$P$2000,IF(Inputs!$G18=$M$38,'Transit Bus'!$C$1:$Q$2000,""))))),IF($L18="Diesel",10,11),FALSE)*VLOOKUP(CONCATENATE($K18,"_",$L18),'Fuel Calcs'!$K$1:$V$30,8,FALSE))))</f>
        <v/>
      </c>
      <c r="R18" s="277" t="str">
        <f>IF($D18="","",IF($I18="No",0,IF(OR($E18=$M$28,$E18=$M$29,$E18=$M$30,$E18=$M$31),(VLOOKUP($E18,'Micromobility C&amp;T'!$A$15:$H$18,8,FALSE)*(1-Inputs!$Y18-Inputs!$Z18))+'Micromobility C&amp;T'!$H$19,VLOOKUP(CONCATENATE(ROUNDDOWN(AVERAGE($F18,$G18),0),"_",Inputs!$H18),IF($E18=$M$33,Sedan!$C$1:$P$2000,IF($E18=$M$34,SUV!$C$1:$P$2000,IF($E18=$M$35,Shuttle!$C$1:$P$2000,IF(Inputs!$G18=$M$36,Van!$C$1:$P$2000,IF(Inputs!$G18=$M$38,'Transit Bus'!$C$1:$Q$2000,""))))),IF($L18="Diesel",12,13),FALSE)*VLOOKUP(CONCATENATE($K18,"_",$L18),'Fuel Calcs'!$K$1:$V$30,9,FALSE))))</f>
        <v/>
      </c>
      <c r="S18" s="790" t="str">
        <f>IF($D18="","",IF($I18="No",0,IF(OR($E18=$M$28,$E18=$M$29,$E18=$M$30,$E18=$M$31),0,IF($L18="Diesel",VLOOKUP(CONCATENATE(ROUNDDOWN(AVERAGE($F18,$G18),0),"_",Inputs!$H18),IF($E18=$M$33,Sedan!$C$1:$P$2000,IF($E18=$M$34,SUV!$C$1:$P$2000,IF($E18=$M$35,Shuttle!$C$1:$P$2000,IF(Inputs!$G18=$M$36,Van!$C$1:$P$2000,IF(Inputs!$G18=$M$38,'Transit Bus'!$C$1:$Q$2000,""))))),14,FALSE)*VLOOKUP(CONCATENATE($K18,"_",$L18),'Fuel Calcs'!$K$1:$V$30,10,FALSE),0))))</f>
        <v/>
      </c>
      <c r="T18" s="277" t="str">
        <f>IF($D18="","",IF($I18="No",0,IF(OR($E18=$M$28,$E18=$M$29,$E18=$M$30,$E18=$M$31),$M18/'Fuel Calcs'!$F$14,VLOOKUP(CONCATENATE(ROUNDDOWN(AVERAGE($F18,$G18),0),"_",Inputs!$H18),IF($E18=$M$33,Sedan!$C$1:$P$2000,IF($E18=$M$34,SUV!$C$1:$P$2000,IF($E18=$M$35,Shuttle!$C$1:$P$2000,IF(Inputs!$G18=$M$36,Van!$C$1:$P$2000,IF(Inputs!$G18=$M$38,'Transit Bus'!$C$1:$Q$2000,""))))),IF($L18="Diesel",2,3),FALSE)*VLOOKUP(CONCATENATE($K18,"_",$L18),'Fuel Calcs'!$K$1:$V$25,12,FALSE)*IF(Inputs!I18=$M$41,1-Inputs!$Y18-Inputs!Z18,IF(Inputs!I18=$M$42,1-(0.4*(Inputs!$Y18+Inputs!Z18)),1)))))</f>
        <v/>
      </c>
      <c r="U18" s="272" t="str">
        <f t="shared" si="0"/>
        <v/>
      </c>
      <c r="V18" s="275" t="str">
        <f t="shared" si="1"/>
        <v/>
      </c>
      <c r="W18" s="275" t="str">
        <f t="shared" si="2"/>
        <v/>
      </c>
      <c r="X18" s="275" t="str">
        <f t="shared" si="3"/>
        <v/>
      </c>
      <c r="Y18" s="275" t="str">
        <f t="shared" si="4"/>
        <v/>
      </c>
      <c r="Z18" s="276" t="str">
        <f t="shared" si="15"/>
        <v/>
      </c>
      <c r="AA18" s="355" t="str">
        <f>IF($C18="","",IF($C18=$AB$28,"Calculated Separately",IF(Inputs!$J18=Defaults!$L$11,0.83,0.5)*IF(Inputs!$K18="Yes",0.6,1)))</f>
        <v/>
      </c>
      <c r="AB18" s="271" t="str">
        <f>IF($C18="","",IF($C18=$AB$28,$BE18,$AA18*IF($C18=$AB$30,Inputs!$T18*Inputs!$V18,IF(Inputs!$W18&lt;&gt;"",Inputs!$M18*Inputs!$W18,Inputs!$M18*Inputs!$Q18*Inputs!$S18)*IF($C18="Ride-on-Demand",1.55,IF(OR($E18=$AB$32,$E18=$AB$33,$E18=$AB$34,$E18=$AB$35),1,Inputs!$O18)))))</f>
        <v/>
      </c>
      <c r="AC18" s="271" t="str">
        <f>IF($C18="","",IF($C18=$AB$28,$BE18,$AA18*IF($C18=$AB$30,Inputs!$U18*Inputs!$V18,IF(Inputs!$XZ18&lt;&gt;"",Inputs!$N18*Inputs!$X18,Inputs!$N18*Inputs!$R18*Inputs!$S18)*IF($C18="Ride-on-Demand",1.55,IF(OR($E18=$AB$32,$E18=$AB$33,$E18=$AB$34,$E18=$AB$35),1,Inputs!$P18)))))</f>
        <v/>
      </c>
      <c r="AD18" s="266" t="str">
        <f>IF('Project Info'!N25&lt;&gt;"",'Project Info'!N25,IF('Project Info'!$D25=0,'Main Calcs'!$AD17,""))</f>
        <v/>
      </c>
      <c r="AE18" s="272" t="str">
        <f>IF($D18="","",VLOOKUP(CONCATENATE($AD18,"_",$F18),'Displaced Auto GHG'!$C$1:$D$3001,2,FALSE))</f>
        <v/>
      </c>
      <c r="AF18" s="272" t="str">
        <f>IF($D18="","",VLOOKUP(CONCATENATE($AD18,"_",MIN(2050,$G18)),'Displaced Auto GHG'!$C$1:$D$3001,2,FALSE))</f>
        <v/>
      </c>
      <c r="AG18" s="272" t="str">
        <f>IF($D18="","",VLOOKUP(CONCATENATE($AD18,"_",$F18),'Displaced Auto C&amp;T'!$C$1:$L$3001,3,FALSE))</f>
        <v/>
      </c>
      <c r="AH18" s="277" t="str">
        <f>IF($D18="","",VLOOKUP(CONCATENATE($AD18,"_",MIN(2050,$G18)),'Displaced Auto C&amp;T'!$C$1:$L$3001,3,FALSE))</f>
        <v/>
      </c>
      <c r="AI18" s="277" t="str">
        <f>IF($D18="","",VLOOKUP(CONCATENATE($AD18,"_",$F18),'Displaced Auto C&amp;T'!$C$1:$L$3001,4,FALSE))</f>
        <v/>
      </c>
      <c r="AJ18" s="277" t="str">
        <f>IF($D18="","",VLOOKUP(CONCATENATE($AD18,"_",MIN(2050,$G18)),'Displaced Auto C&amp;T'!$C$1:$L$3001,4,FALSE))</f>
        <v/>
      </c>
      <c r="AK18" s="277" t="str">
        <f>IF($D18="","",VLOOKUP(CONCATENATE($AD18,"_",$F18),'Displaced Auto C&amp;T'!$C$1:$L$3001,5,FALSE)+VLOOKUP(CONCATENATE($AD18,"_",$F18),'Displaced Auto C&amp;T'!$C$1:$L$3001,6,FALSE)+VLOOKUP(CONCATENATE($AD18,"_",$F18),'Displaced Auto C&amp;T'!$C$1:$L$3001,7,FALSE))</f>
        <v/>
      </c>
      <c r="AL18" s="277" t="str">
        <f>IF($D18="","",VLOOKUP(CONCATENATE($AD18,"_",MIN(2050,$G18)),'Displaced Auto C&amp;T'!$C$1:$L$3001,5,FALSE)+VLOOKUP(CONCATENATE($AD18,"_",MIN(2050,$G18)),'Displaced Auto C&amp;T'!$C$1:$L$3001,6,FALSE)+VLOOKUP(CONCATENATE($AD18,"_",MIN(2050,$G18)),'Displaced Auto C&amp;T'!$C$4:$L$23001,7,FALSE))</f>
        <v/>
      </c>
      <c r="AM18" s="277" t="str">
        <f>IF($D18="","",VLOOKUP(CONCATENATE($AD18,"_",$F18),'Displaced Auto C&amp;T'!$C$1:$L$3001,10,FALSE))</f>
        <v/>
      </c>
      <c r="AN18" s="277" t="str">
        <f>IF($D18="","",VLOOKUP(CONCATENATE($AD18,"_",MIN(2050,$G18)),'Displaced Auto C&amp;T'!$C$1:$L$3001,10,FALSE))</f>
        <v/>
      </c>
      <c r="AO18" s="277" t="str">
        <f>IF($D18="","",VLOOKUP(CONCATENATE($AD18,"_",$F18),'Displaced Auto C&amp;T'!$C$1:$L$3001,2,FALSE))</f>
        <v/>
      </c>
      <c r="AP18" s="277" t="str">
        <f>IF($D18="","",VLOOKUP(CONCATENATE($AD18,"_",MIN(2050,$G18)),'Displaced Auto C&amp;T'!$C$1:$L$3001,2,FALSE))</f>
        <v/>
      </c>
      <c r="AQ18" s="277" t="str">
        <f t="shared" si="5"/>
        <v/>
      </c>
      <c r="AR18" s="277" t="str">
        <f t="shared" si="16"/>
        <v/>
      </c>
      <c r="AS18" s="277" t="str">
        <f t="shared" si="17"/>
        <v/>
      </c>
      <c r="AT18" s="277" t="str">
        <f t="shared" si="18"/>
        <v/>
      </c>
      <c r="AU18" s="277" t="str">
        <f t="shared" si="19"/>
        <v/>
      </c>
      <c r="AV18" s="283" t="str">
        <f t="shared" si="20"/>
        <v/>
      </c>
      <c r="AW18" s="350" t="str">
        <f>IF(OR($C18="",$C18&lt;&gt;Defaults!$G$10),"",IF(Inputs!AD18&lt;=12000,"ADT1",IF(Inputs!AD18&lt;=24000,"ADT2","ADT3")))</f>
        <v/>
      </c>
      <c r="AX18" s="350" t="str">
        <f>IF(OR($C18="",$C18&lt;&gt;Defaults!$G$10),"",IF(Inputs!$AC18&lt;=1,"L1",IF(Inputs!$AC18&lt;=2,"L2","L3")))</f>
        <v/>
      </c>
      <c r="AY18" s="350" t="str">
        <f>IF(OR($C18="",$C18&lt;&gt;Defaults!$G$10),"",VLOOKUP(CONCATENATE($AW18,"_",$AX18),Defaults!$I$40:$K$48,IF(Inputs!$AE18="No",2,3),FALSE))</f>
        <v/>
      </c>
      <c r="AZ18" s="350" t="str">
        <f>IF(OR($C18="",$C18&lt;&gt;Defaults!$G$10),"",IF(Inputs!$AF18&lt;3,"C1",IF(Inputs!$AF18=3,"C2",IF(Inputs!$AF18&lt;7,"C3","C4"))))</f>
        <v/>
      </c>
      <c r="BA18" s="350" t="str">
        <f>IF(OR($C18="",$C18&lt;&gt;Defaults!$G$10),"",IF(Inputs!$AG18&lt;3,"C1",IF(Inputs!$AG18=3,"C2",IF(Inputs!$AG18&lt;7,"C3","C4"))))</f>
        <v/>
      </c>
      <c r="BB18" s="350" t="str">
        <f>IF(OR($C18="",$C18&lt;&gt;Defaults!$G$10),"",MAX(VLOOKUP($AZ18,Defaults!$H$52:$J$55,3,FALSE),VLOOKUP($BA18,Defaults!$H$52:$J$55,2,FALSE)))</f>
        <v/>
      </c>
      <c r="BC18" s="350" t="str">
        <f>IF($D18&lt;&gt;Defaults!$H$10,"",CONCATENATE(Inputs!$AA18,"_",Inputs!$AB18))</f>
        <v/>
      </c>
      <c r="BD18" s="355" t="str">
        <f>IF(OR($C18="",$C18&lt;&gt;Defaults!$G$10,$D18=Defaults!$H$11),"",VLOOKUP($BC18,Defaults!$G$59:$H$62,2,FALSE))</f>
        <v/>
      </c>
      <c r="BE18" s="354" t="str">
        <f>IF(OR($C18="",$C18&lt;&gt;Defaults!$G$10),"",200*Inputs!AD18*($AY18+$BB18)*IF($D18=Defaults!$H$11,0.3,1.5*$BD18))</f>
        <v/>
      </c>
      <c r="BF18" s="354" t="str">
        <f>IF(OR($C18="",$C18&lt;&gt;Defaults!$G$10),"",IF(OR(Inputs!$AB18=Defaults!$H$30,$D18=Defaults!$H$11),20,15))</f>
        <v/>
      </c>
      <c r="BG18" s="368" t="str">
        <f>IF(OR($C18="",$C18&lt;&gt;Defaults!$G$10),"",BE18*BF18*(0.58-IF($D18=BG34,0.04,0)))</f>
        <v/>
      </c>
      <c r="BH18" s="272" t="str">
        <f t="shared" si="6"/>
        <v/>
      </c>
      <c r="BI18" s="272" t="str">
        <f t="shared" si="7"/>
        <v/>
      </c>
      <c r="BJ18" s="272" t="str">
        <f t="shared" si="8"/>
        <v/>
      </c>
      <c r="BK18" s="272" t="str">
        <f t="shared" si="9"/>
        <v/>
      </c>
      <c r="BL18" s="272" t="str">
        <f t="shared" si="10"/>
        <v/>
      </c>
      <c r="BM18" s="272" t="str">
        <f t="shared" si="11"/>
        <v/>
      </c>
      <c r="BN18" s="272" t="str">
        <f t="shared" si="21"/>
        <v/>
      </c>
      <c r="BO18" s="281" t="str">
        <f>IF($C18="","",IF($C18=$BO$29,$BG18,(0.58*AVERAGE($AB18,$AC18)*$H18)-IF(OR($D18=$BO$30,$D18=$BO$31),Inputs!$AH18*Inputs!$AI18*$AA18*$H18,0)+IF($D18=$BO$32,Inputs!$AJ18*Inputs!$AK18*(1-$AA18)*$H18,0)))</f>
        <v/>
      </c>
    </row>
    <row r="19" spans="2:67" x14ac:dyDescent="0.25">
      <c r="B19" s="273" t="str">
        <f>IF('Project Info'!H26&lt;&gt;"",'Project Info'!H26,IF('Project Info'!$D26=0,'Main Calcs'!$B18,""))</f>
        <v/>
      </c>
      <c r="C19" s="274" t="str">
        <f>Inputs!C19</f>
        <v/>
      </c>
      <c r="D19" s="522" t="str">
        <f>Inputs!D19</f>
        <v/>
      </c>
      <c r="E19" s="529" t="str">
        <f>IF($D19="","",IF($C19=Defaults!$G$10,"---",Inputs!$G19))</f>
        <v/>
      </c>
      <c r="F19" s="870" t="str">
        <f>IF($D19="","",Inputs!$E19)</f>
        <v/>
      </c>
      <c r="G19" s="266" t="str">
        <f>IF($D19="","",IF($C19=Defaults!$G$10,$F19+$BF19,Inputs!$F19))</f>
        <v/>
      </c>
      <c r="H19" s="871" t="str">
        <f t="shared" si="12"/>
        <v/>
      </c>
      <c r="I19" s="271" t="str">
        <f t="shared" si="13"/>
        <v/>
      </c>
      <c r="J19" s="271" t="str">
        <f>IF($D19="","",IF($I19="No",0,(IF(Inputs!$W19&lt;&gt;"",Inputs!$M19*Inputs!$W19,Inputs!$M19*Inputs!$Q19*Inputs!$S19)+IF(Inputs!$X19&lt;&gt;"",Inputs!$N19*Inputs!$X19,Inputs!$N19*Inputs!$R19*Inputs!$S19))/2))</f>
        <v/>
      </c>
      <c r="K19" s="271" t="str">
        <f>IF($D19="","",IF($I19="No","N/A",IF(OR($E19=$K$28,$E19=$K$29,$E19=$K$30,$E19=$K$31,$E19=$K$33),Inputs!$I19,"N/A")))</f>
        <v/>
      </c>
      <c r="L19" s="271" t="str">
        <f t="shared" si="14"/>
        <v/>
      </c>
      <c r="M19" s="277" t="str">
        <f>IF($D19="","",IF($I19="No",0,IF(OR($E19=$M$28,$E19=$M$29,$E19=$M$30,$E19=$M$31),(VLOOKUP($E19,'Micromobility C&amp;T'!$A$15:$H$18,3,FALSE)*(1-Inputs!$Y19-Inputs!$Z19))+'Micromobility C&amp;T'!$C$19,VLOOKUP(CONCATENATE(ROUNDDOWN(AVERAGE($F19,$G19),0),"_",Inputs!$H19),IF($E19=$M$33,Sedan!$C$1:$P$2000,IF($E19=$M$34,SUV!$C$1:$P$2000,IF($E19=$M$35,Shuttle!$C$1:$P$2000,IF(Inputs!$G19=$M$36,Van!$C$1:$P$2000,IF(Inputs!$G19=$M$38,'Transit Bus'!$C$1:$Q$2000,""))))),IF($L19="Diesel",2,3),FALSE)*VLOOKUP(CONCATENATE($K19,"_",$L19),'Fuel Calcs'!$K$1:$V$30,3,FALSE)*IF(Inputs!I19=$M$41,1-Inputs!$Y19-Inputs!Z19,IF(Inputs!I19=$M$42,1-(0.4*(Inputs!$Y19+Inputs!Z19)),1)))))</f>
        <v/>
      </c>
      <c r="N19" s="277" t="str">
        <f>IF($D19="","",IF($I19="No",0,IF(OR($E19=$M$28,$E19=$M$29,$E19=$M$30,$E19=$M$31),(VLOOKUP($E19,'Micromobility C&amp;T'!$A$15:$H$18,4,FALSE)*(1-Inputs!$Y19-Inputs!$Z19))+'Micromobility C&amp;T'!$D$19,VLOOKUP(CONCATENATE(ROUNDDOWN(AVERAGE($F19,$G19),0),"_",Inputs!$H19),IF($E19=$M$33,Sedan!$C$1:$P$2000,IF($E19=$M$34,SUV!$C$1:$P$2000,IF($E19=$M$35,Shuttle!$C$1:$P$2000,IF(Inputs!$G19=$M$36,Van!$C$1:$P$2000,IF(Inputs!$G19=$M$38,'Transit Bus'!$C$1:$Q$2000,""))))),IF($L19="Diesel",4,5),FALSE)*VLOOKUP(CONCATENATE($K19,"_",$L19),'Fuel Calcs'!$K$1:$V$30,5,FALSE)*IF(Inputs!I19=$M$41,1-Inputs!$Y19-Inputs!Z19,IF(Inputs!I19=$M$42,1-(0.4*(Inputs!$Y19+Inputs!Z19)),1)))))</f>
        <v/>
      </c>
      <c r="O19" s="277" t="str">
        <f>IF($D19="","",IF($I19="No",0,IF(OR($E19=$M$28,$E19=$M$29,$E19=$M$30,$E19=$M$31),(VLOOKUP($E19,'Micromobility C&amp;T'!$A$15:$H$18,5,FALSE)*(1-Inputs!$Y19-Inputs!$Z19))+'Micromobility C&amp;T'!$E$19,VLOOKUP(CONCATENATE(ROUNDDOWN(AVERAGE($F19,$G19),0),"_",Inputs!$H19),IF($E19=$M$33,Sedan!$C$1:$P$2000,IF($E19=$M$34,SUV!$C$1:$P$2000,IF($E19=$M$35,Shuttle!$C$1:$P$2000,IF(Inputs!$G19=$M$36,Van!$C$1:$P$2000,IF(Inputs!$G19=$M$38,'Transit Bus'!$C$1:$Q$2000,""))))),IF($L19="Diesel",6,7),FALSE)*VLOOKUP(CONCATENATE($K19,"_",$L19),'Fuel Calcs'!$K$1:$V$30,6,FALSE)*IF(Inputs!I19=$M$41,1-Inputs!$Y19-Inputs!Z19,IF(Inputs!I19=$M$42,1-(0.4*(Inputs!$Y19+Inputs!Z19)),1)))))</f>
        <v/>
      </c>
      <c r="P19" s="277" t="str">
        <f>IF($D19="","",IF($I19="No",0,IF(OR($E19=$M$28,$E19=$M$29,$E19=$M$30,$E19=$M$31),(VLOOKUP($E19,'Micromobility C&amp;T'!$A$15:$H$18,6,FALSE)*(1-Inputs!$Y19-Inputs!$Z19))+'Micromobility C&amp;T'!$F$19,VLOOKUP(CONCATENATE(ROUNDDOWN(AVERAGE($F19,$G19),0),"_",Inputs!$H19),IF($E19=$M$33,Sedan!$C$1:$P$2000,IF($E19=$M$34,SUV!$C$1:$P$2000,IF($E19=$M$35,Shuttle!$C$1:$P$2000,IF(Inputs!$G19=$M$36,Van!$C$1:$P$2000,IF(Inputs!$G19=$M$38,'Transit Bus'!$C$1:$Q$2000,""))))),IF($L19="Diesel",8,9),FALSE)*VLOOKUP(CONCATENATE($K19,"_",$L19),'Fuel Calcs'!$K$1:$V$30,7,FALSE)*IF(Inputs!I19=$M$41,1-Inputs!$Y19-Inputs!Z19,IF(Inputs!I19=$M$42,1-(0.4*(Inputs!$Y19+Inputs!Z19)),1)))))</f>
        <v/>
      </c>
      <c r="Q19" s="277" t="str">
        <f>IF($D19="","",IF($I19="No",0,IF(OR($E19=$M$28,$E19=$M$29,$E19=$M$30,$E19=$M$31),(VLOOKUP($E19,'Micromobility C&amp;T'!$A$15:$H$18,7,FALSE)*(1-Inputs!$Y19-Inputs!$Z19))+'Micromobility C&amp;T'!$G$19,VLOOKUP(CONCATENATE(ROUNDDOWN(AVERAGE($F19,$G19),0),"_",Inputs!$H19),IF($E19=$M$33,Sedan!$C$1:$P$2000,IF($E19=$M$34,SUV!$C$1:$P$2000,IF($E19=$M$35,Shuttle!$C$1:$P$2000,IF(Inputs!$G19=$M$36,Van!$C$1:$P$2000,IF(Inputs!$G19=$M$38,'Transit Bus'!$C$1:$Q$2000,""))))),IF($L19="Diesel",10,11),FALSE)*VLOOKUP(CONCATENATE($K19,"_",$L19),'Fuel Calcs'!$K$1:$V$30,8,FALSE))))</f>
        <v/>
      </c>
      <c r="R19" s="277" t="str">
        <f>IF($D19="","",IF($I19="No",0,IF(OR($E19=$M$28,$E19=$M$29,$E19=$M$30,$E19=$M$31),(VLOOKUP($E19,'Micromobility C&amp;T'!$A$15:$H$18,8,FALSE)*(1-Inputs!$Y19-Inputs!$Z19))+'Micromobility C&amp;T'!$H$19,VLOOKUP(CONCATENATE(ROUNDDOWN(AVERAGE($F19,$G19),0),"_",Inputs!$H19),IF($E19=$M$33,Sedan!$C$1:$P$2000,IF($E19=$M$34,SUV!$C$1:$P$2000,IF($E19=$M$35,Shuttle!$C$1:$P$2000,IF(Inputs!$G19=$M$36,Van!$C$1:$P$2000,IF(Inputs!$G19=$M$38,'Transit Bus'!$C$1:$Q$2000,""))))),IF($L19="Diesel",12,13),FALSE)*VLOOKUP(CONCATENATE($K19,"_",$L19),'Fuel Calcs'!$K$1:$V$30,9,FALSE))))</f>
        <v/>
      </c>
      <c r="S19" s="790" t="str">
        <f>IF($D19="","",IF($I19="No",0,IF(OR($E19=$M$28,$E19=$M$29,$E19=$M$30,$E19=$M$31),0,IF($L19="Diesel",VLOOKUP(CONCATENATE(ROUNDDOWN(AVERAGE($F19,$G19),0),"_",Inputs!$H19),IF($E19=$M$33,Sedan!$C$1:$P$2000,IF($E19=$M$34,SUV!$C$1:$P$2000,IF($E19=$M$35,Shuttle!$C$1:$P$2000,IF(Inputs!$G19=$M$36,Van!$C$1:$P$2000,IF(Inputs!$G19=$M$38,'Transit Bus'!$C$1:$Q$2000,""))))),14,FALSE)*VLOOKUP(CONCATENATE($K19,"_",$L19),'Fuel Calcs'!$K$1:$V$30,10,FALSE),0))))</f>
        <v/>
      </c>
      <c r="T19" s="277" t="str">
        <f>IF($D19="","",IF($I19="No",0,IF(OR($E19=$M$28,$E19=$M$29,$E19=$M$30,$E19=$M$31),$M19/'Fuel Calcs'!$F$14,VLOOKUP(CONCATENATE(ROUNDDOWN(AVERAGE($F19,$G19),0),"_",Inputs!$H19),IF($E19=$M$33,Sedan!$C$1:$P$2000,IF($E19=$M$34,SUV!$C$1:$P$2000,IF($E19=$M$35,Shuttle!$C$1:$P$2000,IF(Inputs!$G19=$M$36,Van!$C$1:$P$2000,IF(Inputs!$G19=$M$38,'Transit Bus'!$C$1:$Q$2000,""))))),IF($L19="Diesel",2,3),FALSE)*VLOOKUP(CONCATENATE($K19,"_",$L19),'Fuel Calcs'!$K$1:$V$25,12,FALSE)*IF(Inputs!I19=$M$41,1-Inputs!$Y19-Inputs!Z19,IF(Inputs!I19=$M$42,1-(0.4*(Inputs!$Y19+Inputs!Z19)),1)))))</f>
        <v/>
      </c>
      <c r="U19" s="272" t="str">
        <f t="shared" si="0"/>
        <v/>
      </c>
      <c r="V19" s="275" t="str">
        <f t="shared" si="1"/>
        <v/>
      </c>
      <c r="W19" s="275" t="str">
        <f t="shared" si="2"/>
        <v/>
      </c>
      <c r="X19" s="275" t="str">
        <f t="shared" si="3"/>
        <v/>
      </c>
      <c r="Y19" s="275" t="str">
        <f t="shared" si="4"/>
        <v/>
      </c>
      <c r="Z19" s="276" t="str">
        <f t="shared" si="15"/>
        <v/>
      </c>
      <c r="AA19" s="355" t="str">
        <f>IF($C19="","",IF($C19=$AB$28,"Calculated Separately",IF(Inputs!$J19=Defaults!$L$11,0.83,0.5)*IF(Inputs!$K19="Yes",0.6,1)))</f>
        <v/>
      </c>
      <c r="AB19" s="271" t="str">
        <f>IF($C19="","",IF($C19=$AB$28,$BE19,$AA19*IF($C19=$AB$30,Inputs!$T19*Inputs!$V19,IF(Inputs!$W19&lt;&gt;"",Inputs!$M19*Inputs!$W19,Inputs!$M19*Inputs!$Q19*Inputs!$S19)*IF($C19="Ride-on-Demand",1.55,IF(OR($E19=$AB$32,$E19=$AB$33,$E19=$AB$34,$E19=$AB$35),1,Inputs!$O19)))))</f>
        <v/>
      </c>
      <c r="AC19" s="271" t="str">
        <f>IF($C19="","",IF($C19=$AB$28,$BE19,$AA19*IF($C19=$AB$30,Inputs!$U19*Inputs!$V19,IF(Inputs!$XZ19&lt;&gt;"",Inputs!$N19*Inputs!$X19,Inputs!$N19*Inputs!$R19*Inputs!$S19)*IF($C19="Ride-on-Demand",1.55,IF(OR($E19=$AB$32,$E19=$AB$33,$E19=$AB$34,$E19=$AB$35),1,Inputs!$P19)))))</f>
        <v/>
      </c>
      <c r="AD19" s="266" t="str">
        <f>IF('Project Info'!N26&lt;&gt;"",'Project Info'!N26,IF('Project Info'!$D26=0,'Main Calcs'!$AD18,""))</f>
        <v/>
      </c>
      <c r="AE19" s="272" t="str">
        <f>IF($D19="","",VLOOKUP(CONCATENATE($AD19,"_",$F19),'Displaced Auto GHG'!$C$1:$D$3001,2,FALSE))</f>
        <v/>
      </c>
      <c r="AF19" s="272" t="str">
        <f>IF($D19="","",VLOOKUP(CONCATENATE($AD19,"_",MIN(2050,$G19)),'Displaced Auto GHG'!$C$1:$D$3001,2,FALSE))</f>
        <v/>
      </c>
      <c r="AG19" s="272" t="str">
        <f>IF($D19="","",VLOOKUP(CONCATENATE($AD19,"_",$F19),'Displaced Auto C&amp;T'!$C$1:$L$3001,3,FALSE))</f>
        <v/>
      </c>
      <c r="AH19" s="277" t="str">
        <f>IF($D19="","",VLOOKUP(CONCATENATE($AD19,"_",MIN(2050,$G19)),'Displaced Auto C&amp;T'!$C$1:$L$3001,3,FALSE))</f>
        <v/>
      </c>
      <c r="AI19" s="277" t="str">
        <f>IF($D19="","",VLOOKUP(CONCATENATE($AD19,"_",$F19),'Displaced Auto C&amp;T'!$C$1:$L$3001,4,FALSE))</f>
        <v/>
      </c>
      <c r="AJ19" s="277" t="str">
        <f>IF($D19="","",VLOOKUP(CONCATENATE($AD19,"_",MIN(2050,$G19)),'Displaced Auto C&amp;T'!$C$1:$L$3001,4,FALSE))</f>
        <v/>
      </c>
      <c r="AK19" s="277" t="str">
        <f>IF($D19="","",VLOOKUP(CONCATENATE($AD19,"_",$F19),'Displaced Auto C&amp;T'!$C$1:$L$3001,5,FALSE)+VLOOKUP(CONCATENATE($AD19,"_",$F19),'Displaced Auto C&amp;T'!$C$1:$L$3001,6,FALSE)+VLOOKUP(CONCATENATE($AD19,"_",$F19),'Displaced Auto C&amp;T'!$C$1:$L$3001,7,FALSE))</f>
        <v/>
      </c>
      <c r="AL19" s="277" t="str">
        <f>IF($D19="","",VLOOKUP(CONCATENATE($AD19,"_",MIN(2050,$G19)),'Displaced Auto C&amp;T'!$C$1:$L$3001,5,FALSE)+VLOOKUP(CONCATENATE($AD19,"_",MIN(2050,$G19)),'Displaced Auto C&amp;T'!$C$1:$L$3001,6,FALSE)+VLOOKUP(CONCATENATE($AD19,"_",MIN(2050,$G19)),'Displaced Auto C&amp;T'!$C$4:$L$23001,7,FALSE))</f>
        <v/>
      </c>
      <c r="AM19" s="277" t="str">
        <f>IF($D19="","",VLOOKUP(CONCATENATE($AD19,"_",$F19),'Displaced Auto C&amp;T'!$C$1:$L$3001,10,FALSE))</f>
        <v/>
      </c>
      <c r="AN19" s="277" t="str">
        <f>IF($D19="","",VLOOKUP(CONCATENATE($AD19,"_",MIN(2050,$G19)),'Displaced Auto C&amp;T'!$C$1:$L$3001,10,FALSE))</f>
        <v/>
      </c>
      <c r="AO19" s="277" t="str">
        <f>IF($D19="","",VLOOKUP(CONCATENATE($AD19,"_",$F19),'Displaced Auto C&amp;T'!$C$1:$L$3001,2,FALSE))</f>
        <v/>
      </c>
      <c r="AP19" s="277" t="str">
        <f>IF($D19="","",VLOOKUP(CONCATENATE($AD19,"_",MIN(2050,$G19)),'Displaced Auto C&amp;T'!$C$1:$L$3001,2,FALSE))</f>
        <v/>
      </c>
      <c r="AQ19" s="277" t="str">
        <f t="shared" si="5"/>
        <v/>
      </c>
      <c r="AR19" s="277" t="str">
        <f t="shared" si="16"/>
        <v/>
      </c>
      <c r="AS19" s="277" t="str">
        <f t="shared" si="17"/>
        <v/>
      </c>
      <c r="AT19" s="277" t="str">
        <f t="shared" si="18"/>
        <v/>
      </c>
      <c r="AU19" s="277" t="str">
        <f t="shared" si="19"/>
        <v/>
      </c>
      <c r="AV19" s="283" t="str">
        <f t="shared" si="20"/>
        <v/>
      </c>
      <c r="AW19" s="350" t="str">
        <f>IF(OR($C19="",$C19&lt;&gt;Defaults!$G$10),"",IF(Inputs!AD19&lt;=12000,"ADT1",IF(Inputs!AD19&lt;=24000,"ADT2","ADT3")))</f>
        <v/>
      </c>
      <c r="AX19" s="350" t="str">
        <f>IF(OR($C19="",$C19&lt;&gt;Defaults!$G$10),"",IF(Inputs!$AC19&lt;=1,"L1",IF(Inputs!$AC19&lt;=2,"L2","L3")))</f>
        <v/>
      </c>
      <c r="AY19" s="350" t="str">
        <f>IF(OR($C19="",$C19&lt;&gt;Defaults!$G$10),"",VLOOKUP(CONCATENATE($AW19,"_",$AX19),Defaults!$I$40:$K$48,IF(Inputs!$AE19="No",2,3),FALSE))</f>
        <v/>
      </c>
      <c r="AZ19" s="350" t="str">
        <f>IF(OR($C19="",$C19&lt;&gt;Defaults!$G$10),"",IF(Inputs!$AF19&lt;3,"C1",IF(Inputs!$AF19=3,"C2",IF(Inputs!$AF19&lt;7,"C3","C4"))))</f>
        <v/>
      </c>
      <c r="BA19" s="350" t="str">
        <f>IF(OR($C19="",$C19&lt;&gt;Defaults!$G$10),"",IF(Inputs!$AG19&lt;3,"C1",IF(Inputs!$AG19=3,"C2",IF(Inputs!$AG19&lt;7,"C3","C4"))))</f>
        <v/>
      </c>
      <c r="BB19" s="350" t="str">
        <f>IF(OR($C19="",$C19&lt;&gt;Defaults!$G$10),"",MAX(VLOOKUP($AZ19,Defaults!$H$52:$J$55,3,FALSE),VLOOKUP($BA19,Defaults!$H$52:$J$55,2,FALSE)))</f>
        <v/>
      </c>
      <c r="BC19" s="350" t="str">
        <f>IF($D19&lt;&gt;Defaults!$H$10,"",CONCATENATE(Inputs!$AA19,"_",Inputs!$AB19))</f>
        <v/>
      </c>
      <c r="BD19" s="355" t="str">
        <f>IF(OR($C19="",$C19&lt;&gt;Defaults!$G$10,$D19=Defaults!$H$11),"",VLOOKUP($BC19,Defaults!$G$59:$H$62,2,FALSE))</f>
        <v/>
      </c>
      <c r="BE19" s="354" t="str">
        <f>IF(OR($C19="",$C19&lt;&gt;Defaults!$G$10),"",200*Inputs!AD19*($AY19+$BB19)*IF($D19=Defaults!$H$11,0.3,1.5*$BD19))</f>
        <v/>
      </c>
      <c r="BF19" s="354" t="str">
        <f>IF(OR($C19="",$C19&lt;&gt;Defaults!$G$10),"",IF(OR(Inputs!$AB19=Defaults!$H$30,$D19=Defaults!$H$11),20,15))</f>
        <v/>
      </c>
      <c r="BG19" s="368" t="str">
        <f>IF(OR($C19="",$C19&lt;&gt;Defaults!$G$10),"",BE19*BF19*(0.58-IF($D19=BG35,0.04,0)))</f>
        <v/>
      </c>
      <c r="BH19" s="272" t="str">
        <f t="shared" si="6"/>
        <v/>
      </c>
      <c r="BI19" s="272" t="str">
        <f t="shared" si="7"/>
        <v/>
      </c>
      <c r="BJ19" s="272" t="str">
        <f t="shared" si="8"/>
        <v/>
      </c>
      <c r="BK19" s="272" t="str">
        <f t="shared" si="9"/>
        <v/>
      </c>
      <c r="BL19" s="272" t="str">
        <f t="shared" si="10"/>
        <v/>
      </c>
      <c r="BM19" s="272" t="str">
        <f t="shared" si="11"/>
        <v/>
      </c>
      <c r="BN19" s="272" t="str">
        <f t="shared" si="21"/>
        <v/>
      </c>
      <c r="BO19" s="281" t="str">
        <f>IF($C19="","",IF($C19=$BO$29,$BG19,(0.58*AVERAGE($AB19,$AC19)*$H19)-IF(OR($D19=$BO$30,$D19=$BO$31),Inputs!$AH19*Inputs!$AI19*$AA19*$H19,0)+IF($D19=$BO$32,Inputs!$AJ19*Inputs!$AK19*(1-$AA19)*$H19,0)))</f>
        <v/>
      </c>
    </row>
    <row r="20" spans="2:67" x14ac:dyDescent="0.25">
      <c r="B20" s="273" t="str">
        <f>IF('Project Info'!H27&lt;&gt;"",'Project Info'!H27,IF('Project Info'!$D27=0,'Main Calcs'!$B19,""))</f>
        <v/>
      </c>
      <c r="C20" s="274" t="str">
        <f>Inputs!C20</f>
        <v/>
      </c>
      <c r="D20" s="522" t="str">
        <f>Inputs!D20</f>
        <v/>
      </c>
      <c r="E20" s="529" t="str">
        <f>IF($D20="","",IF($C20=Defaults!$G$10,"---",Inputs!$G20))</f>
        <v/>
      </c>
      <c r="F20" s="870" t="str">
        <f>IF($D20="","",Inputs!$E20)</f>
        <v/>
      </c>
      <c r="G20" s="266" t="str">
        <f>IF($D20="","",IF($C20=Defaults!$G$10,$F20+$BF20,Inputs!$F20))</f>
        <v/>
      </c>
      <c r="H20" s="871" t="str">
        <f t="shared" si="12"/>
        <v/>
      </c>
      <c r="I20" s="271" t="str">
        <f t="shared" si="13"/>
        <v/>
      </c>
      <c r="J20" s="271" t="str">
        <f>IF($D20="","",IF($I20="No",0,(IF(Inputs!$W20&lt;&gt;"",Inputs!$M20*Inputs!$W20,Inputs!$M20*Inputs!$Q20*Inputs!$S20)+IF(Inputs!$X20&lt;&gt;"",Inputs!$N20*Inputs!$X20,Inputs!$N20*Inputs!$R20*Inputs!$S20))/2))</f>
        <v/>
      </c>
      <c r="K20" s="271" t="str">
        <f>IF($D20="","",IF($I20="No","N/A",IF(OR($E20=$K$28,$E20=$K$29,$E20=$K$30,$E20=$K$31,$E20=$K$33),Inputs!$I20,"N/A")))</f>
        <v/>
      </c>
      <c r="L20" s="271" t="str">
        <f t="shared" si="14"/>
        <v/>
      </c>
      <c r="M20" s="277" t="str">
        <f>IF($D20="","",IF($I20="No",0,IF(OR($E20=$M$28,$E20=$M$29,$E20=$M$30,$E20=$M$31),(VLOOKUP($E20,'Micromobility C&amp;T'!$A$15:$H$18,3,FALSE)*(1-Inputs!$Y20-Inputs!$Z20))+'Micromobility C&amp;T'!$C$19,VLOOKUP(CONCATENATE(ROUNDDOWN(AVERAGE($F20,$G20),0),"_",Inputs!$H20),IF($E20=$M$33,Sedan!$C$1:$P$2000,IF($E20=$M$34,SUV!$C$1:$P$2000,IF($E20=$M$35,Shuttle!$C$1:$P$2000,IF(Inputs!$G20=$M$36,Van!$C$1:$P$2000,IF(Inputs!$G20=$M$38,'Transit Bus'!$C$1:$Q$2000,""))))),IF($L20="Diesel",2,3),FALSE)*VLOOKUP(CONCATENATE($K20,"_",$L20),'Fuel Calcs'!$K$1:$V$30,3,FALSE)*IF(Inputs!I20=$M$41,1-Inputs!$Y20-Inputs!Z20,IF(Inputs!I20=$M$42,1-(0.4*(Inputs!$Y20+Inputs!Z20)),1)))))</f>
        <v/>
      </c>
      <c r="N20" s="277" t="str">
        <f>IF($D20="","",IF($I20="No",0,IF(OR($E20=$M$28,$E20=$M$29,$E20=$M$30,$E20=$M$31),(VLOOKUP($E20,'Micromobility C&amp;T'!$A$15:$H$18,4,FALSE)*(1-Inputs!$Y20-Inputs!$Z20))+'Micromobility C&amp;T'!$D$19,VLOOKUP(CONCATENATE(ROUNDDOWN(AVERAGE($F20,$G20),0),"_",Inputs!$H20),IF($E20=$M$33,Sedan!$C$1:$P$2000,IF($E20=$M$34,SUV!$C$1:$P$2000,IF($E20=$M$35,Shuttle!$C$1:$P$2000,IF(Inputs!$G20=$M$36,Van!$C$1:$P$2000,IF(Inputs!$G20=$M$38,'Transit Bus'!$C$1:$Q$2000,""))))),IF($L20="Diesel",4,5),FALSE)*VLOOKUP(CONCATENATE($K20,"_",$L20),'Fuel Calcs'!$K$1:$V$30,5,FALSE)*IF(Inputs!I20=$M$41,1-Inputs!$Y20-Inputs!Z20,IF(Inputs!I20=$M$42,1-(0.4*(Inputs!$Y20+Inputs!Z20)),1)))))</f>
        <v/>
      </c>
      <c r="O20" s="277" t="str">
        <f>IF($D20="","",IF($I20="No",0,IF(OR($E20=$M$28,$E20=$M$29,$E20=$M$30,$E20=$M$31),(VLOOKUP($E20,'Micromobility C&amp;T'!$A$15:$H$18,5,FALSE)*(1-Inputs!$Y20-Inputs!$Z20))+'Micromobility C&amp;T'!$E$19,VLOOKUP(CONCATENATE(ROUNDDOWN(AVERAGE($F20,$G20),0),"_",Inputs!$H20),IF($E20=$M$33,Sedan!$C$1:$P$2000,IF($E20=$M$34,SUV!$C$1:$P$2000,IF($E20=$M$35,Shuttle!$C$1:$P$2000,IF(Inputs!$G20=$M$36,Van!$C$1:$P$2000,IF(Inputs!$G20=$M$38,'Transit Bus'!$C$1:$Q$2000,""))))),IF($L20="Diesel",6,7),FALSE)*VLOOKUP(CONCATENATE($K20,"_",$L20),'Fuel Calcs'!$K$1:$V$30,6,FALSE)*IF(Inputs!I20=$M$41,1-Inputs!$Y20-Inputs!Z20,IF(Inputs!I20=$M$42,1-(0.4*(Inputs!$Y20+Inputs!Z20)),1)))))</f>
        <v/>
      </c>
      <c r="P20" s="277" t="str">
        <f>IF($D20="","",IF($I20="No",0,IF(OR($E20=$M$28,$E20=$M$29,$E20=$M$30,$E20=$M$31),(VLOOKUP($E20,'Micromobility C&amp;T'!$A$15:$H$18,6,FALSE)*(1-Inputs!$Y20-Inputs!$Z20))+'Micromobility C&amp;T'!$F$19,VLOOKUP(CONCATENATE(ROUNDDOWN(AVERAGE($F20,$G20),0),"_",Inputs!$H20),IF($E20=$M$33,Sedan!$C$1:$P$2000,IF($E20=$M$34,SUV!$C$1:$P$2000,IF($E20=$M$35,Shuttle!$C$1:$P$2000,IF(Inputs!$G20=$M$36,Van!$C$1:$P$2000,IF(Inputs!$G20=$M$38,'Transit Bus'!$C$1:$Q$2000,""))))),IF($L20="Diesel",8,9),FALSE)*VLOOKUP(CONCATENATE($K20,"_",$L20),'Fuel Calcs'!$K$1:$V$30,7,FALSE)*IF(Inputs!I20=$M$41,1-Inputs!$Y20-Inputs!Z20,IF(Inputs!I20=$M$42,1-(0.4*(Inputs!$Y20+Inputs!Z20)),1)))))</f>
        <v/>
      </c>
      <c r="Q20" s="277" t="str">
        <f>IF($D20="","",IF($I20="No",0,IF(OR($E20=$M$28,$E20=$M$29,$E20=$M$30,$E20=$M$31),(VLOOKUP($E20,'Micromobility C&amp;T'!$A$15:$H$18,7,FALSE)*(1-Inputs!$Y20-Inputs!$Z20))+'Micromobility C&amp;T'!$G$19,VLOOKUP(CONCATENATE(ROUNDDOWN(AVERAGE($F20,$G20),0),"_",Inputs!$H20),IF($E20=$M$33,Sedan!$C$1:$P$2000,IF($E20=$M$34,SUV!$C$1:$P$2000,IF($E20=$M$35,Shuttle!$C$1:$P$2000,IF(Inputs!$G20=$M$36,Van!$C$1:$P$2000,IF(Inputs!$G20=$M$38,'Transit Bus'!$C$1:$Q$2000,""))))),IF($L20="Diesel",10,11),FALSE)*VLOOKUP(CONCATENATE($K20,"_",$L20),'Fuel Calcs'!$K$1:$V$30,8,FALSE))))</f>
        <v/>
      </c>
      <c r="R20" s="277" t="str">
        <f>IF($D20="","",IF($I20="No",0,IF(OR($E20=$M$28,$E20=$M$29,$E20=$M$30,$E20=$M$31),(VLOOKUP($E20,'Micromobility C&amp;T'!$A$15:$H$18,8,FALSE)*(1-Inputs!$Y20-Inputs!$Z20))+'Micromobility C&amp;T'!$H$19,VLOOKUP(CONCATENATE(ROUNDDOWN(AVERAGE($F20,$G20),0),"_",Inputs!$H20),IF($E20=$M$33,Sedan!$C$1:$P$2000,IF($E20=$M$34,SUV!$C$1:$P$2000,IF($E20=$M$35,Shuttle!$C$1:$P$2000,IF(Inputs!$G20=$M$36,Van!$C$1:$P$2000,IF(Inputs!$G20=$M$38,'Transit Bus'!$C$1:$Q$2000,""))))),IF($L20="Diesel",12,13),FALSE)*VLOOKUP(CONCATENATE($K20,"_",$L20),'Fuel Calcs'!$K$1:$V$30,9,FALSE))))</f>
        <v/>
      </c>
      <c r="S20" s="790" t="str">
        <f>IF($D20="","",IF($I20="No",0,IF(OR($E20=$M$28,$E20=$M$29,$E20=$M$30,$E20=$M$31),0,IF($L20="Diesel",VLOOKUP(CONCATENATE(ROUNDDOWN(AVERAGE($F20,$G20),0),"_",Inputs!$H20),IF($E20=$M$33,Sedan!$C$1:$P$2000,IF($E20=$M$34,SUV!$C$1:$P$2000,IF($E20=$M$35,Shuttle!$C$1:$P$2000,IF(Inputs!$G20=$M$36,Van!$C$1:$P$2000,IF(Inputs!$G20=$M$38,'Transit Bus'!$C$1:$Q$2000,""))))),14,FALSE)*VLOOKUP(CONCATENATE($K20,"_",$L20),'Fuel Calcs'!$K$1:$V$30,10,FALSE),0))))</f>
        <v/>
      </c>
      <c r="T20" s="277" t="str">
        <f>IF($D20="","",IF($I20="No",0,IF(OR($E20=$M$28,$E20=$M$29,$E20=$M$30,$E20=$M$31),$M20/'Fuel Calcs'!$F$14,VLOOKUP(CONCATENATE(ROUNDDOWN(AVERAGE($F20,$G20),0),"_",Inputs!$H20),IF($E20=$M$33,Sedan!$C$1:$P$2000,IF($E20=$M$34,SUV!$C$1:$P$2000,IF($E20=$M$35,Shuttle!$C$1:$P$2000,IF(Inputs!$G20=$M$36,Van!$C$1:$P$2000,IF(Inputs!$G20=$M$38,'Transit Bus'!$C$1:$Q$2000,""))))),IF($L20="Diesel",2,3),FALSE)*VLOOKUP(CONCATENATE($K20,"_",$L20),'Fuel Calcs'!$K$1:$V$25,12,FALSE)*IF(Inputs!I20=$M$41,1-Inputs!$Y20-Inputs!Z20,IF(Inputs!I20=$M$42,1-(0.4*(Inputs!$Y20+Inputs!Z20)),1)))))</f>
        <v/>
      </c>
      <c r="U20" s="272" t="str">
        <f t="shared" si="0"/>
        <v/>
      </c>
      <c r="V20" s="275" t="str">
        <f t="shared" si="1"/>
        <v/>
      </c>
      <c r="W20" s="275" t="str">
        <f t="shared" si="2"/>
        <v/>
      </c>
      <c r="X20" s="275" t="str">
        <f t="shared" si="3"/>
        <v/>
      </c>
      <c r="Y20" s="275" t="str">
        <f t="shared" si="4"/>
        <v/>
      </c>
      <c r="Z20" s="276" t="str">
        <f t="shared" si="15"/>
        <v/>
      </c>
      <c r="AA20" s="355" t="str">
        <f>IF($C20="","",IF($C20=$AB$28,"Calculated Separately",IF(Inputs!$J20=Defaults!$L$11,0.83,0.5)*IF(Inputs!$K20="Yes",0.6,1)))</f>
        <v/>
      </c>
      <c r="AB20" s="271" t="str">
        <f>IF($C20="","",IF($C20=$AB$28,$BE20,$AA20*IF($C20=$AB$30,Inputs!$T20*Inputs!$V20,IF(Inputs!$W20&lt;&gt;"",Inputs!$M20*Inputs!$W20,Inputs!$M20*Inputs!$Q20*Inputs!$S20)*IF($C20="Ride-on-Demand",1.55,IF(OR($E20=$AB$32,$E20=$AB$33,$E20=$AB$34,$E20=$AB$35),1,Inputs!$O20)))))</f>
        <v/>
      </c>
      <c r="AC20" s="271" t="str">
        <f>IF($C20="","",IF($C20=$AB$28,$BE20,$AA20*IF($C20=$AB$30,Inputs!$U20*Inputs!$V20,IF(Inputs!$XZ20&lt;&gt;"",Inputs!$N20*Inputs!$X20,Inputs!$N20*Inputs!$R20*Inputs!$S20)*IF($C20="Ride-on-Demand",1.55,IF(OR($E20=$AB$32,$E20=$AB$33,$E20=$AB$34,$E20=$AB$35),1,Inputs!$P20)))))</f>
        <v/>
      </c>
      <c r="AD20" s="266" t="str">
        <f>IF('Project Info'!N27&lt;&gt;"",'Project Info'!N27,IF('Project Info'!$D27=0,'Main Calcs'!$AD19,""))</f>
        <v/>
      </c>
      <c r="AE20" s="272" t="str">
        <f>IF($D20="","",VLOOKUP(CONCATENATE($AD20,"_",$F20),'Displaced Auto GHG'!$C$1:$D$3001,2,FALSE))</f>
        <v/>
      </c>
      <c r="AF20" s="272" t="str">
        <f>IF($D20="","",VLOOKUP(CONCATENATE($AD20,"_",MIN(2050,$G20)),'Displaced Auto GHG'!$C$1:$D$3001,2,FALSE))</f>
        <v/>
      </c>
      <c r="AG20" s="272" t="str">
        <f>IF($D20="","",VLOOKUP(CONCATENATE($AD20,"_",$F20),'Displaced Auto C&amp;T'!$C$1:$L$3001,3,FALSE))</f>
        <v/>
      </c>
      <c r="AH20" s="277" t="str">
        <f>IF($D20="","",VLOOKUP(CONCATENATE($AD20,"_",MIN(2050,$G20)),'Displaced Auto C&amp;T'!$C$1:$L$3001,3,FALSE))</f>
        <v/>
      </c>
      <c r="AI20" s="277" t="str">
        <f>IF($D20="","",VLOOKUP(CONCATENATE($AD20,"_",$F20),'Displaced Auto C&amp;T'!$C$1:$L$3001,4,FALSE))</f>
        <v/>
      </c>
      <c r="AJ20" s="277" t="str">
        <f>IF($D20="","",VLOOKUP(CONCATENATE($AD20,"_",MIN(2050,$G20)),'Displaced Auto C&amp;T'!$C$1:$L$3001,4,FALSE))</f>
        <v/>
      </c>
      <c r="AK20" s="277" t="str">
        <f>IF($D20="","",VLOOKUP(CONCATENATE($AD20,"_",$F20),'Displaced Auto C&amp;T'!$C$1:$L$3001,5,FALSE)+VLOOKUP(CONCATENATE($AD20,"_",$F20),'Displaced Auto C&amp;T'!$C$1:$L$3001,6,FALSE)+VLOOKUP(CONCATENATE($AD20,"_",$F20),'Displaced Auto C&amp;T'!$C$1:$L$3001,7,FALSE))</f>
        <v/>
      </c>
      <c r="AL20" s="277" t="str">
        <f>IF($D20="","",VLOOKUP(CONCATENATE($AD20,"_",MIN(2050,$G20)),'Displaced Auto C&amp;T'!$C$1:$L$3001,5,FALSE)+VLOOKUP(CONCATENATE($AD20,"_",MIN(2050,$G20)),'Displaced Auto C&amp;T'!$C$1:$L$3001,6,FALSE)+VLOOKUP(CONCATENATE($AD20,"_",MIN(2050,$G20)),'Displaced Auto C&amp;T'!$C$4:$L$23001,7,FALSE))</f>
        <v/>
      </c>
      <c r="AM20" s="277" t="str">
        <f>IF($D20="","",VLOOKUP(CONCATENATE($AD20,"_",$F20),'Displaced Auto C&amp;T'!$C$1:$L$3001,10,FALSE))</f>
        <v/>
      </c>
      <c r="AN20" s="277" t="str">
        <f>IF($D20="","",VLOOKUP(CONCATENATE($AD20,"_",MIN(2050,$G20)),'Displaced Auto C&amp;T'!$C$1:$L$3001,10,FALSE))</f>
        <v/>
      </c>
      <c r="AO20" s="277" t="str">
        <f>IF($D20="","",VLOOKUP(CONCATENATE($AD20,"_",$F20),'Displaced Auto C&amp;T'!$C$1:$L$3001,2,FALSE))</f>
        <v/>
      </c>
      <c r="AP20" s="277" t="str">
        <f>IF($D20="","",VLOOKUP(CONCATENATE($AD20,"_",MIN(2050,$G20)),'Displaced Auto C&amp;T'!$C$1:$L$3001,2,FALSE))</f>
        <v/>
      </c>
      <c r="AQ20" s="277" t="str">
        <f t="shared" si="5"/>
        <v/>
      </c>
      <c r="AR20" s="277" t="str">
        <f t="shared" si="16"/>
        <v/>
      </c>
      <c r="AS20" s="277" t="str">
        <f t="shared" si="17"/>
        <v/>
      </c>
      <c r="AT20" s="277" t="str">
        <f t="shared" si="18"/>
        <v/>
      </c>
      <c r="AU20" s="277" t="str">
        <f t="shared" si="19"/>
        <v/>
      </c>
      <c r="AV20" s="283" t="str">
        <f t="shared" si="20"/>
        <v/>
      </c>
      <c r="AW20" s="350" t="str">
        <f>IF(OR($C20="",$C20&lt;&gt;Defaults!$G$10),"",IF(Inputs!AD20&lt;=12000,"ADT1",IF(Inputs!AD20&lt;=24000,"ADT2","ADT3")))</f>
        <v/>
      </c>
      <c r="AX20" s="350" t="str">
        <f>IF(OR($C20="",$C20&lt;&gt;Defaults!$G$10),"",IF(Inputs!$AC20&lt;=1,"L1",IF(Inputs!$AC20&lt;=2,"L2","L3")))</f>
        <v/>
      </c>
      <c r="AY20" s="350" t="str">
        <f>IF(OR($C20="",$C20&lt;&gt;Defaults!$G$10),"",VLOOKUP(CONCATENATE($AW20,"_",$AX20),Defaults!$I$40:$K$48,IF(Inputs!$AE20="No",2,3),FALSE))</f>
        <v/>
      </c>
      <c r="AZ20" s="350" t="str">
        <f>IF(OR($C20="",$C20&lt;&gt;Defaults!$G$10),"",IF(Inputs!$AF20&lt;3,"C1",IF(Inputs!$AF20=3,"C2",IF(Inputs!$AF20&lt;7,"C3","C4"))))</f>
        <v/>
      </c>
      <c r="BA20" s="350" t="str">
        <f>IF(OR($C20="",$C20&lt;&gt;Defaults!$G$10),"",IF(Inputs!$AG20&lt;3,"C1",IF(Inputs!$AG20=3,"C2",IF(Inputs!$AG20&lt;7,"C3","C4"))))</f>
        <v/>
      </c>
      <c r="BB20" s="350" t="str">
        <f>IF(OR($C20="",$C20&lt;&gt;Defaults!$G$10),"",MAX(VLOOKUP($AZ20,Defaults!$H$52:$J$55,3,FALSE),VLOOKUP($BA20,Defaults!$H$52:$J$55,2,FALSE)))</f>
        <v/>
      </c>
      <c r="BC20" s="350" t="str">
        <f>IF($D20&lt;&gt;Defaults!$H$10,"",CONCATENATE(Inputs!$AA20,"_",Inputs!$AB20))</f>
        <v/>
      </c>
      <c r="BD20" s="355" t="str">
        <f>IF(OR($C20="",$C20&lt;&gt;Defaults!$G$10,$D20=Defaults!$H$11),"",VLOOKUP($BC20,Defaults!$G$59:$H$62,2,FALSE))</f>
        <v/>
      </c>
      <c r="BE20" s="354" t="str">
        <f>IF(OR($C20="",$C20&lt;&gt;Defaults!$G$10),"",200*Inputs!AD20*($AY20+$BB20)*IF($D20=Defaults!$H$11,0.3,1.5*$BD20))</f>
        <v/>
      </c>
      <c r="BF20" s="354" t="str">
        <f>IF(OR($C20="",$C20&lt;&gt;Defaults!$G$10),"",IF(OR(Inputs!$AB20=Defaults!$H$30,$D20=Defaults!$H$11),20,15))</f>
        <v/>
      </c>
      <c r="BG20" s="368" t="str">
        <f>IF(OR($C20="",$C20&lt;&gt;Defaults!$G$10),"",BE20*BF20*(0.58-IF($D20=BG36,0.04,0)))</f>
        <v/>
      </c>
      <c r="BH20" s="272" t="str">
        <f t="shared" si="6"/>
        <v/>
      </c>
      <c r="BI20" s="272" t="str">
        <f t="shared" si="7"/>
        <v/>
      </c>
      <c r="BJ20" s="272" t="str">
        <f t="shared" si="8"/>
        <v/>
      </c>
      <c r="BK20" s="272" t="str">
        <f t="shared" si="9"/>
        <v/>
      </c>
      <c r="BL20" s="272" t="str">
        <f t="shared" si="10"/>
        <v/>
      </c>
      <c r="BM20" s="272" t="str">
        <f t="shared" si="11"/>
        <v/>
      </c>
      <c r="BN20" s="272" t="str">
        <f t="shared" si="21"/>
        <v/>
      </c>
      <c r="BO20" s="281" t="str">
        <f>IF($C20="","",IF($C20=$BO$29,$BG20,(0.58*AVERAGE($AB20,$AC20)*$H20)-IF(OR($D20=$BO$30,$D20=$BO$31),Inputs!$AH20*Inputs!$AI20*$AA20*$H20,0)+IF($D20=$BO$32,Inputs!$AJ20*Inputs!$AK20*(1-$AA20)*$H20,0)))</f>
        <v/>
      </c>
    </row>
    <row r="21" spans="2:67" x14ac:dyDescent="0.25">
      <c r="B21" s="273" t="str">
        <f>IF('Project Info'!H28&lt;&gt;"",'Project Info'!H28,IF('Project Info'!$D28=0,'Main Calcs'!$B20,""))</f>
        <v/>
      </c>
      <c r="C21" s="274" t="str">
        <f>Inputs!C21</f>
        <v/>
      </c>
      <c r="D21" s="522" t="str">
        <f>Inputs!D21</f>
        <v/>
      </c>
      <c r="E21" s="529" t="str">
        <f>IF($D21="","",IF($C21=Defaults!$G$10,"---",Inputs!$G21))</f>
        <v/>
      </c>
      <c r="F21" s="870" t="str">
        <f>IF($D21="","",Inputs!$E21)</f>
        <v/>
      </c>
      <c r="G21" s="266" t="str">
        <f>IF($D21="","",IF($C21=Defaults!$G$10,$F21+$BF21,Inputs!$F21))</f>
        <v/>
      </c>
      <c r="H21" s="871" t="str">
        <f t="shared" si="12"/>
        <v/>
      </c>
      <c r="I21" s="271" t="str">
        <f t="shared" si="13"/>
        <v/>
      </c>
      <c r="J21" s="271" t="str">
        <f>IF($D21="","",IF($I21="No",0,(IF(Inputs!$W21&lt;&gt;"",Inputs!$M21*Inputs!$W21,Inputs!$M21*Inputs!$Q21*Inputs!$S21)+IF(Inputs!$X21&lt;&gt;"",Inputs!$N21*Inputs!$X21,Inputs!$N21*Inputs!$R21*Inputs!$S21))/2))</f>
        <v/>
      </c>
      <c r="K21" s="271" t="str">
        <f>IF($D21="","",IF($I21="No","N/A",IF(OR($E21=$K$28,$E21=$K$29,$E21=$K$30,$E21=$K$31,$E21=$K$33),Inputs!$I21,"N/A")))</f>
        <v/>
      </c>
      <c r="L21" s="271" t="str">
        <f t="shared" si="14"/>
        <v/>
      </c>
      <c r="M21" s="277" t="str">
        <f>IF($D21="","",IF($I21="No",0,IF(OR($E21=$M$28,$E21=$M$29,$E21=$M$30,$E21=$M$31),(VLOOKUP($E21,'Micromobility C&amp;T'!$A$15:$H$18,3,FALSE)*(1-Inputs!$Y21-Inputs!$Z21))+'Micromobility C&amp;T'!$C$19,VLOOKUP(CONCATENATE(ROUNDDOWN(AVERAGE($F21,$G21),0),"_",Inputs!$H21),IF($E21=$M$33,Sedan!$C$1:$P$2000,IF($E21=$M$34,SUV!$C$1:$P$2000,IF($E21=$M$35,Shuttle!$C$1:$P$2000,IF(Inputs!$G21=$M$36,Van!$C$1:$P$2000,IF(Inputs!$G21=$M$38,'Transit Bus'!$C$1:$Q$2000,""))))),IF($L21="Diesel",2,3),FALSE)*VLOOKUP(CONCATENATE($K21,"_",$L21),'Fuel Calcs'!$K$1:$V$30,3,FALSE)*IF(Inputs!I21=$M$41,1-Inputs!$Y21-Inputs!Z21,IF(Inputs!I21=$M$42,1-(0.4*(Inputs!$Y21+Inputs!Z21)),1)))))</f>
        <v/>
      </c>
      <c r="N21" s="277" t="str">
        <f>IF($D21="","",IF($I21="No",0,IF(OR($E21=$M$28,$E21=$M$29,$E21=$M$30,$E21=$M$31),(VLOOKUP($E21,'Micromobility C&amp;T'!$A$15:$H$18,4,FALSE)*(1-Inputs!$Y21-Inputs!$Z21))+'Micromobility C&amp;T'!$D$19,VLOOKUP(CONCATENATE(ROUNDDOWN(AVERAGE($F21,$G21),0),"_",Inputs!$H21),IF($E21=$M$33,Sedan!$C$1:$P$2000,IF($E21=$M$34,SUV!$C$1:$P$2000,IF($E21=$M$35,Shuttle!$C$1:$P$2000,IF(Inputs!$G21=$M$36,Van!$C$1:$P$2000,IF(Inputs!$G21=$M$38,'Transit Bus'!$C$1:$Q$2000,""))))),IF($L21="Diesel",4,5),FALSE)*VLOOKUP(CONCATENATE($K21,"_",$L21),'Fuel Calcs'!$K$1:$V$30,5,FALSE)*IF(Inputs!I21=$M$41,1-Inputs!$Y21-Inputs!Z21,IF(Inputs!I21=$M$42,1-(0.4*(Inputs!$Y21+Inputs!Z21)),1)))))</f>
        <v/>
      </c>
      <c r="O21" s="277" t="str">
        <f>IF($D21="","",IF($I21="No",0,IF(OR($E21=$M$28,$E21=$M$29,$E21=$M$30,$E21=$M$31),(VLOOKUP($E21,'Micromobility C&amp;T'!$A$15:$H$18,5,FALSE)*(1-Inputs!$Y21-Inputs!$Z21))+'Micromobility C&amp;T'!$E$19,VLOOKUP(CONCATENATE(ROUNDDOWN(AVERAGE($F21,$G21),0),"_",Inputs!$H21),IF($E21=$M$33,Sedan!$C$1:$P$2000,IF($E21=$M$34,SUV!$C$1:$P$2000,IF($E21=$M$35,Shuttle!$C$1:$P$2000,IF(Inputs!$G21=$M$36,Van!$C$1:$P$2000,IF(Inputs!$G21=$M$38,'Transit Bus'!$C$1:$Q$2000,""))))),IF($L21="Diesel",6,7),FALSE)*VLOOKUP(CONCATENATE($K21,"_",$L21),'Fuel Calcs'!$K$1:$V$30,6,FALSE)*IF(Inputs!I21=$M$41,1-Inputs!$Y21-Inputs!Z21,IF(Inputs!I21=$M$42,1-(0.4*(Inputs!$Y21+Inputs!Z21)),1)))))</f>
        <v/>
      </c>
      <c r="P21" s="277" t="str">
        <f>IF($D21="","",IF($I21="No",0,IF(OR($E21=$M$28,$E21=$M$29,$E21=$M$30,$E21=$M$31),(VLOOKUP($E21,'Micromobility C&amp;T'!$A$15:$H$18,6,FALSE)*(1-Inputs!$Y21-Inputs!$Z21))+'Micromobility C&amp;T'!$F$19,VLOOKUP(CONCATENATE(ROUNDDOWN(AVERAGE($F21,$G21),0),"_",Inputs!$H21),IF($E21=$M$33,Sedan!$C$1:$P$2000,IF($E21=$M$34,SUV!$C$1:$P$2000,IF($E21=$M$35,Shuttle!$C$1:$P$2000,IF(Inputs!$G21=$M$36,Van!$C$1:$P$2000,IF(Inputs!$G21=$M$38,'Transit Bus'!$C$1:$Q$2000,""))))),IF($L21="Diesel",8,9),FALSE)*VLOOKUP(CONCATENATE($K21,"_",$L21),'Fuel Calcs'!$K$1:$V$30,7,FALSE)*IF(Inputs!I21=$M$41,1-Inputs!$Y21-Inputs!Z21,IF(Inputs!I21=$M$42,1-(0.4*(Inputs!$Y21+Inputs!Z21)),1)))))</f>
        <v/>
      </c>
      <c r="Q21" s="277" t="str">
        <f>IF($D21="","",IF($I21="No",0,IF(OR($E21=$M$28,$E21=$M$29,$E21=$M$30,$E21=$M$31),(VLOOKUP($E21,'Micromobility C&amp;T'!$A$15:$H$18,7,FALSE)*(1-Inputs!$Y21-Inputs!$Z21))+'Micromobility C&amp;T'!$G$19,VLOOKUP(CONCATENATE(ROUNDDOWN(AVERAGE($F21,$G21),0),"_",Inputs!$H21),IF($E21=$M$33,Sedan!$C$1:$P$2000,IF($E21=$M$34,SUV!$C$1:$P$2000,IF($E21=$M$35,Shuttle!$C$1:$P$2000,IF(Inputs!$G21=$M$36,Van!$C$1:$P$2000,IF(Inputs!$G21=$M$38,'Transit Bus'!$C$1:$Q$2000,""))))),IF($L21="Diesel",10,11),FALSE)*VLOOKUP(CONCATENATE($K21,"_",$L21),'Fuel Calcs'!$K$1:$V$30,8,FALSE))))</f>
        <v/>
      </c>
      <c r="R21" s="277" t="str">
        <f>IF($D21="","",IF($I21="No",0,IF(OR($E21=$M$28,$E21=$M$29,$E21=$M$30,$E21=$M$31),(VLOOKUP($E21,'Micromobility C&amp;T'!$A$15:$H$18,8,FALSE)*(1-Inputs!$Y21-Inputs!$Z21))+'Micromobility C&amp;T'!$H$19,VLOOKUP(CONCATENATE(ROUNDDOWN(AVERAGE($F21,$G21),0),"_",Inputs!$H21),IF($E21=$M$33,Sedan!$C$1:$P$2000,IF($E21=$M$34,SUV!$C$1:$P$2000,IF($E21=$M$35,Shuttle!$C$1:$P$2000,IF(Inputs!$G21=$M$36,Van!$C$1:$P$2000,IF(Inputs!$G21=$M$38,'Transit Bus'!$C$1:$Q$2000,""))))),IF($L21="Diesel",12,13),FALSE)*VLOOKUP(CONCATENATE($K21,"_",$L21),'Fuel Calcs'!$K$1:$V$30,9,FALSE))))</f>
        <v/>
      </c>
      <c r="S21" s="790" t="str">
        <f>IF($D21="","",IF($I21="No",0,IF(OR($E21=$M$28,$E21=$M$29,$E21=$M$30,$E21=$M$31),0,IF($L21="Diesel",VLOOKUP(CONCATENATE(ROUNDDOWN(AVERAGE($F21,$G21),0),"_",Inputs!$H21),IF($E21=$M$33,Sedan!$C$1:$P$2000,IF($E21=$M$34,SUV!$C$1:$P$2000,IF($E21=$M$35,Shuttle!$C$1:$P$2000,IF(Inputs!$G21=$M$36,Van!$C$1:$P$2000,IF(Inputs!$G21=$M$38,'Transit Bus'!$C$1:$Q$2000,""))))),14,FALSE)*VLOOKUP(CONCATENATE($K21,"_",$L21),'Fuel Calcs'!$K$1:$V$30,10,FALSE),0))))</f>
        <v/>
      </c>
      <c r="T21" s="277" t="str">
        <f>IF($D21="","",IF($I21="No",0,IF(OR($E21=$M$28,$E21=$M$29,$E21=$M$30,$E21=$M$31),$M21/'Fuel Calcs'!$F$14,VLOOKUP(CONCATENATE(ROUNDDOWN(AVERAGE($F21,$G21),0),"_",Inputs!$H21),IF($E21=$M$33,Sedan!$C$1:$P$2000,IF($E21=$M$34,SUV!$C$1:$P$2000,IF($E21=$M$35,Shuttle!$C$1:$P$2000,IF(Inputs!$G21=$M$36,Van!$C$1:$P$2000,IF(Inputs!$G21=$M$38,'Transit Bus'!$C$1:$Q$2000,""))))),IF($L21="Diesel",2,3),FALSE)*VLOOKUP(CONCATENATE($K21,"_",$L21),'Fuel Calcs'!$K$1:$V$25,12,FALSE)*IF(Inputs!I21=$M$41,1-Inputs!$Y21-Inputs!Z21,IF(Inputs!I21=$M$42,1-(0.4*(Inputs!$Y21+Inputs!Z21)),1)))))</f>
        <v/>
      </c>
      <c r="U21" s="272" t="str">
        <f t="shared" si="0"/>
        <v/>
      </c>
      <c r="V21" s="275" t="str">
        <f t="shared" si="1"/>
        <v/>
      </c>
      <c r="W21" s="275" t="str">
        <f t="shared" si="2"/>
        <v/>
      </c>
      <c r="X21" s="275" t="str">
        <f t="shared" si="3"/>
        <v/>
      </c>
      <c r="Y21" s="275" t="str">
        <f t="shared" si="4"/>
        <v/>
      </c>
      <c r="Z21" s="276" t="str">
        <f t="shared" si="15"/>
        <v/>
      </c>
      <c r="AA21" s="355" t="str">
        <f>IF($C21="","",IF($C21=$AB$28,"Calculated Separately",IF(Inputs!$J21=Defaults!$L$11,0.83,0.5)*IF(Inputs!$K21="Yes",0.6,1)))</f>
        <v/>
      </c>
      <c r="AB21" s="271" t="str">
        <f>IF($C21="","",IF($C21=$AB$28,$BE21,$AA21*IF($C21=$AB$30,Inputs!$T21*Inputs!$V21,IF(Inputs!$W21&lt;&gt;"",Inputs!$M21*Inputs!$W21,Inputs!$M21*Inputs!$Q21*Inputs!$S21)*IF($C21="Ride-on-Demand",1.55,IF(OR($E21=$AB$32,$E21=$AB$33,$E21=$AB$34,$E21=$AB$35),1,Inputs!$O21)))))</f>
        <v/>
      </c>
      <c r="AC21" s="271" t="str">
        <f>IF($C21="","",IF($C21=$AB$28,$BE21,$AA21*IF($C21=$AB$30,Inputs!$U21*Inputs!$V21,IF(Inputs!$XZ21&lt;&gt;"",Inputs!$N21*Inputs!$X21,Inputs!$N21*Inputs!$R21*Inputs!$S21)*IF($C21="Ride-on-Demand",1.55,IF(OR($E21=$AB$32,$E21=$AB$33,$E21=$AB$34,$E21=$AB$35),1,Inputs!$P21)))))</f>
        <v/>
      </c>
      <c r="AD21" s="266" t="str">
        <f>IF('Project Info'!N28&lt;&gt;"",'Project Info'!N28,IF('Project Info'!$D28=0,'Main Calcs'!$AD20,""))</f>
        <v/>
      </c>
      <c r="AE21" s="272" t="str">
        <f>IF($D21="","",VLOOKUP(CONCATENATE($AD21,"_",$F21),'Displaced Auto GHG'!$C$1:$D$3001,2,FALSE))</f>
        <v/>
      </c>
      <c r="AF21" s="272" t="str">
        <f>IF($D21="","",VLOOKUP(CONCATENATE($AD21,"_",MIN(2050,$G21)),'Displaced Auto GHG'!$C$1:$D$3001,2,FALSE))</f>
        <v/>
      </c>
      <c r="AG21" s="272" t="str">
        <f>IF($D21="","",VLOOKUP(CONCATENATE($AD21,"_",$F21),'Displaced Auto C&amp;T'!$C$1:$L$3001,3,FALSE))</f>
        <v/>
      </c>
      <c r="AH21" s="277" t="str">
        <f>IF($D21="","",VLOOKUP(CONCATENATE($AD21,"_",MIN(2050,$G21)),'Displaced Auto C&amp;T'!$C$1:$L$3001,3,FALSE))</f>
        <v/>
      </c>
      <c r="AI21" s="277" t="str">
        <f>IF($D21="","",VLOOKUP(CONCATENATE($AD21,"_",$F21),'Displaced Auto C&amp;T'!$C$1:$L$3001,4,FALSE))</f>
        <v/>
      </c>
      <c r="AJ21" s="277" t="str">
        <f>IF($D21="","",VLOOKUP(CONCATENATE($AD21,"_",MIN(2050,$G21)),'Displaced Auto C&amp;T'!$C$1:$L$3001,4,FALSE))</f>
        <v/>
      </c>
      <c r="AK21" s="277" t="str">
        <f>IF($D21="","",VLOOKUP(CONCATENATE($AD21,"_",$F21),'Displaced Auto C&amp;T'!$C$1:$L$3001,5,FALSE)+VLOOKUP(CONCATENATE($AD21,"_",$F21),'Displaced Auto C&amp;T'!$C$1:$L$3001,6,FALSE)+VLOOKUP(CONCATENATE($AD21,"_",$F21),'Displaced Auto C&amp;T'!$C$1:$L$3001,7,FALSE))</f>
        <v/>
      </c>
      <c r="AL21" s="277" t="str">
        <f>IF($D21="","",VLOOKUP(CONCATENATE($AD21,"_",MIN(2050,$G21)),'Displaced Auto C&amp;T'!$C$1:$L$3001,5,FALSE)+VLOOKUP(CONCATENATE($AD21,"_",MIN(2050,$G21)),'Displaced Auto C&amp;T'!$C$1:$L$3001,6,FALSE)+VLOOKUP(CONCATENATE($AD21,"_",MIN(2050,$G21)),'Displaced Auto C&amp;T'!$C$4:$L$23001,7,FALSE))</f>
        <v/>
      </c>
      <c r="AM21" s="277" t="str">
        <f>IF($D21="","",VLOOKUP(CONCATENATE($AD21,"_",$F21),'Displaced Auto C&amp;T'!$C$1:$L$3001,10,FALSE))</f>
        <v/>
      </c>
      <c r="AN21" s="277" t="str">
        <f>IF($D21="","",VLOOKUP(CONCATENATE($AD21,"_",MIN(2050,$G21)),'Displaced Auto C&amp;T'!$C$1:$L$3001,10,FALSE))</f>
        <v/>
      </c>
      <c r="AO21" s="277" t="str">
        <f>IF($D21="","",VLOOKUP(CONCATENATE($AD21,"_",$F21),'Displaced Auto C&amp;T'!$C$1:$L$3001,2,FALSE))</f>
        <v/>
      </c>
      <c r="AP21" s="277" t="str">
        <f>IF($D21="","",VLOOKUP(CONCATENATE($AD21,"_",MIN(2050,$G21)),'Displaced Auto C&amp;T'!$C$1:$L$3001,2,FALSE))</f>
        <v/>
      </c>
      <c r="AQ21" s="277" t="str">
        <f t="shared" si="5"/>
        <v/>
      </c>
      <c r="AR21" s="277" t="str">
        <f t="shared" si="16"/>
        <v/>
      </c>
      <c r="AS21" s="277" t="str">
        <f t="shared" si="17"/>
        <v/>
      </c>
      <c r="AT21" s="277" t="str">
        <f t="shared" si="18"/>
        <v/>
      </c>
      <c r="AU21" s="277" t="str">
        <f t="shared" si="19"/>
        <v/>
      </c>
      <c r="AV21" s="283" t="str">
        <f t="shared" si="20"/>
        <v/>
      </c>
      <c r="AW21" s="350" t="str">
        <f>IF(OR($C21="",$C21&lt;&gt;Defaults!$G$10),"",IF(Inputs!AD21&lt;=12000,"ADT1",IF(Inputs!AD21&lt;=24000,"ADT2","ADT3")))</f>
        <v/>
      </c>
      <c r="AX21" s="350" t="str">
        <f>IF(OR($C21="",$C21&lt;&gt;Defaults!$G$10),"",IF(Inputs!$AC21&lt;=1,"L1",IF(Inputs!$AC21&lt;=2,"L2","L3")))</f>
        <v/>
      </c>
      <c r="AY21" s="350" t="str">
        <f>IF(OR($C21="",$C21&lt;&gt;Defaults!$G$10),"",VLOOKUP(CONCATENATE($AW21,"_",$AX21),Defaults!$I$40:$K$48,IF(Inputs!$AE21="No",2,3),FALSE))</f>
        <v/>
      </c>
      <c r="AZ21" s="350" t="str">
        <f>IF(OR($C21="",$C21&lt;&gt;Defaults!$G$10),"",IF(Inputs!$AF21&lt;3,"C1",IF(Inputs!$AF21=3,"C2",IF(Inputs!$AF21&lt;7,"C3","C4"))))</f>
        <v/>
      </c>
      <c r="BA21" s="350" t="str">
        <f>IF(OR($C21="",$C21&lt;&gt;Defaults!$G$10),"",IF(Inputs!$AG21&lt;3,"C1",IF(Inputs!$AG21=3,"C2",IF(Inputs!$AG21&lt;7,"C3","C4"))))</f>
        <v/>
      </c>
      <c r="BB21" s="350" t="str">
        <f>IF(OR($C21="",$C21&lt;&gt;Defaults!$G$10),"",MAX(VLOOKUP($AZ21,Defaults!$H$52:$J$55,3,FALSE),VLOOKUP($BA21,Defaults!$H$52:$J$55,2,FALSE)))</f>
        <v/>
      </c>
      <c r="BC21" s="350" t="str">
        <f>IF($D21&lt;&gt;Defaults!$H$10,"",CONCATENATE(Inputs!$AA21,"_",Inputs!$AB21))</f>
        <v/>
      </c>
      <c r="BD21" s="355" t="str">
        <f>IF(OR($C21="",$C21&lt;&gt;Defaults!$G$10,$D21=Defaults!$H$11),"",VLOOKUP($BC21,Defaults!$G$59:$H$62,2,FALSE))</f>
        <v/>
      </c>
      <c r="BE21" s="354" t="str">
        <f>IF(OR($C21="",$C21&lt;&gt;Defaults!$G$10),"",200*Inputs!AD21*($AY21+$BB21)*IF($D21=Defaults!$H$11,0.3,1.5*$BD21))</f>
        <v/>
      </c>
      <c r="BF21" s="354" t="str">
        <f>IF(OR($C21="",$C21&lt;&gt;Defaults!$G$10),"",IF(OR(Inputs!$AB21=Defaults!$H$30,$D21=Defaults!$H$11),20,15))</f>
        <v/>
      </c>
      <c r="BG21" s="368" t="str">
        <f>IF(OR($C21="",$C21&lt;&gt;Defaults!$G$10),"",BE21*BF21*(0.58-IF($D21=BG37,0.04,0)))</f>
        <v/>
      </c>
      <c r="BH21" s="272" t="str">
        <f t="shared" si="6"/>
        <v/>
      </c>
      <c r="BI21" s="272" t="str">
        <f t="shared" si="7"/>
        <v/>
      </c>
      <c r="BJ21" s="272" t="str">
        <f t="shared" si="8"/>
        <v/>
      </c>
      <c r="BK21" s="272" t="str">
        <f t="shared" si="9"/>
        <v/>
      </c>
      <c r="BL21" s="272" t="str">
        <f t="shared" si="10"/>
        <v/>
      </c>
      <c r="BM21" s="272" t="str">
        <f t="shared" si="11"/>
        <v/>
      </c>
      <c r="BN21" s="272" t="str">
        <f t="shared" si="21"/>
        <v/>
      </c>
      <c r="BO21" s="281" t="str">
        <f>IF($C21="","",IF($C21=$BO$29,$BG21,(0.58*AVERAGE($AB21,$AC21)*$H21)-IF(OR($D21=$BO$30,$D21=$BO$31),Inputs!$AH21*Inputs!$AI21*$AA21*$H21,0)+IF($D21=$BO$32,Inputs!$AJ21*Inputs!$AK21*(1-$AA21)*$H21,0)))</f>
        <v/>
      </c>
    </row>
    <row r="22" spans="2:67" x14ac:dyDescent="0.25">
      <c r="B22" s="273" t="str">
        <f>IF('Project Info'!H29&lt;&gt;"",'Project Info'!H29,IF('Project Info'!$D29=0,'Main Calcs'!$B21,""))</f>
        <v/>
      </c>
      <c r="C22" s="274" t="str">
        <f>Inputs!C22</f>
        <v/>
      </c>
      <c r="D22" s="522" t="str">
        <f>Inputs!D22</f>
        <v/>
      </c>
      <c r="E22" s="529" t="str">
        <f>IF($D22="","",IF($C22=Defaults!$G$10,"---",Inputs!$G22))</f>
        <v/>
      </c>
      <c r="F22" s="870" t="str">
        <f>IF($D22="","",Inputs!$E22)</f>
        <v/>
      </c>
      <c r="G22" s="266" t="str">
        <f>IF($D22="","",IF($C22=Defaults!$G$10,$F22+$BF22,Inputs!$F22))</f>
        <v/>
      </c>
      <c r="H22" s="871" t="str">
        <f t="shared" si="12"/>
        <v/>
      </c>
      <c r="I22" s="271" t="str">
        <f t="shared" si="13"/>
        <v/>
      </c>
      <c r="J22" s="271" t="str">
        <f>IF($D22="","",IF($I22="No",0,(IF(Inputs!$W22&lt;&gt;"",Inputs!$M22*Inputs!$W22,Inputs!$M22*Inputs!$Q22*Inputs!$S22)+IF(Inputs!$X22&lt;&gt;"",Inputs!$N22*Inputs!$X22,Inputs!$N22*Inputs!$R22*Inputs!$S22))/2))</f>
        <v/>
      </c>
      <c r="K22" s="271" t="str">
        <f>IF($D22="","",IF($I22="No","N/A",IF(OR($E22=$K$28,$E22=$K$29,$E22=$K$30,$E22=$K$31,$E22=$K$33),Inputs!$I22,"N/A")))</f>
        <v/>
      </c>
      <c r="L22" s="271" t="str">
        <f t="shared" si="14"/>
        <v/>
      </c>
      <c r="M22" s="277" t="str">
        <f>IF($D22="","",IF($I22="No",0,IF(OR($E22=$M$28,$E22=$M$29,$E22=$M$30,$E22=$M$31),(VLOOKUP($E22,'Micromobility C&amp;T'!$A$15:$H$18,3,FALSE)*(1-Inputs!$Y22-Inputs!$Z22))+'Micromobility C&amp;T'!$C$19,VLOOKUP(CONCATENATE(ROUNDDOWN(AVERAGE($F22,$G22),0),"_",Inputs!$H22),IF($E22=$M$33,Sedan!$C$1:$P$2000,IF($E22=$M$34,SUV!$C$1:$P$2000,IF($E22=$M$35,Shuttle!$C$1:$P$2000,IF(Inputs!$G22=$M$36,Van!$C$1:$P$2000,IF(Inputs!$G22=$M$38,'Transit Bus'!$C$1:$Q$2000,""))))),IF($L22="Diesel",2,3),FALSE)*VLOOKUP(CONCATENATE($K22,"_",$L22),'Fuel Calcs'!$K$1:$V$30,3,FALSE)*IF(Inputs!I22=$M$41,1-Inputs!$Y22-Inputs!Z22,IF(Inputs!I22=$M$42,1-(0.4*(Inputs!$Y22+Inputs!Z22)),1)))))</f>
        <v/>
      </c>
      <c r="N22" s="277" t="str">
        <f>IF($D22="","",IF($I22="No",0,IF(OR($E22=$M$28,$E22=$M$29,$E22=$M$30,$E22=$M$31),(VLOOKUP($E22,'Micromobility C&amp;T'!$A$15:$H$18,4,FALSE)*(1-Inputs!$Y22-Inputs!$Z22))+'Micromobility C&amp;T'!$D$19,VLOOKUP(CONCATENATE(ROUNDDOWN(AVERAGE($F22,$G22),0),"_",Inputs!$H22),IF($E22=$M$33,Sedan!$C$1:$P$2000,IF($E22=$M$34,SUV!$C$1:$P$2000,IF($E22=$M$35,Shuttle!$C$1:$P$2000,IF(Inputs!$G22=$M$36,Van!$C$1:$P$2000,IF(Inputs!$G22=$M$38,'Transit Bus'!$C$1:$Q$2000,""))))),IF($L22="Diesel",4,5),FALSE)*VLOOKUP(CONCATENATE($K22,"_",$L22),'Fuel Calcs'!$K$1:$V$30,5,FALSE)*IF(Inputs!I22=$M$41,1-Inputs!$Y22-Inputs!Z22,IF(Inputs!I22=$M$42,1-(0.4*(Inputs!$Y22+Inputs!Z22)),1)))))</f>
        <v/>
      </c>
      <c r="O22" s="277" t="str">
        <f>IF($D22="","",IF($I22="No",0,IF(OR($E22=$M$28,$E22=$M$29,$E22=$M$30,$E22=$M$31),(VLOOKUP($E22,'Micromobility C&amp;T'!$A$15:$H$18,5,FALSE)*(1-Inputs!$Y22-Inputs!$Z22))+'Micromobility C&amp;T'!$E$19,VLOOKUP(CONCATENATE(ROUNDDOWN(AVERAGE($F22,$G22),0),"_",Inputs!$H22),IF($E22=$M$33,Sedan!$C$1:$P$2000,IF($E22=$M$34,SUV!$C$1:$P$2000,IF($E22=$M$35,Shuttle!$C$1:$P$2000,IF(Inputs!$G22=$M$36,Van!$C$1:$P$2000,IF(Inputs!$G22=$M$38,'Transit Bus'!$C$1:$Q$2000,""))))),IF($L22="Diesel",6,7),FALSE)*VLOOKUP(CONCATENATE($K22,"_",$L22),'Fuel Calcs'!$K$1:$V$30,6,FALSE)*IF(Inputs!I22=$M$41,1-Inputs!$Y22-Inputs!Z22,IF(Inputs!I22=$M$42,1-(0.4*(Inputs!$Y22+Inputs!Z22)),1)))))</f>
        <v/>
      </c>
      <c r="P22" s="277" t="str">
        <f>IF($D22="","",IF($I22="No",0,IF(OR($E22=$M$28,$E22=$M$29,$E22=$M$30,$E22=$M$31),(VLOOKUP($E22,'Micromobility C&amp;T'!$A$15:$H$18,6,FALSE)*(1-Inputs!$Y22-Inputs!$Z22))+'Micromobility C&amp;T'!$F$19,VLOOKUP(CONCATENATE(ROUNDDOWN(AVERAGE($F22,$G22),0),"_",Inputs!$H22),IF($E22=$M$33,Sedan!$C$1:$P$2000,IF($E22=$M$34,SUV!$C$1:$P$2000,IF($E22=$M$35,Shuttle!$C$1:$P$2000,IF(Inputs!$G22=$M$36,Van!$C$1:$P$2000,IF(Inputs!$G22=$M$38,'Transit Bus'!$C$1:$Q$2000,""))))),IF($L22="Diesel",8,9),FALSE)*VLOOKUP(CONCATENATE($K22,"_",$L22),'Fuel Calcs'!$K$1:$V$30,7,FALSE)*IF(Inputs!I22=$M$41,1-Inputs!$Y22-Inputs!Z22,IF(Inputs!I22=$M$42,1-(0.4*(Inputs!$Y22+Inputs!Z22)),1)))))</f>
        <v/>
      </c>
      <c r="Q22" s="277" t="str">
        <f>IF($D22="","",IF($I22="No",0,IF(OR($E22=$M$28,$E22=$M$29,$E22=$M$30,$E22=$M$31),(VLOOKUP($E22,'Micromobility C&amp;T'!$A$15:$H$18,7,FALSE)*(1-Inputs!$Y22-Inputs!$Z22))+'Micromobility C&amp;T'!$G$19,VLOOKUP(CONCATENATE(ROUNDDOWN(AVERAGE($F22,$G22),0),"_",Inputs!$H22),IF($E22=$M$33,Sedan!$C$1:$P$2000,IF($E22=$M$34,SUV!$C$1:$P$2000,IF($E22=$M$35,Shuttle!$C$1:$P$2000,IF(Inputs!$G22=$M$36,Van!$C$1:$P$2000,IF(Inputs!$G22=$M$38,'Transit Bus'!$C$1:$Q$2000,""))))),IF($L22="Diesel",10,11),FALSE)*VLOOKUP(CONCATENATE($K22,"_",$L22),'Fuel Calcs'!$K$1:$V$30,8,FALSE))))</f>
        <v/>
      </c>
      <c r="R22" s="277" t="str">
        <f>IF($D22="","",IF($I22="No",0,IF(OR($E22=$M$28,$E22=$M$29,$E22=$M$30,$E22=$M$31),(VLOOKUP($E22,'Micromobility C&amp;T'!$A$15:$H$18,8,FALSE)*(1-Inputs!$Y22-Inputs!$Z22))+'Micromobility C&amp;T'!$H$19,VLOOKUP(CONCATENATE(ROUNDDOWN(AVERAGE($F22,$G22),0),"_",Inputs!$H22),IF($E22=$M$33,Sedan!$C$1:$P$2000,IF($E22=$M$34,SUV!$C$1:$P$2000,IF($E22=$M$35,Shuttle!$C$1:$P$2000,IF(Inputs!$G22=$M$36,Van!$C$1:$P$2000,IF(Inputs!$G22=$M$38,'Transit Bus'!$C$1:$Q$2000,""))))),IF($L22="Diesel",12,13),FALSE)*VLOOKUP(CONCATENATE($K22,"_",$L22),'Fuel Calcs'!$K$1:$V$30,9,FALSE))))</f>
        <v/>
      </c>
      <c r="S22" s="790" t="str">
        <f>IF($D22="","",IF($I22="No",0,IF(OR($E22=$M$28,$E22=$M$29,$E22=$M$30,$E22=$M$31),0,IF($L22="Diesel",VLOOKUP(CONCATENATE(ROUNDDOWN(AVERAGE($F22,$G22),0),"_",Inputs!$H22),IF($E22=$M$33,Sedan!$C$1:$P$2000,IF($E22=$M$34,SUV!$C$1:$P$2000,IF($E22=$M$35,Shuttle!$C$1:$P$2000,IF(Inputs!$G22=$M$36,Van!$C$1:$P$2000,IF(Inputs!$G22=$M$38,'Transit Bus'!$C$1:$Q$2000,""))))),14,FALSE)*VLOOKUP(CONCATENATE($K22,"_",$L22),'Fuel Calcs'!$K$1:$V$30,10,FALSE),0))))</f>
        <v/>
      </c>
      <c r="T22" s="277" t="str">
        <f>IF($D22="","",IF($I22="No",0,IF(OR($E22=$M$28,$E22=$M$29,$E22=$M$30,$E22=$M$31),$M22/'Fuel Calcs'!$F$14,VLOOKUP(CONCATENATE(ROUNDDOWN(AVERAGE($F22,$G22),0),"_",Inputs!$H22),IF($E22=$M$33,Sedan!$C$1:$P$2000,IF($E22=$M$34,SUV!$C$1:$P$2000,IF($E22=$M$35,Shuttle!$C$1:$P$2000,IF(Inputs!$G22=$M$36,Van!$C$1:$P$2000,IF(Inputs!$G22=$M$38,'Transit Bus'!$C$1:$Q$2000,""))))),IF($L22="Diesel",2,3),FALSE)*VLOOKUP(CONCATENATE($K22,"_",$L22),'Fuel Calcs'!$K$1:$V$25,12,FALSE)*IF(Inputs!I22=$M$41,1-Inputs!$Y22-Inputs!Z22,IF(Inputs!I22=$M$42,1-(0.4*(Inputs!$Y22+Inputs!Z22)),1)))))</f>
        <v/>
      </c>
      <c r="U22" s="272" t="str">
        <f t="shared" si="0"/>
        <v/>
      </c>
      <c r="V22" s="275" t="str">
        <f t="shared" si="1"/>
        <v/>
      </c>
      <c r="W22" s="275" t="str">
        <f t="shared" si="2"/>
        <v/>
      </c>
      <c r="X22" s="275" t="str">
        <f t="shared" si="3"/>
        <v/>
      </c>
      <c r="Y22" s="275" t="str">
        <f t="shared" si="4"/>
        <v/>
      </c>
      <c r="Z22" s="276" t="str">
        <f t="shared" si="15"/>
        <v/>
      </c>
      <c r="AA22" s="355" t="str">
        <f>IF($C22="","",IF($C22=$AB$28,"Calculated Separately",IF(Inputs!$J22=Defaults!$L$11,0.83,0.5)*IF(Inputs!$K22="Yes",0.6,1)))</f>
        <v/>
      </c>
      <c r="AB22" s="271" t="str">
        <f>IF($C22="","",IF($C22=$AB$28,$BE22,$AA22*IF($C22=$AB$30,Inputs!$T22*Inputs!$V22,IF(Inputs!$W22&lt;&gt;"",Inputs!$M22*Inputs!$W22,Inputs!$M22*Inputs!$Q22*Inputs!$S22)*IF($C22="Ride-on-Demand",1.55,IF(OR($E22=$AB$32,$E22=$AB$33,$E22=$AB$34,$E22=$AB$35),1,Inputs!$O22)))))</f>
        <v/>
      </c>
      <c r="AC22" s="271" t="str">
        <f>IF($C22="","",IF($C22=$AB$28,$BE22,$AA22*IF($C22=$AB$30,Inputs!$U22*Inputs!$V22,IF(Inputs!$XZ22&lt;&gt;"",Inputs!$N22*Inputs!$X22,Inputs!$N22*Inputs!$R22*Inputs!$S22)*IF($C22="Ride-on-Demand",1.55,IF(OR($E22=$AB$32,$E22=$AB$33,$E22=$AB$34,$E22=$AB$35),1,Inputs!$P22)))))</f>
        <v/>
      </c>
      <c r="AD22" s="266" t="str">
        <f>IF('Project Info'!N29&lt;&gt;"",'Project Info'!N29,IF('Project Info'!$D29=0,'Main Calcs'!$AD21,""))</f>
        <v/>
      </c>
      <c r="AE22" s="272" t="str">
        <f>IF($D22="","",VLOOKUP(CONCATENATE($AD22,"_",$F22),'Displaced Auto GHG'!$C$1:$D$3001,2,FALSE))</f>
        <v/>
      </c>
      <c r="AF22" s="272" t="str">
        <f>IF($D22="","",VLOOKUP(CONCATENATE($AD22,"_",MIN(2050,$G22)),'Displaced Auto GHG'!$C$1:$D$3001,2,FALSE))</f>
        <v/>
      </c>
      <c r="AG22" s="272" t="str">
        <f>IF($D22="","",VLOOKUP(CONCATENATE($AD22,"_",$F22),'Displaced Auto C&amp;T'!$C$1:$L$3001,3,FALSE))</f>
        <v/>
      </c>
      <c r="AH22" s="277" t="str">
        <f>IF($D22="","",VLOOKUP(CONCATENATE($AD22,"_",MIN(2050,$G22)),'Displaced Auto C&amp;T'!$C$1:$L$3001,3,FALSE))</f>
        <v/>
      </c>
      <c r="AI22" s="277" t="str">
        <f>IF($D22="","",VLOOKUP(CONCATENATE($AD22,"_",$F22),'Displaced Auto C&amp;T'!$C$1:$L$3001,4,FALSE))</f>
        <v/>
      </c>
      <c r="AJ22" s="277" t="str">
        <f>IF($D22="","",VLOOKUP(CONCATENATE($AD22,"_",MIN(2050,$G22)),'Displaced Auto C&amp;T'!$C$1:$L$3001,4,FALSE))</f>
        <v/>
      </c>
      <c r="AK22" s="277" t="str">
        <f>IF($D22="","",VLOOKUP(CONCATENATE($AD22,"_",$F22),'Displaced Auto C&amp;T'!$C$1:$L$3001,5,FALSE)+VLOOKUP(CONCATENATE($AD22,"_",$F22),'Displaced Auto C&amp;T'!$C$1:$L$3001,6,FALSE)+VLOOKUP(CONCATENATE($AD22,"_",$F22),'Displaced Auto C&amp;T'!$C$1:$L$3001,7,FALSE))</f>
        <v/>
      </c>
      <c r="AL22" s="277" t="str">
        <f>IF($D22="","",VLOOKUP(CONCATENATE($AD22,"_",MIN(2050,$G22)),'Displaced Auto C&amp;T'!$C$1:$L$3001,5,FALSE)+VLOOKUP(CONCATENATE($AD22,"_",MIN(2050,$G22)),'Displaced Auto C&amp;T'!$C$1:$L$3001,6,FALSE)+VLOOKUP(CONCATENATE($AD22,"_",MIN(2050,$G22)),'Displaced Auto C&amp;T'!$C$4:$L$23001,7,FALSE))</f>
        <v/>
      </c>
      <c r="AM22" s="277" t="str">
        <f>IF($D22="","",VLOOKUP(CONCATENATE($AD22,"_",$F22),'Displaced Auto C&amp;T'!$C$1:$L$3001,10,FALSE))</f>
        <v/>
      </c>
      <c r="AN22" s="277" t="str">
        <f>IF($D22="","",VLOOKUP(CONCATENATE($AD22,"_",MIN(2050,$G22)),'Displaced Auto C&amp;T'!$C$1:$L$3001,10,FALSE))</f>
        <v/>
      </c>
      <c r="AO22" s="277" t="str">
        <f>IF($D22="","",VLOOKUP(CONCATENATE($AD22,"_",$F22),'Displaced Auto C&amp;T'!$C$1:$L$3001,2,FALSE))</f>
        <v/>
      </c>
      <c r="AP22" s="277" t="str">
        <f>IF($D22="","",VLOOKUP(CONCATENATE($AD22,"_",MIN(2050,$G22)),'Displaced Auto C&amp;T'!$C$1:$L$3001,2,FALSE))</f>
        <v/>
      </c>
      <c r="AQ22" s="277" t="str">
        <f t="shared" si="5"/>
        <v/>
      </c>
      <c r="AR22" s="277" t="str">
        <f t="shared" si="16"/>
        <v/>
      </c>
      <c r="AS22" s="277" t="str">
        <f t="shared" si="17"/>
        <v/>
      </c>
      <c r="AT22" s="277" t="str">
        <f t="shared" si="18"/>
        <v/>
      </c>
      <c r="AU22" s="277" t="str">
        <f t="shared" si="19"/>
        <v/>
      </c>
      <c r="AV22" s="283" t="str">
        <f t="shared" si="20"/>
        <v/>
      </c>
      <c r="AW22" s="350" t="str">
        <f>IF(OR($C22="",$C22&lt;&gt;Defaults!$G$10),"",IF(Inputs!AD22&lt;=12000,"ADT1",IF(Inputs!AD22&lt;=24000,"ADT2","ADT3")))</f>
        <v/>
      </c>
      <c r="AX22" s="350" t="str">
        <f>IF(OR($C22="",$C22&lt;&gt;Defaults!$G$10),"",IF(Inputs!$AC22&lt;=1,"L1",IF(Inputs!$AC22&lt;=2,"L2","L3")))</f>
        <v/>
      </c>
      <c r="AY22" s="350" t="str">
        <f>IF(OR($C22="",$C22&lt;&gt;Defaults!$G$10),"",VLOOKUP(CONCATENATE($AW22,"_",$AX22),Defaults!$I$40:$K$48,IF(Inputs!$AE22="No",2,3),FALSE))</f>
        <v/>
      </c>
      <c r="AZ22" s="350" t="str">
        <f>IF(OR($C22="",$C22&lt;&gt;Defaults!$G$10),"",IF(Inputs!$AF22&lt;3,"C1",IF(Inputs!$AF22=3,"C2",IF(Inputs!$AF22&lt;7,"C3","C4"))))</f>
        <v/>
      </c>
      <c r="BA22" s="350" t="str">
        <f>IF(OR($C22="",$C22&lt;&gt;Defaults!$G$10),"",IF(Inputs!$AG22&lt;3,"C1",IF(Inputs!$AG22=3,"C2",IF(Inputs!$AG22&lt;7,"C3","C4"))))</f>
        <v/>
      </c>
      <c r="BB22" s="350" t="str">
        <f>IF(OR($C22="",$C22&lt;&gt;Defaults!$G$10),"",MAX(VLOOKUP($AZ22,Defaults!$H$52:$J$55,3,FALSE),VLOOKUP($BA22,Defaults!$H$52:$J$55,2,FALSE)))</f>
        <v/>
      </c>
      <c r="BC22" s="350" t="str">
        <f>IF($D22&lt;&gt;Defaults!$H$10,"",CONCATENATE(Inputs!$AA22,"_",Inputs!$AB22))</f>
        <v/>
      </c>
      <c r="BD22" s="355" t="str">
        <f>IF(OR($C22="",$C22&lt;&gt;Defaults!$G$10,$D22=Defaults!$H$11),"",VLOOKUP($BC22,Defaults!$G$59:$H$62,2,FALSE))</f>
        <v/>
      </c>
      <c r="BE22" s="354" t="str">
        <f>IF(OR($C22="",$C22&lt;&gt;Defaults!$G$10),"",200*Inputs!AD22*($AY22+$BB22)*IF($D22=Defaults!$H$11,0.3,1.5*$BD22))</f>
        <v/>
      </c>
      <c r="BF22" s="354" t="str">
        <f>IF(OR($C22="",$C22&lt;&gt;Defaults!$G$10),"",IF(OR(Inputs!$AB22=Defaults!$H$30,$D22=Defaults!$H$11),20,15))</f>
        <v/>
      </c>
      <c r="BG22" s="368" t="str">
        <f>IF(OR($C22="",$C22&lt;&gt;Defaults!$G$10),"",BE22*BF22*(0.58-IF($D22=BG38,0.04,0)))</f>
        <v/>
      </c>
      <c r="BH22" s="272" t="str">
        <f t="shared" si="6"/>
        <v/>
      </c>
      <c r="BI22" s="272" t="str">
        <f t="shared" si="7"/>
        <v/>
      </c>
      <c r="BJ22" s="272" t="str">
        <f t="shared" si="8"/>
        <v/>
      </c>
      <c r="BK22" s="272" t="str">
        <f t="shared" si="9"/>
        <v/>
      </c>
      <c r="BL22" s="272" t="str">
        <f t="shared" si="10"/>
        <v/>
      </c>
      <c r="BM22" s="272" t="str">
        <f t="shared" si="11"/>
        <v/>
      </c>
      <c r="BN22" s="272" t="str">
        <f t="shared" si="21"/>
        <v/>
      </c>
      <c r="BO22" s="281" t="str">
        <f>IF($C22="","",IF($C22=$BO$29,$BG22,(0.58*AVERAGE($AB22,$AC22)*$H22)-IF(OR($D22=$BO$30,$D22=$BO$31),Inputs!$AH22*Inputs!$AI22*$AA22*$H22,0)+IF($D22=$BO$32,Inputs!$AJ22*Inputs!$AK22*(1-$AA22)*$H22,0)))</f>
        <v/>
      </c>
    </row>
    <row r="23" spans="2:67" x14ac:dyDescent="0.25">
      <c r="B23" s="273" t="str">
        <f>IF('Project Info'!H30&lt;&gt;"",'Project Info'!H30,IF('Project Info'!$D30=0,'Main Calcs'!$B22,""))</f>
        <v/>
      </c>
      <c r="C23" s="274" t="str">
        <f>Inputs!C23</f>
        <v/>
      </c>
      <c r="D23" s="522" t="str">
        <f>Inputs!D23</f>
        <v/>
      </c>
      <c r="E23" s="529" t="str">
        <f>IF($D23="","",IF($C23=Defaults!$G$10,"---",Inputs!$G23))</f>
        <v/>
      </c>
      <c r="F23" s="870" t="str">
        <f>IF($D23="","",Inputs!$E23)</f>
        <v/>
      </c>
      <c r="G23" s="266" t="str">
        <f>IF($D23="","",IF($C23=Defaults!$G$10,$F23+$BF23,Inputs!$F23))</f>
        <v/>
      </c>
      <c r="H23" s="871" t="str">
        <f t="shared" si="12"/>
        <v/>
      </c>
      <c r="I23" s="271" t="str">
        <f t="shared" si="13"/>
        <v/>
      </c>
      <c r="J23" s="271" t="str">
        <f>IF($D23="","",IF($I23="No",0,(IF(Inputs!$W23&lt;&gt;"",Inputs!$M23*Inputs!$W23,Inputs!$M23*Inputs!$Q23*Inputs!$S23)+IF(Inputs!$X23&lt;&gt;"",Inputs!$N23*Inputs!$X23,Inputs!$N23*Inputs!$R23*Inputs!$S23))/2))</f>
        <v/>
      </c>
      <c r="K23" s="271" t="str">
        <f>IF($D23="","",IF($I23="No","N/A",IF(OR($E23=$K$28,$E23=$K$29,$E23=$K$30,$E23=$K$31,$E23=$K$33),Inputs!$I23,"N/A")))</f>
        <v/>
      </c>
      <c r="L23" s="271" t="str">
        <f t="shared" si="14"/>
        <v/>
      </c>
      <c r="M23" s="277" t="str">
        <f>IF($D23="","",IF($I23="No",0,IF(OR($E23=$M$28,$E23=$M$29,$E23=$M$30,$E23=$M$31),(VLOOKUP($E23,'Micromobility C&amp;T'!$A$15:$H$18,3,FALSE)*(1-Inputs!$Y23-Inputs!$Z23))+'Micromobility C&amp;T'!$C$19,VLOOKUP(CONCATENATE(ROUNDDOWN(AVERAGE($F23,$G23),0),"_",Inputs!$H23),IF($E23=$M$33,Sedan!$C$1:$P$2000,IF($E23=$M$34,SUV!$C$1:$P$2000,IF($E23=$M$35,Shuttle!$C$1:$P$2000,IF(Inputs!$G23=$M$36,Van!$C$1:$P$2000,IF(Inputs!$G23=$M$38,'Transit Bus'!$C$1:$Q$2000,""))))),IF($L23="Diesel",2,3),FALSE)*VLOOKUP(CONCATENATE($K23,"_",$L23),'Fuel Calcs'!$K$1:$V$30,3,FALSE)*IF(Inputs!I23=$M$41,1-Inputs!$Y23-Inputs!Z23,IF(Inputs!I23=$M$42,1-(0.4*(Inputs!$Y23+Inputs!Z23)),1)))))</f>
        <v/>
      </c>
      <c r="N23" s="277" t="str">
        <f>IF($D23="","",IF($I23="No",0,IF(OR($E23=$M$28,$E23=$M$29,$E23=$M$30,$E23=$M$31),(VLOOKUP($E23,'Micromobility C&amp;T'!$A$15:$H$18,4,FALSE)*(1-Inputs!$Y23-Inputs!$Z23))+'Micromobility C&amp;T'!$D$19,VLOOKUP(CONCATENATE(ROUNDDOWN(AVERAGE($F23,$G23),0),"_",Inputs!$H23),IF($E23=$M$33,Sedan!$C$1:$P$2000,IF($E23=$M$34,SUV!$C$1:$P$2000,IF($E23=$M$35,Shuttle!$C$1:$P$2000,IF(Inputs!$G23=$M$36,Van!$C$1:$P$2000,IF(Inputs!$G23=$M$38,'Transit Bus'!$C$1:$Q$2000,""))))),IF($L23="Diesel",4,5),FALSE)*VLOOKUP(CONCATENATE($K23,"_",$L23),'Fuel Calcs'!$K$1:$V$30,5,FALSE)*IF(Inputs!I23=$M$41,1-Inputs!$Y23-Inputs!Z23,IF(Inputs!I23=$M$42,1-(0.4*(Inputs!$Y23+Inputs!Z23)),1)))))</f>
        <v/>
      </c>
      <c r="O23" s="277" t="str">
        <f>IF($D23="","",IF($I23="No",0,IF(OR($E23=$M$28,$E23=$M$29,$E23=$M$30,$E23=$M$31),(VLOOKUP($E23,'Micromobility C&amp;T'!$A$15:$H$18,5,FALSE)*(1-Inputs!$Y23-Inputs!$Z23))+'Micromobility C&amp;T'!$E$19,VLOOKUP(CONCATENATE(ROUNDDOWN(AVERAGE($F23,$G23),0),"_",Inputs!$H23),IF($E23=$M$33,Sedan!$C$1:$P$2000,IF($E23=$M$34,SUV!$C$1:$P$2000,IF($E23=$M$35,Shuttle!$C$1:$P$2000,IF(Inputs!$G23=$M$36,Van!$C$1:$P$2000,IF(Inputs!$G23=$M$38,'Transit Bus'!$C$1:$Q$2000,""))))),IF($L23="Diesel",6,7),FALSE)*VLOOKUP(CONCATENATE($K23,"_",$L23),'Fuel Calcs'!$K$1:$V$30,6,FALSE)*IF(Inputs!I23=$M$41,1-Inputs!$Y23-Inputs!Z23,IF(Inputs!I23=$M$42,1-(0.4*(Inputs!$Y23+Inputs!Z23)),1)))))</f>
        <v/>
      </c>
      <c r="P23" s="277" t="str">
        <f>IF($D23="","",IF($I23="No",0,IF(OR($E23=$M$28,$E23=$M$29,$E23=$M$30,$E23=$M$31),(VLOOKUP($E23,'Micromobility C&amp;T'!$A$15:$H$18,6,FALSE)*(1-Inputs!$Y23-Inputs!$Z23))+'Micromobility C&amp;T'!$F$19,VLOOKUP(CONCATENATE(ROUNDDOWN(AVERAGE($F23,$G23),0),"_",Inputs!$H23),IF($E23=$M$33,Sedan!$C$1:$P$2000,IF($E23=$M$34,SUV!$C$1:$P$2000,IF($E23=$M$35,Shuttle!$C$1:$P$2000,IF(Inputs!$G23=$M$36,Van!$C$1:$P$2000,IF(Inputs!$G23=$M$38,'Transit Bus'!$C$1:$Q$2000,""))))),IF($L23="Diesel",8,9),FALSE)*VLOOKUP(CONCATENATE($K23,"_",$L23),'Fuel Calcs'!$K$1:$V$30,7,FALSE)*IF(Inputs!I23=$M$41,1-Inputs!$Y23-Inputs!Z23,IF(Inputs!I23=$M$42,1-(0.4*(Inputs!$Y23+Inputs!Z23)),1)))))</f>
        <v/>
      </c>
      <c r="Q23" s="277" t="str">
        <f>IF($D23="","",IF($I23="No",0,IF(OR($E23=$M$28,$E23=$M$29,$E23=$M$30,$E23=$M$31),(VLOOKUP($E23,'Micromobility C&amp;T'!$A$15:$H$18,7,FALSE)*(1-Inputs!$Y23-Inputs!$Z23))+'Micromobility C&amp;T'!$G$19,VLOOKUP(CONCATENATE(ROUNDDOWN(AVERAGE($F23,$G23),0),"_",Inputs!$H23),IF($E23=$M$33,Sedan!$C$1:$P$2000,IF($E23=$M$34,SUV!$C$1:$P$2000,IF($E23=$M$35,Shuttle!$C$1:$P$2000,IF(Inputs!$G23=$M$36,Van!$C$1:$P$2000,IF(Inputs!$G23=$M$38,'Transit Bus'!$C$1:$Q$2000,""))))),IF($L23="Diesel",10,11),FALSE)*VLOOKUP(CONCATENATE($K23,"_",$L23),'Fuel Calcs'!$K$1:$V$30,8,FALSE))))</f>
        <v/>
      </c>
      <c r="R23" s="277" t="str">
        <f>IF($D23="","",IF($I23="No",0,IF(OR($E23=$M$28,$E23=$M$29,$E23=$M$30,$E23=$M$31),(VLOOKUP($E23,'Micromobility C&amp;T'!$A$15:$H$18,8,FALSE)*(1-Inputs!$Y23-Inputs!$Z23))+'Micromobility C&amp;T'!$H$19,VLOOKUP(CONCATENATE(ROUNDDOWN(AVERAGE($F23,$G23),0),"_",Inputs!$H23),IF($E23=$M$33,Sedan!$C$1:$P$2000,IF($E23=$M$34,SUV!$C$1:$P$2000,IF($E23=$M$35,Shuttle!$C$1:$P$2000,IF(Inputs!$G23=$M$36,Van!$C$1:$P$2000,IF(Inputs!$G23=$M$38,'Transit Bus'!$C$1:$Q$2000,""))))),IF($L23="Diesel",12,13),FALSE)*VLOOKUP(CONCATENATE($K23,"_",$L23),'Fuel Calcs'!$K$1:$V$30,9,FALSE))))</f>
        <v/>
      </c>
      <c r="S23" s="790" t="str">
        <f>IF($D23="","",IF($I23="No",0,IF(OR($E23=$M$28,$E23=$M$29,$E23=$M$30,$E23=$M$31),0,IF($L23="Diesel",VLOOKUP(CONCATENATE(ROUNDDOWN(AVERAGE($F23,$G23),0),"_",Inputs!$H23),IF($E23=$M$33,Sedan!$C$1:$P$2000,IF($E23=$M$34,SUV!$C$1:$P$2000,IF($E23=$M$35,Shuttle!$C$1:$P$2000,IF(Inputs!$G23=$M$36,Van!$C$1:$P$2000,IF(Inputs!$G23=$M$38,'Transit Bus'!$C$1:$Q$2000,""))))),14,FALSE)*VLOOKUP(CONCATENATE($K23,"_",$L23),'Fuel Calcs'!$K$1:$V$30,10,FALSE),0))))</f>
        <v/>
      </c>
      <c r="T23" s="277" t="str">
        <f>IF($D23="","",IF($I23="No",0,IF(OR($E23=$M$28,$E23=$M$29,$E23=$M$30,$E23=$M$31),$M23/'Fuel Calcs'!$F$14,VLOOKUP(CONCATENATE(ROUNDDOWN(AVERAGE($F23,$G23),0),"_",Inputs!$H23),IF($E23=$M$33,Sedan!$C$1:$P$2000,IF($E23=$M$34,SUV!$C$1:$P$2000,IF($E23=$M$35,Shuttle!$C$1:$P$2000,IF(Inputs!$G23=$M$36,Van!$C$1:$P$2000,IF(Inputs!$G23=$M$38,'Transit Bus'!$C$1:$Q$2000,""))))),IF($L23="Diesel",2,3),FALSE)*VLOOKUP(CONCATENATE($K23,"_",$L23),'Fuel Calcs'!$K$1:$V$25,12,FALSE)*IF(Inputs!I23=$M$41,1-Inputs!$Y23-Inputs!Z23,IF(Inputs!I23=$M$42,1-(0.4*(Inputs!$Y23+Inputs!Z23)),1)))))</f>
        <v/>
      </c>
      <c r="U23" s="272" t="str">
        <f t="shared" si="0"/>
        <v/>
      </c>
      <c r="V23" s="275" t="str">
        <f t="shared" si="1"/>
        <v/>
      </c>
      <c r="W23" s="275" t="str">
        <f t="shared" si="2"/>
        <v/>
      </c>
      <c r="X23" s="275" t="str">
        <f t="shared" si="3"/>
        <v/>
      </c>
      <c r="Y23" s="275" t="str">
        <f t="shared" si="4"/>
        <v/>
      </c>
      <c r="Z23" s="276" t="str">
        <f t="shared" si="15"/>
        <v/>
      </c>
      <c r="AA23" s="355" t="str">
        <f>IF($C23="","",IF($C23=$AB$28,"Calculated Separately",IF(Inputs!$J23=Defaults!$L$11,0.83,0.5)*IF(Inputs!$K23="Yes",0.6,1)))</f>
        <v/>
      </c>
      <c r="AB23" s="271" t="str">
        <f>IF($C23="","",IF($C23=$AB$28,$BE23,$AA23*IF($C23=$AB$30,Inputs!$T23*Inputs!$V23,IF(Inputs!$W23&lt;&gt;"",Inputs!$M23*Inputs!$W23,Inputs!$M23*Inputs!$Q23*Inputs!$S23)*IF($C23="Ride-on-Demand",1.55,IF(OR($E23=$AB$32,$E23=$AB$33,$E23=$AB$34,$E23=$AB$35),1,Inputs!$O23)))))</f>
        <v/>
      </c>
      <c r="AC23" s="271" t="str">
        <f>IF($C23="","",IF($C23=$AB$28,$BE23,$AA23*IF($C23=$AB$30,Inputs!$U23*Inputs!$V23,IF(Inputs!$XZ23&lt;&gt;"",Inputs!$N23*Inputs!$X23,Inputs!$N23*Inputs!$R23*Inputs!$S23)*IF($C23="Ride-on-Demand",1.55,IF(OR($E23=$AB$32,$E23=$AB$33,$E23=$AB$34,$E23=$AB$35),1,Inputs!$P23)))))</f>
        <v/>
      </c>
      <c r="AD23" s="266" t="str">
        <f>IF('Project Info'!N30&lt;&gt;"",'Project Info'!N30,IF('Project Info'!$D30=0,'Main Calcs'!$AD22,""))</f>
        <v/>
      </c>
      <c r="AE23" s="272" t="str">
        <f>IF($D23="","",VLOOKUP(CONCATENATE($AD23,"_",$F23),'Displaced Auto GHG'!$C$1:$D$3001,2,FALSE))</f>
        <v/>
      </c>
      <c r="AF23" s="272" t="str">
        <f>IF($D23="","",VLOOKUP(CONCATENATE($AD23,"_",MIN(2050,$G23)),'Displaced Auto GHG'!$C$1:$D$3001,2,FALSE))</f>
        <v/>
      </c>
      <c r="AG23" s="272" t="str">
        <f>IF($D23="","",VLOOKUP(CONCATENATE($AD23,"_",$F23),'Displaced Auto C&amp;T'!$C$1:$L$3001,3,FALSE))</f>
        <v/>
      </c>
      <c r="AH23" s="277" t="str">
        <f>IF($D23="","",VLOOKUP(CONCATENATE($AD23,"_",MIN(2050,$G23)),'Displaced Auto C&amp;T'!$C$1:$L$3001,3,FALSE))</f>
        <v/>
      </c>
      <c r="AI23" s="277" t="str">
        <f>IF($D23="","",VLOOKUP(CONCATENATE($AD23,"_",$F23),'Displaced Auto C&amp;T'!$C$1:$L$3001,4,FALSE))</f>
        <v/>
      </c>
      <c r="AJ23" s="277" t="str">
        <f>IF($D23="","",VLOOKUP(CONCATENATE($AD23,"_",MIN(2050,$G23)),'Displaced Auto C&amp;T'!$C$1:$L$3001,4,FALSE))</f>
        <v/>
      </c>
      <c r="AK23" s="277" t="str">
        <f>IF($D23="","",VLOOKUP(CONCATENATE($AD23,"_",$F23),'Displaced Auto C&amp;T'!$C$1:$L$3001,5,FALSE)+VLOOKUP(CONCATENATE($AD23,"_",$F23),'Displaced Auto C&amp;T'!$C$1:$L$3001,6,FALSE)+VLOOKUP(CONCATENATE($AD23,"_",$F23),'Displaced Auto C&amp;T'!$C$1:$L$3001,7,FALSE))</f>
        <v/>
      </c>
      <c r="AL23" s="277" t="str">
        <f>IF($D23="","",VLOOKUP(CONCATENATE($AD23,"_",MIN(2050,$G23)),'Displaced Auto C&amp;T'!$C$1:$L$3001,5,FALSE)+VLOOKUP(CONCATENATE($AD23,"_",MIN(2050,$G23)),'Displaced Auto C&amp;T'!$C$1:$L$3001,6,FALSE)+VLOOKUP(CONCATENATE($AD23,"_",MIN(2050,$G23)),'Displaced Auto C&amp;T'!$C$4:$L$23001,7,FALSE))</f>
        <v/>
      </c>
      <c r="AM23" s="277" t="str">
        <f>IF($D23="","",VLOOKUP(CONCATENATE($AD23,"_",$F23),'Displaced Auto C&amp;T'!$C$1:$L$3001,10,FALSE))</f>
        <v/>
      </c>
      <c r="AN23" s="277" t="str">
        <f>IF($D23="","",VLOOKUP(CONCATENATE($AD23,"_",MIN(2050,$G23)),'Displaced Auto C&amp;T'!$C$1:$L$3001,10,FALSE))</f>
        <v/>
      </c>
      <c r="AO23" s="277" t="str">
        <f>IF($D23="","",VLOOKUP(CONCATENATE($AD23,"_",$F23),'Displaced Auto C&amp;T'!$C$1:$L$3001,2,FALSE))</f>
        <v/>
      </c>
      <c r="AP23" s="277" t="str">
        <f>IF($D23="","",VLOOKUP(CONCATENATE($AD23,"_",MIN(2050,$G23)),'Displaced Auto C&amp;T'!$C$1:$L$3001,2,FALSE))</f>
        <v/>
      </c>
      <c r="AQ23" s="277" t="str">
        <f t="shared" si="5"/>
        <v/>
      </c>
      <c r="AR23" s="277" t="str">
        <f t="shared" si="16"/>
        <v/>
      </c>
      <c r="AS23" s="277" t="str">
        <f t="shared" si="17"/>
        <v/>
      </c>
      <c r="AT23" s="277" t="str">
        <f t="shared" si="18"/>
        <v/>
      </c>
      <c r="AU23" s="277" t="str">
        <f t="shared" si="19"/>
        <v/>
      </c>
      <c r="AV23" s="283" t="str">
        <f t="shared" si="20"/>
        <v/>
      </c>
      <c r="AW23" s="350" t="str">
        <f>IF(OR($C23="",$C23&lt;&gt;Defaults!$G$10),"",IF(Inputs!AD23&lt;=12000,"ADT1",IF(Inputs!AD23&lt;=24000,"ADT2","ADT3")))</f>
        <v/>
      </c>
      <c r="AX23" s="350" t="str">
        <f>IF(OR($C23="",$C23&lt;&gt;Defaults!$G$10),"",IF(Inputs!$AC23&lt;=1,"L1",IF(Inputs!$AC23&lt;=2,"L2","L3")))</f>
        <v/>
      </c>
      <c r="AY23" s="350" t="str">
        <f>IF(OR($C23="",$C23&lt;&gt;Defaults!$G$10),"",VLOOKUP(CONCATENATE($AW23,"_",$AX23),Defaults!$I$40:$K$48,IF(Inputs!$AE23="No",2,3),FALSE))</f>
        <v/>
      </c>
      <c r="AZ23" s="350" t="str">
        <f>IF(OR($C23="",$C23&lt;&gt;Defaults!$G$10),"",IF(Inputs!$AF23&lt;3,"C1",IF(Inputs!$AF23=3,"C2",IF(Inputs!$AF23&lt;7,"C3","C4"))))</f>
        <v/>
      </c>
      <c r="BA23" s="350" t="str">
        <f>IF(OR($C23="",$C23&lt;&gt;Defaults!$G$10),"",IF(Inputs!$AG23&lt;3,"C1",IF(Inputs!$AG23=3,"C2",IF(Inputs!$AG23&lt;7,"C3","C4"))))</f>
        <v/>
      </c>
      <c r="BB23" s="350" t="str">
        <f>IF(OR($C23="",$C23&lt;&gt;Defaults!$G$10),"",MAX(VLOOKUP($AZ23,Defaults!$H$52:$J$55,3,FALSE),VLOOKUP($BA23,Defaults!$H$52:$J$55,2,FALSE)))</f>
        <v/>
      </c>
      <c r="BC23" s="350" t="str">
        <f>IF($D23&lt;&gt;Defaults!$H$10,"",CONCATENATE(Inputs!$AA23,"_",Inputs!$AB23))</f>
        <v/>
      </c>
      <c r="BD23" s="355" t="str">
        <f>IF(OR($C23="",$C23&lt;&gt;Defaults!$G$10,$D23=Defaults!$H$11),"",VLOOKUP($BC23,Defaults!$G$59:$H$62,2,FALSE))</f>
        <v/>
      </c>
      <c r="BE23" s="354" t="str">
        <f>IF(OR($C23="",$C23&lt;&gt;Defaults!$G$10),"",200*Inputs!AD23*($AY23+$BB23)*IF($D23=Defaults!$H$11,0.3,1.5*$BD23))</f>
        <v/>
      </c>
      <c r="BF23" s="354" t="str">
        <f>IF(OR($C23="",$C23&lt;&gt;Defaults!$G$10),"",IF(OR(Inputs!$AB23=Defaults!$H$30,$D23=Defaults!$H$11),20,15))</f>
        <v/>
      </c>
      <c r="BG23" s="368" t="str">
        <f>IF(OR($C23="",$C23&lt;&gt;Defaults!$G$10),"",BE23*BF23*(0.58-IF($D23=BG39,0.04,0)))</f>
        <v/>
      </c>
      <c r="BH23" s="272" t="str">
        <f t="shared" si="6"/>
        <v/>
      </c>
      <c r="BI23" s="272" t="str">
        <f t="shared" si="7"/>
        <v/>
      </c>
      <c r="BJ23" s="272" t="str">
        <f t="shared" si="8"/>
        <v/>
      </c>
      <c r="BK23" s="272" t="str">
        <f t="shared" si="9"/>
        <v/>
      </c>
      <c r="BL23" s="272" t="str">
        <f t="shared" si="10"/>
        <v/>
      </c>
      <c r="BM23" s="272" t="str">
        <f t="shared" si="11"/>
        <v/>
      </c>
      <c r="BN23" s="272" t="str">
        <f t="shared" si="21"/>
        <v/>
      </c>
      <c r="BO23" s="281" t="str">
        <f>IF($C23="","",IF($C23=$BO$29,$BG23,(0.58*AVERAGE($AB23,$AC23)*$H23)-IF(OR($D23=$BO$30,$D23=$BO$31),Inputs!$AH23*Inputs!$AI23*$AA23*$H23,0)+IF($D23=$BO$32,Inputs!$AJ23*Inputs!$AK23*(1-$AA23)*$H23,0)))</f>
        <v/>
      </c>
    </row>
    <row r="24" spans="2:67" x14ac:dyDescent="0.25">
      <c r="B24" s="273" t="str">
        <f>IF('Project Info'!H31&lt;&gt;"",'Project Info'!H31,IF('Project Info'!$D31=0,'Main Calcs'!$B23,""))</f>
        <v/>
      </c>
      <c r="C24" s="274" t="str">
        <f>Inputs!C24</f>
        <v/>
      </c>
      <c r="D24" s="522" t="str">
        <f>Inputs!D24</f>
        <v/>
      </c>
      <c r="E24" s="529" t="str">
        <f>IF($D24="","",IF($C24=Defaults!$G$10,"---",Inputs!$G24))</f>
        <v/>
      </c>
      <c r="F24" s="870" t="str">
        <f>IF($D24="","",Inputs!$E24)</f>
        <v/>
      </c>
      <c r="G24" s="266" t="str">
        <f>IF($D24="","",IF($C24=Defaults!$G$10,$F24+$BF24,Inputs!$F24))</f>
        <v/>
      </c>
      <c r="H24" s="871" t="str">
        <f t="shared" si="12"/>
        <v/>
      </c>
      <c r="I24" s="271" t="str">
        <f t="shared" si="13"/>
        <v/>
      </c>
      <c r="J24" s="271" t="str">
        <f>IF($D24="","",IF($I24="No",0,(IF(Inputs!$W24&lt;&gt;"",Inputs!$M24*Inputs!$W24,Inputs!$M24*Inputs!$Q24*Inputs!$S24)+IF(Inputs!$X24&lt;&gt;"",Inputs!$N24*Inputs!$X24,Inputs!$N24*Inputs!$R24*Inputs!$S24))/2))</f>
        <v/>
      </c>
      <c r="K24" s="271" t="str">
        <f>IF($D24="","",IF($I24="No","N/A",IF(OR($E24=$K$28,$E24=$K$29,$E24=$K$30,$E24=$K$31,$E24=$K$33),Inputs!$I24,"N/A")))</f>
        <v/>
      </c>
      <c r="L24" s="271" t="str">
        <f t="shared" si="14"/>
        <v/>
      </c>
      <c r="M24" s="277" t="str">
        <f>IF($D24="","",IF($I24="No",0,IF(OR($E24=$M$28,$E24=$M$29,$E24=$M$30,$E24=$M$31),(VLOOKUP($E24,'Micromobility C&amp;T'!$A$15:$H$18,3,FALSE)*(1-Inputs!$Y24-Inputs!$Z24))+'Micromobility C&amp;T'!$C$19,VLOOKUP(CONCATENATE(ROUNDDOWN(AVERAGE($F24,$G24),0),"_",Inputs!$H24),IF($E24=$M$33,Sedan!$C$1:$P$2000,IF($E24=$M$34,SUV!$C$1:$P$2000,IF($E24=$M$35,Shuttle!$C$1:$P$2000,IF(Inputs!$G24=$M$36,Van!$C$1:$P$2000,IF(Inputs!$G24=$M$38,'Transit Bus'!$C$1:$Q$2000,""))))),IF($L24="Diesel",2,3),FALSE)*VLOOKUP(CONCATENATE($K24,"_",$L24),'Fuel Calcs'!$K$1:$V$30,3,FALSE)*IF(Inputs!I24=$M$41,1-Inputs!$Y24-Inputs!Z24,IF(Inputs!I24=$M$42,1-(0.4*(Inputs!$Y24+Inputs!Z24)),1)))))</f>
        <v/>
      </c>
      <c r="N24" s="277" t="str">
        <f>IF($D24="","",IF($I24="No",0,IF(OR($E24=$M$28,$E24=$M$29,$E24=$M$30,$E24=$M$31),(VLOOKUP($E24,'Micromobility C&amp;T'!$A$15:$H$18,4,FALSE)*(1-Inputs!$Y24-Inputs!$Z24))+'Micromobility C&amp;T'!$D$19,VLOOKUP(CONCATENATE(ROUNDDOWN(AVERAGE($F24,$G24),0),"_",Inputs!$H24),IF($E24=$M$33,Sedan!$C$1:$P$2000,IF($E24=$M$34,SUV!$C$1:$P$2000,IF($E24=$M$35,Shuttle!$C$1:$P$2000,IF(Inputs!$G24=$M$36,Van!$C$1:$P$2000,IF(Inputs!$G24=$M$38,'Transit Bus'!$C$1:$Q$2000,""))))),IF($L24="Diesel",4,5),FALSE)*VLOOKUP(CONCATENATE($K24,"_",$L24),'Fuel Calcs'!$K$1:$V$30,5,FALSE)*IF(Inputs!I24=$M$41,1-Inputs!$Y24-Inputs!Z24,IF(Inputs!I24=$M$42,1-(0.4*(Inputs!$Y24+Inputs!Z24)),1)))))</f>
        <v/>
      </c>
      <c r="O24" s="277" t="str">
        <f>IF($D24="","",IF($I24="No",0,IF(OR($E24=$M$28,$E24=$M$29,$E24=$M$30,$E24=$M$31),(VLOOKUP($E24,'Micromobility C&amp;T'!$A$15:$H$18,5,FALSE)*(1-Inputs!$Y24-Inputs!$Z24))+'Micromobility C&amp;T'!$E$19,VLOOKUP(CONCATENATE(ROUNDDOWN(AVERAGE($F24,$G24),0),"_",Inputs!$H24),IF($E24=$M$33,Sedan!$C$1:$P$2000,IF($E24=$M$34,SUV!$C$1:$P$2000,IF($E24=$M$35,Shuttle!$C$1:$P$2000,IF(Inputs!$G24=$M$36,Van!$C$1:$P$2000,IF(Inputs!$G24=$M$38,'Transit Bus'!$C$1:$Q$2000,""))))),IF($L24="Diesel",6,7),FALSE)*VLOOKUP(CONCATENATE($K24,"_",$L24),'Fuel Calcs'!$K$1:$V$30,6,FALSE)*IF(Inputs!I24=$M$41,1-Inputs!$Y24-Inputs!Z24,IF(Inputs!I24=$M$42,1-(0.4*(Inputs!$Y24+Inputs!Z24)),1)))))</f>
        <v/>
      </c>
      <c r="P24" s="277" t="str">
        <f>IF($D24="","",IF($I24="No",0,IF(OR($E24=$M$28,$E24=$M$29,$E24=$M$30,$E24=$M$31),(VLOOKUP($E24,'Micromobility C&amp;T'!$A$15:$H$18,6,FALSE)*(1-Inputs!$Y24-Inputs!$Z24))+'Micromobility C&amp;T'!$F$19,VLOOKUP(CONCATENATE(ROUNDDOWN(AVERAGE($F24,$G24),0),"_",Inputs!$H24),IF($E24=$M$33,Sedan!$C$1:$P$2000,IF($E24=$M$34,SUV!$C$1:$P$2000,IF($E24=$M$35,Shuttle!$C$1:$P$2000,IF(Inputs!$G24=$M$36,Van!$C$1:$P$2000,IF(Inputs!$G24=$M$38,'Transit Bus'!$C$1:$Q$2000,""))))),IF($L24="Diesel",8,9),FALSE)*VLOOKUP(CONCATENATE($K24,"_",$L24),'Fuel Calcs'!$K$1:$V$30,7,FALSE)*IF(Inputs!I24=$M$41,1-Inputs!$Y24-Inputs!Z24,IF(Inputs!I24=$M$42,1-(0.4*(Inputs!$Y24+Inputs!Z24)),1)))))</f>
        <v/>
      </c>
      <c r="Q24" s="277" t="str">
        <f>IF($D24="","",IF($I24="No",0,IF(OR($E24=$M$28,$E24=$M$29,$E24=$M$30,$E24=$M$31),(VLOOKUP($E24,'Micromobility C&amp;T'!$A$15:$H$18,7,FALSE)*(1-Inputs!$Y24-Inputs!$Z24))+'Micromobility C&amp;T'!$G$19,VLOOKUP(CONCATENATE(ROUNDDOWN(AVERAGE($F24,$G24),0),"_",Inputs!$H24),IF($E24=$M$33,Sedan!$C$1:$P$2000,IF($E24=$M$34,SUV!$C$1:$P$2000,IF($E24=$M$35,Shuttle!$C$1:$P$2000,IF(Inputs!$G24=$M$36,Van!$C$1:$P$2000,IF(Inputs!$G24=$M$38,'Transit Bus'!$C$1:$Q$2000,""))))),IF($L24="Diesel",10,11),FALSE)*VLOOKUP(CONCATENATE($K24,"_",$L24),'Fuel Calcs'!$K$1:$V$30,8,FALSE))))</f>
        <v/>
      </c>
      <c r="R24" s="277" t="str">
        <f>IF($D24="","",IF($I24="No",0,IF(OR($E24=$M$28,$E24=$M$29,$E24=$M$30,$E24=$M$31),(VLOOKUP($E24,'Micromobility C&amp;T'!$A$15:$H$18,8,FALSE)*(1-Inputs!$Y24-Inputs!$Z24))+'Micromobility C&amp;T'!$H$19,VLOOKUP(CONCATENATE(ROUNDDOWN(AVERAGE($F24,$G24),0),"_",Inputs!$H24),IF($E24=$M$33,Sedan!$C$1:$P$2000,IF($E24=$M$34,SUV!$C$1:$P$2000,IF($E24=$M$35,Shuttle!$C$1:$P$2000,IF(Inputs!$G24=$M$36,Van!$C$1:$P$2000,IF(Inputs!$G24=$M$38,'Transit Bus'!$C$1:$Q$2000,""))))),IF($L24="Diesel",12,13),FALSE)*VLOOKUP(CONCATENATE($K24,"_",$L24),'Fuel Calcs'!$K$1:$V$30,9,FALSE))))</f>
        <v/>
      </c>
      <c r="S24" s="790" t="str">
        <f>IF($D24="","",IF($I24="No",0,IF(OR($E24=$M$28,$E24=$M$29,$E24=$M$30,$E24=$M$31),0,IF($L24="Diesel",VLOOKUP(CONCATENATE(ROUNDDOWN(AVERAGE($F24,$G24),0),"_",Inputs!$H24),IF($E24=$M$33,Sedan!$C$1:$P$2000,IF($E24=$M$34,SUV!$C$1:$P$2000,IF($E24=$M$35,Shuttle!$C$1:$P$2000,IF(Inputs!$G24=$M$36,Van!$C$1:$P$2000,IF(Inputs!$G24=$M$38,'Transit Bus'!$C$1:$Q$2000,""))))),14,FALSE)*VLOOKUP(CONCATENATE($K24,"_",$L24),'Fuel Calcs'!$K$1:$V$30,10,FALSE),0))))</f>
        <v/>
      </c>
      <c r="T24" s="277" t="str">
        <f>IF($D24="","",IF($I24="No",0,IF(OR($E24=$M$28,$E24=$M$29,$E24=$M$30,$E24=$M$31),$M24/'Fuel Calcs'!$F$14,VLOOKUP(CONCATENATE(ROUNDDOWN(AVERAGE($F24,$G24),0),"_",Inputs!$H24),IF($E24=$M$33,Sedan!$C$1:$P$2000,IF($E24=$M$34,SUV!$C$1:$P$2000,IF($E24=$M$35,Shuttle!$C$1:$P$2000,IF(Inputs!$G24=$M$36,Van!$C$1:$P$2000,IF(Inputs!$G24=$M$38,'Transit Bus'!$C$1:$Q$2000,""))))),IF($L24="Diesel",2,3),FALSE)*VLOOKUP(CONCATENATE($K24,"_",$L24),'Fuel Calcs'!$K$1:$V$25,12,FALSE)*IF(Inputs!I24=$M$41,1-Inputs!$Y24-Inputs!Z24,IF(Inputs!I24=$M$42,1-(0.4*(Inputs!$Y24+Inputs!Z24)),1)))))</f>
        <v/>
      </c>
      <c r="U24" s="272" t="str">
        <f t="shared" si="0"/>
        <v/>
      </c>
      <c r="V24" s="275" t="str">
        <f t="shared" si="1"/>
        <v/>
      </c>
      <c r="W24" s="275" t="str">
        <f t="shared" si="2"/>
        <v/>
      </c>
      <c r="X24" s="275" t="str">
        <f t="shared" si="3"/>
        <v/>
      </c>
      <c r="Y24" s="275" t="str">
        <f t="shared" si="4"/>
        <v/>
      </c>
      <c r="Z24" s="276" t="str">
        <f t="shared" si="15"/>
        <v/>
      </c>
      <c r="AA24" s="355" t="str">
        <f>IF($C24="","",IF($C24=$AB$28,"Calculated Separately",IF(Inputs!$J24=Defaults!$L$11,0.83,0.5)*IF(Inputs!$K24="Yes",0.6,1)))</f>
        <v/>
      </c>
      <c r="AB24" s="271" t="str">
        <f>IF($C24="","",IF($C24=$AB$28,$BE24,$AA24*IF($C24=$AB$30,Inputs!$T24*Inputs!$V24,IF(Inputs!$W24&lt;&gt;"",Inputs!$M24*Inputs!$W24,Inputs!$M24*Inputs!$Q24*Inputs!$S24)*IF($C24="Ride-on-Demand",1.55,IF(OR($E24=$AB$32,$E24=$AB$33,$E24=$AB$34,$E24=$AB$35),1,Inputs!$O24)))))</f>
        <v/>
      </c>
      <c r="AC24" s="271" t="str">
        <f>IF($C24="","",IF($C24=$AB$28,$BE24,$AA24*IF($C24=$AB$30,Inputs!$U24*Inputs!$V24,IF(Inputs!$XZ24&lt;&gt;"",Inputs!$N24*Inputs!$X24,Inputs!$N24*Inputs!$R24*Inputs!$S24)*IF($C24="Ride-on-Demand",1.55,IF(OR($E24=$AB$32,$E24=$AB$33,$E24=$AB$34,$E24=$AB$35),1,Inputs!$P24)))))</f>
        <v/>
      </c>
      <c r="AD24" s="266" t="str">
        <f>IF('Project Info'!N31&lt;&gt;"",'Project Info'!N31,IF('Project Info'!$D31=0,'Main Calcs'!$AD23,""))</f>
        <v/>
      </c>
      <c r="AE24" s="272" t="str">
        <f>IF($D24="","",VLOOKUP(CONCATENATE($AD24,"_",$F24),'Displaced Auto GHG'!$C$1:$D$3001,2,FALSE))</f>
        <v/>
      </c>
      <c r="AF24" s="272" t="str">
        <f>IF($D24="","",VLOOKUP(CONCATENATE($AD24,"_",MIN(2050,$G24)),'Displaced Auto GHG'!$C$1:$D$3001,2,FALSE))</f>
        <v/>
      </c>
      <c r="AG24" s="272" t="str">
        <f>IF($D24="","",VLOOKUP(CONCATENATE($AD24,"_",$F24),'Displaced Auto C&amp;T'!$C$1:$L$3001,3,FALSE))</f>
        <v/>
      </c>
      <c r="AH24" s="277" t="str">
        <f>IF($D24="","",VLOOKUP(CONCATENATE($AD24,"_",MIN(2050,$G24)),'Displaced Auto C&amp;T'!$C$1:$L$3001,3,FALSE))</f>
        <v/>
      </c>
      <c r="AI24" s="277" t="str">
        <f>IF($D24="","",VLOOKUP(CONCATENATE($AD24,"_",$F24),'Displaced Auto C&amp;T'!$C$1:$L$3001,4,FALSE))</f>
        <v/>
      </c>
      <c r="AJ24" s="277" t="str">
        <f>IF($D24="","",VLOOKUP(CONCATENATE($AD24,"_",MIN(2050,$G24)),'Displaced Auto C&amp;T'!$C$1:$L$3001,4,FALSE))</f>
        <v/>
      </c>
      <c r="AK24" s="277" t="str">
        <f>IF($D24="","",VLOOKUP(CONCATENATE($AD24,"_",$F24),'Displaced Auto C&amp;T'!$C$1:$L$3001,5,FALSE)+VLOOKUP(CONCATENATE($AD24,"_",$F24),'Displaced Auto C&amp;T'!$C$1:$L$3001,6,FALSE)+VLOOKUP(CONCATENATE($AD24,"_",$F24),'Displaced Auto C&amp;T'!$C$1:$L$3001,7,FALSE))</f>
        <v/>
      </c>
      <c r="AL24" s="277" t="str">
        <f>IF($D24="","",VLOOKUP(CONCATENATE($AD24,"_",MIN(2050,$G24)),'Displaced Auto C&amp;T'!$C$1:$L$3001,5,FALSE)+VLOOKUP(CONCATENATE($AD24,"_",MIN(2050,$G24)),'Displaced Auto C&amp;T'!$C$1:$L$3001,6,FALSE)+VLOOKUP(CONCATENATE($AD24,"_",MIN(2050,$G24)),'Displaced Auto C&amp;T'!$C$4:$L$23001,7,FALSE))</f>
        <v/>
      </c>
      <c r="AM24" s="277" t="str">
        <f>IF($D24="","",VLOOKUP(CONCATENATE($AD24,"_",$F24),'Displaced Auto C&amp;T'!$C$1:$L$3001,10,FALSE))</f>
        <v/>
      </c>
      <c r="AN24" s="277" t="str">
        <f>IF($D24="","",VLOOKUP(CONCATENATE($AD24,"_",MIN(2050,$G24)),'Displaced Auto C&amp;T'!$C$1:$L$3001,10,FALSE))</f>
        <v/>
      </c>
      <c r="AO24" s="277" t="str">
        <f>IF($D24="","",VLOOKUP(CONCATENATE($AD24,"_",$F24),'Displaced Auto C&amp;T'!$C$1:$L$3001,2,FALSE))</f>
        <v/>
      </c>
      <c r="AP24" s="277" t="str">
        <f>IF($D24="","",VLOOKUP(CONCATENATE($AD24,"_",MIN(2050,$G24)),'Displaced Auto C&amp;T'!$C$1:$L$3001,2,FALSE))</f>
        <v/>
      </c>
      <c r="AQ24" s="277" t="str">
        <f t="shared" si="5"/>
        <v/>
      </c>
      <c r="AR24" s="277" t="str">
        <f t="shared" si="16"/>
        <v/>
      </c>
      <c r="AS24" s="277" t="str">
        <f t="shared" si="17"/>
        <v/>
      </c>
      <c r="AT24" s="277" t="str">
        <f t="shared" si="18"/>
        <v/>
      </c>
      <c r="AU24" s="277" t="str">
        <f t="shared" si="19"/>
        <v/>
      </c>
      <c r="AV24" s="283" t="str">
        <f t="shared" si="20"/>
        <v/>
      </c>
      <c r="AW24" s="350" t="str">
        <f>IF(OR($C24="",$C24&lt;&gt;Defaults!$G$10),"",IF(Inputs!#REF!&lt;=12000,"ADT1",IF(Inputs!#REF!&lt;=24000,"ADT2","ADT3")))</f>
        <v/>
      </c>
      <c r="AX24" s="350" t="str">
        <f>IF(OR($C24="",$C24&lt;&gt;Defaults!$G$10),"",IF(Inputs!#REF!&lt;=1,"L1",IF(Inputs!#REF!&lt;=2,"L2","L3")))</f>
        <v/>
      </c>
      <c r="AY24" s="350" t="str">
        <f>IF(OR($C24="",$C24&lt;&gt;Defaults!$G$10),"",VLOOKUP(CONCATENATE($AW24,"_",$AX24),Defaults!$I$40:$K$48,IF(Inputs!#REF!="No",2,3),FALSE))</f>
        <v/>
      </c>
      <c r="AZ24" s="350" t="str">
        <f>IF(OR($C24="",$C24&lt;&gt;Defaults!$G$10),"",IF(Inputs!#REF!&lt;3,"C1",IF(Inputs!#REF!=3,"C2",IF(Inputs!#REF!&lt;7,"C3","C4"))))</f>
        <v/>
      </c>
      <c r="BA24" s="350" t="str">
        <f>IF(OR($C24="",$C24&lt;&gt;Defaults!$G$10),"",IF(Inputs!#REF!&lt;3,"C1",IF(Inputs!#REF!=3,"C2",IF(Inputs!#REF!&lt;7,"C3","C4"))))</f>
        <v/>
      </c>
      <c r="BB24" s="350" t="str">
        <f>IF(OR($C24="",$C24&lt;&gt;Defaults!$G$10),"",MAX(VLOOKUP($AZ24,Defaults!$H$52:$J$55,3,FALSE),VLOOKUP($BA24,Defaults!$H$52:$J$55,2,FALSE)))</f>
        <v/>
      </c>
      <c r="BC24" s="350" t="str">
        <f>IF($D24&lt;&gt;Defaults!$H$10,"",CONCATENATE(Inputs!$AA24,"_",Inputs!$AB24))</f>
        <v/>
      </c>
      <c r="BD24" s="355" t="str">
        <f>IF(OR($C24="",$C24&lt;&gt;Defaults!$G$10,$D24=Defaults!$H$11),"",VLOOKUP($BC24,Defaults!$G$59:$H$62,2,FALSE))</f>
        <v/>
      </c>
      <c r="BE24" s="354" t="str">
        <f>IF(OR($C24="",$C24&lt;&gt;Defaults!$G$10),"",200*Inputs!#REF!*($AY24+$BB24)*IF($D24=Defaults!$H$11,0.3,1.5*$BD24))</f>
        <v/>
      </c>
      <c r="BF24" s="354" t="str">
        <f>IF(OR($C24="",$C24&lt;&gt;Defaults!$G$10),"",IF(OR(Inputs!#REF!=Defaults!$H$30,$D24=Defaults!$H$11),20,15))</f>
        <v/>
      </c>
      <c r="BG24" s="368" t="str">
        <f>IF(OR($C24="",$C24&lt;&gt;Defaults!$G$10),"",BE24*BF24*(0.58-IF($D24=BG40,0.04,0)))</f>
        <v/>
      </c>
      <c r="BH24" s="272" t="str">
        <f t="shared" si="6"/>
        <v/>
      </c>
      <c r="BI24" s="272" t="str">
        <f t="shared" si="7"/>
        <v/>
      </c>
      <c r="BJ24" s="272" t="str">
        <f t="shared" si="8"/>
        <v/>
      </c>
      <c r="BK24" s="272" t="str">
        <f t="shared" si="9"/>
        <v/>
      </c>
      <c r="BL24" s="272" t="str">
        <f t="shared" si="10"/>
        <v/>
      </c>
      <c r="BM24" s="272" t="str">
        <f t="shared" si="11"/>
        <v/>
      </c>
      <c r="BN24" s="272" t="str">
        <f t="shared" si="21"/>
        <v/>
      </c>
      <c r="BO24" s="281" t="str">
        <f>IF($C24="","",IF($C24=$BO$29,$BG24,(0.58*AVERAGE($AB24,$AC24)*$H24)-IF(OR($D24=$BO$30,$D24=$BO$31),Inputs!$AH24*Inputs!$AI24*$AA24*$H24,0)+IF($D24=$BO$32,Inputs!$AJ24*Inputs!$AK24*(1-$AA24)*$H24,0)))</f>
        <v/>
      </c>
    </row>
    <row r="25" spans="2:67" x14ac:dyDescent="0.25">
      <c r="B25" s="273" t="str">
        <f>IF('Project Info'!H32&lt;&gt;"",'Project Info'!H32,IF('Project Info'!$D32=0,'Main Calcs'!$B24,""))</f>
        <v/>
      </c>
      <c r="C25" s="274" t="str">
        <f>Inputs!C25</f>
        <v/>
      </c>
      <c r="D25" s="522" t="str">
        <f>Inputs!D25</f>
        <v/>
      </c>
      <c r="E25" s="529" t="str">
        <f>IF($D25="","",IF($C25=Defaults!$G$10,"---",Inputs!$G25))</f>
        <v/>
      </c>
      <c r="F25" s="870" t="str">
        <f>IF($D25="","",Inputs!$E25)</f>
        <v/>
      </c>
      <c r="G25" s="266" t="str">
        <f>IF($D25="","",IF($C25=Defaults!$G$10,$F25+$BF25,Inputs!$F25))</f>
        <v/>
      </c>
      <c r="H25" s="871" t="str">
        <f t="shared" si="12"/>
        <v/>
      </c>
      <c r="I25" s="271" t="str">
        <f t="shared" si="13"/>
        <v/>
      </c>
      <c r="J25" s="271" t="str">
        <f>IF($D25="","",IF($I25="No",0,(IF(Inputs!$W25&lt;&gt;"",Inputs!$M25*Inputs!$W25,Inputs!$M25*Inputs!$Q25*Inputs!$S25)+IF(Inputs!$X25&lt;&gt;"",Inputs!$N25*Inputs!$X25,Inputs!$N25*Inputs!$R25*Inputs!$S25))/2))</f>
        <v/>
      </c>
      <c r="K25" s="271" t="str">
        <f>IF($D25="","",IF($I25="No","N/A",IF(OR($E25=$K$28,$E25=$K$29,$E25=$K$30,$E25=$K$31,$E25=$K$33),Inputs!$I25,"N/A")))</f>
        <v/>
      </c>
      <c r="L25" s="271" t="str">
        <f t="shared" si="14"/>
        <v/>
      </c>
      <c r="M25" s="277" t="str">
        <f>IF($D25="","",IF($I25="No",0,IF(OR($E25=$M$28,$E25=$M$29,$E25=$M$30,$E25=$M$31),(VLOOKUP($E25,'Micromobility C&amp;T'!$A$15:$H$18,3,FALSE)*(1-Inputs!$Y25-Inputs!$Z25))+'Micromobility C&amp;T'!$C$19,VLOOKUP(CONCATENATE(ROUNDDOWN(AVERAGE($F25,$G25),0),"_",Inputs!$H25),IF($E25=$M$33,Sedan!$C$1:$P$2000,IF($E25=$M$34,SUV!$C$1:$P$2000,IF($E25=$M$35,Shuttle!$C$1:$P$2000,IF(Inputs!$G25=$M$36,Van!$C$1:$P$2000,IF(Inputs!$G25=$M$38,'Transit Bus'!$C$1:$Q$2000,""))))),IF($L25="Diesel",2,3),FALSE)*VLOOKUP(CONCATENATE($K25,"_",$L25),'Fuel Calcs'!$K$1:$V$30,3,FALSE)*IF(Inputs!I25=$M$41,1-Inputs!$Y25-Inputs!Z25,IF(Inputs!I25=$M$42,1-(0.4*(Inputs!$Y25+Inputs!Z25)),1)))))</f>
        <v/>
      </c>
      <c r="N25" s="277" t="str">
        <f>IF($D25="","",IF($I25="No",0,IF(OR($E25=$M$28,$E25=$M$29,$E25=$M$30,$E25=$M$31),(VLOOKUP($E25,'Micromobility C&amp;T'!$A$15:$H$18,4,FALSE)*(1-Inputs!$Y25-Inputs!$Z25))+'Micromobility C&amp;T'!$D$19,VLOOKUP(CONCATENATE(ROUNDDOWN(AVERAGE($F25,$G25),0),"_",Inputs!$H25),IF($E25=$M$33,Sedan!$C$1:$P$2000,IF($E25=$M$34,SUV!$C$1:$P$2000,IF($E25=$M$35,Shuttle!$C$1:$P$2000,IF(Inputs!$G25=$M$36,Van!$C$1:$P$2000,IF(Inputs!$G25=$M$38,'Transit Bus'!$C$1:$Q$2000,""))))),IF($L25="Diesel",4,5),FALSE)*VLOOKUP(CONCATENATE($K25,"_",$L25),'Fuel Calcs'!$K$1:$V$30,5,FALSE)*IF(Inputs!I25=$M$41,1-Inputs!$Y25-Inputs!Z25,IF(Inputs!I25=$M$42,1-(0.4*(Inputs!$Y25+Inputs!Z25)),1)))))</f>
        <v/>
      </c>
      <c r="O25" s="277" t="str">
        <f>IF($D25="","",IF($I25="No",0,IF(OR($E25=$M$28,$E25=$M$29,$E25=$M$30,$E25=$M$31),(VLOOKUP($E25,'Micromobility C&amp;T'!$A$15:$H$18,5,FALSE)*(1-Inputs!$Y25-Inputs!$Z25))+'Micromobility C&amp;T'!$E$19,VLOOKUP(CONCATENATE(ROUNDDOWN(AVERAGE($F25,$G25),0),"_",Inputs!$H25),IF($E25=$M$33,Sedan!$C$1:$P$2000,IF($E25=$M$34,SUV!$C$1:$P$2000,IF($E25=$M$35,Shuttle!$C$1:$P$2000,IF(Inputs!$G25=$M$36,Van!$C$1:$P$2000,IF(Inputs!$G25=$M$38,'Transit Bus'!$C$1:$Q$2000,""))))),IF($L25="Diesel",6,7),FALSE)*VLOOKUP(CONCATENATE($K25,"_",$L25),'Fuel Calcs'!$K$1:$V$30,6,FALSE)*IF(Inputs!I25=$M$41,1-Inputs!$Y25-Inputs!Z25,IF(Inputs!I25=$M$42,1-(0.4*(Inputs!$Y25+Inputs!Z25)),1)))))</f>
        <v/>
      </c>
      <c r="P25" s="277" t="str">
        <f>IF($D25="","",IF($I25="No",0,IF(OR($E25=$M$28,$E25=$M$29,$E25=$M$30,$E25=$M$31),(VLOOKUP($E25,'Micromobility C&amp;T'!$A$15:$H$18,6,FALSE)*(1-Inputs!$Y25-Inputs!$Z25))+'Micromobility C&amp;T'!$F$19,VLOOKUP(CONCATENATE(ROUNDDOWN(AVERAGE($F25,$G25),0),"_",Inputs!$H25),IF($E25=$M$33,Sedan!$C$1:$P$2000,IF($E25=$M$34,SUV!$C$1:$P$2000,IF($E25=$M$35,Shuttle!$C$1:$P$2000,IF(Inputs!$G25=$M$36,Van!$C$1:$P$2000,IF(Inputs!$G25=$M$38,'Transit Bus'!$C$1:$Q$2000,""))))),IF($L25="Diesel",8,9),FALSE)*VLOOKUP(CONCATENATE($K25,"_",$L25),'Fuel Calcs'!$K$1:$V$30,7,FALSE)*IF(Inputs!I25=$M$41,1-Inputs!$Y25-Inputs!Z25,IF(Inputs!I25=$M$42,1-(0.4*(Inputs!$Y25+Inputs!Z25)),1)))))</f>
        <v/>
      </c>
      <c r="Q25" s="277" t="str">
        <f>IF($D25="","",IF($I25="No",0,IF(OR($E25=$M$28,$E25=$M$29,$E25=$M$30,$E25=$M$31),(VLOOKUP($E25,'Micromobility C&amp;T'!$A$15:$H$18,7,FALSE)*(1-Inputs!$Y25-Inputs!$Z25))+'Micromobility C&amp;T'!$G$19,VLOOKUP(CONCATENATE(ROUNDDOWN(AVERAGE($F25,$G25),0),"_",Inputs!$H25),IF($E25=$M$33,Sedan!$C$1:$P$2000,IF($E25=$M$34,SUV!$C$1:$P$2000,IF($E25=$M$35,Shuttle!$C$1:$P$2000,IF(Inputs!$G25=$M$36,Van!$C$1:$P$2000,IF(Inputs!$G25=$M$38,'Transit Bus'!$C$1:$Q$2000,""))))),IF($L25="Diesel",10,11),FALSE)*VLOOKUP(CONCATENATE($K25,"_",$L25),'Fuel Calcs'!$K$1:$V$30,8,FALSE))))</f>
        <v/>
      </c>
      <c r="R25" s="277" t="str">
        <f>IF($D25="","",IF($I25="No",0,IF(OR($E25=$M$28,$E25=$M$29,$E25=$M$30,$E25=$M$31),(VLOOKUP($E25,'Micromobility C&amp;T'!$A$15:$H$18,8,FALSE)*(1-Inputs!$Y25-Inputs!$Z25))+'Micromobility C&amp;T'!$H$19,VLOOKUP(CONCATENATE(ROUNDDOWN(AVERAGE($F25,$G25),0),"_",Inputs!$H25),IF($E25=$M$33,Sedan!$C$1:$P$2000,IF($E25=$M$34,SUV!$C$1:$P$2000,IF($E25=$M$35,Shuttle!$C$1:$P$2000,IF(Inputs!$G25=$M$36,Van!$C$1:$P$2000,IF(Inputs!$G25=$M$38,'Transit Bus'!$C$1:$Q$2000,""))))),IF($L25="Diesel",12,13),FALSE)*VLOOKUP(CONCATENATE($K25,"_",$L25),'Fuel Calcs'!$K$1:$V$30,9,FALSE))))</f>
        <v/>
      </c>
      <c r="S25" s="790" t="str">
        <f>IF($D25="","",IF($I25="No",0,IF(OR($E25=$M$28,$E25=$M$29,$E25=$M$30,$E25=$M$31),0,IF($L25="Diesel",VLOOKUP(CONCATENATE(ROUNDDOWN(AVERAGE($F25,$G25),0),"_",Inputs!$H25),IF($E25=$M$33,Sedan!$C$1:$P$2000,IF($E25=$M$34,SUV!$C$1:$P$2000,IF($E25=$M$35,Shuttle!$C$1:$P$2000,IF(Inputs!$G25=$M$36,Van!$C$1:$P$2000,IF(Inputs!$G25=$M$38,'Transit Bus'!$C$1:$Q$2000,""))))),14,FALSE)*VLOOKUP(CONCATENATE($K25,"_",$L25),'Fuel Calcs'!$K$1:$V$30,10,FALSE),0))))</f>
        <v/>
      </c>
      <c r="T25" s="277" t="str">
        <f>IF($D25="","",IF($I25="No",0,IF(OR($E25=$M$28,$E25=$M$29,$E25=$M$30,$E25=$M$31),$M25/'Fuel Calcs'!$F$14,VLOOKUP(CONCATENATE(ROUNDDOWN(AVERAGE($F25,$G25),0),"_",Inputs!$H25),IF($E25=$M$33,Sedan!$C$1:$P$2000,IF($E25=$M$34,SUV!$C$1:$P$2000,IF($E25=$M$35,Shuttle!$C$1:$P$2000,IF(Inputs!$G25=$M$36,Van!$C$1:$P$2000,IF(Inputs!$G25=$M$38,'Transit Bus'!$C$1:$Q$2000,""))))),IF($L25="Diesel",2,3),FALSE)*VLOOKUP(CONCATENATE($K25,"_",$L25),'Fuel Calcs'!$K$1:$V$25,12,FALSE)*IF(Inputs!I25=$M$41,1-Inputs!$Y25-Inputs!Z25,IF(Inputs!I25=$M$42,1-(0.4*(Inputs!$Y25+Inputs!Z25)),1)))))</f>
        <v/>
      </c>
      <c r="U25" s="272" t="str">
        <f t="shared" si="0"/>
        <v/>
      </c>
      <c r="V25" s="275" t="str">
        <f t="shared" si="1"/>
        <v/>
      </c>
      <c r="W25" s="275" t="str">
        <f t="shared" si="2"/>
        <v/>
      </c>
      <c r="X25" s="275" t="str">
        <f t="shared" si="3"/>
        <v/>
      </c>
      <c r="Y25" s="275" t="str">
        <f t="shared" si="4"/>
        <v/>
      </c>
      <c r="Z25" s="276" t="str">
        <f t="shared" si="15"/>
        <v/>
      </c>
      <c r="AA25" s="355" t="str">
        <f>IF($C25="","",IF($C25=$AB$28,"Calculated Separately",IF(Inputs!$J25=Defaults!$L$11,0.83,0.5)*IF(Inputs!$K25="Yes",0.6,1)))</f>
        <v/>
      </c>
      <c r="AB25" s="271" t="str">
        <f>IF($C25="","",IF($C25=$AB$28,$BE25,$AA25*IF($C25=$AB$30,Inputs!$T25*Inputs!$V25,IF(Inputs!$W25&lt;&gt;"",Inputs!$M25*Inputs!$W25,Inputs!$M25*Inputs!$Q25*Inputs!$S25)*IF($C25="Ride-on-Demand",1.55,IF(OR($E25=$AB$32,$E25=$AB$33,$E25=$AB$34,$E25=$AB$35),1,Inputs!$O25)))))</f>
        <v/>
      </c>
      <c r="AC25" s="271" t="str">
        <f>IF($C25="","",IF($C25=$AB$28,$BE25,$AA25*IF($C25=$AB$30,Inputs!$U25*Inputs!$V25,IF(Inputs!$XZ25&lt;&gt;"",Inputs!$N25*Inputs!$X25,Inputs!$N25*Inputs!$R25*Inputs!$S25)*IF($C25="Ride-on-Demand",1.55,IF(OR($E25=$AB$32,$E25=$AB$33,$E25=$AB$34,$E25=$AB$35),1,Inputs!$P25)))))</f>
        <v/>
      </c>
      <c r="AD25" s="266" t="str">
        <f>IF('Project Info'!N32&lt;&gt;"",'Project Info'!N32,IF('Project Info'!$D32=0,'Main Calcs'!$AD24,""))</f>
        <v/>
      </c>
      <c r="AE25" s="272" t="str">
        <f>IF($D25="","",VLOOKUP(CONCATENATE($AD25,"_",$F25),'Displaced Auto GHG'!$C$1:$D$3001,2,FALSE))</f>
        <v/>
      </c>
      <c r="AF25" s="272" t="str">
        <f>IF($D25="","",VLOOKUP(CONCATENATE($AD25,"_",MIN(2050,$G25)),'Displaced Auto GHG'!$C$1:$D$3001,2,FALSE))</f>
        <v/>
      </c>
      <c r="AG25" s="272" t="str">
        <f>IF($D25="","",VLOOKUP(CONCATENATE($AD25,"_",$F25),'Displaced Auto C&amp;T'!$C$1:$L$3001,3,FALSE))</f>
        <v/>
      </c>
      <c r="AH25" s="277" t="str">
        <f>IF($D25="","",VLOOKUP(CONCATENATE($AD25,"_",MIN(2050,$G25)),'Displaced Auto C&amp;T'!$C$1:$L$3001,3,FALSE))</f>
        <v/>
      </c>
      <c r="AI25" s="277" t="str">
        <f>IF($D25="","",VLOOKUP(CONCATENATE($AD25,"_",$F25),'Displaced Auto C&amp;T'!$C$1:$L$3001,4,FALSE))</f>
        <v/>
      </c>
      <c r="AJ25" s="277" t="str">
        <f>IF($D25="","",VLOOKUP(CONCATENATE($AD25,"_",MIN(2050,$G25)),'Displaced Auto C&amp;T'!$C$1:$L$3001,4,FALSE))</f>
        <v/>
      </c>
      <c r="AK25" s="277" t="str">
        <f>IF($D25="","",VLOOKUP(CONCATENATE($AD25,"_",$F25),'Displaced Auto C&amp;T'!$C$1:$L$3001,5,FALSE)+VLOOKUP(CONCATENATE($AD25,"_",$F25),'Displaced Auto C&amp;T'!$C$1:$L$3001,6,FALSE)+VLOOKUP(CONCATENATE($AD25,"_",$F25),'Displaced Auto C&amp;T'!$C$1:$L$3001,7,FALSE))</f>
        <v/>
      </c>
      <c r="AL25" s="277" t="str">
        <f>IF($D25="","",VLOOKUP(CONCATENATE($AD25,"_",MIN(2050,$G25)),'Displaced Auto C&amp;T'!$C$1:$L$3001,5,FALSE)+VLOOKUP(CONCATENATE($AD25,"_",MIN(2050,$G25)),'Displaced Auto C&amp;T'!$C$1:$L$3001,6,FALSE)+VLOOKUP(CONCATENATE($AD25,"_",MIN(2050,$G25)),'Displaced Auto C&amp;T'!$C$4:$L$23001,7,FALSE))</f>
        <v/>
      </c>
      <c r="AM25" s="277" t="str">
        <f>IF($D25="","",VLOOKUP(CONCATENATE($AD25,"_",$F25),'Displaced Auto C&amp;T'!$C$1:$L$3001,10,FALSE))</f>
        <v/>
      </c>
      <c r="AN25" s="277" t="str">
        <f>IF($D25="","",VLOOKUP(CONCATENATE($AD25,"_",MIN(2050,$G25)),'Displaced Auto C&amp;T'!$C$1:$L$3001,10,FALSE))</f>
        <v/>
      </c>
      <c r="AO25" s="277" t="str">
        <f>IF($D25="","",VLOOKUP(CONCATENATE($AD25,"_",$F25),'Displaced Auto C&amp;T'!$C$1:$L$3001,2,FALSE))</f>
        <v/>
      </c>
      <c r="AP25" s="277" t="str">
        <f>IF($D25="","",VLOOKUP(CONCATENATE($AD25,"_",MIN(2050,$G25)),'Displaced Auto C&amp;T'!$C$1:$L$3001,2,FALSE))</f>
        <v/>
      </c>
      <c r="AQ25" s="277" t="str">
        <f t="shared" si="5"/>
        <v/>
      </c>
      <c r="AR25" s="277" t="str">
        <f t="shared" si="16"/>
        <v/>
      </c>
      <c r="AS25" s="277" t="str">
        <f t="shared" si="17"/>
        <v/>
      </c>
      <c r="AT25" s="277" t="str">
        <f t="shared" si="18"/>
        <v/>
      </c>
      <c r="AU25" s="277" t="str">
        <f t="shared" si="19"/>
        <v/>
      </c>
      <c r="AV25" s="283" t="str">
        <f t="shared" si="20"/>
        <v/>
      </c>
      <c r="AW25" s="350" t="str">
        <f>IF(OR($C25="",$C25&lt;&gt;Defaults!$G$10),"",IF(Inputs!#REF!&lt;=12000,"ADT1",IF(Inputs!#REF!&lt;=24000,"ADT2","ADT3")))</f>
        <v/>
      </c>
      <c r="AX25" s="350" t="str">
        <f>IF(OR($C25="",$C25&lt;&gt;Defaults!$G$10),"",IF(Inputs!#REF!&lt;=1,"L1",IF(Inputs!#REF!&lt;=2,"L2","L3")))</f>
        <v/>
      </c>
      <c r="AY25" s="350" t="str">
        <f>IF(OR($C25="",$C25&lt;&gt;Defaults!$G$10),"",VLOOKUP(CONCATENATE($AW25,"_",$AX25),Defaults!$I$40:$K$48,IF(Inputs!#REF!="No",2,3),FALSE))</f>
        <v/>
      </c>
      <c r="AZ25" s="350" t="str">
        <f>IF(OR($C25="",$C25&lt;&gt;Defaults!$G$10),"",IF(Inputs!#REF!&lt;3,"C1",IF(Inputs!#REF!=3,"C2",IF(Inputs!#REF!&lt;7,"C3","C4"))))</f>
        <v/>
      </c>
      <c r="BA25" s="350" t="str">
        <f>IF(OR($C25="",$C25&lt;&gt;Defaults!$G$10),"",IF(Inputs!#REF!&lt;3,"C1",IF(Inputs!#REF!=3,"C2",IF(Inputs!#REF!&lt;7,"C3","C4"))))</f>
        <v/>
      </c>
      <c r="BB25" s="350" t="str">
        <f>IF(OR($C25="",$C25&lt;&gt;Defaults!$G$10),"",MAX(VLOOKUP($AZ25,Defaults!$H$52:$J$55,3,FALSE),VLOOKUP($BA25,Defaults!$H$52:$J$55,2,FALSE)))</f>
        <v/>
      </c>
      <c r="BC25" s="350" t="str">
        <f>IF($D25&lt;&gt;Defaults!$H$10,"",CONCATENATE(Inputs!$AA25,"_",Inputs!$AB25))</f>
        <v/>
      </c>
      <c r="BD25" s="355" t="str">
        <f>IF(OR($C25="",$C25&lt;&gt;Defaults!$G$10,$D25=Defaults!$H$11),"",VLOOKUP($BC25,Defaults!$G$59:$H$62,2,FALSE))</f>
        <v/>
      </c>
      <c r="BE25" s="354" t="str">
        <f>IF(OR($C25="",$C25&lt;&gt;Defaults!$G$10),"",200*Inputs!#REF!*($AY25+$BB25)*IF($D25=Defaults!$H$11,0.3,1.5*$BD25))</f>
        <v/>
      </c>
      <c r="BF25" s="354" t="str">
        <f>IF(OR($C25="",$C25&lt;&gt;Defaults!$G$10),"",IF(OR(Inputs!#REF!=Defaults!$H$30,$D25=Defaults!$H$11),20,15))</f>
        <v/>
      </c>
      <c r="BG25" s="368" t="str">
        <f>IF(OR($C25="",$C25&lt;&gt;Defaults!$G$10),"",BE25*BF25*(0.58-IF($D25=BG41,0.04,0)))</f>
        <v/>
      </c>
      <c r="BH25" s="272" t="str">
        <f t="shared" si="6"/>
        <v/>
      </c>
      <c r="BI25" s="272" t="str">
        <f t="shared" si="7"/>
        <v/>
      </c>
      <c r="BJ25" s="272" t="str">
        <f t="shared" si="8"/>
        <v/>
      </c>
      <c r="BK25" s="272" t="str">
        <f t="shared" si="9"/>
        <v/>
      </c>
      <c r="BL25" s="272" t="str">
        <f t="shared" si="10"/>
        <v/>
      </c>
      <c r="BM25" s="272" t="str">
        <f t="shared" si="11"/>
        <v/>
      </c>
      <c r="BN25" s="272" t="str">
        <f t="shared" si="21"/>
        <v/>
      </c>
      <c r="BO25" s="281" t="str">
        <f>IF($C25="","",IF($C25=$BO$29,$BG25,(0.58*AVERAGE($AB25,$AC25)*$H25)-IF(OR($D25=$BO$30,$D25=$BO$31),Inputs!$AH25*Inputs!$AI25*$AA25*$H25,0)+IF($D25=$BO$32,Inputs!$AJ25*Inputs!$AK25*(1-$AA25)*$H25,0)))</f>
        <v/>
      </c>
    </row>
    <row r="26" spans="2:67" ht="15.75" thickBot="1" x14ac:dyDescent="0.3">
      <c r="B26" s="850" t="str">
        <f>IF('Project Info'!H33&lt;&gt;"",'Project Info'!H33,IF('Project Info'!$D33=0,'Main Calcs'!$B25,""))</f>
        <v/>
      </c>
      <c r="C26" s="851" t="str">
        <f>Inputs!C26</f>
        <v/>
      </c>
      <c r="D26" s="852" t="str">
        <f>Inputs!D26</f>
        <v/>
      </c>
      <c r="E26" s="853" t="str">
        <f>IF($D26="","",IF($C26=Defaults!$G$10,"---",Inputs!$G26))</f>
        <v/>
      </c>
      <c r="F26" s="872" t="str">
        <f>IF($D26="","",Inputs!$E26)</f>
        <v/>
      </c>
      <c r="G26" s="854" t="str">
        <f>IF($D26="","",IF($C26=Defaults!$G$10,$F26+$BF26,Inputs!$F26))</f>
        <v/>
      </c>
      <c r="H26" s="873" t="str">
        <f t="shared" si="12"/>
        <v/>
      </c>
      <c r="I26" s="855" t="str">
        <f t="shared" si="13"/>
        <v/>
      </c>
      <c r="J26" s="855" t="str">
        <f>IF($D26="","",IF($I26="No",0,(IF(Inputs!$W26&lt;&gt;"",Inputs!$M26*Inputs!$W26,Inputs!$M26*Inputs!$Q26*Inputs!$S26)+IF(Inputs!$X26&lt;&gt;"",Inputs!$N26*Inputs!$X26,Inputs!$N26*Inputs!$R26*Inputs!$S26))/2))</f>
        <v/>
      </c>
      <c r="K26" s="855" t="str">
        <f>IF($D26="","",IF($I26="No","N/A",IF(OR($E26=$K$28,$E26=$K$29,$E26=$K$30,$E26=$K$31,$E26=$K$33),Inputs!$I26,"N/A")))</f>
        <v/>
      </c>
      <c r="L26" s="855" t="str">
        <f t="shared" si="14"/>
        <v/>
      </c>
      <c r="M26" s="856" t="str">
        <f>IF($D26="","",IF($I26="No",0,IF(OR($E26=$M$28,$E26=$M$29,$E26=$M$30,$E26=$M$31),(VLOOKUP($E26,'Micromobility C&amp;T'!$A$15:$H$18,3,FALSE)*(1-Inputs!$Y26-Inputs!$Z26))+'Micromobility C&amp;T'!$C$19,VLOOKUP(CONCATENATE(ROUNDDOWN(AVERAGE($F26,$G26),0),"_",Inputs!$H26),IF($E26=$M$33,Sedan!$C$1:$P$2000,IF($E26=$M$34,SUV!$C$1:$P$2000,IF($E26=$M$35,Shuttle!$C$1:$P$2000,IF(Inputs!$G26=$M$36,Van!$C$1:$P$2000,IF(Inputs!$G26=$M$38,'Transit Bus'!$C$1:$Q$2000,""))))),IF($L26="Diesel",2,3),FALSE)*VLOOKUP(CONCATENATE($K26,"_",$L26),'Fuel Calcs'!$K$1:$V$30,3,FALSE)*IF(Inputs!I26=$M$41,1-Inputs!$Y26-Inputs!Z26,IF(Inputs!I26=$M$42,1-(0.4*(Inputs!$Y26+Inputs!Z26)),1)))))</f>
        <v/>
      </c>
      <c r="N26" s="856" t="str">
        <f>IF($D26="","",IF($I26="No",0,IF(OR($E26=$M$28,$E26=$M$29,$E26=$M$30,$E26=$M$31),(VLOOKUP($E26,'Micromobility C&amp;T'!$A$15:$H$18,4,FALSE)*(1-Inputs!$Y26-Inputs!$Z26))+'Micromobility C&amp;T'!$D$19,VLOOKUP(CONCATENATE(ROUNDDOWN(AVERAGE($F26,$G26),0),"_",Inputs!$H26),IF($E26=$M$33,Sedan!$C$1:$P$2000,IF($E26=$M$34,SUV!$C$1:$P$2000,IF($E26=$M$35,Shuttle!$C$1:$P$2000,IF(Inputs!$G26=$M$36,Van!$C$1:$P$2000,IF(Inputs!$G26=$M$38,'Transit Bus'!$C$1:$Q$2000,""))))),IF($L26="Diesel",4,5),FALSE)*VLOOKUP(CONCATENATE($K26,"_",$L26),'Fuel Calcs'!$K$1:$V$30,5,FALSE)*IF(Inputs!I26=$M$41,1-Inputs!$Y26-Inputs!Z26,IF(Inputs!I26=$M$42,1-(0.4*(Inputs!$Y26+Inputs!Z26)),1)))))</f>
        <v/>
      </c>
      <c r="O26" s="856" t="str">
        <f>IF($D26="","",IF($I26="No",0,IF(OR($E26=$M$28,$E26=$M$29,$E26=$M$30,$E26=$M$31),(VLOOKUP($E26,'Micromobility C&amp;T'!$A$15:$H$18,5,FALSE)*(1-Inputs!$Y26-Inputs!$Z26))+'Micromobility C&amp;T'!$E$19,VLOOKUP(CONCATENATE(ROUNDDOWN(AVERAGE($F26,$G26),0),"_",Inputs!$H26),IF($E26=$M$33,Sedan!$C$1:$P$2000,IF($E26=$M$34,SUV!$C$1:$P$2000,IF($E26=$M$35,Shuttle!$C$1:$P$2000,IF(Inputs!$G26=$M$36,Van!$C$1:$P$2000,IF(Inputs!$G26=$M$38,'Transit Bus'!$C$1:$Q$2000,""))))),IF($L26="Diesel",6,7),FALSE)*VLOOKUP(CONCATENATE($K26,"_",$L26),'Fuel Calcs'!$K$1:$V$30,6,FALSE)*IF(Inputs!I26=$M$41,1-Inputs!$Y26-Inputs!Z26,IF(Inputs!I26=$M$42,1-(0.4*(Inputs!$Y26+Inputs!Z26)),1)))))</f>
        <v/>
      </c>
      <c r="P26" s="856" t="str">
        <f>IF($D26="","",IF($I26="No",0,IF(OR($E26=$M$28,$E26=$M$29,$E26=$M$30,$E26=$M$31),(VLOOKUP($E26,'Micromobility C&amp;T'!$A$15:$H$18,6,FALSE)*(1-Inputs!$Y26-Inputs!$Z26))+'Micromobility C&amp;T'!$F$19,VLOOKUP(CONCATENATE(ROUNDDOWN(AVERAGE($F26,$G26),0),"_",Inputs!$H26),IF($E26=$M$33,Sedan!$C$1:$P$2000,IF($E26=$M$34,SUV!$C$1:$P$2000,IF($E26=$M$35,Shuttle!$C$1:$P$2000,IF(Inputs!$G26=$M$36,Van!$C$1:$P$2000,IF(Inputs!$G26=$M$38,'Transit Bus'!$C$1:$Q$2000,""))))),IF($L26="Diesel",8,9),FALSE)*VLOOKUP(CONCATENATE($K26,"_",$L26),'Fuel Calcs'!$K$1:$V$30,7,FALSE)*IF(Inputs!I26=$M$41,1-Inputs!$Y26-Inputs!Z26,IF(Inputs!I26=$M$42,1-(0.4*(Inputs!$Y26+Inputs!Z26)),1)))))</f>
        <v/>
      </c>
      <c r="Q26" s="856" t="str">
        <f>IF($D26="","",IF($I26="No",0,IF(OR($E26=$M$28,$E26=$M$29,$E26=$M$30,$E26=$M$31),(VLOOKUP($E26,'Micromobility C&amp;T'!$A$15:$H$18,7,FALSE)*(1-Inputs!$Y26-Inputs!$Z26))+'Micromobility C&amp;T'!$G$19,VLOOKUP(CONCATENATE(ROUNDDOWN(AVERAGE($F26,$G26),0),"_",Inputs!$H26),IF($E26=$M$33,Sedan!$C$1:$P$2000,IF($E26=$M$34,SUV!$C$1:$P$2000,IF($E26=$M$35,Shuttle!$C$1:$P$2000,IF(Inputs!$G26=$M$36,Van!$C$1:$P$2000,IF(Inputs!$G26=$M$38,'Transit Bus'!$C$1:$Q$2000,""))))),IF($L26="Diesel",10,11),FALSE)*VLOOKUP(CONCATENATE($K26,"_",$L26),'Fuel Calcs'!$K$1:$V$30,8,FALSE))))</f>
        <v/>
      </c>
      <c r="R26" s="856" t="str">
        <f>IF($D26="","",IF($I26="No",0,IF(OR($E26=$M$28,$E26=$M$29,$E26=$M$30,$E26=$M$31),(VLOOKUP($E26,'Micromobility C&amp;T'!$A$15:$H$18,8,FALSE)*(1-Inputs!$Y26-Inputs!$Z26))+'Micromobility C&amp;T'!$H$19,VLOOKUP(CONCATENATE(ROUNDDOWN(AVERAGE($F26,$G26),0),"_",Inputs!$H26),IF($E26=$M$33,Sedan!$C$1:$P$2000,IF($E26=$M$34,SUV!$C$1:$P$2000,IF($E26=$M$35,Shuttle!$C$1:$P$2000,IF(Inputs!$G26=$M$36,Van!$C$1:$P$2000,IF(Inputs!$G26=$M$38,'Transit Bus'!$C$1:$Q$2000,""))))),IF($L26="Diesel",12,13),FALSE)*VLOOKUP(CONCATENATE($K26,"_",$L26),'Fuel Calcs'!$K$1:$V$30,9,FALSE))))</f>
        <v/>
      </c>
      <c r="S26" s="857" t="str">
        <f>IF($D26="","",IF($I26="No",0,IF(OR($E26=$M$28,$E26=$M$29,$E26=$M$30,$E26=$M$31),0,IF($L26="Diesel",VLOOKUP(CONCATENATE(ROUNDDOWN(AVERAGE($F26,$G26),0),"_",Inputs!$H26),IF($E26=$M$33,Sedan!$C$1:$P$2000,IF($E26=$M$34,SUV!$C$1:$P$2000,IF($E26=$M$35,Shuttle!$C$1:$P$2000,IF(Inputs!$G26=$M$36,Van!$C$1:$P$2000,IF(Inputs!$G26=$M$38,'Transit Bus'!$C$1:$Q$2000,""))))),14,FALSE)*VLOOKUP(CONCATENATE($K26,"_",$L26),'Fuel Calcs'!$K$1:$V$30,10,FALSE),0))))</f>
        <v/>
      </c>
      <c r="T26" s="856" t="str">
        <f>IF($D26="","",IF($I26="No",0,IF(OR($E26=$M$28,$E26=$M$29,$E26=$M$30,$E26=$M$31),$M26/'Fuel Calcs'!$F$14,VLOOKUP(CONCATENATE(ROUNDDOWN(AVERAGE($F26,$G26),0),"_",Inputs!$H26),IF($E26=$M$33,Sedan!$C$1:$P$2000,IF($E26=$M$34,SUV!$C$1:$P$2000,IF($E26=$M$35,Shuttle!$C$1:$P$2000,IF(Inputs!$G26=$M$36,Van!$C$1:$P$2000,IF(Inputs!$G26=$M$38,'Transit Bus'!$C$1:$Q$2000,""))))),IF($L26="Diesel",2,3),FALSE)*VLOOKUP(CONCATENATE($K26,"_",$L26),'Fuel Calcs'!$K$1:$V$25,12,FALSE)*IF(Inputs!I26=$M$41,1-Inputs!$Y26-Inputs!Z26,IF(Inputs!I26=$M$42,1-(0.4*(Inputs!$Y26+Inputs!Z26)),1)))))</f>
        <v/>
      </c>
      <c r="U26" s="858" t="str">
        <f t="shared" si="0"/>
        <v/>
      </c>
      <c r="V26" s="859" t="str">
        <f t="shared" si="1"/>
        <v/>
      </c>
      <c r="W26" s="859" t="str">
        <f t="shared" si="2"/>
        <v/>
      </c>
      <c r="X26" s="859" t="str">
        <f t="shared" si="3"/>
        <v/>
      </c>
      <c r="Y26" s="859" t="str">
        <f t="shared" si="4"/>
        <v/>
      </c>
      <c r="Z26" s="860" t="str">
        <f t="shared" si="15"/>
        <v/>
      </c>
      <c r="AA26" s="861" t="str">
        <f>IF($C26="","",IF($C26=$AB$28,"Calculated Separately",IF(Inputs!$J26=Defaults!$L$11,0.83,0.5)*IF(Inputs!$K26="Yes",0.6,1)))</f>
        <v/>
      </c>
      <c r="AB26" s="855" t="str">
        <f>IF($C26="","",IF($C26=$AB$28,$BE26,$AA26*IF($C26=$AB$30,Inputs!$T26*Inputs!$V26,IF(Inputs!$W26&lt;&gt;"",Inputs!$M26*Inputs!$W26,Inputs!$M26*Inputs!$Q26*Inputs!$S26)*IF($C26="Ride-on-Demand",1.55,IF(OR($E26=$AB$32,$E26=$AB$33,$E26=$AB$34,$E26=$AB$35),1,Inputs!$O26)))))</f>
        <v/>
      </c>
      <c r="AC26" s="855" t="str">
        <f>IF($C26="","",IF($C26=$AB$28,$BE26,$AA26*IF($C26=$AB$30,Inputs!$U26*Inputs!$V26,IF(Inputs!$XZ26&lt;&gt;"",Inputs!$N26*Inputs!$X26,Inputs!$N26*Inputs!$R26*Inputs!$S26)*IF($C26="Ride-on-Demand",1.55,IF(OR($E26=$AB$32,$E26=$AB$33,$E26=$AB$34,$E26=$AB$35),1,Inputs!$P26)))))</f>
        <v/>
      </c>
      <c r="AD26" s="854" t="str">
        <f>IF('Project Info'!N33&lt;&gt;"",'Project Info'!N33,IF('Project Info'!$D33=0,'Main Calcs'!$AD25,""))</f>
        <v/>
      </c>
      <c r="AE26" s="858" t="str">
        <f>IF($D26="","",VLOOKUP(CONCATENATE($AD26,"_",$F26),'Displaced Auto GHG'!$C$1:$D$3001,2,FALSE))</f>
        <v/>
      </c>
      <c r="AF26" s="858" t="str">
        <f>IF($D26="","",VLOOKUP(CONCATENATE($AD26,"_",MIN(2050,$G26)),'Displaced Auto GHG'!$C$1:$D$3001,2,FALSE))</f>
        <v/>
      </c>
      <c r="AG26" s="858" t="str">
        <f>IF($D26="","",VLOOKUP(CONCATENATE($AD26,"_",$F26),'Displaced Auto C&amp;T'!$C$1:$L$3001,3,FALSE))</f>
        <v/>
      </c>
      <c r="AH26" s="856" t="str">
        <f>IF($D26="","",VLOOKUP(CONCATENATE($AD26,"_",MIN(2050,$G26)),'Displaced Auto C&amp;T'!$C$1:$L$3001,3,FALSE))</f>
        <v/>
      </c>
      <c r="AI26" s="856" t="str">
        <f>IF($D26="","",VLOOKUP(CONCATENATE($AD26,"_",$F26),'Displaced Auto C&amp;T'!$C$1:$L$3001,4,FALSE))</f>
        <v/>
      </c>
      <c r="AJ26" s="856" t="str">
        <f>IF($D26="","",VLOOKUP(CONCATENATE($AD26,"_",MIN(2050,$G26)),'Displaced Auto C&amp;T'!$C$1:$L$3001,4,FALSE))</f>
        <v/>
      </c>
      <c r="AK26" s="856" t="str">
        <f>IF($D26="","",VLOOKUP(CONCATENATE($AD26,"_",$F26),'Displaced Auto C&amp;T'!$C$1:$L$3001,5,FALSE)+VLOOKUP(CONCATENATE($AD26,"_",$F26),'Displaced Auto C&amp;T'!$C$1:$L$3001,6,FALSE)+VLOOKUP(CONCATENATE($AD26,"_",$F26),'Displaced Auto C&amp;T'!$C$1:$L$3001,7,FALSE))</f>
        <v/>
      </c>
      <c r="AL26" s="856" t="str">
        <f>IF($D26="","",VLOOKUP(CONCATENATE($AD26,"_",MIN(2050,$G26)),'Displaced Auto C&amp;T'!$C$1:$L$3001,5,FALSE)+VLOOKUP(CONCATENATE($AD26,"_",MIN(2050,$G26)),'Displaced Auto C&amp;T'!$C$1:$L$3001,6,FALSE)+VLOOKUP(CONCATENATE($AD26,"_",MIN(2050,$G26)),'Displaced Auto C&amp;T'!$C$4:$L$23001,7,FALSE))</f>
        <v/>
      </c>
      <c r="AM26" s="856" t="str">
        <f>IF($D26="","",VLOOKUP(CONCATENATE($AD26,"_",$F26),'Displaced Auto C&amp;T'!$C$1:$L$3001,10,FALSE))</f>
        <v/>
      </c>
      <c r="AN26" s="856" t="str">
        <f>IF($D26="","",VLOOKUP(CONCATENATE($AD26,"_",MIN(2050,$G26)),'Displaced Auto C&amp;T'!$C$1:$L$3001,10,FALSE))</f>
        <v/>
      </c>
      <c r="AO26" s="856" t="str">
        <f>IF($D26="","",VLOOKUP(CONCATENATE($AD26,"_",$F26),'Displaced Auto C&amp;T'!$C$1:$L$3001,2,FALSE))</f>
        <v/>
      </c>
      <c r="AP26" s="856" t="str">
        <f>IF($D26="","",VLOOKUP(CONCATENATE($AD26,"_",MIN(2050,$G26)),'Displaced Auto C&amp;T'!$C$1:$L$3001,2,FALSE))</f>
        <v/>
      </c>
      <c r="AQ26" s="856" t="str">
        <f t="shared" si="5"/>
        <v/>
      </c>
      <c r="AR26" s="856" t="str">
        <f t="shared" si="16"/>
        <v/>
      </c>
      <c r="AS26" s="856" t="str">
        <f t="shared" si="17"/>
        <v/>
      </c>
      <c r="AT26" s="856" t="str">
        <f t="shared" si="18"/>
        <v/>
      </c>
      <c r="AU26" s="856" t="str">
        <f t="shared" si="19"/>
        <v/>
      </c>
      <c r="AV26" s="862" t="str">
        <f t="shared" si="20"/>
        <v/>
      </c>
      <c r="AW26" s="863" t="str">
        <f>IF(OR($C26="",$C26&lt;&gt;Defaults!$G$10),"",IF(Inputs!AD26&lt;=12000,"ADT1",IF(Inputs!AD26&lt;=24000,"ADT2","ADT3")))</f>
        <v/>
      </c>
      <c r="AX26" s="863" t="str">
        <f>IF(OR($C26="",$C26&lt;&gt;Defaults!$G$10),"",IF(Inputs!$AC26&lt;=1,"L1",IF(Inputs!$AC26&lt;=2,"L2","L3")))</f>
        <v/>
      </c>
      <c r="AY26" s="863" t="str">
        <f>IF(OR($C26="",$C26&lt;&gt;Defaults!$G$10),"",VLOOKUP(CONCATENATE($AW26,"_",$AX26),Defaults!$I$40:$K$48,IF(Inputs!$AE26="No",2,3),FALSE))</f>
        <v/>
      </c>
      <c r="AZ26" s="863" t="str">
        <f>IF(OR($C26="",$C26&lt;&gt;Defaults!$G$10),"",IF(Inputs!$AF26&lt;3,"C1",IF(Inputs!$AF26=3,"C2",IF(Inputs!$AF26&lt;7,"C3","C4"))))</f>
        <v/>
      </c>
      <c r="BA26" s="863" t="str">
        <f>IF(OR($C26="",$C26&lt;&gt;Defaults!$G$10),"",IF(Inputs!$AG26&lt;3,"C1",IF(Inputs!$AG26=3,"C2",IF(Inputs!$AG26&lt;7,"C3","C4"))))</f>
        <v/>
      </c>
      <c r="BB26" s="863" t="str">
        <f>IF(OR($C26="",$C26&lt;&gt;Defaults!$G$10),"",MAX(VLOOKUP($AZ26,Defaults!$H$52:$J$55,3,FALSE),VLOOKUP($BA26,Defaults!$H$52:$J$55,2,FALSE)))</f>
        <v/>
      </c>
      <c r="BC26" s="863" t="str">
        <f>IF($D26&lt;&gt;Defaults!$H$10,"",CONCATENATE(Inputs!$AA26,"_",Inputs!$AB26))</f>
        <v/>
      </c>
      <c r="BD26" s="861" t="str">
        <f>IF(OR($C26="",$C26&lt;&gt;Defaults!$G$10,$D26=Defaults!$H$11),"",VLOOKUP($BC26,Defaults!$G$59:$H$62,2,FALSE))</f>
        <v/>
      </c>
      <c r="BE26" s="864" t="str">
        <f>IF(OR($C26="",$C26&lt;&gt;Defaults!$G$10),"",200*Inputs!AD26*($AY26+$BB26)*IF($D26=Defaults!$H$11,0.3,1.5*$BD26))</f>
        <v/>
      </c>
      <c r="BF26" s="864" t="str">
        <f>IF(OR($C26="",$C26&lt;&gt;Defaults!$G$10),"",IF(OR(Inputs!$AB26=Defaults!$H$30,$D26=Defaults!$H$11),20,15))</f>
        <v/>
      </c>
      <c r="BG26" s="865" t="str">
        <f>IF(OR($C26="",$C26&lt;&gt;Defaults!$G$10),"",BE26*BF26*(0.58-IF($D26=BG42,0.04,0)))</f>
        <v/>
      </c>
      <c r="BH26" s="866" t="str">
        <f t="shared" si="6"/>
        <v/>
      </c>
      <c r="BI26" s="858" t="str">
        <f t="shared" si="7"/>
        <v/>
      </c>
      <c r="BJ26" s="858" t="str">
        <f t="shared" si="8"/>
        <v/>
      </c>
      <c r="BK26" s="858" t="str">
        <f t="shared" si="9"/>
        <v/>
      </c>
      <c r="BL26" s="858" t="str">
        <f t="shared" si="10"/>
        <v/>
      </c>
      <c r="BM26" s="858" t="str">
        <f t="shared" si="11"/>
        <v/>
      </c>
      <c r="BN26" s="858" t="str">
        <f t="shared" si="21"/>
        <v/>
      </c>
      <c r="BO26" s="867" t="str">
        <f>IF($C26="","",IF($C26=$BO$29,$BG26,(0.58*AVERAGE($AB26,$AC26)*$H26)-IF(OR($D26=$BO$30,$D26=$BO$31),Inputs!$AH26*Inputs!$AI26*$AA26*$H26,0)+IF($D26=$BO$32,Inputs!$AJ26*Inputs!$AK26*(1-$AA26)*$H26,0)))</f>
        <v/>
      </c>
    </row>
    <row r="27" spans="2:67" ht="15.95" customHeight="1" x14ac:dyDescent="0.25">
      <c r="P27" s="272"/>
      <c r="T27" s="277"/>
      <c r="AU27" s="272"/>
      <c r="AV27" s="272"/>
    </row>
    <row r="28" spans="2:67" ht="15.95" customHeight="1" x14ac:dyDescent="0.25">
      <c r="I28" s="621" t="str">
        <f>Defaults!G12</f>
        <v>Shared Mobility</v>
      </c>
      <c r="K28" s="623" t="str">
        <f>M33</f>
        <v>Sedan</v>
      </c>
      <c r="L28" s="623" t="str">
        <f>K33</f>
        <v>Transit Bus</v>
      </c>
      <c r="M28" s="623" t="str">
        <f>Defaults!I16</f>
        <v>Standard Bicycle</v>
      </c>
      <c r="AB28" s="623" t="str">
        <f>Defaults!G10</f>
        <v>Active Transportation</v>
      </c>
      <c r="AU28" s="272"/>
      <c r="AV28" s="272"/>
      <c r="BG28" s="623" t="str">
        <f>Defaults!H10</f>
        <v>New Bikeway Infrastructure</v>
      </c>
    </row>
    <row r="29" spans="2:67" ht="15.95" customHeight="1" x14ac:dyDescent="0.25">
      <c r="I29" s="621" t="str">
        <f>Defaults!I10</f>
        <v>Transit Bus</v>
      </c>
      <c r="K29" s="623" t="str">
        <f>M34</f>
        <v>SUV</v>
      </c>
      <c r="M29" s="623" t="str">
        <f>Defaults!I17</f>
        <v>Electric Bicycle</v>
      </c>
      <c r="AU29" s="272"/>
      <c r="AV29" s="272"/>
      <c r="BG29" s="623" t="str">
        <f>Defaults!H11</f>
        <v>New Pedestrian Infrastructure</v>
      </c>
      <c r="BN29" s="718" t="str">
        <f>Defaults!I12</f>
        <v>Sedan</v>
      </c>
      <c r="BO29" s="717" t="str">
        <f>Defaults!G10</f>
        <v>Active Transportation</v>
      </c>
    </row>
    <row r="30" spans="2:67" ht="15.95" customHeight="1" x14ac:dyDescent="0.25">
      <c r="I30" s="622" t="str">
        <f>Defaults!H12</f>
        <v>New or Expanded Service</v>
      </c>
      <c r="K30" s="623" t="str">
        <f>M35</f>
        <v>Shuttle</v>
      </c>
      <c r="L30" s="623" t="str">
        <f>Defaults!$J10</f>
        <v>Electricity</v>
      </c>
      <c r="M30" s="623" t="str">
        <f>Defaults!I18</f>
        <v>Electric Moped</v>
      </c>
      <c r="AB30" s="623" t="str">
        <f>Defaults!G11</f>
        <v>Fixed-route Transit</v>
      </c>
      <c r="AU30" s="272"/>
      <c r="AV30" s="272"/>
      <c r="BN30" s="718" t="str">
        <f>Defaults!I13</f>
        <v>SUV</v>
      </c>
      <c r="BO30" s="717" t="str">
        <f>Defaults!H12</f>
        <v>New or Expanded Service</v>
      </c>
    </row>
    <row r="31" spans="2:67" ht="15.95" customHeight="1" x14ac:dyDescent="0.25">
      <c r="K31" s="623" t="str">
        <f>M36</f>
        <v>Van</v>
      </c>
      <c r="L31" s="623" t="str">
        <f>Defaults!$J11</f>
        <v>Hydrogen</v>
      </c>
      <c r="M31" s="623" t="str">
        <f>Defaults!I19</f>
        <v>Electric Scooter</v>
      </c>
      <c r="AU31" s="272"/>
      <c r="AV31" s="272"/>
      <c r="BO31" s="717" t="str">
        <f>Defaults!H13</f>
        <v>System / Efficiency Improvements</v>
      </c>
    </row>
    <row r="32" spans="2:67" ht="15.95" customHeight="1" x14ac:dyDescent="0.25">
      <c r="L32" s="623" t="str">
        <f>Defaults!$J12</f>
        <v>Plug-in Hybrid</v>
      </c>
      <c r="AB32" s="623" t="str">
        <f>Defaults!I16</f>
        <v>Standard Bicycle</v>
      </c>
      <c r="AU32" s="272"/>
      <c r="AV32" s="272"/>
      <c r="BO32" s="717" t="str">
        <f>Defaults!H14</f>
        <v>Subsidies</v>
      </c>
    </row>
    <row r="33" spans="11:67" ht="15.95" customHeight="1" x14ac:dyDescent="0.25">
      <c r="K33" s="623" t="str">
        <f>M38</f>
        <v>Transit Bus</v>
      </c>
      <c r="L33" s="623" t="str">
        <f>Defaults!$J13</f>
        <v>Conventional Hybrid</v>
      </c>
      <c r="M33" s="623" t="str">
        <f>Defaults!I12</f>
        <v>Sedan</v>
      </c>
      <c r="AB33" s="623" t="str">
        <f>Defaults!I17</f>
        <v>Electric Bicycle</v>
      </c>
      <c r="AU33" s="272"/>
      <c r="AV33" s="272"/>
      <c r="BO33" s="721"/>
    </row>
    <row r="34" spans="11:67" ht="15.95" customHeight="1" x14ac:dyDescent="0.25">
      <c r="L34" s="623" t="str">
        <f>Defaults!$J14</f>
        <v>Ethanol</v>
      </c>
      <c r="M34" s="623" t="str">
        <f>Defaults!I13</f>
        <v>SUV</v>
      </c>
      <c r="AB34" s="623" t="str">
        <f>Defaults!I18</f>
        <v>Electric Moped</v>
      </c>
      <c r="AU34" s="272"/>
      <c r="AV34" s="272"/>
      <c r="BO34" s="720"/>
    </row>
    <row r="35" spans="11:67" ht="15.95" customHeight="1" x14ac:dyDescent="0.25">
      <c r="L35" s="623" t="str">
        <f>Defaults!$J15</f>
        <v>Gasoline</v>
      </c>
      <c r="M35" s="623" t="str">
        <f>Defaults!I14</f>
        <v>Shuttle</v>
      </c>
      <c r="AB35" s="623" t="str">
        <f>Defaults!I19</f>
        <v>Electric Scooter</v>
      </c>
      <c r="AU35" s="272"/>
      <c r="AV35" s="272"/>
    </row>
    <row r="36" spans="11:67" ht="15.95" customHeight="1" x14ac:dyDescent="0.25">
      <c r="L36" s="623" t="str">
        <f>Defaults!$J16</f>
        <v>Biodiesel</v>
      </c>
      <c r="M36" s="623" t="str">
        <f>Defaults!I15</f>
        <v>Van</v>
      </c>
    </row>
    <row r="37" spans="11:67" ht="15.95" customHeight="1" x14ac:dyDescent="0.25">
      <c r="L37" s="623" t="str">
        <f>Defaults!$J17</f>
        <v>Renewable Diesel</v>
      </c>
    </row>
    <row r="38" spans="11:67" ht="15.95" customHeight="1" x14ac:dyDescent="0.25">
      <c r="L38" s="623" t="str">
        <f>Defaults!$J18</f>
        <v>LNG</v>
      </c>
      <c r="M38" s="789" t="str">
        <f>I29</f>
        <v>Transit Bus</v>
      </c>
    </row>
    <row r="39" spans="11:67" ht="15.95" customHeight="1" x14ac:dyDescent="0.25">
      <c r="L39" s="623" t="str">
        <f>Defaults!$J19</f>
        <v>CNG</v>
      </c>
      <c r="M39" s="788"/>
    </row>
    <row r="40" spans="11:67" ht="15.95" customHeight="1" x14ac:dyDescent="0.25">
      <c r="L40" s="623" t="str">
        <f>Defaults!$J20</f>
        <v>LPG / Propane</v>
      </c>
    </row>
    <row r="41" spans="11:67" ht="15.95" customHeight="1" x14ac:dyDescent="0.25">
      <c r="L41" s="623" t="str">
        <f>Defaults!$J21</f>
        <v>Renewable Natural Gas</v>
      </c>
      <c r="M41" s="630" t="str">
        <f>Defaults!J10</f>
        <v>Electricity</v>
      </c>
    </row>
    <row r="42" spans="11:67" ht="15.95" customHeight="1" x14ac:dyDescent="0.25">
      <c r="L42" s="623" t="str">
        <f>Defaults!$J22</f>
        <v>Diesel</v>
      </c>
      <c r="M42" s="629" t="str">
        <f>Defaults!J12</f>
        <v>Plug-in Hybrid</v>
      </c>
    </row>
    <row r="43" spans="11:67" ht="15.95" customHeight="1" x14ac:dyDescent="0.25">
      <c r="L43" s="788"/>
    </row>
    <row r="44" spans="11:67" ht="15.95" customHeight="1" x14ac:dyDescent="0.25"/>
    <row r="45" spans="11:67" ht="15.95" customHeight="1" x14ac:dyDescent="0.25"/>
    <row r="46" spans="11:67" ht="15.95" customHeight="1" x14ac:dyDescent="0.25"/>
  </sheetData>
  <pageMargins left="0.7" right="0.7" top="0.98479166666666662" bottom="0.75" header="0.3" footer="0.3"/>
  <pageSetup scale="53" orientation="portrait" r:id="rId1"/>
  <headerFooter>
    <oddHeader>&amp;C&amp;G</oddHeader>
    <oddFooter>&amp;L&amp;"Arial,Regular"&amp;12&amp;K000000June 1, 2020&amp;C&amp;"Arial,Regular"&amp;12Page &amp;P of &amp;N&amp;R&amp;"Arial,Regular"&amp;12&amp;K000000&amp;A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V51"/>
  <sheetViews>
    <sheetView showGridLines="0" zoomScaleNormal="100" zoomScalePageLayoutView="30" workbookViewId="0">
      <selection activeCell="F4" sqref="F4"/>
    </sheetView>
  </sheetViews>
  <sheetFormatPr defaultColWidth="8.85546875" defaultRowHeight="15" x14ac:dyDescent="0.25"/>
  <cols>
    <col min="1" max="1" width="3.42578125" customWidth="1"/>
    <col min="2" max="2" width="33.42578125" customWidth="1"/>
    <col min="3" max="3" width="21.140625" customWidth="1"/>
    <col min="4" max="4" width="21.42578125" customWidth="1"/>
    <col min="5" max="5" width="33.42578125" customWidth="1"/>
    <col min="6" max="6" width="32.42578125" customWidth="1"/>
    <col min="7" max="7" width="9.140625" style="75"/>
    <col min="8" max="8" width="8.85546875" style="75"/>
    <col min="9" max="9" width="25.42578125" style="75" customWidth="1"/>
    <col min="10" max="10" width="19" style="75" customWidth="1"/>
    <col min="11" max="11" width="34.140625" style="75" customWidth="1"/>
    <col min="12" max="12" width="21.42578125" style="75" customWidth="1"/>
    <col min="13" max="13" width="13.140625" style="76" customWidth="1"/>
    <col min="14" max="14" width="19.140625" style="75" customWidth="1"/>
    <col min="15" max="19" width="13.140625" style="76" customWidth="1"/>
    <col min="20" max="20" width="17.85546875" style="76" customWidth="1"/>
    <col min="21" max="21" width="27.42578125" style="75" customWidth="1"/>
    <col min="22" max="22" width="9.42578125" customWidth="1"/>
  </cols>
  <sheetData>
    <row r="1" spans="2:22" x14ac:dyDescent="0.25">
      <c r="C1" s="253"/>
    </row>
    <row r="2" spans="2:22" ht="20.25" x14ac:dyDescent="0.25">
      <c r="D2" s="295" t="s">
        <v>0</v>
      </c>
    </row>
    <row r="3" spans="2:22" ht="20.25" x14ac:dyDescent="0.3">
      <c r="D3" s="305"/>
    </row>
    <row r="4" spans="2:22" ht="20.25" x14ac:dyDescent="0.25">
      <c r="D4" s="295" t="s">
        <v>4528</v>
      </c>
    </row>
    <row r="5" spans="2:22" ht="20.25" x14ac:dyDescent="0.25">
      <c r="D5" s="296" t="s">
        <v>4695</v>
      </c>
    </row>
    <row r="6" spans="2:22" ht="20.25" x14ac:dyDescent="0.3">
      <c r="D6" s="305"/>
    </row>
    <row r="7" spans="2:22" ht="20.25" x14ac:dyDescent="0.25">
      <c r="D7" s="295" t="s">
        <v>1</v>
      </c>
      <c r="M7" s="787"/>
    </row>
    <row r="8" spans="2:22" ht="16.5" thickBot="1" x14ac:dyDescent="0.3">
      <c r="K8" s="76">
        <v>1</v>
      </c>
      <c r="L8" s="80">
        <f>K8+1</f>
        <v>2</v>
      </c>
      <c r="M8" s="80">
        <f t="shared" ref="M8:V8" si="0">L8+1</f>
        <v>3</v>
      </c>
      <c r="N8" s="80">
        <f>M8+1</f>
        <v>4</v>
      </c>
      <c r="O8" s="80">
        <f t="shared" si="0"/>
        <v>5</v>
      </c>
      <c r="P8" s="80">
        <f t="shared" si="0"/>
        <v>6</v>
      </c>
      <c r="Q8" s="80">
        <f t="shared" si="0"/>
        <v>7</v>
      </c>
      <c r="R8" s="80">
        <f t="shared" si="0"/>
        <v>8</v>
      </c>
      <c r="S8" s="80">
        <f t="shared" si="0"/>
        <v>9</v>
      </c>
      <c r="T8" s="80">
        <f t="shared" si="0"/>
        <v>10</v>
      </c>
      <c r="U8" s="80">
        <f>T8+1</f>
        <v>11</v>
      </c>
      <c r="V8" s="80">
        <f t="shared" si="0"/>
        <v>12</v>
      </c>
    </row>
    <row r="9" spans="2:22" ht="33" customHeight="1" thickBot="1" x14ac:dyDescent="0.4">
      <c r="B9" s="492" t="s">
        <v>231</v>
      </c>
      <c r="C9" s="493" t="s">
        <v>4469</v>
      </c>
      <c r="D9" s="493" t="s">
        <v>4470</v>
      </c>
      <c r="E9" s="494" t="s">
        <v>4471</v>
      </c>
      <c r="F9" s="496" t="s">
        <v>4472</v>
      </c>
      <c r="I9" s="53" t="s">
        <v>4883</v>
      </c>
      <c r="J9" s="53" t="s">
        <v>4884</v>
      </c>
      <c r="K9" s="803" t="s">
        <v>4581</v>
      </c>
      <c r="L9" s="803" t="s">
        <v>4725</v>
      </c>
      <c r="M9" s="628"/>
      <c r="N9" s="252" t="s">
        <v>4728</v>
      </c>
      <c r="O9" s="264" t="s">
        <v>4475</v>
      </c>
      <c r="P9" s="264" t="s">
        <v>4476</v>
      </c>
      <c r="Q9" s="264" t="s">
        <v>4480</v>
      </c>
      <c r="R9" s="264" t="s">
        <v>4479</v>
      </c>
      <c r="S9" s="264" t="s">
        <v>4478</v>
      </c>
      <c r="T9" s="264" t="s">
        <v>4477</v>
      </c>
      <c r="U9" s="251" t="s">
        <v>4731</v>
      </c>
      <c r="V9" s="627"/>
    </row>
    <row r="10" spans="2:22" ht="15.75" x14ac:dyDescent="0.25">
      <c r="B10" s="105" t="s">
        <v>228</v>
      </c>
      <c r="C10" s="244">
        <v>126.13</v>
      </c>
      <c r="D10" s="244">
        <v>30.88</v>
      </c>
      <c r="E10" s="245" t="s">
        <v>267</v>
      </c>
      <c r="F10" s="495">
        <f>C10*D10</f>
        <v>3894.8943999999997</v>
      </c>
      <c r="I10" s="625" t="str">
        <f>Defaults!J10</f>
        <v>Electricity</v>
      </c>
      <c r="J10" s="625" t="str">
        <f>I15</f>
        <v>Gasoline</v>
      </c>
      <c r="K10" s="625" t="str">
        <f>CONCATENATE(I10,"_",J10)</f>
        <v>Electricity_Gasoline</v>
      </c>
      <c r="L10" s="791" t="s">
        <v>4726</v>
      </c>
      <c r="M10" s="808">
        <f>C14*(1/3.4)*D13</f>
        <v>2776.1725588235295</v>
      </c>
      <c r="N10" s="625" t="s">
        <v>4729</v>
      </c>
      <c r="O10" s="792">
        <v>0</v>
      </c>
      <c r="P10" s="792">
        <v>0</v>
      </c>
      <c r="Q10" s="792">
        <v>0</v>
      </c>
      <c r="R10" s="792">
        <v>1</v>
      </c>
      <c r="S10" s="792">
        <v>0.5</v>
      </c>
      <c r="T10" s="792">
        <v>0</v>
      </c>
      <c r="U10" s="625" t="s">
        <v>4732</v>
      </c>
      <c r="V10" s="793">
        <f>1/3.4</f>
        <v>0.29411764705882354</v>
      </c>
    </row>
    <row r="11" spans="2:22" ht="15.75" x14ac:dyDescent="0.25">
      <c r="B11" s="109" t="s">
        <v>268</v>
      </c>
      <c r="C11" s="126">
        <v>0.98</v>
      </c>
      <c r="D11" s="126">
        <v>79.209999999999994</v>
      </c>
      <c r="E11" s="246" t="s">
        <v>269</v>
      </c>
      <c r="F11" s="390">
        <f t="shared" ref="F11:F23" si="1">C11*D11</f>
        <v>77.625799999999998</v>
      </c>
      <c r="I11" s="625" t="str">
        <f>Defaults!J11</f>
        <v>Hydrogen</v>
      </c>
      <c r="J11" s="625" t="str">
        <f>J10</f>
        <v>Gasoline</v>
      </c>
      <c r="K11" s="625" t="str">
        <f t="shared" ref="K11:K15" si="2">CONCATENATE(I11,"_",J11)</f>
        <v>Hydrogen_Gasoline</v>
      </c>
      <c r="L11" s="625" t="s">
        <v>4726</v>
      </c>
      <c r="M11" s="804">
        <f>C14*(1/D37)*D16</f>
        <v>5171.1145200000001</v>
      </c>
      <c r="N11" s="625" t="s">
        <v>4729</v>
      </c>
      <c r="O11" s="792">
        <v>0</v>
      </c>
      <c r="P11" s="792">
        <v>0</v>
      </c>
      <c r="Q11" s="792">
        <v>0</v>
      </c>
      <c r="R11" s="792">
        <v>1</v>
      </c>
      <c r="S11" s="792">
        <v>0.5</v>
      </c>
      <c r="T11" s="792">
        <v>0</v>
      </c>
      <c r="U11" s="625" t="s">
        <v>4732</v>
      </c>
      <c r="V11" s="793">
        <f>1/D37</f>
        <v>0.4</v>
      </c>
    </row>
    <row r="12" spans="2:22" ht="15.75" x14ac:dyDescent="0.25">
      <c r="B12" s="109" t="s">
        <v>227</v>
      </c>
      <c r="C12" s="126">
        <v>134.47</v>
      </c>
      <c r="D12" s="126">
        <v>100.45</v>
      </c>
      <c r="E12" s="246" t="s">
        <v>270</v>
      </c>
      <c r="F12" s="390">
        <f t="shared" si="1"/>
        <v>13507.511500000001</v>
      </c>
      <c r="H12" s="561"/>
      <c r="I12" s="625" t="str">
        <f>Defaults!J12</f>
        <v>Plug-in Hybrid</v>
      </c>
      <c r="J12" s="625" t="str">
        <f t="shared" ref="J12:J15" si="3">J11</f>
        <v>Gasoline</v>
      </c>
      <c r="K12" s="625" t="str">
        <f t="shared" si="2"/>
        <v>Plug-in Hybrid_Gasoline</v>
      </c>
      <c r="L12" s="625" t="s">
        <v>4726</v>
      </c>
      <c r="M12" s="804">
        <f>(0.6*M13)+(0.4*M10)</f>
        <v>6639.1739195294113</v>
      </c>
      <c r="N12" s="625" t="s">
        <v>4729</v>
      </c>
      <c r="O12" s="792">
        <f t="shared" ref="O12:T12" si="4">(0.6*O13)+(0.4*O10)</f>
        <v>0.48</v>
      </c>
      <c r="P12" s="792">
        <f t="shared" si="4"/>
        <v>0.48</v>
      </c>
      <c r="Q12" s="792">
        <f t="shared" si="4"/>
        <v>0.48</v>
      </c>
      <c r="R12" s="792">
        <f t="shared" si="4"/>
        <v>1</v>
      </c>
      <c r="S12" s="792">
        <f t="shared" si="4"/>
        <v>0.5</v>
      </c>
      <c r="T12" s="792">
        <f t="shared" si="4"/>
        <v>0</v>
      </c>
      <c r="U12" s="625" t="s">
        <v>4732</v>
      </c>
      <c r="V12" s="793">
        <f>(0.6*V13)+(0.4*V10)</f>
        <v>0.59764705882352942</v>
      </c>
    </row>
    <row r="13" spans="2:22" ht="15.75" x14ac:dyDescent="0.25">
      <c r="B13" s="109" t="s">
        <v>226</v>
      </c>
      <c r="C13" s="126">
        <v>3.6</v>
      </c>
      <c r="D13" s="126">
        <v>81.489999999999995</v>
      </c>
      <c r="E13" s="246" t="s">
        <v>271</v>
      </c>
      <c r="F13" s="390">
        <f t="shared" si="1"/>
        <v>293.36399999999998</v>
      </c>
      <c r="H13" s="624"/>
      <c r="I13" s="625" t="str">
        <f>Defaults!J13</f>
        <v>Conventional Hybrid</v>
      </c>
      <c r="J13" s="625" t="str">
        <f t="shared" si="3"/>
        <v>Gasoline</v>
      </c>
      <c r="K13" s="625" t="str">
        <f t="shared" si="2"/>
        <v>Conventional Hybrid_Gasoline</v>
      </c>
      <c r="L13" s="625" t="s">
        <v>4726</v>
      </c>
      <c r="M13" s="804">
        <f>0.8*M15</f>
        <v>9214.5081599999994</v>
      </c>
      <c r="N13" s="625" t="s">
        <v>4729</v>
      </c>
      <c r="O13" s="792">
        <v>0.8</v>
      </c>
      <c r="P13" s="792">
        <v>0.8</v>
      </c>
      <c r="Q13" s="792">
        <v>0.8</v>
      </c>
      <c r="R13" s="792">
        <v>1</v>
      </c>
      <c r="S13" s="792">
        <v>0.5</v>
      </c>
      <c r="T13" s="792">
        <v>0</v>
      </c>
      <c r="U13" s="625" t="s">
        <v>4732</v>
      </c>
      <c r="V13" s="793">
        <v>0.8</v>
      </c>
    </row>
    <row r="14" spans="2:22" ht="15.75" x14ac:dyDescent="0.25">
      <c r="B14" s="109" t="s">
        <v>272</v>
      </c>
      <c r="C14" s="126">
        <v>115.83</v>
      </c>
      <c r="D14" s="126">
        <v>99.44</v>
      </c>
      <c r="E14" s="246" t="s">
        <v>273</v>
      </c>
      <c r="F14" s="390">
        <f t="shared" si="1"/>
        <v>11518.135199999999</v>
      </c>
      <c r="I14" s="625" t="str">
        <f>Defaults!J14</f>
        <v>Ethanol</v>
      </c>
      <c r="J14" s="625" t="str">
        <f t="shared" si="3"/>
        <v>Gasoline</v>
      </c>
      <c r="K14" s="625" t="str">
        <f t="shared" si="2"/>
        <v>Ethanol_Gasoline</v>
      </c>
      <c r="L14" s="625" t="s">
        <v>4726</v>
      </c>
      <c r="M14" s="805">
        <f>C14*(1/1)*D19</f>
        <v>7942.463099999999</v>
      </c>
      <c r="N14" s="625" t="s">
        <v>4729</v>
      </c>
      <c r="O14" s="792">
        <v>1</v>
      </c>
      <c r="P14" s="792">
        <v>1</v>
      </c>
      <c r="Q14" s="792">
        <v>1</v>
      </c>
      <c r="R14" s="792">
        <v>1</v>
      </c>
      <c r="S14" s="792">
        <v>1</v>
      </c>
      <c r="T14" s="792">
        <v>0</v>
      </c>
      <c r="U14" s="625" t="s">
        <v>4732</v>
      </c>
      <c r="V14" s="801">
        <v>1</v>
      </c>
    </row>
    <row r="15" spans="2:22" ht="15.75" x14ac:dyDescent="0.25">
      <c r="B15" s="109" t="s">
        <v>283</v>
      </c>
      <c r="C15" s="126">
        <v>115.83</v>
      </c>
      <c r="D15" s="126">
        <v>99.44</v>
      </c>
      <c r="E15" s="246" t="s">
        <v>273</v>
      </c>
      <c r="F15" s="390">
        <f t="shared" si="1"/>
        <v>11518.135199999999</v>
      </c>
      <c r="I15" s="625" t="str">
        <f>Defaults!J15</f>
        <v>Gasoline</v>
      </c>
      <c r="J15" s="625" t="str">
        <f t="shared" si="3"/>
        <v>Gasoline</v>
      </c>
      <c r="K15" s="625" t="str">
        <f t="shared" si="2"/>
        <v>Gasoline_Gasoline</v>
      </c>
      <c r="L15" s="625" t="s">
        <v>4726</v>
      </c>
      <c r="M15" s="804">
        <f>F14</f>
        <v>11518.135199999999</v>
      </c>
      <c r="N15" s="625" t="s">
        <v>4729</v>
      </c>
      <c r="O15" s="792">
        <v>1</v>
      </c>
      <c r="P15" s="792">
        <v>1</v>
      </c>
      <c r="Q15" s="792">
        <v>1</v>
      </c>
      <c r="R15" s="792">
        <v>1</v>
      </c>
      <c r="S15" s="792">
        <v>1</v>
      </c>
      <c r="T15" s="792">
        <v>0</v>
      </c>
      <c r="U15" s="625" t="s">
        <v>4732</v>
      </c>
      <c r="V15" s="793">
        <v>1</v>
      </c>
    </row>
    <row r="16" spans="2:22" ht="15.75" x14ac:dyDescent="0.25">
      <c r="B16" s="109" t="s">
        <v>224</v>
      </c>
      <c r="C16" s="126">
        <v>120</v>
      </c>
      <c r="D16" s="126">
        <v>111.61</v>
      </c>
      <c r="E16" s="246" t="s">
        <v>274</v>
      </c>
      <c r="F16" s="390">
        <f t="shared" si="1"/>
        <v>13393.2</v>
      </c>
      <c r="I16" s="794" t="str">
        <f>Defaults!J16</f>
        <v>Biodiesel</v>
      </c>
      <c r="J16" s="794" t="str">
        <f>I22</f>
        <v>Diesel</v>
      </c>
      <c r="K16" s="794" t="str">
        <f t="shared" ref="K16:K24" si="5">CONCATENATE(I16,"_",J16)</f>
        <v>Biodiesel_Diesel</v>
      </c>
      <c r="L16" s="794" t="s">
        <v>4727</v>
      </c>
      <c r="M16" s="806">
        <f>C12*(1/1)*D10</f>
        <v>4152.4335999999994</v>
      </c>
      <c r="N16" s="794" t="s">
        <v>4730</v>
      </c>
      <c r="O16" s="795">
        <v>1</v>
      </c>
      <c r="P16" s="795">
        <v>1</v>
      </c>
      <c r="Q16" s="795">
        <v>1</v>
      </c>
      <c r="R16" s="795">
        <v>1</v>
      </c>
      <c r="S16" s="795">
        <v>1</v>
      </c>
      <c r="T16" s="795">
        <v>1</v>
      </c>
      <c r="U16" s="794" t="s">
        <v>4733</v>
      </c>
      <c r="V16" s="802">
        <f>C12*(1/1)*(1/C14)</f>
        <v>1.1609254942588276</v>
      </c>
    </row>
    <row r="17" spans="2:22" ht="15.75" x14ac:dyDescent="0.25">
      <c r="B17" s="109" t="s">
        <v>223</v>
      </c>
      <c r="C17" s="126">
        <v>78.83</v>
      </c>
      <c r="D17" s="126">
        <v>107.7</v>
      </c>
      <c r="E17" s="246" t="s">
        <v>275</v>
      </c>
      <c r="F17" s="390">
        <f t="shared" si="1"/>
        <v>8489.991</v>
      </c>
      <c r="I17" s="794" t="str">
        <f>Defaults!J17</f>
        <v>Renewable Diesel</v>
      </c>
      <c r="J17" s="794" t="str">
        <f>J16</f>
        <v>Diesel</v>
      </c>
      <c r="K17" s="794" t="str">
        <f t="shared" si="5"/>
        <v>Renewable Diesel_Diesel</v>
      </c>
      <c r="L17" s="794" t="s">
        <v>4727</v>
      </c>
      <c r="M17" s="806">
        <f>C12*(1/1)*D20</f>
        <v>4333.9680999999991</v>
      </c>
      <c r="N17" s="794" t="s">
        <v>4730</v>
      </c>
      <c r="O17" s="795">
        <v>1</v>
      </c>
      <c r="P17" s="795">
        <v>1</v>
      </c>
      <c r="Q17" s="795">
        <v>1</v>
      </c>
      <c r="R17" s="795">
        <v>1</v>
      </c>
      <c r="S17" s="795">
        <v>1</v>
      </c>
      <c r="T17" s="795">
        <v>1</v>
      </c>
      <c r="U17" s="794" t="s">
        <v>4733</v>
      </c>
      <c r="V17" s="802">
        <f>C12*(1/1)*(1/C14)</f>
        <v>1.1609254942588276</v>
      </c>
    </row>
    <row r="18" spans="2:22" ht="15.75" x14ac:dyDescent="0.25">
      <c r="B18" s="109" t="s">
        <v>276</v>
      </c>
      <c r="C18" s="126">
        <v>89.63</v>
      </c>
      <c r="D18" s="126">
        <v>83.19</v>
      </c>
      <c r="E18" s="246" t="s">
        <v>277</v>
      </c>
      <c r="F18" s="390">
        <f t="shared" si="1"/>
        <v>7456.3196999999991</v>
      </c>
      <c r="I18" s="794" t="str">
        <f>Defaults!J18</f>
        <v>LNG</v>
      </c>
      <c r="J18" s="794" t="str">
        <f t="shared" ref="J18:J22" si="6">J17</f>
        <v>Diesel</v>
      </c>
      <c r="K18" s="794" t="str">
        <f t="shared" si="5"/>
        <v>LNG_Diesel</v>
      </c>
      <c r="L18" s="794" t="s">
        <v>4727</v>
      </c>
      <c r="M18" s="806">
        <f>C12*(1/C38)*D17</f>
        <v>16091.57666666667</v>
      </c>
      <c r="N18" s="794" t="s">
        <v>4730</v>
      </c>
      <c r="O18" s="795">
        <v>1</v>
      </c>
      <c r="P18" s="795">
        <v>1</v>
      </c>
      <c r="Q18" s="795">
        <v>1</v>
      </c>
      <c r="R18" s="795">
        <v>1</v>
      </c>
      <c r="S18" s="795">
        <v>1</v>
      </c>
      <c r="T18" s="795">
        <v>1</v>
      </c>
      <c r="U18" s="794" t="s">
        <v>4733</v>
      </c>
      <c r="V18" s="802">
        <f>C12*(1/C38)*(1/C14)</f>
        <v>1.2899172158431418</v>
      </c>
    </row>
    <row r="19" spans="2:22" ht="15.75" x14ac:dyDescent="0.25">
      <c r="B19" s="109" t="s">
        <v>222</v>
      </c>
      <c r="C19" s="247">
        <v>81.510000000000005</v>
      </c>
      <c r="D19" s="247">
        <v>68.569999999999993</v>
      </c>
      <c r="E19" s="248" t="s">
        <v>278</v>
      </c>
      <c r="F19" s="390">
        <f t="shared" si="1"/>
        <v>5589.1406999999999</v>
      </c>
      <c r="I19" s="794" t="str">
        <f>Defaults!J19</f>
        <v>CNG</v>
      </c>
      <c r="J19" s="794" t="str">
        <f t="shared" si="6"/>
        <v>Diesel</v>
      </c>
      <c r="K19" s="794" t="str">
        <f t="shared" si="5"/>
        <v>CNG_Diesel</v>
      </c>
      <c r="L19" s="794" t="s">
        <v>4727</v>
      </c>
      <c r="M19" s="806">
        <f>C12*(1/C32)*D11</f>
        <v>11834.854111111112</v>
      </c>
      <c r="N19" s="794" t="s">
        <v>4730</v>
      </c>
      <c r="O19" s="795">
        <v>1</v>
      </c>
      <c r="P19" s="795">
        <v>1</v>
      </c>
      <c r="Q19" s="795">
        <v>1</v>
      </c>
      <c r="R19" s="795">
        <v>1</v>
      </c>
      <c r="S19" s="795">
        <v>1</v>
      </c>
      <c r="T19" s="795">
        <v>1</v>
      </c>
      <c r="U19" s="794" t="s">
        <v>4733</v>
      </c>
      <c r="V19" s="802">
        <f>C12*(1/C32)*(1/C14)</f>
        <v>1.2899172158431418</v>
      </c>
    </row>
    <row r="20" spans="2:22" ht="15.75" x14ac:dyDescent="0.25">
      <c r="B20" s="109" t="s">
        <v>221</v>
      </c>
      <c r="C20" s="247">
        <v>129.65</v>
      </c>
      <c r="D20" s="247">
        <v>32.229999999999997</v>
      </c>
      <c r="E20" s="248" t="s">
        <v>279</v>
      </c>
      <c r="F20" s="390">
        <f t="shared" si="1"/>
        <v>4178.6194999999998</v>
      </c>
      <c r="I20" s="794" t="str">
        <f>Defaults!J20</f>
        <v>LPG / Propane</v>
      </c>
      <c r="J20" s="794" t="str">
        <f t="shared" si="6"/>
        <v>Diesel</v>
      </c>
      <c r="K20" s="794" t="str">
        <f t="shared" si="5"/>
        <v>LPG / Propane_Diesel</v>
      </c>
      <c r="L20" s="794" t="s">
        <v>4727</v>
      </c>
      <c r="M20" s="806">
        <f>C12*(1/C39)*D18</f>
        <v>12429.510333333334</v>
      </c>
      <c r="N20" s="794" t="s">
        <v>4730</v>
      </c>
      <c r="O20" s="795">
        <v>1</v>
      </c>
      <c r="P20" s="795">
        <v>1</v>
      </c>
      <c r="Q20" s="795">
        <v>1</v>
      </c>
      <c r="R20" s="795">
        <v>1</v>
      </c>
      <c r="S20" s="795">
        <v>1</v>
      </c>
      <c r="T20" s="795">
        <v>1</v>
      </c>
      <c r="U20" s="794" t="s">
        <v>4733</v>
      </c>
      <c r="V20" s="802">
        <f>C12*(1/C39)*(1/C14)</f>
        <v>1.2899172158431418</v>
      </c>
    </row>
    <row r="21" spans="2:22" ht="15.75" x14ac:dyDescent="0.25">
      <c r="B21" s="110" t="s">
        <v>233</v>
      </c>
      <c r="C21" s="249">
        <v>3.6</v>
      </c>
      <c r="D21" s="249">
        <v>0</v>
      </c>
      <c r="E21" s="250" t="s">
        <v>280</v>
      </c>
      <c r="F21" s="390">
        <f>C21*D21</f>
        <v>0</v>
      </c>
      <c r="I21" s="794" t="str">
        <f>Defaults!J21</f>
        <v>Renewable Natural Gas</v>
      </c>
      <c r="J21" s="794" t="str">
        <f t="shared" si="6"/>
        <v>Diesel</v>
      </c>
      <c r="K21" s="794" t="str">
        <f t="shared" si="5"/>
        <v>Renewable Natural Gas_Diesel</v>
      </c>
      <c r="L21" s="794" t="s">
        <v>4727</v>
      </c>
      <c r="M21" s="806">
        <f>C12*(1/C42)*D22</f>
        <v>7467.5673333333334</v>
      </c>
      <c r="N21" s="794" t="s">
        <v>4730</v>
      </c>
      <c r="O21" s="795">
        <v>1</v>
      </c>
      <c r="P21" s="795">
        <v>1</v>
      </c>
      <c r="Q21" s="795">
        <v>1</v>
      </c>
      <c r="R21" s="795">
        <v>1</v>
      </c>
      <c r="S21" s="795">
        <v>1</v>
      </c>
      <c r="T21" s="795">
        <v>1</v>
      </c>
      <c r="U21" s="794" t="s">
        <v>4733</v>
      </c>
      <c r="V21" s="131">
        <f>C12*(1/C42)*(1/C14)</f>
        <v>1.2899172158431418</v>
      </c>
    </row>
    <row r="22" spans="2:22" ht="15.75" x14ac:dyDescent="0.25">
      <c r="B22" s="106" t="s">
        <v>281</v>
      </c>
      <c r="C22" s="126">
        <v>0.98</v>
      </c>
      <c r="D22" s="126">
        <v>49.98</v>
      </c>
      <c r="E22" s="246" t="s">
        <v>282</v>
      </c>
      <c r="F22" s="390">
        <f t="shared" si="1"/>
        <v>48.980399999999996</v>
      </c>
      <c r="I22" s="794" t="str">
        <f>Defaults!J22</f>
        <v>Diesel</v>
      </c>
      <c r="J22" s="794" t="str">
        <f t="shared" si="6"/>
        <v>Diesel</v>
      </c>
      <c r="K22" s="794" t="str">
        <f t="shared" si="5"/>
        <v>Diesel_Diesel</v>
      </c>
      <c r="L22" s="794" t="s">
        <v>4727</v>
      </c>
      <c r="M22" s="806">
        <f>F12</f>
        <v>13507.511500000001</v>
      </c>
      <c r="N22" s="794" t="s">
        <v>4730</v>
      </c>
      <c r="O22" s="795">
        <v>1</v>
      </c>
      <c r="P22" s="795">
        <v>1</v>
      </c>
      <c r="Q22" s="795">
        <v>1</v>
      </c>
      <c r="R22" s="795">
        <v>1</v>
      </c>
      <c r="S22" s="795">
        <v>1</v>
      </c>
      <c r="T22" s="795">
        <v>1</v>
      </c>
      <c r="U22" s="794" t="s">
        <v>4733</v>
      </c>
      <c r="V22" s="131">
        <f>C12*(1/C14)</f>
        <v>1.1609254942588276</v>
      </c>
    </row>
    <row r="23" spans="2:22" ht="16.5" thickBot="1" x14ac:dyDescent="0.3">
      <c r="B23" s="379" t="s">
        <v>4473</v>
      </c>
      <c r="C23" s="380">
        <v>3.6</v>
      </c>
      <c r="D23" s="380">
        <v>81.489999999999995</v>
      </c>
      <c r="E23" s="381" t="s">
        <v>271</v>
      </c>
      <c r="F23" s="391">
        <f t="shared" si="1"/>
        <v>293.36399999999998</v>
      </c>
      <c r="I23" s="796" t="str">
        <f>I10</f>
        <v>Electricity</v>
      </c>
      <c r="J23" s="796" t="str">
        <f>I22</f>
        <v>Diesel</v>
      </c>
      <c r="K23" s="796" t="str">
        <f t="shared" si="5"/>
        <v>Electricity_Diesel</v>
      </c>
      <c r="L23" s="796" t="s">
        <v>4727</v>
      </c>
      <c r="M23" s="807">
        <f>C12*(1/5)*D13</f>
        <v>2191.5920599999999</v>
      </c>
      <c r="N23" s="796" t="s">
        <v>4730</v>
      </c>
      <c r="O23" s="797">
        <v>0</v>
      </c>
      <c r="P23" s="797">
        <v>0</v>
      </c>
      <c r="Q23" s="797">
        <v>0</v>
      </c>
      <c r="R23" s="797">
        <v>1</v>
      </c>
      <c r="S23" s="797">
        <v>0.5</v>
      </c>
      <c r="T23" s="797">
        <v>0</v>
      </c>
      <c r="U23" s="796" t="s">
        <v>4733</v>
      </c>
      <c r="V23" s="798">
        <f>C12*(1/5)*(1/C14)</f>
        <v>0.23218509885176553</v>
      </c>
    </row>
    <row r="24" spans="2:22" ht="17.100000000000001" customHeight="1" x14ac:dyDescent="0.25">
      <c r="B24" s="383" t="s">
        <v>4623</v>
      </c>
      <c r="C24" s="384"/>
      <c r="D24" s="384"/>
      <c r="E24" s="384"/>
      <c r="F24" s="385"/>
      <c r="I24" s="796" t="str">
        <f>I11</f>
        <v>Hydrogen</v>
      </c>
      <c r="J24" s="796" t="str">
        <f>I22</f>
        <v>Diesel</v>
      </c>
      <c r="K24" s="796" t="str">
        <f t="shared" si="5"/>
        <v>Hydrogen_Diesel</v>
      </c>
      <c r="L24" s="796" t="s">
        <v>4727</v>
      </c>
      <c r="M24" s="807">
        <f>C12*(1/C37)*D16</f>
        <v>7899.0508947368417</v>
      </c>
      <c r="N24" s="796" t="s">
        <v>4730</v>
      </c>
      <c r="O24" s="797">
        <v>0</v>
      </c>
      <c r="P24" s="797">
        <v>0</v>
      </c>
      <c r="Q24" s="797">
        <v>0</v>
      </c>
      <c r="R24" s="797">
        <v>1</v>
      </c>
      <c r="S24" s="797">
        <v>0.5</v>
      </c>
      <c r="T24" s="797">
        <v>0</v>
      </c>
      <c r="U24" s="796" t="s">
        <v>4733</v>
      </c>
      <c r="V24" s="799">
        <f>C12*(1/C37)*(1/C14)</f>
        <v>0.61101341803096187</v>
      </c>
    </row>
    <row r="25" spans="2:22" ht="15.75" x14ac:dyDescent="0.25">
      <c r="B25" s="386" t="s">
        <v>4624</v>
      </c>
      <c r="C25" s="382"/>
      <c r="D25" s="382"/>
      <c r="E25" s="382"/>
      <c r="F25" s="366"/>
      <c r="I25" s="41"/>
      <c r="J25" s="41"/>
      <c r="K25" s="41"/>
      <c r="L25" s="41"/>
      <c r="M25" s="800"/>
      <c r="N25" s="41"/>
      <c r="O25" s="800"/>
      <c r="P25" s="800"/>
      <c r="Q25" s="800"/>
      <c r="R25" s="80"/>
      <c r="S25" s="80"/>
      <c r="T25" s="800"/>
      <c r="U25" s="41"/>
      <c r="V25" s="800"/>
    </row>
    <row r="26" spans="2:22" ht="15" customHeight="1" x14ac:dyDescent="0.25">
      <c r="B26" s="386" t="s">
        <v>4625</v>
      </c>
      <c r="C26" s="382"/>
      <c r="D26" s="382"/>
      <c r="E26" s="382"/>
      <c r="F26" s="366"/>
      <c r="I26" s="41"/>
      <c r="J26" s="41"/>
      <c r="K26" s="41"/>
      <c r="L26" s="41"/>
      <c r="M26" s="800"/>
      <c r="N26" s="41"/>
      <c r="O26" s="80"/>
      <c r="P26" s="80"/>
      <c r="Q26" s="80"/>
      <c r="R26" s="80"/>
      <c r="S26" s="80"/>
      <c r="T26" s="80"/>
      <c r="U26" s="41"/>
      <c r="V26" s="626"/>
    </row>
    <row r="27" spans="2:22" ht="16.5" thickBot="1" x14ac:dyDescent="0.3">
      <c r="B27" s="387" t="s">
        <v>4626</v>
      </c>
      <c r="C27" s="388"/>
      <c r="D27" s="388"/>
      <c r="E27" s="388"/>
      <c r="F27" s="389"/>
      <c r="I27" s="822" t="str">
        <f>I16</f>
        <v>Biodiesel</v>
      </c>
      <c r="J27" s="822" t="str">
        <f>J10</f>
        <v>Gasoline</v>
      </c>
      <c r="K27" s="823" t="str">
        <f>CONCATENATE(I27,"_",J27)</f>
        <v>Biodiesel_Gasoline</v>
      </c>
      <c r="L27" s="822" t="s">
        <v>4726</v>
      </c>
      <c r="M27" s="824">
        <f>C14*0.9*(1/1)*D10</f>
        <v>3219.1473599999999</v>
      </c>
    </row>
    <row r="28" spans="2:22" ht="16.5" thickBot="1" x14ac:dyDescent="0.3">
      <c r="I28" s="822" t="str">
        <f>I17</f>
        <v>Renewable Diesel</v>
      </c>
      <c r="J28" s="822" t="str">
        <f t="shared" ref="J28:J29" si="7">J11</f>
        <v>Gasoline</v>
      </c>
      <c r="K28" s="823" t="str">
        <f t="shared" ref="K28:K29" si="8">CONCATENATE(I28,"_",J28)</f>
        <v>Renewable Diesel_Gasoline</v>
      </c>
      <c r="L28" s="822" t="s">
        <v>4726</v>
      </c>
      <c r="M28" s="824">
        <f>C14*0.9*(1/1)*D20</f>
        <v>3359.8808099999997</v>
      </c>
    </row>
    <row r="29" spans="2:22" ht="15.75" x14ac:dyDescent="0.25">
      <c r="B29" s="392"/>
      <c r="C29" s="372" t="s">
        <v>232</v>
      </c>
      <c r="D29" s="393"/>
      <c r="I29" s="822" t="str">
        <f>I21</f>
        <v>Renewable Natural Gas</v>
      </c>
      <c r="J29" s="822" t="str">
        <f t="shared" si="7"/>
        <v>Gasoline</v>
      </c>
      <c r="K29" s="823" t="str">
        <f t="shared" si="8"/>
        <v>Renewable Natural Gas_Gasoline</v>
      </c>
      <c r="L29" s="822" t="s">
        <v>4726</v>
      </c>
      <c r="M29" s="824">
        <f>C14*0.9*(1/0.9)*D22</f>
        <v>5789.1833999999999</v>
      </c>
    </row>
    <row r="30" spans="2:22" ht="32.25" thickBot="1" x14ac:dyDescent="0.3">
      <c r="B30" s="113" t="s">
        <v>231</v>
      </c>
      <c r="C30" s="114" t="s">
        <v>230</v>
      </c>
      <c r="D30" s="115" t="s">
        <v>229</v>
      </c>
    </row>
    <row r="31" spans="2:22" ht="15.75" x14ac:dyDescent="0.25">
      <c r="B31" s="116" t="s">
        <v>228</v>
      </c>
      <c r="C31" s="117">
        <v>1</v>
      </c>
      <c r="D31" s="118" t="s">
        <v>220</v>
      </c>
    </row>
    <row r="32" spans="2:22" ht="15.75" x14ac:dyDescent="0.25">
      <c r="B32" s="106" t="s">
        <v>268</v>
      </c>
      <c r="C32" s="107">
        <v>0.9</v>
      </c>
      <c r="D32" s="119">
        <v>1</v>
      </c>
    </row>
    <row r="33" spans="2:6" ht="15.75" x14ac:dyDescent="0.25">
      <c r="B33" s="106" t="s">
        <v>227</v>
      </c>
      <c r="C33" s="120">
        <v>1</v>
      </c>
      <c r="D33" s="121" t="s">
        <v>220</v>
      </c>
    </row>
    <row r="34" spans="2:6" ht="126" x14ac:dyDescent="0.25">
      <c r="B34" s="122" t="s">
        <v>226</v>
      </c>
      <c r="C34" s="123" t="s">
        <v>4690</v>
      </c>
      <c r="D34" s="562" t="s">
        <v>4691</v>
      </c>
      <c r="F34" s="563"/>
    </row>
    <row r="35" spans="2:6" ht="15.75" x14ac:dyDescent="0.25">
      <c r="B35" s="106" t="s">
        <v>225</v>
      </c>
      <c r="C35" s="124" t="s">
        <v>220</v>
      </c>
      <c r="D35" s="119">
        <v>1</v>
      </c>
    </row>
    <row r="36" spans="2:6" ht="15.75" x14ac:dyDescent="0.25">
      <c r="B36" s="106" t="s">
        <v>249</v>
      </c>
      <c r="C36" s="124"/>
      <c r="D36" s="119"/>
    </row>
    <row r="37" spans="2:6" ht="15.75" x14ac:dyDescent="0.25">
      <c r="B37" s="106" t="s">
        <v>224</v>
      </c>
      <c r="C37" s="107">
        <v>1.9</v>
      </c>
      <c r="D37" s="108">
        <v>2.5</v>
      </c>
    </row>
    <row r="38" spans="2:6" ht="15.75" x14ac:dyDescent="0.25">
      <c r="B38" s="106" t="s">
        <v>223</v>
      </c>
      <c r="C38" s="107">
        <v>0.9</v>
      </c>
      <c r="D38" s="119">
        <v>1</v>
      </c>
    </row>
    <row r="39" spans="2:6" ht="15.75" x14ac:dyDescent="0.25">
      <c r="B39" s="106" t="s">
        <v>276</v>
      </c>
      <c r="C39" s="120">
        <v>0.9</v>
      </c>
      <c r="D39" s="119">
        <v>1</v>
      </c>
    </row>
    <row r="40" spans="2:6" ht="15.75" x14ac:dyDescent="0.25">
      <c r="B40" s="106" t="s">
        <v>222</v>
      </c>
      <c r="C40" s="124" t="s">
        <v>220</v>
      </c>
      <c r="D40" s="119">
        <v>1</v>
      </c>
    </row>
    <row r="41" spans="2:6" ht="15.75" x14ac:dyDescent="0.25">
      <c r="B41" s="106" t="s">
        <v>221</v>
      </c>
      <c r="C41" s="120">
        <v>1</v>
      </c>
      <c r="D41" s="121" t="s">
        <v>220</v>
      </c>
    </row>
    <row r="42" spans="2:6" ht="16.5" thickBot="1" x14ac:dyDescent="0.3">
      <c r="B42" s="111" t="s">
        <v>281</v>
      </c>
      <c r="C42" s="112">
        <v>0.9</v>
      </c>
      <c r="D42" s="125">
        <v>1</v>
      </c>
    </row>
    <row r="44" spans="2:6" ht="16.5" thickBot="1" x14ac:dyDescent="0.3">
      <c r="B44" s="13"/>
      <c r="C44" s="13"/>
      <c r="D44" s="13"/>
      <c r="E44" s="13"/>
    </row>
    <row r="45" spans="2:6" ht="16.5" thickBot="1" x14ac:dyDescent="0.3">
      <c r="B45" s="497" t="s">
        <v>212</v>
      </c>
      <c r="C45" s="498"/>
      <c r="D45" s="498"/>
      <c r="E45" s="499"/>
    </row>
    <row r="46" spans="2:6" ht="15.95" customHeight="1" x14ac:dyDescent="0.25">
      <c r="B46" s="500" t="s">
        <v>4627</v>
      </c>
      <c r="C46" s="501"/>
      <c r="D46" s="501"/>
      <c r="E46" s="502"/>
    </row>
    <row r="47" spans="2:6" ht="15.95" customHeight="1" x14ac:dyDescent="0.25">
      <c r="B47" s="503" t="s">
        <v>4628</v>
      </c>
      <c r="C47" s="504"/>
      <c r="D47" s="504"/>
      <c r="E47" s="505"/>
    </row>
    <row r="48" spans="2:6" ht="15.95" customHeight="1" x14ac:dyDescent="0.25">
      <c r="B48" s="517" t="s">
        <v>219</v>
      </c>
      <c r="C48" s="506"/>
      <c r="D48" s="506"/>
      <c r="E48" s="507"/>
    </row>
    <row r="49" spans="2:5" ht="18" customHeight="1" x14ac:dyDescent="0.25">
      <c r="B49" s="508" t="s">
        <v>4629</v>
      </c>
      <c r="C49" s="509"/>
      <c r="D49" s="509"/>
      <c r="E49" s="510"/>
    </row>
    <row r="50" spans="2:5" ht="18" customHeight="1" thickBot="1" x14ac:dyDescent="0.3">
      <c r="B50" s="511" t="s">
        <v>4630</v>
      </c>
      <c r="C50" s="512"/>
      <c r="D50" s="512"/>
      <c r="E50" s="513"/>
    </row>
    <row r="51" spans="2:5" ht="18" customHeight="1" thickBot="1" x14ac:dyDescent="0.3">
      <c r="B51" s="514" t="s">
        <v>4474</v>
      </c>
      <c r="C51" s="515"/>
      <c r="D51" s="515"/>
      <c r="E51" s="516"/>
    </row>
  </sheetData>
  <hyperlinks>
    <hyperlink ref="B48" r:id="rId1" tooltip="LCFS Regulation"/>
  </hyperlinks>
  <pageMargins left="0.7" right="0.7" top="0.98479166666666662" bottom="0.75" header="0.3" footer="0.3"/>
  <pageSetup scale="53" orientation="portrait" r:id="rId2"/>
  <headerFooter>
    <oddHeader>&amp;C&amp;G</oddHeader>
    <oddFooter>&amp;L&amp;"Arial,Regular"&amp;12&amp;K000000June 1, 2020&amp;C&amp;"Arial,Regular"&amp;12Page &amp;P of &amp;N&amp;R&amp;"Arial,Regular"&amp;12&amp;K000000&amp;A</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I2670"/>
  <sheetViews>
    <sheetView showGridLines="0" zoomScaleNormal="100" zoomScaleSheetLayoutView="100" zoomScalePageLayoutView="30" workbookViewId="0">
      <selection activeCell="H2" sqref="H2"/>
    </sheetView>
  </sheetViews>
  <sheetFormatPr defaultColWidth="9.140625" defaultRowHeight="15" x14ac:dyDescent="0.25"/>
  <cols>
    <col min="1" max="1" width="28.42578125" style="75" customWidth="1"/>
    <col min="2" max="2" width="12.42578125" style="76" customWidth="1"/>
    <col min="3" max="3" width="32.42578125" style="75" bestFit="1" customWidth="1"/>
    <col min="4" max="4" width="16.85546875" style="75" customWidth="1"/>
    <col min="5" max="8" width="9.140625" style="75"/>
    <col min="9" max="9" width="53.42578125" style="75" customWidth="1"/>
    <col min="10" max="16384" width="9.140625" style="75"/>
  </cols>
  <sheetData>
    <row r="2" spans="1:9" ht="18.75" x14ac:dyDescent="0.3">
      <c r="D2" s="77" t="s">
        <v>0</v>
      </c>
      <c r="I2" s="77"/>
    </row>
    <row r="3" spans="1:9" ht="18.75" x14ac:dyDescent="0.3">
      <c r="D3" s="78" t="s">
        <v>4631</v>
      </c>
      <c r="I3" s="78"/>
    </row>
    <row r="4" spans="1:9" ht="18.75" x14ac:dyDescent="0.3">
      <c r="D4" s="397" t="s">
        <v>4632</v>
      </c>
    </row>
    <row r="8" spans="1:9" ht="16.5" thickBot="1" x14ac:dyDescent="0.3">
      <c r="A8" s="154" t="s">
        <v>312</v>
      </c>
      <c r="B8" s="75"/>
    </row>
    <row r="9" spans="1:9" ht="17.100000000000001" customHeight="1" x14ac:dyDescent="0.25">
      <c r="A9" s="411" t="s">
        <v>300</v>
      </c>
      <c r="B9" s="411"/>
      <c r="C9" s="413"/>
      <c r="D9" s="411" t="s">
        <v>301</v>
      </c>
      <c r="E9" s="411"/>
      <c r="F9" s="411"/>
      <c r="G9" s="411"/>
      <c r="H9" s="411"/>
      <c r="I9" s="412"/>
    </row>
    <row r="10" spans="1:9" ht="14.1" customHeight="1" x14ac:dyDescent="0.25">
      <c r="A10" s="420" t="s">
        <v>0</v>
      </c>
      <c r="B10" s="414"/>
      <c r="C10" s="415"/>
      <c r="D10" s="416" t="s">
        <v>302</v>
      </c>
      <c r="E10" s="414"/>
      <c r="F10" s="414"/>
      <c r="G10" s="414"/>
      <c r="H10" s="414"/>
      <c r="I10" s="419"/>
    </row>
    <row r="11" spans="1:9" ht="14.1" customHeight="1" x14ac:dyDescent="0.25">
      <c r="A11" s="420" t="s">
        <v>0</v>
      </c>
      <c r="B11" s="414"/>
      <c r="C11" s="415"/>
      <c r="D11" s="416" t="s">
        <v>4898</v>
      </c>
      <c r="E11" s="414"/>
      <c r="F11" s="414"/>
      <c r="G11" s="414"/>
      <c r="H11" s="414"/>
      <c r="I11" s="419"/>
    </row>
    <row r="12" spans="1:9" ht="17.100000000000001" customHeight="1" x14ac:dyDescent="0.25">
      <c r="A12" s="420" t="s">
        <v>313</v>
      </c>
      <c r="B12" s="417"/>
      <c r="C12" s="418"/>
      <c r="D12" s="417" t="s">
        <v>303</v>
      </c>
      <c r="E12" s="417"/>
      <c r="F12" s="417"/>
      <c r="G12" s="417"/>
      <c r="H12" s="417"/>
      <c r="I12" s="421"/>
    </row>
    <row r="13" spans="1:9" ht="17.100000000000001" customHeight="1" x14ac:dyDescent="0.25">
      <c r="A13" s="420" t="s">
        <v>304</v>
      </c>
      <c r="B13" s="417"/>
      <c r="C13" s="418"/>
      <c r="D13" s="417" t="s">
        <v>305</v>
      </c>
      <c r="E13" s="417"/>
      <c r="F13" s="417"/>
      <c r="G13" s="417"/>
      <c r="H13" s="417"/>
      <c r="I13" s="421"/>
    </row>
    <row r="14" spans="1:9" ht="17.100000000000001" customHeight="1" x14ac:dyDescent="0.25">
      <c r="A14" s="420" t="s">
        <v>306</v>
      </c>
      <c r="B14" s="417"/>
      <c r="C14" s="418"/>
      <c r="D14" s="417" t="s">
        <v>307</v>
      </c>
      <c r="E14" s="417"/>
      <c r="F14" s="417"/>
      <c r="G14" s="417"/>
      <c r="H14" s="417"/>
      <c r="I14" s="421"/>
    </row>
    <row r="15" spans="1:9" ht="17.100000000000001" customHeight="1" x14ac:dyDescent="0.25">
      <c r="A15" s="420" t="s">
        <v>310</v>
      </c>
      <c r="B15" s="417"/>
      <c r="C15" s="418"/>
      <c r="D15" s="417" t="s">
        <v>309</v>
      </c>
      <c r="E15" s="417"/>
      <c r="F15" s="417"/>
      <c r="G15" s="417"/>
      <c r="H15" s="417"/>
      <c r="I15" s="421"/>
    </row>
    <row r="16" spans="1:9" ht="15" customHeight="1" thickBot="1" x14ac:dyDescent="0.3">
      <c r="A16" s="422" t="s">
        <v>310</v>
      </c>
      <c r="B16" s="423"/>
      <c r="C16" s="424"/>
      <c r="D16" s="423" t="s">
        <v>311</v>
      </c>
      <c r="E16" s="423"/>
      <c r="F16" s="423"/>
      <c r="G16" s="423"/>
      <c r="H16" s="423"/>
      <c r="I16" s="425"/>
    </row>
    <row r="17" spans="1:9" ht="15.75" thickBot="1" x14ac:dyDescent="0.3"/>
    <row r="18" spans="1:9" ht="15.95" customHeight="1" x14ac:dyDescent="0.25">
      <c r="A18" s="426" t="s">
        <v>213</v>
      </c>
      <c r="B18" s="427"/>
      <c r="C18" s="427"/>
      <c r="D18" s="427"/>
      <c r="E18" s="427"/>
      <c r="F18" s="427"/>
      <c r="G18" s="427"/>
      <c r="H18" s="427"/>
      <c r="I18" s="428"/>
    </row>
    <row r="19" spans="1:9" ht="15.95" customHeight="1" x14ac:dyDescent="0.25">
      <c r="A19" s="433" t="s">
        <v>212</v>
      </c>
      <c r="B19" s="432"/>
      <c r="C19" s="432"/>
      <c r="D19" s="432"/>
      <c r="E19" s="432"/>
      <c r="F19" s="432"/>
      <c r="G19" s="432"/>
      <c r="H19" s="432"/>
      <c r="I19" s="434"/>
    </row>
    <row r="20" spans="1:9" ht="15.75" x14ac:dyDescent="0.25">
      <c r="A20" s="79" t="s">
        <v>261</v>
      </c>
      <c r="B20" s="263"/>
      <c r="C20" s="82"/>
      <c r="D20" s="82"/>
      <c r="E20" s="82"/>
      <c r="F20" s="82"/>
      <c r="G20" s="82"/>
      <c r="H20" s="82"/>
      <c r="I20" s="81"/>
    </row>
    <row r="21" spans="1:9" ht="15.75" x14ac:dyDescent="0.25">
      <c r="A21" s="79" t="s">
        <v>244</v>
      </c>
      <c r="B21" s="263"/>
      <c r="C21" s="82"/>
      <c r="D21" s="82"/>
      <c r="E21" s="82"/>
      <c r="F21" s="82"/>
      <c r="G21" s="82"/>
      <c r="H21" s="82"/>
      <c r="I21" s="81"/>
    </row>
    <row r="22" spans="1:9" ht="15.75" x14ac:dyDescent="0.25">
      <c r="A22" s="79" t="s">
        <v>240</v>
      </c>
      <c r="B22" s="263"/>
      <c r="C22" s="82"/>
      <c r="D22" s="82"/>
      <c r="E22" s="82"/>
      <c r="F22" s="82"/>
      <c r="G22" s="82"/>
      <c r="H22" s="82"/>
      <c r="I22" s="81"/>
    </row>
    <row r="23" spans="1:9" ht="15.75" customHeight="1" x14ac:dyDescent="0.25">
      <c r="A23" s="429" t="s">
        <v>4633</v>
      </c>
      <c r="B23" s="430"/>
      <c r="C23" s="430"/>
      <c r="D23" s="430"/>
      <c r="E23" s="430"/>
      <c r="F23" s="430"/>
      <c r="G23" s="430"/>
      <c r="H23" s="430"/>
      <c r="I23" s="431"/>
    </row>
    <row r="24" spans="1:9" ht="15.75" customHeight="1" x14ac:dyDescent="0.25">
      <c r="A24" s="429" t="s">
        <v>4634</v>
      </c>
      <c r="B24" s="430"/>
      <c r="C24" s="430"/>
      <c r="D24" s="430"/>
      <c r="E24" s="430"/>
      <c r="F24" s="430"/>
      <c r="G24" s="430"/>
      <c r="H24" s="430"/>
      <c r="I24" s="431"/>
    </row>
    <row r="25" spans="1:9" ht="15.75" x14ac:dyDescent="0.25">
      <c r="A25" s="79" t="s">
        <v>239</v>
      </c>
      <c r="B25" s="263"/>
      <c r="C25" s="82"/>
      <c r="D25" s="82"/>
      <c r="E25" s="82"/>
      <c r="F25" s="82"/>
      <c r="G25" s="82"/>
      <c r="H25" s="82"/>
      <c r="I25" s="81"/>
    </row>
    <row r="26" spans="1:9" ht="15.75" x14ac:dyDescent="0.25">
      <c r="A26" s="79" t="s">
        <v>238</v>
      </c>
      <c r="B26" s="263"/>
      <c r="C26" s="82"/>
      <c r="D26" s="82"/>
      <c r="E26" s="82"/>
      <c r="F26" s="82"/>
      <c r="G26" s="82"/>
      <c r="H26" s="82"/>
      <c r="I26" s="81"/>
    </row>
    <row r="27" spans="1:9" ht="15.75" x14ac:dyDescent="0.25">
      <c r="A27" s="79" t="s">
        <v>237</v>
      </c>
      <c r="B27" s="263"/>
      <c r="C27" s="82"/>
      <c r="D27" s="82"/>
      <c r="E27" s="82"/>
      <c r="F27" s="82"/>
      <c r="G27" s="82"/>
      <c r="H27" s="82"/>
      <c r="I27" s="81"/>
    </row>
    <row r="28" spans="1:9" ht="15.75" x14ac:dyDescent="0.25">
      <c r="A28" s="79" t="s">
        <v>236</v>
      </c>
      <c r="B28" s="263"/>
      <c r="C28" s="82"/>
      <c r="D28" s="82"/>
      <c r="E28" s="82"/>
      <c r="F28" s="82"/>
      <c r="G28" s="82"/>
      <c r="H28" s="82"/>
      <c r="I28" s="81"/>
    </row>
    <row r="29" spans="1:9" ht="15.75" x14ac:dyDescent="0.25">
      <c r="A29" s="79" t="s">
        <v>235</v>
      </c>
      <c r="B29" s="263"/>
      <c r="C29" s="82"/>
      <c r="D29" s="82"/>
      <c r="E29" s="82"/>
      <c r="F29" s="82"/>
      <c r="G29" s="82"/>
      <c r="H29" s="82"/>
      <c r="I29" s="81"/>
    </row>
    <row r="30" spans="1:9" ht="15.75" x14ac:dyDescent="0.25">
      <c r="A30" s="79" t="s">
        <v>262</v>
      </c>
      <c r="B30" s="82"/>
      <c r="C30" s="82"/>
      <c r="D30" s="82"/>
      <c r="E30" s="82"/>
      <c r="F30" s="82"/>
      <c r="G30" s="82"/>
      <c r="H30" s="82"/>
      <c r="I30" s="81"/>
    </row>
    <row r="31" spans="1:9" ht="17.100000000000001" customHeight="1" x14ac:dyDescent="0.25">
      <c r="A31" s="429" t="s">
        <v>211</v>
      </c>
      <c r="B31" s="430"/>
      <c r="C31" s="430"/>
      <c r="D31" s="83"/>
      <c r="E31" s="83"/>
      <c r="F31" s="82"/>
      <c r="G31" s="82"/>
      <c r="H31" s="82"/>
      <c r="I31" s="84"/>
    </row>
    <row r="32" spans="1:9" ht="16.5" thickBot="1" x14ac:dyDescent="0.3">
      <c r="A32" s="85" t="s">
        <v>263</v>
      </c>
      <c r="B32" s="398"/>
      <c r="C32" s="212"/>
      <c r="D32" s="86"/>
      <c r="E32" s="86"/>
      <c r="F32" s="212"/>
      <c r="G32" s="212"/>
      <c r="H32" s="212"/>
      <c r="I32" s="87"/>
    </row>
    <row r="33" spans="1:9" ht="15.75" x14ac:dyDescent="0.25">
      <c r="A33" s="83"/>
      <c r="B33" s="262"/>
      <c r="C33" s="43"/>
      <c r="D33" s="83"/>
      <c r="E33" s="83"/>
      <c r="F33" s="43"/>
      <c r="G33" s="43"/>
      <c r="H33" s="43"/>
    </row>
    <row r="34" spans="1:9" ht="15.75" customHeight="1" x14ac:dyDescent="0.25">
      <c r="A34" s="436" t="s">
        <v>4635</v>
      </c>
      <c r="B34" s="435"/>
      <c r="C34" s="435"/>
      <c r="D34" s="435"/>
      <c r="E34" s="435"/>
      <c r="F34" s="435"/>
      <c r="G34" s="435"/>
      <c r="H34" s="435"/>
      <c r="I34" s="435"/>
    </row>
    <row r="35" spans="1:9" ht="15.75" customHeight="1" x14ac:dyDescent="0.25">
      <c r="A35" s="435" t="s">
        <v>4636</v>
      </c>
      <c r="B35" s="435"/>
      <c r="C35" s="435"/>
      <c r="D35" s="435"/>
      <c r="E35" s="435"/>
      <c r="F35" s="435"/>
      <c r="G35" s="435"/>
      <c r="H35" s="435"/>
      <c r="I35" s="435"/>
    </row>
    <row r="36" spans="1:9" ht="16.5" customHeight="1" x14ac:dyDescent="0.25">
      <c r="A36" s="435" t="s">
        <v>4637</v>
      </c>
      <c r="B36" s="435"/>
      <c r="C36" s="435"/>
      <c r="D36" s="435"/>
      <c r="E36" s="435"/>
      <c r="F36" s="435"/>
      <c r="G36" s="435"/>
      <c r="H36" s="435"/>
      <c r="I36" s="435"/>
    </row>
    <row r="37" spans="1:9" ht="16.5" customHeight="1" x14ac:dyDescent="0.25">
      <c r="A37" s="435" t="s">
        <v>4638</v>
      </c>
      <c r="B37" s="435"/>
      <c r="C37" s="435"/>
      <c r="D37" s="435"/>
      <c r="E37" s="435"/>
      <c r="F37" s="435"/>
      <c r="G37" s="435"/>
      <c r="H37" s="435"/>
      <c r="I37" s="435"/>
    </row>
    <row r="38" spans="1:9" ht="16.5" customHeight="1" x14ac:dyDescent="0.25">
      <c r="A38" s="435" t="s">
        <v>4639</v>
      </c>
      <c r="B38" s="435"/>
      <c r="C38" s="435"/>
      <c r="D38" s="435"/>
      <c r="E38" s="435"/>
      <c r="F38" s="435"/>
      <c r="G38" s="435"/>
      <c r="H38" s="435"/>
      <c r="I38" s="435"/>
    </row>
    <row r="39" spans="1:9" ht="16.5" customHeight="1" x14ac:dyDescent="0.25">
      <c r="A39" s="435"/>
      <c r="B39" s="435"/>
      <c r="C39" s="435"/>
      <c r="D39" s="435"/>
      <c r="E39" s="435"/>
      <c r="F39" s="435"/>
      <c r="G39" s="435"/>
      <c r="H39" s="435"/>
      <c r="I39" s="435"/>
    </row>
    <row r="40" spans="1:9" ht="16.5" customHeight="1" x14ac:dyDescent="0.25">
      <c r="A40" s="435"/>
      <c r="B40" s="435"/>
      <c r="C40" s="435"/>
      <c r="D40" s="435"/>
      <c r="E40" s="435"/>
      <c r="F40" s="435"/>
      <c r="G40" s="435"/>
      <c r="H40" s="435"/>
      <c r="I40" s="435"/>
    </row>
    <row r="41" spans="1:9" ht="16.5" customHeight="1" thickBot="1" x14ac:dyDescent="0.3">
      <c r="A41" s="399"/>
      <c r="B41" s="399"/>
      <c r="C41" s="399"/>
      <c r="D41" s="399"/>
      <c r="E41" s="399"/>
      <c r="F41" s="399"/>
      <c r="G41" s="399"/>
      <c r="H41" s="399"/>
      <c r="I41" s="399"/>
    </row>
    <row r="42" spans="1:9" ht="15.95" customHeight="1" thickBot="1" x14ac:dyDescent="0.3">
      <c r="A42" s="88" t="s">
        <v>21</v>
      </c>
      <c r="B42" s="89" t="s">
        <v>210</v>
      </c>
      <c r="C42" s="90" t="s">
        <v>247</v>
      </c>
      <c r="D42" s="91" t="s">
        <v>264</v>
      </c>
      <c r="E42" s="43"/>
      <c r="F42" s="43"/>
      <c r="G42" s="43"/>
      <c r="H42" s="43"/>
    </row>
    <row r="43" spans="1:9" ht="15.75" x14ac:dyDescent="0.25">
      <c r="A43" s="92" t="s">
        <v>207</v>
      </c>
      <c r="B43" s="93">
        <v>2015</v>
      </c>
      <c r="C43" s="94" t="s">
        <v>209</v>
      </c>
      <c r="D43" s="95">
        <v>487.93751476156308</v>
      </c>
      <c r="E43" s="43"/>
      <c r="F43" s="43"/>
      <c r="G43" s="43"/>
      <c r="H43" s="43"/>
    </row>
    <row r="44" spans="1:9" ht="15.75" x14ac:dyDescent="0.25">
      <c r="A44" s="96" t="s">
        <v>207</v>
      </c>
      <c r="B44" s="97">
        <v>2016</v>
      </c>
      <c r="C44" s="98" t="s">
        <v>208</v>
      </c>
      <c r="D44" s="99">
        <v>477.76284825547918</v>
      </c>
      <c r="E44" s="43"/>
      <c r="F44" s="43"/>
      <c r="G44" s="43"/>
      <c r="H44" s="43"/>
    </row>
    <row r="45" spans="1:9" ht="15.75" x14ac:dyDescent="0.25">
      <c r="A45" s="400" t="s">
        <v>207</v>
      </c>
      <c r="B45" s="401">
        <v>2017</v>
      </c>
      <c r="C45" s="401" t="str">
        <f t="shared" ref="C45:C78" si="0">CONCATENATE(A45,"_",B45)</f>
        <v>Alameda_2017</v>
      </c>
      <c r="D45" s="100">
        <v>467.03030045186233</v>
      </c>
      <c r="E45" s="43"/>
      <c r="F45" s="43"/>
      <c r="G45" s="43"/>
      <c r="H45" s="43"/>
    </row>
    <row r="46" spans="1:9" ht="15.75" x14ac:dyDescent="0.25">
      <c r="A46" s="400" t="s">
        <v>207</v>
      </c>
      <c r="B46" s="401">
        <v>2018</v>
      </c>
      <c r="C46" s="401" t="str">
        <f t="shared" si="0"/>
        <v>Alameda_2018</v>
      </c>
      <c r="D46" s="100">
        <v>455.62736140406508</v>
      </c>
      <c r="E46" s="43"/>
      <c r="F46" s="43"/>
      <c r="G46" s="43"/>
      <c r="H46" s="43"/>
    </row>
    <row r="47" spans="1:9" ht="15.75" x14ac:dyDescent="0.25">
      <c r="A47" s="400" t="s">
        <v>207</v>
      </c>
      <c r="B47" s="401">
        <v>2019</v>
      </c>
      <c r="C47" s="401" t="str">
        <f t="shared" si="0"/>
        <v>Alameda_2019</v>
      </c>
      <c r="D47" s="100">
        <v>443.84227907620419</v>
      </c>
      <c r="E47" s="43"/>
      <c r="F47" s="43"/>
      <c r="G47" s="43"/>
      <c r="H47" s="43"/>
    </row>
    <row r="48" spans="1:9" ht="15.75" x14ac:dyDescent="0.25">
      <c r="A48" s="400" t="s">
        <v>207</v>
      </c>
      <c r="B48" s="401">
        <v>2020</v>
      </c>
      <c r="C48" s="401" t="str">
        <f t="shared" si="0"/>
        <v>Alameda_2020</v>
      </c>
      <c r="D48" s="100">
        <v>431.77205542285469</v>
      </c>
      <c r="E48" s="43"/>
      <c r="F48" s="43"/>
      <c r="G48" s="43"/>
      <c r="H48" s="43"/>
    </row>
    <row r="49" spans="1:8" ht="15.75" x14ac:dyDescent="0.25">
      <c r="A49" s="400" t="s">
        <v>207</v>
      </c>
      <c r="B49" s="401">
        <v>2021</v>
      </c>
      <c r="C49" s="401" t="str">
        <f t="shared" si="0"/>
        <v>Alameda_2021</v>
      </c>
      <c r="D49" s="100">
        <v>419.50069212678727</v>
      </c>
      <c r="E49" s="43"/>
      <c r="F49" s="43"/>
      <c r="G49" s="43"/>
      <c r="H49" s="43"/>
    </row>
    <row r="50" spans="1:8" ht="15.75" x14ac:dyDescent="0.25">
      <c r="A50" s="400" t="s">
        <v>207</v>
      </c>
      <c r="B50" s="401">
        <v>2022</v>
      </c>
      <c r="C50" s="401" t="str">
        <f t="shared" si="0"/>
        <v>Alameda_2022</v>
      </c>
      <c r="D50" s="100">
        <v>407.36763414912144</v>
      </c>
      <c r="E50" s="43"/>
      <c r="F50" s="43"/>
      <c r="G50" s="43"/>
      <c r="H50" s="43"/>
    </row>
    <row r="51" spans="1:8" ht="15.75" x14ac:dyDescent="0.25">
      <c r="A51" s="400" t="s">
        <v>207</v>
      </c>
      <c r="B51" s="401">
        <v>2023</v>
      </c>
      <c r="C51" s="401" t="str">
        <f t="shared" si="0"/>
        <v>Alameda_2023</v>
      </c>
      <c r="D51" s="100">
        <v>395.26493168867819</v>
      </c>
      <c r="E51" s="43"/>
      <c r="F51" s="43"/>
      <c r="G51" s="43"/>
      <c r="H51" s="43"/>
    </row>
    <row r="52" spans="1:8" ht="15.75" x14ac:dyDescent="0.25">
      <c r="A52" s="400" t="s">
        <v>207</v>
      </c>
      <c r="B52" s="401">
        <v>2024</v>
      </c>
      <c r="C52" s="401" t="str">
        <f t="shared" si="0"/>
        <v>Alameda_2024</v>
      </c>
      <c r="D52" s="100">
        <v>383.26005416902882</v>
      </c>
      <c r="E52" s="43"/>
      <c r="F52" s="43"/>
      <c r="G52" s="43"/>
      <c r="H52" s="43"/>
    </row>
    <row r="53" spans="1:8" ht="15.75" x14ac:dyDescent="0.25">
      <c r="A53" s="400" t="s">
        <v>207</v>
      </c>
      <c r="B53" s="401">
        <v>2025</v>
      </c>
      <c r="C53" s="401" t="str">
        <f t="shared" si="0"/>
        <v>Alameda_2025</v>
      </c>
      <c r="D53" s="100">
        <v>371.35091022244626</v>
      </c>
      <c r="E53" s="43"/>
      <c r="F53" s="43"/>
      <c r="G53" s="43"/>
      <c r="H53" s="43"/>
    </row>
    <row r="54" spans="1:8" ht="15.75" x14ac:dyDescent="0.25">
      <c r="A54" s="400" t="s">
        <v>207</v>
      </c>
      <c r="B54" s="401">
        <v>2026</v>
      </c>
      <c r="C54" s="401" t="str">
        <f t="shared" si="0"/>
        <v>Alameda_2026</v>
      </c>
      <c r="D54" s="100">
        <v>360.57983911695442</v>
      </c>
      <c r="E54" s="43"/>
      <c r="F54" s="43"/>
      <c r="G54" s="43"/>
      <c r="H54" s="43"/>
    </row>
    <row r="55" spans="1:8" ht="15.75" x14ac:dyDescent="0.25">
      <c r="A55" s="400" t="s">
        <v>207</v>
      </c>
      <c r="B55" s="401">
        <v>2027</v>
      </c>
      <c r="C55" s="401" t="str">
        <f t="shared" si="0"/>
        <v>Alameda_2027</v>
      </c>
      <c r="D55" s="100">
        <v>350.79129290123603</v>
      </c>
      <c r="E55" s="43"/>
      <c r="F55" s="43"/>
      <c r="G55" s="43"/>
      <c r="H55" s="43"/>
    </row>
    <row r="56" spans="1:8" ht="15.75" x14ac:dyDescent="0.25">
      <c r="A56" s="400" t="s">
        <v>207</v>
      </c>
      <c r="B56" s="401">
        <v>2028</v>
      </c>
      <c r="C56" s="401" t="str">
        <f t="shared" si="0"/>
        <v>Alameda_2028</v>
      </c>
      <c r="D56" s="100">
        <v>341.99810328057038</v>
      </c>
      <c r="E56" s="43"/>
      <c r="F56" s="43"/>
      <c r="G56" s="43"/>
      <c r="H56" s="43"/>
    </row>
    <row r="57" spans="1:8" ht="15.75" x14ac:dyDescent="0.25">
      <c r="A57" s="400" t="s">
        <v>207</v>
      </c>
      <c r="B57" s="401">
        <v>2029</v>
      </c>
      <c r="C57" s="401" t="str">
        <f t="shared" si="0"/>
        <v>Alameda_2029</v>
      </c>
      <c r="D57" s="100">
        <v>334.12829308495498</v>
      </c>
      <c r="E57" s="43"/>
      <c r="F57" s="43"/>
      <c r="G57" s="43"/>
      <c r="H57" s="43"/>
    </row>
    <row r="58" spans="1:8" ht="15.75" x14ac:dyDescent="0.25">
      <c r="A58" s="400" t="s">
        <v>207</v>
      </c>
      <c r="B58" s="401">
        <v>2030</v>
      </c>
      <c r="C58" s="401" t="str">
        <f t="shared" si="0"/>
        <v>Alameda_2030</v>
      </c>
      <c r="D58" s="100">
        <v>327.1369516471733</v>
      </c>
      <c r="E58" s="43"/>
      <c r="F58" s="43"/>
      <c r="G58" s="43"/>
      <c r="H58" s="43"/>
    </row>
    <row r="59" spans="1:8" ht="15.75" x14ac:dyDescent="0.25">
      <c r="A59" s="400" t="s">
        <v>207</v>
      </c>
      <c r="B59" s="401">
        <v>2031</v>
      </c>
      <c r="C59" s="401" t="str">
        <f t="shared" si="0"/>
        <v>Alameda_2031</v>
      </c>
      <c r="D59" s="100">
        <v>320.94076564931839</v>
      </c>
      <c r="E59" s="43"/>
      <c r="F59" s="43"/>
      <c r="G59" s="43"/>
      <c r="H59" s="43"/>
    </row>
    <row r="60" spans="1:8" ht="15.75" x14ac:dyDescent="0.25">
      <c r="A60" s="400" t="s">
        <v>207</v>
      </c>
      <c r="B60" s="401">
        <v>2032</v>
      </c>
      <c r="C60" s="401" t="str">
        <f t="shared" si="0"/>
        <v>Alameda_2032</v>
      </c>
      <c r="D60" s="100">
        <v>315.48345369828559</v>
      </c>
      <c r="E60" s="43"/>
      <c r="F60" s="43"/>
      <c r="G60" s="43"/>
      <c r="H60" s="43"/>
    </row>
    <row r="61" spans="1:8" ht="15.75" x14ac:dyDescent="0.25">
      <c r="A61" s="400" t="s">
        <v>207</v>
      </c>
      <c r="B61" s="401">
        <v>2033</v>
      </c>
      <c r="C61" s="401" t="str">
        <f t="shared" si="0"/>
        <v>Alameda_2033</v>
      </c>
      <c r="D61" s="100">
        <v>310.71004957914056</v>
      </c>
      <c r="E61" s="43"/>
      <c r="F61" s="43"/>
      <c r="G61" s="43"/>
      <c r="H61" s="43"/>
    </row>
    <row r="62" spans="1:8" ht="15.75" x14ac:dyDescent="0.25">
      <c r="A62" s="400" t="s">
        <v>207</v>
      </c>
      <c r="B62" s="401">
        <v>2034</v>
      </c>
      <c r="C62" s="401" t="str">
        <f t="shared" si="0"/>
        <v>Alameda_2034</v>
      </c>
      <c r="D62" s="100">
        <v>306.55084025239404</v>
      </c>
      <c r="E62" s="43"/>
      <c r="F62" s="43"/>
      <c r="G62" s="43"/>
      <c r="H62" s="43"/>
    </row>
    <row r="63" spans="1:8" ht="15.75" x14ac:dyDescent="0.25">
      <c r="A63" s="400" t="s">
        <v>207</v>
      </c>
      <c r="B63" s="401">
        <v>2035</v>
      </c>
      <c r="C63" s="401" t="str">
        <f t="shared" si="0"/>
        <v>Alameda_2035</v>
      </c>
      <c r="D63" s="100">
        <v>302.95536958226086</v>
      </c>
      <c r="E63" s="43"/>
      <c r="F63" s="43"/>
      <c r="G63" s="43"/>
      <c r="H63" s="43"/>
    </row>
    <row r="64" spans="1:8" ht="15.75" x14ac:dyDescent="0.25">
      <c r="A64" s="400" t="s">
        <v>207</v>
      </c>
      <c r="B64" s="401">
        <v>2036</v>
      </c>
      <c r="C64" s="401" t="str">
        <f t="shared" si="0"/>
        <v>Alameda_2036</v>
      </c>
      <c r="D64" s="100">
        <v>299.87192901792702</v>
      </c>
      <c r="E64" s="43"/>
      <c r="F64" s="43"/>
      <c r="G64" s="43"/>
      <c r="H64" s="43"/>
    </row>
    <row r="65" spans="1:8" ht="15.75" x14ac:dyDescent="0.25">
      <c r="A65" s="400" t="s">
        <v>207</v>
      </c>
      <c r="B65" s="401">
        <v>2037</v>
      </c>
      <c r="C65" s="401" t="str">
        <f t="shared" si="0"/>
        <v>Alameda_2037</v>
      </c>
      <c r="D65" s="100">
        <v>297.2557684078426</v>
      </c>
      <c r="E65" s="43"/>
      <c r="F65" s="43"/>
      <c r="G65" s="43"/>
      <c r="H65" s="43"/>
    </row>
    <row r="66" spans="1:8" ht="15.75" x14ac:dyDescent="0.25">
      <c r="A66" s="400" t="s">
        <v>207</v>
      </c>
      <c r="B66" s="401">
        <v>2038</v>
      </c>
      <c r="C66" s="401" t="str">
        <f t="shared" si="0"/>
        <v>Alameda_2038</v>
      </c>
      <c r="D66" s="100">
        <v>295.0575937700836</v>
      </c>
      <c r="E66" s="43"/>
      <c r="F66" s="43"/>
      <c r="G66" s="43"/>
      <c r="H66" s="43"/>
    </row>
    <row r="67" spans="1:8" ht="15.75" x14ac:dyDescent="0.25">
      <c r="A67" s="400" t="s">
        <v>207</v>
      </c>
      <c r="B67" s="401">
        <v>2039</v>
      </c>
      <c r="C67" s="401" t="str">
        <f t="shared" si="0"/>
        <v>Alameda_2039</v>
      </c>
      <c r="D67" s="100">
        <v>293.22058154920029</v>
      </c>
      <c r="E67" s="43"/>
      <c r="F67" s="43"/>
      <c r="G67" s="43"/>
      <c r="H67" s="43"/>
    </row>
    <row r="68" spans="1:8" ht="15.75" x14ac:dyDescent="0.25">
      <c r="A68" s="400" t="s">
        <v>207</v>
      </c>
      <c r="B68" s="401">
        <v>2040</v>
      </c>
      <c r="C68" s="401" t="str">
        <f t="shared" si="0"/>
        <v>Alameda_2040</v>
      </c>
      <c r="D68" s="100">
        <v>291.69235215118999</v>
      </c>
      <c r="E68" s="43"/>
      <c r="F68" s="43"/>
      <c r="G68" s="43"/>
      <c r="H68" s="43"/>
    </row>
    <row r="69" spans="1:8" ht="15.75" x14ac:dyDescent="0.25">
      <c r="A69" s="400" t="s">
        <v>207</v>
      </c>
      <c r="B69" s="401">
        <v>2041</v>
      </c>
      <c r="C69" s="401" t="str">
        <f t="shared" si="0"/>
        <v>Alameda_2041</v>
      </c>
      <c r="D69" s="100">
        <v>290.44262000914728</v>
      </c>
      <c r="E69" s="43"/>
      <c r="F69" s="43"/>
      <c r="G69" s="43"/>
      <c r="H69" s="43"/>
    </row>
    <row r="70" spans="1:8" ht="15.75" x14ac:dyDescent="0.25">
      <c r="A70" s="400" t="s">
        <v>207</v>
      </c>
      <c r="B70" s="401">
        <v>2042</v>
      </c>
      <c r="C70" s="401" t="str">
        <f t="shared" si="0"/>
        <v>Alameda_2042</v>
      </c>
      <c r="D70" s="100">
        <v>289.41342761976767</v>
      </c>
      <c r="E70" s="43"/>
      <c r="F70" s="43"/>
      <c r="G70" s="43"/>
      <c r="H70" s="43"/>
    </row>
    <row r="71" spans="1:8" ht="15.75" x14ac:dyDescent="0.25">
      <c r="A71" s="400" t="s">
        <v>207</v>
      </c>
      <c r="B71" s="401">
        <v>2043</v>
      </c>
      <c r="C71" s="401" t="str">
        <f t="shared" si="0"/>
        <v>Alameda_2043</v>
      </c>
      <c r="D71" s="100">
        <v>288.57559007025668</v>
      </c>
      <c r="E71" s="43"/>
      <c r="F71" s="43"/>
      <c r="G71" s="43"/>
      <c r="H71" s="43"/>
    </row>
    <row r="72" spans="1:8" ht="15.75" x14ac:dyDescent="0.25">
      <c r="A72" s="400" t="s">
        <v>207</v>
      </c>
      <c r="B72" s="401">
        <v>2044</v>
      </c>
      <c r="C72" s="401" t="str">
        <f t="shared" si="0"/>
        <v>Alameda_2044</v>
      </c>
      <c r="D72" s="100">
        <v>287.89070420164524</v>
      </c>
      <c r="E72" s="43"/>
      <c r="F72" s="43"/>
      <c r="G72" s="43"/>
      <c r="H72" s="43"/>
    </row>
    <row r="73" spans="1:8" ht="15.75" x14ac:dyDescent="0.25">
      <c r="A73" s="400" t="s">
        <v>207</v>
      </c>
      <c r="B73" s="401">
        <v>2045</v>
      </c>
      <c r="C73" s="401" t="str">
        <f t="shared" si="0"/>
        <v>Alameda_2045</v>
      </c>
      <c r="D73" s="100">
        <v>287.3207549267708</v>
      </c>
      <c r="E73" s="43"/>
      <c r="F73" s="43"/>
      <c r="G73" s="43"/>
      <c r="H73" s="43"/>
    </row>
    <row r="74" spans="1:8" ht="15.75" x14ac:dyDescent="0.25">
      <c r="A74" s="400" t="s">
        <v>207</v>
      </c>
      <c r="B74" s="401">
        <v>2046</v>
      </c>
      <c r="C74" s="401" t="str">
        <f t="shared" si="0"/>
        <v>Alameda_2046</v>
      </c>
      <c r="D74" s="100">
        <v>286.85812091392688</v>
      </c>
      <c r="E74" s="43"/>
      <c r="F74" s="43"/>
      <c r="G74" s="43"/>
      <c r="H74" s="43"/>
    </row>
    <row r="75" spans="1:8" ht="15.75" x14ac:dyDescent="0.25">
      <c r="A75" s="400" t="s">
        <v>207</v>
      </c>
      <c r="B75" s="401">
        <v>2047</v>
      </c>
      <c r="C75" s="401" t="str">
        <f t="shared" si="0"/>
        <v>Alameda_2047</v>
      </c>
      <c r="D75" s="100">
        <v>286.48255249641699</v>
      </c>
      <c r="E75" s="43"/>
      <c r="F75" s="43"/>
      <c r="G75" s="43"/>
      <c r="H75" s="43"/>
    </row>
    <row r="76" spans="1:8" ht="15.75" x14ac:dyDescent="0.25">
      <c r="A76" s="400" t="s">
        <v>207</v>
      </c>
      <c r="B76" s="401">
        <v>2048</v>
      </c>
      <c r="C76" s="401" t="str">
        <f t="shared" si="0"/>
        <v>Alameda_2048</v>
      </c>
      <c r="D76" s="100">
        <v>286.17651590734442</v>
      </c>
      <c r="E76" s="43"/>
      <c r="F76" s="43"/>
      <c r="G76" s="43"/>
      <c r="H76" s="43"/>
    </row>
    <row r="77" spans="1:8" ht="15.75" x14ac:dyDescent="0.25">
      <c r="A77" s="400" t="s">
        <v>207</v>
      </c>
      <c r="B77" s="401">
        <v>2049</v>
      </c>
      <c r="C77" s="401" t="str">
        <f t="shared" si="0"/>
        <v>Alameda_2049</v>
      </c>
      <c r="D77" s="100">
        <v>285.92838905067737</v>
      </c>
      <c r="E77" s="43"/>
      <c r="F77" s="43"/>
      <c r="G77" s="43"/>
      <c r="H77" s="43"/>
    </row>
    <row r="78" spans="1:8" ht="15.75" x14ac:dyDescent="0.25">
      <c r="A78" s="400" t="s">
        <v>207</v>
      </c>
      <c r="B78" s="401">
        <v>2050</v>
      </c>
      <c r="C78" s="401" t="str">
        <f t="shared" si="0"/>
        <v>Alameda_2050</v>
      </c>
      <c r="D78" s="100">
        <v>285.73092911248625</v>
      </c>
      <c r="E78" s="43"/>
      <c r="F78" s="43"/>
      <c r="G78" s="43"/>
      <c r="H78" s="43"/>
    </row>
    <row r="79" spans="1:8" ht="15.75" x14ac:dyDescent="0.25">
      <c r="A79" s="96" t="s">
        <v>204</v>
      </c>
      <c r="B79" s="97">
        <v>2015</v>
      </c>
      <c r="C79" s="98" t="s">
        <v>206</v>
      </c>
      <c r="D79" s="99">
        <v>487.37700091243732</v>
      </c>
      <c r="E79" s="43"/>
      <c r="F79" s="43"/>
      <c r="G79" s="43"/>
      <c r="H79" s="43"/>
    </row>
    <row r="80" spans="1:8" ht="15.75" x14ac:dyDescent="0.25">
      <c r="A80" s="96" t="s">
        <v>204</v>
      </c>
      <c r="B80" s="97">
        <v>2016</v>
      </c>
      <c r="C80" s="98" t="s">
        <v>205</v>
      </c>
      <c r="D80" s="99">
        <v>478.09134100049636</v>
      </c>
      <c r="E80" s="43"/>
      <c r="F80" s="43"/>
      <c r="G80" s="43"/>
      <c r="H80" s="43"/>
    </row>
    <row r="81" spans="1:8" ht="15.75" x14ac:dyDescent="0.25">
      <c r="A81" s="400" t="s">
        <v>204</v>
      </c>
      <c r="B81" s="401">
        <v>2017</v>
      </c>
      <c r="C81" s="401" t="str">
        <f t="shared" ref="C81:C114" si="1">CONCATENATE(A81,"_",B81)</f>
        <v>Alpine_2017</v>
      </c>
      <c r="D81" s="100">
        <v>466.01502823131887</v>
      </c>
      <c r="E81" s="43"/>
      <c r="F81" s="43"/>
      <c r="G81" s="43"/>
      <c r="H81" s="43"/>
    </row>
    <row r="82" spans="1:8" ht="15.75" x14ac:dyDescent="0.25">
      <c r="A82" s="400" t="s">
        <v>204</v>
      </c>
      <c r="B82" s="401">
        <v>2018</v>
      </c>
      <c r="C82" s="401" t="str">
        <f t="shared" si="1"/>
        <v>Alpine_2018</v>
      </c>
      <c r="D82" s="100">
        <v>453.82414004936891</v>
      </c>
      <c r="E82" s="43"/>
      <c r="F82" s="43"/>
      <c r="G82" s="43"/>
      <c r="H82" s="43"/>
    </row>
    <row r="83" spans="1:8" ht="15.75" x14ac:dyDescent="0.25">
      <c r="A83" s="400" t="s">
        <v>204</v>
      </c>
      <c r="B83" s="401">
        <v>2019</v>
      </c>
      <c r="C83" s="401" t="str">
        <f t="shared" si="1"/>
        <v>Alpine_2019</v>
      </c>
      <c r="D83" s="100">
        <v>441.37401730966491</v>
      </c>
      <c r="E83" s="43"/>
      <c r="F83" s="43"/>
      <c r="G83" s="43"/>
      <c r="H83" s="43"/>
    </row>
    <row r="84" spans="1:8" ht="15.75" x14ac:dyDescent="0.25">
      <c r="A84" s="400" t="s">
        <v>204</v>
      </c>
      <c r="B84" s="401">
        <v>2020</v>
      </c>
      <c r="C84" s="401" t="str">
        <f t="shared" si="1"/>
        <v>Alpine_2020</v>
      </c>
      <c r="D84" s="100">
        <v>428.61746901591988</v>
      </c>
      <c r="E84" s="43"/>
      <c r="F84" s="43"/>
      <c r="G84" s="43"/>
      <c r="H84" s="43"/>
    </row>
    <row r="85" spans="1:8" ht="15.75" x14ac:dyDescent="0.25">
      <c r="A85" s="400" t="s">
        <v>204</v>
      </c>
      <c r="B85" s="401">
        <v>2021</v>
      </c>
      <c r="C85" s="401" t="str">
        <f t="shared" si="1"/>
        <v>Alpine_2021</v>
      </c>
      <c r="D85" s="100">
        <v>415.72234522094038</v>
      </c>
      <c r="E85" s="43"/>
      <c r="F85" s="43"/>
      <c r="G85" s="43"/>
      <c r="H85" s="43"/>
    </row>
    <row r="86" spans="1:8" ht="15.75" x14ac:dyDescent="0.25">
      <c r="A86" s="400" t="s">
        <v>204</v>
      </c>
      <c r="B86" s="401">
        <v>2022</v>
      </c>
      <c r="C86" s="401" t="str">
        <f t="shared" si="1"/>
        <v>Alpine_2022</v>
      </c>
      <c r="D86" s="100">
        <v>403.02952006511555</v>
      </c>
      <c r="E86" s="43"/>
      <c r="F86" s="43"/>
      <c r="G86" s="43"/>
      <c r="H86" s="43"/>
    </row>
    <row r="87" spans="1:8" ht="15.75" x14ac:dyDescent="0.25">
      <c r="A87" s="400" t="s">
        <v>204</v>
      </c>
      <c r="B87" s="401">
        <v>2023</v>
      </c>
      <c r="C87" s="401" t="str">
        <f t="shared" si="1"/>
        <v>Alpine_2023</v>
      </c>
      <c r="D87" s="100">
        <v>390.48963663606759</v>
      </c>
      <c r="E87" s="43"/>
      <c r="F87" s="43"/>
      <c r="G87" s="43"/>
      <c r="H87" s="43"/>
    </row>
    <row r="88" spans="1:8" ht="15.75" x14ac:dyDescent="0.25">
      <c r="A88" s="400" t="s">
        <v>204</v>
      </c>
      <c r="B88" s="401">
        <v>2024</v>
      </c>
      <c r="C88" s="401" t="str">
        <f t="shared" si="1"/>
        <v>Alpine_2024</v>
      </c>
      <c r="D88" s="100">
        <v>378.23761118416047</v>
      </c>
      <c r="E88" s="43"/>
      <c r="F88" s="43"/>
      <c r="G88" s="43"/>
      <c r="H88" s="43"/>
    </row>
    <row r="89" spans="1:8" ht="15.75" x14ac:dyDescent="0.25">
      <c r="A89" s="400" t="s">
        <v>204</v>
      </c>
      <c r="B89" s="401">
        <v>2025</v>
      </c>
      <c r="C89" s="401" t="str">
        <f t="shared" si="1"/>
        <v>Alpine_2025</v>
      </c>
      <c r="D89" s="100">
        <v>366.14916467105525</v>
      </c>
      <c r="E89" s="43"/>
      <c r="F89" s="43"/>
      <c r="G89" s="43"/>
      <c r="H89" s="43"/>
    </row>
    <row r="90" spans="1:8" ht="15.75" x14ac:dyDescent="0.25">
      <c r="A90" s="400" t="s">
        <v>204</v>
      </c>
      <c r="B90" s="401">
        <v>2026</v>
      </c>
      <c r="C90" s="401" t="str">
        <f t="shared" si="1"/>
        <v>Alpine_2026</v>
      </c>
      <c r="D90" s="100">
        <v>355.2389736966993</v>
      </c>
      <c r="E90" s="43"/>
      <c r="F90" s="43"/>
      <c r="G90" s="43"/>
      <c r="H90" s="43"/>
    </row>
    <row r="91" spans="1:8" ht="15.75" x14ac:dyDescent="0.25">
      <c r="A91" s="400" t="s">
        <v>204</v>
      </c>
      <c r="B91" s="401">
        <v>2027</v>
      </c>
      <c r="C91" s="401" t="str">
        <f t="shared" si="1"/>
        <v>Alpine_2027</v>
      </c>
      <c r="D91" s="100">
        <v>345.36747009540926</v>
      </c>
      <c r="E91" s="43"/>
      <c r="F91" s="43"/>
      <c r="G91" s="43"/>
      <c r="H91" s="43"/>
    </row>
    <row r="92" spans="1:8" ht="15.75" x14ac:dyDescent="0.25">
      <c r="A92" s="400" t="s">
        <v>204</v>
      </c>
      <c r="B92" s="401">
        <v>2028</v>
      </c>
      <c r="C92" s="401" t="str">
        <f t="shared" si="1"/>
        <v>Alpine_2028</v>
      </c>
      <c r="D92" s="100">
        <v>336.52877755780838</v>
      </c>
      <c r="E92" s="43"/>
      <c r="F92" s="43"/>
      <c r="G92" s="43"/>
      <c r="H92" s="43"/>
    </row>
    <row r="93" spans="1:8" ht="15.75" x14ac:dyDescent="0.25">
      <c r="A93" s="400" t="s">
        <v>204</v>
      </c>
      <c r="B93" s="401">
        <v>2029</v>
      </c>
      <c r="C93" s="401" t="str">
        <f t="shared" si="1"/>
        <v>Alpine_2029</v>
      </c>
      <c r="D93" s="100">
        <v>328.60447559963399</v>
      </c>
      <c r="E93" s="43"/>
      <c r="F93" s="43"/>
      <c r="G93" s="43"/>
      <c r="H93" s="43"/>
    </row>
    <row r="94" spans="1:8" ht="15.75" x14ac:dyDescent="0.25">
      <c r="A94" s="400" t="s">
        <v>204</v>
      </c>
      <c r="B94" s="401">
        <v>2030</v>
      </c>
      <c r="C94" s="401" t="str">
        <f t="shared" si="1"/>
        <v>Alpine_2030</v>
      </c>
      <c r="D94" s="100">
        <v>321.56473408163328</v>
      </c>
      <c r="E94" s="43"/>
      <c r="F94" s="43"/>
      <c r="G94" s="43"/>
      <c r="H94" s="43"/>
    </row>
    <row r="95" spans="1:8" ht="15.75" x14ac:dyDescent="0.25">
      <c r="A95" s="400" t="s">
        <v>204</v>
      </c>
      <c r="B95" s="401">
        <v>2031</v>
      </c>
      <c r="C95" s="401" t="str">
        <f t="shared" si="1"/>
        <v>Alpine_2031</v>
      </c>
      <c r="D95" s="100">
        <v>315.27360831705136</v>
      </c>
      <c r="E95" s="43"/>
      <c r="F95" s="43"/>
      <c r="G95" s="43"/>
      <c r="H95" s="43"/>
    </row>
    <row r="96" spans="1:8" ht="15.75" x14ac:dyDescent="0.25">
      <c r="A96" s="400" t="s">
        <v>204</v>
      </c>
      <c r="B96" s="401">
        <v>2032</v>
      </c>
      <c r="C96" s="401" t="str">
        <f t="shared" si="1"/>
        <v>Alpine_2032</v>
      </c>
      <c r="D96" s="100">
        <v>309.74738873912952</v>
      </c>
      <c r="E96" s="43"/>
      <c r="F96" s="43"/>
      <c r="G96" s="43"/>
      <c r="H96" s="43"/>
    </row>
    <row r="97" spans="1:8" ht="15.75" x14ac:dyDescent="0.25">
      <c r="A97" s="400" t="s">
        <v>204</v>
      </c>
      <c r="B97" s="401">
        <v>2033</v>
      </c>
      <c r="C97" s="401" t="str">
        <f t="shared" si="1"/>
        <v>Alpine_2033</v>
      </c>
      <c r="D97" s="100">
        <v>304.88564784848529</v>
      </c>
      <c r="E97" s="43"/>
      <c r="F97" s="43"/>
      <c r="G97" s="43"/>
      <c r="H97" s="43"/>
    </row>
    <row r="98" spans="1:8" ht="15.75" x14ac:dyDescent="0.25">
      <c r="A98" s="400" t="s">
        <v>204</v>
      </c>
      <c r="B98" s="401">
        <v>2034</v>
      </c>
      <c r="C98" s="401" t="str">
        <f t="shared" si="1"/>
        <v>Alpine_2034</v>
      </c>
      <c r="D98" s="100">
        <v>300.63914877805814</v>
      </c>
      <c r="E98" s="43"/>
      <c r="F98" s="43"/>
      <c r="G98" s="43"/>
      <c r="H98" s="43"/>
    </row>
    <row r="99" spans="1:8" ht="15.75" x14ac:dyDescent="0.25">
      <c r="A99" s="400" t="s">
        <v>204</v>
      </c>
      <c r="B99" s="401">
        <v>2035</v>
      </c>
      <c r="C99" s="401" t="str">
        <f t="shared" si="1"/>
        <v>Alpine_2035</v>
      </c>
      <c r="D99" s="100">
        <v>296.93718358071459</v>
      </c>
      <c r="E99" s="43"/>
      <c r="F99" s="43"/>
      <c r="G99" s="43"/>
      <c r="H99" s="43"/>
    </row>
    <row r="100" spans="1:8" ht="15.75" x14ac:dyDescent="0.25">
      <c r="A100" s="400" t="s">
        <v>204</v>
      </c>
      <c r="B100" s="401">
        <v>2036</v>
      </c>
      <c r="C100" s="401" t="str">
        <f t="shared" si="1"/>
        <v>Alpine_2036</v>
      </c>
      <c r="D100" s="100">
        <v>293.75141568737575</v>
      </c>
      <c r="E100" s="43"/>
      <c r="F100" s="43"/>
      <c r="G100" s="43"/>
      <c r="H100" s="43"/>
    </row>
    <row r="101" spans="1:8" ht="15.75" x14ac:dyDescent="0.25">
      <c r="A101" s="400" t="s">
        <v>204</v>
      </c>
      <c r="B101" s="401">
        <v>2037</v>
      </c>
      <c r="C101" s="401" t="str">
        <f t="shared" si="1"/>
        <v>Alpine_2037</v>
      </c>
      <c r="D101" s="100">
        <v>290.99872234917217</v>
      </c>
      <c r="E101" s="43"/>
      <c r="F101" s="43"/>
      <c r="G101" s="43"/>
      <c r="H101" s="43"/>
    </row>
    <row r="102" spans="1:8" ht="15.75" x14ac:dyDescent="0.25">
      <c r="A102" s="400" t="s">
        <v>204</v>
      </c>
      <c r="B102" s="401">
        <v>2038</v>
      </c>
      <c r="C102" s="401" t="str">
        <f t="shared" si="1"/>
        <v>Alpine_2038</v>
      </c>
      <c r="D102" s="100">
        <v>288.70780692612618</v>
      </c>
      <c r="E102" s="43"/>
      <c r="F102" s="43"/>
      <c r="G102" s="43"/>
      <c r="H102" s="43"/>
    </row>
    <row r="103" spans="1:8" ht="15.75" x14ac:dyDescent="0.25">
      <c r="A103" s="400" t="s">
        <v>204</v>
      </c>
      <c r="B103" s="401">
        <v>2039</v>
      </c>
      <c r="C103" s="401" t="str">
        <f t="shared" si="1"/>
        <v>Alpine_2039</v>
      </c>
      <c r="D103" s="100">
        <v>286.77348136441532</v>
      </c>
      <c r="E103" s="43"/>
      <c r="F103" s="43"/>
      <c r="G103" s="43"/>
      <c r="H103" s="43"/>
    </row>
    <row r="104" spans="1:8" ht="15.75" x14ac:dyDescent="0.25">
      <c r="A104" s="400" t="s">
        <v>204</v>
      </c>
      <c r="B104" s="401">
        <v>2040</v>
      </c>
      <c r="C104" s="401" t="str">
        <f t="shared" si="1"/>
        <v>Alpine_2040</v>
      </c>
      <c r="D104" s="100">
        <v>285.15368773660782</v>
      </c>
      <c r="E104" s="43"/>
      <c r="F104" s="43"/>
      <c r="G104" s="43"/>
      <c r="H104" s="43"/>
    </row>
    <row r="105" spans="1:8" ht="15.75" x14ac:dyDescent="0.25">
      <c r="A105" s="400" t="s">
        <v>204</v>
      </c>
      <c r="B105" s="401">
        <v>2041</v>
      </c>
      <c r="C105" s="401" t="str">
        <f t="shared" si="1"/>
        <v>Alpine_2041</v>
      </c>
      <c r="D105" s="100">
        <v>283.82470991579805</v>
      </c>
      <c r="E105" s="43"/>
      <c r="F105" s="43"/>
      <c r="G105" s="43"/>
      <c r="H105" s="43"/>
    </row>
    <row r="106" spans="1:8" ht="15.75" x14ac:dyDescent="0.25">
      <c r="A106" s="400" t="s">
        <v>204</v>
      </c>
      <c r="B106" s="401">
        <v>2042</v>
      </c>
      <c r="C106" s="401" t="str">
        <f t="shared" si="1"/>
        <v>Alpine_2042</v>
      </c>
      <c r="D106" s="100">
        <v>282.71262982511269</v>
      </c>
      <c r="E106" s="43"/>
      <c r="F106" s="43"/>
      <c r="G106" s="43"/>
      <c r="H106" s="43"/>
    </row>
    <row r="107" spans="1:8" ht="15.75" x14ac:dyDescent="0.25">
      <c r="A107" s="400" t="s">
        <v>204</v>
      </c>
      <c r="B107" s="401">
        <v>2043</v>
      </c>
      <c r="C107" s="401" t="str">
        <f t="shared" si="1"/>
        <v>Alpine_2043</v>
      </c>
      <c r="D107" s="100">
        <v>281.82334198861525</v>
      </c>
      <c r="E107" s="43"/>
      <c r="F107" s="43"/>
      <c r="G107" s="43"/>
      <c r="H107" s="43"/>
    </row>
    <row r="108" spans="1:8" ht="15.75" x14ac:dyDescent="0.25">
      <c r="A108" s="400" t="s">
        <v>204</v>
      </c>
      <c r="B108" s="401">
        <v>2044</v>
      </c>
      <c r="C108" s="401" t="str">
        <f t="shared" si="1"/>
        <v>Alpine_2044</v>
      </c>
      <c r="D108" s="100">
        <v>281.05828647743891</v>
      </c>
      <c r="E108" s="43"/>
      <c r="F108" s="43"/>
      <c r="G108" s="43"/>
      <c r="H108" s="43"/>
    </row>
    <row r="109" spans="1:8" ht="15.75" x14ac:dyDescent="0.25">
      <c r="A109" s="400" t="s">
        <v>204</v>
      </c>
      <c r="B109" s="401">
        <v>2045</v>
      </c>
      <c r="C109" s="401" t="str">
        <f t="shared" si="1"/>
        <v>Alpine_2045</v>
      </c>
      <c r="D109" s="100">
        <v>280.43539213087564</v>
      </c>
      <c r="E109" s="43"/>
      <c r="F109" s="43"/>
      <c r="G109" s="43"/>
      <c r="H109" s="43"/>
    </row>
    <row r="110" spans="1:8" ht="15.75" x14ac:dyDescent="0.25">
      <c r="A110" s="400" t="s">
        <v>204</v>
      </c>
      <c r="B110" s="401">
        <v>2046</v>
      </c>
      <c r="C110" s="401" t="str">
        <f t="shared" si="1"/>
        <v>Alpine_2046</v>
      </c>
      <c r="D110" s="100">
        <v>279.94569132236563</v>
      </c>
      <c r="E110" s="43"/>
      <c r="F110" s="43"/>
      <c r="G110" s="43"/>
      <c r="H110" s="43"/>
    </row>
    <row r="111" spans="1:8" ht="15.75" x14ac:dyDescent="0.25">
      <c r="A111" s="400" t="s">
        <v>204</v>
      </c>
      <c r="B111" s="401">
        <v>2047</v>
      </c>
      <c r="C111" s="401" t="str">
        <f t="shared" si="1"/>
        <v>Alpine_2047</v>
      </c>
      <c r="D111" s="100">
        <v>279.54460451645315</v>
      </c>
      <c r="E111" s="43"/>
      <c r="F111" s="43"/>
      <c r="G111" s="43"/>
      <c r="H111" s="43"/>
    </row>
    <row r="112" spans="1:8" ht="15.75" x14ac:dyDescent="0.25">
      <c r="A112" s="400" t="s">
        <v>204</v>
      </c>
      <c r="B112" s="401">
        <v>2048</v>
      </c>
      <c r="C112" s="401" t="str">
        <f t="shared" si="1"/>
        <v>Alpine_2048</v>
      </c>
      <c r="D112" s="100">
        <v>279.25189491243066</v>
      </c>
      <c r="E112" s="43"/>
      <c r="F112" s="43"/>
      <c r="G112" s="43"/>
      <c r="H112" s="43"/>
    </row>
    <row r="113" spans="1:8" ht="15.75" x14ac:dyDescent="0.25">
      <c r="A113" s="400" t="s">
        <v>204</v>
      </c>
      <c r="B113" s="401">
        <v>2049</v>
      </c>
      <c r="C113" s="401" t="str">
        <f t="shared" si="1"/>
        <v>Alpine_2049</v>
      </c>
      <c r="D113" s="100">
        <v>278.97073080401145</v>
      </c>
      <c r="E113" s="43"/>
      <c r="F113" s="43"/>
      <c r="G113" s="43"/>
      <c r="H113" s="43"/>
    </row>
    <row r="114" spans="1:8" ht="15.75" x14ac:dyDescent="0.25">
      <c r="A114" s="400" t="s">
        <v>204</v>
      </c>
      <c r="B114" s="401">
        <v>2050</v>
      </c>
      <c r="C114" s="401" t="str">
        <f t="shared" si="1"/>
        <v>Alpine_2050</v>
      </c>
      <c r="D114" s="100">
        <v>278.78032608560034</v>
      </c>
      <c r="E114" s="43"/>
      <c r="F114" s="43"/>
      <c r="G114" s="43"/>
      <c r="H114" s="43"/>
    </row>
    <row r="115" spans="1:8" ht="15.75" x14ac:dyDescent="0.25">
      <c r="A115" s="96" t="s">
        <v>201</v>
      </c>
      <c r="B115" s="97">
        <v>2015</v>
      </c>
      <c r="C115" s="98" t="s">
        <v>203</v>
      </c>
      <c r="D115" s="99">
        <v>507.37937937381997</v>
      </c>
      <c r="E115" s="43"/>
      <c r="F115" s="43"/>
      <c r="G115" s="43"/>
      <c r="H115" s="43"/>
    </row>
    <row r="116" spans="1:8" ht="15.75" x14ac:dyDescent="0.25">
      <c r="A116" s="96" t="s">
        <v>201</v>
      </c>
      <c r="B116" s="97">
        <v>2016</v>
      </c>
      <c r="C116" s="98" t="s">
        <v>202</v>
      </c>
      <c r="D116" s="99">
        <v>499.31351821419059</v>
      </c>
      <c r="E116" s="43"/>
      <c r="F116" s="43"/>
      <c r="G116" s="43"/>
      <c r="H116" s="43"/>
    </row>
    <row r="117" spans="1:8" ht="15.75" x14ac:dyDescent="0.25">
      <c r="A117" s="400" t="s">
        <v>201</v>
      </c>
      <c r="B117" s="401">
        <v>2017</v>
      </c>
      <c r="C117" s="401" t="str">
        <f t="shared" ref="C117:C150" si="2">CONCATENATE(A117,"_",B117)</f>
        <v>Amador_2017</v>
      </c>
      <c r="D117" s="100">
        <v>487.7105528621401</v>
      </c>
      <c r="E117" s="43"/>
      <c r="F117" s="43"/>
      <c r="G117" s="43"/>
      <c r="H117" s="43"/>
    </row>
    <row r="118" spans="1:8" ht="15.75" x14ac:dyDescent="0.25">
      <c r="A118" s="400" t="s">
        <v>201</v>
      </c>
      <c r="B118" s="401">
        <v>2018</v>
      </c>
      <c r="C118" s="401" t="str">
        <f t="shared" si="2"/>
        <v>Amador_2018</v>
      </c>
      <c r="D118" s="100">
        <v>475.40541166182578</v>
      </c>
      <c r="E118" s="43"/>
      <c r="F118" s="43"/>
      <c r="G118" s="43"/>
      <c r="H118" s="43"/>
    </row>
    <row r="119" spans="1:8" ht="15.75" x14ac:dyDescent="0.25">
      <c r="A119" s="400" t="s">
        <v>201</v>
      </c>
      <c r="B119" s="401">
        <v>2019</v>
      </c>
      <c r="C119" s="401" t="str">
        <f t="shared" si="2"/>
        <v>Amador_2019</v>
      </c>
      <c r="D119" s="100">
        <v>462.4291064188202</v>
      </c>
      <c r="E119" s="43"/>
      <c r="F119" s="43"/>
      <c r="G119" s="43"/>
      <c r="H119" s="43"/>
    </row>
    <row r="120" spans="1:8" ht="15.75" x14ac:dyDescent="0.25">
      <c r="A120" s="400" t="s">
        <v>201</v>
      </c>
      <c r="B120" s="401">
        <v>2020</v>
      </c>
      <c r="C120" s="401" t="str">
        <f t="shared" si="2"/>
        <v>Amador_2020</v>
      </c>
      <c r="D120" s="100">
        <v>449.06933725771307</v>
      </c>
      <c r="E120" s="43"/>
      <c r="F120" s="43"/>
      <c r="G120" s="43"/>
      <c r="H120" s="43"/>
    </row>
    <row r="121" spans="1:8" ht="15.75" x14ac:dyDescent="0.25">
      <c r="A121" s="400" t="s">
        <v>201</v>
      </c>
      <c r="B121" s="401">
        <v>2021</v>
      </c>
      <c r="C121" s="401" t="str">
        <f t="shared" si="2"/>
        <v>Amador_2021</v>
      </c>
      <c r="D121" s="100">
        <v>435.40560818203761</v>
      </c>
      <c r="E121" s="43"/>
      <c r="F121" s="43"/>
      <c r="G121" s="43"/>
      <c r="H121" s="43"/>
    </row>
    <row r="122" spans="1:8" ht="15.75" x14ac:dyDescent="0.25">
      <c r="A122" s="400" t="s">
        <v>201</v>
      </c>
      <c r="B122" s="401">
        <v>2022</v>
      </c>
      <c r="C122" s="401" t="str">
        <f t="shared" si="2"/>
        <v>Amador_2022</v>
      </c>
      <c r="D122" s="100">
        <v>421.74327371205487</v>
      </c>
      <c r="E122" s="43"/>
      <c r="F122" s="43"/>
      <c r="G122" s="43"/>
      <c r="H122" s="43"/>
    </row>
    <row r="123" spans="1:8" ht="15.75" x14ac:dyDescent="0.25">
      <c r="A123" s="400" t="s">
        <v>201</v>
      </c>
      <c r="B123" s="401">
        <v>2023</v>
      </c>
      <c r="C123" s="401" t="str">
        <f t="shared" si="2"/>
        <v>Amador_2023</v>
      </c>
      <c r="D123" s="100">
        <v>408.24386434235089</v>
      </c>
      <c r="E123" s="43"/>
      <c r="F123" s="43"/>
      <c r="G123" s="43"/>
      <c r="H123" s="43"/>
    </row>
    <row r="124" spans="1:8" ht="15.75" x14ac:dyDescent="0.25">
      <c r="A124" s="400" t="s">
        <v>201</v>
      </c>
      <c r="B124" s="401">
        <v>2024</v>
      </c>
      <c r="C124" s="401" t="str">
        <f t="shared" si="2"/>
        <v>Amador_2024</v>
      </c>
      <c r="D124" s="100">
        <v>394.93322620927376</v>
      </c>
      <c r="E124" s="43"/>
      <c r="F124" s="43"/>
      <c r="G124" s="43"/>
      <c r="H124" s="43"/>
    </row>
    <row r="125" spans="1:8" ht="15.75" x14ac:dyDescent="0.25">
      <c r="A125" s="400" t="s">
        <v>201</v>
      </c>
      <c r="B125" s="401">
        <v>2025</v>
      </c>
      <c r="C125" s="401" t="str">
        <f t="shared" si="2"/>
        <v>Amador_2025</v>
      </c>
      <c r="D125" s="100">
        <v>381.95102702431569</v>
      </c>
      <c r="E125" s="43"/>
      <c r="F125" s="43"/>
      <c r="G125" s="43"/>
      <c r="H125" s="43"/>
    </row>
    <row r="126" spans="1:8" ht="15.75" x14ac:dyDescent="0.25">
      <c r="A126" s="400" t="s">
        <v>201</v>
      </c>
      <c r="B126" s="401">
        <v>2026</v>
      </c>
      <c r="C126" s="401" t="str">
        <f t="shared" si="2"/>
        <v>Amador_2026</v>
      </c>
      <c r="D126" s="100">
        <v>369.90201787098431</v>
      </c>
      <c r="E126" s="43"/>
      <c r="F126" s="43"/>
      <c r="G126" s="43"/>
      <c r="H126" s="43"/>
    </row>
    <row r="127" spans="1:8" ht="15.75" x14ac:dyDescent="0.25">
      <c r="A127" s="400" t="s">
        <v>201</v>
      </c>
      <c r="B127" s="401">
        <v>2027</v>
      </c>
      <c r="C127" s="401" t="str">
        <f t="shared" si="2"/>
        <v>Amador_2027</v>
      </c>
      <c r="D127" s="100">
        <v>358.68670504701021</v>
      </c>
      <c r="E127" s="43"/>
      <c r="F127" s="43"/>
      <c r="G127" s="43"/>
      <c r="H127" s="43"/>
    </row>
    <row r="128" spans="1:8" ht="15.75" x14ac:dyDescent="0.25">
      <c r="A128" s="400" t="s">
        <v>201</v>
      </c>
      <c r="B128" s="401">
        <v>2028</v>
      </c>
      <c r="C128" s="401" t="str">
        <f t="shared" si="2"/>
        <v>Amador_2028</v>
      </c>
      <c r="D128" s="100">
        <v>348.4095778878069</v>
      </c>
      <c r="E128" s="43"/>
      <c r="F128" s="43"/>
      <c r="G128" s="43"/>
      <c r="H128" s="43"/>
    </row>
    <row r="129" spans="1:8" ht="15.75" x14ac:dyDescent="0.25">
      <c r="A129" s="400" t="s">
        <v>201</v>
      </c>
      <c r="B129" s="401">
        <v>2029</v>
      </c>
      <c r="C129" s="401" t="str">
        <f t="shared" si="2"/>
        <v>Amador_2029</v>
      </c>
      <c r="D129" s="100">
        <v>339.03825499496446</v>
      </c>
      <c r="E129" s="43"/>
      <c r="F129" s="43"/>
      <c r="G129" s="43"/>
      <c r="H129" s="43"/>
    </row>
    <row r="130" spans="1:8" ht="15.75" x14ac:dyDescent="0.25">
      <c r="A130" s="400" t="s">
        <v>201</v>
      </c>
      <c r="B130" s="401">
        <v>2030</v>
      </c>
      <c r="C130" s="401" t="str">
        <f t="shared" si="2"/>
        <v>Amador_2030</v>
      </c>
      <c r="D130" s="100">
        <v>330.55479144930217</v>
      </c>
      <c r="E130" s="43"/>
      <c r="F130" s="43"/>
      <c r="G130" s="43"/>
      <c r="H130" s="43"/>
    </row>
    <row r="131" spans="1:8" ht="15.75" x14ac:dyDescent="0.25">
      <c r="A131" s="400" t="s">
        <v>201</v>
      </c>
      <c r="B131" s="401">
        <v>2031</v>
      </c>
      <c r="C131" s="401" t="str">
        <f t="shared" si="2"/>
        <v>Amador_2031</v>
      </c>
      <c r="D131" s="100">
        <v>322.96710742575925</v>
      </c>
      <c r="E131" s="43"/>
      <c r="F131" s="43"/>
      <c r="G131" s="43"/>
      <c r="H131" s="43"/>
    </row>
    <row r="132" spans="1:8" ht="15.75" x14ac:dyDescent="0.25">
      <c r="A132" s="400" t="s">
        <v>201</v>
      </c>
      <c r="B132" s="401">
        <v>2032</v>
      </c>
      <c r="C132" s="401" t="str">
        <f t="shared" si="2"/>
        <v>Amador_2032</v>
      </c>
      <c r="D132" s="100">
        <v>316.22225604219062</v>
      </c>
      <c r="E132" s="43"/>
      <c r="F132" s="43"/>
      <c r="G132" s="43"/>
      <c r="H132" s="43"/>
    </row>
    <row r="133" spans="1:8" ht="15.75" x14ac:dyDescent="0.25">
      <c r="A133" s="400" t="s">
        <v>201</v>
      </c>
      <c r="B133" s="401">
        <v>2033</v>
      </c>
      <c r="C133" s="401" t="str">
        <f t="shared" si="2"/>
        <v>Amador_2033</v>
      </c>
      <c r="D133" s="100">
        <v>310.21593262861347</v>
      </c>
      <c r="E133" s="43"/>
      <c r="F133" s="43"/>
      <c r="G133" s="43"/>
      <c r="H133" s="43"/>
    </row>
    <row r="134" spans="1:8" ht="15.75" x14ac:dyDescent="0.25">
      <c r="A134" s="400" t="s">
        <v>201</v>
      </c>
      <c r="B134" s="401">
        <v>2034</v>
      </c>
      <c r="C134" s="401" t="str">
        <f t="shared" si="2"/>
        <v>Amador_2034</v>
      </c>
      <c r="D134" s="100">
        <v>304.86957756828298</v>
      </c>
      <c r="E134" s="43"/>
      <c r="F134" s="43"/>
      <c r="G134" s="43"/>
      <c r="H134" s="43"/>
    </row>
    <row r="135" spans="1:8" ht="15.75" x14ac:dyDescent="0.25">
      <c r="A135" s="400" t="s">
        <v>201</v>
      </c>
      <c r="B135" s="401">
        <v>2035</v>
      </c>
      <c r="C135" s="401" t="str">
        <f t="shared" si="2"/>
        <v>Amador_2035</v>
      </c>
      <c r="D135" s="100">
        <v>300.14256070863365</v>
      </c>
      <c r="E135" s="43"/>
      <c r="F135" s="43"/>
      <c r="G135" s="43"/>
      <c r="H135" s="43"/>
    </row>
    <row r="136" spans="1:8" ht="15.75" x14ac:dyDescent="0.25">
      <c r="A136" s="400" t="s">
        <v>201</v>
      </c>
      <c r="B136" s="401">
        <v>2036</v>
      </c>
      <c r="C136" s="401" t="str">
        <f t="shared" si="2"/>
        <v>Amador_2036</v>
      </c>
      <c r="D136" s="100">
        <v>295.99676566296648</v>
      </c>
      <c r="E136" s="43"/>
      <c r="F136" s="43"/>
      <c r="G136" s="43"/>
      <c r="H136" s="43"/>
    </row>
    <row r="137" spans="1:8" ht="15.75" x14ac:dyDescent="0.25">
      <c r="A137" s="400" t="s">
        <v>201</v>
      </c>
      <c r="B137" s="401">
        <v>2037</v>
      </c>
      <c r="C137" s="401" t="str">
        <f t="shared" si="2"/>
        <v>Amador_2037</v>
      </c>
      <c r="D137" s="100">
        <v>292.38084711993804</v>
      </c>
      <c r="E137" s="43"/>
      <c r="F137" s="43"/>
      <c r="G137" s="43"/>
      <c r="H137" s="43"/>
    </row>
    <row r="138" spans="1:8" ht="15.75" x14ac:dyDescent="0.25">
      <c r="A138" s="400" t="s">
        <v>201</v>
      </c>
      <c r="B138" s="401">
        <v>2038</v>
      </c>
      <c r="C138" s="401" t="str">
        <f t="shared" si="2"/>
        <v>Amador_2038</v>
      </c>
      <c r="D138" s="100">
        <v>289.24804403940021</v>
      </c>
      <c r="E138" s="43"/>
      <c r="F138" s="43"/>
      <c r="G138" s="43"/>
      <c r="H138" s="43"/>
    </row>
    <row r="139" spans="1:8" ht="15.75" x14ac:dyDescent="0.25">
      <c r="A139" s="400" t="s">
        <v>201</v>
      </c>
      <c r="B139" s="401">
        <v>2039</v>
      </c>
      <c r="C139" s="401" t="str">
        <f t="shared" si="2"/>
        <v>Amador_2039</v>
      </c>
      <c r="D139" s="100">
        <v>286.49334524235627</v>
      </c>
      <c r="E139" s="43"/>
      <c r="F139" s="43"/>
      <c r="G139" s="43"/>
      <c r="H139" s="43"/>
    </row>
    <row r="140" spans="1:8" ht="15.75" x14ac:dyDescent="0.25">
      <c r="A140" s="400" t="s">
        <v>201</v>
      </c>
      <c r="B140" s="401">
        <v>2040</v>
      </c>
      <c r="C140" s="401" t="str">
        <f t="shared" si="2"/>
        <v>Amador_2040</v>
      </c>
      <c r="D140" s="100">
        <v>284.11010200249632</v>
      </c>
      <c r="E140" s="43"/>
      <c r="F140" s="43"/>
      <c r="G140" s="43"/>
      <c r="H140" s="43"/>
    </row>
    <row r="141" spans="1:8" ht="15.75" x14ac:dyDescent="0.25">
      <c r="A141" s="400" t="s">
        <v>201</v>
      </c>
      <c r="B141" s="401">
        <v>2041</v>
      </c>
      <c r="C141" s="401" t="str">
        <f t="shared" si="2"/>
        <v>Amador_2041</v>
      </c>
      <c r="D141" s="100">
        <v>282.04524671205081</v>
      </c>
      <c r="E141" s="43"/>
      <c r="F141" s="43"/>
      <c r="G141" s="43"/>
      <c r="H141" s="43"/>
    </row>
    <row r="142" spans="1:8" ht="15.75" x14ac:dyDescent="0.25">
      <c r="A142" s="400" t="s">
        <v>201</v>
      </c>
      <c r="B142" s="401">
        <v>2042</v>
      </c>
      <c r="C142" s="401" t="str">
        <f t="shared" si="2"/>
        <v>Amador_2042</v>
      </c>
      <c r="D142" s="100">
        <v>280.22253782375827</v>
      </c>
      <c r="E142" s="43"/>
      <c r="F142" s="43"/>
      <c r="G142" s="43"/>
      <c r="H142" s="43"/>
    </row>
    <row r="143" spans="1:8" ht="15.75" x14ac:dyDescent="0.25">
      <c r="A143" s="400" t="s">
        <v>201</v>
      </c>
      <c r="B143" s="401">
        <v>2043</v>
      </c>
      <c r="C143" s="401" t="str">
        <f t="shared" si="2"/>
        <v>Amador_2043</v>
      </c>
      <c r="D143" s="100">
        <v>278.61310897113503</v>
      </c>
      <c r="E143" s="43"/>
      <c r="F143" s="43"/>
      <c r="G143" s="43"/>
      <c r="H143" s="43"/>
    </row>
    <row r="144" spans="1:8" ht="15.75" x14ac:dyDescent="0.25">
      <c r="A144" s="400" t="s">
        <v>201</v>
      </c>
      <c r="B144" s="401">
        <v>2044</v>
      </c>
      <c r="C144" s="401" t="str">
        <f t="shared" si="2"/>
        <v>Amador_2044</v>
      </c>
      <c r="D144" s="100">
        <v>277.20812967429998</v>
      </c>
      <c r="E144" s="43"/>
      <c r="F144" s="43"/>
      <c r="G144" s="43"/>
      <c r="H144" s="43"/>
    </row>
    <row r="145" spans="1:8" ht="15.75" x14ac:dyDescent="0.25">
      <c r="A145" s="400" t="s">
        <v>201</v>
      </c>
      <c r="B145" s="401">
        <v>2045</v>
      </c>
      <c r="C145" s="401" t="str">
        <f t="shared" si="2"/>
        <v>Amador_2045</v>
      </c>
      <c r="D145" s="100">
        <v>275.92611462185272</v>
      </c>
      <c r="E145" s="43"/>
      <c r="F145" s="43"/>
      <c r="G145" s="43"/>
      <c r="H145" s="43"/>
    </row>
    <row r="146" spans="1:8" ht="15.75" x14ac:dyDescent="0.25">
      <c r="A146" s="400" t="s">
        <v>201</v>
      </c>
      <c r="B146" s="401">
        <v>2046</v>
      </c>
      <c r="C146" s="401" t="str">
        <f t="shared" si="2"/>
        <v>Amador_2046</v>
      </c>
      <c r="D146" s="100">
        <v>274.83106079727315</v>
      </c>
      <c r="E146" s="43"/>
      <c r="F146" s="43"/>
      <c r="G146" s="43"/>
      <c r="H146" s="43"/>
    </row>
    <row r="147" spans="1:8" ht="15.75" x14ac:dyDescent="0.25">
      <c r="A147" s="400" t="s">
        <v>201</v>
      </c>
      <c r="B147" s="401">
        <v>2047</v>
      </c>
      <c r="C147" s="401" t="str">
        <f t="shared" si="2"/>
        <v>Amador_2047</v>
      </c>
      <c r="D147" s="100">
        <v>273.88428736217116</v>
      </c>
      <c r="E147" s="43"/>
      <c r="F147" s="43"/>
      <c r="G147" s="43"/>
      <c r="H147" s="43"/>
    </row>
    <row r="148" spans="1:8" ht="15.75" x14ac:dyDescent="0.25">
      <c r="A148" s="400" t="s">
        <v>201</v>
      </c>
      <c r="B148" s="401">
        <v>2048</v>
      </c>
      <c r="C148" s="401" t="str">
        <f t="shared" si="2"/>
        <v>Amador_2048</v>
      </c>
      <c r="D148" s="100">
        <v>273.04847998854444</v>
      </c>
      <c r="E148" s="43"/>
      <c r="F148" s="43"/>
      <c r="G148" s="43"/>
      <c r="H148" s="43"/>
    </row>
    <row r="149" spans="1:8" ht="15.75" x14ac:dyDescent="0.25">
      <c r="A149" s="400" t="s">
        <v>201</v>
      </c>
      <c r="B149" s="401">
        <v>2049</v>
      </c>
      <c r="C149" s="401" t="str">
        <f t="shared" si="2"/>
        <v>Amador_2049</v>
      </c>
      <c r="D149" s="100">
        <v>272.33673912857637</v>
      </c>
      <c r="E149" s="43"/>
      <c r="F149" s="43"/>
      <c r="G149" s="43"/>
      <c r="H149" s="43"/>
    </row>
    <row r="150" spans="1:8" ht="15.75" x14ac:dyDescent="0.25">
      <c r="A150" s="400" t="s">
        <v>201</v>
      </c>
      <c r="B150" s="401">
        <v>2050</v>
      </c>
      <c r="C150" s="401" t="str">
        <f t="shared" si="2"/>
        <v>Amador_2050</v>
      </c>
      <c r="D150" s="100">
        <v>271.72134490006641</v>
      </c>
      <c r="E150" s="43"/>
      <c r="F150" s="43"/>
      <c r="G150" s="43"/>
      <c r="H150" s="43"/>
    </row>
    <row r="151" spans="1:8" ht="15.75" x14ac:dyDescent="0.25">
      <c r="A151" s="96" t="s">
        <v>198</v>
      </c>
      <c r="B151" s="97">
        <v>2015</v>
      </c>
      <c r="C151" s="98" t="s">
        <v>200</v>
      </c>
      <c r="D151" s="99">
        <v>535.95984837211006</v>
      </c>
      <c r="E151" s="43"/>
      <c r="F151" s="43"/>
      <c r="G151" s="43"/>
      <c r="H151" s="43"/>
    </row>
    <row r="152" spans="1:8" ht="15.75" x14ac:dyDescent="0.25">
      <c r="A152" s="96" t="s">
        <v>198</v>
      </c>
      <c r="B152" s="97">
        <v>2016</v>
      </c>
      <c r="C152" s="98" t="s">
        <v>199</v>
      </c>
      <c r="D152" s="99">
        <v>527.70784119660073</v>
      </c>
      <c r="E152" s="43"/>
      <c r="F152" s="43"/>
      <c r="G152" s="43"/>
      <c r="H152" s="43"/>
    </row>
    <row r="153" spans="1:8" ht="15.75" x14ac:dyDescent="0.25">
      <c r="A153" s="400" t="s">
        <v>198</v>
      </c>
      <c r="B153" s="401">
        <v>2017</v>
      </c>
      <c r="C153" s="401" t="str">
        <f t="shared" ref="C153:C186" si="3">CONCATENATE(A153,"_",B153)</f>
        <v>Butte_2017</v>
      </c>
      <c r="D153" s="100">
        <v>514.50914293854748</v>
      </c>
      <c r="E153" s="43"/>
      <c r="F153" s="43"/>
      <c r="G153" s="43"/>
      <c r="H153" s="43"/>
    </row>
    <row r="154" spans="1:8" ht="15.75" x14ac:dyDescent="0.25">
      <c r="A154" s="400" t="s">
        <v>198</v>
      </c>
      <c r="B154" s="401">
        <v>2018</v>
      </c>
      <c r="C154" s="401" t="str">
        <f t="shared" si="3"/>
        <v>Butte_2018</v>
      </c>
      <c r="D154" s="100">
        <v>500.50456981424884</v>
      </c>
      <c r="E154" s="43"/>
      <c r="F154" s="43"/>
      <c r="G154" s="43"/>
      <c r="H154" s="43"/>
    </row>
    <row r="155" spans="1:8" ht="15.75" x14ac:dyDescent="0.25">
      <c r="A155" s="400" t="s">
        <v>198</v>
      </c>
      <c r="B155" s="401">
        <v>2019</v>
      </c>
      <c r="C155" s="401" t="str">
        <f t="shared" si="3"/>
        <v>Butte_2019</v>
      </c>
      <c r="D155" s="100">
        <v>485.86895880654231</v>
      </c>
      <c r="E155" s="43"/>
      <c r="F155" s="43"/>
      <c r="G155" s="43"/>
      <c r="H155" s="43"/>
    </row>
    <row r="156" spans="1:8" ht="15.75" x14ac:dyDescent="0.25">
      <c r="A156" s="400" t="s">
        <v>198</v>
      </c>
      <c r="B156" s="401">
        <v>2020</v>
      </c>
      <c r="C156" s="401" t="str">
        <f t="shared" si="3"/>
        <v>Butte_2020</v>
      </c>
      <c r="D156" s="100">
        <v>470.98213588882794</v>
      </c>
      <c r="E156" s="43"/>
      <c r="F156" s="43"/>
      <c r="G156" s="43"/>
      <c r="H156" s="43"/>
    </row>
    <row r="157" spans="1:8" ht="15.75" x14ac:dyDescent="0.25">
      <c r="A157" s="400" t="s">
        <v>198</v>
      </c>
      <c r="B157" s="401">
        <v>2021</v>
      </c>
      <c r="C157" s="401" t="str">
        <f t="shared" si="3"/>
        <v>Butte_2021</v>
      </c>
      <c r="D157" s="100">
        <v>456.5579177752262</v>
      </c>
      <c r="E157" s="43"/>
      <c r="F157" s="43"/>
      <c r="G157" s="43"/>
      <c r="H157" s="43"/>
    </row>
    <row r="158" spans="1:8" ht="15.75" x14ac:dyDescent="0.25">
      <c r="A158" s="400" t="s">
        <v>198</v>
      </c>
      <c r="B158" s="401">
        <v>2022</v>
      </c>
      <c r="C158" s="401" t="str">
        <f t="shared" si="3"/>
        <v>Butte_2022</v>
      </c>
      <c r="D158" s="100">
        <v>441.62829785798453</v>
      </c>
      <c r="E158" s="43"/>
      <c r="F158" s="43"/>
      <c r="G158" s="43"/>
      <c r="H158" s="43"/>
    </row>
    <row r="159" spans="1:8" ht="15.75" x14ac:dyDescent="0.25">
      <c r="A159" s="400" t="s">
        <v>198</v>
      </c>
      <c r="B159" s="401">
        <v>2023</v>
      </c>
      <c r="C159" s="401" t="str">
        <f t="shared" si="3"/>
        <v>Butte_2023</v>
      </c>
      <c r="D159" s="100">
        <v>426.9284240891173</v>
      </c>
      <c r="E159" s="43"/>
      <c r="F159" s="43"/>
      <c r="G159" s="43"/>
      <c r="H159" s="43"/>
    </row>
    <row r="160" spans="1:8" ht="15.75" x14ac:dyDescent="0.25">
      <c r="A160" s="400" t="s">
        <v>198</v>
      </c>
      <c r="B160" s="401">
        <v>2024</v>
      </c>
      <c r="C160" s="401" t="str">
        <f t="shared" si="3"/>
        <v>Butte_2024</v>
      </c>
      <c r="D160" s="100">
        <v>412.49307113682318</v>
      </c>
      <c r="E160" s="43"/>
      <c r="F160" s="43"/>
      <c r="G160" s="43"/>
      <c r="H160" s="43"/>
    </row>
    <row r="161" spans="1:8" ht="15.75" x14ac:dyDescent="0.25">
      <c r="A161" s="400" t="s">
        <v>198</v>
      </c>
      <c r="B161" s="401">
        <v>2025</v>
      </c>
      <c r="C161" s="401" t="str">
        <f t="shared" si="3"/>
        <v>Butte_2025</v>
      </c>
      <c r="D161" s="100">
        <v>398.42676344254522</v>
      </c>
      <c r="E161" s="43"/>
      <c r="F161" s="43"/>
      <c r="G161" s="43"/>
      <c r="H161" s="43"/>
    </row>
    <row r="162" spans="1:8" ht="15.75" x14ac:dyDescent="0.25">
      <c r="A162" s="400" t="s">
        <v>198</v>
      </c>
      <c r="B162" s="401">
        <v>2026</v>
      </c>
      <c r="C162" s="401" t="str">
        <f t="shared" si="3"/>
        <v>Butte_2026</v>
      </c>
      <c r="D162" s="100">
        <v>385.47314685954052</v>
      </c>
      <c r="E162" s="43"/>
      <c r="F162" s="43"/>
      <c r="G162" s="43"/>
      <c r="H162" s="43"/>
    </row>
    <row r="163" spans="1:8" ht="15.75" x14ac:dyDescent="0.25">
      <c r="A163" s="400" t="s">
        <v>198</v>
      </c>
      <c r="B163" s="401">
        <v>2027</v>
      </c>
      <c r="C163" s="401" t="str">
        <f t="shared" si="3"/>
        <v>Butte_2027</v>
      </c>
      <c r="D163" s="100">
        <v>373.53823821304263</v>
      </c>
      <c r="E163" s="43"/>
      <c r="F163" s="43"/>
      <c r="G163" s="43"/>
      <c r="H163" s="43"/>
    </row>
    <row r="164" spans="1:8" ht="15.75" x14ac:dyDescent="0.25">
      <c r="A164" s="400" t="s">
        <v>198</v>
      </c>
      <c r="B164" s="401">
        <v>2028</v>
      </c>
      <c r="C164" s="401" t="str">
        <f t="shared" si="3"/>
        <v>Butte_2028</v>
      </c>
      <c r="D164" s="100">
        <v>362.73242249532632</v>
      </c>
      <c r="E164" s="43"/>
      <c r="F164" s="43"/>
      <c r="G164" s="43"/>
      <c r="H164" s="43"/>
    </row>
    <row r="165" spans="1:8" ht="15.75" x14ac:dyDescent="0.25">
      <c r="A165" s="400" t="s">
        <v>198</v>
      </c>
      <c r="B165" s="401">
        <v>2029</v>
      </c>
      <c r="C165" s="401" t="str">
        <f t="shared" si="3"/>
        <v>Butte_2029</v>
      </c>
      <c r="D165" s="100">
        <v>352.97199176320248</v>
      </c>
      <c r="E165" s="43"/>
      <c r="F165" s="43"/>
      <c r="G165" s="43"/>
      <c r="H165" s="43"/>
    </row>
    <row r="166" spans="1:8" ht="15.75" x14ac:dyDescent="0.25">
      <c r="A166" s="400" t="s">
        <v>198</v>
      </c>
      <c r="B166" s="401">
        <v>2030</v>
      </c>
      <c r="C166" s="401" t="str">
        <f t="shared" si="3"/>
        <v>Butte_2030</v>
      </c>
      <c r="D166" s="100">
        <v>344.23113697411435</v>
      </c>
      <c r="E166" s="43"/>
      <c r="F166" s="43"/>
      <c r="G166" s="43"/>
      <c r="H166" s="43"/>
    </row>
    <row r="167" spans="1:8" ht="15.75" x14ac:dyDescent="0.25">
      <c r="A167" s="400" t="s">
        <v>198</v>
      </c>
      <c r="B167" s="401">
        <v>2031</v>
      </c>
      <c r="C167" s="401" t="str">
        <f t="shared" si="3"/>
        <v>Butte_2031</v>
      </c>
      <c r="D167" s="100">
        <v>336.42998722477063</v>
      </c>
      <c r="E167" s="43"/>
      <c r="F167" s="43"/>
      <c r="G167" s="43"/>
      <c r="H167" s="43"/>
    </row>
    <row r="168" spans="1:8" ht="15.75" x14ac:dyDescent="0.25">
      <c r="A168" s="400" t="s">
        <v>198</v>
      </c>
      <c r="B168" s="401">
        <v>2032</v>
      </c>
      <c r="C168" s="401" t="str">
        <f t="shared" si="3"/>
        <v>Butte_2032</v>
      </c>
      <c r="D168" s="100">
        <v>329.52971884201833</v>
      </c>
      <c r="E168" s="43"/>
      <c r="F168" s="43"/>
      <c r="G168" s="43"/>
      <c r="H168" s="43"/>
    </row>
    <row r="169" spans="1:8" ht="15.75" x14ac:dyDescent="0.25">
      <c r="A169" s="400" t="s">
        <v>198</v>
      </c>
      <c r="B169" s="401">
        <v>2033</v>
      </c>
      <c r="C169" s="401" t="str">
        <f t="shared" si="3"/>
        <v>Butte_2033</v>
      </c>
      <c r="D169" s="100">
        <v>323.4252185575852</v>
      </c>
      <c r="E169" s="43"/>
      <c r="F169" s="43"/>
      <c r="G169" s="43"/>
      <c r="H169" s="43"/>
    </row>
    <row r="170" spans="1:8" ht="15.75" x14ac:dyDescent="0.25">
      <c r="A170" s="400" t="s">
        <v>198</v>
      </c>
      <c r="B170" s="401">
        <v>2034</v>
      </c>
      <c r="C170" s="401" t="str">
        <f t="shared" si="3"/>
        <v>Butte_2034</v>
      </c>
      <c r="D170" s="100">
        <v>318.05155513567883</v>
      </c>
      <c r="E170" s="43"/>
      <c r="F170" s="43"/>
      <c r="G170" s="43"/>
      <c r="H170" s="43"/>
    </row>
    <row r="171" spans="1:8" ht="15.75" x14ac:dyDescent="0.25">
      <c r="A171" s="400" t="s">
        <v>198</v>
      </c>
      <c r="B171" s="401">
        <v>2035</v>
      </c>
      <c r="C171" s="401" t="str">
        <f t="shared" si="3"/>
        <v>Butte_2035</v>
      </c>
      <c r="D171" s="100">
        <v>313.37217410921056</v>
      </c>
      <c r="E171" s="43"/>
      <c r="F171" s="43"/>
      <c r="G171" s="43"/>
      <c r="H171" s="43"/>
    </row>
    <row r="172" spans="1:8" ht="15.75" x14ac:dyDescent="0.25">
      <c r="A172" s="400" t="s">
        <v>198</v>
      </c>
      <c r="B172" s="401">
        <v>2036</v>
      </c>
      <c r="C172" s="401" t="str">
        <f t="shared" si="3"/>
        <v>Butte_2036</v>
      </c>
      <c r="D172" s="100">
        <v>309.3140644961469</v>
      </c>
      <c r="E172" s="43"/>
      <c r="F172" s="43"/>
      <c r="G172" s="43"/>
      <c r="H172" s="43"/>
    </row>
    <row r="173" spans="1:8" ht="15.75" x14ac:dyDescent="0.25">
      <c r="A173" s="400" t="s">
        <v>198</v>
      </c>
      <c r="B173" s="401">
        <v>2037</v>
      </c>
      <c r="C173" s="401" t="str">
        <f t="shared" si="3"/>
        <v>Butte_2037</v>
      </c>
      <c r="D173" s="100">
        <v>305.83571697303915</v>
      </c>
      <c r="E173" s="43"/>
      <c r="F173" s="43"/>
      <c r="G173" s="43"/>
      <c r="H173" s="43"/>
    </row>
    <row r="174" spans="1:8" ht="15.75" x14ac:dyDescent="0.25">
      <c r="A174" s="400" t="s">
        <v>198</v>
      </c>
      <c r="B174" s="401">
        <v>2038</v>
      </c>
      <c r="C174" s="401" t="str">
        <f t="shared" si="3"/>
        <v>Butte_2038</v>
      </c>
      <c r="D174" s="100">
        <v>302.87738425202912</v>
      </c>
      <c r="E174" s="43"/>
      <c r="F174" s="43"/>
      <c r="G174" s="43"/>
      <c r="H174" s="43"/>
    </row>
    <row r="175" spans="1:8" ht="15.75" x14ac:dyDescent="0.25">
      <c r="A175" s="400" t="s">
        <v>198</v>
      </c>
      <c r="B175" s="401">
        <v>2039</v>
      </c>
      <c r="C175" s="401" t="str">
        <f t="shared" si="3"/>
        <v>Butte_2039</v>
      </c>
      <c r="D175" s="100">
        <v>300.34745694263711</v>
      </c>
      <c r="E175" s="43"/>
      <c r="F175" s="43"/>
      <c r="G175" s="43"/>
      <c r="H175" s="43"/>
    </row>
    <row r="176" spans="1:8" ht="15.75" x14ac:dyDescent="0.25">
      <c r="A176" s="400" t="s">
        <v>198</v>
      </c>
      <c r="B176" s="401">
        <v>2040</v>
      </c>
      <c r="C176" s="401" t="str">
        <f t="shared" si="3"/>
        <v>Butte_2040</v>
      </c>
      <c r="D176" s="100">
        <v>298.21673751649593</v>
      </c>
      <c r="E176" s="43"/>
      <c r="F176" s="43"/>
      <c r="G176" s="43"/>
      <c r="H176" s="43"/>
    </row>
    <row r="177" spans="1:8" ht="15.75" x14ac:dyDescent="0.25">
      <c r="A177" s="400" t="s">
        <v>198</v>
      </c>
      <c r="B177" s="401">
        <v>2041</v>
      </c>
      <c r="C177" s="401" t="str">
        <f t="shared" si="3"/>
        <v>Butte_2041</v>
      </c>
      <c r="D177" s="100">
        <v>296.43662774154478</v>
      </c>
      <c r="E177" s="43"/>
      <c r="F177" s="43"/>
      <c r="G177" s="43"/>
      <c r="H177" s="43"/>
    </row>
    <row r="178" spans="1:8" ht="15.75" x14ac:dyDescent="0.25">
      <c r="A178" s="400" t="s">
        <v>198</v>
      </c>
      <c r="B178" s="401">
        <v>2042</v>
      </c>
      <c r="C178" s="401" t="str">
        <f t="shared" si="3"/>
        <v>Butte_2042</v>
      </c>
      <c r="D178" s="100">
        <v>294.92922559515188</v>
      </c>
      <c r="E178" s="43"/>
      <c r="F178" s="43"/>
      <c r="G178" s="43"/>
      <c r="H178" s="43"/>
    </row>
    <row r="179" spans="1:8" ht="15.75" x14ac:dyDescent="0.25">
      <c r="A179" s="400" t="s">
        <v>198</v>
      </c>
      <c r="B179" s="401">
        <v>2043</v>
      </c>
      <c r="C179" s="401" t="str">
        <f t="shared" si="3"/>
        <v>Butte_2043</v>
      </c>
      <c r="D179" s="100">
        <v>293.67646975865773</v>
      </c>
      <c r="E179" s="43"/>
      <c r="F179" s="43"/>
      <c r="G179" s="43"/>
      <c r="H179" s="43"/>
    </row>
    <row r="180" spans="1:8" ht="15.75" x14ac:dyDescent="0.25">
      <c r="A180" s="400" t="s">
        <v>198</v>
      </c>
      <c r="B180" s="401">
        <v>2044</v>
      </c>
      <c r="C180" s="401" t="str">
        <f t="shared" si="3"/>
        <v>Butte_2044</v>
      </c>
      <c r="D180" s="100">
        <v>292.61724146301827</v>
      </c>
      <c r="E180" s="43"/>
      <c r="F180" s="43"/>
      <c r="G180" s="43"/>
      <c r="H180" s="43"/>
    </row>
    <row r="181" spans="1:8" ht="15.75" x14ac:dyDescent="0.25">
      <c r="A181" s="400" t="s">
        <v>198</v>
      </c>
      <c r="B181" s="401">
        <v>2045</v>
      </c>
      <c r="C181" s="401" t="str">
        <f t="shared" si="3"/>
        <v>Butte_2045</v>
      </c>
      <c r="D181" s="100">
        <v>291.72156530805267</v>
      </c>
      <c r="E181" s="43"/>
      <c r="F181" s="43"/>
      <c r="G181" s="43"/>
      <c r="H181" s="43"/>
    </row>
    <row r="182" spans="1:8" ht="15.75" x14ac:dyDescent="0.25">
      <c r="A182" s="400" t="s">
        <v>198</v>
      </c>
      <c r="B182" s="401">
        <v>2046</v>
      </c>
      <c r="C182" s="401" t="str">
        <f t="shared" si="3"/>
        <v>Butte_2046</v>
      </c>
      <c r="D182" s="100">
        <v>290.96543908182645</v>
      </c>
      <c r="E182" s="43"/>
      <c r="F182" s="43"/>
      <c r="G182" s="43"/>
      <c r="H182" s="43"/>
    </row>
    <row r="183" spans="1:8" ht="15.75" x14ac:dyDescent="0.25">
      <c r="A183" s="400" t="s">
        <v>198</v>
      </c>
      <c r="B183" s="401">
        <v>2047</v>
      </c>
      <c r="C183" s="401" t="str">
        <f t="shared" si="3"/>
        <v>Butte_2047</v>
      </c>
      <c r="D183" s="100">
        <v>290.33567092922016</v>
      </c>
      <c r="E183" s="43"/>
      <c r="F183" s="43"/>
      <c r="G183" s="43"/>
      <c r="H183" s="43"/>
    </row>
    <row r="184" spans="1:8" ht="15.75" x14ac:dyDescent="0.25">
      <c r="A184" s="400" t="s">
        <v>198</v>
      </c>
      <c r="B184" s="401">
        <v>2048</v>
      </c>
      <c r="C184" s="401" t="str">
        <f t="shared" si="3"/>
        <v>Butte_2048</v>
      </c>
      <c r="D184" s="100">
        <v>289.8092291930185</v>
      </c>
      <c r="E184" s="43"/>
      <c r="F184" s="43"/>
      <c r="G184" s="43"/>
      <c r="H184" s="43"/>
    </row>
    <row r="185" spans="1:8" ht="15.75" x14ac:dyDescent="0.25">
      <c r="A185" s="400" t="s">
        <v>198</v>
      </c>
      <c r="B185" s="401">
        <v>2049</v>
      </c>
      <c r="C185" s="401" t="str">
        <f t="shared" si="3"/>
        <v>Butte_2049</v>
      </c>
      <c r="D185" s="100">
        <v>289.35727829314499</v>
      </c>
      <c r="E185" s="43"/>
      <c r="F185" s="43"/>
      <c r="G185" s="43"/>
      <c r="H185" s="43"/>
    </row>
    <row r="186" spans="1:8" ht="15.75" x14ac:dyDescent="0.25">
      <c r="A186" s="400" t="s">
        <v>198</v>
      </c>
      <c r="B186" s="401">
        <v>2050</v>
      </c>
      <c r="C186" s="401" t="str">
        <f t="shared" si="3"/>
        <v>Butte_2050</v>
      </c>
      <c r="D186" s="100">
        <v>288.99636001683075</v>
      </c>
      <c r="E186" s="43"/>
      <c r="F186" s="43"/>
      <c r="G186" s="43"/>
      <c r="H186" s="43"/>
    </row>
    <row r="187" spans="1:8" ht="15.75" x14ac:dyDescent="0.25">
      <c r="A187" s="96" t="s">
        <v>195</v>
      </c>
      <c r="B187" s="97">
        <v>2015</v>
      </c>
      <c r="C187" s="98" t="s">
        <v>197</v>
      </c>
      <c r="D187" s="99">
        <v>538.05743908235843</v>
      </c>
      <c r="E187" s="43"/>
      <c r="F187" s="43"/>
      <c r="G187" s="43"/>
      <c r="H187" s="43"/>
    </row>
    <row r="188" spans="1:8" ht="15.75" x14ac:dyDescent="0.25">
      <c r="A188" s="96" t="s">
        <v>195</v>
      </c>
      <c r="B188" s="97">
        <v>2016</v>
      </c>
      <c r="C188" s="98" t="s">
        <v>196</v>
      </c>
      <c r="D188" s="99">
        <v>530.59494830313793</v>
      </c>
      <c r="E188" s="43"/>
      <c r="F188" s="43"/>
      <c r="G188" s="43"/>
      <c r="H188" s="43"/>
    </row>
    <row r="189" spans="1:8" ht="15.75" x14ac:dyDescent="0.25">
      <c r="A189" s="400" t="s">
        <v>195</v>
      </c>
      <c r="B189" s="401">
        <v>2017</v>
      </c>
      <c r="C189" s="401" t="str">
        <f t="shared" ref="C189:C222" si="4">CONCATENATE(A189,"_",B189)</f>
        <v>Calaveras_2017</v>
      </c>
      <c r="D189" s="100">
        <v>518.50977007876224</v>
      </c>
      <c r="E189" s="43"/>
      <c r="F189" s="43"/>
      <c r="G189" s="43"/>
      <c r="H189" s="43"/>
    </row>
    <row r="190" spans="1:8" ht="15.75" x14ac:dyDescent="0.25">
      <c r="A190" s="400" t="s">
        <v>195</v>
      </c>
      <c r="B190" s="401">
        <v>2018</v>
      </c>
      <c r="C190" s="401" t="str">
        <f t="shared" si="4"/>
        <v>Calaveras_2018</v>
      </c>
      <c r="D190" s="100">
        <v>505.5949235328913</v>
      </c>
      <c r="E190" s="43"/>
      <c r="F190" s="43"/>
      <c r="G190" s="43"/>
      <c r="H190" s="43"/>
    </row>
    <row r="191" spans="1:8" ht="15.75" x14ac:dyDescent="0.25">
      <c r="A191" s="400" t="s">
        <v>195</v>
      </c>
      <c r="B191" s="401">
        <v>2019</v>
      </c>
      <c r="C191" s="401" t="str">
        <f t="shared" si="4"/>
        <v>Calaveras_2019</v>
      </c>
      <c r="D191" s="100">
        <v>492.01793697522066</v>
      </c>
      <c r="E191" s="43"/>
      <c r="F191" s="43"/>
      <c r="G191" s="43"/>
      <c r="H191" s="43"/>
    </row>
    <row r="192" spans="1:8" ht="15.75" x14ac:dyDescent="0.25">
      <c r="A192" s="400" t="s">
        <v>195</v>
      </c>
      <c r="B192" s="401">
        <v>2020</v>
      </c>
      <c r="C192" s="401" t="str">
        <f t="shared" si="4"/>
        <v>Calaveras_2020</v>
      </c>
      <c r="D192" s="100">
        <v>478.04949049158495</v>
      </c>
      <c r="E192" s="43"/>
      <c r="F192" s="43"/>
      <c r="G192" s="43"/>
      <c r="H192" s="43"/>
    </row>
    <row r="193" spans="1:8" ht="15.75" x14ac:dyDescent="0.25">
      <c r="A193" s="400" t="s">
        <v>195</v>
      </c>
      <c r="B193" s="401">
        <v>2021</v>
      </c>
      <c r="C193" s="401" t="str">
        <f t="shared" si="4"/>
        <v>Calaveras_2021</v>
      </c>
      <c r="D193" s="100">
        <v>463.66840719523259</v>
      </c>
      <c r="E193" s="43"/>
      <c r="F193" s="43"/>
      <c r="G193" s="43"/>
      <c r="H193" s="43"/>
    </row>
    <row r="194" spans="1:8" ht="15.75" x14ac:dyDescent="0.25">
      <c r="A194" s="400" t="s">
        <v>195</v>
      </c>
      <c r="B194" s="401">
        <v>2022</v>
      </c>
      <c r="C194" s="401" t="str">
        <f t="shared" si="4"/>
        <v>Calaveras_2022</v>
      </c>
      <c r="D194" s="100">
        <v>449.37185850030846</v>
      </c>
      <c r="E194" s="43"/>
      <c r="F194" s="43"/>
      <c r="G194" s="43"/>
      <c r="H194" s="43"/>
    </row>
    <row r="195" spans="1:8" ht="15.75" x14ac:dyDescent="0.25">
      <c r="A195" s="400" t="s">
        <v>195</v>
      </c>
      <c r="B195" s="401">
        <v>2023</v>
      </c>
      <c r="C195" s="401" t="str">
        <f t="shared" si="4"/>
        <v>Calaveras_2023</v>
      </c>
      <c r="D195" s="100">
        <v>435.08069514562322</v>
      </c>
      <c r="E195" s="43"/>
      <c r="F195" s="43"/>
      <c r="G195" s="43"/>
      <c r="H195" s="43"/>
    </row>
    <row r="196" spans="1:8" ht="15.75" x14ac:dyDescent="0.25">
      <c r="A196" s="400" t="s">
        <v>195</v>
      </c>
      <c r="B196" s="401">
        <v>2024</v>
      </c>
      <c r="C196" s="401" t="str">
        <f t="shared" si="4"/>
        <v>Calaveras_2024</v>
      </c>
      <c r="D196" s="100">
        <v>420.89852028964657</v>
      </c>
      <c r="E196" s="43"/>
      <c r="F196" s="43"/>
      <c r="G196" s="43"/>
      <c r="H196" s="43"/>
    </row>
    <row r="197" spans="1:8" ht="15.75" x14ac:dyDescent="0.25">
      <c r="A197" s="400" t="s">
        <v>195</v>
      </c>
      <c r="B197" s="401">
        <v>2025</v>
      </c>
      <c r="C197" s="401" t="str">
        <f t="shared" si="4"/>
        <v>Calaveras_2025</v>
      </c>
      <c r="D197" s="100">
        <v>407.03815865223282</v>
      </c>
      <c r="E197" s="43"/>
      <c r="F197" s="43"/>
      <c r="G197" s="43"/>
      <c r="H197" s="43"/>
    </row>
    <row r="198" spans="1:8" ht="15.75" x14ac:dyDescent="0.25">
      <c r="A198" s="400" t="s">
        <v>195</v>
      </c>
      <c r="B198" s="401">
        <v>2026</v>
      </c>
      <c r="C198" s="401" t="str">
        <f t="shared" si="4"/>
        <v>Calaveras_2026</v>
      </c>
      <c r="D198" s="100">
        <v>394.18374949468301</v>
      </c>
      <c r="E198" s="43"/>
      <c r="F198" s="43"/>
      <c r="G198" s="43"/>
      <c r="H198" s="43"/>
    </row>
    <row r="199" spans="1:8" ht="15.75" x14ac:dyDescent="0.25">
      <c r="A199" s="400" t="s">
        <v>195</v>
      </c>
      <c r="B199" s="401">
        <v>2027</v>
      </c>
      <c r="C199" s="401" t="str">
        <f t="shared" si="4"/>
        <v>Calaveras_2027</v>
      </c>
      <c r="D199" s="100">
        <v>382.18008234302647</v>
      </c>
      <c r="E199" s="43"/>
      <c r="F199" s="43"/>
      <c r="G199" s="43"/>
      <c r="H199" s="43"/>
    </row>
    <row r="200" spans="1:8" ht="15.75" x14ac:dyDescent="0.25">
      <c r="A200" s="400" t="s">
        <v>195</v>
      </c>
      <c r="B200" s="401">
        <v>2028</v>
      </c>
      <c r="C200" s="401" t="str">
        <f t="shared" si="4"/>
        <v>Calaveras_2028</v>
      </c>
      <c r="D200" s="100">
        <v>371.21485650523425</v>
      </c>
      <c r="E200" s="43"/>
      <c r="F200" s="43"/>
      <c r="G200" s="43"/>
      <c r="H200" s="43"/>
    </row>
    <row r="201" spans="1:8" ht="15.75" x14ac:dyDescent="0.25">
      <c r="A201" s="400" t="s">
        <v>195</v>
      </c>
      <c r="B201" s="401">
        <v>2029</v>
      </c>
      <c r="C201" s="401" t="str">
        <f t="shared" si="4"/>
        <v>Calaveras_2029</v>
      </c>
      <c r="D201" s="100">
        <v>361.20727983516122</v>
      </c>
      <c r="E201" s="43"/>
      <c r="F201" s="43"/>
      <c r="G201" s="43"/>
      <c r="H201" s="43"/>
    </row>
    <row r="202" spans="1:8" ht="15.75" x14ac:dyDescent="0.25">
      <c r="A202" s="400" t="s">
        <v>195</v>
      </c>
      <c r="B202" s="401">
        <v>2030</v>
      </c>
      <c r="C202" s="401" t="str">
        <f t="shared" si="4"/>
        <v>Calaveras_2030</v>
      </c>
      <c r="D202" s="100">
        <v>352.10223056665967</v>
      </c>
      <c r="E202" s="43"/>
      <c r="F202" s="43"/>
      <c r="G202" s="43"/>
      <c r="H202" s="43"/>
    </row>
    <row r="203" spans="1:8" ht="15.75" x14ac:dyDescent="0.25">
      <c r="A203" s="400" t="s">
        <v>195</v>
      </c>
      <c r="B203" s="401">
        <v>2031</v>
      </c>
      <c r="C203" s="401" t="str">
        <f t="shared" si="4"/>
        <v>Calaveras_2031</v>
      </c>
      <c r="D203" s="100">
        <v>343.86418026755541</v>
      </c>
      <c r="E203" s="43"/>
      <c r="F203" s="43"/>
      <c r="G203" s="43"/>
      <c r="H203" s="43"/>
    </row>
    <row r="204" spans="1:8" ht="15.75" x14ac:dyDescent="0.25">
      <c r="A204" s="400" t="s">
        <v>195</v>
      </c>
      <c r="B204" s="401">
        <v>2032</v>
      </c>
      <c r="C204" s="401" t="str">
        <f t="shared" si="4"/>
        <v>Calaveras_2032</v>
      </c>
      <c r="D204" s="100">
        <v>336.49934039653431</v>
      </c>
      <c r="E204" s="43"/>
      <c r="F204" s="43"/>
      <c r="G204" s="43"/>
      <c r="H204" s="43"/>
    </row>
    <row r="205" spans="1:8" ht="15.75" x14ac:dyDescent="0.25">
      <c r="A205" s="400" t="s">
        <v>195</v>
      </c>
      <c r="B205" s="401">
        <v>2033</v>
      </c>
      <c r="C205" s="401" t="str">
        <f t="shared" si="4"/>
        <v>Calaveras_2033</v>
      </c>
      <c r="D205" s="100">
        <v>329.96861423253171</v>
      </c>
      <c r="E205" s="43"/>
      <c r="F205" s="43"/>
      <c r="G205" s="43"/>
      <c r="H205" s="43"/>
    </row>
    <row r="206" spans="1:8" ht="15.75" x14ac:dyDescent="0.25">
      <c r="A206" s="400" t="s">
        <v>195</v>
      </c>
      <c r="B206" s="401">
        <v>2034</v>
      </c>
      <c r="C206" s="401" t="str">
        <f t="shared" si="4"/>
        <v>Calaveras_2034</v>
      </c>
      <c r="D206" s="100">
        <v>324.13817766346654</v>
      </c>
      <c r="E206" s="43"/>
      <c r="F206" s="43"/>
      <c r="G206" s="43"/>
      <c r="H206" s="43"/>
    </row>
    <row r="207" spans="1:8" ht="15.75" x14ac:dyDescent="0.25">
      <c r="A207" s="400" t="s">
        <v>195</v>
      </c>
      <c r="B207" s="401">
        <v>2035</v>
      </c>
      <c r="C207" s="401" t="str">
        <f t="shared" si="4"/>
        <v>Calaveras_2035</v>
      </c>
      <c r="D207" s="100">
        <v>319.02474562785017</v>
      </c>
      <c r="E207" s="43"/>
      <c r="F207" s="43"/>
      <c r="G207" s="43"/>
      <c r="H207" s="43"/>
    </row>
    <row r="208" spans="1:8" ht="15.75" x14ac:dyDescent="0.25">
      <c r="A208" s="400" t="s">
        <v>195</v>
      </c>
      <c r="B208" s="401">
        <v>2036</v>
      </c>
      <c r="C208" s="401" t="str">
        <f t="shared" si="4"/>
        <v>Calaveras_2036</v>
      </c>
      <c r="D208" s="100">
        <v>314.49944449897714</v>
      </c>
      <c r="E208" s="43"/>
      <c r="F208" s="43"/>
      <c r="G208" s="43"/>
      <c r="H208" s="43"/>
    </row>
    <row r="209" spans="1:8" ht="15.75" x14ac:dyDescent="0.25">
      <c r="A209" s="400" t="s">
        <v>195</v>
      </c>
      <c r="B209" s="401">
        <v>2037</v>
      </c>
      <c r="C209" s="401" t="str">
        <f t="shared" si="4"/>
        <v>Calaveras_2037</v>
      </c>
      <c r="D209" s="100">
        <v>310.56073073228544</v>
      </c>
      <c r="E209" s="43"/>
      <c r="F209" s="43"/>
      <c r="G209" s="43"/>
      <c r="H209" s="43"/>
    </row>
    <row r="210" spans="1:8" ht="15.75" x14ac:dyDescent="0.25">
      <c r="A210" s="400" t="s">
        <v>195</v>
      </c>
      <c r="B210" s="401">
        <v>2038</v>
      </c>
      <c r="C210" s="401" t="str">
        <f t="shared" si="4"/>
        <v>Calaveras_2038</v>
      </c>
      <c r="D210" s="100">
        <v>307.13875662134666</v>
      </c>
      <c r="E210" s="43"/>
      <c r="F210" s="43"/>
      <c r="G210" s="43"/>
      <c r="H210" s="43"/>
    </row>
    <row r="211" spans="1:8" ht="15.75" x14ac:dyDescent="0.25">
      <c r="A211" s="400" t="s">
        <v>195</v>
      </c>
      <c r="B211" s="401">
        <v>2039</v>
      </c>
      <c r="C211" s="401" t="str">
        <f t="shared" si="4"/>
        <v>Calaveras_2039</v>
      </c>
      <c r="D211" s="100">
        <v>304.13792119850541</v>
      </c>
      <c r="E211" s="43"/>
      <c r="F211" s="43"/>
      <c r="G211" s="43"/>
      <c r="H211" s="43"/>
    </row>
    <row r="212" spans="1:8" ht="15.75" x14ac:dyDescent="0.25">
      <c r="A212" s="400" t="s">
        <v>195</v>
      </c>
      <c r="B212" s="401">
        <v>2040</v>
      </c>
      <c r="C212" s="401" t="str">
        <f t="shared" si="4"/>
        <v>Calaveras_2040</v>
      </c>
      <c r="D212" s="100">
        <v>301.48990961998226</v>
      </c>
      <c r="E212" s="43"/>
      <c r="F212" s="43"/>
      <c r="G212" s="43"/>
      <c r="H212" s="43"/>
    </row>
    <row r="213" spans="1:8" ht="15.75" x14ac:dyDescent="0.25">
      <c r="A213" s="400" t="s">
        <v>195</v>
      </c>
      <c r="B213" s="401">
        <v>2041</v>
      </c>
      <c r="C213" s="401" t="str">
        <f t="shared" si="4"/>
        <v>Calaveras_2041</v>
      </c>
      <c r="D213" s="100">
        <v>299.21524660339082</v>
      </c>
      <c r="E213" s="43"/>
      <c r="F213" s="43"/>
      <c r="G213" s="43"/>
      <c r="H213" s="43"/>
    </row>
    <row r="214" spans="1:8" ht="15.75" x14ac:dyDescent="0.25">
      <c r="A214" s="400" t="s">
        <v>195</v>
      </c>
      <c r="B214" s="401">
        <v>2042</v>
      </c>
      <c r="C214" s="401" t="str">
        <f t="shared" si="4"/>
        <v>Calaveras_2042</v>
      </c>
      <c r="D214" s="100">
        <v>297.18729952487985</v>
      </c>
      <c r="E214" s="43"/>
      <c r="F214" s="43"/>
      <c r="G214" s="43"/>
      <c r="H214" s="43"/>
    </row>
    <row r="215" spans="1:8" ht="15.75" x14ac:dyDescent="0.25">
      <c r="A215" s="400" t="s">
        <v>195</v>
      </c>
      <c r="B215" s="401">
        <v>2043</v>
      </c>
      <c r="C215" s="401" t="str">
        <f t="shared" si="4"/>
        <v>Calaveras_2043</v>
      </c>
      <c r="D215" s="100">
        <v>295.42165108700794</v>
      </c>
      <c r="E215" s="43"/>
      <c r="F215" s="43"/>
      <c r="G215" s="43"/>
      <c r="H215" s="43"/>
    </row>
    <row r="216" spans="1:8" ht="15.75" x14ac:dyDescent="0.25">
      <c r="A216" s="400" t="s">
        <v>195</v>
      </c>
      <c r="B216" s="401">
        <v>2044</v>
      </c>
      <c r="C216" s="401" t="str">
        <f t="shared" si="4"/>
        <v>Calaveras_2044</v>
      </c>
      <c r="D216" s="100">
        <v>293.8680525416122</v>
      </c>
      <c r="E216" s="43"/>
      <c r="F216" s="43"/>
      <c r="G216" s="43"/>
      <c r="H216" s="43"/>
    </row>
    <row r="217" spans="1:8" ht="15.75" x14ac:dyDescent="0.25">
      <c r="A217" s="400" t="s">
        <v>195</v>
      </c>
      <c r="B217" s="401">
        <v>2045</v>
      </c>
      <c r="C217" s="401" t="str">
        <f t="shared" si="4"/>
        <v>Calaveras_2045</v>
      </c>
      <c r="D217" s="100">
        <v>292.48086946597698</v>
      </c>
      <c r="E217" s="43"/>
      <c r="F217" s="43"/>
      <c r="G217" s="43"/>
      <c r="H217" s="43"/>
    </row>
    <row r="218" spans="1:8" ht="15.75" x14ac:dyDescent="0.25">
      <c r="A218" s="400" t="s">
        <v>195</v>
      </c>
      <c r="B218" s="401">
        <v>2046</v>
      </c>
      <c r="C218" s="401" t="str">
        <f t="shared" si="4"/>
        <v>Calaveras_2046</v>
      </c>
      <c r="D218" s="100">
        <v>291.2448966953765</v>
      </c>
      <c r="E218" s="43"/>
      <c r="F218" s="43"/>
      <c r="G218" s="43"/>
      <c r="H218" s="43"/>
    </row>
    <row r="219" spans="1:8" ht="15.75" x14ac:dyDescent="0.25">
      <c r="A219" s="400" t="s">
        <v>195</v>
      </c>
      <c r="B219" s="401">
        <v>2047</v>
      </c>
      <c r="C219" s="401" t="str">
        <f t="shared" si="4"/>
        <v>Calaveras_2047</v>
      </c>
      <c r="D219" s="100">
        <v>290.19994329139985</v>
      </c>
      <c r="E219" s="43"/>
      <c r="F219" s="43"/>
      <c r="G219" s="43"/>
      <c r="H219" s="43"/>
    </row>
    <row r="220" spans="1:8" ht="15.75" x14ac:dyDescent="0.25">
      <c r="A220" s="400" t="s">
        <v>195</v>
      </c>
      <c r="B220" s="401">
        <v>2048</v>
      </c>
      <c r="C220" s="401" t="str">
        <f t="shared" si="4"/>
        <v>Calaveras_2048</v>
      </c>
      <c r="D220" s="100">
        <v>289.27619719013774</v>
      </c>
      <c r="E220" s="43"/>
      <c r="F220" s="43"/>
      <c r="G220" s="43"/>
      <c r="H220" s="43"/>
    </row>
    <row r="221" spans="1:8" ht="15.75" x14ac:dyDescent="0.25">
      <c r="A221" s="400" t="s">
        <v>195</v>
      </c>
      <c r="B221" s="401">
        <v>2049</v>
      </c>
      <c r="C221" s="401" t="str">
        <f t="shared" si="4"/>
        <v>Calaveras_2049</v>
      </c>
      <c r="D221" s="100">
        <v>288.49203366807672</v>
      </c>
      <c r="E221" s="43"/>
      <c r="F221" s="43"/>
      <c r="G221" s="43"/>
      <c r="H221" s="43"/>
    </row>
    <row r="222" spans="1:8" ht="15.75" x14ac:dyDescent="0.25">
      <c r="A222" s="400" t="s">
        <v>195</v>
      </c>
      <c r="B222" s="401">
        <v>2050</v>
      </c>
      <c r="C222" s="401" t="str">
        <f t="shared" si="4"/>
        <v>Calaveras_2050</v>
      </c>
      <c r="D222" s="100">
        <v>287.79174369287642</v>
      </c>
      <c r="E222" s="43"/>
      <c r="F222" s="43"/>
      <c r="G222" s="43"/>
      <c r="H222" s="43"/>
    </row>
    <row r="223" spans="1:8" ht="15.75" x14ac:dyDescent="0.25">
      <c r="A223" s="96" t="s">
        <v>194</v>
      </c>
      <c r="B223" s="97">
        <v>2015</v>
      </c>
      <c r="C223" s="98" t="s">
        <v>265</v>
      </c>
      <c r="D223" s="99">
        <v>517.28360483111078</v>
      </c>
      <c r="E223" s="43"/>
      <c r="F223" s="43"/>
      <c r="G223" s="43"/>
      <c r="H223" s="43"/>
    </row>
    <row r="224" spans="1:8" ht="15.75" x14ac:dyDescent="0.25">
      <c r="A224" s="96" t="s">
        <v>194</v>
      </c>
      <c r="B224" s="97">
        <v>2016</v>
      </c>
      <c r="C224" s="98" t="s">
        <v>266</v>
      </c>
      <c r="D224" s="99">
        <v>506.76510066260994</v>
      </c>
      <c r="E224" s="43"/>
      <c r="F224" s="43"/>
      <c r="G224" s="43"/>
      <c r="H224" s="43"/>
    </row>
    <row r="225" spans="1:8" ht="15.75" x14ac:dyDescent="0.25">
      <c r="A225" s="400" t="s">
        <v>194</v>
      </c>
      <c r="B225" s="401">
        <v>2017</v>
      </c>
      <c r="C225" s="401" t="str">
        <f t="shared" ref="C225:C258" si="5">CONCATENATE(A225,"_",B225)</f>
        <v>Colusa_2017</v>
      </c>
      <c r="D225" s="100">
        <v>494.1114643303959</v>
      </c>
      <c r="E225" s="43"/>
      <c r="F225" s="43"/>
      <c r="G225" s="43"/>
      <c r="H225" s="43"/>
    </row>
    <row r="226" spans="1:8" ht="15.75" x14ac:dyDescent="0.25">
      <c r="A226" s="400" t="s">
        <v>194</v>
      </c>
      <c r="B226" s="401">
        <v>2018</v>
      </c>
      <c r="C226" s="401" t="str">
        <f t="shared" si="5"/>
        <v>Colusa_2018</v>
      </c>
      <c r="D226" s="100">
        <v>480.61844733660587</v>
      </c>
      <c r="E226" s="43"/>
      <c r="F226" s="43"/>
      <c r="G226" s="43"/>
      <c r="H226" s="43"/>
    </row>
    <row r="227" spans="1:8" ht="15.75" x14ac:dyDescent="0.25">
      <c r="A227" s="400" t="s">
        <v>194</v>
      </c>
      <c r="B227" s="401">
        <v>2019</v>
      </c>
      <c r="C227" s="401" t="str">
        <f t="shared" si="5"/>
        <v>Colusa_2019</v>
      </c>
      <c r="D227" s="100">
        <v>466.68529191539989</v>
      </c>
      <c r="E227" s="43"/>
      <c r="F227" s="43"/>
      <c r="G227" s="43"/>
      <c r="H227" s="43"/>
    </row>
    <row r="228" spans="1:8" ht="15.75" x14ac:dyDescent="0.25">
      <c r="A228" s="400" t="s">
        <v>194</v>
      </c>
      <c r="B228" s="401">
        <v>2020</v>
      </c>
      <c r="C228" s="401" t="str">
        <f t="shared" si="5"/>
        <v>Colusa_2020</v>
      </c>
      <c r="D228" s="100">
        <v>452.57488585248387</v>
      </c>
      <c r="E228" s="43"/>
      <c r="F228" s="43"/>
      <c r="G228" s="43"/>
      <c r="H228" s="43"/>
    </row>
    <row r="229" spans="1:8" ht="15.75" x14ac:dyDescent="0.25">
      <c r="A229" s="400" t="s">
        <v>194</v>
      </c>
      <c r="B229" s="401">
        <v>2021</v>
      </c>
      <c r="C229" s="401" t="str">
        <f t="shared" si="5"/>
        <v>Colusa_2021</v>
      </c>
      <c r="D229" s="100">
        <v>438.4363286261306</v>
      </c>
      <c r="E229" s="43"/>
      <c r="F229" s="43"/>
      <c r="G229" s="43"/>
      <c r="H229" s="43"/>
    </row>
    <row r="230" spans="1:8" ht="15.75" x14ac:dyDescent="0.25">
      <c r="A230" s="400" t="s">
        <v>194</v>
      </c>
      <c r="B230" s="401">
        <v>2022</v>
      </c>
      <c r="C230" s="401" t="str">
        <f t="shared" si="5"/>
        <v>Colusa_2022</v>
      </c>
      <c r="D230" s="100">
        <v>424.5892574538787</v>
      </c>
      <c r="E230" s="43"/>
      <c r="F230" s="43"/>
      <c r="G230" s="43"/>
      <c r="H230" s="43"/>
    </row>
    <row r="231" spans="1:8" ht="15.75" x14ac:dyDescent="0.25">
      <c r="A231" s="400" t="s">
        <v>194</v>
      </c>
      <c r="B231" s="401">
        <v>2023</v>
      </c>
      <c r="C231" s="401" t="str">
        <f t="shared" si="5"/>
        <v>Colusa_2023</v>
      </c>
      <c r="D231" s="100">
        <v>410.96888406354105</v>
      </c>
      <c r="E231" s="43"/>
      <c r="F231" s="43"/>
      <c r="G231" s="43"/>
      <c r="H231" s="43"/>
    </row>
    <row r="232" spans="1:8" ht="15.75" x14ac:dyDescent="0.25">
      <c r="A232" s="400" t="s">
        <v>194</v>
      </c>
      <c r="B232" s="401">
        <v>2024</v>
      </c>
      <c r="C232" s="401" t="str">
        <f t="shared" si="5"/>
        <v>Colusa_2024</v>
      </c>
      <c r="D232" s="100">
        <v>397.62225632626667</v>
      </c>
      <c r="E232" s="43"/>
      <c r="F232" s="43"/>
      <c r="G232" s="43"/>
      <c r="H232" s="43"/>
    </row>
    <row r="233" spans="1:8" ht="15.75" x14ac:dyDescent="0.25">
      <c r="A233" s="400" t="s">
        <v>194</v>
      </c>
      <c r="B233" s="401">
        <v>2025</v>
      </c>
      <c r="C233" s="401" t="str">
        <f t="shared" si="5"/>
        <v>Colusa_2025</v>
      </c>
      <c r="D233" s="100">
        <v>384.53102979928912</v>
      </c>
      <c r="E233" s="43"/>
      <c r="F233" s="43"/>
      <c r="G233" s="43"/>
      <c r="H233" s="43"/>
    </row>
    <row r="234" spans="1:8" ht="15.75" x14ac:dyDescent="0.25">
      <c r="A234" s="400" t="s">
        <v>194</v>
      </c>
      <c r="B234" s="401">
        <v>2026</v>
      </c>
      <c r="C234" s="401" t="str">
        <f t="shared" si="5"/>
        <v>Colusa_2026</v>
      </c>
      <c r="D234" s="100">
        <v>372.67445056106493</v>
      </c>
      <c r="E234" s="43"/>
      <c r="F234" s="43"/>
      <c r="G234" s="43"/>
      <c r="H234" s="43"/>
    </row>
    <row r="235" spans="1:8" ht="15.75" x14ac:dyDescent="0.25">
      <c r="A235" s="400" t="s">
        <v>194</v>
      </c>
      <c r="B235" s="401">
        <v>2027</v>
      </c>
      <c r="C235" s="401" t="str">
        <f t="shared" si="5"/>
        <v>Colusa_2027</v>
      </c>
      <c r="D235" s="100">
        <v>361.90610043324642</v>
      </c>
      <c r="E235" s="43"/>
      <c r="F235" s="43"/>
      <c r="G235" s="43"/>
      <c r="H235" s="43"/>
    </row>
    <row r="236" spans="1:8" ht="15.75" x14ac:dyDescent="0.25">
      <c r="A236" s="400" t="s">
        <v>194</v>
      </c>
      <c r="B236" s="401">
        <v>2028</v>
      </c>
      <c r="C236" s="401" t="str">
        <f t="shared" si="5"/>
        <v>Colusa_2028</v>
      </c>
      <c r="D236" s="100">
        <v>352.26495015717956</v>
      </c>
      <c r="E236" s="43"/>
      <c r="F236" s="43"/>
      <c r="G236" s="43"/>
      <c r="H236" s="43"/>
    </row>
    <row r="237" spans="1:8" ht="15.75" x14ac:dyDescent="0.25">
      <c r="A237" s="400" t="s">
        <v>194</v>
      </c>
      <c r="B237" s="401">
        <v>2029</v>
      </c>
      <c r="C237" s="401" t="str">
        <f t="shared" si="5"/>
        <v>Colusa_2029</v>
      </c>
      <c r="D237" s="100">
        <v>343.64740152486223</v>
      </c>
      <c r="E237" s="43"/>
      <c r="F237" s="43"/>
      <c r="G237" s="43"/>
      <c r="H237" s="43"/>
    </row>
    <row r="238" spans="1:8" ht="15.75" x14ac:dyDescent="0.25">
      <c r="A238" s="400" t="s">
        <v>194</v>
      </c>
      <c r="B238" s="401">
        <v>2030</v>
      </c>
      <c r="C238" s="401" t="str">
        <f t="shared" si="5"/>
        <v>Colusa_2030</v>
      </c>
      <c r="D238" s="100">
        <v>335.98146308753451</v>
      </c>
      <c r="E238" s="43"/>
      <c r="F238" s="43"/>
      <c r="G238" s="43"/>
      <c r="H238" s="43"/>
    </row>
    <row r="239" spans="1:8" ht="15.75" x14ac:dyDescent="0.25">
      <c r="A239" s="400" t="s">
        <v>194</v>
      </c>
      <c r="B239" s="401">
        <v>2031</v>
      </c>
      <c r="C239" s="401" t="str">
        <f t="shared" si="5"/>
        <v>Colusa_2031</v>
      </c>
      <c r="D239" s="100">
        <v>329.20510384703999</v>
      </c>
      <c r="E239" s="43"/>
      <c r="F239" s="43"/>
      <c r="G239" s="43"/>
      <c r="H239" s="43"/>
    </row>
    <row r="240" spans="1:8" ht="15.75" x14ac:dyDescent="0.25">
      <c r="A240" s="400" t="s">
        <v>194</v>
      </c>
      <c r="B240" s="401">
        <v>2032</v>
      </c>
      <c r="C240" s="401" t="str">
        <f t="shared" si="5"/>
        <v>Colusa_2032</v>
      </c>
      <c r="D240" s="100">
        <v>323.21585259988092</v>
      </c>
      <c r="E240" s="43"/>
      <c r="F240" s="43"/>
      <c r="G240" s="43"/>
      <c r="H240" s="43"/>
    </row>
    <row r="241" spans="1:8" ht="15.75" x14ac:dyDescent="0.25">
      <c r="A241" s="400" t="s">
        <v>194</v>
      </c>
      <c r="B241" s="401">
        <v>2033</v>
      </c>
      <c r="C241" s="401" t="str">
        <f t="shared" si="5"/>
        <v>Colusa_2033</v>
      </c>
      <c r="D241" s="100">
        <v>317.94387827908292</v>
      </c>
      <c r="E241" s="43"/>
      <c r="F241" s="43"/>
      <c r="G241" s="43"/>
      <c r="H241" s="43"/>
    </row>
    <row r="242" spans="1:8" ht="15.75" x14ac:dyDescent="0.25">
      <c r="A242" s="400" t="s">
        <v>194</v>
      </c>
      <c r="B242" s="401">
        <v>2034</v>
      </c>
      <c r="C242" s="401" t="str">
        <f t="shared" si="5"/>
        <v>Colusa_2034</v>
      </c>
      <c r="D242" s="100">
        <v>313.32671006533536</v>
      </c>
      <c r="E242" s="43"/>
      <c r="F242" s="43"/>
      <c r="G242" s="43"/>
      <c r="H242" s="43"/>
    </row>
    <row r="243" spans="1:8" ht="15.75" x14ac:dyDescent="0.25">
      <c r="A243" s="400" t="s">
        <v>194</v>
      </c>
      <c r="B243" s="401">
        <v>2035</v>
      </c>
      <c r="C243" s="401" t="str">
        <f t="shared" si="5"/>
        <v>Colusa_2035</v>
      </c>
      <c r="D243" s="100">
        <v>309.31669586311421</v>
      </c>
      <c r="E243" s="43"/>
      <c r="F243" s="43"/>
      <c r="G243" s="43"/>
      <c r="H243" s="43"/>
    </row>
    <row r="244" spans="1:8" ht="15.75" x14ac:dyDescent="0.25">
      <c r="A244" s="400" t="s">
        <v>194</v>
      </c>
      <c r="B244" s="401">
        <v>2036</v>
      </c>
      <c r="C244" s="401" t="str">
        <f t="shared" si="5"/>
        <v>Colusa_2036</v>
      </c>
      <c r="D244" s="100">
        <v>305.84612009390719</v>
      </c>
      <c r="E244" s="43"/>
      <c r="F244" s="43"/>
      <c r="G244" s="43"/>
      <c r="H244" s="43"/>
    </row>
    <row r="245" spans="1:8" ht="15.75" x14ac:dyDescent="0.25">
      <c r="A245" s="400" t="s">
        <v>194</v>
      </c>
      <c r="B245" s="401">
        <v>2037</v>
      </c>
      <c r="C245" s="401" t="str">
        <f t="shared" si="5"/>
        <v>Colusa_2037</v>
      </c>
      <c r="D245" s="100">
        <v>302.87592126956247</v>
      </c>
      <c r="E245" s="43"/>
      <c r="F245" s="43"/>
      <c r="G245" s="43"/>
      <c r="H245" s="43"/>
    </row>
    <row r="246" spans="1:8" ht="15.75" x14ac:dyDescent="0.25">
      <c r="A246" s="400" t="s">
        <v>194</v>
      </c>
      <c r="B246" s="401">
        <v>2038</v>
      </c>
      <c r="C246" s="401" t="str">
        <f t="shared" si="5"/>
        <v>Colusa_2038</v>
      </c>
      <c r="D246" s="100">
        <v>300.35245986842085</v>
      </c>
      <c r="E246" s="43"/>
      <c r="F246" s="43"/>
      <c r="G246" s="43"/>
      <c r="H246" s="43"/>
    </row>
    <row r="247" spans="1:8" ht="15.75" x14ac:dyDescent="0.25">
      <c r="A247" s="400" t="s">
        <v>194</v>
      </c>
      <c r="B247" s="401">
        <v>2039</v>
      </c>
      <c r="C247" s="401" t="str">
        <f t="shared" si="5"/>
        <v>Colusa_2039</v>
      </c>
      <c r="D247" s="100">
        <v>298.22227677104729</v>
      </c>
      <c r="E247" s="43"/>
      <c r="F247" s="43"/>
      <c r="G247" s="43"/>
      <c r="H247" s="43"/>
    </row>
    <row r="248" spans="1:8" ht="15.75" x14ac:dyDescent="0.25">
      <c r="A248" s="400" t="s">
        <v>194</v>
      </c>
      <c r="B248" s="401">
        <v>2040</v>
      </c>
      <c r="C248" s="401" t="str">
        <f t="shared" si="5"/>
        <v>Colusa_2040</v>
      </c>
      <c r="D248" s="100">
        <v>296.42767452054079</v>
      </c>
      <c r="E248" s="43"/>
      <c r="F248" s="43"/>
      <c r="G248" s="43"/>
      <c r="H248" s="43"/>
    </row>
    <row r="249" spans="1:8" ht="15.75" x14ac:dyDescent="0.25">
      <c r="A249" s="400" t="s">
        <v>194</v>
      </c>
      <c r="B249" s="401">
        <v>2041</v>
      </c>
      <c r="C249" s="401" t="str">
        <f t="shared" si="5"/>
        <v>Colusa_2041</v>
      </c>
      <c r="D249" s="100">
        <v>294.95099431398432</v>
      </c>
      <c r="E249" s="43"/>
      <c r="F249" s="43"/>
      <c r="G249" s="43"/>
      <c r="H249" s="43"/>
    </row>
    <row r="250" spans="1:8" ht="15.75" x14ac:dyDescent="0.25">
      <c r="A250" s="400" t="s">
        <v>194</v>
      </c>
      <c r="B250" s="401">
        <v>2042</v>
      </c>
      <c r="C250" s="401" t="str">
        <f t="shared" si="5"/>
        <v>Colusa_2042</v>
      </c>
      <c r="D250" s="100">
        <v>293.72506245233757</v>
      </c>
      <c r="E250" s="43"/>
      <c r="F250" s="43"/>
      <c r="G250" s="43"/>
      <c r="H250" s="43"/>
    </row>
    <row r="251" spans="1:8" ht="15.75" x14ac:dyDescent="0.25">
      <c r="A251" s="400" t="s">
        <v>194</v>
      </c>
      <c r="B251" s="401">
        <v>2043</v>
      </c>
      <c r="C251" s="401" t="str">
        <f t="shared" si="5"/>
        <v>Colusa_2043</v>
      </c>
      <c r="D251" s="100">
        <v>292.72447189963879</v>
      </c>
      <c r="E251" s="43"/>
      <c r="F251" s="43"/>
      <c r="G251" s="43"/>
      <c r="H251" s="43"/>
    </row>
    <row r="252" spans="1:8" ht="15.75" x14ac:dyDescent="0.25">
      <c r="A252" s="400" t="s">
        <v>194</v>
      </c>
      <c r="B252" s="401">
        <v>2044</v>
      </c>
      <c r="C252" s="401" t="str">
        <f t="shared" si="5"/>
        <v>Colusa_2044</v>
      </c>
      <c r="D252" s="100">
        <v>291.89558709236019</v>
      </c>
      <c r="E252" s="43"/>
      <c r="F252" s="43"/>
      <c r="G252" s="43"/>
      <c r="H252" s="43"/>
    </row>
    <row r="253" spans="1:8" ht="15.75" x14ac:dyDescent="0.25">
      <c r="A253" s="400" t="s">
        <v>194</v>
      </c>
      <c r="B253" s="401">
        <v>2045</v>
      </c>
      <c r="C253" s="401" t="str">
        <f t="shared" si="5"/>
        <v>Colusa_2045</v>
      </c>
      <c r="D253" s="100">
        <v>291.19495583412811</v>
      </c>
      <c r="E253" s="43"/>
      <c r="F253" s="43"/>
      <c r="G253" s="43"/>
      <c r="H253" s="43"/>
    </row>
    <row r="254" spans="1:8" ht="15.75" x14ac:dyDescent="0.25">
      <c r="A254" s="400" t="s">
        <v>194</v>
      </c>
      <c r="B254" s="401">
        <v>2046</v>
      </c>
      <c r="C254" s="401" t="str">
        <f t="shared" si="5"/>
        <v>Colusa_2046</v>
      </c>
      <c r="D254" s="100">
        <v>290.62048136861614</v>
      </c>
      <c r="E254" s="43"/>
      <c r="F254" s="43"/>
      <c r="G254" s="43"/>
      <c r="H254" s="43"/>
    </row>
    <row r="255" spans="1:8" ht="15.75" x14ac:dyDescent="0.25">
      <c r="A255" s="400" t="s">
        <v>194</v>
      </c>
      <c r="B255" s="401">
        <v>2047</v>
      </c>
      <c r="C255" s="401" t="str">
        <f t="shared" si="5"/>
        <v>Colusa_2047</v>
      </c>
      <c r="D255" s="100">
        <v>290.14598998959588</v>
      </c>
      <c r="E255" s="43"/>
      <c r="F255" s="43"/>
      <c r="G255" s="43"/>
      <c r="H255" s="43"/>
    </row>
    <row r="256" spans="1:8" ht="15.75" x14ac:dyDescent="0.25">
      <c r="A256" s="400" t="s">
        <v>194</v>
      </c>
      <c r="B256" s="401">
        <v>2048</v>
      </c>
      <c r="C256" s="401" t="str">
        <f t="shared" si="5"/>
        <v>Colusa_2048</v>
      </c>
      <c r="D256" s="100">
        <v>289.75616390515449</v>
      </c>
      <c r="E256" s="43"/>
      <c r="F256" s="43"/>
      <c r="G256" s="43"/>
      <c r="H256" s="43"/>
    </row>
    <row r="257" spans="1:8" ht="15.75" x14ac:dyDescent="0.25">
      <c r="A257" s="400" t="s">
        <v>194</v>
      </c>
      <c r="B257" s="401">
        <v>2049</v>
      </c>
      <c r="C257" s="401" t="str">
        <f t="shared" si="5"/>
        <v>Colusa_2049</v>
      </c>
      <c r="D257" s="100">
        <v>289.42877433262782</v>
      </c>
      <c r="E257" s="43"/>
      <c r="F257" s="43"/>
      <c r="G257" s="43"/>
      <c r="H257" s="43"/>
    </row>
    <row r="258" spans="1:8" ht="15.75" x14ac:dyDescent="0.25">
      <c r="A258" s="400" t="s">
        <v>194</v>
      </c>
      <c r="B258" s="401">
        <v>2050</v>
      </c>
      <c r="C258" s="401" t="str">
        <f t="shared" si="5"/>
        <v>Colusa_2050</v>
      </c>
      <c r="D258" s="100">
        <v>289.16408392812673</v>
      </c>
      <c r="E258" s="43"/>
      <c r="F258" s="43"/>
      <c r="G258" s="43"/>
      <c r="H258" s="43"/>
    </row>
    <row r="259" spans="1:8" ht="15.75" x14ac:dyDescent="0.25">
      <c r="A259" s="96" t="s">
        <v>191</v>
      </c>
      <c r="B259" s="97">
        <v>2015</v>
      </c>
      <c r="C259" s="98" t="s">
        <v>193</v>
      </c>
      <c r="D259" s="99">
        <v>494.26544839605759</v>
      </c>
      <c r="E259" s="43"/>
      <c r="F259" s="43"/>
      <c r="G259" s="43"/>
      <c r="H259" s="43"/>
    </row>
    <row r="260" spans="1:8" ht="15.75" x14ac:dyDescent="0.25">
      <c r="A260" s="96" t="s">
        <v>191</v>
      </c>
      <c r="B260" s="97">
        <v>2016</v>
      </c>
      <c r="C260" s="98" t="s">
        <v>192</v>
      </c>
      <c r="D260" s="99">
        <v>484.26850215430125</v>
      </c>
      <c r="E260" s="43"/>
      <c r="F260" s="43"/>
      <c r="G260" s="43"/>
      <c r="H260" s="43"/>
    </row>
    <row r="261" spans="1:8" ht="15.75" x14ac:dyDescent="0.25">
      <c r="A261" s="400" t="s">
        <v>191</v>
      </c>
      <c r="B261" s="401">
        <v>2017</v>
      </c>
      <c r="C261" s="401" t="str">
        <f t="shared" ref="C261:C294" si="6">CONCATENATE(A261,"_",B261)</f>
        <v>Contra Costa_2017</v>
      </c>
      <c r="D261" s="100">
        <v>473.23433308659872</v>
      </c>
      <c r="E261" s="43"/>
      <c r="F261" s="43"/>
      <c r="G261" s="43"/>
      <c r="H261" s="43"/>
    </row>
    <row r="262" spans="1:8" ht="15.75" x14ac:dyDescent="0.25">
      <c r="A262" s="400" t="s">
        <v>191</v>
      </c>
      <c r="B262" s="401">
        <v>2018</v>
      </c>
      <c r="C262" s="401" t="str">
        <f t="shared" si="6"/>
        <v>Contra Costa_2018</v>
      </c>
      <c r="D262" s="100">
        <v>461.38507395322711</v>
      </c>
      <c r="E262" s="43"/>
      <c r="F262" s="43"/>
      <c r="G262" s="43"/>
      <c r="H262" s="43"/>
    </row>
    <row r="263" spans="1:8" ht="15.75" x14ac:dyDescent="0.25">
      <c r="A263" s="400" t="s">
        <v>191</v>
      </c>
      <c r="B263" s="401">
        <v>2019</v>
      </c>
      <c r="C263" s="401" t="str">
        <f t="shared" si="6"/>
        <v>Contra Costa_2019</v>
      </c>
      <c r="D263" s="100">
        <v>449.09697710099556</v>
      </c>
      <c r="E263" s="43"/>
      <c r="F263" s="43"/>
      <c r="G263" s="43"/>
      <c r="H263" s="43"/>
    </row>
    <row r="264" spans="1:8" ht="15.75" x14ac:dyDescent="0.25">
      <c r="A264" s="400" t="s">
        <v>191</v>
      </c>
      <c r="B264" s="401">
        <v>2020</v>
      </c>
      <c r="C264" s="401" t="str">
        <f t="shared" si="6"/>
        <v>Contra Costa_2020</v>
      </c>
      <c r="D264" s="100">
        <v>436.49534494579518</v>
      </c>
      <c r="E264" s="43"/>
      <c r="F264" s="43"/>
      <c r="G264" s="43"/>
      <c r="H264" s="43"/>
    </row>
    <row r="265" spans="1:8" ht="15.75" x14ac:dyDescent="0.25">
      <c r="A265" s="400" t="s">
        <v>191</v>
      </c>
      <c r="B265" s="401">
        <v>2021</v>
      </c>
      <c r="C265" s="401" t="str">
        <f t="shared" si="6"/>
        <v>Contra Costa_2021</v>
      </c>
      <c r="D265" s="100">
        <v>423.69454705200491</v>
      </c>
      <c r="E265" s="43"/>
      <c r="F265" s="43"/>
      <c r="G265" s="43"/>
      <c r="H265" s="43"/>
    </row>
    <row r="266" spans="1:8" ht="15.75" x14ac:dyDescent="0.25">
      <c r="A266" s="400" t="s">
        <v>191</v>
      </c>
      <c r="B266" s="401">
        <v>2022</v>
      </c>
      <c r="C266" s="401" t="str">
        <f t="shared" si="6"/>
        <v>Contra Costa_2022</v>
      </c>
      <c r="D266" s="100">
        <v>411.01709579976477</v>
      </c>
      <c r="E266" s="43"/>
      <c r="F266" s="43"/>
      <c r="G266" s="43"/>
      <c r="H266" s="43"/>
    </row>
    <row r="267" spans="1:8" ht="15.75" x14ac:dyDescent="0.25">
      <c r="A267" s="400" t="s">
        <v>191</v>
      </c>
      <c r="B267" s="401">
        <v>2023</v>
      </c>
      <c r="C267" s="401" t="str">
        <f t="shared" si="6"/>
        <v>Contra Costa_2023</v>
      </c>
      <c r="D267" s="100">
        <v>398.4076009738647</v>
      </c>
      <c r="E267" s="43"/>
      <c r="F267" s="43"/>
      <c r="G267" s="43"/>
      <c r="H267" s="43"/>
    </row>
    <row r="268" spans="1:8" ht="15.75" x14ac:dyDescent="0.25">
      <c r="A268" s="400" t="s">
        <v>191</v>
      </c>
      <c r="B268" s="401">
        <v>2024</v>
      </c>
      <c r="C268" s="401" t="str">
        <f t="shared" si="6"/>
        <v>Contra Costa_2024</v>
      </c>
      <c r="D268" s="100">
        <v>385.92004350412913</v>
      </c>
      <c r="E268" s="43"/>
      <c r="F268" s="43"/>
      <c r="G268" s="43"/>
      <c r="H268" s="43"/>
    </row>
    <row r="269" spans="1:8" ht="15.75" x14ac:dyDescent="0.25">
      <c r="A269" s="400" t="s">
        <v>191</v>
      </c>
      <c r="B269" s="401">
        <v>2025</v>
      </c>
      <c r="C269" s="401" t="str">
        <f t="shared" si="6"/>
        <v>Contra Costa_2025</v>
      </c>
      <c r="D269" s="100">
        <v>373.5588133502597</v>
      </c>
      <c r="E269" s="43"/>
      <c r="F269" s="43"/>
      <c r="G269" s="43"/>
      <c r="H269" s="43"/>
    </row>
    <row r="270" spans="1:8" ht="15.75" x14ac:dyDescent="0.25">
      <c r="A270" s="400" t="s">
        <v>191</v>
      </c>
      <c r="B270" s="401">
        <v>2026</v>
      </c>
      <c r="C270" s="401" t="str">
        <f t="shared" si="6"/>
        <v>Contra Costa_2026</v>
      </c>
      <c r="D270" s="100">
        <v>362.30165004465425</v>
      </c>
      <c r="E270" s="43"/>
      <c r="F270" s="43"/>
      <c r="G270" s="43"/>
      <c r="H270" s="43"/>
    </row>
    <row r="271" spans="1:8" ht="15.75" x14ac:dyDescent="0.25">
      <c r="A271" s="400" t="s">
        <v>191</v>
      </c>
      <c r="B271" s="401">
        <v>2027</v>
      </c>
      <c r="C271" s="401" t="str">
        <f t="shared" si="6"/>
        <v>Contra Costa_2027</v>
      </c>
      <c r="D271" s="100">
        <v>352.02495962781398</v>
      </c>
      <c r="E271" s="43"/>
      <c r="F271" s="43"/>
      <c r="G271" s="43"/>
      <c r="H271" s="43"/>
    </row>
    <row r="272" spans="1:8" ht="15.75" x14ac:dyDescent="0.25">
      <c r="A272" s="400" t="s">
        <v>191</v>
      </c>
      <c r="B272" s="401">
        <v>2028</v>
      </c>
      <c r="C272" s="401" t="str">
        <f t="shared" si="6"/>
        <v>Contra Costa_2028</v>
      </c>
      <c r="D272" s="100">
        <v>342.77941112784265</v>
      </c>
      <c r="E272" s="43"/>
      <c r="F272" s="43"/>
      <c r="G272" s="43"/>
      <c r="H272" s="43"/>
    </row>
    <row r="273" spans="1:8" ht="15.75" x14ac:dyDescent="0.25">
      <c r="A273" s="400" t="s">
        <v>191</v>
      </c>
      <c r="B273" s="401">
        <v>2029</v>
      </c>
      <c r="C273" s="401" t="str">
        <f t="shared" si="6"/>
        <v>Contra Costa_2029</v>
      </c>
      <c r="D273" s="100">
        <v>334.50836953257431</v>
      </c>
      <c r="E273" s="43"/>
      <c r="F273" s="43"/>
      <c r="G273" s="43"/>
      <c r="H273" s="43"/>
    </row>
    <row r="274" spans="1:8" ht="15.75" x14ac:dyDescent="0.25">
      <c r="A274" s="400" t="s">
        <v>191</v>
      </c>
      <c r="B274" s="401">
        <v>2030</v>
      </c>
      <c r="C274" s="401" t="str">
        <f t="shared" si="6"/>
        <v>Contra Costa_2030</v>
      </c>
      <c r="D274" s="100">
        <v>327.15683120262725</v>
      </c>
      <c r="E274" s="43"/>
      <c r="F274" s="43"/>
      <c r="G274" s="43"/>
      <c r="H274" s="43"/>
    </row>
    <row r="275" spans="1:8" ht="15.75" x14ac:dyDescent="0.25">
      <c r="A275" s="400" t="s">
        <v>191</v>
      </c>
      <c r="B275" s="401">
        <v>2031</v>
      </c>
      <c r="C275" s="401" t="str">
        <f t="shared" si="6"/>
        <v>Contra Costa_2031</v>
      </c>
      <c r="D275" s="100">
        <v>320.64829348436746</v>
      </c>
      <c r="E275" s="43"/>
      <c r="F275" s="43"/>
      <c r="G275" s="43"/>
      <c r="H275" s="43"/>
    </row>
    <row r="276" spans="1:8" ht="15.75" x14ac:dyDescent="0.25">
      <c r="A276" s="400" t="s">
        <v>191</v>
      </c>
      <c r="B276" s="401">
        <v>2032</v>
      </c>
      <c r="C276" s="401" t="str">
        <f t="shared" si="6"/>
        <v>Contra Costa_2032</v>
      </c>
      <c r="D276" s="100">
        <v>314.91995704107171</v>
      </c>
      <c r="E276" s="43"/>
      <c r="F276" s="43"/>
      <c r="G276" s="43"/>
      <c r="H276" s="43"/>
    </row>
    <row r="277" spans="1:8" ht="15.75" x14ac:dyDescent="0.25">
      <c r="A277" s="400" t="s">
        <v>191</v>
      </c>
      <c r="B277" s="401">
        <v>2033</v>
      </c>
      <c r="C277" s="401" t="str">
        <f t="shared" si="6"/>
        <v>Contra Costa_2033</v>
      </c>
      <c r="D277" s="100">
        <v>309.91003333100429</v>
      </c>
      <c r="E277" s="43"/>
      <c r="F277" s="43"/>
      <c r="G277" s="43"/>
      <c r="H277" s="43"/>
    </row>
    <row r="278" spans="1:8" ht="15.75" x14ac:dyDescent="0.25">
      <c r="A278" s="400" t="s">
        <v>191</v>
      </c>
      <c r="B278" s="401">
        <v>2034</v>
      </c>
      <c r="C278" s="401" t="str">
        <f t="shared" si="6"/>
        <v>Contra Costa_2034</v>
      </c>
      <c r="D278" s="100">
        <v>305.54729404270108</v>
      </c>
      <c r="E278" s="43"/>
      <c r="F278" s="43"/>
      <c r="G278" s="43"/>
      <c r="H278" s="43"/>
    </row>
    <row r="279" spans="1:8" ht="15.75" x14ac:dyDescent="0.25">
      <c r="A279" s="400" t="s">
        <v>191</v>
      </c>
      <c r="B279" s="401">
        <v>2035</v>
      </c>
      <c r="C279" s="401" t="str">
        <f t="shared" si="6"/>
        <v>Contra Costa_2035</v>
      </c>
      <c r="D279" s="100">
        <v>301.7795143138207</v>
      </c>
      <c r="E279" s="43"/>
      <c r="F279" s="43"/>
      <c r="G279" s="43"/>
      <c r="H279" s="43"/>
    </row>
    <row r="280" spans="1:8" ht="15.75" x14ac:dyDescent="0.25">
      <c r="A280" s="400" t="s">
        <v>191</v>
      </c>
      <c r="B280" s="401">
        <v>2036</v>
      </c>
      <c r="C280" s="401" t="str">
        <f t="shared" si="6"/>
        <v>Contra Costa_2036</v>
      </c>
      <c r="D280" s="100">
        <v>298.55417899015561</v>
      </c>
      <c r="E280" s="43"/>
      <c r="F280" s="43"/>
      <c r="G280" s="43"/>
      <c r="H280" s="43"/>
    </row>
    <row r="281" spans="1:8" ht="15.75" x14ac:dyDescent="0.25">
      <c r="A281" s="400" t="s">
        <v>191</v>
      </c>
      <c r="B281" s="401">
        <v>2037</v>
      </c>
      <c r="C281" s="401" t="str">
        <f t="shared" si="6"/>
        <v>Contra Costa_2037</v>
      </c>
      <c r="D281" s="100">
        <v>295.81863905461535</v>
      </c>
      <c r="E281" s="43"/>
      <c r="F281" s="43"/>
      <c r="G281" s="43"/>
      <c r="H281" s="43"/>
    </row>
    <row r="282" spans="1:8" ht="15.75" x14ac:dyDescent="0.25">
      <c r="A282" s="400" t="s">
        <v>191</v>
      </c>
      <c r="B282" s="401">
        <v>2038</v>
      </c>
      <c r="C282" s="401" t="str">
        <f t="shared" si="6"/>
        <v>Contra Costa_2038</v>
      </c>
      <c r="D282" s="100">
        <v>293.52167936909945</v>
      </c>
      <c r="E282" s="43"/>
      <c r="F282" s="43"/>
      <c r="G282" s="43"/>
      <c r="H282" s="43"/>
    </row>
    <row r="283" spans="1:8" ht="15.75" x14ac:dyDescent="0.25">
      <c r="A283" s="400" t="s">
        <v>191</v>
      </c>
      <c r="B283" s="401">
        <v>2039</v>
      </c>
      <c r="C283" s="401" t="str">
        <f t="shared" si="6"/>
        <v>Contra Costa_2039</v>
      </c>
      <c r="D283" s="100">
        <v>291.6009774765563</v>
      </c>
      <c r="E283" s="43"/>
      <c r="F283" s="43"/>
      <c r="G283" s="43"/>
      <c r="H283" s="43"/>
    </row>
    <row r="284" spans="1:8" ht="15.75" x14ac:dyDescent="0.25">
      <c r="A284" s="400" t="s">
        <v>191</v>
      </c>
      <c r="B284" s="401">
        <v>2040</v>
      </c>
      <c r="C284" s="401" t="str">
        <f t="shared" si="6"/>
        <v>Contra Costa_2040</v>
      </c>
      <c r="D284" s="100">
        <v>290.00459148168341</v>
      </c>
      <c r="E284" s="43"/>
      <c r="F284" s="43"/>
      <c r="G284" s="43"/>
      <c r="H284" s="43"/>
    </row>
    <row r="285" spans="1:8" ht="15.75" x14ac:dyDescent="0.25">
      <c r="A285" s="400" t="s">
        <v>191</v>
      </c>
      <c r="B285" s="401">
        <v>2041</v>
      </c>
      <c r="C285" s="401" t="str">
        <f t="shared" si="6"/>
        <v>Contra Costa_2041</v>
      </c>
      <c r="D285" s="100">
        <v>288.70017668656811</v>
      </c>
      <c r="E285" s="43"/>
      <c r="F285" s="43"/>
      <c r="G285" s="43"/>
      <c r="H285" s="43"/>
    </row>
    <row r="286" spans="1:8" ht="15.75" x14ac:dyDescent="0.25">
      <c r="A286" s="400" t="s">
        <v>191</v>
      </c>
      <c r="B286" s="401">
        <v>2042</v>
      </c>
      <c r="C286" s="401" t="str">
        <f t="shared" si="6"/>
        <v>Contra Costa_2042</v>
      </c>
      <c r="D286" s="100">
        <v>287.62284347636694</v>
      </c>
      <c r="E286" s="43"/>
      <c r="F286" s="43"/>
      <c r="G286" s="43"/>
      <c r="H286" s="43"/>
    </row>
    <row r="287" spans="1:8" ht="15.75" x14ac:dyDescent="0.25">
      <c r="A287" s="400" t="s">
        <v>191</v>
      </c>
      <c r="B287" s="401">
        <v>2043</v>
      </c>
      <c r="C287" s="401" t="str">
        <f t="shared" si="6"/>
        <v>Contra Costa_2043</v>
      </c>
      <c r="D287" s="100">
        <v>286.7457077701261</v>
      </c>
      <c r="E287" s="43"/>
      <c r="F287" s="43"/>
      <c r="G287" s="43"/>
      <c r="H287" s="43"/>
    </row>
    <row r="288" spans="1:8" ht="15.75" x14ac:dyDescent="0.25">
      <c r="A288" s="400" t="s">
        <v>191</v>
      </c>
      <c r="B288" s="401">
        <v>2044</v>
      </c>
      <c r="C288" s="401" t="str">
        <f t="shared" si="6"/>
        <v>Contra Costa_2044</v>
      </c>
      <c r="D288" s="100">
        <v>286.02490861131258</v>
      </c>
      <c r="E288" s="43"/>
      <c r="F288" s="43"/>
      <c r="G288" s="43"/>
      <c r="H288" s="43"/>
    </row>
    <row r="289" spans="1:8" ht="15.75" x14ac:dyDescent="0.25">
      <c r="A289" s="400" t="s">
        <v>191</v>
      </c>
      <c r="B289" s="401">
        <v>2045</v>
      </c>
      <c r="C289" s="401" t="str">
        <f t="shared" si="6"/>
        <v>Contra Costa_2045</v>
      </c>
      <c r="D289" s="100">
        <v>285.42234683131062</v>
      </c>
      <c r="E289" s="43"/>
      <c r="F289" s="43"/>
      <c r="G289" s="43"/>
      <c r="H289" s="43"/>
    </row>
    <row r="290" spans="1:8" ht="15.75" x14ac:dyDescent="0.25">
      <c r="A290" s="400" t="s">
        <v>191</v>
      </c>
      <c r="B290" s="401">
        <v>2046</v>
      </c>
      <c r="C290" s="401" t="str">
        <f t="shared" si="6"/>
        <v>Contra Costa_2046</v>
      </c>
      <c r="D290" s="100">
        <v>284.92056102602032</v>
      </c>
      <c r="E290" s="43"/>
      <c r="F290" s="43"/>
      <c r="G290" s="43"/>
      <c r="H290" s="43"/>
    </row>
    <row r="291" spans="1:8" ht="15.75" x14ac:dyDescent="0.25">
      <c r="A291" s="400" t="s">
        <v>191</v>
      </c>
      <c r="B291" s="401">
        <v>2047</v>
      </c>
      <c r="C291" s="401" t="str">
        <f t="shared" si="6"/>
        <v>Contra Costa_2047</v>
      </c>
      <c r="D291" s="100">
        <v>284.50286509787958</v>
      </c>
      <c r="E291" s="43"/>
      <c r="F291" s="43"/>
      <c r="G291" s="43"/>
      <c r="H291" s="43"/>
    </row>
    <row r="292" spans="1:8" ht="15.75" x14ac:dyDescent="0.25">
      <c r="A292" s="400" t="s">
        <v>191</v>
      </c>
      <c r="B292" s="401">
        <v>2048</v>
      </c>
      <c r="C292" s="401" t="str">
        <f t="shared" si="6"/>
        <v>Contra Costa_2048</v>
      </c>
      <c r="D292" s="100">
        <v>284.16227471042993</v>
      </c>
      <c r="E292" s="43"/>
      <c r="F292" s="43"/>
      <c r="G292" s="43"/>
      <c r="H292" s="43"/>
    </row>
    <row r="293" spans="1:8" ht="15.75" x14ac:dyDescent="0.25">
      <c r="A293" s="400" t="s">
        <v>191</v>
      </c>
      <c r="B293" s="401">
        <v>2049</v>
      </c>
      <c r="C293" s="401" t="str">
        <f t="shared" si="6"/>
        <v>Contra Costa_2049</v>
      </c>
      <c r="D293" s="100">
        <v>283.8757349977314</v>
      </c>
      <c r="E293" s="43"/>
      <c r="F293" s="43"/>
      <c r="G293" s="43"/>
      <c r="H293" s="43"/>
    </row>
    <row r="294" spans="1:8" ht="15.75" x14ac:dyDescent="0.25">
      <c r="A294" s="400" t="s">
        <v>191</v>
      </c>
      <c r="B294" s="401">
        <v>2050</v>
      </c>
      <c r="C294" s="401" t="str">
        <f t="shared" si="6"/>
        <v>Contra Costa_2050</v>
      </c>
      <c r="D294" s="100">
        <v>283.65058789839952</v>
      </c>
      <c r="E294" s="43"/>
      <c r="F294" s="43"/>
      <c r="G294" s="43"/>
      <c r="H294" s="43"/>
    </row>
    <row r="295" spans="1:8" ht="15.75" x14ac:dyDescent="0.25">
      <c r="A295" s="96" t="s">
        <v>188</v>
      </c>
      <c r="B295" s="97">
        <v>2015</v>
      </c>
      <c r="C295" s="98" t="s">
        <v>190</v>
      </c>
      <c r="D295" s="99">
        <v>545.23731075670412</v>
      </c>
      <c r="E295" s="43"/>
      <c r="F295" s="43"/>
      <c r="G295" s="43"/>
      <c r="H295" s="43"/>
    </row>
    <row r="296" spans="1:8" ht="15.75" x14ac:dyDescent="0.25">
      <c r="A296" s="96" t="s">
        <v>188</v>
      </c>
      <c r="B296" s="97">
        <v>2016</v>
      </c>
      <c r="C296" s="98" t="s">
        <v>189</v>
      </c>
      <c r="D296" s="99">
        <v>536.18352614124535</v>
      </c>
      <c r="E296" s="43"/>
      <c r="F296" s="43"/>
      <c r="G296" s="43"/>
      <c r="H296" s="43"/>
    </row>
    <row r="297" spans="1:8" ht="15.75" x14ac:dyDescent="0.25">
      <c r="A297" s="400" t="s">
        <v>188</v>
      </c>
      <c r="B297" s="401">
        <v>2017</v>
      </c>
      <c r="C297" s="401" t="str">
        <f t="shared" ref="C297:C330" si="7">CONCATENATE(A297,"_",B297)</f>
        <v>Del Norte_2017</v>
      </c>
      <c r="D297" s="100">
        <v>525.6446471229923</v>
      </c>
      <c r="E297" s="43"/>
      <c r="F297" s="43"/>
      <c r="G297" s="43"/>
      <c r="H297" s="43"/>
    </row>
    <row r="298" spans="1:8" ht="15.75" x14ac:dyDescent="0.25">
      <c r="A298" s="400" t="s">
        <v>188</v>
      </c>
      <c r="B298" s="401">
        <v>2018</v>
      </c>
      <c r="C298" s="401" t="str">
        <f t="shared" si="7"/>
        <v>Del Norte_2018</v>
      </c>
      <c r="D298" s="100">
        <v>514.43274665044555</v>
      </c>
      <c r="E298" s="43"/>
      <c r="F298" s="43"/>
      <c r="G298" s="43"/>
      <c r="H298" s="43"/>
    </row>
    <row r="299" spans="1:8" ht="15.75" x14ac:dyDescent="0.25">
      <c r="A299" s="400" t="s">
        <v>188</v>
      </c>
      <c r="B299" s="401">
        <v>2019</v>
      </c>
      <c r="C299" s="401" t="str">
        <f t="shared" si="7"/>
        <v>Del Norte_2019</v>
      </c>
      <c r="D299" s="100">
        <v>502.26211835512714</v>
      </c>
      <c r="E299" s="43"/>
      <c r="F299" s="43"/>
      <c r="G299" s="43"/>
      <c r="H299" s="43"/>
    </row>
    <row r="300" spans="1:8" ht="15.75" x14ac:dyDescent="0.25">
      <c r="A300" s="400" t="s">
        <v>188</v>
      </c>
      <c r="B300" s="401">
        <v>2020</v>
      </c>
      <c r="C300" s="401" t="str">
        <f t="shared" si="7"/>
        <v>Del Norte_2020</v>
      </c>
      <c r="D300" s="100">
        <v>489.48325911688369</v>
      </c>
      <c r="E300" s="43"/>
      <c r="F300" s="43"/>
      <c r="G300" s="43"/>
      <c r="H300" s="43"/>
    </row>
    <row r="301" spans="1:8" ht="15.75" x14ac:dyDescent="0.25">
      <c r="A301" s="400" t="s">
        <v>188</v>
      </c>
      <c r="B301" s="401">
        <v>2021</v>
      </c>
      <c r="C301" s="401" t="str">
        <f t="shared" si="7"/>
        <v>Del Norte_2021</v>
      </c>
      <c r="D301" s="100">
        <v>476.16134928264273</v>
      </c>
      <c r="E301" s="43"/>
      <c r="F301" s="43"/>
      <c r="G301" s="43"/>
      <c r="H301" s="43"/>
    </row>
    <row r="302" spans="1:8" ht="15.75" x14ac:dyDescent="0.25">
      <c r="A302" s="400" t="s">
        <v>188</v>
      </c>
      <c r="B302" s="401">
        <v>2022</v>
      </c>
      <c r="C302" s="401" t="str">
        <f t="shared" si="7"/>
        <v>Del Norte_2022</v>
      </c>
      <c r="D302" s="100">
        <v>462.67931135312665</v>
      </c>
      <c r="E302" s="43"/>
      <c r="F302" s="43"/>
      <c r="G302" s="43"/>
      <c r="H302" s="43"/>
    </row>
    <row r="303" spans="1:8" ht="15.75" x14ac:dyDescent="0.25">
      <c r="A303" s="400" t="s">
        <v>188</v>
      </c>
      <c r="B303" s="401">
        <v>2023</v>
      </c>
      <c r="C303" s="401" t="str">
        <f t="shared" si="7"/>
        <v>Del Norte_2023</v>
      </c>
      <c r="D303" s="100">
        <v>449.02608587231009</v>
      </c>
      <c r="E303" s="43"/>
      <c r="F303" s="43"/>
      <c r="G303" s="43"/>
      <c r="H303" s="43"/>
    </row>
    <row r="304" spans="1:8" ht="15.75" x14ac:dyDescent="0.25">
      <c r="A304" s="400" t="s">
        <v>188</v>
      </c>
      <c r="B304" s="401">
        <v>2024</v>
      </c>
      <c r="C304" s="401" t="str">
        <f t="shared" si="7"/>
        <v>Del Norte_2024</v>
      </c>
      <c r="D304" s="100">
        <v>435.31774238973429</v>
      </c>
      <c r="E304" s="43"/>
      <c r="F304" s="43"/>
      <c r="G304" s="43"/>
      <c r="H304" s="43"/>
    </row>
    <row r="305" spans="1:8" ht="15.75" x14ac:dyDescent="0.25">
      <c r="A305" s="400" t="s">
        <v>188</v>
      </c>
      <c r="B305" s="401">
        <v>2025</v>
      </c>
      <c r="C305" s="401" t="str">
        <f t="shared" si="7"/>
        <v>Del Norte_2025</v>
      </c>
      <c r="D305" s="100">
        <v>421.62549017754998</v>
      </c>
      <c r="E305" s="43"/>
      <c r="F305" s="43"/>
      <c r="G305" s="43"/>
      <c r="H305" s="43"/>
    </row>
    <row r="306" spans="1:8" ht="15.75" x14ac:dyDescent="0.25">
      <c r="A306" s="400" t="s">
        <v>188</v>
      </c>
      <c r="B306" s="401">
        <v>2026</v>
      </c>
      <c r="C306" s="401" t="str">
        <f t="shared" si="7"/>
        <v>Del Norte_2026</v>
      </c>
      <c r="D306" s="100">
        <v>408.76101604535529</v>
      </c>
      <c r="E306" s="43"/>
      <c r="F306" s="43"/>
      <c r="G306" s="43"/>
      <c r="H306" s="43"/>
    </row>
    <row r="307" spans="1:8" ht="15.75" x14ac:dyDescent="0.25">
      <c r="A307" s="400" t="s">
        <v>188</v>
      </c>
      <c r="B307" s="401">
        <v>2027</v>
      </c>
      <c r="C307" s="401" t="str">
        <f t="shared" si="7"/>
        <v>Del Norte_2027</v>
      </c>
      <c r="D307" s="100">
        <v>396.65833570803858</v>
      </c>
      <c r="E307" s="43"/>
      <c r="F307" s="43"/>
      <c r="G307" s="43"/>
      <c r="H307" s="43"/>
    </row>
    <row r="308" spans="1:8" ht="15.75" x14ac:dyDescent="0.25">
      <c r="A308" s="400" t="s">
        <v>188</v>
      </c>
      <c r="B308" s="401">
        <v>2028</v>
      </c>
      <c r="C308" s="401" t="str">
        <f t="shared" si="7"/>
        <v>Del Norte_2028</v>
      </c>
      <c r="D308" s="100">
        <v>385.43841341169832</v>
      </c>
      <c r="E308" s="43"/>
      <c r="F308" s="43"/>
      <c r="G308" s="43"/>
      <c r="H308" s="43"/>
    </row>
    <row r="309" spans="1:8" ht="15.75" x14ac:dyDescent="0.25">
      <c r="A309" s="400" t="s">
        <v>188</v>
      </c>
      <c r="B309" s="401">
        <v>2029</v>
      </c>
      <c r="C309" s="401" t="str">
        <f t="shared" si="7"/>
        <v>Del Norte_2029</v>
      </c>
      <c r="D309" s="100">
        <v>375.07970421183745</v>
      </c>
      <c r="E309" s="43"/>
      <c r="F309" s="43"/>
      <c r="G309" s="43"/>
      <c r="H309" s="43"/>
    </row>
    <row r="310" spans="1:8" ht="15.75" x14ac:dyDescent="0.25">
      <c r="A310" s="400" t="s">
        <v>188</v>
      </c>
      <c r="B310" s="401">
        <v>2030</v>
      </c>
      <c r="C310" s="401" t="str">
        <f t="shared" si="7"/>
        <v>Del Norte_2030</v>
      </c>
      <c r="D310" s="100">
        <v>365.5582475597883</v>
      </c>
      <c r="E310" s="43"/>
      <c r="F310" s="43"/>
      <c r="G310" s="43"/>
      <c r="H310" s="43"/>
    </row>
    <row r="311" spans="1:8" ht="15.75" x14ac:dyDescent="0.25">
      <c r="A311" s="400" t="s">
        <v>188</v>
      </c>
      <c r="B311" s="401">
        <v>2031</v>
      </c>
      <c r="C311" s="401" t="str">
        <f t="shared" si="7"/>
        <v>Del Norte_2031</v>
      </c>
      <c r="D311" s="100">
        <v>356.86633247277956</v>
      </c>
      <c r="E311" s="43"/>
      <c r="F311" s="43"/>
      <c r="G311" s="43"/>
      <c r="H311" s="43"/>
    </row>
    <row r="312" spans="1:8" ht="15.75" x14ac:dyDescent="0.25">
      <c r="A312" s="400" t="s">
        <v>188</v>
      </c>
      <c r="B312" s="401">
        <v>2032</v>
      </c>
      <c r="C312" s="401" t="str">
        <f t="shared" si="7"/>
        <v>Del Norte_2032</v>
      </c>
      <c r="D312" s="100">
        <v>348.98668095794591</v>
      </c>
      <c r="E312" s="43"/>
      <c r="F312" s="43"/>
      <c r="G312" s="43"/>
      <c r="H312" s="43"/>
    </row>
    <row r="313" spans="1:8" ht="15.75" x14ac:dyDescent="0.25">
      <c r="A313" s="400" t="s">
        <v>188</v>
      </c>
      <c r="B313" s="401">
        <v>2033</v>
      </c>
      <c r="C313" s="401" t="str">
        <f t="shared" si="7"/>
        <v>Del Norte_2033</v>
      </c>
      <c r="D313" s="100">
        <v>341.900074506755</v>
      </c>
      <c r="E313" s="43"/>
      <c r="F313" s="43"/>
      <c r="G313" s="43"/>
      <c r="H313" s="43"/>
    </row>
    <row r="314" spans="1:8" ht="15.75" x14ac:dyDescent="0.25">
      <c r="A314" s="400" t="s">
        <v>188</v>
      </c>
      <c r="B314" s="401">
        <v>2034</v>
      </c>
      <c r="C314" s="401" t="str">
        <f t="shared" si="7"/>
        <v>Del Norte_2034</v>
      </c>
      <c r="D314" s="100">
        <v>335.51510776760341</v>
      </c>
      <c r="E314" s="43"/>
      <c r="F314" s="43"/>
      <c r="G314" s="43"/>
      <c r="H314" s="43"/>
    </row>
    <row r="315" spans="1:8" ht="15.75" x14ac:dyDescent="0.25">
      <c r="A315" s="400" t="s">
        <v>188</v>
      </c>
      <c r="B315" s="401">
        <v>2035</v>
      </c>
      <c r="C315" s="401" t="str">
        <f t="shared" si="7"/>
        <v>Del Norte_2035</v>
      </c>
      <c r="D315" s="100">
        <v>329.82129704591307</v>
      </c>
      <c r="E315" s="43"/>
      <c r="F315" s="43"/>
      <c r="G315" s="43"/>
      <c r="H315" s="43"/>
    </row>
    <row r="316" spans="1:8" ht="15.75" x14ac:dyDescent="0.25">
      <c r="A316" s="400" t="s">
        <v>188</v>
      </c>
      <c r="B316" s="401">
        <v>2036</v>
      </c>
      <c r="C316" s="401" t="str">
        <f t="shared" si="7"/>
        <v>Del Norte_2036</v>
      </c>
      <c r="D316" s="100">
        <v>324.77222106857892</v>
      </c>
      <c r="E316" s="43"/>
      <c r="F316" s="43"/>
      <c r="G316" s="43"/>
      <c r="H316" s="43"/>
    </row>
    <row r="317" spans="1:8" ht="15.75" x14ac:dyDescent="0.25">
      <c r="A317" s="400" t="s">
        <v>188</v>
      </c>
      <c r="B317" s="401">
        <v>2037</v>
      </c>
      <c r="C317" s="401" t="str">
        <f t="shared" si="7"/>
        <v>Del Norte_2037</v>
      </c>
      <c r="D317" s="100">
        <v>320.35670719314112</v>
      </c>
      <c r="E317" s="43"/>
      <c r="F317" s="43"/>
      <c r="G317" s="43"/>
      <c r="H317" s="43"/>
    </row>
    <row r="318" spans="1:8" ht="15.75" x14ac:dyDescent="0.25">
      <c r="A318" s="400" t="s">
        <v>188</v>
      </c>
      <c r="B318" s="401">
        <v>2038</v>
      </c>
      <c r="C318" s="401" t="str">
        <f t="shared" si="7"/>
        <v>Del Norte_2038</v>
      </c>
      <c r="D318" s="100">
        <v>316.4765264679142</v>
      </c>
      <c r="E318" s="43"/>
      <c r="F318" s="43"/>
      <c r="G318" s="43"/>
      <c r="H318" s="43"/>
    </row>
    <row r="319" spans="1:8" ht="15.75" x14ac:dyDescent="0.25">
      <c r="A319" s="400" t="s">
        <v>188</v>
      </c>
      <c r="B319" s="401">
        <v>2039</v>
      </c>
      <c r="C319" s="401" t="str">
        <f t="shared" si="7"/>
        <v>Del Norte_2039</v>
      </c>
      <c r="D319" s="100">
        <v>313.13158866948811</v>
      </c>
      <c r="E319" s="43"/>
      <c r="F319" s="43"/>
      <c r="G319" s="43"/>
      <c r="H319" s="43"/>
    </row>
    <row r="320" spans="1:8" ht="15.75" x14ac:dyDescent="0.25">
      <c r="A320" s="400" t="s">
        <v>188</v>
      </c>
      <c r="B320" s="401">
        <v>2040</v>
      </c>
      <c r="C320" s="401" t="str">
        <f t="shared" si="7"/>
        <v>Del Norte_2040</v>
      </c>
      <c r="D320" s="100">
        <v>310.21456922730277</v>
      </c>
      <c r="E320" s="43"/>
      <c r="F320" s="43"/>
      <c r="G320" s="43"/>
      <c r="H320" s="43"/>
    </row>
    <row r="321" spans="1:8" ht="15.75" x14ac:dyDescent="0.25">
      <c r="A321" s="400" t="s">
        <v>188</v>
      </c>
      <c r="B321" s="401">
        <v>2041</v>
      </c>
      <c r="C321" s="401" t="str">
        <f t="shared" si="7"/>
        <v>Del Norte_2041</v>
      </c>
      <c r="D321" s="100">
        <v>307.7477908295113</v>
      </c>
      <c r="E321" s="43"/>
      <c r="F321" s="43"/>
      <c r="G321" s="43"/>
      <c r="H321" s="43"/>
    </row>
    <row r="322" spans="1:8" ht="15.75" x14ac:dyDescent="0.25">
      <c r="A322" s="400" t="s">
        <v>188</v>
      </c>
      <c r="B322" s="401">
        <v>2042</v>
      </c>
      <c r="C322" s="401" t="str">
        <f t="shared" si="7"/>
        <v>Del Norte_2042</v>
      </c>
      <c r="D322" s="100">
        <v>305.64414509899143</v>
      </c>
      <c r="E322" s="43"/>
      <c r="F322" s="43"/>
      <c r="G322" s="43"/>
      <c r="H322" s="43"/>
    </row>
    <row r="323" spans="1:8" ht="15.75" x14ac:dyDescent="0.25">
      <c r="A323" s="400" t="s">
        <v>188</v>
      </c>
      <c r="B323" s="401">
        <v>2043</v>
      </c>
      <c r="C323" s="401" t="str">
        <f t="shared" si="7"/>
        <v>Del Norte_2043</v>
      </c>
      <c r="D323" s="100">
        <v>303.80907248731808</v>
      </c>
      <c r="E323" s="43"/>
      <c r="F323" s="43"/>
      <c r="G323" s="43"/>
      <c r="H323" s="43"/>
    </row>
    <row r="324" spans="1:8" ht="15.75" x14ac:dyDescent="0.25">
      <c r="A324" s="400" t="s">
        <v>188</v>
      </c>
      <c r="B324" s="401">
        <v>2044</v>
      </c>
      <c r="C324" s="401" t="str">
        <f t="shared" si="7"/>
        <v>Del Norte_2044</v>
      </c>
      <c r="D324" s="100">
        <v>302.26756348784897</v>
      </c>
      <c r="E324" s="43"/>
      <c r="F324" s="43"/>
      <c r="G324" s="43"/>
      <c r="H324" s="43"/>
    </row>
    <row r="325" spans="1:8" ht="15.75" x14ac:dyDescent="0.25">
      <c r="A325" s="400" t="s">
        <v>188</v>
      </c>
      <c r="B325" s="401">
        <v>2045</v>
      </c>
      <c r="C325" s="401" t="str">
        <f t="shared" si="7"/>
        <v>Del Norte_2045</v>
      </c>
      <c r="D325" s="100">
        <v>300.88189116069105</v>
      </c>
      <c r="E325" s="43"/>
      <c r="F325" s="43"/>
      <c r="G325" s="43"/>
      <c r="H325" s="43"/>
    </row>
    <row r="326" spans="1:8" ht="15.75" x14ac:dyDescent="0.25">
      <c r="A326" s="400" t="s">
        <v>188</v>
      </c>
      <c r="B326" s="401">
        <v>2046</v>
      </c>
      <c r="C326" s="401" t="str">
        <f t="shared" si="7"/>
        <v>Del Norte_2046</v>
      </c>
      <c r="D326" s="100">
        <v>299.7277376909625</v>
      </c>
      <c r="E326" s="43"/>
      <c r="F326" s="43"/>
      <c r="G326" s="43"/>
      <c r="H326" s="43"/>
    </row>
    <row r="327" spans="1:8" ht="15.75" x14ac:dyDescent="0.25">
      <c r="A327" s="400" t="s">
        <v>188</v>
      </c>
      <c r="B327" s="401">
        <v>2047</v>
      </c>
      <c r="C327" s="401" t="str">
        <f t="shared" si="7"/>
        <v>Del Norte_2047</v>
      </c>
      <c r="D327" s="100">
        <v>298.73533873715536</v>
      </c>
      <c r="E327" s="43"/>
      <c r="F327" s="43"/>
      <c r="G327" s="43"/>
      <c r="H327" s="43"/>
    </row>
    <row r="328" spans="1:8" ht="15.75" x14ac:dyDescent="0.25">
      <c r="A328" s="400" t="s">
        <v>188</v>
      </c>
      <c r="B328" s="401">
        <v>2048</v>
      </c>
      <c r="C328" s="401" t="str">
        <f t="shared" si="7"/>
        <v>Del Norte_2048</v>
      </c>
      <c r="D328" s="100">
        <v>297.85760415495179</v>
      </c>
      <c r="E328" s="43"/>
      <c r="F328" s="43"/>
      <c r="G328" s="43"/>
      <c r="H328" s="43"/>
    </row>
    <row r="329" spans="1:8" ht="15.75" x14ac:dyDescent="0.25">
      <c r="A329" s="400" t="s">
        <v>188</v>
      </c>
      <c r="B329" s="401">
        <v>2049</v>
      </c>
      <c r="C329" s="401" t="str">
        <f t="shared" si="7"/>
        <v>Del Norte_2049</v>
      </c>
      <c r="D329" s="100">
        <v>297.119539597337</v>
      </c>
      <c r="E329" s="43"/>
      <c r="F329" s="43"/>
      <c r="G329" s="43"/>
      <c r="H329" s="43"/>
    </row>
    <row r="330" spans="1:8" ht="15.75" x14ac:dyDescent="0.25">
      <c r="A330" s="400" t="s">
        <v>188</v>
      </c>
      <c r="B330" s="401">
        <v>2050</v>
      </c>
      <c r="C330" s="401" t="str">
        <f t="shared" si="7"/>
        <v>Del Norte_2050</v>
      </c>
      <c r="D330" s="100">
        <v>296.49181496043059</v>
      </c>
      <c r="E330" s="43"/>
      <c r="F330" s="43"/>
      <c r="G330" s="43"/>
      <c r="H330" s="43"/>
    </row>
    <row r="331" spans="1:8" ht="15.75" x14ac:dyDescent="0.25">
      <c r="A331" s="96" t="s">
        <v>185</v>
      </c>
      <c r="B331" s="97">
        <v>2015</v>
      </c>
      <c r="C331" s="98" t="s">
        <v>187</v>
      </c>
      <c r="D331" s="99">
        <v>526.49357057482064</v>
      </c>
      <c r="E331" s="43"/>
      <c r="F331" s="43"/>
      <c r="G331" s="43"/>
      <c r="H331" s="43"/>
    </row>
    <row r="332" spans="1:8" ht="15.75" x14ac:dyDescent="0.25">
      <c r="A332" s="96" t="s">
        <v>185</v>
      </c>
      <c r="B332" s="97">
        <v>2016</v>
      </c>
      <c r="C332" s="98" t="s">
        <v>186</v>
      </c>
      <c r="D332" s="99">
        <v>516.60949711735736</v>
      </c>
      <c r="E332" s="43"/>
      <c r="F332" s="43"/>
      <c r="G332" s="43"/>
      <c r="H332" s="43"/>
    </row>
    <row r="333" spans="1:8" ht="15.75" x14ac:dyDescent="0.25">
      <c r="A333" s="400" t="s">
        <v>185</v>
      </c>
      <c r="B333" s="401">
        <v>2017</v>
      </c>
      <c r="C333" s="401" t="str">
        <f t="shared" ref="C333:C366" si="8">CONCATENATE(A333,"_",B333)</f>
        <v>El Dorado_2017</v>
      </c>
      <c r="D333" s="100">
        <v>504.4340032448759</v>
      </c>
      <c r="E333" s="43"/>
      <c r="F333" s="43"/>
      <c r="G333" s="43"/>
      <c r="H333" s="43"/>
    </row>
    <row r="334" spans="1:8" ht="15.75" x14ac:dyDescent="0.25">
      <c r="A334" s="400" t="s">
        <v>185</v>
      </c>
      <c r="B334" s="401">
        <v>2018</v>
      </c>
      <c r="C334" s="401" t="str">
        <f t="shared" si="8"/>
        <v>El Dorado_2018</v>
      </c>
      <c r="D334" s="100">
        <v>491.48292714280961</v>
      </c>
      <c r="E334" s="43"/>
      <c r="F334" s="43"/>
      <c r="G334" s="43"/>
      <c r="H334" s="43"/>
    </row>
    <row r="335" spans="1:8" ht="15.75" x14ac:dyDescent="0.25">
      <c r="A335" s="400" t="s">
        <v>185</v>
      </c>
      <c r="B335" s="401">
        <v>2019</v>
      </c>
      <c r="C335" s="401" t="str">
        <f t="shared" si="8"/>
        <v>El Dorado_2019</v>
      </c>
      <c r="D335" s="100">
        <v>474.72988458574628</v>
      </c>
      <c r="E335" s="43"/>
      <c r="F335" s="43"/>
      <c r="G335" s="43"/>
      <c r="H335" s="43"/>
    </row>
    <row r="336" spans="1:8" ht="15.75" x14ac:dyDescent="0.25">
      <c r="A336" s="400" t="s">
        <v>185</v>
      </c>
      <c r="B336" s="401">
        <v>2020</v>
      </c>
      <c r="C336" s="401" t="str">
        <f t="shared" si="8"/>
        <v>El Dorado_2020</v>
      </c>
      <c r="D336" s="100">
        <v>461.12902177984205</v>
      </c>
      <c r="E336" s="43"/>
      <c r="F336" s="43"/>
      <c r="G336" s="43"/>
      <c r="H336" s="43"/>
    </row>
    <row r="337" spans="1:8" ht="15.75" x14ac:dyDescent="0.25">
      <c r="A337" s="400" t="s">
        <v>185</v>
      </c>
      <c r="B337" s="401">
        <v>2021</v>
      </c>
      <c r="C337" s="401" t="str">
        <f t="shared" si="8"/>
        <v>El Dorado_2021</v>
      </c>
      <c r="D337" s="100">
        <v>447.38495335481463</v>
      </c>
      <c r="E337" s="43"/>
      <c r="F337" s="43"/>
      <c r="G337" s="43"/>
      <c r="H337" s="43"/>
    </row>
    <row r="338" spans="1:8" ht="15.75" x14ac:dyDescent="0.25">
      <c r="A338" s="400" t="s">
        <v>185</v>
      </c>
      <c r="B338" s="401">
        <v>2022</v>
      </c>
      <c r="C338" s="401" t="str">
        <f t="shared" si="8"/>
        <v>El Dorado_2022</v>
      </c>
      <c r="D338" s="100">
        <v>433.79158465691631</v>
      </c>
      <c r="E338" s="43"/>
      <c r="F338" s="43"/>
      <c r="G338" s="43"/>
      <c r="H338" s="43"/>
    </row>
    <row r="339" spans="1:8" ht="15.75" x14ac:dyDescent="0.25">
      <c r="A339" s="400" t="s">
        <v>185</v>
      </c>
      <c r="B339" s="401">
        <v>2023</v>
      </c>
      <c r="C339" s="401" t="str">
        <f t="shared" si="8"/>
        <v>El Dorado_2023</v>
      </c>
      <c r="D339" s="100">
        <v>420.30238480518273</v>
      </c>
      <c r="E339" s="43"/>
      <c r="F339" s="43"/>
      <c r="G339" s="43"/>
      <c r="H339" s="43"/>
    </row>
    <row r="340" spans="1:8" ht="15.75" x14ac:dyDescent="0.25">
      <c r="A340" s="400" t="s">
        <v>185</v>
      </c>
      <c r="B340" s="401">
        <v>2024</v>
      </c>
      <c r="C340" s="401" t="str">
        <f t="shared" si="8"/>
        <v>El Dorado_2024</v>
      </c>
      <c r="D340" s="100">
        <v>406.99756073933958</v>
      </c>
      <c r="E340" s="43"/>
      <c r="F340" s="43"/>
      <c r="G340" s="43"/>
      <c r="H340" s="43"/>
    </row>
    <row r="341" spans="1:8" ht="15.75" x14ac:dyDescent="0.25">
      <c r="A341" s="400" t="s">
        <v>185</v>
      </c>
      <c r="B341" s="401">
        <v>2025</v>
      </c>
      <c r="C341" s="401" t="str">
        <f t="shared" si="8"/>
        <v>El Dorado_2025</v>
      </c>
      <c r="D341" s="100">
        <v>393.89511255991766</v>
      </c>
      <c r="E341" s="43"/>
      <c r="F341" s="43"/>
      <c r="G341" s="43"/>
      <c r="H341" s="43"/>
    </row>
    <row r="342" spans="1:8" ht="15.75" x14ac:dyDescent="0.25">
      <c r="A342" s="400" t="s">
        <v>185</v>
      </c>
      <c r="B342" s="401">
        <v>2026</v>
      </c>
      <c r="C342" s="401" t="str">
        <f t="shared" si="8"/>
        <v>El Dorado_2026</v>
      </c>
      <c r="D342" s="100">
        <v>381.84989865658576</v>
      </c>
      <c r="E342" s="43"/>
      <c r="F342" s="43"/>
      <c r="G342" s="43"/>
      <c r="H342" s="43"/>
    </row>
    <row r="343" spans="1:8" ht="15.75" x14ac:dyDescent="0.25">
      <c r="A343" s="400" t="s">
        <v>185</v>
      </c>
      <c r="B343" s="401">
        <v>2027</v>
      </c>
      <c r="C343" s="401" t="str">
        <f t="shared" si="8"/>
        <v>El Dorado_2027</v>
      </c>
      <c r="D343" s="100">
        <v>370.76676941539046</v>
      </c>
      <c r="E343" s="43"/>
      <c r="F343" s="43"/>
      <c r="G343" s="43"/>
      <c r="H343" s="43"/>
    </row>
    <row r="344" spans="1:8" ht="15.75" x14ac:dyDescent="0.25">
      <c r="A344" s="400" t="s">
        <v>185</v>
      </c>
      <c r="B344" s="401">
        <v>2028</v>
      </c>
      <c r="C344" s="401" t="str">
        <f t="shared" si="8"/>
        <v>El Dorado_2028</v>
      </c>
      <c r="D344" s="100">
        <v>360.71704549071904</v>
      </c>
      <c r="E344" s="43"/>
      <c r="F344" s="43"/>
      <c r="G344" s="43"/>
      <c r="H344" s="43"/>
    </row>
    <row r="345" spans="1:8" ht="15.75" x14ac:dyDescent="0.25">
      <c r="A345" s="400" t="s">
        <v>185</v>
      </c>
      <c r="B345" s="401">
        <v>2029</v>
      </c>
      <c r="C345" s="401" t="str">
        <f t="shared" si="8"/>
        <v>El Dorado_2029</v>
      </c>
      <c r="D345" s="100">
        <v>351.65403860322095</v>
      </c>
      <c r="E345" s="43"/>
      <c r="F345" s="43"/>
      <c r="G345" s="43"/>
      <c r="H345" s="43"/>
    </row>
    <row r="346" spans="1:8" ht="15.75" x14ac:dyDescent="0.25">
      <c r="A346" s="400" t="s">
        <v>185</v>
      </c>
      <c r="B346" s="401">
        <v>2030</v>
      </c>
      <c r="C346" s="401" t="str">
        <f t="shared" si="8"/>
        <v>El Dorado_2030</v>
      </c>
      <c r="D346" s="100">
        <v>343.51706464766534</v>
      </c>
      <c r="E346" s="43"/>
      <c r="F346" s="43"/>
      <c r="G346" s="43"/>
      <c r="H346" s="43"/>
    </row>
    <row r="347" spans="1:8" ht="15.75" x14ac:dyDescent="0.25">
      <c r="A347" s="400" t="s">
        <v>185</v>
      </c>
      <c r="B347" s="401">
        <v>2031</v>
      </c>
      <c r="C347" s="401" t="str">
        <f t="shared" si="8"/>
        <v>El Dorado_2031</v>
      </c>
      <c r="D347" s="100">
        <v>336.26487307177234</v>
      </c>
      <c r="E347" s="43"/>
      <c r="F347" s="43"/>
      <c r="G347" s="43"/>
      <c r="H347" s="43"/>
    </row>
    <row r="348" spans="1:8" ht="15.75" x14ac:dyDescent="0.25">
      <c r="A348" s="400" t="s">
        <v>185</v>
      </c>
      <c r="B348" s="401">
        <v>2032</v>
      </c>
      <c r="C348" s="401" t="str">
        <f t="shared" si="8"/>
        <v>El Dorado_2032</v>
      </c>
      <c r="D348" s="100">
        <v>329.84440758883403</v>
      </c>
      <c r="E348" s="43"/>
      <c r="F348" s="43"/>
      <c r="G348" s="43"/>
      <c r="H348" s="43"/>
    </row>
    <row r="349" spans="1:8" ht="15.75" x14ac:dyDescent="0.25">
      <c r="A349" s="400" t="s">
        <v>185</v>
      </c>
      <c r="B349" s="401">
        <v>2033</v>
      </c>
      <c r="C349" s="401" t="str">
        <f t="shared" si="8"/>
        <v>El Dorado_2033</v>
      </c>
      <c r="D349" s="100">
        <v>324.18678533842296</v>
      </c>
      <c r="E349" s="43"/>
      <c r="F349" s="43"/>
      <c r="G349" s="43"/>
      <c r="H349" s="43"/>
    </row>
    <row r="350" spans="1:8" ht="15.75" x14ac:dyDescent="0.25">
      <c r="A350" s="400" t="s">
        <v>185</v>
      </c>
      <c r="B350" s="401">
        <v>2034</v>
      </c>
      <c r="C350" s="401" t="str">
        <f t="shared" si="8"/>
        <v>El Dorado_2034</v>
      </c>
      <c r="D350" s="100">
        <v>319.23292259945066</v>
      </c>
      <c r="E350" s="43"/>
      <c r="F350" s="43"/>
      <c r="G350" s="43"/>
      <c r="H350" s="43"/>
    </row>
    <row r="351" spans="1:8" ht="15.75" x14ac:dyDescent="0.25">
      <c r="A351" s="400" t="s">
        <v>185</v>
      </c>
      <c r="B351" s="401">
        <v>2035</v>
      </c>
      <c r="C351" s="401" t="str">
        <f t="shared" si="8"/>
        <v>El Dorado_2035</v>
      </c>
      <c r="D351" s="100">
        <v>314.90220175087791</v>
      </c>
      <c r="E351" s="43"/>
      <c r="F351" s="43"/>
      <c r="G351" s="43"/>
      <c r="H351" s="43"/>
    </row>
    <row r="352" spans="1:8" ht="15.75" x14ac:dyDescent="0.25">
      <c r="A352" s="400" t="s">
        <v>185</v>
      </c>
      <c r="B352" s="401">
        <v>2036</v>
      </c>
      <c r="C352" s="401" t="str">
        <f t="shared" si="8"/>
        <v>El Dorado_2036</v>
      </c>
      <c r="D352" s="100">
        <v>311.16885405078051</v>
      </c>
      <c r="E352" s="43"/>
      <c r="F352" s="43"/>
      <c r="G352" s="43"/>
      <c r="H352" s="43"/>
    </row>
    <row r="353" spans="1:8" ht="15.75" x14ac:dyDescent="0.25">
      <c r="A353" s="400" t="s">
        <v>185</v>
      </c>
      <c r="B353" s="401">
        <v>2037</v>
      </c>
      <c r="C353" s="401" t="str">
        <f t="shared" si="8"/>
        <v>El Dorado_2037</v>
      </c>
      <c r="D353" s="100">
        <v>307.96017846641507</v>
      </c>
      <c r="E353" s="43"/>
      <c r="F353" s="43"/>
      <c r="G353" s="43"/>
      <c r="H353" s="43"/>
    </row>
    <row r="354" spans="1:8" ht="15.75" x14ac:dyDescent="0.25">
      <c r="A354" s="400" t="s">
        <v>185</v>
      </c>
      <c r="B354" s="401">
        <v>2038</v>
      </c>
      <c r="C354" s="401" t="str">
        <f t="shared" si="8"/>
        <v>El Dorado_2038</v>
      </c>
      <c r="D354" s="100">
        <v>305.22644497960368</v>
      </c>
      <c r="E354" s="43"/>
      <c r="F354" s="43"/>
      <c r="G354" s="43"/>
      <c r="H354" s="43"/>
    </row>
    <row r="355" spans="1:8" ht="15.75" x14ac:dyDescent="0.25">
      <c r="A355" s="400" t="s">
        <v>185</v>
      </c>
      <c r="B355" s="401">
        <v>2039</v>
      </c>
      <c r="C355" s="401" t="str">
        <f t="shared" si="8"/>
        <v>El Dorado_2039</v>
      </c>
      <c r="D355" s="100">
        <v>302.88747099419413</v>
      </c>
      <c r="E355" s="43"/>
      <c r="F355" s="43"/>
      <c r="G355" s="43"/>
      <c r="H355" s="43"/>
    </row>
    <row r="356" spans="1:8" ht="15.75" x14ac:dyDescent="0.25">
      <c r="A356" s="400" t="s">
        <v>185</v>
      </c>
      <c r="B356" s="401">
        <v>2040</v>
      </c>
      <c r="C356" s="401" t="str">
        <f t="shared" si="8"/>
        <v>El Dorado_2040</v>
      </c>
      <c r="D356" s="100">
        <v>300.89297717782847</v>
      </c>
      <c r="E356" s="43"/>
      <c r="F356" s="43"/>
      <c r="G356" s="43"/>
      <c r="H356" s="43"/>
    </row>
    <row r="357" spans="1:8" ht="15.75" x14ac:dyDescent="0.25">
      <c r="A357" s="400" t="s">
        <v>185</v>
      </c>
      <c r="B357" s="401">
        <v>2041</v>
      </c>
      <c r="C357" s="401" t="str">
        <f t="shared" si="8"/>
        <v>El Dorado_2041</v>
      </c>
      <c r="D357" s="100">
        <v>299.2128498695543</v>
      </c>
      <c r="E357" s="43"/>
      <c r="F357" s="43"/>
      <c r="G357" s="43"/>
      <c r="H357" s="43"/>
    </row>
    <row r="358" spans="1:8" ht="15.75" x14ac:dyDescent="0.25">
      <c r="A358" s="400" t="s">
        <v>185</v>
      </c>
      <c r="B358" s="401">
        <v>2042</v>
      </c>
      <c r="C358" s="401" t="str">
        <f t="shared" si="8"/>
        <v>El Dorado_2042</v>
      </c>
      <c r="D358" s="100">
        <v>297.77834628704119</v>
      </c>
      <c r="E358" s="43"/>
      <c r="F358" s="43"/>
      <c r="G358" s="43"/>
      <c r="H358" s="43"/>
    </row>
    <row r="359" spans="1:8" ht="15.75" x14ac:dyDescent="0.25">
      <c r="A359" s="400" t="s">
        <v>185</v>
      </c>
      <c r="B359" s="401">
        <v>2043</v>
      </c>
      <c r="C359" s="401" t="str">
        <f t="shared" si="8"/>
        <v>El Dorado_2043</v>
      </c>
      <c r="D359" s="100">
        <v>296.5703618733221</v>
      </c>
      <c r="E359" s="43"/>
      <c r="F359" s="43"/>
      <c r="G359" s="43"/>
      <c r="H359" s="43"/>
    </row>
    <row r="360" spans="1:8" ht="15.75" x14ac:dyDescent="0.25">
      <c r="A360" s="400" t="s">
        <v>185</v>
      </c>
      <c r="B360" s="401">
        <v>2044</v>
      </c>
      <c r="C360" s="401" t="str">
        <f t="shared" si="8"/>
        <v>El Dorado_2044</v>
      </c>
      <c r="D360" s="100">
        <v>295.5385026117271</v>
      </c>
      <c r="E360" s="43"/>
      <c r="F360" s="43"/>
      <c r="G360" s="43"/>
      <c r="H360" s="43"/>
    </row>
    <row r="361" spans="1:8" ht="15.75" x14ac:dyDescent="0.25">
      <c r="A361" s="400" t="s">
        <v>185</v>
      </c>
      <c r="B361" s="401">
        <v>2045</v>
      </c>
      <c r="C361" s="401" t="str">
        <f t="shared" si="8"/>
        <v>El Dorado_2045</v>
      </c>
      <c r="D361" s="100">
        <v>294.6382125788366</v>
      </c>
      <c r="E361" s="43"/>
      <c r="F361" s="43"/>
      <c r="G361" s="43"/>
      <c r="H361" s="43"/>
    </row>
    <row r="362" spans="1:8" ht="15.75" x14ac:dyDescent="0.25">
      <c r="A362" s="400" t="s">
        <v>185</v>
      </c>
      <c r="B362" s="401">
        <v>2046</v>
      </c>
      <c r="C362" s="401" t="str">
        <f t="shared" si="8"/>
        <v>El Dorado_2046</v>
      </c>
      <c r="D362" s="100">
        <v>293.86461365133039</v>
      </c>
      <c r="E362" s="43"/>
      <c r="F362" s="43"/>
      <c r="G362" s="43"/>
      <c r="H362" s="43"/>
    </row>
    <row r="363" spans="1:8" ht="15.75" x14ac:dyDescent="0.25">
      <c r="A363" s="400" t="s">
        <v>185</v>
      </c>
      <c r="B363" s="401">
        <v>2047</v>
      </c>
      <c r="C363" s="401" t="str">
        <f t="shared" si="8"/>
        <v>El Dorado_2047</v>
      </c>
      <c r="D363" s="100">
        <v>293.20935287182448</v>
      </c>
      <c r="E363" s="43"/>
      <c r="F363" s="43"/>
      <c r="G363" s="43"/>
      <c r="H363" s="43"/>
    </row>
    <row r="364" spans="1:8" ht="15.75" x14ac:dyDescent="0.25">
      <c r="A364" s="400" t="s">
        <v>185</v>
      </c>
      <c r="B364" s="401">
        <v>2048</v>
      </c>
      <c r="C364" s="401" t="str">
        <f t="shared" si="8"/>
        <v>El Dorado_2048</v>
      </c>
      <c r="D364" s="100">
        <v>292.66044654398416</v>
      </c>
      <c r="E364" s="43"/>
      <c r="F364" s="43"/>
      <c r="G364" s="43"/>
      <c r="H364" s="43"/>
    </row>
    <row r="365" spans="1:8" ht="15.75" x14ac:dyDescent="0.25">
      <c r="A365" s="400" t="s">
        <v>185</v>
      </c>
      <c r="B365" s="401">
        <v>2049</v>
      </c>
      <c r="C365" s="401" t="str">
        <f t="shared" si="8"/>
        <v>El Dorado_2049</v>
      </c>
      <c r="D365" s="100">
        <v>292.1823696896281</v>
      </c>
      <c r="E365" s="43"/>
      <c r="F365" s="43"/>
      <c r="G365" s="43"/>
      <c r="H365" s="43"/>
    </row>
    <row r="366" spans="1:8" ht="15.75" x14ac:dyDescent="0.25">
      <c r="A366" s="400" t="s">
        <v>185</v>
      </c>
      <c r="B366" s="401">
        <v>2050</v>
      </c>
      <c r="C366" s="401" t="str">
        <f t="shared" si="8"/>
        <v>El Dorado_2050</v>
      </c>
      <c r="D366" s="100">
        <v>291.77648220515459</v>
      </c>
      <c r="E366" s="43"/>
      <c r="F366" s="43"/>
      <c r="G366" s="43"/>
      <c r="H366" s="43"/>
    </row>
    <row r="367" spans="1:8" ht="15.75" x14ac:dyDescent="0.25">
      <c r="A367" s="96" t="s">
        <v>182</v>
      </c>
      <c r="B367" s="97">
        <v>2015</v>
      </c>
      <c r="C367" s="98" t="s">
        <v>184</v>
      </c>
      <c r="D367" s="99">
        <v>514.50301852094663</v>
      </c>
      <c r="E367" s="43"/>
      <c r="F367" s="43"/>
      <c r="G367" s="43"/>
      <c r="H367" s="43"/>
    </row>
    <row r="368" spans="1:8" ht="15.75" x14ac:dyDescent="0.25">
      <c r="A368" s="96" t="s">
        <v>182</v>
      </c>
      <c r="B368" s="97">
        <v>2016</v>
      </c>
      <c r="C368" s="98" t="s">
        <v>183</v>
      </c>
      <c r="D368" s="99">
        <v>503.77516814939753</v>
      </c>
      <c r="E368" s="43"/>
      <c r="F368" s="43"/>
      <c r="G368" s="43"/>
      <c r="H368" s="43"/>
    </row>
    <row r="369" spans="1:8" ht="15.75" x14ac:dyDescent="0.25">
      <c r="A369" s="400" t="s">
        <v>182</v>
      </c>
      <c r="B369" s="401">
        <v>2017</v>
      </c>
      <c r="C369" s="401" t="str">
        <f t="shared" ref="C369:C402" si="9">CONCATENATE(A369,"_",B369)</f>
        <v>Fresno_2017</v>
      </c>
      <c r="D369" s="100">
        <v>491.62716138546148</v>
      </c>
      <c r="E369" s="43"/>
      <c r="F369" s="43"/>
      <c r="G369" s="43"/>
      <c r="H369" s="43"/>
    </row>
    <row r="370" spans="1:8" ht="15.75" x14ac:dyDescent="0.25">
      <c r="A370" s="400" t="s">
        <v>182</v>
      </c>
      <c r="B370" s="401">
        <v>2018</v>
      </c>
      <c r="C370" s="401" t="str">
        <f t="shared" si="9"/>
        <v>Fresno_2018</v>
      </c>
      <c r="D370" s="100">
        <v>479.30022167529728</v>
      </c>
      <c r="E370" s="43"/>
      <c r="F370" s="43"/>
      <c r="G370" s="43"/>
      <c r="H370" s="43"/>
    </row>
    <row r="371" spans="1:8" ht="15.75" x14ac:dyDescent="0.25">
      <c r="A371" s="400" t="s">
        <v>182</v>
      </c>
      <c r="B371" s="401">
        <v>2019</v>
      </c>
      <c r="C371" s="401" t="str">
        <f t="shared" si="9"/>
        <v>Fresno_2019</v>
      </c>
      <c r="D371" s="100">
        <v>465.81103466956313</v>
      </c>
      <c r="E371" s="43"/>
      <c r="F371" s="43"/>
      <c r="G371" s="43"/>
      <c r="H371" s="43"/>
    </row>
    <row r="372" spans="1:8" ht="15.75" x14ac:dyDescent="0.25">
      <c r="A372" s="400" t="s">
        <v>182</v>
      </c>
      <c r="B372" s="401">
        <v>2020</v>
      </c>
      <c r="C372" s="401" t="str">
        <f t="shared" si="9"/>
        <v>Fresno_2020</v>
      </c>
      <c r="D372" s="100">
        <v>452.08739974650803</v>
      </c>
      <c r="E372" s="43"/>
      <c r="F372" s="43"/>
      <c r="G372" s="43"/>
      <c r="H372" s="43"/>
    </row>
    <row r="373" spans="1:8" ht="15.75" x14ac:dyDescent="0.25">
      <c r="A373" s="400" t="s">
        <v>182</v>
      </c>
      <c r="B373" s="401">
        <v>2021</v>
      </c>
      <c r="C373" s="401" t="str">
        <f t="shared" si="9"/>
        <v>Fresno_2021</v>
      </c>
      <c r="D373" s="100">
        <v>438.26474817603417</v>
      </c>
      <c r="E373" s="43"/>
      <c r="F373" s="43"/>
      <c r="G373" s="43"/>
      <c r="H373" s="43"/>
    </row>
    <row r="374" spans="1:8" ht="15.75" x14ac:dyDescent="0.25">
      <c r="A374" s="400" t="s">
        <v>182</v>
      </c>
      <c r="B374" s="401">
        <v>2022</v>
      </c>
      <c r="C374" s="401" t="str">
        <f t="shared" si="9"/>
        <v>Fresno_2022</v>
      </c>
      <c r="D374" s="100">
        <v>424.63898153605061</v>
      </c>
      <c r="E374" s="43"/>
      <c r="F374" s="43"/>
      <c r="G374" s="43"/>
      <c r="H374" s="43"/>
    </row>
    <row r="375" spans="1:8" ht="15.75" x14ac:dyDescent="0.25">
      <c r="A375" s="400" t="s">
        <v>182</v>
      </c>
      <c r="B375" s="401">
        <v>2023</v>
      </c>
      <c r="C375" s="401" t="str">
        <f t="shared" si="9"/>
        <v>Fresno_2023</v>
      </c>
      <c r="D375" s="100">
        <v>411.16714755638191</v>
      </c>
      <c r="E375" s="43"/>
      <c r="F375" s="43"/>
      <c r="G375" s="43"/>
      <c r="H375" s="43"/>
    </row>
    <row r="376" spans="1:8" ht="15.75" x14ac:dyDescent="0.25">
      <c r="A376" s="400" t="s">
        <v>182</v>
      </c>
      <c r="B376" s="401">
        <v>2024</v>
      </c>
      <c r="C376" s="401" t="str">
        <f t="shared" si="9"/>
        <v>Fresno_2024</v>
      </c>
      <c r="D376" s="100">
        <v>397.84090304047612</v>
      </c>
      <c r="E376" s="43"/>
      <c r="F376" s="43"/>
      <c r="G376" s="43"/>
      <c r="H376" s="43"/>
    </row>
    <row r="377" spans="1:8" ht="15.75" x14ac:dyDescent="0.25">
      <c r="A377" s="400" t="s">
        <v>182</v>
      </c>
      <c r="B377" s="401">
        <v>2025</v>
      </c>
      <c r="C377" s="401" t="str">
        <f t="shared" si="9"/>
        <v>Fresno_2025</v>
      </c>
      <c r="D377" s="100">
        <v>384.81487850678326</v>
      </c>
      <c r="E377" s="43"/>
      <c r="F377" s="43"/>
      <c r="G377" s="43"/>
      <c r="H377" s="43"/>
    </row>
    <row r="378" spans="1:8" ht="15.75" x14ac:dyDescent="0.25">
      <c r="A378" s="400" t="s">
        <v>182</v>
      </c>
      <c r="B378" s="401">
        <v>2026</v>
      </c>
      <c r="C378" s="401" t="str">
        <f t="shared" si="9"/>
        <v>Fresno_2026</v>
      </c>
      <c r="D378" s="100">
        <v>373.76226542496607</v>
      </c>
      <c r="E378" s="43"/>
      <c r="F378" s="43"/>
      <c r="G378" s="43"/>
      <c r="H378" s="43"/>
    </row>
    <row r="379" spans="1:8" ht="15.75" x14ac:dyDescent="0.25">
      <c r="A379" s="400" t="s">
        <v>182</v>
      </c>
      <c r="B379" s="401">
        <v>2027</v>
      </c>
      <c r="C379" s="401" t="str">
        <f t="shared" si="9"/>
        <v>Fresno_2027</v>
      </c>
      <c r="D379" s="100">
        <v>362.78170194741909</v>
      </c>
      <c r="E379" s="43"/>
      <c r="F379" s="43"/>
      <c r="G379" s="43"/>
      <c r="H379" s="43"/>
    </row>
    <row r="380" spans="1:8" ht="15.75" x14ac:dyDescent="0.25">
      <c r="A380" s="400" t="s">
        <v>182</v>
      </c>
      <c r="B380" s="401">
        <v>2028</v>
      </c>
      <c r="C380" s="401" t="str">
        <f t="shared" si="9"/>
        <v>Fresno_2028</v>
      </c>
      <c r="D380" s="100">
        <v>352.87758144190121</v>
      </c>
      <c r="E380" s="43"/>
      <c r="F380" s="43"/>
      <c r="G380" s="43"/>
      <c r="H380" s="43"/>
    </row>
    <row r="381" spans="1:8" ht="15.75" x14ac:dyDescent="0.25">
      <c r="A381" s="400" t="s">
        <v>182</v>
      </c>
      <c r="B381" s="401">
        <v>2029</v>
      </c>
      <c r="C381" s="401" t="str">
        <f t="shared" si="9"/>
        <v>Fresno_2029</v>
      </c>
      <c r="D381" s="100">
        <v>343.98070208102359</v>
      </c>
      <c r="E381" s="43"/>
      <c r="F381" s="43"/>
      <c r="G381" s="43"/>
      <c r="H381" s="43"/>
    </row>
    <row r="382" spans="1:8" ht="15.75" x14ac:dyDescent="0.25">
      <c r="A382" s="400" t="s">
        <v>182</v>
      </c>
      <c r="B382" s="401">
        <v>2030</v>
      </c>
      <c r="C382" s="401" t="str">
        <f t="shared" si="9"/>
        <v>Fresno_2030</v>
      </c>
      <c r="D382" s="100">
        <v>336.03242620508485</v>
      </c>
      <c r="E382" s="43"/>
      <c r="F382" s="43"/>
      <c r="G382" s="43"/>
      <c r="H382" s="43"/>
    </row>
    <row r="383" spans="1:8" ht="15.75" x14ac:dyDescent="0.25">
      <c r="A383" s="400" t="s">
        <v>182</v>
      </c>
      <c r="B383" s="401">
        <v>2031</v>
      </c>
      <c r="C383" s="401" t="str">
        <f t="shared" si="9"/>
        <v>Fresno_2031</v>
      </c>
      <c r="D383" s="100">
        <v>328.97465916980553</v>
      </c>
      <c r="E383" s="43"/>
      <c r="F383" s="43"/>
      <c r="G383" s="43"/>
      <c r="H383" s="43"/>
    </row>
    <row r="384" spans="1:8" ht="15.75" x14ac:dyDescent="0.25">
      <c r="A384" s="400" t="s">
        <v>182</v>
      </c>
      <c r="B384" s="401">
        <v>2032</v>
      </c>
      <c r="C384" s="401" t="str">
        <f t="shared" si="9"/>
        <v>Fresno_2032</v>
      </c>
      <c r="D384" s="100">
        <v>322.73841969866504</v>
      </c>
      <c r="E384" s="43"/>
      <c r="F384" s="43"/>
      <c r="G384" s="43"/>
      <c r="H384" s="43"/>
    </row>
    <row r="385" spans="1:8" ht="15.75" x14ac:dyDescent="0.25">
      <c r="A385" s="400" t="s">
        <v>182</v>
      </c>
      <c r="B385" s="401">
        <v>2033</v>
      </c>
      <c r="C385" s="401" t="str">
        <f t="shared" si="9"/>
        <v>Fresno_2033</v>
      </c>
      <c r="D385" s="100">
        <v>317.25006776635621</v>
      </c>
      <c r="E385" s="43"/>
      <c r="F385" s="43"/>
      <c r="G385" s="43"/>
      <c r="H385" s="43"/>
    </row>
    <row r="386" spans="1:8" ht="15.75" x14ac:dyDescent="0.25">
      <c r="A386" s="400" t="s">
        <v>182</v>
      </c>
      <c r="B386" s="401">
        <v>2034</v>
      </c>
      <c r="C386" s="401" t="str">
        <f t="shared" si="9"/>
        <v>Fresno_2034</v>
      </c>
      <c r="D386" s="100">
        <v>312.45537270593309</v>
      </c>
      <c r="E386" s="43"/>
      <c r="F386" s="43"/>
      <c r="G386" s="43"/>
      <c r="H386" s="43"/>
    </row>
    <row r="387" spans="1:8" ht="15.75" x14ac:dyDescent="0.25">
      <c r="A387" s="400" t="s">
        <v>182</v>
      </c>
      <c r="B387" s="401">
        <v>2035</v>
      </c>
      <c r="C387" s="401" t="str">
        <f t="shared" si="9"/>
        <v>Fresno_2035</v>
      </c>
      <c r="D387" s="100">
        <v>308.29325895978246</v>
      </c>
      <c r="E387" s="43"/>
      <c r="F387" s="43"/>
      <c r="G387" s="43"/>
      <c r="H387" s="43"/>
    </row>
    <row r="388" spans="1:8" ht="15.75" x14ac:dyDescent="0.25">
      <c r="A388" s="400" t="s">
        <v>182</v>
      </c>
      <c r="B388" s="401">
        <v>2036</v>
      </c>
      <c r="C388" s="401" t="str">
        <f t="shared" si="9"/>
        <v>Fresno_2036</v>
      </c>
      <c r="D388" s="100">
        <v>304.69862299270295</v>
      </c>
      <c r="E388" s="43"/>
      <c r="F388" s="43"/>
      <c r="G388" s="43"/>
      <c r="H388" s="43"/>
    </row>
    <row r="389" spans="1:8" ht="15.75" x14ac:dyDescent="0.25">
      <c r="A389" s="400" t="s">
        <v>182</v>
      </c>
      <c r="B389" s="401">
        <v>2037</v>
      </c>
      <c r="C389" s="401" t="str">
        <f t="shared" si="9"/>
        <v>Fresno_2037</v>
      </c>
      <c r="D389" s="100">
        <v>301.63047929566977</v>
      </c>
      <c r="E389" s="43"/>
      <c r="F389" s="43"/>
      <c r="G389" s="43"/>
      <c r="H389" s="43"/>
    </row>
    <row r="390" spans="1:8" ht="15.75" x14ac:dyDescent="0.25">
      <c r="A390" s="400" t="s">
        <v>182</v>
      </c>
      <c r="B390" s="401">
        <v>2038</v>
      </c>
      <c r="C390" s="401" t="str">
        <f t="shared" si="9"/>
        <v>Fresno_2038</v>
      </c>
      <c r="D390" s="100">
        <v>299.03438580993532</v>
      </c>
      <c r="E390" s="43"/>
      <c r="F390" s="43"/>
      <c r="G390" s="43"/>
      <c r="H390" s="43"/>
    </row>
    <row r="391" spans="1:8" ht="15.75" x14ac:dyDescent="0.25">
      <c r="A391" s="400" t="s">
        <v>182</v>
      </c>
      <c r="B391" s="401">
        <v>2039</v>
      </c>
      <c r="C391" s="401" t="str">
        <f t="shared" si="9"/>
        <v>Fresno_2039</v>
      </c>
      <c r="D391" s="100">
        <v>296.85083415166611</v>
      </c>
      <c r="E391" s="43"/>
      <c r="F391" s="43"/>
      <c r="G391" s="43"/>
      <c r="H391" s="43"/>
    </row>
    <row r="392" spans="1:8" ht="15.75" x14ac:dyDescent="0.25">
      <c r="A392" s="400" t="s">
        <v>182</v>
      </c>
      <c r="B392" s="401">
        <v>2040</v>
      </c>
      <c r="C392" s="401" t="str">
        <f t="shared" si="9"/>
        <v>Fresno_2040</v>
      </c>
      <c r="D392" s="100">
        <v>295.02957035017738</v>
      </c>
      <c r="E392" s="43"/>
      <c r="F392" s="43"/>
      <c r="G392" s="43"/>
      <c r="H392" s="43"/>
    </row>
    <row r="393" spans="1:8" ht="15.75" x14ac:dyDescent="0.25">
      <c r="A393" s="400" t="s">
        <v>182</v>
      </c>
      <c r="B393" s="401">
        <v>2041</v>
      </c>
      <c r="C393" s="401" t="str">
        <f t="shared" si="9"/>
        <v>Fresno_2041</v>
      </c>
      <c r="D393" s="100">
        <v>293.53761829624943</v>
      </c>
      <c r="E393" s="43"/>
      <c r="F393" s="43"/>
      <c r="G393" s="43"/>
      <c r="H393" s="43"/>
    </row>
    <row r="394" spans="1:8" ht="15.75" x14ac:dyDescent="0.25">
      <c r="A394" s="400" t="s">
        <v>182</v>
      </c>
      <c r="B394" s="401">
        <v>2042</v>
      </c>
      <c r="C394" s="401" t="str">
        <f t="shared" si="9"/>
        <v>Fresno_2042</v>
      </c>
      <c r="D394" s="100">
        <v>292.30551774042982</v>
      </c>
      <c r="E394" s="43"/>
      <c r="F394" s="43"/>
      <c r="G394" s="43"/>
      <c r="H394" s="43"/>
    </row>
    <row r="395" spans="1:8" ht="15.75" x14ac:dyDescent="0.25">
      <c r="A395" s="400" t="s">
        <v>182</v>
      </c>
      <c r="B395" s="401">
        <v>2043</v>
      </c>
      <c r="C395" s="401" t="str">
        <f t="shared" si="9"/>
        <v>Fresno_2043</v>
      </c>
      <c r="D395" s="100">
        <v>291.30251946266969</v>
      </c>
      <c r="E395" s="43"/>
      <c r="F395" s="43"/>
      <c r="G395" s="43"/>
      <c r="H395" s="43"/>
    </row>
    <row r="396" spans="1:8" ht="15.75" x14ac:dyDescent="0.25">
      <c r="A396" s="400" t="s">
        <v>182</v>
      </c>
      <c r="B396" s="401">
        <v>2044</v>
      </c>
      <c r="C396" s="401" t="str">
        <f t="shared" si="9"/>
        <v>Fresno_2044</v>
      </c>
      <c r="D396" s="100">
        <v>290.4794608102012</v>
      </c>
      <c r="E396" s="43"/>
      <c r="F396" s="43"/>
      <c r="G396" s="43"/>
      <c r="H396" s="43"/>
    </row>
    <row r="397" spans="1:8" ht="15.75" x14ac:dyDescent="0.25">
      <c r="A397" s="400" t="s">
        <v>182</v>
      </c>
      <c r="B397" s="401">
        <v>2045</v>
      </c>
      <c r="C397" s="401" t="str">
        <f t="shared" si="9"/>
        <v>Fresno_2045</v>
      </c>
      <c r="D397" s="100">
        <v>289.79614662297888</v>
      </c>
      <c r="E397" s="43"/>
      <c r="F397" s="43"/>
      <c r="G397" s="43"/>
      <c r="H397" s="43"/>
    </row>
    <row r="398" spans="1:8" ht="15.75" x14ac:dyDescent="0.25">
      <c r="A398" s="400" t="s">
        <v>182</v>
      </c>
      <c r="B398" s="401">
        <v>2046</v>
      </c>
      <c r="C398" s="401" t="str">
        <f t="shared" si="9"/>
        <v>Fresno_2046</v>
      </c>
      <c r="D398" s="100">
        <v>289.2384212116865</v>
      </c>
      <c r="E398" s="43"/>
      <c r="F398" s="43"/>
      <c r="G398" s="43"/>
      <c r="H398" s="43"/>
    </row>
    <row r="399" spans="1:8" ht="15.75" x14ac:dyDescent="0.25">
      <c r="A399" s="400" t="s">
        <v>182</v>
      </c>
      <c r="B399" s="401">
        <v>2047</v>
      </c>
      <c r="C399" s="401" t="str">
        <f t="shared" si="9"/>
        <v>Fresno_2047</v>
      </c>
      <c r="D399" s="100">
        <v>288.78295599076324</v>
      </c>
      <c r="E399" s="43"/>
      <c r="F399" s="43"/>
      <c r="G399" s="43"/>
      <c r="H399" s="43"/>
    </row>
    <row r="400" spans="1:8" ht="15.75" x14ac:dyDescent="0.25">
      <c r="A400" s="400" t="s">
        <v>182</v>
      </c>
      <c r="B400" s="401">
        <v>2048</v>
      </c>
      <c r="C400" s="401" t="str">
        <f t="shared" si="9"/>
        <v>Fresno_2048</v>
      </c>
      <c r="D400" s="100">
        <v>288.41051535982103</v>
      </c>
      <c r="E400" s="43"/>
      <c r="F400" s="43"/>
      <c r="G400" s="43"/>
      <c r="H400" s="43"/>
    </row>
    <row r="401" spans="1:8" ht="15.75" x14ac:dyDescent="0.25">
      <c r="A401" s="400" t="s">
        <v>182</v>
      </c>
      <c r="B401" s="401">
        <v>2049</v>
      </c>
      <c r="C401" s="401" t="str">
        <f t="shared" si="9"/>
        <v>Fresno_2049</v>
      </c>
      <c r="D401" s="100">
        <v>288.10529407259304</v>
      </c>
      <c r="E401" s="43"/>
      <c r="F401" s="43"/>
      <c r="G401" s="43"/>
      <c r="H401" s="43"/>
    </row>
    <row r="402" spans="1:8" ht="15.75" x14ac:dyDescent="0.25">
      <c r="A402" s="400" t="s">
        <v>182</v>
      </c>
      <c r="B402" s="401">
        <v>2050</v>
      </c>
      <c r="C402" s="401" t="str">
        <f t="shared" si="9"/>
        <v>Fresno_2050</v>
      </c>
      <c r="D402" s="100">
        <v>287.85905397521009</v>
      </c>
      <c r="E402" s="43"/>
      <c r="F402" s="43"/>
      <c r="G402" s="43"/>
      <c r="H402" s="43"/>
    </row>
    <row r="403" spans="1:8" ht="15.75" x14ac:dyDescent="0.25">
      <c r="A403" s="96" t="s">
        <v>179</v>
      </c>
      <c r="B403" s="97">
        <v>2015</v>
      </c>
      <c r="C403" s="98" t="s">
        <v>181</v>
      </c>
      <c r="D403" s="99">
        <v>527.89876608447332</v>
      </c>
      <c r="E403" s="43"/>
      <c r="F403" s="43"/>
      <c r="G403" s="43"/>
      <c r="H403" s="43"/>
    </row>
    <row r="404" spans="1:8" ht="15.75" x14ac:dyDescent="0.25">
      <c r="A404" s="96" t="s">
        <v>179</v>
      </c>
      <c r="B404" s="97">
        <v>2016</v>
      </c>
      <c r="C404" s="98" t="s">
        <v>180</v>
      </c>
      <c r="D404" s="99">
        <v>517.58047119055925</v>
      </c>
      <c r="E404" s="43"/>
      <c r="F404" s="43"/>
      <c r="G404" s="43"/>
      <c r="H404" s="43"/>
    </row>
    <row r="405" spans="1:8" ht="15.75" x14ac:dyDescent="0.25">
      <c r="A405" s="400" t="s">
        <v>179</v>
      </c>
      <c r="B405" s="401">
        <v>2017</v>
      </c>
      <c r="C405" s="401" t="str">
        <f t="shared" ref="C405:C468" si="10">CONCATENATE(A405,"_",B405)</f>
        <v>Glenn_2017</v>
      </c>
      <c r="D405" s="100">
        <v>504.29764149710775</v>
      </c>
      <c r="E405" s="43"/>
      <c r="F405" s="43"/>
      <c r="G405" s="43"/>
      <c r="H405" s="43"/>
    </row>
    <row r="406" spans="1:8" ht="15.75" x14ac:dyDescent="0.25">
      <c r="A406" s="400" t="s">
        <v>179</v>
      </c>
      <c r="B406" s="401">
        <v>2018</v>
      </c>
      <c r="C406" s="401" t="str">
        <f t="shared" si="10"/>
        <v>Glenn_2018</v>
      </c>
      <c r="D406" s="100">
        <v>490.34124047800009</v>
      </c>
      <c r="E406" s="43"/>
      <c r="F406" s="43"/>
      <c r="G406" s="43"/>
      <c r="H406" s="43"/>
    </row>
    <row r="407" spans="1:8" ht="15.75" x14ac:dyDescent="0.25">
      <c r="A407" s="400" t="s">
        <v>179</v>
      </c>
      <c r="B407" s="401">
        <v>2019</v>
      </c>
      <c r="C407" s="401" t="str">
        <f t="shared" si="10"/>
        <v>Glenn_2019</v>
      </c>
      <c r="D407" s="100">
        <v>475.91136945569508</v>
      </c>
      <c r="E407" s="43"/>
      <c r="F407" s="43"/>
      <c r="G407" s="43"/>
      <c r="H407" s="43"/>
    </row>
    <row r="408" spans="1:8" ht="15.75" x14ac:dyDescent="0.25">
      <c r="A408" s="400" t="s">
        <v>179</v>
      </c>
      <c r="B408" s="401">
        <v>2020</v>
      </c>
      <c r="C408" s="401" t="str">
        <f t="shared" si="10"/>
        <v>Glenn_2020</v>
      </c>
      <c r="D408" s="100">
        <v>461.28589750347601</v>
      </c>
      <c r="E408" s="43"/>
      <c r="F408" s="43"/>
      <c r="G408" s="43"/>
      <c r="H408" s="43"/>
    </row>
    <row r="409" spans="1:8" ht="15.75" x14ac:dyDescent="0.25">
      <c r="A409" s="400" t="s">
        <v>179</v>
      </c>
      <c r="B409" s="401">
        <v>2021</v>
      </c>
      <c r="C409" s="401" t="str">
        <f t="shared" si="10"/>
        <v>Glenn_2021</v>
      </c>
      <c r="D409" s="100">
        <v>446.56778868459185</v>
      </c>
      <c r="E409" s="43"/>
      <c r="F409" s="43"/>
      <c r="G409" s="43"/>
      <c r="H409" s="43"/>
    </row>
    <row r="410" spans="1:8" ht="15.75" x14ac:dyDescent="0.25">
      <c r="A410" s="400" t="s">
        <v>179</v>
      </c>
      <c r="B410" s="401">
        <v>2022</v>
      </c>
      <c r="C410" s="401" t="str">
        <f t="shared" si="10"/>
        <v>Glenn_2022</v>
      </c>
      <c r="D410" s="100">
        <v>432.15737962956393</v>
      </c>
      <c r="E410" s="43"/>
      <c r="F410" s="43"/>
      <c r="G410" s="43"/>
      <c r="H410" s="43"/>
    </row>
    <row r="411" spans="1:8" ht="15.75" x14ac:dyDescent="0.25">
      <c r="A411" s="400" t="s">
        <v>179</v>
      </c>
      <c r="B411" s="401">
        <v>2023</v>
      </c>
      <c r="C411" s="401" t="str">
        <f t="shared" si="10"/>
        <v>Glenn_2023</v>
      </c>
      <c r="D411" s="100">
        <v>417.99344200181497</v>
      </c>
      <c r="E411" s="43"/>
      <c r="F411" s="43"/>
      <c r="G411" s="43"/>
      <c r="H411" s="43"/>
    </row>
    <row r="412" spans="1:8" ht="15.75" x14ac:dyDescent="0.25">
      <c r="A412" s="400" t="s">
        <v>179</v>
      </c>
      <c r="B412" s="401">
        <v>2024</v>
      </c>
      <c r="C412" s="401" t="str">
        <f t="shared" si="10"/>
        <v>Glenn_2024</v>
      </c>
      <c r="D412" s="100">
        <v>404.13920340448249</v>
      </c>
      <c r="E412" s="43"/>
      <c r="F412" s="43"/>
      <c r="G412" s="43"/>
      <c r="H412" s="43"/>
    </row>
    <row r="413" spans="1:8" ht="15.75" x14ac:dyDescent="0.25">
      <c r="A413" s="400" t="s">
        <v>179</v>
      </c>
      <c r="B413" s="401">
        <v>2025</v>
      </c>
      <c r="C413" s="401" t="str">
        <f t="shared" si="10"/>
        <v>Glenn_2025</v>
      </c>
      <c r="D413" s="100">
        <v>390.59795779616036</v>
      </c>
      <c r="E413" s="43"/>
      <c r="F413" s="43"/>
      <c r="G413" s="43"/>
      <c r="H413" s="43"/>
    </row>
    <row r="414" spans="1:8" ht="15.75" x14ac:dyDescent="0.25">
      <c r="A414" s="400" t="s">
        <v>179</v>
      </c>
      <c r="B414" s="401">
        <v>2026</v>
      </c>
      <c r="C414" s="401" t="str">
        <f t="shared" si="10"/>
        <v>Glenn_2026</v>
      </c>
      <c r="D414" s="100">
        <v>378.30084748863305</v>
      </c>
      <c r="E414" s="43"/>
      <c r="F414" s="43"/>
      <c r="G414" s="43"/>
      <c r="H414" s="43"/>
    </row>
    <row r="415" spans="1:8" ht="15.75" x14ac:dyDescent="0.25">
      <c r="A415" s="400" t="s">
        <v>179</v>
      </c>
      <c r="B415" s="401">
        <v>2027</v>
      </c>
      <c r="C415" s="401" t="str">
        <f t="shared" si="10"/>
        <v>Glenn_2027</v>
      </c>
      <c r="D415" s="100">
        <v>367.10851840878064</v>
      </c>
      <c r="E415" s="43"/>
      <c r="F415" s="43"/>
      <c r="G415" s="43"/>
      <c r="H415" s="43"/>
    </row>
    <row r="416" spans="1:8" ht="15.75" x14ac:dyDescent="0.25">
      <c r="A416" s="400" t="s">
        <v>179</v>
      </c>
      <c r="B416" s="401">
        <v>2028</v>
      </c>
      <c r="C416" s="401" t="str">
        <f t="shared" si="10"/>
        <v>Glenn_2028</v>
      </c>
      <c r="D416" s="100">
        <v>357.0739516737591</v>
      </c>
      <c r="E416" s="43"/>
      <c r="F416" s="43"/>
      <c r="G416" s="43"/>
      <c r="H416" s="43"/>
    </row>
    <row r="417" spans="1:8" ht="15.75" x14ac:dyDescent="0.25">
      <c r="A417" s="400" t="s">
        <v>179</v>
      </c>
      <c r="B417" s="401">
        <v>2029</v>
      </c>
      <c r="C417" s="401" t="str">
        <f t="shared" si="10"/>
        <v>Glenn_2029</v>
      </c>
      <c r="D417" s="100">
        <v>348.09784549801373</v>
      </c>
      <c r="E417" s="43"/>
      <c r="F417" s="43"/>
      <c r="G417" s="43"/>
      <c r="H417" s="43"/>
    </row>
    <row r="418" spans="1:8" ht="15.75" x14ac:dyDescent="0.25">
      <c r="A418" s="400" t="s">
        <v>179</v>
      </c>
      <c r="B418" s="401">
        <v>2030</v>
      </c>
      <c r="C418" s="401" t="str">
        <f t="shared" si="10"/>
        <v>Glenn_2030</v>
      </c>
      <c r="D418" s="100">
        <v>340.12543133377187</v>
      </c>
      <c r="E418" s="43"/>
      <c r="F418" s="43"/>
      <c r="G418" s="43"/>
      <c r="H418" s="43"/>
    </row>
    <row r="419" spans="1:8" ht="15.75" x14ac:dyDescent="0.25">
      <c r="A419" s="400" t="s">
        <v>179</v>
      </c>
      <c r="B419" s="401">
        <v>2031</v>
      </c>
      <c r="C419" s="401" t="str">
        <f t="shared" si="10"/>
        <v>Glenn_2031</v>
      </c>
      <c r="D419" s="100">
        <v>333.07292591306515</v>
      </c>
      <c r="E419" s="43"/>
      <c r="F419" s="43"/>
      <c r="G419" s="43"/>
      <c r="H419" s="43"/>
    </row>
    <row r="420" spans="1:8" ht="15.75" x14ac:dyDescent="0.25">
      <c r="A420" s="400" t="s">
        <v>179</v>
      </c>
      <c r="B420" s="401">
        <v>2032</v>
      </c>
      <c r="C420" s="401" t="str">
        <f t="shared" si="10"/>
        <v>Glenn_2032</v>
      </c>
      <c r="D420" s="100">
        <v>326.85436732840321</v>
      </c>
      <c r="E420" s="43"/>
      <c r="F420" s="43"/>
      <c r="G420" s="43"/>
      <c r="H420" s="43"/>
    </row>
    <row r="421" spans="1:8" ht="15.75" x14ac:dyDescent="0.25">
      <c r="A421" s="400" t="s">
        <v>179</v>
      </c>
      <c r="B421" s="401">
        <v>2033</v>
      </c>
      <c r="C421" s="401" t="str">
        <f t="shared" si="10"/>
        <v>Glenn_2033</v>
      </c>
      <c r="D421" s="100">
        <v>321.41008371242208</v>
      </c>
      <c r="E421" s="43"/>
      <c r="F421" s="43"/>
      <c r="G421" s="43"/>
      <c r="H421" s="43"/>
    </row>
    <row r="422" spans="1:8" ht="15.75" x14ac:dyDescent="0.25">
      <c r="A422" s="400" t="s">
        <v>179</v>
      </c>
      <c r="B422" s="401">
        <v>2034</v>
      </c>
      <c r="C422" s="401" t="str">
        <f t="shared" si="10"/>
        <v>Glenn_2034</v>
      </c>
      <c r="D422" s="100">
        <v>316.64945340846253</v>
      </c>
      <c r="E422" s="43"/>
      <c r="F422" s="43"/>
      <c r="G422" s="43"/>
      <c r="H422" s="43"/>
    </row>
    <row r="423" spans="1:8" ht="15.75" x14ac:dyDescent="0.25">
      <c r="A423" s="400" t="s">
        <v>179</v>
      </c>
      <c r="B423" s="401">
        <v>2035</v>
      </c>
      <c r="C423" s="401" t="str">
        <f t="shared" si="10"/>
        <v>Glenn_2035</v>
      </c>
      <c r="D423" s="100">
        <v>312.52565400907082</v>
      </c>
      <c r="E423" s="43"/>
      <c r="F423" s="43"/>
      <c r="G423" s="43"/>
      <c r="H423" s="43"/>
    </row>
    <row r="424" spans="1:8" ht="15.75" x14ac:dyDescent="0.25">
      <c r="A424" s="400" t="s">
        <v>179</v>
      </c>
      <c r="B424" s="401">
        <v>2036</v>
      </c>
      <c r="C424" s="401" t="str">
        <f t="shared" si="10"/>
        <v>Glenn_2036</v>
      </c>
      <c r="D424" s="100">
        <v>308.96097581072877</v>
      </c>
      <c r="E424" s="43"/>
      <c r="F424" s="43"/>
      <c r="G424" s="43"/>
      <c r="H424" s="43"/>
    </row>
    <row r="425" spans="1:8" ht="15.75" x14ac:dyDescent="0.25">
      <c r="A425" s="400" t="s">
        <v>179</v>
      </c>
      <c r="B425" s="401">
        <v>2037</v>
      </c>
      <c r="C425" s="401" t="str">
        <f t="shared" si="10"/>
        <v>Glenn_2037</v>
      </c>
      <c r="D425" s="100">
        <v>305.91197528798915</v>
      </c>
      <c r="E425" s="43"/>
      <c r="F425" s="43"/>
      <c r="G425" s="43"/>
      <c r="H425" s="43"/>
    </row>
    <row r="426" spans="1:8" ht="15.75" x14ac:dyDescent="0.25">
      <c r="A426" s="400" t="s">
        <v>179</v>
      </c>
      <c r="B426" s="401">
        <v>2038</v>
      </c>
      <c r="C426" s="401" t="str">
        <f t="shared" si="10"/>
        <v>Glenn_2038</v>
      </c>
      <c r="D426" s="100">
        <v>303.33144860591625</v>
      </c>
      <c r="E426" s="43"/>
      <c r="F426" s="43"/>
      <c r="G426" s="43"/>
      <c r="H426" s="43"/>
    </row>
    <row r="427" spans="1:8" ht="15.75" x14ac:dyDescent="0.25">
      <c r="A427" s="400" t="s">
        <v>179</v>
      </c>
      <c r="B427" s="401">
        <v>2039</v>
      </c>
      <c r="C427" s="401" t="str">
        <f t="shared" si="10"/>
        <v>Glenn_2039</v>
      </c>
      <c r="D427" s="100">
        <v>301.14531906795736</v>
      </c>
      <c r="E427" s="43"/>
      <c r="F427" s="43"/>
      <c r="G427" s="43"/>
      <c r="H427" s="43"/>
    </row>
    <row r="428" spans="1:8" ht="15.75" x14ac:dyDescent="0.25">
      <c r="A428" s="400" t="s">
        <v>179</v>
      </c>
      <c r="B428" s="401">
        <v>2040</v>
      </c>
      <c r="C428" s="401" t="str">
        <f t="shared" si="10"/>
        <v>Glenn_2040</v>
      </c>
      <c r="D428" s="100">
        <v>299.32007256838284</v>
      </c>
      <c r="E428" s="43"/>
      <c r="F428" s="43"/>
      <c r="G428" s="43"/>
      <c r="H428" s="43"/>
    </row>
    <row r="429" spans="1:8" ht="15.75" x14ac:dyDescent="0.25">
      <c r="A429" s="400" t="s">
        <v>179</v>
      </c>
      <c r="B429" s="401">
        <v>2041</v>
      </c>
      <c r="C429" s="401" t="str">
        <f t="shared" si="10"/>
        <v>Glenn_2041</v>
      </c>
      <c r="D429" s="100">
        <v>297.81446298032466</v>
      </c>
      <c r="E429" s="43"/>
      <c r="F429" s="43"/>
      <c r="G429" s="43"/>
      <c r="H429" s="43"/>
    </row>
    <row r="430" spans="1:8" ht="15.75" x14ac:dyDescent="0.25">
      <c r="A430" s="400" t="s">
        <v>179</v>
      </c>
      <c r="B430" s="401">
        <v>2042</v>
      </c>
      <c r="C430" s="401" t="str">
        <f t="shared" si="10"/>
        <v>Glenn_2042</v>
      </c>
      <c r="D430" s="100">
        <v>296.56528894299532</v>
      </c>
      <c r="E430" s="43"/>
      <c r="F430" s="43"/>
      <c r="G430" s="43"/>
      <c r="H430" s="43"/>
    </row>
    <row r="431" spans="1:8" ht="15.75" x14ac:dyDescent="0.25">
      <c r="A431" s="400" t="s">
        <v>179</v>
      </c>
      <c r="B431" s="401">
        <v>2043</v>
      </c>
      <c r="C431" s="401" t="str">
        <f t="shared" si="10"/>
        <v>Glenn_2043</v>
      </c>
      <c r="D431" s="100">
        <v>295.54252329798959</v>
      </c>
      <c r="E431" s="43"/>
      <c r="F431" s="43"/>
      <c r="G431" s="43"/>
      <c r="H431" s="43"/>
    </row>
    <row r="432" spans="1:8" ht="15.75" x14ac:dyDescent="0.25">
      <c r="A432" s="400" t="s">
        <v>179</v>
      </c>
      <c r="B432" s="401">
        <v>2044</v>
      </c>
      <c r="C432" s="401" t="str">
        <f t="shared" si="10"/>
        <v>Glenn_2044</v>
      </c>
      <c r="D432" s="100">
        <v>294.70446092031227</v>
      </c>
      <c r="E432" s="43"/>
      <c r="F432" s="43"/>
      <c r="G432" s="43"/>
      <c r="H432" s="43"/>
    </row>
    <row r="433" spans="1:8" ht="15.75" x14ac:dyDescent="0.25">
      <c r="A433" s="400" t="s">
        <v>179</v>
      </c>
      <c r="B433" s="401">
        <v>2045</v>
      </c>
      <c r="C433" s="401" t="str">
        <f t="shared" si="10"/>
        <v>Glenn_2045</v>
      </c>
      <c r="D433" s="100">
        <v>294.00653951677975</v>
      </c>
      <c r="E433" s="43"/>
      <c r="F433" s="43"/>
      <c r="G433" s="43"/>
      <c r="H433" s="43"/>
    </row>
    <row r="434" spans="1:8" ht="15.75" x14ac:dyDescent="0.25">
      <c r="A434" s="400" t="s">
        <v>179</v>
      </c>
      <c r="B434" s="401">
        <v>2046</v>
      </c>
      <c r="C434" s="401" t="str">
        <f t="shared" si="10"/>
        <v>Glenn_2046</v>
      </c>
      <c r="D434" s="100">
        <v>293.43400339118506</v>
      </c>
      <c r="E434" s="43"/>
      <c r="F434" s="43"/>
      <c r="G434" s="43"/>
      <c r="H434" s="43"/>
    </row>
    <row r="435" spans="1:8" ht="15.75" x14ac:dyDescent="0.25">
      <c r="A435" s="400" t="s">
        <v>179</v>
      </c>
      <c r="B435" s="401">
        <v>2047</v>
      </c>
      <c r="C435" s="401" t="str">
        <f t="shared" si="10"/>
        <v>Glenn_2047</v>
      </c>
      <c r="D435" s="100">
        <v>292.96363216999407</v>
      </c>
      <c r="E435" s="43"/>
      <c r="F435" s="43"/>
      <c r="G435" s="43"/>
      <c r="H435" s="43"/>
    </row>
    <row r="436" spans="1:8" ht="15.75" x14ac:dyDescent="0.25">
      <c r="A436" s="400" t="s">
        <v>179</v>
      </c>
      <c r="B436" s="401">
        <v>2048</v>
      </c>
      <c r="C436" s="401" t="str">
        <f t="shared" si="10"/>
        <v>Glenn_2048</v>
      </c>
      <c r="D436" s="100">
        <v>292.58052012900134</v>
      </c>
      <c r="E436" s="43"/>
      <c r="F436" s="43"/>
      <c r="G436" s="43"/>
      <c r="H436" s="43"/>
    </row>
    <row r="437" spans="1:8" ht="15.75" x14ac:dyDescent="0.25">
      <c r="A437" s="400" t="s">
        <v>179</v>
      </c>
      <c r="B437" s="401">
        <v>2049</v>
      </c>
      <c r="C437" s="401" t="str">
        <f t="shared" si="10"/>
        <v>Glenn_2049</v>
      </c>
      <c r="D437" s="100">
        <v>292.26471216133791</v>
      </c>
      <c r="E437" s="43"/>
      <c r="F437" s="43"/>
      <c r="G437" s="43"/>
      <c r="H437" s="43"/>
    </row>
    <row r="438" spans="1:8" ht="15.75" x14ac:dyDescent="0.25">
      <c r="A438" s="400" t="s">
        <v>179</v>
      </c>
      <c r="B438" s="401">
        <v>2050</v>
      </c>
      <c r="C438" s="401" t="str">
        <f t="shared" si="10"/>
        <v>Glenn_2050</v>
      </c>
      <c r="D438" s="100">
        <v>292.01621084805362</v>
      </c>
      <c r="E438" s="43"/>
      <c r="F438" s="43"/>
      <c r="G438" s="43"/>
      <c r="H438" s="43"/>
    </row>
    <row r="439" spans="1:8" ht="15.75" x14ac:dyDescent="0.25">
      <c r="A439" s="101" t="s">
        <v>178</v>
      </c>
      <c r="B439" s="102">
        <v>2015</v>
      </c>
      <c r="C439" s="102" t="str">
        <f t="shared" si="10"/>
        <v>Great Basin Valley_2015</v>
      </c>
      <c r="D439" s="99">
        <v>527.83008145773044</v>
      </c>
      <c r="E439" s="43"/>
      <c r="F439" s="43"/>
      <c r="G439" s="43"/>
      <c r="H439" s="43"/>
    </row>
    <row r="440" spans="1:8" ht="15.75" x14ac:dyDescent="0.25">
      <c r="A440" s="101" t="s">
        <v>178</v>
      </c>
      <c r="B440" s="102">
        <v>2016</v>
      </c>
      <c r="C440" s="102" t="str">
        <f t="shared" si="10"/>
        <v>Great Basin Valley_2016</v>
      </c>
      <c r="D440" s="99">
        <v>517.14757065570552</v>
      </c>
      <c r="E440" s="43"/>
      <c r="F440" s="43"/>
      <c r="G440" s="43"/>
      <c r="H440" s="43"/>
    </row>
    <row r="441" spans="1:8" ht="15.75" x14ac:dyDescent="0.25">
      <c r="A441" s="402" t="s">
        <v>178</v>
      </c>
      <c r="B441" s="403">
        <v>2017</v>
      </c>
      <c r="C441" s="403" t="str">
        <f t="shared" si="10"/>
        <v>Great Basin Valley_2017</v>
      </c>
      <c r="D441" s="100">
        <v>504.53252155960962</v>
      </c>
      <c r="E441" s="43"/>
      <c r="F441" s="43"/>
      <c r="G441" s="43"/>
      <c r="H441" s="43"/>
    </row>
    <row r="442" spans="1:8" ht="15.75" x14ac:dyDescent="0.25">
      <c r="A442" s="402" t="s">
        <v>178</v>
      </c>
      <c r="B442" s="403">
        <v>2018</v>
      </c>
      <c r="C442" s="403" t="str">
        <f t="shared" si="10"/>
        <v>Great Basin Valley_2018</v>
      </c>
      <c r="D442" s="100">
        <v>491.53140968750813</v>
      </c>
      <c r="E442" s="43"/>
      <c r="F442" s="43"/>
      <c r="G442" s="43"/>
      <c r="H442" s="43"/>
    </row>
    <row r="443" spans="1:8" ht="15.75" x14ac:dyDescent="0.25">
      <c r="A443" s="402" t="s">
        <v>178</v>
      </c>
      <c r="B443" s="403">
        <v>2019</v>
      </c>
      <c r="C443" s="403" t="str">
        <f t="shared" si="10"/>
        <v>Great Basin Valley_2019</v>
      </c>
      <c r="D443" s="100">
        <v>478.07804988744761</v>
      </c>
      <c r="E443" s="43"/>
      <c r="F443" s="43"/>
      <c r="G443" s="43"/>
      <c r="H443" s="43"/>
    </row>
    <row r="444" spans="1:8" ht="15.75" x14ac:dyDescent="0.25">
      <c r="A444" s="402" t="s">
        <v>178</v>
      </c>
      <c r="B444" s="403">
        <v>2020</v>
      </c>
      <c r="C444" s="403" t="str">
        <f t="shared" si="10"/>
        <v>Great Basin Valley_2020</v>
      </c>
      <c r="D444" s="100">
        <v>464.38212365547503</v>
      </c>
      <c r="E444" s="43"/>
      <c r="F444" s="43"/>
      <c r="G444" s="43"/>
      <c r="H444" s="43"/>
    </row>
    <row r="445" spans="1:8" ht="15.75" x14ac:dyDescent="0.25">
      <c r="A445" s="402" t="s">
        <v>178</v>
      </c>
      <c r="B445" s="403">
        <v>2021</v>
      </c>
      <c r="C445" s="403" t="str">
        <f t="shared" si="10"/>
        <v>Great Basin Valley_2021</v>
      </c>
      <c r="D445" s="100">
        <v>450.49017859638565</v>
      </c>
      <c r="E445" s="43"/>
      <c r="F445" s="43"/>
      <c r="G445" s="43"/>
      <c r="H445" s="43"/>
    </row>
    <row r="446" spans="1:8" ht="15.75" x14ac:dyDescent="0.25">
      <c r="A446" s="402" t="s">
        <v>178</v>
      </c>
      <c r="B446" s="403">
        <v>2022</v>
      </c>
      <c r="C446" s="403" t="str">
        <f t="shared" si="10"/>
        <v>Great Basin Valley_2022</v>
      </c>
      <c r="D446" s="100">
        <v>436.76425002961383</v>
      </c>
      <c r="E446" s="43"/>
      <c r="F446" s="43"/>
      <c r="G446" s="43"/>
      <c r="H446" s="43"/>
    </row>
    <row r="447" spans="1:8" ht="15.75" x14ac:dyDescent="0.25">
      <c r="A447" s="402" t="s">
        <v>178</v>
      </c>
      <c r="B447" s="403">
        <v>2023</v>
      </c>
      <c r="C447" s="403" t="str">
        <f t="shared" si="10"/>
        <v>Great Basin Valley_2023</v>
      </c>
      <c r="D447" s="100">
        <v>423.2100813132534</v>
      </c>
      <c r="E447" s="43"/>
      <c r="F447" s="43"/>
      <c r="G447" s="43"/>
      <c r="H447" s="43"/>
    </row>
    <row r="448" spans="1:8" ht="15.75" x14ac:dyDescent="0.25">
      <c r="A448" s="402" t="s">
        <v>178</v>
      </c>
      <c r="B448" s="403">
        <v>2024</v>
      </c>
      <c r="C448" s="403" t="str">
        <f t="shared" si="10"/>
        <v>Great Basin Valley_2024</v>
      </c>
      <c r="D448" s="100">
        <v>409.83807873234878</v>
      </c>
      <c r="E448" s="43"/>
      <c r="F448" s="43"/>
      <c r="G448" s="43"/>
      <c r="H448" s="43"/>
    </row>
    <row r="449" spans="1:8" ht="15.75" x14ac:dyDescent="0.25">
      <c r="A449" s="402" t="s">
        <v>178</v>
      </c>
      <c r="B449" s="403">
        <v>2025</v>
      </c>
      <c r="C449" s="403" t="str">
        <f t="shared" si="10"/>
        <v>Great Basin Valley_2025</v>
      </c>
      <c r="D449" s="100">
        <v>396.70193001890442</v>
      </c>
      <c r="E449" s="43"/>
      <c r="F449" s="43"/>
      <c r="G449" s="43"/>
      <c r="H449" s="43"/>
    </row>
    <row r="450" spans="1:8" ht="15.75" x14ac:dyDescent="0.25">
      <c r="A450" s="402" t="s">
        <v>178</v>
      </c>
      <c r="B450" s="403">
        <v>2026</v>
      </c>
      <c r="C450" s="403" t="str">
        <f t="shared" si="10"/>
        <v>Great Basin Valley_2026</v>
      </c>
      <c r="D450" s="100">
        <v>384.80604948052343</v>
      </c>
      <c r="E450" s="43"/>
      <c r="F450" s="43"/>
      <c r="G450" s="43"/>
      <c r="H450" s="43"/>
    </row>
    <row r="451" spans="1:8" ht="15.75" x14ac:dyDescent="0.25">
      <c r="A451" s="402" t="s">
        <v>178</v>
      </c>
      <c r="B451" s="403">
        <v>2027</v>
      </c>
      <c r="C451" s="403" t="str">
        <f t="shared" si="10"/>
        <v>Great Basin Valley_2027</v>
      </c>
      <c r="D451" s="100">
        <v>373.95612736225547</v>
      </c>
      <c r="E451" s="43"/>
      <c r="F451" s="43"/>
      <c r="G451" s="43"/>
      <c r="H451" s="43"/>
    </row>
    <row r="452" spans="1:8" ht="15.75" x14ac:dyDescent="0.25">
      <c r="A452" s="402" t="s">
        <v>178</v>
      </c>
      <c r="B452" s="403">
        <v>2028</v>
      </c>
      <c r="C452" s="403" t="str">
        <f t="shared" si="10"/>
        <v>Great Basin Valley_2028</v>
      </c>
      <c r="D452" s="100">
        <v>364.18970339124297</v>
      </c>
      <c r="E452" s="43"/>
      <c r="F452" s="43"/>
      <c r="G452" s="43"/>
      <c r="H452" s="43"/>
    </row>
    <row r="453" spans="1:8" ht="15.75" x14ac:dyDescent="0.25">
      <c r="A453" s="402" t="s">
        <v>178</v>
      </c>
      <c r="B453" s="403">
        <v>2029</v>
      </c>
      <c r="C453" s="403" t="str">
        <f t="shared" si="10"/>
        <v>Great Basin Valley_2029</v>
      </c>
      <c r="D453" s="100">
        <v>355.39520506460184</v>
      </c>
      <c r="E453" s="43"/>
      <c r="F453" s="43"/>
      <c r="G453" s="43"/>
      <c r="H453" s="43"/>
    </row>
    <row r="454" spans="1:8" ht="15.75" x14ac:dyDescent="0.25">
      <c r="A454" s="402" t="s">
        <v>178</v>
      </c>
      <c r="B454" s="403">
        <v>2030</v>
      </c>
      <c r="C454" s="403" t="str">
        <f t="shared" si="10"/>
        <v>Great Basin Valley_2030</v>
      </c>
      <c r="D454" s="100">
        <v>347.54222272778759</v>
      </c>
      <c r="E454" s="43"/>
      <c r="F454" s="43"/>
      <c r="G454" s="43"/>
      <c r="H454" s="43"/>
    </row>
    <row r="455" spans="1:8" ht="15.75" x14ac:dyDescent="0.25">
      <c r="A455" s="402" t="s">
        <v>178</v>
      </c>
      <c r="B455" s="403">
        <v>2031</v>
      </c>
      <c r="C455" s="403" t="str">
        <f t="shared" si="10"/>
        <v>Great Basin Valley_2031</v>
      </c>
      <c r="D455" s="100">
        <v>340.54329585346341</v>
      </c>
      <c r="E455" s="43"/>
      <c r="F455" s="43"/>
      <c r="G455" s="43"/>
      <c r="H455" s="43"/>
    </row>
    <row r="456" spans="1:8" ht="15.75" x14ac:dyDescent="0.25">
      <c r="A456" s="402" t="s">
        <v>178</v>
      </c>
      <c r="B456" s="403">
        <v>2032</v>
      </c>
      <c r="C456" s="403" t="str">
        <f t="shared" si="10"/>
        <v>Great Basin Valley_2032</v>
      </c>
      <c r="D456" s="100">
        <v>334.33453960761159</v>
      </c>
      <c r="E456" s="43"/>
      <c r="F456" s="43"/>
      <c r="G456" s="43"/>
      <c r="H456" s="43"/>
    </row>
    <row r="457" spans="1:8" ht="15.75" x14ac:dyDescent="0.25">
      <c r="A457" s="402" t="s">
        <v>178</v>
      </c>
      <c r="B457" s="403">
        <v>2033</v>
      </c>
      <c r="C457" s="403" t="str">
        <f t="shared" si="10"/>
        <v>Great Basin Valley_2033</v>
      </c>
      <c r="D457" s="100">
        <v>328.85657740029131</v>
      </c>
      <c r="E457" s="43"/>
      <c r="F457" s="43"/>
      <c r="G457" s="43"/>
      <c r="H457" s="43"/>
    </row>
    <row r="458" spans="1:8" ht="15.75" x14ac:dyDescent="0.25">
      <c r="A458" s="402" t="s">
        <v>178</v>
      </c>
      <c r="B458" s="403">
        <v>2034</v>
      </c>
      <c r="C458" s="403" t="str">
        <f t="shared" si="10"/>
        <v>Great Basin Valley_2034</v>
      </c>
      <c r="D458" s="100">
        <v>324.04463830736478</v>
      </c>
      <c r="E458" s="43"/>
      <c r="F458" s="43"/>
      <c r="G458" s="43"/>
      <c r="H458" s="43"/>
    </row>
    <row r="459" spans="1:8" ht="15.75" x14ac:dyDescent="0.25">
      <c r="A459" s="402" t="s">
        <v>178</v>
      </c>
      <c r="B459" s="403">
        <v>2035</v>
      </c>
      <c r="C459" s="403" t="str">
        <f t="shared" si="10"/>
        <v>Great Basin Valley_2035</v>
      </c>
      <c r="D459" s="100">
        <v>319.85681493538578</v>
      </c>
      <c r="E459" s="43"/>
      <c r="F459" s="43"/>
      <c r="G459" s="43"/>
      <c r="H459" s="43"/>
    </row>
    <row r="460" spans="1:8" ht="15.75" x14ac:dyDescent="0.25">
      <c r="A460" s="402" t="s">
        <v>178</v>
      </c>
      <c r="B460" s="403">
        <v>2036</v>
      </c>
      <c r="C460" s="403" t="str">
        <f t="shared" si="10"/>
        <v>Great Basin Valley_2036</v>
      </c>
      <c r="D460" s="100">
        <v>316.22985307791072</v>
      </c>
      <c r="E460" s="43"/>
      <c r="F460" s="43"/>
      <c r="G460" s="43"/>
      <c r="H460" s="43"/>
    </row>
    <row r="461" spans="1:8" ht="15.75" x14ac:dyDescent="0.25">
      <c r="A461" s="402" t="s">
        <v>178</v>
      </c>
      <c r="B461" s="403">
        <v>2037</v>
      </c>
      <c r="C461" s="403" t="str">
        <f t="shared" si="10"/>
        <v>Great Basin Valley_2037</v>
      </c>
      <c r="D461" s="100">
        <v>313.11469299764366</v>
      </c>
      <c r="E461" s="43"/>
      <c r="F461" s="43"/>
      <c r="G461" s="43"/>
      <c r="H461" s="43"/>
    </row>
    <row r="462" spans="1:8" ht="15.75" x14ac:dyDescent="0.25">
      <c r="A462" s="402" t="s">
        <v>178</v>
      </c>
      <c r="B462" s="403">
        <v>2038</v>
      </c>
      <c r="C462" s="403" t="str">
        <f t="shared" si="10"/>
        <v>Great Basin Valley_2038</v>
      </c>
      <c r="D462" s="100">
        <v>310.46335335223216</v>
      </c>
      <c r="E462" s="43"/>
      <c r="F462" s="43"/>
      <c r="G462" s="43"/>
      <c r="H462" s="43"/>
    </row>
    <row r="463" spans="1:8" ht="15.75" x14ac:dyDescent="0.25">
      <c r="A463" s="402" t="s">
        <v>178</v>
      </c>
      <c r="B463" s="403">
        <v>2039</v>
      </c>
      <c r="C463" s="403" t="str">
        <f t="shared" si="10"/>
        <v>Great Basin Valley_2039</v>
      </c>
      <c r="D463" s="100">
        <v>308.21182461888731</v>
      </c>
      <c r="E463" s="43"/>
      <c r="F463" s="43"/>
      <c r="G463" s="43"/>
      <c r="H463" s="43"/>
    </row>
    <row r="464" spans="1:8" ht="15.75" x14ac:dyDescent="0.25">
      <c r="A464" s="402" t="s">
        <v>178</v>
      </c>
      <c r="B464" s="403">
        <v>2040</v>
      </c>
      <c r="C464" s="403" t="str">
        <f t="shared" si="10"/>
        <v>Great Basin Valley_2040</v>
      </c>
      <c r="D464" s="100">
        <v>306.31237653325024</v>
      </c>
      <c r="E464" s="43"/>
      <c r="F464" s="43"/>
      <c r="G464" s="43"/>
      <c r="H464" s="43"/>
    </row>
    <row r="465" spans="1:8" ht="15.75" x14ac:dyDescent="0.25">
      <c r="A465" s="402" t="s">
        <v>178</v>
      </c>
      <c r="B465" s="403">
        <v>2041</v>
      </c>
      <c r="C465" s="403" t="str">
        <f t="shared" si="10"/>
        <v>Great Basin Valley_2041</v>
      </c>
      <c r="D465" s="100">
        <v>304.72564510762953</v>
      </c>
      <c r="E465" s="43"/>
      <c r="F465" s="43"/>
      <c r="G465" s="43"/>
      <c r="H465" s="43"/>
    </row>
    <row r="466" spans="1:8" ht="15.75" x14ac:dyDescent="0.25">
      <c r="A466" s="402" t="s">
        <v>178</v>
      </c>
      <c r="B466" s="403">
        <v>2042</v>
      </c>
      <c r="C466" s="403" t="str">
        <f t="shared" si="10"/>
        <v>Great Basin Valley_2042</v>
      </c>
      <c r="D466" s="100">
        <v>303.38971416598224</v>
      </c>
      <c r="E466" s="43"/>
      <c r="F466" s="43"/>
      <c r="G466" s="43"/>
      <c r="H466" s="43"/>
    </row>
    <row r="467" spans="1:8" ht="15.75" x14ac:dyDescent="0.25">
      <c r="A467" s="402" t="s">
        <v>178</v>
      </c>
      <c r="B467" s="403">
        <v>2043</v>
      </c>
      <c r="C467" s="403" t="str">
        <f t="shared" si="10"/>
        <v>Great Basin Valley_2043</v>
      </c>
      <c r="D467" s="100">
        <v>302.28153820715653</v>
      </c>
      <c r="E467" s="43"/>
      <c r="F467" s="43"/>
      <c r="G467" s="43"/>
      <c r="H467" s="43"/>
    </row>
    <row r="468" spans="1:8" ht="15.75" x14ac:dyDescent="0.25">
      <c r="A468" s="402" t="s">
        <v>178</v>
      </c>
      <c r="B468" s="403">
        <v>2044</v>
      </c>
      <c r="C468" s="403" t="str">
        <f t="shared" si="10"/>
        <v>Great Basin Valley_2044</v>
      </c>
      <c r="D468" s="100">
        <v>301.34776435389131</v>
      </c>
      <c r="E468" s="43"/>
      <c r="F468" s="43"/>
      <c r="G468" s="43"/>
      <c r="H468" s="43"/>
    </row>
    <row r="469" spans="1:8" ht="15.75" x14ac:dyDescent="0.25">
      <c r="A469" s="402" t="s">
        <v>178</v>
      </c>
      <c r="B469" s="403">
        <v>2045</v>
      </c>
      <c r="C469" s="403" t="str">
        <f t="shared" ref="C469:C474" si="11">CONCATENATE(A469,"_",B469)</f>
        <v>Great Basin Valley_2045</v>
      </c>
      <c r="D469" s="100">
        <v>300.55579355150229</v>
      </c>
      <c r="E469" s="43"/>
      <c r="F469" s="43"/>
      <c r="G469" s="43"/>
      <c r="H469" s="43"/>
    </row>
    <row r="470" spans="1:8" ht="15.75" x14ac:dyDescent="0.25">
      <c r="A470" s="402" t="s">
        <v>178</v>
      </c>
      <c r="B470" s="403">
        <v>2046</v>
      </c>
      <c r="C470" s="403" t="str">
        <f t="shared" si="11"/>
        <v>Great Basin Valley_2046</v>
      </c>
      <c r="D470" s="100">
        <v>299.8918030995427</v>
      </c>
      <c r="E470" s="43"/>
      <c r="F470" s="43"/>
      <c r="G470" s="43"/>
      <c r="H470" s="43"/>
    </row>
    <row r="471" spans="1:8" ht="15.75" x14ac:dyDescent="0.25">
      <c r="A471" s="402" t="s">
        <v>178</v>
      </c>
      <c r="B471" s="403">
        <v>2047</v>
      </c>
      <c r="C471" s="403" t="str">
        <f t="shared" si="11"/>
        <v>Great Basin Valley_2047</v>
      </c>
      <c r="D471" s="100">
        <v>299.33873972979006</v>
      </c>
      <c r="E471" s="43"/>
      <c r="F471" s="43"/>
      <c r="G471" s="43"/>
      <c r="H471" s="43"/>
    </row>
    <row r="472" spans="1:8" ht="15.75" x14ac:dyDescent="0.25">
      <c r="A472" s="402" t="s">
        <v>178</v>
      </c>
      <c r="B472" s="403">
        <v>2048</v>
      </c>
      <c r="C472" s="403" t="str">
        <f t="shared" si="11"/>
        <v>Great Basin Valley_2048</v>
      </c>
      <c r="D472" s="100">
        <v>298.88235383476257</v>
      </c>
      <c r="E472" s="43"/>
      <c r="F472" s="43"/>
      <c r="G472" s="43"/>
      <c r="H472" s="43"/>
    </row>
    <row r="473" spans="1:8" ht="15.75" x14ac:dyDescent="0.25">
      <c r="A473" s="402" t="s">
        <v>178</v>
      </c>
      <c r="B473" s="403">
        <v>2049</v>
      </c>
      <c r="C473" s="403" t="str">
        <f t="shared" si="11"/>
        <v>Great Basin Valley_2049</v>
      </c>
      <c r="D473" s="100">
        <v>298.48788488197152</v>
      </c>
      <c r="E473" s="43"/>
      <c r="F473" s="43"/>
      <c r="G473" s="43"/>
      <c r="H473" s="43"/>
    </row>
    <row r="474" spans="1:8" ht="15.75" x14ac:dyDescent="0.25">
      <c r="A474" s="402" t="s">
        <v>178</v>
      </c>
      <c r="B474" s="403">
        <v>2050</v>
      </c>
      <c r="C474" s="403" t="str">
        <f t="shared" si="11"/>
        <v>Great Basin Valley_2050</v>
      </c>
      <c r="D474" s="100">
        <v>298.18886332387905</v>
      </c>
      <c r="E474" s="43"/>
      <c r="F474" s="43"/>
      <c r="G474" s="43"/>
      <c r="H474" s="43"/>
    </row>
    <row r="475" spans="1:8" ht="15.75" x14ac:dyDescent="0.25">
      <c r="A475" s="96" t="s">
        <v>175</v>
      </c>
      <c r="B475" s="97">
        <v>2015</v>
      </c>
      <c r="C475" s="98" t="s">
        <v>177</v>
      </c>
      <c r="D475" s="99">
        <v>518.68455752316027</v>
      </c>
      <c r="E475" s="43"/>
      <c r="F475" s="43"/>
      <c r="G475" s="43"/>
      <c r="H475" s="43"/>
    </row>
    <row r="476" spans="1:8" ht="15.75" x14ac:dyDescent="0.25">
      <c r="A476" s="96" t="s">
        <v>175</v>
      </c>
      <c r="B476" s="97">
        <v>2016</v>
      </c>
      <c r="C476" s="98" t="s">
        <v>176</v>
      </c>
      <c r="D476" s="99">
        <v>510.37543981164345</v>
      </c>
      <c r="E476" s="43"/>
      <c r="F476" s="43"/>
      <c r="G476" s="43"/>
      <c r="H476" s="43"/>
    </row>
    <row r="477" spans="1:8" ht="15.75" x14ac:dyDescent="0.25">
      <c r="A477" s="400" t="s">
        <v>175</v>
      </c>
      <c r="B477" s="401">
        <v>2017</v>
      </c>
      <c r="C477" s="401" t="str">
        <f t="shared" ref="C477:C510" si="12">CONCATENATE(A477,"_",B477)</f>
        <v>Humboldt_2017</v>
      </c>
      <c r="D477" s="100">
        <v>499.92322749115658</v>
      </c>
      <c r="E477" s="43"/>
      <c r="F477" s="43"/>
      <c r="G477" s="43"/>
      <c r="H477" s="43"/>
    </row>
    <row r="478" spans="1:8" ht="15.75" x14ac:dyDescent="0.25">
      <c r="A478" s="400" t="s">
        <v>175</v>
      </c>
      <c r="B478" s="401">
        <v>2018</v>
      </c>
      <c r="C478" s="401" t="str">
        <f t="shared" si="12"/>
        <v>Humboldt_2018</v>
      </c>
      <c r="D478" s="100">
        <v>488.61714183892639</v>
      </c>
      <c r="E478" s="43"/>
      <c r="F478" s="43"/>
      <c r="G478" s="43"/>
      <c r="H478" s="43"/>
    </row>
    <row r="479" spans="1:8" ht="15.75" x14ac:dyDescent="0.25">
      <c r="A479" s="400" t="s">
        <v>175</v>
      </c>
      <c r="B479" s="401">
        <v>2019</v>
      </c>
      <c r="C479" s="401" t="str">
        <f t="shared" si="12"/>
        <v>Humboldt_2019</v>
      </c>
      <c r="D479" s="100">
        <v>476.53465105120301</v>
      </c>
      <c r="E479" s="43"/>
      <c r="F479" s="43"/>
      <c r="G479" s="43"/>
      <c r="H479" s="43"/>
    </row>
    <row r="480" spans="1:8" ht="15.75" x14ac:dyDescent="0.25">
      <c r="A480" s="400" t="s">
        <v>175</v>
      </c>
      <c r="B480" s="401">
        <v>2020</v>
      </c>
      <c r="C480" s="401" t="str">
        <f t="shared" si="12"/>
        <v>Humboldt_2020</v>
      </c>
      <c r="D480" s="100">
        <v>463.91918801514356</v>
      </c>
      <c r="E480" s="43"/>
      <c r="F480" s="43"/>
      <c r="G480" s="43"/>
      <c r="H480" s="43"/>
    </row>
    <row r="481" spans="1:8" ht="15.75" x14ac:dyDescent="0.25">
      <c r="A481" s="400" t="s">
        <v>175</v>
      </c>
      <c r="B481" s="401">
        <v>2021</v>
      </c>
      <c r="C481" s="401" t="str">
        <f t="shared" si="12"/>
        <v>Humboldt_2021</v>
      </c>
      <c r="D481" s="100">
        <v>450.88438602176433</v>
      </c>
      <c r="E481" s="43"/>
      <c r="F481" s="43"/>
      <c r="G481" s="43"/>
      <c r="H481" s="43"/>
    </row>
    <row r="482" spans="1:8" ht="15.75" x14ac:dyDescent="0.25">
      <c r="A482" s="400" t="s">
        <v>175</v>
      </c>
      <c r="B482" s="401">
        <v>2022</v>
      </c>
      <c r="C482" s="401" t="str">
        <f t="shared" si="12"/>
        <v>Humboldt_2022</v>
      </c>
      <c r="D482" s="100">
        <v>437.81296387081591</v>
      </c>
      <c r="E482" s="43"/>
      <c r="F482" s="43"/>
      <c r="G482" s="43"/>
      <c r="H482" s="43"/>
    </row>
    <row r="483" spans="1:8" ht="15.75" x14ac:dyDescent="0.25">
      <c r="A483" s="400" t="s">
        <v>175</v>
      </c>
      <c r="B483" s="401">
        <v>2023</v>
      </c>
      <c r="C483" s="401" t="str">
        <f t="shared" si="12"/>
        <v>Humboldt_2023</v>
      </c>
      <c r="D483" s="100">
        <v>424.71334583588066</v>
      </c>
      <c r="E483" s="43"/>
      <c r="F483" s="43"/>
      <c r="G483" s="43"/>
      <c r="H483" s="43"/>
    </row>
    <row r="484" spans="1:8" ht="15.75" x14ac:dyDescent="0.25">
      <c r="A484" s="400" t="s">
        <v>175</v>
      </c>
      <c r="B484" s="401">
        <v>2024</v>
      </c>
      <c r="C484" s="401" t="str">
        <f t="shared" si="12"/>
        <v>Humboldt_2024</v>
      </c>
      <c r="D484" s="100">
        <v>411.70002880068489</v>
      </c>
      <c r="E484" s="43"/>
      <c r="F484" s="43"/>
      <c r="G484" s="43"/>
      <c r="H484" s="43"/>
    </row>
    <row r="485" spans="1:8" ht="15.75" x14ac:dyDescent="0.25">
      <c r="A485" s="400" t="s">
        <v>175</v>
      </c>
      <c r="B485" s="401">
        <v>2025</v>
      </c>
      <c r="C485" s="401" t="str">
        <f t="shared" si="12"/>
        <v>Humboldt_2025</v>
      </c>
      <c r="D485" s="100">
        <v>398.87655144789829</v>
      </c>
      <c r="E485" s="43"/>
      <c r="F485" s="43"/>
      <c r="G485" s="43"/>
      <c r="H485" s="43"/>
    </row>
    <row r="486" spans="1:8" ht="15.75" x14ac:dyDescent="0.25">
      <c r="A486" s="400" t="s">
        <v>175</v>
      </c>
      <c r="B486" s="401">
        <v>2026</v>
      </c>
      <c r="C486" s="401" t="str">
        <f t="shared" si="12"/>
        <v>Humboldt_2026</v>
      </c>
      <c r="D486" s="100">
        <v>386.91586567643014</v>
      </c>
      <c r="E486" s="43"/>
      <c r="F486" s="43"/>
      <c r="G486" s="43"/>
      <c r="H486" s="43"/>
    </row>
    <row r="487" spans="1:8" ht="15.75" x14ac:dyDescent="0.25">
      <c r="A487" s="400" t="s">
        <v>175</v>
      </c>
      <c r="B487" s="401">
        <v>2027</v>
      </c>
      <c r="C487" s="401" t="str">
        <f t="shared" si="12"/>
        <v>Humboldt_2027</v>
      </c>
      <c r="D487" s="100">
        <v>375.73751521343513</v>
      </c>
      <c r="E487" s="43"/>
      <c r="F487" s="43"/>
      <c r="G487" s="43"/>
      <c r="H487" s="43"/>
    </row>
    <row r="488" spans="1:8" ht="15.75" x14ac:dyDescent="0.25">
      <c r="A488" s="400" t="s">
        <v>175</v>
      </c>
      <c r="B488" s="401">
        <v>2028</v>
      </c>
      <c r="C488" s="401" t="str">
        <f t="shared" si="12"/>
        <v>Humboldt_2028</v>
      </c>
      <c r="D488" s="100">
        <v>365.43155357239505</v>
      </c>
      <c r="E488" s="43"/>
      <c r="F488" s="43"/>
      <c r="G488" s="43"/>
      <c r="H488" s="43"/>
    </row>
    <row r="489" spans="1:8" ht="15.75" x14ac:dyDescent="0.25">
      <c r="A489" s="400" t="s">
        <v>175</v>
      </c>
      <c r="B489" s="401">
        <v>2029</v>
      </c>
      <c r="C489" s="401" t="str">
        <f t="shared" si="12"/>
        <v>Humboldt_2029</v>
      </c>
      <c r="D489" s="100">
        <v>356.00619819427334</v>
      </c>
      <c r="E489" s="43"/>
      <c r="F489" s="43"/>
      <c r="G489" s="43"/>
      <c r="H489" s="43"/>
    </row>
    <row r="490" spans="1:8" ht="15.75" x14ac:dyDescent="0.25">
      <c r="A490" s="400" t="s">
        <v>175</v>
      </c>
      <c r="B490" s="401">
        <v>2030</v>
      </c>
      <c r="C490" s="401" t="str">
        <f t="shared" si="12"/>
        <v>Humboldt_2030</v>
      </c>
      <c r="D490" s="100">
        <v>347.38656841835439</v>
      </c>
      <c r="E490" s="43"/>
      <c r="F490" s="43"/>
      <c r="G490" s="43"/>
      <c r="H490" s="43"/>
    </row>
    <row r="491" spans="1:8" ht="15.75" x14ac:dyDescent="0.25">
      <c r="A491" s="400" t="s">
        <v>175</v>
      </c>
      <c r="B491" s="401">
        <v>2031</v>
      </c>
      <c r="C491" s="401" t="str">
        <f t="shared" si="12"/>
        <v>Humboldt_2031</v>
      </c>
      <c r="D491" s="100">
        <v>339.56305670735924</v>
      </c>
      <c r="E491" s="43"/>
      <c r="F491" s="43"/>
      <c r="G491" s="43"/>
      <c r="H491" s="43"/>
    </row>
    <row r="492" spans="1:8" ht="15.75" x14ac:dyDescent="0.25">
      <c r="A492" s="400" t="s">
        <v>175</v>
      </c>
      <c r="B492" s="401">
        <v>2032</v>
      </c>
      <c r="C492" s="401" t="str">
        <f t="shared" si="12"/>
        <v>Humboldt_2032</v>
      </c>
      <c r="D492" s="100">
        <v>332.48594195196512</v>
      </c>
      <c r="E492" s="43"/>
      <c r="F492" s="43"/>
      <c r="G492" s="43"/>
      <c r="H492" s="43"/>
    </row>
    <row r="493" spans="1:8" ht="15.75" x14ac:dyDescent="0.25">
      <c r="A493" s="400" t="s">
        <v>175</v>
      </c>
      <c r="B493" s="401">
        <v>2033</v>
      </c>
      <c r="C493" s="401" t="str">
        <f t="shared" si="12"/>
        <v>Humboldt_2033</v>
      </c>
      <c r="D493" s="100">
        <v>326.14675681491957</v>
      </c>
      <c r="E493" s="43"/>
      <c r="F493" s="43"/>
      <c r="G493" s="43"/>
      <c r="H493" s="43"/>
    </row>
    <row r="494" spans="1:8" ht="15.75" x14ac:dyDescent="0.25">
      <c r="A494" s="400" t="s">
        <v>175</v>
      </c>
      <c r="B494" s="401">
        <v>2034</v>
      </c>
      <c r="C494" s="401" t="str">
        <f t="shared" si="12"/>
        <v>Humboldt_2034</v>
      </c>
      <c r="D494" s="100">
        <v>320.44016419600769</v>
      </c>
      <c r="E494" s="43"/>
      <c r="F494" s="43"/>
      <c r="G494" s="43"/>
      <c r="H494" s="43"/>
    </row>
    <row r="495" spans="1:8" ht="15.75" x14ac:dyDescent="0.25">
      <c r="A495" s="400" t="s">
        <v>175</v>
      </c>
      <c r="B495" s="401">
        <v>2035</v>
      </c>
      <c r="C495" s="401" t="str">
        <f t="shared" si="12"/>
        <v>Humboldt_2035</v>
      </c>
      <c r="D495" s="100">
        <v>315.37777200181461</v>
      </c>
      <c r="E495" s="43"/>
      <c r="F495" s="43"/>
      <c r="G495" s="43"/>
      <c r="H495" s="43"/>
    </row>
    <row r="496" spans="1:8" ht="15.75" x14ac:dyDescent="0.25">
      <c r="A496" s="400" t="s">
        <v>175</v>
      </c>
      <c r="B496" s="401">
        <v>2036</v>
      </c>
      <c r="C496" s="401" t="str">
        <f t="shared" si="12"/>
        <v>Humboldt_2036</v>
      </c>
      <c r="D496" s="100">
        <v>310.87881086919981</v>
      </c>
      <c r="E496" s="43"/>
      <c r="F496" s="43"/>
      <c r="G496" s="43"/>
      <c r="H496" s="43"/>
    </row>
    <row r="497" spans="1:8" ht="15.75" x14ac:dyDescent="0.25">
      <c r="A497" s="400" t="s">
        <v>175</v>
      </c>
      <c r="B497" s="401">
        <v>2037</v>
      </c>
      <c r="C497" s="401" t="str">
        <f t="shared" si="12"/>
        <v>Humboldt_2037</v>
      </c>
      <c r="D497" s="100">
        <v>306.9529021557218</v>
      </c>
      <c r="E497" s="43"/>
      <c r="F497" s="43"/>
      <c r="G497" s="43"/>
      <c r="H497" s="43"/>
    </row>
    <row r="498" spans="1:8" ht="15.75" x14ac:dyDescent="0.25">
      <c r="A498" s="400" t="s">
        <v>175</v>
      </c>
      <c r="B498" s="401">
        <v>2038</v>
      </c>
      <c r="C498" s="401" t="str">
        <f t="shared" si="12"/>
        <v>Humboldt_2038</v>
      </c>
      <c r="D498" s="100">
        <v>303.51679447536128</v>
      </c>
      <c r="E498" s="43"/>
      <c r="F498" s="43"/>
      <c r="G498" s="43"/>
      <c r="H498" s="43"/>
    </row>
    <row r="499" spans="1:8" ht="15.75" x14ac:dyDescent="0.25">
      <c r="A499" s="400" t="s">
        <v>175</v>
      </c>
      <c r="B499" s="401">
        <v>2039</v>
      </c>
      <c r="C499" s="401" t="str">
        <f t="shared" si="12"/>
        <v>Humboldt_2039</v>
      </c>
      <c r="D499" s="100">
        <v>300.52709242169692</v>
      </c>
      <c r="E499" s="43"/>
      <c r="F499" s="43"/>
      <c r="G499" s="43"/>
      <c r="H499" s="43"/>
    </row>
    <row r="500" spans="1:8" ht="15.75" x14ac:dyDescent="0.25">
      <c r="A500" s="400" t="s">
        <v>175</v>
      </c>
      <c r="B500" s="401">
        <v>2040</v>
      </c>
      <c r="C500" s="401" t="str">
        <f t="shared" si="12"/>
        <v>Humboldt_2040</v>
      </c>
      <c r="D500" s="100">
        <v>297.94462656881279</v>
      </c>
      <c r="E500" s="43"/>
      <c r="F500" s="43"/>
      <c r="G500" s="43"/>
      <c r="H500" s="43"/>
    </row>
    <row r="501" spans="1:8" ht="15.75" x14ac:dyDescent="0.25">
      <c r="A501" s="400" t="s">
        <v>175</v>
      </c>
      <c r="B501" s="401">
        <v>2041</v>
      </c>
      <c r="C501" s="401" t="str">
        <f t="shared" si="12"/>
        <v>Humboldt_2041</v>
      </c>
      <c r="D501" s="100">
        <v>295.73335579006539</v>
      </c>
      <c r="E501" s="43"/>
      <c r="F501" s="43"/>
      <c r="G501" s="43"/>
      <c r="H501" s="43"/>
    </row>
    <row r="502" spans="1:8" ht="15.75" x14ac:dyDescent="0.25">
      <c r="A502" s="400" t="s">
        <v>175</v>
      </c>
      <c r="B502" s="401">
        <v>2042</v>
      </c>
      <c r="C502" s="401" t="str">
        <f t="shared" si="12"/>
        <v>Humboldt_2042</v>
      </c>
      <c r="D502" s="100">
        <v>293.80604327458343</v>
      </c>
      <c r="E502" s="43"/>
      <c r="F502" s="43"/>
      <c r="G502" s="43"/>
      <c r="H502" s="43"/>
    </row>
    <row r="503" spans="1:8" ht="15.75" x14ac:dyDescent="0.25">
      <c r="A503" s="400" t="s">
        <v>175</v>
      </c>
      <c r="B503" s="401">
        <v>2043</v>
      </c>
      <c r="C503" s="401" t="str">
        <f t="shared" si="12"/>
        <v>Humboldt_2043</v>
      </c>
      <c r="D503" s="100">
        <v>292.17699987810965</v>
      </c>
      <c r="E503" s="43"/>
      <c r="F503" s="43"/>
      <c r="G503" s="43"/>
      <c r="H503" s="43"/>
    </row>
    <row r="504" spans="1:8" ht="15.75" x14ac:dyDescent="0.25">
      <c r="A504" s="400" t="s">
        <v>175</v>
      </c>
      <c r="B504" s="401">
        <v>2044</v>
      </c>
      <c r="C504" s="401" t="str">
        <f t="shared" si="12"/>
        <v>Humboldt_2044</v>
      </c>
      <c r="D504" s="100">
        <v>290.78666141772186</v>
      </c>
      <c r="E504" s="43"/>
      <c r="F504" s="43"/>
      <c r="G504" s="43"/>
      <c r="H504" s="43"/>
    </row>
    <row r="505" spans="1:8" ht="15.75" x14ac:dyDescent="0.25">
      <c r="A505" s="400" t="s">
        <v>175</v>
      </c>
      <c r="B505" s="401">
        <v>2045</v>
      </c>
      <c r="C505" s="401" t="str">
        <f t="shared" si="12"/>
        <v>Humboldt_2045</v>
      </c>
      <c r="D505" s="100">
        <v>289.55604395614642</v>
      </c>
      <c r="E505" s="43"/>
      <c r="F505" s="43"/>
      <c r="G505" s="43"/>
      <c r="H505" s="43"/>
    </row>
    <row r="506" spans="1:8" ht="15.75" x14ac:dyDescent="0.25">
      <c r="A506" s="400" t="s">
        <v>175</v>
      </c>
      <c r="B506" s="401">
        <v>2046</v>
      </c>
      <c r="C506" s="401" t="str">
        <f t="shared" si="12"/>
        <v>Humboldt_2046</v>
      </c>
      <c r="D506" s="100">
        <v>288.51787069775338</v>
      </c>
      <c r="E506" s="43"/>
      <c r="F506" s="43"/>
      <c r="G506" s="43"/>
      <c r="H506" s="43"/>
    </row>
    <row r="507" spans="1:8" ht="15.75" x14ac:dyDescent="0.25">
      <c r="A507" s="400" t="s">
        <v>175</v>
      </c>
      <c r="B507" s="401">
        <v>2047</v>
      </c>
      <c r="C507" s="401" t="str">
        <f t="shared" si="12"/>
        <v>Humboldt_2047</v>
      </c>
      <c r="D507" s="100">
        <v>287.61909711231471</v>
      </c>
      <c r="E507" s="43"/>
      <c r="F507" s="43"/>
      <c r="G507" s="43"/>
      <c r="H507" s="43"/>
    </row>
    <row r="508" spans="1:8" ht="15.75" x14ac:dyDescent="0.25">
      <c r="A508" s="400" t="s">
        <v>175</v>
      </c>
      <c r="B508" s="401">
        <v>2048</v>
      </c>
      <c r="C508" s="401" t="str">
        <f t="shared" si="12"/>
        <v>Humboldt_2048</v>
      </c>
      <c r="D508" s="100">
        <v>286.8433773759275</v>
      </c>
      <c r="E508" s="43"/>
      <c r="F508" s="43"/>
      <c r="G508" s="43"/>
      <c r="H508" s="43"/>
    </row>
    <row r="509" spans="1:8" ht="15.75" x14ac:dyDescent="0.25">
      <c r="A509" s="400" t="s">
        <v>175</v>
      </c>
      <c r="B509" s="401">
        <v>2049</v>
      </c>
      <c r="C509" s="401" t="str">
        <f t="shared" si="12"/>
        <v>Humboldt_2049</v>
      </c>
      <c r="D509" s="100">
        <v>286.16943480805656</v>
      </c>
      <c r="E509" s="43"/>
      <c r="F509" s="43"/>
      <c r="G509" s="43"/>
      <c r="H509" s="43"/>
    </row>
    <row r="510" spans="1:8" ht="15.75" x14ac:dyDescent="0.25">
      <c r="A510" s="400" t="s">
        <v>175</v>
      </c>
      <c r="B510" s="401">
        <v>2050</v>
      </c>
      <c r="C510" s="401" t="str">
        <f t="shared" si="12"/>
        <v>Humboldt_2050</v>
      </c>
      <c r="D510" s="100">
        <v>285.60817775047991</v>
      </c>
      <c r="E510" s="43"/>
      <c r="F510" s="43"/>
      <c r="G510" s="43"/>
      <c r="H510" s="43"/>
    </row>
    <row r="511" spans="1:8" ht="15.75" x14ac:dyDescent="0.25">
      <c r="A511" s="96" t="s">
        <v>172</v>
      </c>
      <c r="B511" s="97">
        <v>2015</v>
      </c>
      <c r="C511" s="98" t="s">
        <v>174</v>
      </c>
      <c r="D511" s="99">
        <v>517.6463979260003</v>
      </c>
      <c r="E511" s="43"/>
      <c r="F511" s="43"/>
      <c r="G511" s="43"/>
      <c r="H511" s="43"/>
    </row>
    <row r="512" spans="1:8" ht="15.75" x14ac:dyDescent="0.25">
      <c r="A512" s="96" t="s">
        <v>172</v>
      </c>
      <c r="B512" s="97">
        <v>2016</v>
      </c>
      <c r="C512" s="98" t="s">
        <v>173</v>
      </c>
      <c r="D512" s="99">
        <v>507.29363028123021</v>
      </c>
      <c r="E512" s="43"/>
      <c r="F512" s="43"/>
      <c r="G512" s="43"/>
      <c r="H512" s="43"/>
    </row>
    <row r="513" spans="1:8" ht="15.75" x14ac:dyDescent="0.25">
      <c r="A513" s="400" t="s">
        <v>172</v>
      </c>
      <c r="B513" s="401">
        <v>2017</v>
      </c>
      <c r="C513" s="401" t="str">
        <f t="shared" ref="C513:C546" si="13">CONCATENATE(A513,"_",B513)</f>
        <v>Imperial_2017</v>
      </c>
      <c r="D513" s="100">
        <v>495.02058101446505</v>
      </c>
      <c r="E513" s="43"/>
      <c r="F513" s="43"/>
      <c r="G513" s="43"/>
      <c r="H513" s="43"/>
    </row>
    <row r="514" spans="1:8" ht="15.75" x14ac:dyDescent="0.25">
      <c r="A514" s="400" t="s">
        <v>172</v>
      </c>
      <c r="B514" s="401">
        <v>2018</v>
      </c>
      <c r="C514" s="401" t="str">
        <f t="shared" si="13"/>
        <v>Imperial_2018</v>
      </c>
      <c r="D514" s="100">
        <v>481.90581703896891</v>
      </c>
      <c r="E514" s="43"/>
      <c r="F514" s="43"/>
      <c r="G514" s="43"/>
      <c r="H514" s="43"/>
    </row>
    <row r="515" spans="1:8" ht="15.75" x14ac:dyDescent="0.25">
      <c r="A515" s="400" t="s">
        <v>172</v>
      </c>
      <c r="B515" s="401">
        <v>2019</v>
      </c>
      <c r="C515" s="401" t="str">
        <f t="shared" si="13"/>
        <v>Imperial_2019</v>
      </c>
      <c r="D515" s="100">
        <v>467.91938968577341</v>
      </c>
      <c r="E515" s="43"/>
      <c r="F515" s="43"/>
      <c r="G515" s="43"/>
      <c r="H515" s="43"/>
    </row>
    <row r="516" spans="1:8" ht="15.75" x14ac:dyDescent="0.25">
      <c r="A516" s="400" t="s">
        <v>172</v>
      </c>
      <c r="B516" s="401">
        <v>2020</v>
      </c>
      <c r="C516" s="401" t="str">
        <f t="shared" si="13"/>
        <v>Imperial_2020</v>
      </c>
      <c r="D516" s="100">
        <v>454.34623696921125</v>
      </c>
      <c r="E516" s="43"/>
      <c r="F516" s="43"/>
      <c r="G516" s="43"/>
      <c r="H516" s="43"/>
    </row>
    <row r="517" spans="1:8" ht="15.75" x14ac:dyDescent="0.25">
      <c r="A517" s="400" t="s">
        <v>172</v>
      </c>
      <c r="B517" s="401">
        <v>2021</v>
      </c>
      <c r="C517" s="401" t="str">
        <f t="shared" si="13"/>
        <v>Imperial_2021</v>
      </c>
      <c r="D517" s="100">
        <v>440.29536959085772</v>
      </c>
      <c r="E517" s="43"/>
      <c r="F517" s="43"/>
      <c r="G517" s="43"/>
      <c r="H517" s="43"/>
    </row>
    <row r="518" spans="1:8" ht="15.75" x14ac:dyDescent="0.25">
      <c r="A518" s="400" t="s">
        <v>172</v>
      </c>
      <c r="B518" s="401">
        <v>2022</v>
      </c>
      <c r="C518" s="401" t="str">
        <f t="shared" si="13"/>
        <v>Imperial_2022</v>
      </c>
      <c r="D518" s="100">
        <v>426.74041747221662</v>
      </c>
      <c r="E518" s="43"/>
      <c r="F518" s="43"/>
      <c r="G518" s="43"/>
      <c r="H518" s="43"/>
    </row>
    <row r="519" spans="1:8" ht="15.75" x14ac:dyDescent="0.25">
      <c r="A519" s="400" t="s">
        <v>172</v>
      </c>
      <c r="B519" s="401">
        <v>2023</v>
      </c>
      <c r="C519" s="401" t="str">
        <f t="shared" si="13"/>
        <v>Imperial_2023</v>
      </c>
      <c r="D519" s="100">
        <v>413.36882506019651</v>
      </c>
      <c r="E519" s="43"/>
      <c r="F519" s="43"/>
      <c r="G519" s="43"/>
      <c r="H519" s="43"/>
    </row>
    <row r="520" spans="1:8" ht="15.75" x14ac:dyDescent="0.25">
      <c r="A520" s="400" t="s">
        <v>172</v>
      </c>
      <c r="B520" s="401">
        <v>2024</v>
      </c>
      <c r="C520" s="401" t="str">
        <f t="shared" si="13"/>
        <v>Imperial_2024</v>
      </c>
      <c r="D520" s="100">
        <v>401.58997525354147</v>
      </c>
      <c r="E520" s="43"/>
      <c r="F520" s="43"/>
      <c r="G520" s="43"/>
      <c r="H520" s="43"/>
    </row>
    <row r="521" spans="1:8" ht="15.75" x14ac:dyDescent="0.25">
      <c r="A521" s="400" t="s">
        <v>172</v>
      </c>
      <c r="B521" s="401">
        <v>2025</v>
      </c>
      <c r="C521" s="401" t="str">
        <f t="shared" si="13"/>
        <v>Imperial_2025</v>
      </c>
      <c r="D521" s="100">
        <v>388.6374576606683</v>
      </c>
      <c r="E521" s="43"/>
      <c r="F521" s="43"/>
      <c r="G521" s="43"/>
      <c r="H521" s="43"/>
    </row>
    <row r="522" spans="1:8" ht="15.75" x14ac:dyDescent="0.25">
      <c r="A522" s="400" t="s">
        <v>172</v>
      </c>
      <c r="B522" s="401">
        <v>2026</v>
      </c>
      <c r="C522" s="401" t="str">
        <f t="shared" si="13"/>
        <v>Imperial_2026</v>
      </c>
      <c r="D522" s="100">
        <v>376.92587450738307</v>
      </c>
      <c r="E522" s="43"/>
      <c r="F522" s="43"/>
      <c r="G522" s="43"/>
      <c r="H522" s="43"/>
    </row>
    <row r="523" spans="1:8" ht="15.75" x14ac:dyDescent="0.25">
      <c r="A523" s="400" t="s">
        <v>172</v>
      </c>
      <c r="B523" s="401">
        <v>2027</v>
      </c>
      <c r="C523" s="401" t="str">
        <f t="shared" si="13"/>
        <v>Imperial_2027</v>
      </c>
      <c r="D523" s="100">
        <v>366.30291253211709</v>
      </c>
      <c r="E523" s="43"/>
      <c r="F523" s="43"/>
      <c r="G523" s="43"/>
      <c r="H523" s="43"/>
    </row>
    <row r="524" spans="1:8" ht="15.75" x14ac:dyDescent="0.25">
      <c r="A524" s="400" t="s">
        <v>172</v>
      </c>
      <c r="B524" s="401">
        <v>2028</v>
      </c>
      <c r="C524" s="401" t="str">
        <f t="shared" si="13"/>
        <v>Imperial_2028</v>
      </c>
      <c r="D524" s="100">
        <v>356.78729710834028</v>
      </c>
      <c r="E524" s="43"/>
      <c r="F524" s="43"/>
      <c r="G524" s="43"/>
      <c r="H524" s="43"/>
    </row>
    <row r="525" spans="1:8" ht="15.75" x14ac:dyDescent="0.25">
      <c r="A525" s="400" t="s">
        <v>172</v>
      </c>
      <c r="B525" s="401">
        <v>2029</v>
      </c>
      <c r="C525" s="401" t="str">
        <f t="shared" si="13"/>
        <v>Imperial_2029</v>
      </c>
      <c r="D525" s="100">
        <v>348.23608468746801</v>
      </c>
      <c r="E525" s="43"/>
      <c r="F525" s="43"/>
      <c r="G525" s="43"/>
      <c r="H525" s="43"/>
    </row>
    <row r="526" spans="1:8" ht="15.75" x14ac:dyDescent="0.25">
      <c r="A526" s="400" t="s">
        <v>172</v>
      </c>
      <c r="B526" s="401">
        <v>2030</v>
      </c>
      <c r="C526" s="401" t="str">
        <f t="shared" si="13"/>
        <v>Imperial_2030</v>
      </c>
      <c r="D526" s="100">
        <v>340.61281951248338</v>
      </c>
      <c r="E526" s="43"/>
      <c r="F526" s="43"/>
      <c r="G526" s="43"/>
      <c r="H526" s="43"/>
    </row>
    <row r="527" spans="1:8" ht="15.75" x14ac:dyDescent="0.25">
      <c r="A527" s="400" t="s">
        <v>172</v>
      </c>
      <c r="B527" s="401">
        <v>2031</v>
      </c>
      <c r="C527" s="401" t="str">
        <f t="shared" si="13"/>
        <v>Imperial_2031</v>
      </c>
      <c r="D527" s="100">
        <v>333.89714146456026</v>
      </c>
      <c r="E527" s="43"/>
      <c r="F527" s="43"/>
      <c r="G527" s="43"/>
      <c r="H527" s="43"/>
    </row>
    <row r="528" spans="1:8" ht="15.75" x14ac:dyDescent="0.25">
      <c r="A528" s="400" t="s">
        <v>172</v>
      </c>
      <c r="B528" s="401">
        <v>2032</v>
      </c>
      <c r="C528" s="401" t="str">
        <f t="shared" si="13"/>
        <v>Imperial_2032</v>
      </c>
      <c r="D528" s="100">
        <v>327.8890132974837</v>
      </c>
      <c r="E528" s="43"/>
      <c r="F528" s="43"/>
      <c r="G528" s="43"/>
      <c r="H528" s="43"/>
    </row>
    <row r="529" spans="1:8" ht="15.75" x14ac:dyDescent="0.25">
      <c r="A529" s="400" t="s">
        <v>172</v>
      </c>
      <c r="B529" s="401">
        <v>2033</v>
      </c>
      <c r="C529" s="401" t="str">
        <f t="shared" si="13"/>
        <v>Imperial_2033</v>
      </c>
      <c r="D529" s="100">
        <v>322.58236207568808</v>
      </c>
      <c r="E529" s="43"/>
      <c r="F529" s="43"/>
      <c r="G529" s="43"/>
      <c r="H529" s="43"/>
    </row>
    <row r="530" spans="1:8" ht="15.75" x14ac:dyDescent="0.25">
      <c r="A530" s="400" t="s">
        <v>172</v>
      </c>
      <c r="B530" s="401">
        <v>2034</v>
      </c>
      <c r="C530" s="401" t="str">
        <f t="shared" si="13"/>
        <v>Imperial_2034</v>
      </c>
      <c r="D530" s="100">
        <v>317.89242215299703</v>
      </c>
      <c r="E530" s="43"/>
      <c r="F530" s="43"/>
      <c r="G530" s="43"/>
      <c r="H530" s="43"/>
    </row>
    <row r="531" spans="1:8" ht="15.75" x14ac:dyDescent="0.25">
      <c r="A531" s="400" t="s">
        <v>172</v>
      </c>
      <c r="B531" s="401">
        <v>2035</v>
      </c>
      <c r="C531" s="401" t="str">
        <f t="shared" si="13"/>
        <v>Imperial_2035</v>
      </c>
      <c r="D531" s="100">
        <v>313.79318423564428</v>
      </c>
      <c r="E531" s="43"/>
      <c r="F531" s="43"/>
      <c r="G531" s="43"/>
      <c r="H531" s="43"/>
    </row>
    <row r="532" spans="1:8" ht="15.75" x14ac:dyDescent="0.25">
      <c r="A532" s="400" t="s">
        <v>172</v>
      </c>
      <c r="B532" s="401">
        <v>2036</v>
      </c>
      <c r="C532" s="401" t="str">
        <f t="shared" si="13"/>
        <v>Imperial_2036</v>
      </c>
      <c r="D532" s="100">
        <v>310.21874840914171</v>
      </c>
      <c r="E532" s="43"/>
      <c r="F532" s="43"/>
      <c r="G532" s="43"/>
      <c r="H532" s="43"/>
    </row>
    <row r="533" spans="1:8" ht="15.75" x14ac:dyDescent="0.25">
      <c r="A533" s="400" t="s">
        <v>172</v>
      </c>
      <c r="B533" s="401">
        <v>2037</v>
      </c>
      <c r="C533" s="401" t="str">
        <f t="shared" si="13"/>
        <v>Imperial_2037</v>
      </c>
      <c r="D533" s="100">
        <v>307.13892250944394</v>
      </c>
      <c r="E533" s="43"/>
      <c r="F533" s="43"/>
      <c r="G533" s="43"/>
      <c r="H533" s="43"/>
    </row>
    <row r="534" spans="1:8" ht="15.75" x14ac:dyDescent="0.25">
      <c r="A534" s="400" t="s">
        <v>172</v>
      </c>
      <c r="B534" s="401">
        <v>2038</v>
      </c>
      <c r="C534" s="401" t="str">
        <f t="shared" si="13"/>
        <v>Imperial_2038</v>
      </c>
      <c r="D534" s="100">
        <v>304.49839074104619</v>
      </c>
      <c r="E534" s="43"/>
      <c r="F534" s="43"/>
      <c r="G534" s="43"/>
      <c r="H534" s="43"/>
    </row>
    <row r="535" spans="1:8" ht="15.75" x14ac:dyDescent="0.25">
      <c r="A535" s="400" t="s">
        <v>172</v>
      </c>
      <c r="B535" s="401">
        <v>2039</v>
      </c>
      <c r="C535" s="401" t="str">
        <f t="shared" si="13"/>
        <v>Imperial_2039</v>
      </c>
      <c r="D535" s="100">
        <v>302.22459473732556</v>
      </c>
      <c r="E535" s="43"/>
      <c r="F535" s="43"/>
      <c r="G535" s="43"/>
      <c r="H535" s="43"/>
    </row>
    <row r="536" spans="1:8" ht="15.75" x14ac:dyDescent="0.25">
      <c r="A536" s="400" t="s">
        <v>172</v>
      </c>
      <c r="B536" s="401">
        <v>2040</v>
      </c>
      <c r="C536" s="401" t="str">
        <f t="shared" si="13"/>
        <v>Imperial_2040</v>
      </c>
      <c r="D536" s="100">
        <v>300.30148487640702</v>
      </c>
      <c r="E536" s="43"/>
      <c r="F536" s="43"/>
      <c r="G536" s="43"/>
      <c r="H536" s="43"/>
    </row>
    <row r="537" spans="1:8" ht="15.75" x14ac:dyDescent="0.25">
      <c r="A537" s="400" t="s">
        <v>172</v>
      </c>
      <c r="B537" s="401">
        <v>2041</v>
      </c>
      <c r="C537" s="401" t="str">
        <f t="shared" si="13"/>
        <v>Imperial_2041</v>
      </c>
      <c r="D537" s="100">
        <v>298.69759466249559</v>
      </c>
      <c r="E537" s="43"/>
      <c r="F537" s="43"/>
      <c r="G537" s="43"/>
      <c r="H537" s="43"/>
    </row>
    <row r="538" spans="1:8" ht="15.75" x14ac:dyDescent="0.25">
      <c r="A538" s="400" t="s">
        <v>172</v>
      </c>
      <c r="B538" s="401">
        <v>2042</v>
      </c>
      <c r="C538" s="401" t="str">
        <f t="shared" si="13"/>
        <v>Imperial_2042</v>
      </c>
      <c r="D538" s="100">
        <v>297.33155316774014</v>
      </c>
      <c r="E538" s="43"/>
      <c r="F538" s="43"/>
      <c r="G538" s="43"/>
      <c r="H538" s="43"/>
    </row>
    <row r="539" spans="1:8" ht="15.75" x14ac:dyDescent="0.25">
      <c r="A539" s="400" t="s">
        <v>172</v>
      </c>
      <c r="B539" s="401">
        <v>2043</v>
      </c>
      <c r="C539" s="401" t="str">
        <f t="shared" si="13"/>
        <v>Imperial_2043</v>
      </c>
      <c r="D539" s="100">
        <v>296.19886025913456</v>
      </c>
      <c r="E539" s="43"/>
      <c r="F539" s="43"/>
      <c r="G539" s="43"/>
      <c r="H539" s="43"/>
    </row>
    <row r="540" spans="1:8" ht="15.75" x14ac:dyDescent="0.25">
      <c r="A540" s="400" t="s">
        <v>172</v>
      </c>
      <c r="B540" s="401">
        <v>2044</v>
      </c>
      <c r="C540" s="401" t="str">
        <f t="shared" si="13"/>
        <v>Imperial_2044</v>
      </c>
      <c r="D540" s="100">
        <v>295.24657242159361</v>
      </c>
      <c r="E540" s="43"/>
      <c r="F540" s="43"/>
      <c r="G540" s="43"/>
      <c r="H540" s="43"/>
    </row>
    <row r="541" spans="1:8" ht="15.75" x14ac:dyDescent="0.25">
      <c r="A541" s="400" t="s">
        <v>172</v>
      </c>
      <c r="B541" s="401">
        <v>2045</v>
      </c>
      <c r="C541" s="401" t="str">
        <f t="shared" si="13"/>
        <v>Imperial_2045</v>
      </c>
      <c r="D541" s="100">
        <v>294.41267585723398</v>
      </c>
      <c r="E541" s="43"/>
      <c r="F541" s="43"/>
      <c r="G541" s="43"/>
      <c r="H541" s="43"/>
    </row>
    <row r="542" spans="1:8" ht="15.75" x14ac:dyDescent="0.25">
      <c r="A542" s="400" t="s">
        <v>172</v>
      </c>
      <c r="B542" s="401">
        <v>2046</v>
      </c>
      <c r="C542" s="401" t="str">
        <f t="shared" si="13"/>
        <v>Imperial_2046</v>
      </c>
      <c r="D542" s="100">
        <v>293.70066083082071</v>
      </c>
      <c r="E542" s="43"/>
      <c r="F542" s="43"/>
      <c r="G542" s="43"/>
      <c r="H542" s="43"/>
    </row>
    <row r="543" spans="1:8" ht="15.75" x14ac:dyDescent="0.25">
      <c r="A543" s="400" t="s">
        <v>172</v>
      </c>
      <c r="B543" s="401">
        <v>2047</v>
      </c>
      <c r="C543" s="401" t="str">
        <f t="shared" si="13"/>
        <v>Imperial_2047</v>
      </c>
      <c r="D543" s="100">
        <v>293.10894290111145</v>
      </c>
      <c r="E543" s="43"/>
      <c r="F543" s="43"/>
      <c r="G543" s="43"/>
      <c r="H543" s="43"/>
    </row>
    <row r="544" spans="1:8" ht="15.75" x14ac:dyDescent="0.25">
      <c r="A544" s="400" t="s">
        <v>172</v>
      </c>
      <c r="B544" s="401">
        <v>2048</v>
      </c>
      <c r="C544" s="401" t="str">
        <f t="shared" si="13"/>
        <v>Imperial_2048</v>
      </c>
      <c r="D544" s="100">
        <v>292.60355769853612</v>
      </c>
      <c r="E544" s="43"/>
      <c r="F544" s="43"/>
      <c r="G544" s="43"/>
      <c r="H544" s="43"/>
    </row>
    <row r="545" spans="1:8" ht="15.75" x14ac:dyDescent="0.25">
      <c r="A545" s="400" t="s">
        <v>172</v>
      </c>
      <c r="B545" s="401">
        <v>2049</v>
      </c>
      <c r="C545" s="401" t="str">
        <f t="shared" si="13"/>
        <v>Imperial_2049</v>
      </c>
      <c r="D545" s="100">
        <v>292.17361583900612</v>
      </c>
      <c r="E545" s="43"/>
      <c r="F545" s="43"/>
      <c r="G545" s="43"/>
      <c r="H545" s="43"/>
    </row>
    <row r="546" spans="1:8" ht="15.75" x14ac:dyDescent="0.25">
      <c r="A546" s="400" t="s">
        <v>172</v>
      </c>
      <c r="B546" s="401">
        <v>2050</v>
      </c>
      <c r="C546" s="401" t="str">
        <f t="shared" si="13"/>
        <v>Imperial_2050</v>
      </c>
      <c r="D546" s="100">
        <v>291.81038402111466</v>
      </c>
      <c r="E546" s="43"/>
      <c r="F546" s="43"/>
      <c r="G546" s="43"/>
      <c r="H546" s="43"/>
    </row>
    <row r="547" spans="1:8" ht="15.75" x14ac:dyDescent="0.25">
      <c r="A547" s="96" t="s">
        <v>169</v>
      </c>
      <c r="B547" s="97">
        <v>2015</v>
      </c>
      <c r="C547" s="98" t="s">
        <v>171</v>
      </c>
      <c r="D547" s="99">
        <v>532.36931487631853</v>
      </c>
      <c r="E547" s="43"/>
      <c r="F547" s="43"/>
      <c r="G547" s="43"/>
      <c r="H547" s="43"/>
    </row>
    <row r="548" spans="1:8" ht="15.75" x14ac:dyDescent="0.25">
      <c r="A548" s="96" t="s">
        <v>169</v>
      </c>
      <c r="B548" s="97">
        <v>2016</v>
      </c>
      <c r="C548" s="98" t="s">
        <v>170</v>
      </c>
      <c r="D548" s="99">
        <v>521.60274982129738</v>
      </c>
      <c r="E548" s="43"/>
      <c r="F548" s="43"/>
      <c r="G548" s="43"/>
      <c r="H548" s="43"/>
    </row>
    <row r="549" spans="1:8" ht="15.75" x14ac:dyDescent="0.25">
      <c r="A549" s="400" t="s">
        <v>169</v>
      </c>
      <c r="B549" s="401">
        <v>2017</v>
      </c>
      <c r="C549" s="401" t="str">
        <f t="shared" ref="C549:C582" si="14">CONCATENATE(A549,"_",B549)</f>
        <v>Inyo_2017</v>
      </c>
      <c r="D549" s="100">
        <v>509.00549327162406</v>
      </c>
      <c r="E549" s="43"/>
      <c r="F549" s="43"/>
      <c r="G549" s="43"/>
      <c r="H549" s="43"/>
    </row>
    <row r="550" spans="1:8" ht="15.75" x14ac:dyDescent="0.25">
      <c r="A550" s="400" t="s">
        <v>169</v>
      </c>
      <c r="B550" s="401">
        <v>2018</v>
      </c>
      <c r="C550" s="401" t="str">
        <f t="shared" si="14"/>
        <v>Inyo_2018</v>
      </c>
      <c r="D550" s="100">
        <v>496.02214429109353</v>
      </c>
      <c r="E550" s="43"/>
      <c r="F550" s="43"/>
      <c r="G550" s="43"/>
      <c r="H550" s="43"/>
    </row>
    <row r="551" spans="1:8" ht="15.75" x14ac:dyDescent="0.25">
      <c r="A551" s="400" t="s">
        <v>169</v>
      </c>
      <c r="B551" s="401">
        <v>2019</v>
      </c>
      <c r="C551" s="401" t="str">
        <f t="shared" si="14"/>
        <v>Inyo_2019</v>
      </c>
      <c r="D551" s="100">
        <v>482.57522632045101</v>
      </c>
      <c r="E551" s="43"/>
      <c r="F551" s="43"/>
      <c r="G551" s="43"/>
      <c r="H551" s="43"/>
    </row>
    <row r="552" spans="1:8" ht="15.75" x14ac:dyDescent="0.25">
      <c r="A552" s="400" t="s">
        <v>169</v>
      </c>
      <c r="B552" s="401">
        <v>2020</v>
      </c>
      <c r="C552" s="401" t="str">
        <f t="shared" si="14"/>
        <v>Inyo_2020</v>
      </c>
      <c r="D552" s="100">
        <v>468.88737176656383</v>
      </c>
      <c r="E552" s="43"/>
      <c r="F552" s="43"/>
      <c r="G552" s="43"/>
      <c r="H552" s="43"/>
    </row>
    <row r="553" spans="1:8" ht="15.75" x14ac:dyDescent="0.25">
      <c r="A553" s="400" t="s">
        <v>169</v>
      </c>
      <c r="B553" s="401">
        <v>2021</v>
      </c>
      <c r="C553" s="401" t="str">
        <f t="shared" si="14"/>
        <v>Inyo_2021</v>
      </c>
      <c r="D553" s="100">
        <v>454.98297367164832</v>
      </c>
      <c r="E553" s="43"/>
      <c r="F553" s="43"/>
      <c r="G553" s="43"/>
      <c r="H553" s="43"/>
    </row>
    <row r="554" spans="1:8" ht="15.75" x14ac:dyDescent="0.25">
      <c r="A554" s="400" t="s">
        <v>169</v>
      </c>
      <c r="B554" s="401">
        <v>2022</v>
      </c>
      <c r="C554" s="401" t="str">
        <f t="shared" si="14"/>
        <v>Inyo_2022</v>
      </c>
      <c r="D554" s="100">
        <v>441.23045635378696</v>
      </c>
      <c r="E554" s="43"/>
      <c r="F554" s="43"/>
      <c r="G554" s="43"/>
      <c r="H554" s="43"/>
    </row>
    <row r="555" spans="1:8" ht="15.75" x14ac:dyDescent="0.25">
      <c r="A555" s="400" t="s">
        <v>169</v>
      </c>
      <c r="B555" s="401">
        <v>2023</v>
      </c>
      <c r="C555" s="401" t="str">
        <f t="shared" si="14"/>
        <v>Inyo_2023</v>
      </c>
      <c r="D555" s="100">
        <v>427.64981347222857</v>
      </c>
      <c r="E555" s="43"/>
      <c r="F555" s="43"/>
      <c r="G555" s="43"/>
      <c r="H555" s="43"/>
    </row>
    <row r="556" spans="1:8" ht="15.75" x14ac:dyDescent="0.25">
      <c r="A556" s="400" t="s">
        <v>169</v>
      </c>
      <c r="B556" s="401">
        <v>2024</v>
      </c>
      <c r="C556" s="401" t="str">
        <f t="shared" si="14"/>
        <v>Inyo_2024</v>
      </c>
      <c r="D556" s="100">
        <v>414.24069703701252</v>
      </c>
      <c r="E556" s="43"/>
      <c r="F556" s="43"/>
      <c r="G556" s="43"/>
      <c r="H556" s="43"/>
    </row>
    <row r="557" spans="1:8" ht="15.75" x14ac:dyDescent="0.25">
      <c r="A557" s="400" t="s">
        <v>169</v>
      </c>
      <c r="B557" s="401">
        <v>2025</v>
      </c>
      <c r="C557" s="401" t="str">
        <f t="shared" si="14"/>
        <v>Inyo_2025</v>
      </c>
      <c r="D557" s="100">
        <v>401.05088098484828</v>
      </c>
      <c r="E557" s="43"/>
      <c r="F557" s="43"/>
      <c r="G557" s="43"/>
      <c r="H557" s="43"/>
    </row>
    <row r="558" spans="1:8" ht="15.75" x14ac:dyDescent="0.25">
      <c r="A558" s="400" t="s">
        <v>169</v>
      </c>
      <c r="B558" s="401">
        <v>2026</v>
      </c>
      <c r="C558" s="401" t="str">
        <f t="shared" si="14"/>
        <v>Inyo_2026</v>
      </c>
      <c r="D558" s="100">
        <v>389.11452664786941</v>
      </c>
      <c r="E558" s="43"/>
      <c r="F558" s="43"/>
      <c r="G558" s="43"/>
      <c r="H558" s="43"/>
    </row>
    <row r="559" spans="1:8" ht="15.75" x14ac:dyDescent="0.25">
      <c r="A559" s="400" t="s">
        <v>169</v>
      </c>
      <c r="B559" s="401">
        <v>2027</v>
      </c>
      <c r="C559" s="401" t="str">
        <f t="shared" si="14"/>
        <v>Inyo_2027</v>
      </c>
      <c r="D559" s="100">
        <v>378.21642099526071</v>
      </c>
      <c r="E559" s="43"/>
      <c r="F559" s="43"/>
      <c r="G559" s="43"/>
      <c r="H559" s="43"/>
    </row>
    <row r="560" spans="1:8" ht="15.75" x14ac:dyDescent="0.25">
      <c r="A560" s="400" t="s">
        <v>169</v>
      </c>
      <c r="B560" s="401">
        <v>2028</v>
      </c>
      <c r="C560" s="401" t="str">
        <f t="shared" si="14"/>
        <v>Inyo_2028</v>
      </c>
      <c r="D560" s="100">
        <v>368.40998740860022</v>
      </c>
      <c r="E560" s="43"/>
      <c r="F560" s="43"/>
      <c r="G560" s="43"/>
      <c r="H560" s="43"/>
    </row>
    <row r="561" spans="1:8" ht="15.75" x14ac:dyDescent="0.25">
      <c r="A561" s="400" t="s">
        <v>169</v>
      </c>
      <c r="B561" s="401">
        <v>2029</v>
      </c>
      <c r="C561" s="401" t="str">
        <f t="shared" si="14"/>
        <v>Inyo_2029</v>
      </c>
      <c r="D561" s="100">
        <v>359.5770593282208</v>
      </c>
      <c r="E561" s="43"/>
      <c r="F561" s="43"/>
      <c r="G561" s="43"/>
      <c r="H561" s="43"/>
    </row>
    <row r="562" spans="1:8" ht="15.75" x14ac:dyDescent="0.25">
      <c r="A562" s="400" t="s">
        <v>169</v>
      </c>
      <c r="B562" s="401">
        <v>2030</v>
      </c>
      <c r="C562" s="401" t="str">
        <f t="shared" si="14"/>
        <v>Inyo_2030</v>
      </c>
      <c r="D562" s="100">
        <v>351.69072021445578</v>
      </c>
      <c r="E562" s="43"/>
      <c r="F562" s="43"/>
      <c r="G562" s="43"/>
      <c r="H562" s="43"/>
    </row>
    <row r="563" spans="1:8" ht="15.75" x14ac:dyDescent="0.25">
      <c r="A563" s="400" t="s">
        <v>169</v>
      </c>
      <c r="B563" s="401">
        <v>2031</v>
      </c>
      <c r="C563" s="401" t="str">
        <f t="shared" si="14"/>
        <v>Inyo_2031</v>
      </c>
      <c r="D563" s="100">
        <v>344.66697918824991</v>
      </c>
      <c r="E563" s="43"/>
      <c r="F563" s="43"/>
      <c r="G563" s="43"/>
      <c r="H563" s="43"/>
    </row>
    <row r="564" spans="1:8" ht="15.75" x14ac:dyDescent="0.25">
      <c r="A564" s="400" t="s">
        <v>169</v>
      </c>
      <c r="B564" s="401">
        <v>2032</v>
      </c>
      <c r="C564" s="401" t="str">
        <f t="shared" si="14"/>
        <v>Inyo_2032</v>
      </c>
      <c r="D564" s="100">
        <v>338.42768308284172</v>
      </c>
      <c r="E564" s="43"/>
      <c r="F564" s="43"/>
      <c r="G564" s="43"/>
      <c r="H564" s="43"/>
    </row>
    <row r="565" spans="1:8" ht="15.75" x14ac:dyDescent="0.25">
      <c r="A565" s="400" t="s">
        <v>169</v>
      </c>
      <c r="B565" s="401">
        <v>2033</v>
      </c>
      <c r="C565" s="401" t="str">
        <f t="shared" si="14"/>
        <v>Inyo_2033</v>
      </c>
      <c r="D565" s="100">
        <v>332.91574507680781</v>
      </c>
      <c r="E565" s="43"/>
      <c r="F565" s="43"/>
      <c r="G565" s="43"/>
      <c r="H565" s="43"/>
    </row>
    <row r="566" spans="1:8" ht="15.75" x14ac:dyDescent="0.25">
      <c r="A566" s="400" t="s">
        <v>169</v>
      </c>
      <c r="B566" s="401">
        <v>2034</v>
      </c>
      <c r="C566" s="401" t="str">
        <f t="shared" si="14"/>
        <v>Inyo_2034</v>
      </c>
      <c r="D566" s="100">
        <v>328.07431196272125</v>
      </c>
      <c r="E566" s="43"/>
      <c r="F566" s="43"/>
      <c r="G566" s="43"/>
      <c r="H566" s="43"/>
    </row>
    <row r="567" spans="1:8" ht="15.75" x14ac:dyDescent="0.25">
      <c r="A567" s="400" t="s">
        <v>169</v>
      </c>
      <c r="B567" s="401">
        <v>2035</v>
      </c>
      <c r="C567" s="401" t="str">
        <f t="shared" si="14"/>
        <v>Inyo_2035</v>
      </c>
      <c r="D567" s="100">
        <v>323.86206474831806</v>
      </c>
      <c r="E567" s="43"/>
      <c r="F567" s="43"/>
      <c r="G567" s="43"/>
      <c r="H567" s="43"/>
    </row>
    <row r="568" spans="1:8" ht="15.75" x14ac:dyDescent="0.25">
      <c r="A568" s="400" t="s">
        <v>169</v>
      </c>
      <c r="B568" s="401">
        <v>2036</v>
      </c>
      <c r="C568" s="401" t="str">
        <f t="shared" si="14"/>
        <v>Inyo_2036</v>
      </c>
      <c r="D568" s="100">
        <v>320.21250284458199</v>
      </c>
      <c r="E568" s="43"/>
      <c r="F568" s="43"/>
      <c r="G568" s="43"/>
      <c r="H568" s="43"/>
    </row>
    <row r="569" spans="1:8" ht="15.75" x14ac:dyDescent="0.25">
      <c r="A569" s="400" t="s">
        <v>169</v>
      </c>
      <c r="B569" s="401">
        <v>2037</v>
      </c>
      <c r="C569" s="401" t="str">
        <f t="shared" si="14"/>
        <v>Inyo_2037</v>
      </c>
      <c r="D569" s="100">
        <v>317.08366730054809</v>
      </c>
      <c r="E569" s="43"/>
      <c r="F569" s="43"/>
      <c r="G569" s="43"/>
      <c r="H569" s="43"/>
    </row>
    <row r="570" spans="1:8" ht="15.75" x14ac:dyDescent="0.25">
      <c r="A570" s="400" t="s">
        <v>169</v>
      </c>
      <c r="B570" s="401">
        <v>2038</v>
      </c>
      <c r="C570" s="401" t="str">
        <f t="shared" si="14"/>
        <v>Inyo_2038</v>
      </c>
      <c r="D570" s="100">
        <v>314.41009729250607</v>
      </c>
      <c r="E570" s="43"/>
      <c r="F570" s="43"/>
      <c r="G570" s="43"/>
      <c r="H570" s="43"/>
    </row>
    <row r="571" spans="1:8" ht="15.75" x14ac:dyDescent="0.25">
      <c r="A571" s="400" t="s">
        <v>169</v>
      </c>
      <c r="B571" s="401">
        <v>2039</v>
      </c>
      <c r="C571" s="401" t="str">
        <f t="shared" si="14"/>
        <v>Inyo_2039</v>
      </c>
      <c r="D571" s="100">
        <v>312.14121408287389</v>
      </c>
      <c r="E571" s="43"/>
      <c r="F571" s="43"/>
      <c r="G571" s="43"/>
      <c r="H571" s="43"/>
    </row>
    <row r="572" spans="1:8" ht="15.75" x14ac:dyDescent="0.25">
      <c r="A572" s="400" t="s">
        <v>169</v>
      </c>
      <c r="B572" s="401">
        <v>2040</v>
      </c>
      <c r="C572" s="401" t="str">
        <f t="shared" si="14"/>
        <v>Inyo_2040</v>
      </c>
      <c r="D572" s="100">
        <v>310.22430036916927</v>
      </c>
      <c r="E572" s="43"/>
      <c r="F572" s="43"/>
      <c r="G572" s="43"/>
      <c r="H572" s="43"/>
    </row>
    <row r="573" spans="1:8" ht="15.75" x14ac:dyDescent="0.25">
      <c r="A573" s="400" t="s">
        <v>169</v>
      </c>
      <c r="B573" s="401">
        <v>2041</v>
      </c>
      <c r="C573" s="401" t="str">
        <f t="shared" si="14"/>
        <v>Inyo_2041</v>
      </c>
      <c r="D573" s="100">
        <v>308.62498103897036</v>
      </c>
      <c r="E573" s="43"/>
      <c r="F573" s="43"/>
      <c r="G573" s="43"/>
      <c r="H573" s="43"/>
    </row>
    <row r="574" spans="1:8" ht="15.75" x14ac:dyDescent="0.25">
      <c r="A574" s="400" t="s">
        <v>169</v>
      </c>
      <c r="B574" s="401">
        <v>2042</v>
      </c>
      <c r="C574" s="401" t="str">
        <f t="shared" si="14"/>
        <v>Inyo_2042</v>
      </c>
      <c r="D574" s="100">
        <v>307.27823441361892</v>
      </c>
      <c r="E574" s="43"/>
      <c r="F574" s="43"/>
      <c r="G574" s="43"/>
      <c r="H574" s="43"/>
    </row>
    <row r="575" spans="1:8" ht="15.75" x14ac:dyDescent="0.25">
      <c r="A575" s="400" t="s">
        <v>169</v>
      </c>
      <c r="B575" s="401">
        <v>2043</v>
      </c>
      <c r="C575" s="401" t="str">
        <f t="shared" si="14"/>
        <v>Inyo_2043</v>
      </c>
      <c r="D575" s="100">
        <v>306.16325237960916</v>
      </c>
      <c r="E575" s="43"/>
      <c r="F575" s="43"/>
      <c r="G575" s="43"/>
      <c r="H575" s="43"/>
    </row>
    <row r="576" spans="1:8" ht="15.75" x14ac:dyDescent="0.25">
      <c r="A576" s="400" t="s">
        <v>169</v>
      </c>
      <c r="B576" s="401">
        <v>2044</v>
      </c>
      <c r="C576" s="401" t="str">
        <f t="shared" si="14"/>
        <v>Inyo_2044</v>
      </c>
      <c r="D576" s="100">
        <v>305.21613144295708</v>
      </c>
      <c r="E576" s="43"/>
      <c r="F576" s="43"/>
      <c r="G576" s="43"/>
      <c r="H576" s="43"/>
    </row>
    <row r="577" spans="1:8" ht="15.75" x14ac:dyDescent="0.25">
      <c r="A577" s="400" t="s">
        <v>169</v>
      </c>
      <c r="B577" s="401">
        <v>2045</v>
      </c>
      <c r="C577" s="401" t="str">
        <f t="shared" si="14"/>
        <v>Inyo_2045</v>
      </c>
      <c r="D577" s="100">
        <v>304.41394484709809</v>
      </c>
      <c r="E577" s="43"/>
      <c r="F577" s="43"/>
      <c r="G577" s="43"/>
      <c r="H577" s="43"/>
    </row>
    <row r="578" spans="1:8" ht="15.75" x14ac:dyDescent="0.25">
      <c r="A578" s="400" t="s">
        <v>169</v>
      </c>
      <c r="B578" s="401">
        <v>2046</v>
      </c>
      <c r="C578" s="401" t="str">
        <f t="shared" si="14"/>
        <v>Inyo_2046</v>
      </c>
      <c r="D578" s="100">
        <v>303.73880443589809</v>
      </c>
      <c r="E578" s="43"/>
      <c r="F578" s="43"/>
      <c r="G578" s="43"/>
      <c r="H578" s="43"/>
    </row>
    <row r="579" spans="1:8" ht="15.75" x14ac:dyDescent="0.25">
      <c r="A579" s="400" t="s">
        <v>169</v>
      </c>
      <c r="B579" s="401">
        <v>2047</v>
      </c>
      <c r="C579" s="401" t="str">
        <f t="shared" si="14"/>
        <v>Inyo_2047</v>
      </c>
      <c r="D579" s="100">
        <v>303.17604456938369</v>
      </c>
      <c r="E579" s="43"/>
      <c r="F579" s="43"/>
      <c r="G579" s="43"/>
      <c r="H579" s="43"/>
    </row>
    <row r="580" spans="1:8" ht="15.75" x14ac:dyDescent="0.25">
      <c r="A580" s="400" t="s">
        <v>169</v>
      </c>
      <c r="B580" s="401">
        <v>2048</v>
      </c>
      <c r="C580" s="401" t="str">
        <f t="shared" si="14"/>
        <v>Inyo_2048</v>
      </c>
      <c r="D580" s="100">
        <v>302.70419501498577</v>
      </c>
      <c r="E580" s="43"/>
      <c r="F580" s="43"/>
      <c r="G580" s="43"/>
      <c r="H580" s="43"/>
    </row>
    <row r="581" spans="1:8" ht="15.75" x14ac:dyDescent="0.25">
      <c r="A581" s="400" t="s">
        <v>169</v>
      </c>
      <c r="B581" s="401">
        <v>2049</v>
      </c>
      <c r="C581" s="401" t="str">
        <f t="shared" si="14"/>
        <v>Inyo_2049</v>
      </c>
      <c r="D581" s="100">
        <v>302.30613969451258</v>
      </c>
      <c r="E581" s="43"/>
      <c r="F581" s="43"/>
      <c r="G581" s="43"/>
      <c r="H581" s="43"/>
    </row>
    <row r="582" spans="1:8" ht="15.75" x14ac:dyDescent="0.25">
      <c r="A582" s="400" t="s">
        <v>169</v>
      </c>
      <c r="B582" s="401">
        <v>2050</v>
      </c>
      <c r="C582" s="401" t="str">
        <f t="shared" si="14"/>
        <v>Inyo_2050</v>
      </c>
      <c r="D582" s="100">
        <v>301.99848670690602</v>
      </c>
      <c r="E582" s="43"/>
      <c r="F582" s="43"/>
      <c r="G582" s="43"/>
      <c r="H582" s="43"/>
    </row>
    <row r="583" spans="1:8" ht="15.75" x14ac:dyDescent="0.25">
      <c r="A583" s="96" t="s">
        <v>166</v>
      </c>
      <c r="B583" s="97">
        <v>2015</v>
      </c>
      <c r="C583" s="98" t="s">
        <v>168</v>
      </c>
      <c r="D583" s="99">
        <v>536.04273092051403</v>
      </c>
      <c r="E583" s="43"/>
      <c r="F583" s="43"/>
      <c r="G583" s="43"/>
      <c r="H583" s="43"/>
    </row>
    <row r="584" spans="1:8" ht="15.75" x14ac:dyDescent="0.25">
      <c r="A584" s="96" t="s">
        <v>166</v>
      </c>
      <c r="B584" s="97">
        <v>2016</v>
      </c>
      <c r="C584" s="98" t="s">
        <v>167</v>
      </c>
      <c r="D584" s="99">
        <v>525.30245728358864</v>
      </c>
      <c r="E584" s="43"/>
      <c r="F584" s="43"/>
      <c r="G584" s="43"/>
      <c r="H584" s="43"/>
    </row>
    <row r="585" spans="1:8" ht="15.75" x14ac:dyDescent="0.25">
      <c r="A585" s="400" t="s">
        <v>166</v>
      </c>
      <c r="B585" s="401">
        <v>2017</v>
      </c>
      <c r="C585" s="401" t="str">
        <f t="shared" ref="C585:C618" si="15">CONCATENATE(A585,"_",B585)</f>
        <v>Kern_2017</v>
      </c>
      <c r="D585" s="100">
        <v>513.07682307053358</v>
      </c>
      <c r="E585" s="43"/>
      <c r="F585" s="43"/>
      <c r="G585" s="43"/>
      <c r="H585" s="43"/>
    </row>
    <row r="586" spans="1:8" ht="15.75" x14ac:dyDescent="0.25">
      <c r="A586" s="400" t="s">
        <v>166</v>
      </c>
      <c r="B586" s="401">
        <v>2018</v>
      </c>
      <c r="C586" s="401" t="str">
        <f t="shared" si="15"/>
        <v>Kern_2018</v>
      </c>
      <c r="D586" s="100">
        <v>499.34263119612262</v>
      </c>
      <c r="E586" s="43"/>
      <c r="F586" s="43"/>
      <c r="G586" s="43"/>
      <c r="H586" s="43"/>
    </row>
    <row r="587" spans="1:8" ht="15.75" x14ac:dyDescent="0.25">
      <c r="A587" s="400" t="s">
        <v>166</v>
      </c>
      <c r="B587" s="401">
        <v>2019</v>
      </c>
      <c r="C587" s="401" t="str">
        <f t="shared" si="15"/>
        <v>Kern_2019</v>
      </c>
      <c r="D587" s="100">
        <v>485.75470551009744</v>
      </c>
      <c r="E587" s="43"/>
      <c r="F587" s="43"/>
      <c r="G587" s="43"/>
      <c r="H587" s="43"/>
    </row>
    <row r="588" spans="1:8" ht="15.75" x14ac:dyDescent="0.25">
      <c r="A588" s="400" t="s">
        <v>166</v>
      </c>
      <c r="B588" s="401">
        <v>2020</v>
      </c>
      <c r="C588" s="401" t="str">
        <f t="shared" si="15"/>
        <v>Kern_2020</v>
      </c>
      <c r="D588" s="100">
        <v>471.89693504805723</v>
      </c>
      <c r="E588" s="43"/>
      <c r="F588" s="43"/>
      <c r="G588" s="43"/>
      <c r="H588" s="43"/>
    </row>
    <row r="589" spans="1:8" ht="15.75" x14ac:dyDescent="0.25">
      <c r="A589" s="400" t="s">
        <v>166</v>
      </c>
      <c r="B589" s="401">
        <v>2021</v>
      </c>
      <c r="C589" s="401" t="str">
        <f t="shared" si="15"/>
        <v>Kern_2021</v>
      </c>
      <c r="D589" s="100">
        <v>457.70216797993697</v>
      </c>
      <c r="E589" s="43"/>
      <c r="F589" s="43"/>
      <c r="G589" s="43"/>
      <c r="H589" s="43"/>
    </row>
    <row r="590" spans="1:8" ht="15.75" x14ac:dyDescent="0.25">
      <c r="A590" s="400" t="s">
        <v>166</v>
      </c>
      <c r="B590" s="401">
        <v>2022</v>
      </c>
      <c r="C590" s="401" t="str">
        <f t="shared" si="15"/>
        <v>Kern_2022</v>
      </c>
      <c r="D590" s="100">
        <v>443.79279024632206</v>
      </c>
      <c r="E590" s="43"/>
      <c r="F590" s="43"/>
      <c r="G590" s="43"/>
      <c r="H590" s="43"/>
    </row>
    <row r="591" spans="1:8" ht="15.75" x14ac:dyDescent="0.25">
      <c r="A591" s="400" t="s">
        <v>166</v>
      </c>
      <c r="B591" s="401">
        <v>2023</v>
      </c>
      <c r="C591" s="401" t="str">
        <f t="shared" si="15"/>
        <v>Kern_2023</v>
      </c>
      <c r="D591" s="100">
        <v>429.9660362328259</v>
      </c>
      <c r="E591" s="43"/>
      <c r="F591" s="43"/>
      <c r="G591" s="43"/>
      <c r="H591" s="43"/>
    </row>
    <row r="592" spans="1:8" ht="15.75" x14ac:dyDescent="0.25">
      <c r="A592" s="400" t="s">
        <v>166</v>
      </c>
      <c r="B592" s="401">
        <v>2024</v>
      </c>
      <c r="C592" s="401" t="str">
        <f t="shared" si="15"/>
        <v>Kern_2024</v>
      </c>
      <c r="D592" s="100">
        <v>416.38362413995759</v>
      </c>
      <c r="E592" s="43"/>
      <c r="F592" s="43"/>
      <c r="G592" s="43"/>
      <c r="H592" s="43"/>
    </row>
    <row r="593" spans="1:8" ht="15.75" x14ac:dyDescent="0.25">
      <c r="A593" s="400" t="s">
        <v>166</v>
      </c>
      <c r="B593" s="401">
        <v>2025</v>
      </c>
      <c r="C593" s="401" t="str">
        <f t="shared" si="15"/>
        <v>Kern_2025</v>
      </c>
      <c r="D593" s="100">
        <v>402.85812731046332</v>
      </c>
      <c r="E593" s="43"/>
      <c r="F593" s="43"/>
      <c r="G593" s="43"/>
      <c r="H593" s="43"/>
    </row>
    <row r="594" spans="1:8" ht="15.75" x14ac:dyDescent="0.25">
      <c r="A594" s="400" t="s">
        <v>166</v>
      </c>
      <c r="B594" s="401">
        <v>2026</v>
      </c>
      <c r="C594" s="401" t="str">
        <f t="shared" si="15"/>
        <v>Kern_2026</v>
      </c>
      <c r="D594" s="100">
        <v>389.6419234181854</v>
      </c>
      <c r="E594" s="43"/>
      <c r="F594" s="43"/>
      <c r="G594" s="43"/>
      <c r="H594" s="43"/>
    </row>
    <row r="595" spans="1:8" ht="15.75" x14ac:dyDescent="0.25">
      <c r="A595" s="400" t="s">
        <v>166</v>
      </c>
      <c r="B595" s="401">
        <v>2027</v>
      </c>
      <c r="C595" s="401" t="str">
        <f t="shared" si="15"/>
        <v>Kern_2027</v>
      </c>
      <c r="D595" s="100">
        <v>378.32702344466901</v>
      </c>
      <c r="E595" s="43"/>
      <c r="F595" s="43"/>
      <c r="G595" s="43"/>
      <c r="H595" s="43"/>
    </row>
    <row r="596" spans="1:8" ht="15.75" x14ac:dyDescent="0.25">
      <c r="A596" s="400" t="s">
        <v>166</v>
      </c>
      <c r="B596" s="401">
        <v>2028</v>
      </c>
      <c r="C596" s="401" t="str">
        <f t="shared" si="15"/>
        <v>Kern_2028</v>
      </c>
      <c r="D596" s="100">
        <v>368.13133668292897</v>
      </c>
      <c r="E596" s="43"/>
      <c r="F596" s="43"/>
      <c r="G596" s="43"/>
      <c r="H596" s="43"/>
    </row>
    <row r="597" spans="1:8" ht="15.75" x14ac:dyDescent="0.25">
      <c r="A597" s="400" t="s">
        <v>166</v>
      </c>
      <c r="B597" s="401">
        <v>2029</v>
      </c>
      <c r="C597" s="401" t="str">
        <f t="shared" si="15"/>
        <v>Kern_2029</v>
      </c>
      <c r="D597" s="100">
        <v>358.97194030829246</v>
      </c>
      <c r="E597" s="43"/>
      <c r="F597" s="43"/>
      <c r="G597" s="43"/>
      <c r="H597" s="43"/>
    </row>
    <row r="598" spans="1:8" ht="15.75" x14ac:dyDescent="0.25">
      <c r="A598" s="400" t="s">
        <v>166</v>
      </c>
      <c r="B598" s="401">
        <v>2030</v>
      </c>
      <c r="C598" s="401" t="str">
        <f t="shared" si="15"/>
        <v>Kern_2030</v>
      </c>
      <c r="D598" s="100">
        <v>350.79373462066707</v>
      </c>
      <c r="E598" s="43"/>
      <c r="F598" s="43"/>
      <c r="G598" s="43"/>
      <c r="H598" s="43"/>
    </row>
    <row r="599" spans="1:8" ht="15.75" x14ac:dyDescent="0.25">
      <c r="A599" s="400" t="s">
        <v>166</v>
      </c>
      <c r="B599" s="401">
        <v>2031</v>
      </c>
      <c r="C599" s="401" t="str">
        <f t="shared" si="15"/>
        <v>Kern_2031</v>
      </c>
      <c r="D599" s="100">
        <v>343.52835858654248</v>
      </c>
      <c r="E599" s="43"/>
      <c r="F599" s="43"/>
      <c r="G599" s="43"/>
      <c r="H599" s="43"/>
    </row>
    <row r="600" spans="1:8" ht="15.75" x14ac:dyDescent="0.25">
      <c r="A600" s="400" t="s">
        <v>166</v>
      </c>
      <c r="B600" s="401">
        <v>2032</v>
      </c>
      <c r="C600" s="401" t="str">
        <f t="shared" si="15"/>
        <v>Kern_2032</v>
      </c>
      <c r="D600" s="100">
        <v>337.10144696667953</v>
      </c>
      <c r="E600" s="43"/>
      <c r="F600" s="43"/>
      <c r="G600" s="43"/>
      <c r="H600" s="43"/>
    </row>
    <row r="601" spans="1:8" ht="15.75" x14ac:dyDescent="0.25">
      <c r="A601" s="400" t="s">
        <v>166</v>
      </c>
      <c r="B601" s="401">
        <v>2033</v>
      </c>
      <c r="C601" s="401" t="str">
        <f t="shared" si="15"/>
        <v>Kern_2033</v>
      </c>
      <c r="D601" s="100">
        <v>331.4484780448463</v>
      </c>
      <c r="E601" s="43"/>
      <c r="F601" s="43"/>
      <c r="G601" s="43"/>
      <c r="H601" s="43"/>
    </row>
    <row r="602" spans="1:8" ht="15.75" x14ac:dyDescent="0.25">
      <c r="A602" s="400" t="s">
        <v>166</v>
      </c>
      <c r="B602" s="401">
        <v>2034</v>
      </c>
      <c r="C602" s="401" t="str">
        <f t="shared" si="15"/>
        <v>Kern_2034</v>
      </c>
      <c r="D602" s="100">
        <v>326.4953716086323</v>
      </c>
      <c r="E602" s="43"/>
      <c r="F602" s="43"/>
      <c r="G602" s="43"/>
      <c r="H602" s="43"/>
    </row>
    <row r="603" spans="1:8" ht="15.75" x14ac:dyDescent="0.25">
      <c r="A603" s="400" t="s">
        <v>166</v>
      </c>
      <c r="B603" s="401">
        <v>2035</v>
      </c>
      <c r="C603" s="401" t="str">
        <f t="shared" si="15"/>
        <v>Kern_2035</v>
      </c>
      <c r="D603" s="100">
        <v>322.19084161961263</v>
      </c>
      <c r="E603" s="43"/>
      <c r="F603" s="43"/>
      <c r="G603" s="43"/>
      <c r="H603" s="43"/>
    </row>
    <row r="604" spans="1:8" ht="15.75" x14ac:dyDescent="0.25">
      <c r="A604" s="400" t="s">
        <v>166</v>
      </c>
      <c r="B604" s="401">
        <v>2036</v>
      </c>
      <c r="C604" s="401" t="str">
        <f t="shared" si="15"/>
        <v>Kern_2036</v>
      </c>
      <c r="D604" s="100">
        <v>318.46183642999114</v>
      </c>
      <c r="E604" s="43"/>
      <c r="F604" s="43"/>
      <c r="G604" s="43"/>
      <c r="H604" s="43"/>
    </row>
    <row r="605" spans="1:8" ht="15.75" x14ac:dyDescent="0.25">
      <c r="A605" s="400" t="s">
        <v>166</v>
      </c>
      <c r="B605" s="401">
        <v>2037</v>
      </c>
      <c r="C605" s="401" t="str">
        <f t="shared" si="15"/>
        <v>Kern_2037</v>
      </c>
      <c r="D605" s="100">
        <v>315.27288916849301</v>
      </c>
      <c r="E605" s="43"/>
      <c r="F605" s="43"/>
      <c r="G605" s="43"/>
      <c r="H605" s="43"/>
    </row>
    <row r="606" spans="1:8" ht="15.75" x14ac:dyDescent="0.25">
      <c r="A606" s="400" t="s">
        <v>166</v>
      </c>
      <c r="B606" s="401">
        <v>2038</v>
      </c>
      <c r="C606" s="401" t="str">
        <f t="shared" si="15"/>
        <v>Kern_2038</v>
      </c>
      <c r="D606" s="100">
        <v>312.56906627791273</v>
      </c>
      <c r="E606" s="43"/>
      <c r="F606" s="43"/>
      <c r="G606" s="43"/>
      <c r="H606" s="43"/>
    </row>
    <row r="607" spans="1:8" ht="15.75" x14ac:dyDescent="0.25">
      <c r="A607" s="400" t="s">
        <v>166</v>
      </c>
      <c r="B607" s="401">
        <v>2039</v>
      </c>
      <c r="C607" s="401" t="str">
        <f t="shared" si="15"/>
        <v>Kern_2039</v>
      </c>
      <c r="D607" s="100">
        <v>310.27888925164314</v>
      </c>
      <c r="E607" s="43"/>
      <c r="F607" s="43"/>
      <c r="G607" s="43"/>
      <c r="H607" s="43"/>
    </row>
    <row r="608" spans="1:8" ht="15.75" x14ac:dyDescent="0.25">
      <c r="A608" s="400" t="s">
        <v>166</v>
      </c>
      <c r="B608" s="401">
        <v>2040</v>
      </c>
      <c r="C608" s="401" t="str">
        <f t="shared" si="15"/>
        <v>Kern_2040</v>
      </c>
      <c r="D608" s="100">
        <v>308.36267460436966</v>
      </c>
      <c r="E608" s="43"/>
      <c r="F608" s="43"/>
      <c r="G608" s="43"/>
      <c r="H608" s="43"/>
    </row>
    <row r="609" spans="1:8" ht="15.75" x14ac:dyDescent="0.25">
      <c r="A609" s="400" t="s">
        <v>166</v>
      </c>
      <c r="B609" s="401">
        <v>2041</v>
      </c>
      <c r="C609" s="401" t="str">
        <f t="shared" si="15"/>
        <v>Kern_2041</v>
      </c>
      <c r="D609" s="100">
        <v>306.78146645219152</v>
      </c>
      <c r="E609" s="43"/>
      <c r="F609" s="43"/>
      <c r="G609" s="43"/>
      <c r="H609" s="43"/>
    </row>
    <row r="610" spans="1:8" ht="15.75" x14ac:dyDescent="0.25">
      <c r="A610" s="400" t="s">
        <v>166</v>
      </c>
      <c r="B610" s="401">
        <v>2042</v>
      </c>
      <c r="C610" s="401" t="str">
        <f t="shared" si="15"/>
        <v>Kern_2042</v>
      </c>
      <c r="D610" s="100">
        <v>305.46356325159752</v>
      </c>
      <c r="E610" s="43"/>
      <c r="F610" s="43"/>
      <c r="G610" s="43"/>
      <c r="H610" s="43"/>
    </row>
    <row r="611" spans="1:8" ht="15.75" x14ac:dyDescent="0.25">
      <c r="A611" s="400" t="s">
        <v>166</v>
      </c>
      <c r="B611" s="401">
        <v>2043</v>
      </c>
      <c r="C611" s="401" t="str">
        <f t="shared" si="15"/>
        <v>Kern_2043</v>
      </c>
      <c r="D611" s="100">
        <v>304.38140390724851</v>
      </c>
      <c r="E611" s="43"/>
      <c r="F611" s="43"/>
      <c r="G611" s="43"/>
      <c r="H611" s="43"/>
    </row>
    <row r="612" spans="1:8" ht="15.75" x14ac:dyDescent="0.25">
      <c r="A612" s="400" t="s">
        <v>166</v>
      </c>
      <c r="B612" s="401">
        <v>2044</v>
      </c>
      <c r="C612" s="401" t="str">
        <f t="shared" si="15"/>
        <v>Kern_2044</v>
      </c>
      <c r="D612" s="100">
        <v>303.48385398851201</v>
      </c>
      <c r="E612" s="43"/>
      <c r="F612" s="43"/>
      <c r="G612" s="43"/>
      <c r="H612" s="43"/>
    </row>
    <row r="613" spans="1:8" ht="15.75" x14ac:dyDescent="0.25">
      <c r="A613" s="400" t="s">
        <v>166</v>
      </c>
      <c r="B613" s="401">
        <v>2045</v>
      </c>
      <c r="C613" s="401" t="str">
        <f t="shared" si="15"/>
        <v>Kern_2045</v>
      </c>
      <c r="D613" s="100">
        <v>302.72348372760041</v>
      </c>
      <c r="E613" s="43"/>
      <c r="F613" s="43"/>
      <c r="G613" s="43"/>
      <c r="H613" s="43"/>
    </row>
    <row r="614" spans="1:8" ht="15.75" x14ac:dyDescent="0.25">
      <c r="A614" s="400" t="s">
        <v>166</v>
      </c>
      <c r="B614" s="401">
        <v>2046</v>
      </c>
      <c r="C614" s="401" t="str">
        <f t="shared" si="15"/>
        <v>Kern_2046</v>
      </c>
      <c r="D614" s="100">
        <v>302.08518261845052</v>
      </c>
      <c r="E614" s="43"/>
      <c r="F614" s="43"/>
      <c r="G614" s="43"/>
      <c r="H614" s="43"/>
    </row>
    <row r="615" spans="1:8" ht="15.75" x14ac:dyDescent="0.25">
      <c r="A615" s="400" t="s">
        <v>166</v>
      </c>
      <c r="B615" s="401">
        <v>2047</v>
      </c>
      <c r="C615" s="401" t="str">
        <f t="shared" si="15"/>
        <v>Kern_2047</v>
      </c>
      <c r="D615" s="100">
        <v>301.55849008003878</v>
      </c>
      <c r="E615" s="43"/>
      <c r="F615" s="43"/>
      <c r="G615" s="43"/>
      <c r="H615" s="43"/>
    </row>
    <row r="616" spans="1:8" ht="15.75" x14ac:dyDescent="0.25">
      <c r="A616" s="400" t="s">
        <v>166</v>
      </c>
      <c r="B616" s="401">
        <v>2048</v>
      </c>
      <c r="C616" s="401" t="str">
        <f t="shared" si="15"/>
        <v>Kern_2048</v>
      </c>
      <c r="D616" s="100">
        <v>301.11909525756676</v>
      </c>
      <c r="E616" s="43"/>
      <c r="F616" s="43"/>
      <c r="G616" s="43"/>
      <c r="H616" s="43"/>
    </row>
    <row r="617" spans="1:8" ht="15.75" x14ac:dyDescent="0.25">
      <c r="A617" s="400" t="s">
        <v>166</v>
      </c>
      <c r="B617" s="401">
        <v>2049</v>
      </c>
      <c r="C617" s="401" t="str">
        <f t="shared" si="15"/>
        <v>Kern_2049</v>
      </c>
      <c r="D617" s="100">
        <v>300.74888374843152</v>
      </c>
      <c r="E617" s="43"/>
      <c r="F617" s="43"/>
      <c r="G617" s="43"/>
      <c r="H617" s="43"/>
    </row>
    <row r="618" spans="1:8" ht="15.75" x14ac:dyDescent="0.25">
      <c r="A618" s="400" t="s">
        <v>166</v>
      </c>
      <c r="B618" s="401">
        <v>2050</v>
      </c>
      <c r="C618" s="401" t="str">
        <f t="shared" si="15"/>
        <v>Kern_2050</v>
      </c>
      <c r="D618" s="100">
        <v>300.44320024688102</v>
      </c>
      <c r="E618" s="43"/>
      <c r="F618" s="43"/>
      <c r="G618" s="43"/>
      <c r="H618" s="43"/>
    </row>
    <row r="619" spans="1:8" ht="15.75" x14ac:dyDescent="0.25">
      <c r="A619" s="96" t="s">
        <v>163</v>
      </c>
      <c r="B619" s="97">
        <v>2015</v>
      </c>
      <c r="C619" s="98" t="s">
        <v>165</v>
      </c>
      <c r="D619" s="99">
        <v>518.56535457229586</v>
      </c>
      <c r="E619" s="43"/>
      <c r="F619" s="43"/>
      <c r="G619" s="43"/>
      <c r="H619" s="43"/>
    </row>
    <row r="620" spans="1:8" ht="15.75" x14ac:dyDescent="0.25">
      <c r="A620" s="96" t="s">
        <v>163</v>
      </c>
      <c r="B620" s="97">
        <v>2016</v>
      </c>
      <c r="C620" s="98" t="s">
        <v>164</v>
      </c>
      <c r="D620" s="99">
        <v>507.3701754240692</v>
      </c>
      <c r="E620" s="43"/>
      <c r="F620" s="43"/>
      <c r="G620" s="43"/>
      <c r="H620" s="43"/>
    </row>
    <row r="621" spans="1:8" ht="15.75" x14ac:dyDescent="0.25">
      <c r="A621" s="400" t="s">
        <v>163</v>
      </c>
      <c r="B621" s="401">
        <v>2017</v>
      </c>
      <c r="C621" s="401" t="str">
        <f t="shared" ref="C621:C684" si="16">CONCATENATE(A621,"_",B621)</f>
        <v>Kings_2017</v>
      </c>
      <c r="D621" s="100">
        <v>494.84165643594309</v>
      </c>
      <c r="E621" s="43"/>
      <c r="F621" s="43"/>
      <c r="G621" s="43"/>
      <c r="H621" s="43"/>
    </row>
    <row r="622" spans="1:8" ht="15.75" x14ac:dyDescent="0.25">
      <c r="A622" s="400" t="s">
        <v>163</v>
      </c>
      <c r="B622" s="401">
        <v>2018</v>
      </c>
      <c r="C622" s="401" t="str">
        <f t="shared" si="16"/>
        <v>Kings_2018</v>
      </c>
      <c r="D622" s="100">
        <v>480.335203145636</v>
      </c>
      <c r="E622" s="43"/>
      <c r="F622" s="43"/>
      <c r="G622" s="43"/>
      <c r="H622" s="43"/>
    </row>
    <row r="623" spans="1:8" ht="15.75" x14ac:dyDescent="0.25">
      <c r="A623" s="400" t="s">
        <v>163</v>
      </c>
      <c r="B623" s="401">
        <v>2019</v>
      </c>
      <c r="C623" s="401" t="str">
        <f t="shared" si="16"/>
        <v>Kings_2019</v>
      </c>
      <c r="D623" s="100">
        <v>466.74330908538337</v>
      </c>
      <c r="E623" s="43"/>
      <c r="F623" s="43"/>
      <c r="G623" s="43"/>
      <c r="H623" s="43"/>
    </row>
    <row r="624" spans="1:8" ht="15.75" x14ac:dyDescent="0.25">
      <c r="A624" s="400" t="s">
        <v>163</v>
      </c>
      <c r="B624" s="401">
        <v>2020</v>
      </c>
      <c r="C624" s="401" t="str">
        <f t="shared" si="16"/>
        <v>Kings_2020</v>
      </c>
      <c r="D624" s="100">
        <v>452.97467108568071</v>
      </c>
      <c r="E624" s="43"/>
      <c r="F624" s="43"/>
      <c r="G624" s="43"/>
      <c r="H624" s="43"/>
    </row>
    <row r="625" spans="1:8" ht="15.75" x14ac:dyDescent="0.25">
      <c r="A625" s="400" t="s">
        <v>163</v>
      </c>
      <c r="B625" s="401">
        <v>2021</v>
      </c>
      <c r="C625" s="401" t="str">
        <f t="shared" si="16"/>
        <v>Kings_2021</v>
      </c>
      <c r="D625" s="100">
        <v>440.05786022601296</v>
      </c>
      <c r="E625" s="43"/>
      <c r="F625" s="43"/>
      <c r="G625" s="43"/>
      <c r="H625" s="43"/>
    </row>
    <row r="626" spans="1:8" ht="15.75" x14ac:dyDescent="0.25">
      <c r="A626" s="400" t="s">
        <v>163</v>
      </c>
      <c r="B626" s="401">
        <v>2022</v>
      </c>
      <c r="C626" s="401" t="str">
        <f t="shared" si="16"/>
        <v>Kings_2022</v>
      </c>
      <c r="D626" s="100">
        <v>426.47106575050248</v>
      </c>
      <c r="E626" s="43"/>
      <c r="F626" s="43"/>
      <c r="G626" s="43"/>
      <c r="H626" s="43"/>
    </row>
    <row r="627" spans="1:8" ht="15.75" x14ac:dyDescent="0.25">
      <c r="A627" s="400" t="s">
        <v>163</v>
      </c>
      <c r="B627" s="401">
        <v>2023</v>
      </c>
      <c r="C627" s="401" t="str">
        <f t="shared" si="16"/>
        <v>Kings_2023</v>
      </c>
      <c r="D627" s="100">
        <v>413.02125206034191</v>
      </c>
      <c r="E627" s="43"/>
      <c r="F627" s="43"/>
      <c r="G627" s="43"/>
      <c r="H627" s="43"/>
    </row>
    <row r="628" spans="1:8" ht="15.75" x14ac:dyDescent="0.25">
      <c r="A628" s="400" t="s">
        <v>163</v>
      </c>
      <c r="B628" s="401">
        <v>2024</v>
      </c>
      <c r="C628" s="401" t="str">
        <f t="shared" si="16"/>
        <v>Kings_2024</v>
      </c>
      <c r="D628" s="100">
        <v>400.2324615217841</v>
      </c>
      <c r="E628" s="43"/>
      <c r="F628" s="43"/>
      <c r="G628" s="43"/>
      <c r="H628" s="43"/>
    </row>
    <row r="629" spans="1:8" ht="15.75" x14ac:dyDescent="0.25">
      <c r="A629" s="400" t="s">
        <v>163</v>
      </c>
      <c r="B629" s="401">
        <v>2025</v>
      </c>
      <c r="C629" s="401" t="str">
        <f t="shared" si="16"/>
        <v>Kings_2025</v>
      </c>
      <c r="D629" s="100">
        <v>387.23725182998317</v>
      </c>
      <c r="E629" s="43"/>
      <c r="F629" s="43"/>
      <c r="G629" s="43"/>
      <c r="H629" s="43"/>
    </row>
    <row r="630" spans="1:8" ht="15.75" x14ac:dyDescent="0.25">
      <c r="A630" s="400" t="s">
        <v>163</v>
      </c>
      <c r="B630" s="401">
        <v>2026</v>
      </c>
      <c r="C630" s="401" t="str">
        <f t="shared" si="16"/>
        <v>Kings_2026</v>
      </c>
      <c r="D630" s="100">
        <v>376.77257689533224</v>
      </c>
      <c r="E630" s="43"/>
      <c r="F630" s="43"/>
      <c r="G630" s="43"/>
      <c r="H630" s="43"/>
    </row>
    <row r="631" spans="1:8" ht="15.75" x14ac:dyDescent="0.25">
      <c r="A631" s="400" t="s">
        <v>163</v>
      </c>
      <c r="B631" s="401">
        <v>2027</v>
      </c>
      <c r="C631" s="401" t="str">
        <f t="shared" si="16"/>
        <v>Kings_2027</v>
      </c>
      <c r="D631" s="100">
        <v>365.90655395984203</v>
      </c>
      <c r="E631" s="43"/>
      <c r="F631" s="43"/>
      <c r="G631" s="43"/>
      <c r="H631" s="43"/>
    </row>
    <row r="632" spans="1:8" ht="15.75" x14ac:dyDescent="0.25">
      <c r="A632" s="400" t="s">
        <v>163</v>
      </c>
      <c r="B632" s="401">
        <v>2028</v>
      </c>
      <c r="C632" s="401" t="str">
        <f t="shared" si="16"/>
        <v>Kings_2028</v>
      </c>
      <c r="D632" s="100">
        <v>356.14322225661078</v>
      </c>
      <c r="E632" s="43"/>
      <c r="F632" s="43"/>
      <c r="G632" s="43"/>
      <c r="H632" s="43"/>
    </row>
    <row r="633" spans="1:8" ht="15.75" x14ac:dyDescent="0.25">
      <c r="A633" s="400" t="s">
        <v>163</v>
      </c>
      <c r="B633" s="401">
        <v>2029</v>
      </c>
      <c r="C633" s="401" t="str">
        <f t="shared" si="16"/>
        <v>Kings_2029</v>
      </c>
      <c r="D633" s="100">
        <v>347.38785741823426</v>
      </c>
      <c r="E633" s="43"/>
      <c r="F633" s="43"/>
      <c r="G633" s="43"/>
      <c r="H633" s="43"/>
    </row>
    <row r="634" spans="1:8" ht="15.75" x14ac:dyDescent="0.25">
      <c r="A634" s="400" t="s">
        <v>163</v>
      </c>
      <c r="B634" s="401">
        <v>2030</v>
      </c>
      <c r="C634" s="401" t="str">
        <f t="shared" si="16"/>
        <v>Kings_2030</v>
      </c>
      <c r="D634" s="100">
        <v>339.57580229961758</v>
      </c>
      <c r="E634" s="43"/>
      <c r="F634" s="43"/>
      <c r="G634" s="43"/>
      <c r="H634" s="43"/>
    </row>
    <row r="635" spans="1:8" ht="15.75" x14ac:dyDescent="0.25">
      <c r="A635" s="400" t="s">
        <v>163</v>
      </c>
      <c r="B635" s="401">
        <v>2031</v>
      </c>
      <c r="C635" s="401" t="str">
        <f t="shared" si="16"/>
        <v>Kings_2031</v>
      </c>
      <c r="D635" s="100">
        <v>332.64073307133003</v>
      </c>
      <c r="E635" s="43"/>
      <c r="F635" s="43"/>
      <c r="G635" s="43"/>
      <c r="H635" s="43"/>
    </row>
    <row r="636" spans="1:8" ht="15.75" x14ac:dyDescent="0.25">
      <c r="A636" s="400" t="s">
        <v>163</v>
      </c>
      <c r="B636" s="401">
        <v>2032</v>
      </c>
      <c r="C636" s="401" t="str">
        <f t="shared" si="16"/>
        <v>Kings_2032</v>
      </c>
      <c r="D636" s="100">
        <v>326.5069809120763</v>
      </c>
      <c r="E636" s="43"/>
      <c r="F636" s="43"/>
      <c r="G636" s="43"/>
      <c r="H636" s="43"/>
    </row>
    <row r="637" spans="1:8" ht="15.75" x14ac:dyDescent="0.25">
      <c r="A637" s="400" t="s">
        <v>163</v>
      </c>
      <c r="B637" s="401">
        <v>2033</v>
      </c>
      <c r="C637" s="401" t="str">
        <f t="shared" si="16"/>
        <v>Kings_2033</v>
      </c>
      <c r="D637" s="100">
        <v>321.10570274556767</v>
      </c>
      <c r="E637" s="43"/>
      <c r="F637" s="43"/>
      <c r="G637" s="43"/>
      <c r="H637" s="43"/>
    </row>
    <row r="638" spans="1:8" ht="15.75" x14ac:dyDescent="0.25">
      <c r="A638" s="400" t="s">
        <v>163</v>
      </c>
      <c r="B638" s="401">
        <v>2034</v>
      </c>
      <c r="C638" s="401" t="str">
        <f t="shared" si="16"/>
        <v>Kings_2034</v>
      </c>
      <c r="D638" s="100">
        <v>316.37424349827177</v>
      </c>
      <c r="E638" s="43"/>
      <c r="F638" s="43"/>
      <c r="G638" s="43"/>
      <c r="H638" s="43"/>
    </row>
    <row r="639" spans="1:8" ht="15.75" x14ac:dyDescent="0.25">
      <c r="A639" s="400" t="s">
        <v>163</v>
      </c>
      <c r="B639" s="401">
        <v>2035</v>
      </c>
      <c r="C639" s="401" t="str">
        <f t="shared" si="16"/>
        <v>Kings_2035</v>
      </c>
      <c r="D639" s="100">
        <v>312.26528328128177</v>
      </c>
      <c r="E639" s="43"/>
      <c r="F639" s="43"/>
      <c r="G639" s="43"/>
      <c r="H639" s="43"/>
    </row>
    <row r="640" spans="1:8" ht="15.75" x14ac:dyDescent="0.25">
      <c r="A640" s="400" t="s">
        <v>163</v>
      </c>
      <c r="B640" s="401">
        <v>2036</v>
      </c>
      <c r="C640" s="401" t="str">
        <f t="shared" si="16"/>
        <v>Kings_2036</v>
      </c>
      <c r="D640" s="100">
        <v>308.72129198375353</v>
      </c>
      <c r="E640" s="43"/>
      <c r="F640" s="43"/>
      <c r="G640" s="43"/>
      <c r="H640" s="43"/>
    </row>
    <row r="641" spans="1:8" ht="15.75" x14ac:dyDescent="0.25">
      <c r="A641" s="400" t="s">
        <v>163</v>
      </c>
      <c r="B641" s="401">
        <v>2037</v>
      </c>
      <c r="C641" s="401" t="str">
        <f t="shared" si="16"/>
        <v>Kings_2037</v>
      </c>
      <c r="D641" s="100">
        <v>305.70141203563605</v>
      </c>
      <c r="E641" s="43"/>
      <c r="F641" s="43"/>
      <c r="G641" s="43"/>
      <c r="H641" s="43"/>
    </row>
    <row r="642" spans="1:8" ht="15.75" x14ac:dyDescent="0.25">
      <c r="A642" s="400" t="s">
        <v>163</v>
      </c>
      <c r="B642" s="401">
        <v>2038</v>
      </c>
      <c r="C642" s="401" t="str">
        <f t="shared" si="16"/>
        <v>Kings_2038</v>
      </c>
      <c r="D642" s="100">
        <v>303.14718922478625</v>
      </c>
      <c r="E642" s="43"/>
      <c r="F642" s="43"/>
      <c r="G642" s="43"/>
      <c r="H642" s="43"/>
    </row>
    <row r="643" spans="1:8" ht="15.75" x14ac:dyDescent="0.25">
      <c r="A643" s="400" t="s">
        <v>163</v>
      </c>
      <c r="B643" s="401">
        <v>2039</v>
      </c>
      <c r="C643" s="401" t="str">
        <f t="shared" si="16"/>
        <v>Kings_2039</v>
      </c>
      <c r="D643" s="100">
        <v>300.99517138735757</v>
      </c>
      <c r="E643" s="43"/>
      <c r="F643" s="43"/>
      <c r="G643" s="43"/>
      <c r="H643" s="43"/>
    </row>
    <row r="644" spans="1:8" ht="15.75" x14ac:dyDescent="0.25">
      <c r="A644" s="400" t="s">
        <v>163</v>
      </c>
      <c r="B644" s="401">
        <v>2040</v>
      </c>
      <c r="C644" s="401" t="str">
        <f t="shared" si="16"/>
        <v>Kings_2040</v>
      </c>
      <c r="D644" s="100">
        <v>299.20359039797177</v>
      </c>
      <c r="E644" s="43"/>
      <c r="F644" s="43"/>
      <c r="G644" s="43"/>
      <c r="H644" s="43"/>
    </row>
    <row r="645" spans="1:8" ht="15.75" x14ac:dyDescent="0.25">
      <c r="A645" s="400" t="s">
        <v>163</v>
      </c>
      <c r="B645" s="401">
        <v>2041</v>
      </c>
      <c r="C645" s="401" t="str">
        <f t="shared" si="16"/>
        <v>Kings_2041</v>
      </c>
      <c r="D645" s="100">
        <v>297.73425745133619</v>
      </c>
      <c r="E645" s="43"/>
      <c r="F645" s="43"/>
      <c r="G645" s="43"/>
      <c r="H645" s="43"/>
    </row>
    <row r="646" spans="1:8" ht="15.75" x14ac:dyDescent="0.25">
      <c r="A646" s="400" t="s">
        <v>163</v>
      </c>
      <c r="B646" s="401">
        <v>2042</v>
      </c>
      <c r="C646" s="401" t="str">
        <f t="shared" si="16"/>
        <v>Kings_2042</v>
      </c>
      <c r="D646" s="100">
        <v>296.51068061021351</v>
      </c>
      <c r="E646" s="43"/>
      <c r="F646" s="43"/>
      <c r="G646" s="43"/>
      <c r="H646" s="43"/>
    </row>
    <row r="647" spans="1:8" ht="15.75" x14ac:dyDescent="0.25">
      <c r="A647" s="400" t="s">
        <v>163</v>
      </c>
      <c r="B647" s="401">
        <v>2043</v>
      </c>
      <c r="C647" s="401" t="str">
        <f t="shared" si="16"/>
        <v>Kings_2043</v>
      </c>
      <c r="D647" s="100">
        <v>295.51550065622655</v>
      </c>
      <c r="E647" s="43"/>
      <c r="F647" s="43"/>
      <c r="G647" s="43"/>
      <c r="H647" s="43"/>
    </row>
    <row r="648" spans="1:8" ht="15.75" x14ac:dyDescent="0.25">
      <c r="A648" s="400" t="s">
        <v>163</v>
      </c>
      <c r="B648" s="401">
        <v>2044</v>
      </c>
      <c r="C648" s="401" t="str">
        <f t="shared" si="16"/>
        <v>Kings_2044</v>
      </c>
      <c r="D648" s="100">
        <v>294.70080154546196</v>
      </c>
      <c r="E648" s="43"/>
      <c r="F648" s="43"/>
      <c r="G648" s="43"/>
      <c r="H648" s="43"/>
    </row>
    <row r="649" spans="1:8" ht="15.75" x14ac:dyDescent="0.25">
      <c r="A649" s="400" t="s">
        <v>163</v>
      </c>
      <c r="B649" s="401">
        <v>2045</v>
      </c>
      <c r="C649" s="401" t="str">
        <f t="shared" si="16"/>
        <v>Kings_2045</v>
      </c>
      <c r="D649" s="100">
        <v>294.01847032503565</v>
      </c>
      <c r="E649" s="43"/>
      <c r="F649" s="43"/>
      <c r="G649" s="43"/>
      <c r="H649" s="43"/>
    </row>
    <row r="650" spans="1:8" ht="15.75" x14ac:dyDescent="0.25">
      <c r="A650" s="400" t="s">
        <v>163</v>
      </c>
      <c r="B650" s="401">
        <v>2046</v>
      </c>
      <c r="C650" s="401" t="str">
        <f t="shared" si="16"/>
        <v>Kings_2046</v>
      </c>
      <c r="D650" s="100">
        <v>293.44708014687626</v>
      </c>
      <c r="E650" s="43"/>
      <c r="F650" s="43"/>
      <c r="G650" s="43"/>
      <c r="H650" s="43"/>
    </row>
    <row r="651" spans="1:8" ht="15.75" x14ac:dyDescent="0.25">
      <c r="A651" s="400" t="s">
        <v>163</v>
      </c>
      <c r="B651" s="401">
        <v>2047</v>
      </c>
      <c r="C651" s="401" t="str">
        <f t="shared" si="16"/>
        <v>Kings_2047</v>
      </c>
      <c r="D651" s="100">
        <v>292.98031172515965</v>
      </c>
      <c r="E651" s="43"/>
      <c r="F651" s="43"/>
      <c r="G651" s="43"/>
      <c r="H651" s="43"/>
    </row>
    <row r="652" spans="1:8" ht="15.75" x14ac:dyDescent="0.25">
      <c r="A652" s="400" t="s">
        <v>163</v>
      </c>
      <c r="B652" s="401">
        <v>2048</v>
      </c>
      <c r="C652" s="401" t="str">
        <f t="shared" si="16"/>
        <v>Kings_2048</v>
      </c>
      <c r="D652" s="100">
        <v>292.59261848723531</v>
      </c>
      <c r="E652" s="43"/>
      <c r="F652" s="43"/>
      <c r="G652" s="43"/>
      <c r="H652" s="43"/>
    </row>
    <row r="653" spans="1:8" ht="15.75" x14ac:dyDescent="0.25">
      <c r="A653" s="400" t="s">
        <v>163</v>
      </c>
      <c r="B653" s="401">
        <v>2049</v>
      </c>
      <c r="C653" s="401" t="str">
        <f t="shared" si="16"/>
        <v>Kings_2049</v>
      </c>
      <c r="D653" s="100">
        <v>292.27344349507791</v>
      </c>
      <c r="E653" s="43"/>
      <c r="F653" s="43"/>
      <c r="G653" s="43"/>
      <c r="H653" s="43"/>
    </row>
    <row r="654" spans="1:8" ht="15.75" x14ac:dyDescent="0.25">
      <c r="A654" s="400" t="s">
        <v>163</v>
      </c>
      <c r="B654" s="401">
        <v>2050</v>
      </c>
      <c r="C654" s="401" t="str">
        <f t="shared" si="16"/>
        <v>Kings_2050</v>
      </c>
      <c r="D654" s="100">
        <v>292.01155418163785</v>
      </c>
      <c r="E654" s="43"/>
      <c r="F654" s="43"/>
      <c r="G654" s="43"/>
      <c r="H654" s="43"/>
    </row>
    <row r="655" spans="1:8" ht="15.75" x14ac:dyDescent="0.25">
      <c r="A655" s="402" t="s">
        <v>162</v>
      </c>
      <c r="B655" s="102">
        <v>2015</v>
      </c>
      <c r="C655" s="102" t="str">
        <f t="shared" si="16"/>
        <v>Lake County (Air Basin)_2015</v>
      </c>
      <c r="D655" s="99">
        <v>538.30387802502617</v>
      </c>
      <c r="E655" s="43"/>
      <c r="F655" s="43"/>
      <c r="G655" s="43"/>
      <c r="H655" s="43"/>
    </row>
    <row r="656" spans="1:8" ht="15.75" x14ac:dyDescent="0.25">
      <c r="A656" s="101" t="s">
        <v>162</v>
      </c>
      <c r="B656" s="102">
        <v>2016</v>
      </c>
      <c r="C656" s="102" t="str">
        <f t="shared" si="16"/>
        <v>Lake County (Air Basin)_2016</v>
      </c>
      <c r="D656" s="99">
        <v>530.05453820249409</v>
      </c>
      <c r="E656" s="43"/>
      <c r="F656" s="43"/>
      <c r="G656" s="43"/>
      <c r="H656" s="43"/>
    </row>
    <row r="657" spans="1:8" ht="15.75" x14ac:dyDescent="0.25">
      <c r="A657" s="402" t="s">
        <v>162</v>
      </c>
      <c r="B657" s="403">
        <v>2017</v>
      </c>
      <c r="C657" s="403" t="str">
        <f t="shared" si="16"/>
        <v>Lake County (Air Basin)_2017</v>
      </c>
      <c r="D657" s="100">
        <v>518.56838061808776</v>
      </c>
      <c r="E657" s="43"/>
      <c r="F657" s="43"/>
      <c r="G657" s="43"/>
      <c r="H657" s="43"/>
    </row>
    <row r="658" spans="1:8" ht="15.75" x14ac:dyDescent="0.25">
      <c r="A658" s="402" t="s">
        <v>162</v>
      </c>
      <c r="B658" s="403">
        <v>2018</v>
      </c>
      <c r="C658" s="403" t="str">
        <f t="shared" si="16"/>
        <v>Lake County (Air Basin)_2018</v>
      </c>
      <c r="D658" s="100">
        <v>506.46219495482342</v>
      </c>
      <c r="E658" s="43"/>
      <c r="F658" s="43"/>
      <c r="G658" s="43"/>
      <c r="H658" s="43"/>
    </row>
    <row r="659" spans="1:8" ht="15.75" x14ac:dyDescent="0.25">
      <c r="A659" s="402" t="s">
        <v>162</v>
      </c>
      <c r="B659" s="403">
        <v>2019</v>
      </c>
      <c r="C659" s="403" t="str">
        <f t="shared" si="16"/>
        <v>Lake County (Air Basin)_2019</v>
      </c>
      <c r="D659" s="100">
        <v>493.69629331683552</v>
      </c>
      <c r="E659" s="43"/>
      <c r="F659" s="43"/>
      <c r="G659" s="43"/>
      <c r="H659" s="43"/>
    </row>
    <row r="660" spans="1:8" ht="15.75" x14ac:dyDescent="0.25">
      <c r="A660" s="402" t="s">
        <v>162</v>
      </c>
      <c r="B660" s="403">
        <v>2020</v>
      </c>
      <c r="C660" s="403" t="str">
        <f t="shared" si="16"/>
        <v>Lake County (Air Basin)_2020</v>
      </c>
      <c r="D660" s="100">
        <v>480.50183717686878</v>
      </c>
      <c r="E660" s="43"/>
      <c r="F660" s="43"/>
      <c r="G660" s="43"/>
      <c r="H660" s="43"/>
    </row>
    <row r="661" spans="1:8" ht="15.75" x14ac:dyDescent="0.25">
      <c r="A661" s="402" t="s">
        <v>162</v>
      </c>
      <c r="B661" s="403">
        <v>2021</v>
      </c>
      <c r="C661" s="403" t="str">
        <f t="shared" si="16"/>
        <v>Lake County (Air Basin)_2021</v>
      </c>
      <c r="D661" s="100">
        <v>466.81420413196588</v>
      </c>
      <c r="E661" s="43"/>
      <c r="F661" s="43"/>
      <c r="G661" s="43"/>
      <c r="H661" s="43"/>
    </row>
    <row r="662" spans="1:8" ht="15.75" x14ac:dyDescent="0.25">
      <c r="A662" s="402" t="s">
        <v>162</v>
      </c>
      <c r="B662" s="403">
        <v>2022</v>
      </c>
      <c r="C662" s="403" t="str">
        <f t="shared" si="16"/>
        <v>Lake County (Air Basin)_2022</v>
      </c>
      <c r="D662" s="100">
        <v>453.09239738743105</v>
      </c>
      <c r="E662" s="43"/>
      <c r="F662" s="43"/>
      <c r="G662" s="43"/>
      <c r="H662" s="43"/>
    </row>
    <row r="663" spans="1:8" ht="15.75" x14ac:dyDescent="0.25">
      <c r="A663" s="402" t="s">
        <v>162</v>
      </c>
      <c r="B663" s="403">
        <v>2023</v>
      </c>
      <c r="C663" s="403" t="str">
        <f t="shared" si="16"/>
        <v>Lake County (Air Basin)_2023</v>
      </c>
      <c r="D663" s="100">
        <v>439.37093140294036</v>
      </c>
      <c r="E663" s="43"/>
      <c r="F663" s="43"/>
      <c r="G663" s="43"/>
      <c r="H663" s="43"/>
    </row>
    <row r="664" spans="1:8" ht="15.75" x14ac:dyDescent="0.25">
      <c r="A664" s="402" t="s">
        <v>162</v>
      </c>
      <c r="B664" s="403">
        <v>2024</v>
      </c>
      <c r="C664" s="403" t="str">
        <f t="shared" si="16"/>
        <v>Lake County (Air Basin)_2024</v>
      </c>
      <c r="D664" s="100">
        <v>425.70501090578625</v>
      </c>
      <c r="E664" s="43"/>
      <c r="F664" s="43"/>
      <c r="G664" s="43"/>
      <c r="H664" s="43"/>
    </row>
    <row r="665" spans="1:8" ht="15.75" x14ac:dyDescent="0.25">
      <c r="A665" s="402" t="s">
        <v>162</v>
      </c>
      <c r="B665" s="403">
        <v>2025</v>
      </c>
      <c r="C665" s="403" t="str">
        <f t="shared" si="16"/>
        <v>Lake County (Air Basin)_2025</v>
      </c>
      <c r="D665" s="100">
        <v>412.30587050940414</v>
      </c>
      <c r="E665" s="43"/>
      <c r="F665" s="43"/>
      <c r="G665" s="43"/>
      <c r="H665" s="43"/>
    </row>
    <row r="666" spans="1:8" ht="15.75" x14ac:dyDescent="0.25">
      <c r="A666" s="402" t="s">
        <v>162</v>
      </c>
      <c r="B666" s="403">
        <v>2026</v>
      </c>
      <c r="C666" s="403" t="str">
        <f t="shared" si="16"/>
        <v>Lake County (Air Basin)_2026</v>
      </c>
      <c r="D666" s="100">
        <v>399.82995028358715</v>
      </c>
      <c r="E666" s="43"/>
      <c r="F666" s="43"/>
      <c r="G666" s="43"/>
      <c r="H666" s="43"/>
    </row>
    <row r="667" spans="1:8" ht="15.75" x14ac:dyDescent="0.25">
      <c r="A667" s="402" t="s">
        <v>162</v>
      </c>
      <c r="B667" s="403">
        <v>2027</v>
      </c>
      <c r="C667" s="403" t="str">
        <f t="shared" si="16"/>
        <v>Lake County (Air Basin)_2027</v>
      </c>
      <c r="D667" s="100">
        <v>388.13368083531265</v>
      </c>
      <c r="E667" s="43"/>
      <c r="F667" s="43"/>
      <c r="G667" s="43"/>
      <c r="H667" s="43"/>
    </row>
    <row r="668" spans="1:8" ht="15.75" x14ac:dyDescent="0.25">
      <c r="A668" s="402" t="s">
        <v>162</v>
      </c>
      <c r="B668" s="403">
        <v>2028</v>
      </c>
      <c r="C668" s="403" t="str">
        <f t="shared" si="16"/>
        <v>Lake County (Air Basin)_2028</v>
      </c>
      <c r="D668" s="100">
        <v>377.35234430467449</v>
      </c>
      <c r="E668" s="43"/>
      <c r="F668" s="43"/>
      <c r="G668" s="43"/>
      <c r="H668" s="43"/>
    </row>
    <row r="669" spans="1:8" ht="15.75" x14ac:dyDescent="0.25">
      <c r="A669" s="402" t="s">
        <v>162</v>
      </c>
      <c r="B669" s="403">
        <v>2029</v>
      </c>
      <c r="C669" s="403" t="str">
        <f t="shared" si="16"/>
        <v>Lake County (Air Basin)_2029</v>
      </c>
      <c r="D669" s="100">
        <v>367.42439605498362</v>
      </c>
      <c r="E669" s="43"/>
      <c r="F669" s="43"/>
      <c r="G669" s="43"/>
      <c r="H669" s="43"/>
    </row>
    <row r="670" spans="1:8" ht="15.75" x14ac:dyDescent="0.25">
      <c r="A670" s="402" t="s">
        <v>162</v>
      </c>
      <c r="B670" s="403">
        <v>2030</v>
      </c>
      <c r="C670" s="403" t="str">
        <f t="shared" si="16"/>
        <v>Lake County (Air Basin)_2030</v>
      </c>
      <c r="D670" s="100">
        <v>358.34600840526252</v>
      </c>
      <c r="E670" s="43"/>
      <c r="F670" s="43"/>
      <c r="G670" s="43"/>
      <c r="H670" s="43"/>
    </row>
    <row r="671" spans="1:8" ht="15.75" x14ac:dyDescent="0.25">
      <c r="A671" s="402" t="s">
        <v>162</v>
      </c>
      <c r="B671" s="403">
        <v>2031</v>
      </c>
      <c r="C671" s="403" t="str">
        <f t="shared" si="16"/>
        <v>Lake County (Air Basin)_2031</v>
      </c>
      <c r="D671" s="100">
        <v>350.08522805478123</v>
      </c>
      <c r="E671" s="43"/>
      <c r="F671" s="43"/>
      <c r="G671" s="43"/>
      <c r="H671" s="43"/>
    </row>
    <row r="672" spans="1:8" ht="15.75" x14ac:dyDescent="0.25">
      <c r="A672" s="402" t="s">
        <v>162</v>
      </c>
      <c r="B672" s="403">
        <v>2032</v>
      </c>
      <c r="C672" s="403" t="str">
        <f t="shared" si="16"/>
        <v>Lake County (Air Basin)_2032</v>
      </c>
      <c r="D672" s="100">
        <v>342.62587811398436</v>
      </c>
      <c r="E672" s="43"/>
      <c r="F672" s="43"/>
      <c r="G672" s="43"/>
      <c r="H672" s="43"/>
    </row>
    <row r="673" spans="1:8" ht="15.75" x14ac:dyDescent="0.25">
      <c r="A673" s="402" t="s">
        <v>162</v>
      </c>
      <c r="B673" s="403">
        <v>2033</v>
      </c>
      <c r="C673" s="403" t="str">
        <f t="shared" si="16"/>
        <v>Lake County (Air Basin)_2033</v>
      </c>
      <c r="D673" s="100">
        <v>335.91314209206973</v>
      </c>
      <c r="E673" s="43"/>
      <c r="F673" s="43"/>
      <c r="G673" s="43"/>
      <c r="H673" s="43"/>
    </row>
    <row r="674" spans="1:8" ht="15.75" x14ac:dyDescent="0.25">
      <c r="A674" s="402" t="s">
        <v>162</v>
      </c>
      <c r="B674" s="403">
        <v>2034</v>
      </c>
      <c r="C674" s="403" t="str">
        <f t="shared" si="16"/>
        <v>Lake County (Air Basin)_2034</v>
      </c>
      <c r="D674" s="100">
        <v>329.87198658490763</v>
      </c>
      <c r="E674" s="43"/>
      <c r="F674" s="43"/>
      <c r="G674" s="43"/>
      <c r="H674" s="43"/>
    </row>
    <row r="675" spans="1:8" ht="15.75" x14ac:dyDescent="0.25">
      <c r="A675" s="402" t="s">
        <v>162</v>
      </c>
      <c r="B675" s="403">
        <v>2035</v>
      </c>
      <c r="C675" s="403" t="str">
        <f t="shared" si="16"/>
        <v>Lake County (Air Basin)_2035</v>
      </c>
      <c r="D675" s="100">
        <v>324.46484022867895</v>
      </c>
      <c r="E675" s="43"/>
      <c r="F675" s="43"/>
      <c r="G675" s="43"/>
      <c r="H675" s="43"/>
    </row>
    <row r="676" spans="1:8" ht="15.75" x14ac:dyDescent="0.25">
      <c r="A676" s="402" t="s">
        <v>162</v>
      </c>
      <c r="B676" s="403">
        <v>2036</v>
      </c>
      <c r="C676" s="403" t="str">
        <f t="shared" si="16"/>
        <v>Lake County (Air Basin)_2036</v>
      </c>
      <c r="D676" s="100">
        <v>319.65559873220053</v>
      </c>
      <c r="E676" s="43"/>
      <c r="F676" s="43"/>
      <c r="G676" s="43"/>
      <c r="H676" s="43"/>
    </row>
    <row r="677" spans="1:8" ht="15.75" x14ac:dyDescent="0.25">
      <c r="A677" s="402" t="s">
        <v>162</v>
      </c>
      <c r="B677" s="403">
        <v>2037</v>
      </c>
      <c r="C677" s="403" t="str">
        <f t="shared" si="16"/>
        <v>Lake County (Air Basin)_2037</v>
      </c>
      <c r="D677" s="100">
        <v>315.41351824357633</v>
      </c>
      <c r="E677" s="43"/>
      <c r="F677" s="43"/>
      <c r="G677" s="43"/>
      <c r="H677" s="43"/>
    </row>
    <row r="678" spans="1:8" ht="15.75" x14ac:dyDescent="0.25">
      <c r="A678" s="402" t="s">
        <v>162</v>
      </c>
      <c r="B678" s="403">
        <v>2038</v>
      </c>
      <c r="C678" s="403" t="str">
        <f t="shared" si="16"/>
        <v>Lake County (Air Basin)_2038</v>
      </c>
      <c r="D678" s="100">
        <v>311.6999753825549</v>
      </c>
      <c r="E678" s="43"/>
      <c r="F678" s="43"/>
      <c r="G678" s="43"/>
      <c r="H678" s="43"/>
    </row>
    <row r="679" spans="1:8" ht="15.75" x14ac:dyDescent="0.25">
      <c r="A679" s="402" t="s">
        <v>162</v>
      </c>
      <c r="B679" s="403">
        <v>2039</v>
      </c>
      <c r="C679" s="403" t="str">
        <f t="shared" si="16"/>
        <v>Lake County (Air Basin)_2039</v>
      </c>
      <c r="D679" s="100">
        <v>308.42535411547175</v>
      </c>
      <c r="E679" s="43"/>
      <c r="F679" s="43"/>
      <c r="G679" s="43"/>
      <c r="H679" s="43"/>
    </row>
    <row r="680" spans="1:8" ht="15.75" x14ac:dyDescent="0.25">
      <c r="A680" s="402" t="s">
        <v>162</v>
      </c>
      <c r="B680" s="403">
        <v>2040</v>
      </c>
      <c r="C680" s="403" t="str">
        <f t="shared" si="16"/>
        <v>Lake County (Air Basin)_2040</v>
      </c>
      <c r="D680" s="100">
        <v>305.55601604908435</v>
      </c>
      <c r="E680" s="43"/>
      <c r="F680" s="43"/>
      <c r="G680" s="43"/>
      <c r="H680" s="43"/>
    </row>
    <row r="681" spans="1:8" ht="15.75" x14ac:dyDescent="0.25">
      <c r="A681" s="402" t="s">
        <v>162</v>
      </c>
      <c r="B681" s="403">
        <v>2041</v>
      </c>
      <c r="C681" s="403" t="str">
        <f t="shared" si="16"/>
        <v>Lake County (Air Basin)_2041</v>
      </c>
      <c r="D681" s="100">
        <v>303.09374658473979</v>
      </c>
      <c r="E681" s="43"/>
      <c r="F681" s="43"/>
      <c r="G681" s="43"/>
      <c r="H681" s="43"/>
    </row>
    <row r="682" spans="1:8" ht="15.75" x14ac:dyDescent="0.25">
      <c r="A682" s="402" t="s">
        <v>162</v>
      </c>
      <c r="B682" s="403">
        <v>2042</v>
      </c>
      <c r="C682" s="403" t="str">
        <f t="shared" si="16"/>
        <v>Lake County (Air Basin)_2042</v>
      </c>
      <c r="D682" s="100">
        <v>300.9372041269196</v>
      </c>
      <c r="E682" s="43"/>
      <c r="F682" s="43"/>
      <c r="G682" s="43"/>
      <c r="H682" s="43"/>
    </row>
    <row r="683" spans="1:8" ht="15.75" x14ac:dyDescent="0.25">
      <c r="A683" s="402" t="s">
        <v>162</v>
      </c>
      <c r="B683" s="403">
        <v>2043</v>
      </c>
      <c r="C683" s="403" t="str">
        <f t="shared" si="16"/>
        <v>Lake County (Air Basin)_2043</v>
      </c>
      <c r="D683" s="100">
        <v>299.08290724934665</v>
      </c>
      <c r="E683" s="43"/>
      <c r="F683" s="43"/>
      <c r="G683" s="43"/>
      <c r="H683" s="43"/>
    </row>
    <row r="684" spans="1:8" ht="15.75" x14ac:dyDescent="0.25">
      <c r="A684" s="402" t="s">
        <v>162</v>
      </c>
      <c r="B684" s="403">
        <v>2044</v>
      </c>
      <c r="C684" s="403" t="str">
        <f t="shared" si="16"/>
        <v>Lake County (Air Basin)_2044</v>
      </c>
      <c r="D684" s="100">
        <v>297.47070993206984</v>
      </c>
      <c r="E684" s="43"/>
      <c r="F684" s="43"/>
      <c r="G684" s="43"/>
      <c r="H684" s="43"/>
    </row>
    <row r="685" spans="1:8" ht="15.75" x14ac:dyDescent="0.25">
      <c r="A685" s="402" t="s">
        <v>162</v>
      </c>
      <c r="B685" s="403">
        <v>2045</v>
      </c>
      <c r="C685" s="403" t="str">
        <f t="shared" ref="C685:C726" si="17">CONCATENATE(A685,"_",B685)</f>
        <v>Lake County (Air Basin)_2045</v>
      </c>
      <c r="D685" s="100">
        <v>296.04787070176275</v>
      </c>
      <c r="E685" s="43"/>
      <c r="F685" s="43"/>
      <c r="G685" s="43"/>
      <c r="H685" s="43"/>
    </row>
    <row r="686" spans="1:8" ht="15.75" x14ac:dyDescent="0.25">
      <c r="A686" s="402" t="s">
        <v>162</v>
      </c>
      <c r="B686" s="403">
        <v>2046</v>
      </c>
      <c r="C686" s="403" t="str">
        <f t="shared" si="17"/>
        <v>Lake County (Air Basin)_2046</v>
      </c>
      <c r="D686" s="100">
        <v>294.81791745746716</v>
      </c>
      <c r="E686" s="43"/>
      <c r="F686" s="43"/>
      <c r="G686" s="43"/>
      <c r="H686" s="43"/>
    </row>
    <row r="687" spans="1:8" ht="15.75" x14ac:dyDescent="0.25">
      <c r="A687" s="402" t="s">
        <v>162</v>
      </c>
      <c r="B687" s="403">
        <v>2047</v>
      </c>
      <c r="C687" s="403" t="str">
        <f t="shared" si="17"/>
        <v>Lake County (Air Basin)_2047</v>
      </c>
      <c r="D687" s="100">
        <v>293.77608413024677</v>
      </c>
      <c r="E687" s="43"/>
      <c r="F687" s="43"/>
      <c r="G687" s="43"/>
      <c r="H687" s="43"/>
    </row>
    <row r="688" spans="1:8" ht="15.75" x14ac:dyDescent="0.25">
      <c r="A688" s="402" t="s">
        <v>162</v>
      </c>
      <c r="B688" s="403">
        <v>2048</v>
      </c>
      <c r="C688" s="403" t="str">
        <f t="shared" si="17"/>
        <v>Lake County (Air Basin)_2048</v>
      </c>
      <c r="D688" s="100">
        <v>292.87788116038422</v>
      </c>
      <c r="E688" s="43"/>
      <c r="F688" s="43"/>
      <c r="G688" s="43"/>
      <c r="H688" s="43"/>
    </row>
    <row r="689" spans="1:8" ht="15.75" x14ac:dyDescent="0.25">
      <c r="A689" s="402" t="s">
        <v>162</v>
      </c>
      <c r="B689" s="403">
        <v>2049</v>
      </c>
      <c r="C689" s="403" t="str">
        <f t="shared" si="17"/>
        <v>Lake County (Air Basin)_2049</v>
      </c>
      <c r="D689" s="100">
        <v>292.10817359837313</v>
      </c>
      <c r="E689" s="43"/>
      <c r="F689" s="43"/>
      <c r="G689" s="43"/>
      <c r="H689" s="43"/>
    </row>
    <row r="690" spans="1:8" ht="15.75" x14ac:dyDescent="0.25">
      <c r="A690" s="402" t="s">
        <v>162</v>
      </c>
      <c r="B690" s="403">
        <v>2050</v>
      </c>
      <c r="C690" s="403" t="str">
        <f t="shared" si="17"/>
        <v>Lake County (Air Basin)_2050</v>
      </c>
      <c r="D690" s="100">
        <v>291.45908632857555</v>
      </c>
      <c r="E690" s="43"/>
      <c r="F690" s="43"/>
      <c r="G690" s="43"/>
      <c r="H690" s="43"/>
    </row>
    <row r="691" spans="1:8" ht="15.75" x14ac:dyDescent="0.25">
      <c r="A691" s="101" t="s">
        <v>161</v>
      </c>
      <c r="B691" s="102">
        <v>2015</v>
      </c>
      <c r="C691" s="102" t="str">
        <f t="shared" si="17"/>
        <v>Lake Tahoe_2015</v>
      </c>
      <c r="D691" s="99">
        <v>559.49027648523827</v>
      </c>
      <c r="E691" s="43"/>
      <c r="F691" s="43"/>
      <c r="G691" s="43"/>
      <c r="H691" s="43"/>
    </row>
    <row r="692" spans="1:8" ht="15.75" x14ac:dyDescent="0.25">
      <c r="A692" s="101" t="s">
        <v>161</v>
      </c>
      <c r="B692" s="102">
        <v>2016</v>
      </c>
      <c r="C692" s="102" t="str">
        <f t="shared" si="17"/>
        <v>Lake Tahoe_2016</v>
      </c>
      <c r="D692" s="99">
        <v>549.69710151584457</v>
      </c>
      <c r="E692" s="43"/>
      <c r="F692" s="43"/>
      <c r="G692" s="43"/>
      <c r="H692" s="43"/>
    </row>
    <row r="693" spans="1:8" ht="15.75" x14ac:dyDescent="0.25">
      <c r="A693" s="402" t="s">
        <v>161</v>
      </c>
      <c r="B693" s="403">
        <v>2017</v>
      </c>
      <c r="C693" s="403" t="str">
        <f t="shared" si="17"/>
        <v>Lake Tahoe_2017</v>
      </c>
      <c r="D693" s="100">
        <v>537.10417359994415</v>
      </c>
      <c r="E693" s="43"/>
      <c r="F693" s="43"/>
      <c r="G693" s="43"/>
      <c r="H693" s="43"/>
    </row>
    <row r="694" spans="1:8" ht="15.75" x14ac:dyDescent="0.25">
      <c r="A694" s="402" t="s">
        <v>161</v>
      </c>
      <c r="B694" s="403">
        <v>2018</v>
      </c>
      <c r="C694" s="403" t="str">
        <f t="shared" si="17"/>
        <v>Lake Tahoe_2018</v>
      </c>
      <c r="D694" s="100">
        <v>522.79936844872452</v>
      </c>
      <c r="E694" s="43"/>
      <c r="F694" s="43"/>
      <c r="G694" s="43"/>
      <c r="H694" s="43"/>
    </row>
    <row r="695" spans="1:8" ht="15.75" x14ac:dyDescent="0.25">
      <c r="A695" s="402" t="s">
        <v>161</v>
      </c>
      <c r="B695" s="403">
        <v>2019</v>
      </c>
      <c r="C695" s="403" t="str">
        <f t="shared" si="17"/>
        <v>Lake Tahoe_2019</v>
      </c>
      <c r="D695" s="100">
        <v>507.67965614617236</v>
      </c>
      <c r="E695" s="43"/>
      <c r="F695" s="43"/>
      <c r="G695" s="43"/>
      <c r="H695" s="43"/>
    </row>
    <row r="696" spans="1:8" ht="15.75" x14ac:dyDescent="0.25">
      <c r="A696" s="402" t="s">
        <v>161</v>
      </c>
      <c r="B696" s="403">
        <v>2020</v>
      </c>
      <c r="C696" s="403" t="str">
        <f t="shared" si="17"/>
        <v>Lake Tahoe_2020</v>
      </c>
      <c r="D696" s="100">
        <v>492.02007076324446</v>
      </c>
      <c r="E696" s="43"/>
      <c r="F696" s="43"/>
      <c r="G696" s="43"/>
      <c r="H696" s="43"/>
    </row>
    <row r="697" spans="1:8" ht="15.75" x14ac:dyDescent="0.25">
      <c r="A697" s="402" t="s">
        <v>161</v>
      </c>
      <c r="B697" s="403">
        <v>2021</v>
      </c>
      <c r="C697" s="403" t="str">
        <f t="shared" si="17"/>
        <v>Lake Tahoe_2021</v>
      </c>
      <c r="D697" s="100">
        <v>475.91227212363452</v>
      </c>
      <c r="E697" s="43"/>
      <c r="F697" s="43"/>
      <c r="G697" s="43"/>
      <c r="H697" s="43"/>
    </row>
    <row r="698" spans="1:8" ht="15.75" x14ac:dyDescent="0.25">
      <c r="A698" s="402" t="s">
        <v>161</v>
      </c>
      <c r="B698" s="403">
        <v>2022</v>
      </c>
      <c r="C698" s="403" t="str">
        <f t="shared" si="17"/>
        <v>Lake Tahoe_2022</v>
      </c>
      <c r="D698" s="100">
        <v>459.89278750319863</v>
      </c>
      <c r="E698" s="43"/>
      <c r="F698" s="43"/>
      <c r="G698" s="43"/>
      <c r="H698" s="43"/>
    </row>
    <row r="699" spans="1:8" ht="15.75" x14ac:dyDescent="0.25">
      <c r="A699" s="402" t="s">
        <v>161</v>
      </c>
      <c r="B699" s="403">
        <v>2023</v>
      </c>
      <c r="C699" s="403" t="str">
        <f t="shared" si="17"/>
        <v>Lake Tahoe_2023</v>
      </c>
      <c r="D699" s="100">
        <v>443.95497219611838</v>
      </c>
      <c r="E699" s="43"/>
      <c r="F699" s="43"/>
      <c r="G699" s="43"/>
      <c r="H699" s="43"/>
    </row>
    <row r="700" spans="1:8" ht="15.75" x14ac:dyDescent="0.25">
      <c r="A700" s="402" t="s">
        <v>161</v>
      </c>
      <c r="B700" s="403">
        <v>2024</v>
      </c>
      <c r="C700" s="403" t="str">
        <f t="shared" si="17"/>
        <v>Lake Tahoe_2024</v>
      </c>
      <c r="D700" s="100">
        <v>428.20045166786014</v>
      </c>
      <c r="E700" s="43"/>
      <c r="F700" s="43"/>
      <c r="G700" s="43"/>
      <c r="H700" s="43"/>
    </row>
    <row r="701" spans="1:8" ht="15.75" x14ac:dyDescent="0.25">
      <c r="A701" s="402" t="s">
        <v>161</v>
      </c>
      <c r="B701" s="403">
        <v>2025</v>
      </c>
      <c r="C701" s="403" t="str">
        <f t="shared" si="17"/>
        <v>Lake Tahoe_2025</v>
      </c>
      <c r="D701" s="100">
        <v>412.87652344672364</v>
      </c>
      <c r="E701" s="43"/>
      <c r="F701" s="43"/>
      <c r="G701" s="43"/>
      <c r="H701" s="43"/>
    </row>
    <row r="702" spans="1:8" ht="15.75" x14ac:dyDescent="0.25">
      <c r="A702" s="402" t="s">
        <v>161</v>
      </c>
      <c r="B702" s="403">
        <v>2026</v>
      </c>
      <c r="C702" s="403" t="str">
        <f t="shared" si="17"/>
        <v>Lake Tahoe_2026</v>
      </c>
      <c r="D702" s="100">
        <v>398.72834166027354</v>
      </c>
      <c r="E702" s="43"/>
      <c r="F702" s="43"/>
      <c r="G702" s="43"/>
      <c r="H702" s="43"/>
    </row>
    <row r="703" spans="1:8" ht="15.75" x14ac:dyDescent="0.25">
      <c r="A703" s="402" t="s">
        <v>161</v>
      </c>
      <c r="B703" s="403">
        <v>2027</v>
      </c>
      <c r="C703" s="403" t="str">
        <f t="shared" si="17"/>
        <v>Lake Tahoe_2027</v>
      </c>
      <c r="D703" s="100">
        <v>385.62028428009899</v>
      </c>
      <c r="E703" s="43"/>
      <c r="F703" s="43"/>
      <c r="G703" s="43"/>
      <c r="H703" s="43"/>
    </row>
    <row r="704" spans="1:8" ht="15.75" x14ac:dyDescent="0.25">
      <c r="A704" s="402" t="s">
        <v>161</v>
      </c>
      <c r="B704" s="403">
        <v>2028</v>
      </c>
      <c r="C704" s="403" t="str">
        <f t="shared" si="17"/>
        <v>Lake Tahoe_2028</v>
      </c>
      <c r="D704" s="100">
        <v>373.65640662034883</v>
      </c>
      <c r="E704" s="43"/>
      <c r="F704" s="43"/>
      <c r="G704" s="43"/>
      <c r="H704" s="43"/>
    </row>
    <row r="705" spans="1:8" ht="15.75" x14ac:dyDescent="0.25">
      <c r="A705" s="402" t="s">
        <v>161</v>
      </c>
      <c r="B705" s="403">
        <v>2029</v>
      </c>
      <c r="C705" s="403" t="str">
        <f t="shared" si="17"/>
        <v>Lake Tahoe_2029</v>
      </c>
      <c r="D705" s="100">
        <v>362.78688925004661</v>
      </c>
      <c r="E705" s="43"/>
      <c r="F705" s="43"/>
      <c r="G705" s="43"/>
      <c r="H705" s="43"/>
    </row>
    <row r="706" spans="1:8" ht="15.75" x14ac:dyDescent="0.25">
      <c r="A706" s="402" t="s">
        <v>161</v>
      </c>
      <c r="B706" s="403">
        <v>2030</v>
      </c>
      <c r="C706" s="403" t="str">
        <f t="shared" si="17"/>
        <v>Lake Tahoe_2030</v>
      </c>
      <c r="D706" s="100">
        <v>352.97650034542283</v>
      </c>
      <c r="E706" s="43"/>
      <c r="F706" s="43"/>
      <c r="G706" s="43"/>
      <c r="H706" s="43"/>
    </row>
    <row r="707" spans="1:8" ht="15.75" x14ac:dyDescent="0.25">
      <c r="A707" s="402" t="s">
        <v>161</v>
      </c>
      <c r="B707" s="403">
        <v>2031</v>
      </c>
      <c r="C707" s="403" t="str">
        <f t="shared" si="17"/>
        <v>Lake Tahoe_2031</v>
      </c>
      <c r="D707" s="100">
        <v>344.18086888786286</v>
      </c>
      <c r="E707" s="43"/>
      <c r="F707" s="43"/>
      <c r="G707" s="43"/>
      <c r="H707" s="43"/>
    </row>
    <row r="708" spans="1:8" ht="15.75" x14ac:dyDescent="0.25">
      <c r="A708" s="402" t="s">
        <v>161</v>
      </c>
      <c r="B708" s="403">
        <v>2032</v>
      </c>
      <c r="C708" s="403" t="str">
        <f t="shared" si="17"/>
        <v>Lake Tahoe_2032</v>
      </c>
      <c r="D708" s="100">
        <v>336.33665350954209</v>
      </c>
      <c r="E708" s="43"/>
      <c r="F708" s="43"/>
      <c r="G708" s="43"/>
      <c r="H708" s="43"/>
    </row>
    <row r="709" spans="1:8" ht="15.75" x14ac:dyDescent="0.25">
      <c r="A709" s="402" t="s">
        <v>161</v>
      </c>
      <c r="B709" s="403">
        <v>2033</v>
      </c>
      <c r="C709" s="403" t="str">
        <f t="shared" si="17"/>
        <v>Lake Tahoe_2033</v>
      </c>
      <c r="D709" s="100">
        <v>329.37817944347853</v>
      </c>
      <c r="E709" s="43"/>
      <c r="F709" s="43"/>
      <c r="G709" s="43"/>
      <c r="H709" s="43"/>
    </row>
    <row r="710" spans="1:8" ht="15.75" x14ac:dyDescent="0.25">
      <c r="A710" s="402" t="s">
        <v>161</v>
      </c>
      <c r="B710" s="403">
        <v>2034</v>
      </c>
      <c r="C710" s="403" t="str">
        <f t="shared" si="17"/>
        <v>Lake Tahoe_2034</v>
      </c>
      <c r="D710" s="100">
        <v>323.25916544756274</v>
      </c>
      <c r="E710" s="43"/>
      <c r="F710" s="43"/>
      <c r="G710" s="43"/>
      <c r="H710" s="43"/>
    </row>
    <row r="711" spans="1:8" ht="15.75" x14ac:dyDescent="0.25">
      <c r="A711" s="402" t="s">
        <v>161</v>
      </c>
      <c r="B711" s="403">
        <v>2035</v>
      </c>
      <c r="C711" s="403" t="str">
        <f t="shared" si="17"/>
        <v>Lake Tahoe_2035</v>
      </c>
      <c r="D711" s="100">
        <v>317.85924817351253</v>
      </c>
      <c r="E711" s="43"/>
      <c r="F711" s="43"/>
      <c r="G711" s="43"/>
      <c r="H711" s="43"/>
    </row>
    <row r="712" spans="1:8" ht="15.75" x14ac:dyDescent="0.25">
      <c r="A712" s="402" t="s">
        <v>161</v>
      </c>
      <c r="B712" s="403">
        <v>2036</v>
      </c>
      <c r="C712" s="403" t="str">
        <f t="shared" si="17"/>
        <v>Lake Tahoe_2036</v>
      </c>
      <c r="D712" s="100">
        <v>313.17054375862745</v>
      </c>
      <c r="E712" s="43"/>
      <c r="F712" s="43"/>
      <c r="G712" s="43"/>
      <c r="H712" s="43"/>
    </row>
    <row r="713" spans="1:8" ht="15.75" x14ac:dyDescent="0.25">
      <c r="A713" s="402" t="s">
        <v>161</v>
      </c>
      <c r="B713" s="403">
        <v>2037</v>
      </c>
      <c r="C713" s="403" t="str">
        <f t="shared" si="17"/>
        <v>Lake Tahoe_2037</v>
      </c>
      <c r="D713" s="100">
        <v>309.10740235914039</v>
      </c>
      <c r="E713" s="43"/>
      <c r="F713" s="43"/>
      <c r="G713" s="43"/>
      <c r="H713" s="43"/>
    </row>
    <row r="714" spans="1:8" ht="15.75" x14ac:dyDescent="0.25">
      <c r="A714" s="402" t="s">
        <v>161</v>
      </c>
      <c r="B714" s="403">
        <v>2038</v>
      </c>
      <c r="C714" s="403" t="str">
        <f t="shared" si="17"/>
        <v>Lake Tahoe_2038</v>
      </c>
      <c r="D714" s="100">
        <v>305.62603214854937</v>
      </c>
      <c r="E714" s="43"/>
      <c r="F714" s="43"/>
      <c r="G714" s="43"/>
      <c r="H714" s="43"/>
    </row>
    <row r="715" spans="1:8" ht="15.75" x14ac:dyDescent="0.25">
      <c r="A715" s="402" t="s">
        <v>161</v>
      </c>
      <c r="B715" s="403">
        <v>2039</v>
      </c>
      <c r="C715" s="403" t="str">
        <f t="shared" si="17"/>
        <v>Lake Tahoe_2039</v>
      </c>
      <c r="D715" s="100">
        <v>302.63688896191348</v>
      </c>
      <c r="E715" s="43"/>
      <c r="F715" s="43"/>
      <c r="G715" s="43"/>
      <c r="H715" s="43"/>
    </row>
    <row r="716" spans="1:8" ht="15.75" x14ac:dyDescent="0.25">
      <c r="A716" s="402" t="s">
        <v>161</v>
      </c>
      <c r="B716" s="403">
        <v>2040</v>
      </c>
      <c r="C716" s="403" t="str">
        <f t="shared" si="17"/>
        <v>Lake Tahoe_2040</v>
      </c>
      <c r="D716" s="100">
        <v>300.06007963430903</v>
      </c>
      <c r="E716" s="43"/>
      <c r="F716" s="43"/>
      <c r="G716" s="43"/>
      <c r="H716" s="43"/>
    </row>
    <row r="717" spans="1:8" ht="15.75" x14ac:dyDescent="0.25">
      <c r="A717" s="402" t="s">
        <v>161</v>
      </c>
      <c r="B717" s="403">
        <v>2041</v>
      </c>
      <c r="C717" s="403" t="str">
        <f t="shared" si="17"/>
        <v>Lake Tahoe_2041</v>
      </c>
      <c r="D717" s="100">
        <v>297.86375433261088</v>
      </c>
      <c r="E717" s="43"/>
      <c r="F717" s="43"/>
      <c r="G717" s="43"/>
      <c r="H717" s="43"/>
    </row>
    <row r="718" spans="1:8" ht="15.75" x14ac:dyDescent="0.25">
      <c r="A718" s="402" t="s">
        <v>161</v>
      </c>
      <c r="B718" s="403">
        <v>2042</v>
      </c>
      <c r="C718" s="403" t="str">
        <f t="shared" si="17"/>
        <v>Lake Tahoe_2042</v>
      </c>
      <c r="D718" s="100">
        <v>295.9740540341586</v>
      </c>
      <c r="E718" s="43"/>
      <c r="F718" s="43"/>
      <c r="G718" s="43"/>
      <c r="H718" s="43"/>
    </row>
    <row r="719" spans="1:8" ht="15.75" x14ac:dyDescent="0.25">
      <c r="A719" s="402" t="s">
        <v>161</v>
      </c>
      <c r="B719" s="403">
        <v>2043</v>
      </c>
      <c r="C719" s="403" t="str">
        <f t="shared" si="17"/>
        <v>Lake Tahoe_2043</v>
      </c>
      <c r="D719" s="100">
        <v>294.37063232610097</v>
      </c>
      <c r="E719" s="43"/>
      <c r="F719" s="43"/>
      <c r="G719" s="43"/>
      <c r="H719" s="43"/>
    </row>
    <row r="720" spans="1:8" ht="15.75" x14ac:dyDescent="0.25">
      <c r="A720" s="402" t="s">
        <v>161</v>
      </c>
      <c r="B720" s="403">
        <v>2044</v>
      </c>
      <c r="C720" s="403" t="str">
        <f t="shared" si="17"/>
        <v>Lake Tahoe_2044</v>
      </c>
      <c r="D720" s="100">
        <v>292.99203588385143</v>
      </c>
      <c r="E720" s="43"/>
      <c r="F720" s="43"/>
      <c r="G720" s="43"/>
      <c r="H720" s="43"/>
    </row>
    <row r="721" spans="1:8" ht="15.75" x14ac:dyDescent="0.25">
      <c r="A721" s="402" t="s">
        <v>161</v>
      </c>
      <c r="B721" s="403">
        <v>2045</v>
      </c>
      <c r="C721" s="403" t="str">
        <f t="shared" si="17"/>
        <v>Lake Tahoe_2045</v>
      </c>
      <c r="D721" s="100">
        <v>291.78501926589121</v>
      </c>
      <c r="E721" s="43"/>
      <c r="F721" s="43"/>
      <c r="G721" s="43"/>
      <c r="H721" s="43"/>
    </row>
    <row r="722" spans="1:8" ht="15.75" x14ac:dyDescent="0.25">
      <c r="A722" s="402" t="s">
        <v>161</v>
      </c>
      <c r="B722" s="403">
        <v>2046</v>
      </c>
      <c r="C722" s="403" t="str">
        <f t="shared" si="17"/>
        <v>Lake Tahoe_2046</v>
      </c>
      <c r="D722" s="100">
        <v>290.76334894047409</v>
      </c>
      <c r="E722" s="43"/>
      <c r="F722" s="43"/>
      <c r="G722" s="43"/>
      <c r="H722" s="43"/>
    </row>
    <row r="723" spans="1:8" ht="15.75" x14ac:dyDescent="0.25">
      <c r="A723" s="402" t="s">
        <v>161</v>
      </c>
      <c r="B723" s="403">
        <v>2047</v>
      </c>
      <c r="C723" s="403" t="str">
        <f t="shared" si="17"/>
        <v>Lake Tahoe_2047</v>
      </c>
      <c r="D723" s="100">
        <v>289.87971123482043</v>
      </c>
      <c r="E723" s="43"/>
      <c r="F723" s="43"/>
      <c r="G723" s="43"/>
      <c r="H723" s="43"/>
    </row>
    <row r="724" spans="1:8" ht="15.75" x14ac:dyDescent="0.25">
      <c r="A724" s="402" t="s">
        <v>161</v>
      </c>
      <c r="B724" s="403">
        <v>2048</v>
      </c>
      <c r="C724" s="403" t="str">
        <f t="shared" si="17"/>
        <v>Lake Tahoe_2048</v>
      </c>
      <c r="D724" s="100">
        <v>289.13234839596913</v>
      </c>
      <c r="E724" s="43"/>
      <c r="F724" s="43"/>
      <c r="G724" s="43"/>
      <c r="H724" s="43"/>
    </row>
    <row r="725" spans="1:8" ht="15.75" x14ac:dyDescent="0.25">
      <c r="A725" s="402" t="s">
        <v>161</v>
      </c>
      <c r="B725" s="403">
        <v>2049</v>
      </c>
      <c r="C725" s="403" t="str">
        <f t="shared" si="17"/>
        <v>Lake Tahoe_2049</v>
      </c>
      <c r="D725" s="100">
        <v>288.49692034911629</v>
      </c>
      <c r="E725" s="43"/>
      <c r="F725" s="43"/>
      <c r="G725" s="43"/>
      <c r="H725" s="43"/>
    </row>
    <row r="726" spans="1:8" ht="15.75" x14ac:dyDescent="0.25">
      <c r="A726" s="402" t="s">
        <v>161</v>
      </c>
      <c r="B726" s="403">
        <v>2050</v>
      </c>
      <c r="C726" s="403" t="str">
        <f t="shared" si="17"/>
        <v>Lake Tahoe_2050</v>
      </c>
      <c r="D726" s="100">
        <v>287.9510644301198</v>
      </c>
      <c r="E726" s="43"/>
      <c r="F726" s="43"/>
      <c r="G726" s="43"/>
      <c r="H726" s="43"/>
    </row>
    <row r="727" spans="1:8" ht="15.75" x14ac:dyDescent="0.25">
      <c r="A727" s="96" t="s">
        <v>158</v>
      </c>
      <c r="B727" s="97">
        <v>2015</v>
      </c>
      <c r="C727" s="98" t="s">
        <v>160</v>
      </c>
      <c r="D727" s="99">
        <v>538.3038780435545</v>
      </c>
      <c r="E727" s="43"/>
      <c r="F727" s="43"/>
      <c r="G727" s="43"/>
      <c r="H727" s="43"/>
    </row>
    <row r="728" spans="1:8" ht="15.75" x14ac:dyDescent="0.25">
      <c r="A728" s="96" t="s">
        <v>158</v>
      </c>
      <c r="B728" s="97">
        <v>2016</v>
      </c>
      <c r="C728" s="98" t="s">
        <v>159</v>
      </c>
      <c r="D728" s="99">
        <v>530.05453821101958</v>
      </c>
      <c r="E728" s="43"/>
      <c r="F728" s="43"/>
      <c r="G728" s="43"/>
      <c r="H728" s="43"/>
    </row>
    <row r="729" spans="1:8" ht="15.75" x14ac:dyDescent="0.25">
      <c r="A729" s="400" t="s">
        <v>158</v>
      </c>
      <c r="B729" s="401">
        <v>2017</v>
      </c>
      <c r="C729" s="401" t="str">
        <f t="shared" ref="C729:C762" si="18">CONCATENATE(A729,"_",B729)</f>
        <v>Lake_2017</v>
      </c>
      <c r="D729" s="100">
        <v>518.56838063911823</v>
      </c>
      <c r="E729" s="43"/>
      <c r="F729" s="43"/>
      <c r="G729" s="43"/>
      <c r="H729" s="43"/>
    </row>
    <row r="730" spans="1:8" ht="15.75" x14ac:dyDescent="0.25">
      <c r="A730" s="400" t="s">
        <v>158</v>
      </c>
      <c r="B730" s="401">
        <v>2018</v>
      </c>
      <c r="C730" s="401" t="str">
        <f t="shared" si="18"/>
        <v>Lake_2018</v>
      </c>
      <c r="D730" s="100">
        <v>506.4621949088052</v>
      </c>
      <c r="E730" s="43"/>
      <c r="F730" s="43"/>
      <c r="G730" s="43"/>
      <c r="H730" s="43"/>
    </row>
    <row r="731" spans="1:8" ht="15.75" x14ac:dyDescent="0.25">
      <c r="A731" s="400" t="s">
        <v>158</v>
      </c>
      <c r="B731" s="401">
        <v>2019</v>
      </c>
      <c r="C731" s="401" t="str">
        <f t="shared" si="18"/>
        <v>Lake_2019</v>
      </c>
      <c r="D731" s="100">
        <v>493.69629338520394</v>
      </c>
      <c r="E731" s="43"/>
      <c r="F731" s="43"/>
      <c r="G731" s="43"/>
      <c r="H731" s="43"/>
    </row>
    <row r="732" spans="1:8" ht="15.75" x14ac:dyDescent="0.25">
      <c r="A732" s="400" t="s">
        <v>158</v>
      </c>
      <c r="B732" s="401">
        <v>2020</v>
      </c>
      <c r="C732" s="401" t="str">
        <f t="shared" si="18"/>
        <v>Lake_2020</v>
      </c>
      <c r="D732" s="100">
        <v>480.50183718412939</v>
      </c>
      <c r="E732" s="43"/>
      <c r="F732" s="43"/>
      <c r="G732" s="43"/>
      <c r="H732" s="43"/>
    </row>
    <row r="733" spans="1:8" ht="15.75" x14ac:dyDescent="0.25">
      <c r="A733" s="400" t="s">
        <v>158</v>
      </c>
      <c r="B733" s="401">
        <v>2021</v>
      </c>
      <c r="C733" s="401" t="str">
        <f t="shared" si="18"/>
        <v>Lake_2021</v>
      </c>
      <c r="D733" s="100">
        <v>466.81420414529282</v>
      </c>
      <c r="E733" s="43"/>
      <c r="F733" s="43"/>
      <c r="G733" s="43"/>
      <c r="H733" s="43"/>
    </row>
    <row r="734" spans="1:8" ht="15.75" x14ac:dyDescent="0.25">
      <c r="A734" s="400" t="s">
        <v>158</v>
      </c>
      <c r="B734" s="401">
        <v>2022</v>
      </c>
      <c r="C734" s="401" t="str">
        <f t="shared" si="18"/>
        <v>Lake_2022</v>
      </c>
      <c r="D734" s="100">
        <v>453.09239734147877</v>
      </c>
      <c r="E734" s="43"/>
      <c r="F734" s="43"/>
      <c r="G734" s="43"/>
      <c r="H734" s="43"/>
    </row>
    <row r="735" spans="1:8" ht="15.75" x14ac:dyDescent="0.25">
      <c r="A735" s="400" t="s">
        <v>158</v>
      </c>
      <c r="B735" s="401">
        <v>2023</v>
      </c>
      <c r="C735" s="401" t="str">
        <f t="shared" si="18"/>
        <v>Lake_2023</v>
      </c>
      <c r="D735" s="100">
        <v>439.37093143854395</v>
      </c>
      <c r="E735" s="43"/>
      <c r="F735" s="43"/>
      <c r="G735" s="43"/>
      <c r="H735" s="43"/>
    </row>
    <row r="736" spans="1:8" ht="15.75" x14ac:dyDescent="0.25">
      <c r="A736" s="400" t="s">
        <v>158</v>
      </c>
      <c r="B736" s="401">
        <v>2024</v>
      </c>
      <c r="C736" s="401" t="str">
        <f t="shared" si="18"/>
        <v>Lake_2024</v>
      </c>
      <c r="D736" s="100">
        <v>425.70501083669416</v>
      </c>
      <c r="E736" s="43"/>
      <c r="F736" s="43"/>
      <c r="G736" s="43"/>
      <c r="H736" s="43"/>
    </row>
    <row r="737" spans="1:8" ht="15.75" x14ac:dyDescent="0.25">
      <c r="A737" s="400" t="s">
        <v>158</v>
      </c>
      <c r="B737" s="401">
        <v>2025</v>
      </c>
      <c r="C737" s="401" t="str">
        <f t="shared" si="18"/>
        <v>Lake_2025</v>
      </c>
      <c r="D737" s="100">
        <v>412.30587049822179</v>
      </c>
      <c r="E737" s="43"/>
      <c r="F737" s="43"/>
      <c r="G737" s="43"/>
      <c r="H737" s="43"/>
    </row>
    <row r="738" spans="1:8" ht="15.75" x14ac:dyDescent="0.25">
      <c r="A738" s="400" t="s">
        <v>158</v>
      </c>
      <c r="B738" s="401">
        <v>2026</v>
      </c>
      <c r="C738" s="401" t="str">
        <f t="shared" si="18"/>
        <v>Lake_2026</v>
      </c>
      <c r="D738" s="100">
        <v>399.82995019748529</v>
      </c>
      <c r="E738" s="43"/>
      <c r="F738" s="43"/>
      <c r="G738" s="43"/>
      <c r="H738" s="43"/>
    </row>
    <row r="739" spans="1:8" ht="15.75" x14ac:dyDescent="0.25">
      <c r="A739" s="400" t="s">
        <v>158</v>
      </c>
      <c r="B739" s="401">
        <v>2027</v>
      </c>
      <c r="C739" s="401" t="str">
        <f t="shared" si="18"/>
        <v>Lake_2027</v>
      </c>
      <c r="D739" s="100">
        <v>388.1336807820021</v>
      </c>
      <c r="E739" s="43"/>
      <c r="F739" s="43"/>
      <c r="G739" s="43"/>
      <c r="H739" s="43"/>
    </row>
    <row r="740" spans="1:8" ht="15.75" x14ac:dyDescent="0.25">
      <c r="A740" s="400" t="s">
        <v>158</v>
      </c>
      <c r="B740" s="401">
        <v>2028</v>
      </c>
      <c r="C740" s="401" t="str">
        <f t="shared" si="18"/>
        <v>Lake_2028</v>
      </c>
      <c r="D740" s="100">
        <v>377.35234436183424</v>
      </c>
      <c r="E740" s="43"/>
      <c r="F740" s="43"/>
      <c r="G740" s="43"/>
      <c r="H740" s="43"/>
    </row>
    <row r="741" spans="1:8" ht="15.75" x14ac:dyDescent="0.25">
      <c r="A741" s="400" t="s">
        <v>158</v>
      </c>
      <c r="B741" s="401">
        <v>2029</v>
      </c>
      <c r="C741" s="401" t="str">
        <f t="shared" si="18"/>
        <v>Lake_2029</v>
      </c>
      <c r="D741" s="100">
        <v>367.42439607059765</v>
      </c>
      <c r="E741" s="43"/>
      <c r="F741" s="43"/>
      <c r="G741" s="43"/>
      <c r="H741" s="43"/>
    </row>
    <row r="742" spans="1:8" ht="15.75" x14ac:dyDescent="0.25">
      <c r="A742" s="400" t="s">
        <v>158</v>
      </c>
      <c r="B742" s="401">
        <v>2030</v>
      </c>
      <c r="C742" s="401" t="str">
        <f t="shared" si="18"/>
        <v>Lake_2030</v>
      </c>
      <c r="D742" s="100">
        <v>358.34600833408979</v>
      </c>
      <c r="E742" s="43"/>
      <c r="F742" s="43"/>
      <c r="G742" s="43"/>
      <c r="H742" s="43"/>
    </row>
    <row r="743" spans="1:8" ht="15.75" x14ac:dyDescent="0.25">
      <c r="A743" s="400" t="s">
        <v>158</v>
      </c>
      <c r="B743" s="401">
        <v>2031</v>
      </c>
      <c r="C743" s="401" t="str">
        <f t="shared" si="18"/>
        <v>Lake_2031</v>
      </c>
      <c r="D743" s="100">
        <v>350.08522811157053</v>
      </c>
      <c r="E743" s="43"/>
      <c r="F743" s="43"/>
      <c r="G743" s="43"/>
      <c r="H743" s="43"/>
    </row>
    <row r="744" spans="1:8" ht="15.75" x14ac:dyDescent="0.25">
      <c r="A744" s="400" t="s">
        <v>158</v>
      </c>
      <c r="B744" s="401">
        <v>2032</v>
      </c>
      <c r="C744" s="401" t="str">
        <f t="shared" si="18"/>
        <v>Lake_2032</v>
      </c>
      <c r="D744" s="100">
        <v>342.62587816809776</v>
      </c>
      <c r="E744" s="43"/>
      <c r="F744" s="43"/>
      <c r="G744" s="43"/>
      <c r="H744" s="43"/>
    </row>
    <row r="745" spans="1:8" ht="15.75" x14ac:dyDescent="0.25">
      <c r="A745" s="400" t="s">
        <v>158</v>
      </c>
      <c r="B745" s="401">
        <v>2033</v>
      </c>
      <c r="C745" s="401" t="str">
        <f t="shared" si="18"/>
        <v>Lake_2033</v>
      </c>
      <c r="D745" s="100">
        <v>335.91314203515145</v>
      </c>
      <c r="E745" s="43"/>
      <c r="F745" s="43"/>
      <c r="G745" s="43"/>
      <c r="H745" s="43"/>
    </row>
    <row r="746" spans="1:8" ht="15.75" x14ac:dyDescent="0.25">
      <c r="A746" s="400" t="s">
        <v>158</v>
      </c>
      <c r="B746" s="401">
        <v>2034</v>
      </c>
      <c r="C746" s="401" t="str">
        <f t="shared" si="18"/>
        <v>Lake_2034</v>
      </c>
      <c r="D746" s="100">
        <v>329.87198664348551</v>
      </c>
      <c r="E746" s="43"/>
      <c r="F746" s="43"/>
      <c r="G746" s="43"/>
      <c r="H746" s="43"/>
    </row>
    <row r="747" spans="1:8" ht="15.75" x14ac:dyDescent="0.25">
      <c r="A747" s="400" t="s">
        <v>158</v>
      </c>
      <c r="B747" s="401">
        <v>2035</v>
      </c>
      <c r="C747" s="401" t="str">
        <f t="shared" si="18"/>
        <v>Lake_2035</v>
      </c>
      <c r="D747" s="100">
        <v>324.46484019271418</v>
      </c>
      <c r="E747" s="43"/>
      <c r="F747" s="43"/>
      <c r="G747" s="43"/>
      <c r="H747" s="43"/>
    </row>
    <row r="748" spans="1:8" ht="15.75" x14ac:dyDescent="0.25">
      <c r="A748" s="400" t="s">
        <v>158</v>
      </c>
      <c r="B748" s="401">
        <v>2036</v>
      </c>
      <c r="C748" s="401" t="str">
        <f t="shared" si="18"/>
        <v>Lake_2036</v>
      </c>
      <c r="D748" s="100">
        <v>319.65559876333549</v>
      </c>
      <c r="E748" s="43"/>
      <c r="F748" s="43"/>
      <c r="G748" s="43"/>
      <c r="H748" s="43"/>
    </row>
    <row r="749" spans="1:8" ht="15.75" x14ac:dyDescent="0.25">
      <c r="A749" s="400" t="s">
        <v>158</v>
      </c>
      <c r="B749" s="401">
        <v>2037</v>
      </c>
      <c r="C749" s="401" t="str">
        <f t="shared" si="18"/>
        <v>Lake_2037</v>
      </c>
      <c r="D749" s="100">
        <v>315.41351828832723</v>
      </c>
      <c r="E749" s="43"/>
      <c r="F749" s="43"/>
      <c r="G749" s="43"/>
      <c r="H749" s="43"/>
    </row>
    <row r="750" spans="1:8" ht="15.75" x14ac:dyDescent="0.25">
      <c r="A750" s="400" t="s">
        <v>158</v>
      </c>
      <c r="B750" s="401">
        <v>2038</v>
      </c>
      <c r="C750" s="401" t="str">
        <f t="shared" si="18"/>
        <v>Lake_2038</v>
      </c>
      <c r="D750" s="100">
        <v>311.69997533206515</v>
      </c>
      <c r="E750" s="43"/>
      <c r="F750" s="43"/>
      <c r="G750" s="43"/>
      <c r="H750" s="43"/>
    </row>
    <row r="751" spans="1:8" ht="15.75" x14ac:dyDescent="0.25">
      <c r="A751" s="400" t="s">
        <v>158</v>
      </c>
      <c r="B751" s="401">
        <v>2039</v>
      </c>
      <c r="C751" s="401" t="str">
        <f t="shared" si="18"/>
        <v>Lake_2039</v>
      </c>
      <c r="D751" s="100">
        <v>308.42535411197986</v>
      </c>
      <c r="E751" s="43"/>
      <c r="F751" s="43"/>
      <c r="G751" s="43"/>
      <c r="H751" s="43"/>
    </row>
    <row r="752" spans="1:8" ht="15.75" x14ac:dyDescent="0.25">
      <c r="A752" s="400" t="s">
        <v>158</v>
      </c>
      <c r="B752" s="401">
        <v>2040</v>
      </c>
      <c r="C752" s="401" t="str">
        <f t="shared" si="18"/>
        <v>Lake_2040</v>
      </c>
      <c r="D752" s="100">
        <v>305.55601604912141</v>
      </c>
      <c r="E752" s="43"/>
      <c r="F752" s="43"/>
      <c r="G752" s="43"/>
      <c r="H752" s="43"/>
    </row>
    <row r="753" spans="1:8" ht="15.75" x14ac:dyDescent="0.25">
      <c r="A753" s="400" t="s">
        <v>158</v>
      </c>
      <c r="B753" s="401">
        <v>2041</v>
      </c>
      <c r="C753" s="401" t="str">
        <f t="shared" si="18"/>
        <v>Lake_2041</v>
      </c>
      <c r="D753" s="100">
        <v>303.09374652075826</v>
      </c>
      <c r="E753" s="43"/>
      <c r="F753" s="43"/>
      <c r="G753" s="43"/>
      <c r="H753" s="43"/>
    </row>
    <row r="754" spans="1:8" ht="15.75" x14ac:dyDescent="0.25">
      <c r="A754" s="400" t="s">
        <v>158</v>
      </c>
      <c r="B754" s="401">
        <v>2042</v>
      </c>
      <c r="C754" s="401" t="str">
        <f t="shared" si="18"/>
        <v>Lake_2042</v>
      </c>
      <c r="D754" s="100">
        <v>300.93720409125501</v>
      </c>
      <c r="E754" s="43"/>
      <c r="F754" s="43"/>
      <c r="G754" s="43"/>
      <c r="H754" s="43"/>
    </row>
    <row r="755" spans="1:8" ht="15.75" x14ac:dyDescent="0.25">
      <c r="A755" s="400" t="s">
        <v>158</v>
      </c>
      <c r="B755" s="401">
        <v>2043</v>
      </c>
      <c r="C755" s="401" t="str">
        <f t="shared" si="18"/>
        <v>Lake_2043</v>
      </c>
      <c r="D755" s="100">
        <v>299.08290729795226</v>
      </c>
      <c r="E755" s="43"/>
      <c r="F755" s="43"/>
      <c r="G755" s="43"/>
      <c r="H755" s="43"/>
    </row>
    <row r="756" spans="1:8" ht="15.75" x14ac:dyDescent="0.25">
      <c r="A756" s="400" t="s">
        <v>158</v>
      </c>
      <c r="B756" s="401">
        <v>2044</v>
      </c>
      <c r="C756" s="401" t="str">
        <f t="shared" si="18"/>
        <v>Lake_2044</v>
      </c>
      <c r="D756" s="100">
        <v>297.47070991215554</v>
      </c>
      <c r="E756" s="43"/>
      <c r="F756" s="43"/>
      <c r="G756" s="43"/>
      <c r="H756" s="43"/>
    </row>
    <row r="757" spans="1:8" ht="15.75" x14ac:dyDescent="0.25">
      <c r="A757" s="400" t="s">
        <v>158</v>
      </c>
      <c r="B757" s="401">
        <v>2045</v>
      </c>
      <c r="C757" s="401" t="str">
        <f t="shared" si="18"/>
        <v>Lake_2045</v>
      </c>
      <c r="D757" s="100">
        <v>296.04787067478458</v>
      </c>
      <c r="E757" s="43"/>
      <c r="F757" s="43"/>
      <c r="G757" s="43"/>
      <c r="H757" s="43"/>
    </row>
    <row r="758" spans="1:8" ht="15.75" x14ac:dyDescent="0.25">
      <c r="A758" s="400" t="s">
        <v>158</v>
      </c>
      <c r="B758" s="401">
        <v>2046</v>
      </c>
      <c r="C758" s="401" t="str">
        <f t="shared" si="18"/>
        <v>Lake_2046</v>
      </c>
      <c r="D758" s="100">
        <v>294.81791741655371</v>
      </c>
      <c r="E758" s="43"/>
      <c r="F758" s="43"/>
      <c r="G758" s="43"/>
      <c r="H758" s="43"/>
    </row>
    <row r="759" spans="1:8" ht="15.75" x14ac:dyDescent="0.25">
      <c r="A759" s="400" t="s">
        <v>158</v>
      </c>
      <c r="B759" s="401">
        <v>2047</v>
      </c>
      <c r="C759" s="401" t="str">
        <f t="shared" si="18"/>
        <v>Lake_2047</v>
      </c>
      <c r="D759" s="100">
        <v>293.77608408945815</v>
      </c>
      <c r="E759" s="43"/>
      <c r="F759" s="43"/>
      <c r="G759" s="43"/>
      <c r="H759" s="43"/>
    </row>
    <row r="760" spans="1:8" ht="15.75" x14ac:dyDescent="0.25">
      <c r="A760" s="400" t="s">
        <v>158</v>
      </c>
      <c r="B760" s="401">
        <v>2048</v>
      </c>
      <c r="C760" s="401" t="str">
        <f t="shared" si="18"/>
        <v>Lake_2048</v>
      </c>
      <c r="D760" s="100">
        <v>292.87788117540447</v>
      </c>
      <c r="E760" s="43"/>
      <c r="F760" s="43"/>
      <c r="G760" s="43"/>
      <c r="H760" s="43"/>
    </row>
    <row r="761" spans="1:8" ht="15.75" x14ac:dyDescent="0.25">
      <c r="A761" s="400" t="s">
        <v>158</v>
      </c>
      <c r="B761" s="401">
        <v>2049</v>
      </c>
      <c r="C761" s="401" t="str">
        <f t="shared" si="18"/>
        <v>Lake_2049</v>
      </c>
      <c r="D761" s="100">
        <v>292.10817358641771</v>
      </c>
      <c r="E761" s="43"/>
      <c r="F761" s="43"/>
      <c r="G761" s="43"/>
      <c r="H761" s="43"/>
    </row>
    <row r="762" spans="1:8" ht="15.75" x14ac:dyDescent="0.25">
      <c r="A762" s="400" t="s">
        <v>158</v>
      </c>
      <c r="B762" s="401">
        <v>2050</v>
      </c>
      <c r="C762" s="401" t="str">
        <f t="shared" si="18"/>
        <v>Lake_2050</v>
      </c>
      <c r="D762" s="100">
        <v>291.45908628485734</v>
      </c>
      <c r="E762" s="43"/>
      <c r="F762" s="43"/>
      <c r="G762" s="43"/>
      <c r="H762" s="43"/>
    </row>
    <row r="763" spans="1:8" ht="15.75" x14ac:dyDescent="0.25">
      <c r="A763" s="96" t="s">
        <v>155</v>
      </c>
      <c r="B763" s="97">
        <v>2015</v>
      </c>
      <c r="C763" s="98" t="s">
        <v>157</v>
      </c>
      <c r="D763" s="99">
        <v>547.16668179707995</v>
      </c>
      <c r="E763" s="43"/>
      <c r="F763" s="43"/>
      <c r="G763" s="43"/>
      <c r="H763" s="43"/>
    </row>
    <row r="764" spans="1:8" ht="15.75" x14ac:dyDescent="0.25">
      <c r="A764" s="96" t="s">
        <v>155</v>
      </c>
      <c r="B764" s="97">
        <v>2016</v>
      </c>
      <c r="C764" s="98" t="s">
        <v>156</v>
      </c>
      <c r="D764" s="99">
        <v>536.63423545765818</v>
      </c>
      <c r="E764" s="43"/>
      <c r="F764" s="43"/>
      <c r="G764" s="43"/>
      <c r="H764" s="43"/>
    </row>
    <row r="765" spans="1:8" ht="15.75" x14ac:dyDescent="0.25">
      <c r="A765" s="400" t="s">
        <v>155</v>
      </c>
      <c r="B765" s="401">
        <v>2017</v>
      </c>
      <c r="C765" s="401" t="str">
        <f t="shared" ref="C765:C798" si="19">CONCATENATE(A765,"_",B765)</f>
        <v>Lassen_2017</v>
      </c>
      <c r="D765" s="100">
        <v>523.72130186344521</v>
      </c>
      <c r="E765" s="43"/>
      <c r="F765" s="43"/>
      <c r="G765" s="43"/>
      <c r="H765" s="43"/>
    </row>
    <row r="766" spans="1:8" ht="15.75" x14ac:dyDescent="0.25">
      <c r="A766" s="400" t="s">
        <v>155</v>
      </c>
      <c r="B766" s="401">
        <v>2018</v>
      </c>
      <c r="C766" s="401" t="str">
        <f t="shared" si="19"/>
        <v>Lassen_2018</v>
      </c>
      <c r="D766" s="100">
        <v>510.34352565324696</v>
      </c>
      <c r="E766" s="43"/>
      <c r="F766" s="43"/>
      <c r="G766" s="43"/>
      <c r="H766" s="43"/>
    </row>
    <row r="767" spans="1:8" ht="15.75" x14ac:dyDescent="0.25">
      <c r="A767" s="400" t="s">
        <v>155</v>
      </c>
      <c r="B767" s="401">
        <v>2019</v>
      </c>
      <c r="C767" s="401" t="str">
        <f t="shared" si="19"/>
        <v>Lassen_2019</v>
      </c>
      <c r="D767" s="100">
        <v>496.36041283979552</v>
      </c>
      <c r="E767" s="43"/>
      <c r="F767" s="43"/>
      <c r="G767" s="43"/>
      <c r="H767" s="43"/>
    </row>
    <row r="768" spans="1:8" ht="15.75" x14ac:dyDescent="0.25">
      <c r="A768" s="400" t="s">
        <v>155</v>
      </c>
      <c r="B768" s="401">
        <v>2020</v>
      </c>
      <c r="C768" s="401" t="str">
        <f t="shared" si="19"/>
        <v>Lassen_2020</v>
      </c>
      <c r="D768" s="100">
        <v>482.19252458866293</v>
      </c>
      <c r="E768" s="43"/>
      <c r="F768" s="43"/>
      <c r="G768" s="43"/>
      <c r="H768" s="43"/>
    </row>
    <row r="769" spans="1:8" ht="15.75" x14ac:dyDescent="0.25">
      <c r="A769" s="400" t="s">
        <v>155</v>
      </c>
      <c r="B769" s="401">
        <v>2021</v>
      </c>
      <c r="C769" s="401" t="str">
        <f t="shared" si="19"/>
        <v>Lassen_2021</v>
      </c>
      <c r="D769" s="100">
        <v>467.80906129458413</v>
      </c>
      <c r="E769" s="43"/>
      <c r="F769" s="43"/>
      <c r="G769" s="43"/>
      <c r="H769" s="43"/>
    </row>
    <row r="770" spans="1:8" ht="15.75" x14ac:dyDescent="0.25">
      <c r="A770" s="400" t="s">
        <v>155</v>
      </c>
      <c r="B770" s="401">
        <v>2022</v>
      </c>
      <c r="C770" s="401" t="str">
        <f t="shared" si="19"/>
        <v>Lassen_2022</v>
      </c>
      <c r="D770" s="100">
        <v>453.50788286221831</v>
      </c>
      <c r="E770" s="43"/>
      <c r="F770" s="43"/>
      <c r="G770" s="43"/>
      <c r="H770" s="43"/>
    </row>
    <row r="771" spans="1:8" ht="15.75" x14ac:dyDescent="0.25">
      <c r="A771" s="400" t="s">
        <v>155</v>
      </c>
      <c r="B771" s="401">
        <v>2023</v>
      </c>
      <c r="C771" s="401" t="str">
        <f t="shared" si="19"/>
        <v>Lassen_2023</v>
      </c>
      <c r="D771" s="100">
        <v>439.47304619540387</v>
      </c>
      <c r="E771" s="43"/>
      <c r="F771" s="43"/>
      <c r="G771" s="43"/>
      <c r="H771" s="43"/>
    </row>
    <row r="772" spans="1:8" ht="15.75" x14ac:dyDescent="0.25">
      <c r="A772" s="400" t="s">
        <v>155</v>
      </c>
      <c r="B772" s="401">
        <v>2024</v>
      </c>
      <c r="C772" s="401" t="str">
        <f t="shared" si="19"/>
        <v>Lassen_2024</v>
      </c>
      <c r="D772" s="100">
        <v>425.60112669834854</v>
      </c>
      <c r="E772" s="43"/>
      <c r="F772" s="43"/>
      <c r="G772" s="43"/>
      <c r="H772" s="43"/>
    </row>
    <row r="773" spans="1:8" ht="15.75" x14ac:dyDescent="0.25">
      <c r="A773" s="400" t="s">
        <v>155</v>
      </c>
      <c r="B773" s="401">
        <v>2025</v>
      </c>
      <c r="C773" s="401" t="str">
        <f t="shared" si="19"/>
        <v>Lassen_2025</v>
      </c>
      <c r="D773" s="100">
        <v>412.03888694067956</v>
      </c>
      <c r="E773" s="43"/>
      <c r="F773" s="43"/>
      <c r="G773" s="43"/>
      <c r="H773" s="43"/>
    </row>
    <row r="774" spans="1:8" ht="15.75" x14ac:dyDescent="0.25">
      <c r="A774" s="400" t="s">
        <v>155</v>
      </c>
      <c r="B774" s="401">
        <v>2026</v>
      </c>
      <c r="C774" s="401" t="str">
        <f t="shared" si="19"/>
        <v>Lassen_2026</v>
      </c>
      <c r="D774" s="100">
        <v>399.65221724391466</v>
      </c>
      <c r="E774" s="43"/>
      <c r="F774" s="43"/>
      <c r="G774" s="43"/>
      <c r="H774" s="43"/>
    </row>
    <row r="775" spans="1:8" ht="15.75" x14ac:dyDescent="0.25">
      <c r="A775" s="400" t="s">
        <v>155</v>
      </c>
      <c r="B775" s="401">
        <v>2027</v>
      </c>
      <c r="C775" s="401" t="str">
        <f t="shared" si="19"/>
        <v>Lassen_2027</v>
      </c>
      <c r="D775" s="100">
        <v>388.26835053419012</v>
      </c>
      <c r="E775" s="43"/>
      <c r="F775" s="43"/>
      <c r="G775" s="43"/>
      <c r="H775" s="43"/>
    </row>
    <row r="776" spans="1:8" ht="15.75" x14ac:dyDescent="0.25">
      <c r="A776" s="400" t="s">
        <v>155</v>
      </c>
      <c r="B776" s="401">
        <v>2028</v>
      </c>
      <c r="C776" s="401" t="str">
        <f t="shared" si="19"/>
        <v>Lassen_2028</v>
      </c>
      <c r="D776" s="100">
        <v>377.9350483215556</v>
      </c>
      <c r="E776" s="43"/>
      <c r="F776" s="43"/>
      <c r="G776" s="43"/>
      <c r="H776" s="43"/>
    </row>
    <row r="777" spans="1:8" ht="15.75" x14ac:dyDescent="0.25">
      <c r="A777" s="400" t="s">
        <v>155</v>
      </c>
      <c r="B777" s="401">
        <v>2029</v>
      </c>
      <c r="C777" s="401" t="str">
        <f t="shared" si="19"/>
        <v>Lassen_2029</v>
      </c>
      <c r="D777" s="100">
        <v>368.56127370547131</v>
      </c>
      <c r="E777" s="43"/>
      <c r="F777" s="43"/>
      <c r="G777" s="43"/>
      <c r="H777" s="43"/>
    </row>
    <row r="778" spans="1:8" ht="15.75" x14ac:dyDescent="0.25">
      <c r="A778" s="400" t="s">
        <v>155</v>
      </c>
      <c r="B778" s="401">
        <v>2030</v>
      </c>
      <c r="C778" s="401" t="str">
        <f t="shared" si="19"/>
        <v>Lassen_2030</v>
      </c>
      <c r="D778" s="100">
        <v>360.09968115546224</v>
      </c>
      <c r="E778" s="43"/>
      <c r="F778" s="43"/>
      <c r="G778" s="43"/>
      <c r="H778" s="43"/>
    </row>
    <row r="779" spans="1:8" ht="15.75" x14ac:dyDescent="0.25">
      <c r="A779" s="400" t="s">
        <v>155</v>
      </c>
      <c r="B779" s="401">
        <v>2031</v>
      </c>
      <c r="C779" s="401" t="str">
        <f t="shared" si="19"/>
        <v>Lassen_2031</v>
      </c>
      <c r="D779" s="100">
        <v>352.52631919120023</v>
      </c>
      <c r="E779" s="43"/>
      <c r="F779" s="43"/>
      <c r="G779" s="43"/>
      <c r="H779" s="43"/>
    </row>
    <row r="780" spans="1:8" ht="15.75" x14ac:dyDescent="0.25">
      <c r="A780" s="400" t="s">
        <v>155</v>
      </c>
      <c r="B780" s="401">
        <v>2032</v>
      </c>
      <c r="C780" s="401" t="str">
        <f t="shared" si="19"/>
        <v>Lassen_2032</v>
      </c>
      <c r="D780" s="100">
        <v>345.75562621602074</v>
      </c>
      <c r="E780" s="43"/>
      <c r="F780" s="43"/>
      <c r="G780" s="43"/>
      <c r="H780" s="43"/>
    </row>
    <row r="781" spans="1:8" ht="15.75" x14ac:dyDescent="0.25">
      <c r="A781" s="400" t="s">
        <v>155</v>
      </c>
      <c r="B781" s="401">
        <v>2033</v>
      </c>
      <c r="C781" s="401" t="str">
        <f t="shared" si="19"/>
        <v>Lassen_2033</v>
      </c>
      <c r="D781" s="100">
        <v>339.72893623903013</v>
      </c>
      <c r="E781" s="43"/>
      <c r="F781" s="43"/>
      <c r="G781" s="43"/>
      <c r="H781" s="43"/>
    </row>
    <row r="782" spans="1:8" ht="15.75" x14ac:dyDescent="0.25">
      <c r="A782" s="400" t="s">
        <v>155</v>
      </c>
      <c r="B782" s="401">
        <v>2034</v>
      </c>
      <c r="C782" s="401" t="str">
        <f t="shared" si="19"/>
        <v>Lassen_2034</v>
      </c>
      <c r="D782" s="100">
        <v>334.37809198918802</v>
      </c>
      <c r="E782" s="43"/>
      <c r="F782" s="43"/>
      <c r="G782" s="43"/>
      <c r="H782" s="43"/>
    </row>
    <row r="783" spans="1:8" ht="15.75" x14ac:dyDescent="0.25">
      <c r="A783" s="400" t="s">
        <v>155</v>
      </c>
      <c r="B783" s="401">
        <v>2035</v>
      </c>
      <c r="C783" s="401" t="str">
        <f t="shared" si="19"/>
        <v>Lassen_2035</v>
      </c>
      <c r="D783" s="100">
        <v>329.68384857373644</v>
      </c>
      <c r="E783" s="43"/>
      <c r="F783" s="43"/>
      <c r="G783" s="43"/>
      <c r="H783" s="43"/>
    </row>
    <row r="784" spans="1:8" ht="15.75" x14ac:dyDescent="0.25">
      <c r="A784" s="400" t="s">
        <v>155</v>
      </c>
      <c r="B784" s="401">
        <v>2036</v>
      </c>
      <c r="C784" s="401" t="str">
        <f t="shared" si="19"/>
        <v>Lassen_2036</v>
      </c>
      <c r="D784" s="100">
        <v>325.58610195264021</v>
      </c>
      <c r="E784" s="43"/>
      <c r="F784" s="43"/>
      <c r="G784" s="43"/>
      <c r="H784" s="43"/>
    </row>
    <row r="785" spans="1:8" ht="15.75" x14ac:dyDescent="0.25">
      <c r="A785" s="400" t="s">
        <v>155</v>
      </c>
      <c r="B785" s="401">
        <v>2037</v>
      </c>
      <c r="C785" s="401" t="str">
        <f t="shared" si="19"/>
        <v>Lassen_2037</v>
      </c>
      <c r="D785" s="100">
        <v>322.02711864015879</v>
      </c>
      <c r="E785" s="43"/>
      <c r="F785" s="43"/>
      <c r="G785" s="43"/>
      <c r="H785" s="43"/>
    </row>
    <row r="786" spans="1:8" ht="15.75" x14ac:dyDescent="0.25">
      <c r="A786" s="400" t="s">
        <v>155</v>
      </c>
      <c r="B786" s="401">
        <v>2038</v>
      </c>
      <c r="C786" s="401" t="str">
        <f t="shared" si="19"/>
        <v>Lassen_2038</v>
      </c>
      <c r="D786" s="100">
        <v>318.97400463986997</v>
      </c>
      <c r="E786" s="43"/>
      <c r="F786" s="43"/>
      <c r="G786" s="43"/>
      <c r="H786" s="43"/>
    </row>
    <row r="787" spans="1:8" ht="15.75" x14ac:dyDescent="0.25">
      <c r="A787" s="400" t="s">
        <v>155</v>
      </c>
      <c r="B787" s="401">
        <v>2039</v>
      </c>
      <c r="C787" s="401" t="str">
        <f t="shared" si="19"/>
        <v>Lassen_2039</v>
      </c>
      <c r="D787" s="100">
        <v>316.34816527951796</v>
      </c>
      <c r="E787" s="43"/>
      <c r="F787" s="43"/>
      <c r="G787" s="43"/>
      <c r="H787" s="43"/>
    </row>
    <row r="788" spans="1:8" ht="15.75" x14ac:dyDescent="0.25">
      <c r="A788" s="400" t="s">
        <v>155</v>
      </c>
      <c r="B788" s="401">
        <v>2040</v>
      </c>
      <c r="C788" s="401" t="str">
        <f t="shared" si="19"/>
        <v>Lassen_2040</v>
      </c>
      <c r="D788" s="100">
        <v>314.10904927146328</v>
      </c>
      <c r="E788" s="43"/>
      <c r="F788" s="43"/>
      <c r="G788" s="43"/>
      <c r="H788" s="43"/>
    </row>
    <row r="789" spans="1:8" ht="15.75" x14ac:dyDescent="0.25">
      <c r="A789" s="400" t="s">
        <v>155</v>
      </c>
      <c r="B789" s="401">
        <v>2041</v>
      </c>
      <c r="C789" s="401" t="str">
        <f t="shared" si="19"/>
        <v>Lassen_2041</v>
      </c>
      <c r="D789" s="100">
        <v>312.23839681507235</v>
      </c>
      <c r="E789" s="43"/>
      <c r="F789" s="43"/>
      <c r="G789" s="43"/>
      <c r="H789" s="43"/>
    </row>
    <row r="790" spans="1:8" ht="15.75" x14ac:dyDescent="0.25">
      <c r="A790" s="400" t="s">
        <v>155</v>
      </c>
      <c r="B790" s="401">
        <v>2042</v>
      </c>
      <c r="C790" s="401" t="str">
        <f t="shared" si="19"/>
        <v>Lassen_2042</v>
      </c>
      <c r="D790" s="100">
        <v>310.64888683065431</v>
      </c>
      <c r="E790" s="43"/>
      <c r="F790" s="43"/>
      <c r="G790" s="43"/>
      <c r="H790" s="43"/>
    </row>
    <row r="791" spans="1:8" ht="15.75" x14ac:dyDescent="0.25">
      <c r="A791" s="400" t="s">
        <v>155</v>
      </c>
      <c r="B791" s="401">
        <v>2043</v>
      </c>
      <c r="C791" s="401" t="str">
        <f t="shared" si="19"/>
        <v>Lassen_2043</v>
      </c>
      <c r="D791" s="100">
        <v>309.31173697650502</v>
      </c>
      <c r="E791" s="43"/>
      <c r="F791" s="43"/>
      <c r="G791" s="43"/>
      <c r="H791" s="43"/>
    </row>
    <row r="792" spans="1:8" ht="15.75" x14ac:dyDescent="0.25">
      <c r="A792" s="400" t="s">
        <v>155</v>
      </c>
      <c r="B792" s="401">
        <v>2044</v>
      </c>
      <c r="C792" s="401" t="str">
        <f t="shared" si="19"/>
        <v>Lassen_2044</v>
      </c>
      <c r="D792" s="100">
        <v>308.17606018453432</v>
      </c>
      <c r="E792" s="43"/>
      <c r="F792" s="43"/>
      <c r="G792" s="43"/>
      <c r="H792" s="43"/>
    </row>
    <row r="793" spans="1:8" ht="15.75" x14ac:dyDescent="0.25">
      <c r="A793" s="400" t="s">
        <v>155</v>
      </c>
      <c r="B793" s="401">
        <v>2045</v>
      </c>
      <c r="C793" s="401" t="str">
        <f t="shared" si="19"/>
        <v>Lassen_2045</v>
      </c>
      <c r="D793" s="100">
        <v>307.19910868241971</v>
      </c>
      <c r="E793" s="43"/>
      <c r="F793" s="43"/>
      <c r="G793" s="43"/>
      <c r="H793" s="43"/>
    </row>
    <row r="794" spans="1:8" ht="15.75" x14ac:dyDescent="0.25">
      <c r="A794" s="400" t="s">
        <v>155</v>
      </c>
      <c r="B794" s="401">
        <v>2046</v>
      </c>
      <c r="C794" s="401" t="str">
        <f t="shared" si="19"/>
        <v>Lassen_2046</v>
      </c>
      <c r="D794" s="100">
        <v>306.36530488464552</v>
      </c>
      <c r="E794" s="43"/>
      <c r="F794" s="43"/>
      <c r="G794" s="43"/>
      <c r="H794" s="43"/>
    </row>
    <row r="795" spans="1:8" ht="15.75" x14ac:dyDescent="0.25">
      <c r="A795" s="400" t="s">
        <v>155</v>
      </c>
      <c r="B795" s="401">
        <v>2047</v>
      </c>
      <c r="C795" s="401" t="str">
        <f t="shared" si="19"/>
        <v>Lassen_2047</v>
      </c>
      <c r="D795" s="100">
        <v>305.67186906955328</v>
      </c>
      <c r="E795" s="43"/>
      <c r="F795" s="43"/>
      <c r="G795" s="43"/>
      <c r="H795" s="43"/>
    </row>
    <row r="796" spans="1:8" ht="15.75" x14ac:dyDescent="0.25">
      <c r="A796" s="400" t="s">
        <v>155</v>
      </c>
      <c r="B796" s="401">
        <v>2048</v>
      </c>
      <c r="C796" s="401" t="str">
        <f t="shared" si="19"/>
        <v>Lassen_2048</v>
      </c>
      <c r="D796" s="100">
        <v>305.10075603236999</v>
      </c>
      <c r="E796" s="43"/>
      <c r="F796" s="43"/>
      <c r="G796" s="43"/>
      <c r="H796" s="43"/>
    </row>
    <row r="797" spans="1:8" ht="15.75" x14ac:dyDescent="0.25">
      <c r="A797" s="400" t="s">
        <v>155</v>
      </c>
      <c r="B797" s="401">
        <v>2049</v>
      </c>
      <c r="C797" s="401" t="str">
        <f t="shared" si="19"/>
        <v>Lassen_2049</v>
      </c>
      <c r="D797" s="100">
        <v>304.59913324323452</v>
      </c>
      <c r="E797" s="43"/>
      <c r="F797" s="43"/>
      <c r="G797" s="43"/>
      <c r="H797" s="43"/>
    </row>
    <row r="798" spans="1:8" ht="15.75" x14ac:dyDescent="0.25">
      <c r="A798" s="400" t="s">
        <v>155</v>
      </c>
      <c r="B798" s="401">
        <v>2050</v>
      </c>
      <c r="C798" s="401" t="str">
        <f t="shared" si="19"/>
        <v>Lassen_2050</v>
      </c>
      <c r="D798" s="100">
        <v>304.17337397635526</v>
      </c>
      <c r="E798" s="43"/>
      <c r="F798" s="43"/>
      <c r="G798" s="43"/>
      <c r="H798" s="43"/>
    </row>
    <row r="799" spans="1:8" ht="15.75" x14ac:dyDescent="0.25">
      <c r="A799" s="96" t="s">
        <v>152</v>
      </c>
      <c r="B799" s="97">
        <v>2015</v>
      </c>
      <c r="C799" s="98" t="s">
        <v>154</v>
      </c>
      <c r="D799" s="99">
        <v>513.64196607043448</v>
      </c>
      <c r="E799" s="43"/>
      <c r="F799" s="43"/>
      <c r="G799" s="43"/>
      <c r="H799" s="43"/>
    </row>
    <row r="800" spans="1:8" ht="15.75" x14ac:dyDescent="0.25">
      <c r="A800" s="96" t="s">
        <v>152</v>
      </c>
      <c r="B800" s="97">
        <v>2016</v>
      </c>
      <c r="C800" s="98" t="s">
        <v>153</v>
      </c>
      <c r="D800" s="99">
        <v>502.81775977614973</v>
      </c>
      <c r="E800" s="43"/>
      <c r="F800" s="43"/>
      <c r="G800" s="43"/>
      <c r="H800" s="43"/>
    </row>
    <row r="801" spans="1:8" ht="15.75" x14ac:dyDescent="0.25">
      <c r="A801" s="400" t="s">
        <v>152</v>
      </c>
      <c r="B801" s="401">
        <v>2017</v>
      </c>
      <c r="C801" s="401" t="str">
        <f t="shared" ref="C801:C834" si="20">CONCATENATE(A801,"_",B801)</f>
        <v>Los Angeles_2017</v>
      </c>
      <c r="D801" s="100">
        <v>491.4859292686603</v>
      </c>
      <c r="E801" s="43"/>
      <c r="F801" s="43"/>
      <c r="G801" s="43"/>
      <c r="H801" s="43"/>
    </row>
    <row r="802" spans="1:8" ht="15.75" x14ac:dyDescent="0.25">
      <c r="A802" s="400" t="s">
        <v>152</v>
      </c>
      <c r="B802" s="401">
        <v>2018</v>
      </c>
      <c r="C802" s="401" t="str">
        <f t="shared" si="20"/>
        <v>Los Angeles_2018</v>
      </c>
      <c r="D802" s="100">
        <v>479.67647909174292</v>
      </c>
      <c r="E802" s="43"/>
      <c r="F802" s="43"/>
      <c r="G802" s="43"/>
      <c r="H802" s="43"/>
    </row>
    <row r="803" spans="1:8" ht="15.75" x14ac:dyDescent="0.25">
      <c r="A803" s="400" t="s">
        <v>152</v>
      </c>
      <c r="B803" s="401">
        <v>2019</v>
      </c>
      <c r="C803" s="401" t="str">
        <f t="shared" si="20"/>
        <v>Los Angeles_2019</v>
      </c>
      <c r="D803" s="100">
        <v>466.40349075723401</v>
      </c>
      <c r="E803" s="43"/>
      <c r="F803" s="43"/>
      <c r="G803" s="43"/>
      <c r="H803" s="43"/>
    </row>
    <row r="804" spans="1:8" ht="15.75" x14ac:dyDescent="0.25">
      <c r="A804" s="400" t="s">
        <v>152</v>
      </c>
      <c r="B804" s="401">
        <v>2020</v>
      </c>
      <c r="C804" s="401" t="str">
        <f t="shared" si="20"/>
        <v>Los Angeles_2020</v>
      </c>
      <c r="D804" s="100">
        <v>453.84232779458199</v>
      </c>
      <c r="E804" s="43"/>
      <c r="F804" s="43"/>
      <c r="G804" s="43"/>
      <c r="H804" s="43"/>
    </row>
    <row r="805" spans="1:8" ht="15.75" x14ac:dyDescent="0.25">
      <c r="A805" s="400" t="s">
        <v>152</v>
      </c>
      <c r="B805" s="401">
        <v>2021</v>
      </c>
      <c r="C805" s="401" t="str">
        <f t="shared" si="20"/>
        <v>Los Angeles_2021</v>
      </c>
      <c r="D805" s="100">
        <v>441.61183105712956</v>
      </c>
      <c r="E805" s="43"/>
      <c r="F805" s="43"/>
      <c r="G805" s="43"/>
      <c r="H805" s="43"/>
    </row>
    <row r="806" spans="1:8" ht="15.75" x14ac:dyDescent="0.25">
      <c r="A806" s="400" t="s">
        <v>152</v>
      </c>
      <c r="B806" s="401">
        <v>2022</v>
      </c>
      <c r="C806" s="401" t="str">
        <f t="shared" si="20"/>
        <v>Los Angeles_2022</v>
      </c>
      <c r="D806" s="100">
        <v>428.98731531545371</v>
      </c>
      <c r="E806" s="43"/>
      <c r="F806" s="43"/>
      <c r="G806" s="43"/>
      <c r="H806" s="43"/>
    </row>
    <row r="807" spans="1:8" ht="15.75" x14ac:dyDescent="0.25">
      <c r="A807" s="400" t="s">
        <v>152</v>
      </c>
      <c r="B807" s="401">
        <v>2023</v>
      </c>
      <c r="C807" s="401" t="str">
        <f t="shared" si="20"/>
        <v>Los Angeles_2023</v>
      </c>
      <c r="D807" s="100">
        <v>416.43232000008976</v>
      </c>
      <c r="E807" s="43"/>
      <c r="F807" s="43"/>
      <c r="G807" s="43"/>
      <c r="H807" s="43"/>
    </row>
    <row r="808" spans="1:8" ht="15.75" x14ac:dyDescent="0.25">
      <c r="A808" s="400" t="s">
        <v>152</v>
      </c>
      <c r="B808" s="401">
        <v>2024</v>
      </c>
      <c r="C808" s="401" t="str">
        <f t="shared" si="20"/>
        <v>Los Angeles_2024</v>
      </c>
      <c r="D808" s="100">
        <v>405.94673746612563</v>
      </c>
      <c r="E808" s="43"/>
      <c r="F808" s="43"/>
      <c r="G808" s="43"/>
      <c r="H808" s="43"/>
    </row>
    <row r="809" spans="1:8" ht="15.75" x14ac:dyDescent="0.25">
      <c r="A809" s="400" t="s">
        <v>152</v>
      </c>
      <c r="B809" s="401">
        <v>2025</v>
      </c>
      <c r="C809" s="401" t="str">
        <f t="shared" si="20"/>
        <v>Los Angeles_2025</v>
      </c>
      <c r="D809" s="100">
        <v>393.54997965115319</v>
      </c>
      <c r="E809" s="43"/>
      <c r="F809" s="43"/>
      <c r="G809" s="43"/>
      <c r="H809" s="43"/>
    </row>
    <row r="810" spans="1:8" ht="15.75" x14ac:dyDescent="0.25">
      <c r="A810" s="400" t="s">
        <v>152</v>
      </c>
      <c r="B810" s="401">
        <v>2026</v>
      </c>
      <c r="C810" s="401" t="str">
        <f t="shared" si="20"/>
        <v>Los Angeles_2026</v>
      </c>
      <c r="D810" s="100">
        <v>382.59803561431579</v>
      </c>
      <c r="E810" s="43"/>
      <c r="F810" s="43"/>
      <c r="G810" s="43"/>
      <c r="H810" s="43"/>
    </row>
    <row r="811" spans="1:8" ht="15.75" x14ac:dyDescent="0.25">
      <c r="A811" s="400" t="s">
        <v>152</v>
      </c>
      <c r="B811" s="401">
        <v>2027</v>
      </c>
      <c r="C811" s="401" t="str">
        <f t="shared" si="20"/>
        <v>Los Angeles_2027</v>
      </c>
      <c r="D811" s="100">
        <v>372.81496387752117</v>
      </c>
      <c r="E811" s="43"/>
      <c r="F811" s="43"/>
      <c r="G811" s="43"/>
      <c r="H811" s="43"/>
    </row>
    <row r="812" spans="1:8" ht="15.75" x14ac:dyDescent="0.25">
      <c r="A812" s="400" t="s">
        <v>152</v>
      </c>
      <c r="B812" s="401">
        <v>2028</v>
      </c>
      <c r="C812" s="401" t="str">
        <f t="shared" si="20"/>
        <v>Los Angeles_2028</v>
      </c>
      <c r="D812" s="100">
        <v>364.11445912066415</v>
      </c>
      <c r="E812" s="43"/>
      <c r="F812" s="43"/>
      <c r="G812" s="43"/>
      <c r="H812" s="43"/>
    </row>
    <row r="813" spans="1:8" ht="15.75" x14ac:dyDescent="0.25">
      <c r="A813" s="400" t="s">
        <v>152</v>
      </c>
      <c r="B813" s="401">
        <v>2029</v>
      </c>
      <c r="C813" s="401" t="str">
        <f t="shared" si="20"/>
        <v>Los Angeles_2029</v>
      </c>
      <c r="D813" s="100">
        <v>356.33388826427102</v>
      </c>
      <c r="E813" s="43"/>
      <c r="F813" s="43"/>
      <c r="G813" s="43"/>
      <c r="H813" s="43"/>
    </row>
    <row r="814" spans="1:8" ht="15.75" x14ac:dyDescent="0.25">
      <c r="A814" s="400" t="s">
        <v>152</v>
      </c>
      <c r="B814" s="401">
        <v>2030</v>
      </c>
      <c r="C814" s="401" t="str">
        <f t="shared" si="20"/>
        <v>Los Angeles_2030</v>
      </c>
      <c r="D814" s="100">
        <v>349.39768557493744</v>
      </c>
      <c r="E814" s="43"/>
      <c r="F814" s="43"/>
      <c r="G814" s="43"/>
      <c r="H814" s="43"/>
    </row>
    <row r="815" spans="1:8" ht="15.75" x14ac:dyDescent="0.25">
      <c r="A815" s="400" t="s">
        <v>152</v>
      </c>
      <c r="B815" s="401">
        <v>2031</v>
      </c>
      <c r="C815" s="401" t="str">
        <f t="shared" si="20"/>
        <v>Los Angeles_2031</v>
      </c>
      <c r="D815" s="100">
        <v>343.66934489262763</v>
      </c>
      <c r="E815" s="43"/>
      <c r="F815" s="43"/>
      <c r="G815" s="43"/>
      <c r="H815" s="43"/>
    </row>
    <row r="816" spans="1:8" ht="15.75" x14ac:dyDescent="0.25">
      <c r="A816" s="400" t="s">
        <v>152</v>
      </c>
      <c r="B816" s="401">
        <v>2032</v>
      </c>
      <c r="C816" s="401" t="str">
        <f t="shared" si="20"/>
        <v>Los Angeles_2032</v>
      </c>
      <c r="D816" s="100">
        <v>338.19734506431149</v>
      </c>
      <c r="E816" s="43"/>
      <c r="F816" s="43"/>
      <c r="G816" s="43"/>
      <c r="H816" s="43"/>
    </row>
    <row r="817" spans="1:8" ht="15.75" x14ac:dyDescent="0.25">
      <c r="A817" s="400" t="s">
        <v>152</v>
      </c>
      <c r="B817" s="401">
        <v>2033</v>
      </c>
      <c r="C817" s="401" t="str">
        <f t="shared" si="20"/>
        <v>Los Angeles_2033</v>
      </c>
      <c r="D817" s="100">
        <v>333.36481771841585</v>
      </c>
      <c r="E817" s="43"/>
      <c r="F817" s="43"/>
      <c r="G817" s="43"/>
      <c r="H817" s="43"/>
    </row>
    <row r="818" spans="1:8" ht="15.75" x14ac:dyDescent="0.25">
      <c r="A818" s="400" t="s">
        <v>152</v>
      </c>
      <c r="B818" s="401">
        <v>2034</v>
      </c>
      <c r="C818" s="401" t="str">
        <f t="shared" si="20"/>
        <v>Los Angeles_2034</v>
      </c>
      <c r="D818" s="100">
        <v>329.10855163826346</v>
      </c>
      <c r="E818" s="43"/>
      <c r="F818" s="43"/>
      <c r="G818" s="43"/>
      <c r="H818" s="43"/>
    </row>
    <row r="819" spans="1:8" ht="15.75" x14ac:dyDescent="0.25">
      <c r="A819" s="400" t="s">
        <v>152</v>
      </c>
      <c r="B819" s="401">
        <v>2035</v>
      </c>
      <c r="C819" s="401" t="str">
        <f t="shared" si="20"/>
        <v>Los Angeles_2035</v>
      </c>
      <c r="D819" s="100">
        <v>325.40267508563358</v>
      </c>
      <c r="E819" s="43"/>
      <c r="F819" s="43"/>
      <c r="G819" s="43"/>
      <c r="H819" s="43"/>
    </row>
    <row r="820" spans="1:8" ht="15.75" x14ac:dyDescent="0.25">
      <c r="A820" s="400" t="s">
        <v>152</v>
      </c>
      <c r="B820" s="401">
        <v>2036</v>
      </c>
      <c r="C820" s="401" t="str">
        <f t="shared" si="20"/>
        <v>Los Angeles_2036</v>
      </c>
      <c r="D820" s="100">
        <v>322.18489855559272</v>
      </c>
      <c r="E820" s="43"/>
      <c r="F820" s="43"/>
      <c r="G820" s="43"/>
      <c r="H820" s="43"/>
    </row>
    <row r="821" spans="1:8" ht="15.75" x14ac:dyDescent="0.25">
      <c r="A821" s="400" t="s">
        <v>152</v>
      </c>
      <c r="B821" s="401">
        <v>2037</v>
      </c>
      <c r="C821" s="401" t="str">
        <f t="shared" si="20"/>
        <v>Los Angeles_2037</v>
      </c>
      <c r="D821" s="100">
        <v>319.42897380599089</v>
      </c>
      <c r="E821" s="43"/>
      <c r="F821" s="43"/>
      <c r="G821" s="43"/>
      <c r="H821" s="43"/>
    </row>
    <row r="822" spans="1:8" ht="15.75" x14ac:dyDescent="0.25">
      <c r="A822" s="400" t="s">
        <v>152</v>
      </c>
      <c r="B822" s="401">
        <v>2038</v>
      </c>
      <c r="C822" s="401" t="str">
        <f t="shared" si="20"/>
        <v>Los Angeles_2038</v>
      </c>
      <c r="D822" s="100">
        <v>317.08383853504733</v>
      </c>
      <c r="E822" s="43"/>
      <c r="F822" s="43"/>
      <c r="G822" s="43"/>
      <c r="H822" s="43"/>
    </row>
    <row r="823" spans="1:8" ht="15.75" x14ac:dyDescent="0.25">
      <c r="A823" s="400" t="s">
        <v>152</v>
      </c>
      <c r="B823" s="401">
        <v>2039</v>
      </c>
      <c r="C823" s="401" t="str">
        <f t="shared" si="20"/>
        <v>Los Angeles_2039</v>
      </c>
      <c r="D823" s="100">
        <v>315.0939874887008</v>
      </c>
      <c r="E823" s="43"/>
      <c r="F823" s="43"/>
      <c r="G823" s="43"/>
      <c r="H823" s="43"/>
    </row>
    <row r="824" spans="1:8" ht="15.75" x14ac:dyDescent="0.25">
      <c r="A824" s="400" t="s">
        <v>152</v>
      </c>
      <c r="B824" s="401">
        <v>2040</v>
      </c>
      <c r="C824" s="401" t="str">
        <f t="shared" si="20"/>
        <v>Los Angeles_2040</v>
      </c>
      <c r="D824" s="100">
        <v>313.41381846851846</v>
      </c>
      <c r="E824" s="43"/>
      <c r="F824" s="43"/>
      <c r="G824" s="43"/>
      <c r="H824" s="43"/>
    </row>
    <row r="825" spans="1:8" ht="15.75" x14ac:dyDescent="0.25">
      <c r="A825" s="400" t="s">
        <v>152</v>
      </c>
      <c r="B825" s="401">
        <v>2041</v>
      </c>
      <c r="C825" s="401" t="str">
        <f t="shared" si="20"/>
        <v>Los Angeles_2041</v>
      </c>
      <c r="D825" s="100">
        <v>312.0278648336398</v>
      </c>
      <c r="E825" s="43"/>
      <c r="F825" s="43"/>
      <c r="G825" s="43"/>
      <c r="H825" s="43"/>
    </row>
    <row r="826" spans="1:8" ht="15.75" x14ac:dyDescent="0.25">
      <c r="A826" s="400" t="s">
        <v>152</v>
      </c>
      <c r="B826" s="401">
        <v>2042</v>
      </c>
      <c r="C826" s="401" t="str">
        <f t="shared" si="20"/>
        <v>Los Angeles_2042</v>
      </c>
      <c r="D826" s="100">
        <v>310.85980787265993</v>
      </c>
      <c r="E826" s="43"/>
      <c r="F826" s="43"/>
      <c r="G826" s="43"/>
      <c r="H826" s="43"/>
    </row>
    <row r="827" spans="1:8" ht="15.75" x14ac:dyDescent="0.25">
      <c r="A827" s="400" t="s">
        <v>152</v>
      </c>
      <c r="B827" s="401">
        <v>2043</v>
      </c>
      <c r="C827" s="401" t="str">
        <f t="shared" si="20"/>
        <v>Los Angeles_2043</v>
      </c>
      <c r="D827" s="100">
        <v>309.89582515412729</v>
      </c>
      <c r="E827" s="43"/>
      <c r="F827" s="43"/>
      <c r="G827" s="43"/>
      <c r="H827" s="43"/>
    </row>
    <row r="828" spans="1:8" ht="15.75" x14ac:dyDescent="0.25">
      <c r="A828" s="400" t="s">
        <v>152</v>
      </c>
      <c r="B828" s="401">
        <v>2044</v>
      </c>
      <c r="C828" s="401" t="str">
        <f t="shared" si="20"/>
        <v>Los Angeles_2044</v>
      </c>
      <c r="D828" s="100">
        <v>309.08670224153695</v>
      </c>
      <c r="E828" s="43"/>
      <c r="F828" s="43"/>
      <c r="G828" s="43"/>
      <c r="H828" s="43"/>
    </row>
    <row r="829" spans="1:8" ht="15.75" x14ac:dyDescent="0.25">
      <c r="A829" s="400" t="s">
        <v>152</v>
      </c>
      <c r="B829" s="401">
        <v>2045</v>
      </c>
      <c r="C829" s="401" t="str">
        <f t="shared" si="20"/>
        <v>Los Angeles_2045</v>
      </c>
      <c r="D829" s="100">
        <v>308.38921010677325</v>
      </c>
      <c r="E829" s="43"/>
      <c r="F829" s="43"/>
      <c r="G829" s="43"/>
      <c r="H829" s="43"/>
    </row>
    <row r="830" spans="1:8" ht="15.75" x14ac:dyDescent="0.25">
      <c r="A830" s="400" t="s">
        <v>152</v>
      </c>
      <c r="B830" s="401">
        <v>2046</v>
      </c>
      <c r="C830" s="401" t="str">
        <f t="shared" si="20"/>
        <v>Los Angeles_2046</v>
      </c>
      <c r="D830" s="100">
        <v>307.80758722688529</v>
      </c>
      <c r="E830" s="43"/>
      <c r="F830" s="43"/>
      <c r="G830" s="43"/>
      <c r="H830" s="43"/>
    </row>
    <row r="831" spans="1:8" ht="15.75" x14ac:dyDescent="0.25">
      <c r="A831" s="400" t="s">
        <v>152</v>
      </c>
      <c r="B831" s="401">
        <v>2047</v>
      </c>
      <c r="C831" s="401" t="str">
        <f t="shared" si="20"/>
        <v>Los Angeles_2047</v>
      </c>
      <c r="D831" s="100">
        <v>307.31098830675711</v>
      </c>
      <c r="E831" s="43"/>
      <c r="F831" s="43"/>
      <c r="G831" s="43"/>
      <c r="H831" s="43"/>
    </row>
    <row r="832" spans="1:8" ht="15.75" x14ac:dyDescent="0.25">
      <c r="A832" s="400" t="s">
        <v>152</v>
      </c>
      <c r="B832" s="401">
        <v>2048</v>
      </c>
      <c r="C832" s="401" t="str">
        <f t="shared" si="20"/>
        <v>Los Angeles_2048</v>
      </c>
      <c r="D832" s="100">
        <v>306.8894400166925</v>
      </c>
      <c r="E832" s="43"/>
      <c r="F832" s="43"/>
      <c r="G832" s="43"/>
      <c r="H832" s="43"/>
    </row>
    <row r="833" spans="1:8" ht="15.75" x14ac:dyDescent="0.25">
      <c r="A833" s="400" t="s">
        <v>152</v>
      </c>
      <c r="B833" s="401">
        <v>2049</v>
      </c>
      <c r="C833" s="401" t="str">
        <f t="shared" si="20"/>
        <v>Los Angeles_2049</v>
      </c>
      <c r="D833" s="100">
        <v>306.5318389069572</v>
      </c>
      <c r="E833" s="43"/>
      <c r="F833" s="43"/>
      <c r="G833" s="43"/>
      <c r="H833" s="43"/>
    </row>
    <row r="834" spans="1:8" ht="15.75" x14ac:dyDescent="0.25">
      <c r="A834" s="400" t="s">
        <v>152</v>
      </c>
      <c r="B834" s="401">
        <v>2050</v>
      </c>
      <c r="C834" s="401" t="str">
        <f t="shared" si="20"/>
        <v>Los Angeles_2050</v>
      </c>
      <c r="D834" s="100">
        <v>306.2511246168969</v>
      </c>
      <c r="E834" s="43"/>
      <c r="F834" s="43"/>
      <c r="G834" s="43"/>
      <c r="H834" s="43"/>
    </row>
    <row r="835" spans="1:8" ht="15.75" x14ac:dyDescent="0.25">
      <c r="A835" s="96" t="s">
        <v>149</v>
      </c>
      <c r="B835" s="97">
        <v>2015</v>
      </c>
      <c r="C835" s="98" t="s">
        <v>151</v>
      </c>
      <c r="D835" s="99">
        <v>540.75037488514602</v>
      </c>
      <c r="E835" s="43"/>
      <c r="F835" s="43"/>
      <c r="G835" s="43"/>
      <c r="H835" s="43"/>
    </row>
    <row r="836" spans="1:8" ht="15.75" x14ac:dyDescent="0.25">
      <c r="A836" s="96" t="s">
        <v>149</v>
      </c>
      <c r="B836" s="97">
        <v>2016</v>
      </c>
      <c r="C836" s="98" t="s">
        <v>150</v>
      </c>
      <c r="D836" s="99">
        <v>530.07852958271428</v>
      </c>
      <c r="E836" s="43"/>
      <c r="F836" s="43"/>
      <c r="G836" s="43"/>
      <c r="H836" s="43"/>
    </row>
    <row r="837" spans="1:8" ht="15.75" x14ac:dyDescent="0.25">
      <c r="A837" s="400" t="s">
        <v>149</v>
      </c>
      <c r="B837" s="401">
        <v>2017</v>
      </c>
      <c r="C837" s="401" t="str">
        <f t="shared" ref="C837:C870" si="21">CONCATENATE(A837,"_",B837)</f>
        <v>Madera_2017</v>
      </c>
      <c r="D837" s="100">
        <v>517.13996865286708</v>
      </c>
      <c r="E837" s="43"/>
      <c r="F837" s="43"/>
      <c r="G837" s="43"/>
      <c r="H837" s="43"/>
    </row>
    <row r="838" spans="1:8" ht="15.75" x14ac:dyDescent="0.25">
      <c r="A838" s="400" t="s">
        <v>149</v>
      </c>
      <c r="B838" s="401">
        <v>2018</v>
      </c>
      <c r="C838" s="401" t="str">
        <f t="shared" si="21"/>
        <v>Madera_2018</v>
      </c>
      <c r="D838" s="100">
        <v>508.61696477760393</v>
      </c>
      <c r="E838" s="43"/>
      <c r="F838" s="43"/>
      <c r="G838" s="43"/>
      <c r="H838" s="43"/>
    </row>
    <row r="839" spans="1:8" ht="15.75" x14ac:dyDescent="0.25">
      <c r="A839" s="400" t="s">
        <v>149</v>
      </c>
      <c r="B839" s="401">
        <v>2019</v>
      </c>
      <c r="C839" s="401" t="str">
        <f t="shared" si="21"/>
        <v>Madera_2019</v>
      </c>
      <c r="D839" s="100">
        <v>493.90767038329932</v>
      </c>
      <c r="E839" s="43"/>
      <c r="F839" s="43"/>
      <c r="G839" s="43"/>
      <c r="H839" s="43"/>
    </row>
    <row r="840" spans="1:8" ht="15.75" x14ac:dyDescent="0.25">
      <c r="A840" s="400" t="s">
        <v>149</v>
      </c>
      <c r="B840" s="401">
        <v>2020</v>
      </c>
      <c r="C840" s="401" t="str">
        <f t="shared" si="21"/>
        <v>Madera_2020</v>
      </c>
      <c r="D840" s="100">
        <v>478.87794042409649</v>
      </c>
      <c r="E840" s="43"/>
      <c r="F840" s="43"/>
      <c r="G840" s="43"/>
      <c r="H840" s="43"/>
    </row>
    <row r="841" spans="1:8" ht="15.75" x14ac:dyDescent="0.25">
      <c r="A841" s="400" t="s">
        <v>149</v>
      </c>
      <c r="B841" s="401">
        <v>2021</v>
      </c>
      <c r="C841" s="401" t="str">
        <f t="shared" si="21"/>
        <v>Madera_2021</v>
      </c>
      <c r="D841" s="100">
        <v>461.74499168159952</v>
      </c>
      <c r="E841" s="43"/>
      <c r="F841" s="43"/>
      <c r="G841" s="43"/>
      <c r="H841" s="43"/>
    </row>
    <row r="842" spans="1:8" ht="15.75" x14ac:dyDescent="0.25">
      <c r="A842" s="400" t="s">
        <v>149</v>
      </c>
      <c r="B842" s="401">
        <v>2022</v>
      </c>
      <c r="C842" s="401" t="str">
        <f t="shared" si="21"/>
        <v>Madera_2022</v>
      </c>
      <c r="D842" s="100">
        <v>446.85632243452153</v>
      </c>
      <c r="E842" s="43"/>
      <c r="F842" s="43"/>
      <c r="G842" s="43"/>
      <c r="H842" s="43"/>
    </row>
    <row r="843" spans="1:8" ht="15.75" x14ac:dyDescent="0.25">
      <c r="A843" s="400" t="s">
        <v>149</v>
      </c>
      <c r="B843" s="401">
        <v>2023</v>
      </c>
      <c r="C843" s="401" t="str">
        <f t="shared" si="21"/>
        <v>Madera_2023</v>
      </c>
      <c r="D843" s="100">
        <v>432.13541884943641</v>
      </c>
      <c r="E843" s="43"/>
      <c r="F843" s="43"/>
      <c r="G843" s="43"/>
      <c r="H843" s="43"/>
    </row>
    <row r="844" spans="1:8" ht="15.75" x14ac:dyDescent="0.25">
      <c r="A844" s="400" t="s">
        <v>149</v>
      </c>
      <c r="B844" s="401">
        <v>2024</v>
      </c>
      <c r="C844" s="401" t="str">
        <f t="shared" si="21"/>
        <v>Madera_2024</v>
      </c>
      <c r="D844" s="100">
        <v>421.44079540620845</v>
      </c>
      <c r="E844" s="43"/>
      <c r="F844" s="43"/>
      <c r="G844" s="43"/>
      <c r="H844" s="43"/>
    </row>
    <row r="845" spans="1:8" ht="15.75" x14ac:dyDescent="0.25">
      <c r="A845" s="400" t="s">
        <v>149</v>
      </c>
      <c r="B845" s="401">
        <v>2025</v>
      </c>
      <c r="C845" s="401" t="str">
        <f t="shared" si="21"/>
        <v>Madera_2025</v>
      </c>
      <c r="D845" s="100">
        <v>407.13877749751202</v>
      </c>
      <c r="E845" s="43"/>
      <c r="F845" s="43"/>
      <c r="G845" s="43"/>
      <c r="H845" s="43"/>
    </row>
    <row r="846" spans="1:8" ht="15.75" x14ac:dyDescent="0.25">
      <c r="A846" s="400" t="s">
        <v>149</v>
      </c>
      <c r="B846" s="401">
        <v>2026</v>
      </c>
      <c r="C846" s="401" t="str">
        <f t="shared" si="21"/>
        <v>Madera_2026</v>
      </c>
      <c r="D846" s="100">
        <v>399.94124719705337</v>
      </c>
      <c r="E846" s="43"/>
      <c r="F846" s="43"/>
      <c r="G846" s="43"/>
      <c r="H846" s="43"/>
    </row>
    <row r="847" spans="1:8" ht="15.75" x14ac:dyDescent="0.25">
      <c r="A847" s="400" t="s">
        <v>149</v>
      </c>
      <c r="B847" s="401">
        <v>2027</v>
      </c>
      <c r="C847" s="401" t="str">
        <f t="shared" si="21"/>
        <v>Madera_2027</v>
      </c>
      <c r="D847" s="100">
        <v>387.72176717269605</v>
      </c>
      <c r="E847" s="43"/>
      <c r="F847" s="43"/>
      <c r="G847" s="43"/>
      <c r="H847" s="43"/>
    </row>
    <row r="848" spans="1:8" ht="15.75" x14ac:dyDescent="0.25">
      <c r="A848" s="400" t="s">
        <v>149</v>
      </c>
      <c r="B848" s="401">
        <v>2028</v>
      </c>
      <c r="C848" s="401" t="str">
        <f t="shared" si="21"/>
        <v>Madera_2028</v>
      </c>
      <c r="D848" s="100">
        <v>376.68711881770702</v>
      </c>
      <c r="E848" s="43"/>
      <c r="F848" s="43"/>
      <c r="G848" s="43"/>
      <c r="H848" s="43"/>
    </row>
    <row r="849" spans="1:8" ht="15.75" x14ac:dyDescent="0.25">
      <c r="A849" s="400" t="s">
        <v>149</v>
      </c>
      <c r="B849" s="401">
        <v>2029</v>
      </c>
      <c r="C849" s="401" t="str">
        <f t="shared" si="21"/>
        <v>Madera_2029</v>
      </c>
      <c r="D849" s="100">
        <v>366.7781278208646</v>
      </c>
      <c r="E849" s="43"/>
      <c r="F849" s="43"/>
      <c r="G849" s="43"/>
      <c r="H849" s="43"/>
    </row>
    <row r="850" spans="1:8" ht="15.75" x14ac:dyDescent="0.25">
      <c r="A850" s="400" t="s">
        <v>149</v>
      </c>
      <c r="B850" s="401">
        <v>2030</v>
      </c>
      <c r="C850" s="401" t="str">
        <f t="shared" si="21"/>
        <v>Madera_2030</v>
      </c>
      <c r="D850" s="100">
        <v>357.94475903928645</v>
      </c>
      <c r="E850" s="43"/>
      <c r="F850" s="43"/>
      <c r="G850" s="43"/>
      <c r="H850" s="43"/>
    </row>
    <row r="851" spans="1:8" ht="15.75" x14ac:dyDescent="0.25">
      <c r="A851" s="400" t="s">
        <v>149</v>
      </c>
      <c r="B851" s="401">
        <v>2031</v>
      </c>
      <c r="C851" s="401" t="str">
        <f t="shared" si="21"/>
        <v>Madera_2031</v>
      </c>
      <c r="D851" s="100">
        <v>350.09859431354448</v>
      </c>
      <c r="E851" s="43"/>
      <c r="F851" s="43"/>
      <c r="G851" s="43"/>
      <c r="H851" s="43"/>
    </row>
    <row r="852" spans="1:8" ht="15.75" x14ac:dyDescent="0.25">
      <c r="A852" s="400" t="s">
        <v>149</v>
      </c>
      <c r="B852" s="401">
        <v>2032</v>
      </c>
      <c r="C852" s="401" t="str">
        <f t="shared" si="21"/>
        <v>Madera_2032</v>
      </c>
      <c r="D852" s="100">
        <v>343.17750203704873</v>
      </c>
      <c r="E852" s="43"/>
      <c r="F852" s="43"/>
      <c r="G852" s="43"/>
      <c r="H852" s="43"/>
    </row>
    <row r="853" spans="1:8" ht="15.75" x14ac:dyDescent="0.25">
      <c r="A853" s="400" t="s">
        <v>149</v>
      </c>
      <c r="B853" s="401">
        <v>2033</v>
      </c>
      <c r="C853" s="401" t="str">
        <f t="shared" si="21"/>
        <v>Madera_2033</v>
      </c>
      <c r="D853" s="100">
        <v>337.08417174247649</v>
      </c>
      <c r="E853" s="43"/>
      <c r="F853" s="43"/>
      <c r="G853" s="43"/>
      <c r="H853" s="43"/>
    </row>
    <row r="854" spans="1:8" ht="15.75" x14ac:dyDescent="0.25">
      <c r="A854" s="400" t="s">
        <v>149</v>
      </c>
      <c r="B854" s="401">
        <v>2034</v>
      </c>
      <c r="C854" s="401" t="str">
        <f t="shared" si="21"/>
        <v>Madera_2034</v>
      </c>
      <c r="D854" s="100">
        <v>331.76508364076233</v>
      </c>
      <c r="E854" s="43"/>
      <c r="F854" s="43"/>
      <c r="G854" s="43"/>
      <c r="H854" s="43"/>
    </row>
    <row r="855" spans="1:8" ht="15.75" x14ac:dyDescent="0.25">
      <c r="A855" s="400" t="s">
        <v>149</v>
      </c>
      <c r="B855" s="401">
        <v>2035</v>
      </c>
      <c r="C855" s="401" t="str">
        <f t="shared" si="21"/>
        <v>Madera_2035</v>
      </c>
      <c r="D855" s="100">
        <v>327.14529323652602</v>
      </c>
      <c r="E855" s="43"/>
      <c r="F855" s="43"/>
      <c r="G855" s="43"/>
      <c r="H855" s="43"/>
    </row>
    <row r="856" spans="1:8" ht="15.75" x14ac:dyDescent="0.25">
      <c r="A856" s="400" t="s">
        <v>149</v>
      </c>
      <c r="B856" s="401">
        <v>2036</v>
      </c>
      <c r="C856" s="401" t="str">
        <f t="shared" si="21"/>
        <v>Madera_2036</v>
      </c>
      <c r="D856" s="100">
        <v>323.14963184885812</v>
      </c>
      <c r="E856" s="43"/>
      <c r="F856" s="43"/>
      <c r="G856" s="43"/>
      <c r="H856" s="43"/>
    </row>
    <row r="857" spans="1:8" ht="15.75" x14ac:dyDescent="0.25">
      <c r="A857" s="400" t="s">
        <v>149</v>
      </c>
      <c r="B857" s="401">
        <v>2037</v>
      </c>
      <c r="C857" s="401" t="str">
        <f t="shared" si="21"/>
        <v>Madera_2037</v>
      </c>
      <c r="D857" s="100">
        <v>319.73371737245822</v>
      </c>
      <c r="E857" s="43"/>
      <c r="F857" s="43"/>
      <c r="G857" s="43"/>
      <c r="H857" s="43"/>
    </row>
    <row r="858" spans="1:8" ht="15.75" x14ac:dyDescent="0.25">
      <c r="A858" s="400" t="s">
        <v>149</v>
      </c>
      <c r="B858" s="401">
        <v>2038</v>
      </c>
      <c r="C858" s="401" t="str">
        <f t="shared" si="21"/>
        <v>Madera_2038</v>
      </c>
      <c r="D858" s="100">
        <v>316.83941285639338</v>
      </c>
      <c r="E858" s="43"/>
      <c r="F858" s="43"/>
      <c r="G858" s="43"/>
      <c r="H858" s="43"/>
    </row>
    <row r="859" spans="1:8" ht="15.75" x14ac:dyDescent="0.25">
      <c r="A859" s="400" t="s">
        <v>149</v>
      </c>
      <c r="B859" s="401">
        <v>2039</v>
      </c>
      <c r="C859" s="401" t="str">
        <f t="shared" si="21"/>
        <v>Madera_2039</v>
      </c>
      <c r="D859" s="100">
        <v>314.40116473744672</v>
      </c>
      <c r="E859" s="43"/>
      <c r="F859" s="43"/>
      <c r="G859" s="43"/>
      <c r="H859" s="43"/>
    </row>
    <row r="860" spans="1:8" ht="15.75" x14ac:dyDescent="0.25">
      <c r="A860" s="400" t="s">
        <v>149</v>
      </c>
      <c r="B860" s="401">
        <v>2040</v>
      </c>
      <c r="C860" s="401" t="str">
        <f t="shared" si="21"/>
        <v>Madera_2040</v>
      </c>
      <c r="D860" s="100">
        <v>312.37043230938519</v>
      </c>
      <c r="E860" s="43"/>
      <c r="F860" s="43"/>
      <c r="G860" s="43"/>
      <c r="H860" s="43"/>
    </row>
    <row r="861" spans="1:8" ht="15.75" x14ac:dyDescent="0.25">
      <c r="A861" s="400" t="s">
        <v>149</v>
      </c>
      <c r="B861" s="401">
        <v>2041</v>
      </c>
      <c r="C861" s="401" t="str">
        <f t="shared" si="21"/>
        <v>Madera_2041</v>
      </c>
      <c r="D861" s="100">
        <v>310.70600944246274</v>
      </c>
      <c r="E861" s="43"/>
      <c r="F861" s="43"/>
      <c r="G861" s="43"/>
      <c r="H861" s="43"/>
    </row>
    <row r="862" spans="1:8" ht="15.75" x14ac:dyDescent="0.25">
      <c r="A862" s="400" t="s">
        <v>149</v>
      </c>
      <c r="B862" s="401">
        <v>2042</v>
      </c>
      <c r="C862" s="401" t="str">
        <f t="shared" si="21"/>
        <v>Madera_2042</v>
      </c>
      <c r="D862" s="100">
        <v>309.33193810268705</v>
      </c>
      <c r="E862" s="43"/>
      <c r="F862" s="43"/>
      <c r="G862" s="43"/>
      <c r="H862" s="43"/>
    </row>
    <row r="863" spans="1:8" ht="15.75" x14ac:dyDescent="0.25">
      <c r="A863" s="400" t="s">
        <v>149</v>
      </c>
      <c r="B863" s="401">
        <v>2043</v>
      </c>
      <c r="C863" s="401" t="str">
        <f t="shared" si="21"/>
        <v>Madera_2043</v>
      </c>
      <c r="D863" s="100">
        <v>308.20985863162264</v>
      </c>
      <c r="E863" s="43"/>
      <c r="F863" s="43"/>
      <c r="G863" s="43"/>
      <c r="H863" s="43"/>
    </row>
    <row r="864" spans="1:8" ht="15.75" x14ac:dyDescent="0.25">
      <c r="A864" s="400" t="s">
        <v>149</v>
      </c>
      <c r="B864" s="401">
        <v>2044</v>
      </c>
      <c r="C864" s="401" t="str">
        <f t="shared" si="21"/>
        <v>Madera_2044</v>
      </c>
      <c r="D864" s="100">
        <v>307.28603962599095</v>
      </c>
      <c r="E864" s="43"/>
      <c r="F864" s="43"/>
      <c r="G864" s="43"/>
      <c r="H864" s="43"/>
    </row>
    <row r="865" spans="1:8" ht="15.75" x14ac:dyDescent="0.25">
      <c r="A865" s="400" t="s">
        <v>149</v>
      </c>
      <c r="B865" s="401">
        <v>2045</v>
      </c>
      <c r="C865" s="401" t="str">
        <f t="shared" si="21"/>
        <v>Madera_2045</v>
      </c>
      <c r="D865" s="100">
        <v>306.52767536586333</v>
      </c>
      <c r="E865" s="43"/>
      <c r="F865" s="43"/>
      <c r="G865" s="43"/>
      <c r="H865" s="43"/>
    </row>
    <row r="866" spans="1:8" ht="15.75" x14ac:dyDescent="0.25">
      <c r="A866" s="400" t="s">
        <v>149</v>
      </c>
      <c r="B866" s="401">
        <v>2046</v>
      </c>
      <c r="C866" s="401" t="str">
        <f t="shared" si="21"/>
        <v>Madera_2046</v>
      </c>
      <c r="D866" s="100">
        <v>305.90097453610508</v>
      </c>
      <c r="E866" s="43"/>
      <c r="F866" s="43"/>
      <c r="G866" s="43"/>
      <c r="H866" s="43"/>
    </row>
    <row r="867" spans="1:8" ht="15.75" x14ac:dyDescent="0.25">
      <c r="A867" s="400" t="s">
        <v>149</v>
      </c>
      <c r="B867" s="401">
        <v>2047</v>
      </c>
      <c r="C867" s="401" t="str">
        <f t="shared" si="21"/>
        <v>Madera_2047</v>
      </c>
      <c r="D867" s="100">
        <v>305.39274627008695</v>
      </c>
      <c r="E867" s="43"/>
      <c r="F867" s="43"/>
      <c r="G867" s="43"/>
      <c r="H867" s="43"/>
    </row>
    <row r="868" spans="1:8" ht="15.75" x14ac:dyDescent="0.25">
      <c r="A868" s="400" t="s">
        <v>149</v>
      </c>
      <c r="B868" s="401">
        <v>2048</v>
      </c>
      <c r="C868" s="401" t="str">
        <f t="shared" si="21"/>
        <v>Madera_2048</v>
      </c>
      <c r="D868" s="100">
        <v>304.97751456390694</v>
      </c>
      <c r="E868" s="43"/>
      <c r="F868" s="43"/>
      <c r="G868" s="43"/>
      <c r="H868" s="43"/>
    </row>
    <row r="869" spans="1:8" ht="15.75" x14ac:dyDescent="0.25">
      <c r="A869" s="400" t="s">
        <v>149</v>
      </c>
      <c r="B869" s="401">
        <v>2049</v>
      </c>
      <c r="C869" s="401" t="str">
        <f t="shared" si="21"/>
        <v>Madera_2049</v>
      </c>
      <c r="D869" s="100">
        <v>304.63654159494121</v>
      </c>
      <c r="E869" s="43"/>
      <c r="F869" s="43"/>
      <c r="G869" s="43"/>
      <c r="H869" s="43"/>
    </row>
    <row r="870" spans="1:8" ht="15.75" x14ac:dyDescent="0.25">
      <c r="A870" s="400" t="s">
        <v>149</v>
      </c>
      <c r="B870" s="401">
        <v>2050</v>
      </c>
      <c r="C870" s="401" t="str">
        <f t="shared" si="21"/>
        <v>Madera_2050</v>
      </c>
      <c r="D870" s="100">
        <v>304.35779028531772</v>
      </c>
      <c r="E870" s="43"/>
      <c r="F870" s="43"/>
      <c r="G870" s="43"/>
      <c r="H870" s="43"/>
    </row>
    <row r="871" spans="1:8" ht="15.75" x14ac:dyDescent="0.25">
      <c r="A871" s="96" t="s">
        <v>146</v>
      </c>
      <c r="B871" s="97">
        <v>2015</v>
      </c>
      <c r="C871" s="98" t="s">
        <v>148</v>
      </c>
      <c r="D871" s="99">
        <v>495.08096287040331</v>
      </c>
      <c r="E871" s="43"/>
      <c r="F871" s="43"/>
      <c r="G871" s="43"/>
      <c r="H871" s="43"/>
    </row>
    <row r="872" spans="1:8" ht="15.75" x14ac:dyDescent="0.25">
      <c r="A872" s="96" t="s">
        <v>146</v>
      </c>
      <c r="B872" s="97">
        <v>2016</v>
      </c>
      <c r="C872" s="98" t="s">
        <v>147</v>
      </c>
      <c r="D872" s="99">
        <v>486.1453719706916</v>
      </c>
      <c r="E872" s="43"/>
      <c r="F872" s="43"/>
      <c r="G872" s="43"/>
      <c r="H872" s="43"/>
    </row>
    <row r="873" spans="1:8" ht="15.75" x14ac:dyDescent="0.25">
      <c r="A873" s="400" t="s">
        <v>146</v>
      </c>
      <c r="B873" s="401">
        <v>2017</v>
      </c>
      <c r="C873" s="401" t="str">
        <f t="shared" ref="C873:C906" si="22">CONCATENATE(A873,"_",B873)</f>
        <v>Marin_2017</v>
      </c>
      <c r="D873" s="100">
        <v>475.10161134708585</v>
      </c>
      <c r="E873" s="43"/>
      <c r="F873" s="43"/>
      <c r="G873" s="43"/>
      <c r="H873" s="43"/>
    </row>
    <row r="874" spans="1:8" ht="15.75" x14ac:dyDescent="0.25">
      <c r="A874" s="400" t="s">
        <v>146</v>
      </c>
      <c r="B874" s="401">
        <v>2018</v>
      </c>
      <c r="C874" s="401" t="str">
        <f t="shared" si="22"/>
        <v>Marin_2018</v>
      </c>
      <c r="D874" s="100">
        <v>463.69103494706292</v>
      </c>
      <c r="E874" s="43"/>
      <c r="F874" s="43"/>
      <c r="G874" s="43"/>
      <c r="H874" s="43"/>
    </row>
    <row r="875" spans="1:8" ht="15.75" x14ac:dyDescent="0.25">
      <c r="A875" s="400" t="s">
        <v>146</v>
      </c>
      <c r="B875" s="401">
        <v>2019</v>
      </c>
      <c r="C875" s="401" t="str">
        <f t="shared" si="22"/>
        <v>Marin_2019</v>
      </c>
      <c r="D875" s="100">
        <v>451.83512262163708</v>
      </c>
      <c r="E875" s="43"/>
      <c r="F875" s="43"/>
      <c r="G875" s="43"/>
      <c r="H875" s="43"/>
    </row>
    <row r="876" spans="1:8" ht="15.75" x14ac:dyDescent="0.25">
      <c r="A876" s="400" t="s">
        <v>146</v>
      </c>
      <c r="B876" s="401">
        <v>2020</v>
      </c>
      <c r="C876" s="401" t="str">
        <f t="shared" si="22"/>
        <v>Marin_2020</v>
      </c>
      <c r="D876" s="100">
        <v>439.70159473997086</v>
      </c>
      <c r="E876" s="43"/>
      <c r="F876" s="43"/>
      <c r="G876" s="43"/>
      <c r="H876" s="43"/>
    </row>
    <row r="877" spans="1:8" ht="15.75" x14ac:dyDescent="0.25">
      <c r="A877" s="400" t="s">
        <v>146</v>
      </c>
      <c r="B877" s="401">
        <v>2021</v>
      </c>
      <c r="C877" s="401" t="str">
        <f t="shared" si="22"/>
        <v>Marin_2021</v>
      </c>
      <c r="D877" s="100">
        <v>427.35460649163974</v>
      </c>
      <c r="E877" s="43"/>
      <c r="F877" s="43"/>
      <c r="G877" s="43"/>
      <c r="H877" s="43"/>
    </row>
    <row r="878" spans="1:8" ht="15.75" x14ac:dyDescent="0.25">
      <c r="A878" s="400" t="s">
        <v>146</v>
      </c>
      <c r="B878" s="401">
        <v>2022</v>
      </c>
      <c r="C878" s="401" t="str">
        <f t="shared" si="22"/>
        <v>Marin_2022</v>
      </c>
      <c r="D878" s="100">
        <v>415.15914578365039</v>
      </c>
      <c r="E878" s="43"/>
      <c r="F878" s="43"/>
      <c r="G878" s="43"/>
      <c r="H878" s="43"/>
    </row>
    <row r="879" spans="1:8" ht="15.75" x14ac:dyDescent="0.25">
      <c r="A879" s="400" t="s">
        <v>146</v>
      </c>
      <c r="B879" s="401">
        <v>2023</v>
      </c>
      <c r="C879" s="401" t="str">
        <f t="shared" si="22"/>
        <v>Marin_2023</v>
      </c>
      <c r="D879" s="100">
        <v>402.98932964311962</v>
      </c>
      <c r="E879" s="43"/>
      <c r="F879" s="43"/>
      <c r="G879" s="43"/>
      <c r="H879" s="43"/>
    </row>
    <row r="880" spans="1:8" ht="15.75" x14ac:dyDescent="0.25">
      <c r="A880" s="400" t="s">
        <v>146</v>
      </c>
      <c r="B880" s="401">
        <v>2024</v>
      </c>
      <c r="C880" s="401" t="str">
        <f t="shared" si="22"/>
        <v>Marin_2024</v>
      </c>
      <c r="D880" s="100">
        <v>390.91086378308563</v>
      </c>
      <c r="E880" s="43"/>
      <c r="F880" s="43"/>
      <c r="G880" s="43"/>
      <c r="H880" s="43"/>
    </row>
    <row r="881" spans="1:8" ht="15.75" x14ac:dyDescent="0.25">
      <c r="A881" s="400" t="s">
        <v>146</v>
      </c>
      <c r="B881" s="401">
        <v>2025</v>
      </c>
      <c r="C881" s="401" t="str">
        <f t="shared" si="22"/>
        <v>Marin_2025</v>
      </c>
      <c r="D881" s="100">
        <v>378.90604144439072</v>
      </c>
      <c r="E881" s="43"/>
      <c r="F881" s="43"/>
      <c r="G881" s="43"/>
      <c r="H881" s="43"/>
    </row>
    <row r="882" spans="1:8" ht="15.75" x14ac:dyDescent="0.25">
      <c r="A882" s="400" t="s">
        <v>146</v>
      </c>
      <c r="B882" s="401">
        <v>2026</v>
      </c>
      <c r="C882" s="401" t="str">
        <f t="shared" si="22"/>
        <v>Marin_2026</v>
      </c>
      <c r="D882" s="100">
        <v>368.00060285580548</v>
      </c>
      <c r="E882" s="43"/>
      <c r="F882" s="43"/>
      <c r="G882" s="43"/>
      <c r="H882" s="43"/>
    </row>
    <row r="883" spans="1:8" ht="15.75" x14ac:dyDescent="0.25">
      <c r="A883" s="400" t="s">
        <v>146</v>
      </c>
      <c r="B883" s="401">
        <v>2027</v>
      </c>
      <c r="C883" s="401" t="str">
        <f t="shared" si="22"/>
        <v>Marin_2027</v>
      </c>
      <c r="D883" s="100">
        <v>358.04586734058523</v>
      </c>
      <c r="E883" s="43"/>
      <c r="F883" s="43"/>
      <c r="G883" s="43"/>
      <c r="H883" s="43"/>
    </row>
    <row r="884" spans="1:8" ht="15.75" x14ac:dyDescent="0.25">
      <c r="A884" s="400" t="s">
        <v>146</v>
      </c>
      <c r="B884" s="401">
        <v>2028</v>
      </c>
      <c r="C884" s="401" t="str">
        <f t="shared" si="22"/>
        <v>Marin_2028</v>
      </c>
      <c r="D884" s="100">
        <v>349.07378618546545</v>
      </c>
      <c r="E884" s="43"/>
      <c r="F884" s="43"/>
      <c r="G884" s="43"/>
      <c r="H884" s="43"/>
    </row>
    <row r="885" spans="1:8" ht="15.75" x14ac:dyDescent="0.25">
      <c r="A885" s="400" t="s">
        <v>146</v>
      </c>
      <c r="B885" s="401">
        <v>2029</v>
      </c>
      <c r="C885" s="401" t="str">
        <f t="shared" si="22"/>
        <v>Marin_2029</v>
      </c>
      <c r="D885" s="100">
        <v>341.00200102742252</v>
      </c>
      <c r="E885" s="43"/>
      <c r="F885" s="43"/>
      <c r="G885" s="43"/>
      <c r="H885" s="43"/>
    </row>
    <row r="886" spans="1:8" ht="15.75" x14ac:dyDescent="0.25">
      <c r="A886" s="400" t="s">
        <v>146</v>
      </c>
      <c r="B886" s="401">
        <v>2030</v>
      </c>
      <c r="C886" s="401" t="str">
        <f t="shared" si="22"/>
        <v>Marin_2030</v>
      </c>
      <c r="D886" s="100">
        <v>333.7862714827894</v>
      </c>
      <c r="E886" s="43"/>
      <c r="F886" s="43"/>
      <c r="G886" s="43"/>
      <c r="H886" s="43"/>
    </row>
    <row r="887" spans="1:8" ht="15.75" x14ac:dyDescent="0.25">
      <c r="A887" s="400" t="s">
        <v>146</v>
      </c>
      <c r="B887" s="401">
        <v>2031</v>
      </c>
      <c r="C887" s="401" t="str">
        <f t="shared" si="22"/>
        <v>Marin_2031</v>
      </c>
      <c r="D887" s="100">
        <v>327.35705940167031</v>
      </c>
      <c r="E887" s="43"/>
      <c r="F887" s="43"/>
      <c r="G887" s="43"/>
      <c r="H887" s="43"/>
    </row>
    <row r="888" spans="1:8" ht="15.75" x14ac:dyDescent="0.25">
      <c r="A888" s="400" t="s">
        <v>146</v>
      </c>
      <c r="B888" s="401">
        <v>2032</v>
      </c>
      <c r="C888" s="401" t="str">
        <f t="shared" si="22"/>
        <v>Marin_2032</v>
      </c>
      <c r="D888" s="100">
        <v>321.66956757129753</v>
      </c>
      <c r="E888" s="43"/>
      <c r="F888" s="43"/>
      <c r="G888" s="43"/>
      <c r="H888" s="43"/>
    </row>
    <row r="889" spans="1:8" ht="15.75" x14ac:dyDescent="0.25">
      <c r="A889" s="400" t="s">
        <v>146</v>
      </c>
      <c r="B889" s="401">
        <v>2033</v>
      </c>
      <c r="C889" s="401" t="str">
        <f t="shared" si="22"/>
        <v>Marin_2033</v>
      </c>
      <c r="D889" s="100">
        <v>316.67571114657204</v>
      </c>
      <c r="E889" s="43"/>
      <c r="F889" s="43"/>
      <c r="G889" s="43"/>
      <c r="H889" s="43"/>
    </row>
    <row r="890" spans="1:8" ht="15.75" x14ac:dyDescent="0.25">
      <c r="A890" s="400" t="s">
        <v>146</v>
      </c>
      <c r="B890" s="401">
        <v>2034</v>
      </c>
      <c r="C890" s="401" t="str">
        <f t="shared" si="22"/>
        <v>Marin_2034</v>
      </c>
      <c r="D890" s="100">
        <v>312.30701249028158</v>
      </c>
      <c r="E890" s="43"/>
      <c r="F890" s="43"/>
      <c r="G890" s="43"/>
      <c r="H890" s="43"/>
    </row>
    <row r="891" spans="1:8" ht="15.75" x14ac:dyDescent="0.25">
      <c r="A891" s="400" t="s">
        <v>146</v>
      </c>
      <c r="B891" s="401">
        <v>2035</v>
      </c>
      <c r="C891" s="401" t="str">
        <f t="shared" si="22"/>
        <v>Marin_2035</v>
      </c>
      <c r="D891" s="100">
        <v>308.51892507590435</v>
      </c>
      <c r="E891" s="43"/>
      <c r="F891" s="43"/>
      <c r="G891" s="43"/>
      <c r="H891" s="43"/>
    </row>
    <row r="892" spans="1:8" ht="15.75" x14ac:dyDescent="0.25">
      <c r="A892" s="400" t="s">
        <v>146</v>
      </c>
      <c r="B892" s="401">
        <v>2036</v>
      </c>
      <c r="C892" s="401" t="str">
        <f t="shared" si="22"/>
        <v>Marin_2036</v>
      </c>
      <c r="D892" s="100">
        <v>305.25896474721833</v>
      </c>
      <c r="E892" s="43"/>
      <c r="F892" s="43"/>
      <c r="G892" s="43"/>
      <c r="H892" s="43"/>
    </row>
    <row r="893" spans="1:8" ht="15.75" x14ac:dyDescent="0.25">
      <c r="A893" s="400" t="s">
        <v>146</v>
      </c>
      <c r="B893" s="401">
        <v>2037</v>
      </c>
      <c r="C893" s="401" t="str">
        <f t="shared" si="22"/>
        <v>Marin_2037</v>
      </c>
      <c r="D893" s="100">
        <v>302.49429438323529</v>
      </c>
      <c r="E893" s="43"/>
      <c r="F893" s="43"/>
      <c r="G893" s="43"/>
      <c r="H893" s="43"/>
    </row>
    <row r="894" spans="1:8" ht="15.75" x14ac:dyDescent="0.25">
      <c r="A894" s="400" t="s">
        <v>146</v>
      </c>
      <c r="B894" s="401">
        <v>2038</v>
      </c>
      <c r="C894" s="401" t="str">
        <f t="shared" si="22"/>
        <v>Marin_2038</v>
      </c>
      <c r="D894" s="100">
        <v>300.16638768765972</v>
      </c>
      <c r="E894" s="43"/>
      <c r="F894" s="43"/>
      <c r="G894" s="43"/>
      <c r="H894" s="43"/>
    </row>
    <row r="895" spans="1:8" ht="15.75" x14ac:dyDescent="0.25">
      <c r="A895" s="400" t="s">
        <v>146</v>
      </c>
      <c r="B895" s="401">
        <v>2039</v>
      </c>
      <c r="C895" s="401" t="str">
        <f t="shared" si="22"/>
        <v>Marin_2039</v>
      </c>
      <c r="D895" s="100">
        <v>298.2131721532661</v>
      </c>
      <c r="E895" s="43"/>
      <c r="F895" s="43"/>
      <c r="G895" s="43"/>
      <c r="H895" s="43"/>
    </row>
    <row r="896" spans="1:8" ht="15.75" x14ac:dyDescent="0.25">
      <c r="A896" s="400" t="s">
        <v>146</v>
      </c>
      <c r="B896" s="401">
        <v>2040</v>
      </c>
      <c r="C896" s="401" t="str">
        <f t="shared" si="22"/>
        <v>Marin_2040</v>
      </c>
      <c r="D896" s="100">
        <v>296.58251572825719</v>
      </c>
      <c r="E896" s="43"/>
      <c r="F896" s="43"/>
      <c r="G896" s="43"/>
      <c r="H896" s="43"/>
    </row>
    <row r="897" spans="1:8" ht="15.75" x14ac:dyDescent="0.25">
      <c r="A897" s="400" t="s">
        <v>146</v>
      </c>
      <c r="B897" s="401">
        <v>2041</v>
      </c>
      <c r="C897" s="401" t="str">
        <f t="shared" si="22"/>
        <v>Marin_2041</v>
      </c>
      <c r="D897" s="100">
        <v>295.24569144530011</v>
      </c>
      <c r="E897" s="43"/>
      <c r="F897" s="43"/>
      <c r="G897" s="43"/>
      <c r="H897" s="43"/>
    </row>
    <row r="898" spans="1:8" ht="15.75" x14ac:dyDescent="0.25">
      <c r="A898" s="400" t="s">
        <v>146</v>
      </c>
      <c r="B898" s="401">
        <v>2042</v>
      </c>
      <c r="C898" s="401" t="str">
        <f t="shared" si="22"/>
        <v>Marin_2042</v>
      </c>
      <c r="D898" s="100">
        <v>294.14019464300907</v>
      </c>
      <c r="E898" s="43"/>
      <c r="F898" s="43"/>
      <c r="G898" s="43"/>
      <c r="H898" s="43"/>
    </row>
    <row r="899" spans="1:8" ht="15.75" x14ac:dyDescent="0.25">
      <c r="A899" s="400" t="s">
        <v>146</v>
      </c>
      <c r="B899" s="401">
        <v>2043</v>
      </c>
      <c r="C899" s="401" t="str">
        <f t="shared" si="22"/>
        <v>Marin_2043</v>
      </c>
      <c r="D899" s="100">
        <v>293.24125066630603</v>
      </c>
      <c r="E899" s="43"/>
      <c r="F899" s="43"/>
      <c r="G899" s="43"/>
      <c r="H899" s="43"/>
    </row>
    <row r="900" spans="1:8" ht="15.75" x14ac:dyDescent="0.25">
      <c r="A900" s="400" t="s">
        <v>146</v>
      </c>
      <c r="B900" s="401">
        <v>2044</v>
      </c>
      <c r="C900" s="401" t="str">
        <f t="shared" si="22"/>
        <v>Marin_2044</v>
      </c>
      <c r="D900" s="100">
        <v>292.49890363572729</v>
      </c>
      <c r="E900" s="43"/>
      <c r="F900" s="43"/>
      <c r="G900" s="43"/>
      <c r="H900" s="43"/>
    </row>
    <row r="901" spans="1:8" ht="15.75" x14ac:dyDescent="0.25">
      <c r="A901" s="400" t="s">
        <v>146</v>
      </c>
      <c r="B901" s="401">
        <v>2045</v>
      </c>
      <c r="C901" s="401" t="str">
        <f t="shared" si="22"/>
        <v>Marin_2045</v>
      </c>
      <c r="D901" s="100">
        <v>291.88195322729041</v>
      </c>
      <c r="E901" s="43"/>
      <c r="F901" s="43"/>
      <c r="G901" s="43"/>
      <c r="H901" s="43"/>
    </row>
    <row r="902" spans="1:8" ht="15.75" x14ac:dyDescent="0.25">
      <c r="A902" s="400" t="s">
        <v>146</v>
      </c>
      <c r="B902" s="401">
        <v>2046</v>
      </c>
      <c r="C902" s="401" t="str">
        <f t="shared" si="22"/>
        <v>Marin_2046</v>
      </c>
      <c r="D902" s="100">
        <v>291.38257243275518</v>
      </c>
      <c r="E902" s="43"/>
      <c r="F902" s="43"/>
      <c r="G902" s="43"/>
      <c r="H902" s="43"/>
    </row>
    <row r="903" spans="1:8" ht="15.75" x14ac:dyDescent="0.25">
      <c r="A903" s="400" t="s">
        <v>146</v>
      </c>
      <c r="B903" s="401">
        <v>2047</v>
      </c>
      <c r="C903" s="401" t="str">
        <f t="shared" si="22"/>
        <v>Marin_2047</v>
      </c>
      <c r="D903" s="100">
        <v>290.9757543295255</v>
      </c>
      <c r="E903" s="43"/>
      <c r="F903" s="43"/>
      <c r="G903" s="43"/>
      <c r="H903" s="43"/>
    </row>
    <row r="904" spans="1:8" ht="15.75" x14ac:dyDescent="0.25">
      <c r="A904" s="400" t="s">
        <v>146</v>
      </c>
      <c r="B904" s="401">
        <v>2048</v>
      </c>
      <c r="C904" s="401" t="str">
        <f t="shared" si="22"/>
        <v>Marin_2048</v>
      </c>
      <c r="D904" s="100">
        <v>290.64376939571008</v>
      </c>
      <c r="E904" s="43"/>
      <c r="F904" s="43"/>
      <c r="G904" s="43"/>
      <c r="H904" s="43"/>
    </row>
    <row r="905" spans="1:8" ht="15.75" x14ac:dyDescent="0.25">
      <c r="A905" s="400" t="s">
        <v>146</v>
      </c>
      <c r="B905" s="401">
        <v>2049</v>
      </c>
      <c r="C905" s="401" t="str">
        <f t="shared" si="22"/>
        <v>Marin_2049</v>
      </c>
      <c r="D905" s="100">
        <v>290.3629548813546</v>
      </c>
      <c r="E905" s="43"/>
      <c r="F905" s="43"/>
      <c r="G905" s="43"/>
      <c r="H905" s="43"/>
    </row>
    <row r="906" spans="1:8" ht="15.75" x14ac:dyDescent="0.25">
      <c r="A906" s="400" t="s">
        <v>146</v>
      </c>
      <c r="B906" s="401">
        <v>2050</v>
      </c>
      <c r="C906" s="401" t="str">
        <f t="shared" si="22"/>
        <v>Marin_2050</v>
      </c>
      <c r="D906" s="100">
        <v>290.13654687484058</v>
      </c>
      <c r="E906" s="43"/>
      <c r="F906" s="43"/>
      <c r="G906" s="43"/>
      <c r="H906" s="43"/>
    </row>
    <row r="907" spans="1:8" ht="15.75" x14ac:dyDescent="0.25">
      <c r="A907" s="96" t="s">
        <v>143</v>
      </c>
      <c r="B907" s="97">
        <v>2015</v>
      </c>
      <c r="C907" s="98" t="s">
        <v>145</v>
      </c>
      <c r="D907" s="99">
        <v>558.90220799596966</v>
      </c>
      <c r="E907" s="43"/>
      <c r="F907" s="43"/>
      <c r="G907" s="43"/>
      <c r="H907" s="43"/>
    </row>
    <row r="908" spans="1:8" ht="15.75" x14ac:dyDescent="0.25">
      <c r="A908" s="96" t="s">
        <v>143</v>
      </c>
      <c r="B908" s="97">
        <v>2016</v>
      </c>
      <c r="C908" s="98" t="s">
        <v>144</v>
      </c>
      <c r="D908" s="99">
        <v>550.54397583394359</v>
      </c>
      <c r="E908" s="43"/>
      <c r="F908" s="43"/>
      <c r="G908" s="43"/>
      <c r="H908" s="43"/>
    </row>
    <row r="909" spans="1:8" ht="15.75" x14ac:dyDescent="0.25">
      <c r="A909" s="400" t="s">
        <v>143</v>
      </c>
      <c r="B909" s="401">
        <v>2017</v>
      </c>
      <c r="C909" s="401" t="str">
        <f t="shared" ref="C909:C942" si="23">CONCATENATE(A909,"_",B909)</f>
        <v>Mariposa_2017</v>
      </c>
      <c r="D909" s="100">
        <v>538.94546996588338</v>
      </c>
      <c r="E909" s="43"/>
      <c r="F909" s="43"/>
      <c r="G909" s="43"/>
      <c r="H909" s="43"/>
    </row>
    <row r="910" spans="1:8" ht="15.75" x14ac:dyDescent="0.25">
      <c r="A910" s="400" t="s">
        <v>143</v>
      </c>
      <c r="B910" s="401">
        <v>2018</v>
      </c>
      <c r="C910" s="401" t="str">
        <f t="shared" si="23"/>
        <v>Mariposa_2018</v>
      </c>
      <c r="D910" s="100">
        <v>526.72211328894434</v>
      </c>
      <c r="E910" s="43"/>
      <c r="F910" s="43"/>
      <c r="G910" s="43"/>
      <c r="H910" s="43"/>
    </row>
    <row r="911" spans="1:8" ht="15.75" x14ac:dyDescent="0.25">
      <c r="A911" s="400" t="s">
        <v>143</v>
      </c>
      <c r="B911" s="401">
        <v>2019</v>
      </c>
      <c r="C911" s="401" t="str">
        <f t="shared" si="23"/>
        <v>Mariposa_2019</v>
      </c>
      <c r="D911" s="100">
        <v>513.60780505153048</v>
      </c>
      <c r="E911" s="43"/>
      <c r="F911" s="43"/>
      <c r="G911" s="43"/>
      <c r="H911" s="43"/>
    </row>
    <row r="912" spans="1:8" ht="15.75" x14ac:dyDescent="0.25">
      <c r="A912" s="400" t="s">
        <v>143</v>
      </c>
      <c r="B912" s="401">
        <v>2020</v>
      </c>
      <c r="C912" s="401" t="str">
        <f t="shared" si="23"/>
        <v>Mariposa_2020</v>
      </c>
      <c r="D912" s="100">
        <v>499.82262686039752</v>
      </c>
      <c r="E912" s="43"/>
      <c r="F912" s="43"/>
      <c r="G912" s="43"/>
      <c r="H912" s="43"/>
    </row>
    <row r="913" spans="1:8" ht="15.75" x14ac:dyDescent="0.25">
      <c r="A913" s="400" t="s">
        <v>143</v>
      </c>
      <c r="B913" s="401">
        <v>2021</v>
      </c>
      <c r="C913" s="401" t="str">
        <f t="shared" si="23"/>
        <v>Mariposa_2021</v>
      </c>
      <c r="D913" s="100">
        <v>485.21398429697081</v>
      </c>
      <c r="E913" s="43"/>
      <c r="F913" s="43"/>
      <c r="G913" s="43"/>
      <c r="H913" s="43"/>
    </row>
    <row r="914" spans="1:8" ht="15.75" x14ac:dyDescent="0.25">
      <c r="A914" s="400" t="s">
        <v>143</v>
      </c>
      <c r="B914" s="401">
        <v>2022</v>
      </c>
      <c r="C914" s="401" t="str">
        <f t="shared" si="23"/>
        <v>Mariposa_2022</v>
      </c>
      <c r="D914" s="100">
        <v>470.34928435290891</v>
      </c>
      <c r="E914" s="43"/>
      <c r="F914" s="43"/>
      <c r="G914" s="43"/>
      <c r="H914" s="43"/>
    </row>
    <row r="915" spans="1:8" ht="15.75" x14ac:dyDescent="0.25">
      <c r="A915" s="400" t="s">
        <v>143</v>
      </c>
      <c r="B915" s="401">
        <v>2023</v>
      </c>
      <c r="C915" s="401" t="str">
        <f t="shared" si="23"/>
        <v>Mariposa_2023</v>
      </c>
      <c r="D915" s="100">
        <v>455.56436469740436</v>
      </c>
      <c r="E915" s="43"/>
      <c r="F915" s="43"/>
      <c r="G915" s="43"/>
      <c r="H915" s="43"/>
    </row>
    <row r="916" spans="1:8" ht="15.75" x14ac:dyDescent="0.25">
      <c r="A916" s="400" t="s">
        <v>143</v>
      </c>
      <c r="B916" s="401">
        <v>2024</v>
      </c>
      <c r="C916" s="401" t="str">
        <f t="shared" si="23"/>
        <v>Mariposa_2024</v>
      </c>
      <c r="D916" s="100">
        <v>440.7432437315627</v>
      </c>
      <c r="E916" s="43"/>
      <c r="F916" s="43"/>
      <c r="G916" s="43"/>
      <c r="H916" s="43"/>
    </row>
    <row r="917" spans="1:8" ht="15.75" x14ac:dyDescent="0.25">
      <c r="A917" s="400" t="s">
        <v>143</v>
      </c>
      <c r="B917" s="401">
        <v>2025</v>
      </c>
      <c r="C917" s="401" t="str">
        <f t="shared" si="23"/>
        <v>Mariposa_2025</v>
      </c>
      <c r="D917" s="100">
        <v>426.26200098073281</v>
      </c>
      <c r="E917" s="43"/>
      <c r="F917" s="43"/>
      <c r="G917" s="43"/>
      <c r="H917" s="43"/>
    </row>
    <row r="918" spans="1:8" ht="15.75" x14ac:dyDescent="0.25">
      <c r="A918" s="400" t="s">
        <v>143</v>
      </c>
      <c r="B918" s="401">
        <v>2026</v>
      </c>
      <c r="C918" s="401" t="str">
        <f t="shared" si="23"/>
        <v>Mariposa_2026</v>
      </c>
      <c r="D918" s="100">
        <v>412.6652304162389</v>
      </c>
      <c r="E918" s="43"/>
      <c r="F918" s="43"/>
      <c r="G918" s="43"/>
      <c r="H918" s="43"/>
    </row>
    <row r="919" spans="1:8" ht="15.75" x14ac:dyDescent="0.25">
      <c r="A919" s="400" t="s">
        <v>143</v>
      </c>
      <c r="B919" s="401">
        <v>2027</v>
      </c>
      <c r="C919" s="401" t="str">
        <f t="shared" si="23"/>
        <v>Mariposa_2027</v>
      </c>
      <c r="D919" s="100">
        <v>399.80787009470038</v>
      </c>
      <c r="E919" s="43"/>
      <c r="F919" s="43"/>
      <c r="G919" s="43"/>
      <c r="H919" s="43"/>
    </row>
    <row r="920" spans="1:8" ht="15.75" x14ac:dyDescent="0.25">
      <c r="A920" s="400" t="s">
        <v>143</v>
      </c>
      <c r="B920" s="401">
        <v>2028</v>
      </c>
      <c r="C920" s="401" t="str">
        <f t="shared" si="23"/>
        <v>Mariposa_2028</v>
      </c>
      <c r="D920" s="100">
        <v>387.82584645569392</v>
      </c>
      <c r="E920" s="43"/>
      <c r="F920" s="43"/>
      <c r="G920" s="43"/>
      <c r="H920" s="43"/>
    </row>
    <row r="921" spans="1:8" ht="15.75" x14ac:dyDescent="0.25">
      <c r="A921" s="400" t="s">
        <v>143</v>
      </c>
      <c r="B921" s="401">
        <v>2029</v>
      </c>
      <c r="C921" s="401" t="str">
        <f t="shared" si="23"/>
        <v>Mariposa_2029</v>
      </c>
      <c r="D921" s="100">
        <v>376.7732027169094</v>
      </c>
      <c r="E921" s="43"/>
      <c r="F921" s="43"/>
      <c r="G921" s="43"/>
      <c r="H921" s="43"/>
    </row>
    <row r="922" spans="1:8" ht="15.75" x14ac:dyDescent="0.25">
      <c r="A922" s="400" t="s">
        <v>143</v>
      </c>
      <c r="B922" s="401">
        <v>2030</v>
      </c>
      <c r="C922" s="401" t="str">
        <f t="shared" si="23"/>
        <v>Mariposa_2030</v>
      </c>
      <c r="D922" s="100">
        <v>366.59053891100194</v>
      </c>
      <c r="E922" s="43"/>
      <c r="F922" s="43"/>
      <c r="G922" s="43"/>
      <c r="H922" s="43"/>
    </row>
    <row r="923" spans="1:8" ht="15.75" x14ac:dyDescent="0.25">
      <c r="A923" s="400" t="s">
        <v>143</v>
      </c>
      <c r="B923" s="401">
        <v>2031</v>
      </c>
      <c r="C923" s="401" t="str">
        <f t="shared" si="23"/>
        <v>Mariposa_2031</v>
      </c>
      <c r="D923" s="100">
        <v>357.36988993077489</v>
      </c>
      <c r="E923" s="43"/>
      <c r="F923" s="43"/>
      <c r="G923" s="43"/>
      <c r="H923" s="43"/>
    </row>
    <row r="924" spans="1:8" ht="15.75" x14ac:dyDescent="0.25">
      <c r="A924" s="400" t="s">
        <v>143</v>
      </c>
      <c r="B924" s="401">
        <v>2032</v>
      </c>
      <c r="C924" s="401" t="str">
        <f t="shared" si="23"/>
        <v>Mariposa_2032</v>
      </c>
      <c r="D924" s="100">
        <v>349.11987131039496</v>
      </c>
      <c r="E924" s="43"/>
      <c r="F924" s="43"/>
      <c r="G924" s="43"/>
      <c r="H924" s="43"/>
    </row>
    <row r="925" spans="1:8" ht="15.75" x14ac:dyDescent="0.25">
      <c r="A925" s="400" t="s">
        <v>143</v>
      </c>
      <c r="B925" s="401">
        <v>2033</v>
      </c>
      <c r="C925" s="401" t="str">
        <f t="shared" si="23"/>
        <v>Mariposa_2033</v>
      </c>
      <c r="D925" s="100">
        <v>341.63440128384639</v>
      </c>
      <c r="E925" s="43"/>
      <c r="F925" s="43"/>
      <c r="G925" s="43"/>
      <c r="H925" s="43"/>
    </row>
    <row r="926" spans="1:8" ht="15.75" x14ac:dyDescent="0.25">
      <c r="A926" s="400" t="s">
        <v>143</v>
      </c>
      <c r="B926" s="401">
        <v>2034</v>
      </c>
      <c r="C926" s="401" t="str">
        <f t="shared" si="23"/>
        <v>Mariposa_2034</v>
      </c>
      <c r="D926" s="100">
        <v>334.96651380659301</v>
      </c>
      <c r="E926" s="43"/>
      <c r="F926" s="43"/>
      <c r="G926" s="43"/>
      <c r="H926" s="43"/>
    </row>
    <row r="927" spans="1:8" ht="15.75" x14ac:dyDescent="0.25">
      <c r="A927" s="400" t="s">
        <v>143</v>
      </c>
      <c r="B927" s="401">
        <v>2035</v>
      </c>
      <c r="C927" s="401" t="str">
        <f t="shared" si="23"/>
        <v>Mariposa_2035</v>
      </c>
      <c r="D927" s="100">
        <v>328.97114434026633</v>
      </c>
      <c r="E927" s="43"/>
      <c r="F927" s="43"/>
      <c r="G927" s="43"/>
      <c r="H927" s="43"/>
    </row>
    <row r="928" spans="1:8" ht="15.75" x14ac:dyDescent="0.25">
      <c r="A928" s="400" t="s">
        <v>143</v>
      </c>
      <c r="B928" s="401">
        <v>2036</v>
      </c>
      <c r="C928" s="401" t="str">
        <f t="shared" si="23"/>
        <v>Mariposa_2036</v>
      </c>
      <c r="D928" s="100">
        <v>323.81429519345272</v>
      </c>
      <c r="E928" s="43"/>
      <c r="F928" s="43"/>
      <c r="G928" s="43"/>
      <c r="H928" s="43"/>
    </row>
    <row r="929" spans="1:8" ht="15.75" x14ac:dyDescent="0.25">
      <c r="A929" s="400" t="s">
        <v>143</v>
      </c>
      <c r="B929" s="401">
        <v>2037</v>
      </c>
      <c r="C929" s="401" t="str">
        <f t="shared" si="23"/>
        <v>Mariposa_2037</v>
      </c>
      <c r="D929" s="100">
        <v>319.23150094515574</v>
      </c>
      <c r="E929" s="43"/>
      <c r="F929" s="43"/>
      <c r="G929" s="43"/>
      <c r="H929" s="43"/>
    </row>
    <row r="930" spans="1:8" ht="15.75" x14ac:dyDescent="0.25">
      <c r="A930" s="400" t="s">
        <v>143</v>
      </c>
      <c r="B930" s="401">
        <v>2038</v>
      </c>
      <c r="C930" s="401" t="str">
        <f t="shared" si="23"/>
        <v>Mariposa_2038</v>
      </c>
      <c r="D930" s="100">
        <v>315.29459192823373</v>
      </c>
      <c r="E930" s="43"/>
      <c r="F930" s="43"/>
      <c r="G930" s="43"/>
      <c r="H930" s="43"/>
    </row>
    <row r="931" spans="1:8" ht="15.75" x14ac:dyDescent="0.25">
      <c r="A931" s="400" t="s">
        <v>143</v>
      </c>
      <c r="B931" s="401">
        <v>2039</v>
      </c>
      <c r="C931" s="401" t="str">
        <f t="shared" si="23"/>
        <v>Mariposa_2039</v>
      </c>
      <c r="D931" s="100">
        <v>311.84308588938558</v>
      </c>
      <c r="E931" s="43"/>
      <c r="F931" s="43"/>
      <c r="G931" s="43"/>
      <c r="H931" s="43"/>
    </row>
    <row r="932" spans="1:8" ht="15.75" x14ac:dyDescent="0.25">
      <c r="A932" s="400" t="s">
        <v>143</v>
      </c>
      <c r="B932" s="401">
        <v>2040</v>
      </c>
      <c r="C932" s="401" t="str">
        <f t="shared" si="23"/>
        <v>Mariposa_2040</v>
      </c>
      <c r="D932" s="100">
        <v>308.82329633807564</v>
      </c>
      <c r="E932" s="43"/>
      <c r="F932" s="43"/>
      <c r="G932" s="43"/>
      <c r="H932" s="43"/>
    </row>
    <row r="933" spans="1:8" ht="15.75" x14ac:dyDescent="0.25">
      <c r="A933" s="400" t="s">
        <v>143</v>
      </c>
      <c r="B933" s="401">
        <v>2041</v>
      </c>
      <c r="C933" s="401" t="str">
        <f t="shared" si="23"/>
        <v>Mariposa_2041</v>
      </c>
      <c r="D933" s="100">
        <v>306.24567043304023</v>
      </c>
      <c r="E933" s="43"/>
      <c r="F933" s="43"/>
      <c r="G933" s="43"/>
      <c r="H933" s="43"/>
    </row>
    <row r="934" spans="1:8" ht="15.75" x14ac:dyDescent="0.25">
      <c r="A934" s="400" t="s">
        <v>143</v>
      </c>
      <c r="B934" s="401">
        <v>2042</v>
      </c>
      <c r="C934" s="401" t="str">
        <f t="shared" si="23"/>
        <v>Mariposa_2042</v>
      </c>
      <c r="D934" s="100">
        <v>303.93491744724435</v>
      </c>
      <c r="E934" s="43"/>
      <c r="F934" s="43"/>
      <c r="G934" s="43"/>
      <c r="H934" s="43"/>
    </row>
    <row r="935" spans="1:8" ht="15.75" x14ac:dyDescent="0.25">
      <c r="A935" s="400" t="s">
        <v>143</v>
      </c>
      <c r="B935" s="401">
        <v>2043</v>
      </c>
      <c r="C935" s="401" t="str">
        <f t="shared" si="23"/>
        <v>Mariposa_2043</v>
      </c>
      <c r="D935" s="100">
        <v>301.94266648052184</v>
      </c>
      <c r="E935" s="43"/>
      <c r="F935" s="43"/>
      <c r="G935" s="43"/>
      <c r="H935" s="43"/>
    </row>
    <row r="936" spans="1:8" ht="15.75" x14ac:dyDescent="0.25">
      <c r="A936" s="400" t="s">
        <v>143</v>
      </c>
      <c r="B936" s="401">
        <v>2044</v>
      </c>
      <c r="C936" s="401" t="str">
        <f t="shared" si="23"/>
        <v>Mariposa_2044</v>
      </c>
      <c r="D936" s="100">
        <v>300.16516873312355</v>
      </c>
      <c r="E936" s="43"/>
      <c r="F936" s="43"/>
      <c r="G936" s="43"/>
      <c r="H936" s="43"/>
    </row>
    <row r="937" spans="1:8" ht="15.75" x14ac:dyDescent="0.25">
      <c r="A937" s="400" t="s">
        <v>143</v>
      </c>
      <c r="B937" s="401">
        <v>2045</v>
      </c>
      <c r="C937" s="401" t="str">
        <f t="shared" si="23"/>
        <v>Mariposa_2045</v>
      </c>
      <c r="D937" s="100">
        <v>298.5490554502</v>
      </c>
      <c r="E937" s="43"/>
      <c r="F937" s="43"/>
      <c r="G937" s="43"/>
      <c r="H937" s="43"/>
    </row>
    <row r="938" spans="1:8" ht="15.75" x14ac:dyDescent="0.25">
      <c r="A938" s="400" t="s">
        <v>143</v>
      </c>
      <c r="B938" s="401">
        <v>2046</v>
      </c>
      <c r="C938" s="401" t="str">
        <f t="shared" si="23"/>
        <v>Mariposa_2046</v>
      </c>
      <c r="D938" s="100">
        <v>297.15066783537503</v>
      </c>
      <c r="E938" s="43"/>
      <c r="F938" s="43"/>
      <c r="G938" s="43"/>
      <c r="H938" s="43"/>
    </row>
    <row r="939" spans="1:8" ht="15.75" x14ac:dyDescent="0.25">
      <c r="A939" s="400" t="s">
        <v>143</v>
      </c>
      <c r="B939" s="401">
        <v>2047</v>
      </c>
      <c r="C939" s="401" t="str">
        <f t="shared" si="23"/>
        <v>Mariposa_2047</v>
      </c>
      <c r="D939" s="100">
        <v>295.89806278849187</v>
      </c>
      <c r="E939" s="43"/>
      <c r="F939" s="43"/>
      <c r="G939" s="43"/>
      <c r="H939" s="43"/>
    </row>
    <row r="940" spans="1:8" ht="15.75" x14ac:dyDescent="0.25">
      <c r="A940" s="400" t="s">
        <v>143</v>
      </c>
      <c r="B940" s="401">
        <v>2048</v>
      </c>
      <c r="C940" s="401" t="str">
        <f t="shared" si="23"/>
        <v>Mariposa_2048</v>
      </c>
      <c r="D940" s="100">
        <v>294.8295036390179</v>
      </c>
      <c r="E940" s="43"/>
      <c r="F940" s="43"/>
      <c r="G940" s="43"/>
      <c r="H940" s="43"/>
    </row>
    <row r="941" spans="1:8" ht="15.75" x14ac:dyDescent="0.25">
      <c r="A941" s="400" t="s">
        <v>143</v>
      </c>
      <c r="B941" s="401">
        <v>2049</v>
      </c>
      <c r="C941" s="401" t="str">
        <f t="shared" si="23"/>
        <v>Mariposa_2049</v>
      </c>
      <c r="D941" s="100">
        <v>293.88829299279314</v>
      </c>
      <c r="E941" s="43"/>
      <c r="F941" s="43"/>
      <c r="G941" s="43"/>
      <c r="H941" s="43"/>
    </row>
    <row r="942" spans="1:8" ht="15.75" x14ac:dyDescent="0.25">
      <c r="A942" s="400" t="s">
        <v>143</v>
      </c>
      <c r="B942" s="401">
        <v>2050</v>
      </c>
      <c r="C942" s="401" t="str">
        <f t="shared" si="23"/>
        <v>Mariposa_2050</v>
      </c>
      <c r="D942" s="100">
        <v>293.07132099489218</v>
      </c>
      <c r="E942" s="43"/>
      <c r="F942" s="43"/>
      <c r="G942" s="43"/>
      <c r="H942" s="43"/>
    </row>
    <row r="943" spans="1:8" ht="15.75" x14ac:dyDescent="0.25">
      <c r="A943" s="96" t="s">
        <v>140</v>
      </c>
      <c r="B943" s="97">
        <v>2015</v>
      </c>
      <c r="C943" s="98" t="s">
        <v>142</v>
      </c>
      <c r="D943" s="99">
        <v>513.03968055046005</v>
      </c>
      <c r="E943" s="43"/>
      <c r="F943" s="43"/>
      <c r="G943" s="43"/>
      <c r="H943" s="43"/>
    </row>
    <row r="944" spans="1:8" ht="15.75" x14ac:dyDescent="0.25">
      <c r="A944" s="96" t="s">
        <v>140</v>
      </c>
      <c r="B944" s="97">
        <v>2016</v>
      </c>
      <c r="C944" s="98" t="s">
        <v>141</v>
      </c>
      <c r="D944" s="99">
        <v>503.87456644366068</v>
      </c>
      <c r="E944" s="43"/>
      <c r="F944" s="43"/>
      <c r="G944" s="43"/>
      <c r="H944" s="43"/>
    </row>
    <row r="945" spans="1:8" ht="15.75" x14ac:dyDescent="0.25">
      <c r="A945" s="400" t="s">
        <v>140</v>
      </c>
      <c r="B945" s="401">
        <v>2017</v>
      </c>
      <c r="C945" s="401" t="str">
        <f t="shared" ref="C945:C978" si="24">CONCATENATE(A945,"_",B945)</f>
        <v>Mendocino_2017</v>
      </c>
      <c r="D945" s="100">
        <v>492.54768414934222</v>
      </c>
      <c r="E945" s="43"/>
      <c r="F945" s="43"/>
      <c r="G945" s="43"/>
      <c r="H945" s="43"/>
    </row>
    <row r="946" spans="1:8" ht="15.75" x14ac:dyDescent="0.25">
      <c r="A946" s="400" t="s">
        <v>140</v>
      </c>
      <c r="B946" s="401">
        <v>2018</v>
      </c>
      <c r="C946" s="401" t="str">
        <f t="shared" si="24"/>
        <v>Mendocino_2018</v>
      </c>
      <c r="D946" s="100">
        <v>480.60888819862214</v>
      </c>
      <c r="E946" s="43"/>
      <c r="F946" s="43"/>
      <c r="G946" s="43"/>
      <c r="H946" s="43"/>
    </row>
    <row r="947" spans="1:8" ht="15.75" x14ac:dyDescent="0.25">
      <c r="A947" s="400" t="s">
        <v>140</v>
      </c>
      <c r="B947" s="401">
        <v>2019</v>
      </c>
      <c r="C947" s="401" t="str">
        <f t="shared" si="24"/>
        <v>Mendocino_2019</v>
      </c>
      <c r="D947" s="100">
        <v>468.0927419464436</v>
      </c>
      <c r="E947" s="43"/>
      <c r="F947" s="43"/>
      <c r="G947" s="43"/>
      <c r="H947" s="43"/>
    </row>
    <row r="948" spans="1:8" ht="15.75" x14ac:dyDescent="0.25">
      <c r="A948" s="400" t="s">
        <v>140</v>
      </c>
      <c r="B948" s="401">
        <v>2020</v>
      </c>
      <c r="C948" s="401" t="str">
        <f t="shared" si="24"/>
        <v>Mendocino_2020</v>
      </c>
      <c r="D948" s="100">
        <v>455.27998443876072</v>
      </c>
      <c r="E948" s="43"/>
      <c r="F948" s="43"/>
      <c r="G948" s="43"/>
      <c r="H948" s="43"/>
    </row>
    <row r="949" spans="1:8" ht="15.75" x14ac:dyDescent="0.25">
      <c r="A949" s="400" t="s">
        <v>140</v>
      </c>
      <c r="B949" s="401">
        <v>2021</v>
      </c>
      <c r="C949" s="401" t="str">
        <f t="shared" si="24"/>
        <v>Mendocino_2021</v>
      </c>
      <c r="D949" s="100">
        <v>442.18626432012491</v>
      </c>
      <c r="E949" s="43"/>
      <c r="F949" s="43"/>
      <c r="G949" s="43"/>
      <c r="H949" s="43"/>
    </row>
    <row r="950" spans="1:8" ht="15.75" x14ac:dyDescent="0.25">
      <c r="A950" s="400" t="s">
        <v>140</v>
      </c>
      <c r="B950" s="401">
        <v>2022</v>
      </c>
      <c r="C950" s="401" t="str">
        <f t="shared" si="24"/>
        <v>Mendocino_2022</v>
      </c>
      <c r="D950" s="100">
        <v>429.18652866017152</v>
      </c>
      <c r="E950" s="43"/>
      <c r="F950" s="43"/>
      <c r="G950" s="43"/>
      <c r="H950" s="43"/>
    </row>
    <row r="951" spans="1:8" ht="15.75" x14ac:dyDescent="0.25">
      <c r="A951" s="400" t="s">
        <v>140</v>
      </c>
      <c r="B951" s="401">
        <v>2023</v>
      </c>
      <c r="C951" s="401" t="str">
        <f t="shared" si="24"/>
        <v>Mendocino_2023</v>
      </c>
      <c r="D951" s="100">
        <v>416.22997334259924</v>
      </c>
      <c r="E951" s="43"/>
      <c r="F951" s="43"/>
      <c r="G951" s="43"/>
      <c r="H951" s="43"/>
    </row>
    <row r="952" spans="1:8" ht="15.75" x14ac:dyDescent="0.25">
      <c r="A952" s="400" t="s">
        <v>140</v>
      </c>
      <c r="B952" s="401">
        <v>2024</v>
      </c>
      <c r="C952" s="401" t="str">
        <f t="shared" si="24"/>
        <v>Mendocino_2024</v>
      </c>
      <c r="D952" s="100">
        <v>403.40921306617867</v>
      </c>
      <c r="E952" s="43"/>
      <c r="F952" s="43"/>
      <c r="G952" s="43"/>
      <c r="H952" s="43"/>
    </row>
    <row r="953" spans="1:8" ht="15.75" x14ac:dyDescent="0.25">
      <c r="A953" s="400" t="s">
        <v>140</v>
      </c>
      <c r="B953" s="401">
        <v>2025</v>
      </c>
      <c r="C953" s="401" t="str">
        <f t="shared" si="24"/>
        <v>Mendocino_2025</v>
      </c>
      <c r="D953" s="100">
        <v>390.79640671378593</v>
      </c>
      <c r="E953" s="43"/>
      <c r="F953" s="43"/>
      <c r="G953" s="43"/>
      <c r="H953" s="43"/>
    </row>
    <row r="954" spans="1:8" ht="15.75" x14ac:dyDescent="0.25">
      <c r="A954" s="400" t="s">
        <v>140</v>
      </c>
      <c r="B954" s="401">
        <v>2026</v>
      </c>
      <c r="C954" s="401" t="str">
        <f t="shared" si="24"/>
        <v>Mendocino_2026</v>
      </c>
      <c r="D954" s="100">
        <v>379.17583482493814</v>
      </c>
      <c r="E954" s="43"/>
      <c r="F954" s="43"/>
      <c r="G954" s="43"/>
      <c r="H954" s="43"/>
    </row>
    <row r="955" spans="1:8" ht="15.75" x14ac:dyDescent="0.25">
      <c r="A955" s="400" t="s">
        <v>140</v>
      </c>
      <c r="B955" s="401">
        <v>2027</v>
      </c>
      <c r="C955" s="401" t="str">
        <f t="shared" si="24"/>
        <v>Mendocino_2027</v>
      </c>
      <c r="D955" s="100">
        <v>368.42200963911478</v>
      </c>
      <c r="E955" s="43"/>
      <c r="F955" s="43"/>
      <c r="G955" s="43"/>
      <c r="H955" s="43"/>
    </row>
    <row r="956" spans="1:8" ht="15.75" x14ac:dyDescent="0.25">
      <c r="A956" s="400" t="s">
        <v>140</v>
      </c>
      <c r="B956" s="401">
        <v>2028</v>
      </c>
      <c r="C956" s="401" t="str">
        <f t="shared" si="24"/>
        <v>Mendocino_2028</v>
      </c>
      <c r="D956" s="100">
        <v>358.61628139636491</v>
      </c>
      <c r="E956" s="43"/>
      <c r="F956" s="43"/>
      <c r="G956" s="43"/>
      <c r="H956" s="43"/>
    </row>
    <row r="957" spans="1:8" ht="15.75" x14ac:dyDescent="0.25">
      <c r="A957" s="400" t="s">
        <v>140</v>
      </c>
      <c r="B957" s="401">
        <v>2029</v>
      </c>
      <c r="C957" s="401" t="str">
        <f t="shared" si="24"/>
        <v>Mendocino_2029</v>
      </c>
      <c r="D957" s="100">
        <v>349.67285210270978</v>
      </c>
      <c r="E957" s="43"/>
      <c r="F957" s="43"/>
      <c r="G957" s="43"/>
      <c r="H957" s="43"/>
    </row>
    <row r="958" spans="1:8" ht="15.75" x14ac:dyDescent="0.25">
      <c r="A958" s="400" t="s">
        <v>140</v>
      </c>
      <c r="B958" s="401">
        <v>2030</v>
      </c>
      <c r="C958" s="401" t="str">
        <f t="shared" si="24"/>
        <v>Mendocino_2030</v>
      </c>
      <c r="D958" s="100">
        <v>341.57105595342034</v>
      </c>
      <c r="E958" s="43"/>
      <c r="F958" s="43"/>
      <c r="G958" s="43"/>
      <c r="H958" s="43"/>
    </row>
    <row r="959" spans="1:8" ht="15.75" x14ac:dyDescent="0.25">
      <c r="A959" s="400" t="s">
        <v>140</v>
      </c>
      <c r="B959" s="401">
        <v>2031</v>
      </c>
      <c r="C959" s="401" t="str">
        <f t="shared" si="24"/>
        <v>Mendocino_2031</v>
      </c>
      <c r="D959" s="100">
        <v>334.25478620988531</v>
      </c>
      <c r="E959" s="43"/>
      <c r="F959" s="43"/>
      <c r="G959" s="43"/>
      <c r="H959" s="43"/>
    </row>
    <row r="960" spans="1:8" ht="15.75" x14ac:dyDescent="0.25">
      <c r="A960" s="400" t="s">
        <v>140</v>
      </c>
      <c r="B960" s="401">
        <v>2032</v>
      </c>
      <c r="C960" s="401" t="str">
        <f t="shared" si="24"/>
        <v>Mendocino_2032</v>
      </c>
      <c r="D960" s="100">
        <v>327.68981545965653</v>
      </c>
      <c r="E960" s="43"/>
      <c r="F960" s="43"/>
      <c r="G960" s="43"/>
      <c r="H960" s="43"/>
    </row>
    <row r="961" spans="1:8" ht="15.75" x14ac:dyDescent="0.25">
      <c r="A961" s="400" t="s">
        <v>140</v>
      </c>
      <c r="B961" s="401">
        <v>2033</v>
      </c>
      <c r="C961" s="401" t="str">
        <f t="shared" si="24"/>
        <v>Mendocino_2033</v>
      </c>
      <c r="D961" s="100">
        <v>321.82885725482885</v>
      </c>
      <c r="E961" s="43"/>
      <c r="F961" s="43"/>
      <c r="G961" s="43"/>
      <c r="H961" s="43"/>
    </row>
    <row r="962" spans="1:8" ht="15.75" x14ac:dyDescent="0.25">
      <c r="A962" s="400" t="s">
        <v>140</v>
      </c>
      <c r="B962" s="401">
        <v>2034</v>
      </c>
      <c r="C962" s="401" t="str">
        <f t="shared" si="24"/>
        <v>Mendocino_2034</v>
      </c>
      <c r="D962" s="100">
        <v>316.58760429931328</v>
      </c>
      <c r="E962" s="43"/>
      <c r="F962" s="43"/>
      <c r="G962" s="43"/>
      <c r="H962" s="43"/>
    </row>
    <row r="963" spans="1:8" ht="15.75" x14ac:dyDescent="0.25">
      <c r="A963" s="400" t="s">
        <v>140</v>
      </c>
      <c r="B963" s="401">
        <v>2035</v>
      </c>
      <c r="C963" s="401" t="str">
        <f t="shared" si="24"/>
        <v>Mendocino_2035</v>
      </c>
      <c r="D963" s="100">
        <v>311.94791700746498</v>
      </c>
      <c r="E963" s="43"/>
      <c r="F963" s="43"/>
      <c r="G963" s="43"/>
      <c r="H963" s="43"/>
    </row>
    <row r="964" spans="1:8" ht="15.75" x14ac:dyDescent="0.25">
      <c r="A964" s="400" t="s">
        <v>140</v>
      </c>
      <c r="B964" s="401">
        <v>2036</v>
      </c>
      <c r="C964" s="401" t="str">
        <f t="shared" si="24"/>
        <v>Mendocino_2036</v>
      </c>
      <c r="D964" s="100">
        <v>307.85432376979884</v>
      </c>
      <c r="E964" s="43"/>
      <c r="F964" s="43"/>
      <c r="G964" s="43"/>
      <c r="H964" s="43"/>
    </row>
    <row r="965" spans="1:8" ht="15.75" x14ac:dyDescent="0.25">
      <c r="A965" s="400" t="s">
        <v>140</v>
      </c>
      <c r="B965" s="401">
        <v>2037</v>
      </c>
      <c r="C965" s="401" t="str">
        <f t="shared" si="24"/>
        <v>Mendocino_2037</v>
      </c>
      <c r="D965" s="100">
        <v>304.28924877826438</v>
      </c>
      <c r="E965" s="43"/>
      <c r="F965" s="43"/>
      <c r="G965" s="43"/>
      <c r="H965" s="43"/>
    </row>
    <row r="966" spans="1:8" ht="15.75" x14ac:dyDescent="0.25">
      <c r="A966" s="400" t="s">
        <v>140</v>
      </c>
      <c r="B966" s="401">
        <v>2038</v>
      </c>
      <c r="C966" s="401" t="str">
        <f t="shared" si="24"/>
        <v>Mendocino_2038</v>
      </c>
      <c r="D966" s="100">
        <v>301.20235087148967</v>
      </c>
      <c r="E966" s="43"/>
      <c r="F966" s="43"/>
      <c r="G966" s="43"/>
      <c r="H966" s="43"/>
    </row>
    <row r="967" spans="1:8" ht="15.75" x14ac:dyDescent="0.25">
      <c r="A967" s="400" t="s">
        <v>140</v>
      </c>
      <c r="B967" s="401">
        <v>2039</v>
      </c>
      <c r="C967" s="401" t="str">
        <f t="shared" si="24"/>
        <v>Mendocino_2039</v>
      </c>
      <c r="D967" s="100">
        <v>298.51892498856921</v>
      </c>
      <c r="E967" s="43"/>
      <c r="F967" s="43"/>
      <c r="G967" s="43"/>
      <c r="H967" s="43"/>
    </row>
    <row r="968" spans="1:8" ht="15.75" x14ac:dyDescent="0.25">
      <c r="A968" s="400" t="s">
        <v>140</v>
      </c>
      <c r="B968" s="401">
        <v>2040</v>
      </c>
      <c r="C968" s="401" t="str">
        <f t="shared" si="24"/>
        <v>Mendocino_2040</v>
      </c>
      <c r="D968" s="100">
        <v>296.20590508218004</v>
      </c>
      <c r="E968" s="43"/>
      <c r="F968" s="43"/>
      <c r="G968" s="43"/>
      <c r="H968" s="43"/>
    </row>
    <row r="969" spans="1:8" ht="15.75" x14ac:dyDescent="0.25">
      <c r="A969" s="400" t="s">
        <v>140</v>
      </c>
      <c r="B969" s="401">
        <v>2041</v>
      </c>
      <c r="C969" s="401" t="str">
        <f t="shared" si="24"/>
        <v>Mendocino_2041</v>
      </c>
      <c r="D969" s="100">
        <v>294.23696853638785</v>
      </c>
      <c r="E969" s="43"/>
      <c r="F969" s="43"/>
      <c r="G969" s="43"/>
      <c r="H969" s="43"/>
    </row>
    <row r="970" spans="1:8" ht="15.75" x14ac:dyDescent="0.25">
      <c r="A970" s="400" t="s">
        <v>140</v>
      </c>
      <c r="B970" s="401">
        <v>2042</v>
      </c>
      <c r="C970" s="401" t="str">
        <f t="shared" si="24"/>
        <v>Mendocino_2042</v>
      </c>
      <c r="D970" s="100">
        <v>292.53351187022974</v>
      </c>
      <c r="E970" s="43"/>
      <c r="F970" s="43"/>
      <c r="G970" s="43"/>
      <c r="H970" s="43"/>
    </row>
    <row r="971" spans="1:8" ht="15.75" x14ac:dyDescent="0.25">
      <c r="A971" s="400" t="s">
        <v>140</v>
      </c>
      <c r="B971" s="401">
        <v>2043</v>
      </c>
      <c r="C971" s="401" t="str">
        <f t="shared" si="24"/>
        <v>Mendocino_2043</v>
      </c>
      <c r="D971" s="100">
        <v>291.08535008904875</v>
      </c>
      <c r="E971" s="43"/>
      <c r="F971" s="43"/>
      <c r="G971" s="43"/>
      <c r="H971" s="43"/>
    </row>
    <row r="972" spans="1:8" ht="15.75" x14ac:dyDescent="0.25">
      <c r="A972" s="400" t="s">
        <v>140</v>
      </c>
      <c r="B972" s="401">
        <v>2044</v>
      </c>
      <c r="C972" s="401" t="str">
        <f t="shared" si="24"/>
        <v>Mendocino_2044</v>
      </c>
      <c r="D972" s="100">
        <v>289.84551715519331</v>
      </c>
      <c r="E972" s="43"/>
      <c r="F972" s="43"/>
      <c r="G972" s="43"/>
      <c r="H972" s="43"/>
    </row>
    <row r="973" spans="1:8" ht="15.75" x14ac:dyDescent="0.25">
      <c r="A973" s="400" t="s">
        <v>140</v>
      </c>
      <c r="B973" s="401">
        <v>2045</v>
      </c>
      <c r="C973" s="401" t="str">
        <f t="shared" si="24"/>
        <v>Mendocino_2045</v>
      </c>
      <c r="D973" s="100">
        <v>288.76225622986874</v>
      </c>
      <c r="E973" s="43"/>
      <c r="F973" s="43"/>
      <c r="G973" s="43"/>
      <c r="H973" s="43"/>
    </row>
    <row r="974" spans="1:8" ht="15.75" x14ac:dyDescent="0.25">
      <c r="A974" s="400" t="s">
        <v>140</v>
      </c>
      <c r="B974" s="401">
        <v>2046</v>
      </c>
      <c r="C974" s="401" t="str">
        <f t="shared" si="24"/>
        <v>Mendocino_2046</v>
      </c>
      <c r="D974" s="100">
        <v>287.83136339383731</v>
      </c>
      <c r="E974" s="43"/>
      <c r="F974" s="43"/>
      <c r="G974" s="43"/>
      <c r="H974" s="43"/>
    </row>
    <row r="975" spans="1:8" ht="15.75" x14ac:dyDescent="0.25">
      <c r="A975" s="400" t="s">
        <v>140</v>
      </c>
      <c r="B975" s="401">
        <v>2047</v>
      </c>
      <c r="C975" s="401" t="str">
        <f t="shared" si="24"/>
        <v>Mendocino_2047</v>
      </c>
      <c r="D975" s="100">
        <v>287.0474099805221</v>
      </c>
      <c r="E975" s="43"/>
      <c r="F975" s="43"/>
      <c r="G975" s="43"/>
      <c r="H975" s="43"/>
    </row>
    <row r="976" spans="1:8" ht="15.75" x14ac:dyDescent="0.25">
      <c r="A976" s="400" t="s">
        <v>140</v>
      </c>
      <c r="B976" s="401">
        <v>2048</v>
      </c>
      <c r="C976" s="401" t="str">
        <f t="shared" si="24"/>
        <v>Mendocino_2048</v>
      </c>
      <c r="D976" s="100">
        <v>286.38884982991516</v>
      </c>
      <c r="E976" s="43"/>
      <c r="F976" s="43"/>
      <c r="G976" s="43"/>
      <c r="H976" s="43"/>
    </row>
    <row r="977" spans="1:8" ht="15.75" x14ac:dyDescent="0.25">
      <c r="A977" s="400" t="s">
        <v>140</v>
      </c>
      <c r="B977" s="401">
        <v>2049</v>
      </c>
      <c r="C977" s="401" t="str">
        <f t="shared" si="24"/>
        <v>Mendocino_2049</v>
      </c>
      <c r="D977" s="100">
        <v>285.81802526838771</v>
      </c>
      <c r="E977" s="43"/>
      <c r="F977" s="43"/>
      <c r="G977" s="43"/>
      <c r="H977" s="43"/>
    </row>
    <row r="978" spans="1:8" ht="15.75" x14ac:dyDescent="0.25">
      <c r="A978" s="400" t="s">
        <v>140</v>
      </c>
      <c r="B978" s="401">
        <v>2050</v>
      </c>
      <c r="C978" s="401" t="str">
        <f t="shared" si="24"/>
        <v>Mendocino_2050</v>
      </c>
      <c r="D978" s="100">
        <v>285.34219475473282</v>
      </c>
      <c r="E978" s="43"/>
      <c r="F978" s="43"/>
      <c r="G978" s="43"/>
      <c r="H978" s="43"/>
    </row>
    <row r="979" spans="1:8" ht="15.75" x14ac:dyDescent="0.25">
      <c r="A979" s="96" t="s">
        <v>137</v>
      </c>
      <c r="B979" s="97">
        <v>2015</v>
      </c>
      <c r="C979" s="98" t="s">
        <v>139</v>
      </c>
      <c r="D979" s="99">
        <v>529.35015779255298</v>
      </c>
      <c r="E979" s="43"/>
      <c r="F979" s="43"/>
      <c r="G979" s="43"/>
      <c r="H979" s="43"/>
    </row>
    <row r="980" spans="1:8" ht="15.75" x14ac:dyDescent="0.25">
      <c r="A980" s="96" t="s">
        <v>137</v>
      </c>
      <c r="B980" s="97">
        <v>2016</v>
      </c>
      <c r="C980" s="98" t="s">
        <v>138</v>
      </c>
      <c r="D980" s="99">
        <v>518.70245308768335</v>
      </c>
      <c r="E980" s="43"/>
      <c r="F980" s="43"/>
      <c r="G980" s="43"/>
      <c r="H980" s="43"/>
    </row>
    <row r="981" spans="1:8" ht="15.75" x14ac:dyDescent="0.25">
      <c r="A981" s="400" t="s">
        <v>137</v>
      </c>
      <c r="B981" s="401">
        <v>2017</v>
      </c>
      <c r="C981" s="401" t="str">
        <f t="shared" ref="C981:C1014" si="25">CONCATENATE(A981,"_",B981)</f>
        <v>Merced_2017</v>
      </c>
      <c r="D981" s="100">
        <v>506.28143292501528</v>
      </c>
      <c r="E981" s="43"/>
      <c r="F981" s="43"/>
      <c r="G981" s="43"/>
      <c r="H981" s="43"/>
    </row>
    <row r="982" spans="1:8" ht="15.75" x14ac:dyDescent="0.25">
      <c r="A982" s="400" t="s">
        <v>137</v>
      </c>
      <c r="B982" s="401">
        <v>2018</v>
      </c>
      <c r="C982" s="401" t="str">
        <f t="shared" si="25"/>
        <v>Merced_2018</v>
      </c>
      <c r="D982" s="100">
        <v>495.19844003070216</v>
      </c>
      <c r="E982" s="43"/>
      <c r="F982" s="43"/>
      <c r="G982" s="43"/>
      <c r="H982" s="43"/>
    </row>
    <row r="983" spans="1:8" ht="15.75" x14ac:dyDescent="0.25">
      <c r="A983" s="400" t="s">
        <v>137</v>
      </c>
      <c r="B983" s="401">
        <v>2019</v>
      </c>
      <c r="C983" s="401" t="str">
        <f t="shared" si="25"/>
        <v>Merced_2019</v>
      </c>
      <c r="D983" s="100">
        <v>481.19764946860295</v>
      </c>
      <c r="E983" s="43"/>
      <c r="F983" s="43"/>
      <c r="G983" s="43"/>
      <c r="H983" s="43"/>
    </row>
    <row r="984" spans="1:8" ht="15.75" x14ac:dyDescent="0.25">
      <c r="A984" s="400" t="s">
        <v>137</v>
      </c>
      <c r="B984" s="401">
        <v>2020</v>
      </c>
      <c r="C984" s="401" t="str">
        <f t="shared" si="25"/>
        <v>Merced_2020</v>
      </c>
      <c r="D984" s="100">
        <v>466.90003528607957</v>
      </c>
      <c r="E984" s="43"/>
      <c r="F984" s="43"/>
      <c r="G984" s="43"/>
      <c r="H984" s="43"/>
    </row>
    <row r="985" spans="1:8" ht="15.75" x14ac:dyDescent="0.25">
      <c r="A985" s="400" t="s">
        <v>137</v>
      </c>
      <c r="B985" s="401">
        <v>2021</v>
      </c>
      <c r="C985" s="401" t="str">
        <f t="shared" si="25"/>
        <v>Merced_2021</v>
      </c>
      <c r="D985" s="100">
        <v>453.65962450666729</v>
      </c>
      <c r="E985" s="43"/>
      <c r="F985" s="43"/>
      <c r="G985" s="43"/>
      <c r="H985" s="43"/>
    </row>
    <row r="986" spans="1:8" ht="15.75" x14ac:dyDescent="0.25">
      <c r="A986" s="400" t="s">
        <v>137</v>
      </c>
      <c r="B986" s="401">
        <v>2022</v>
      </c>
      <c r="C986" s="401" t="str">
        <f t="shared" si="25"/>
        <v>Merced_2022</v>
      </c>
      <c r="D986" s="100">
        <v>439.30104454147812</v>
      </c>
      <c r="E986" s="43"/>
      <c r="F986" s="43"/>
      <c r="G986" s="43"/>
      <c r="H986" s="43"/>
    </row>
    <row r="987" spans="1:8" ht="15.75" x14ac:dyDescent="0.25">
      <c r="A987" s="400" t="s">
        <v>137</v>
      </c>
      <c r="B987" s="401">
        <v>2023</v>
      </c>
      <c r="C987" s="401" t="str">
        <f t="shared" si="25"/>
        <v>Merced_2023</v>
      </c>
      <c r="D987" s="100">
        <v>425.09482662538159</v>
      </c>
      <c r="E987" s="43"/>
      <c r="F987" s="43"/>
      <c r="G987" s="43"/>
      <c r="H987" s="43"/>
    </row>
    <row r="988" spans="1:8" ht="15.75" x14ac:dyDescent="0.25">
      <c r="A988" s="400" t="s">
        <v>137</v>
      </c>
      <c r="B988" s="401">
        <v>2024</v>
      </c>
      <c r="C988" s="401" t="str">
        <f t="shared" si="25"/>
        <v>Merced_2024</v>
      </c>
      <c r="D988" s="100">
        <v>412.15072623035491</v>
      </c>
      <c r="E988" s="43"/>
      <c r="F988" s="43"/>
      <c r="G988" s="43"/>
      <c r="H988" s="43"/>
    </row>
    <row r="989" spans="1:8" ht="15.75" x14ac:dyDescent="0.25">
      <c r="A989" s="400" t="s">
        <v>137</v>
      </c>
      <c r="B989" s="401">
        <v>2025</v>
      </c>
      <c r="C989" s="401" t="str">
        <f t="shared" si="25"/>
        <v>Merced_2025</v>
      </c>
      <c r="D989" s="100">
        <v>398.3868947507782</v>
      </c>
      <c r="E989" s="43"/>
      <c r="F989" s="43"/>
      <c r="G989" s="43"/>
      <c r="H989" s="43"/>
    </row>
    <row r="990" spans="1:8" ht="15.75" x14ac:dyDescent="0.25">
      <c r="A990" s="400" t="s">
        <v>137</v>
      </c>
      <c r="B990" s="401">
        <v>2026</v>
      </c>
      <c r="C990" s="401" t="str">
        <f t="shared" si="25"/>
        <v>Merced_2026</v>
      </c>
      <c r="D990" s="100">
        <v>387.16913255465738</v>
      </c>
      <c r="E990" s="43"/>
      <c r="F990" s="43"/>
      <c r="G990" s="43"/>
      <c r="H990" s="43"/>
    </row>
    <row r="991" spans="1:8" ht="15.75" x14ac:dyDescent="0.25">
      <c r="A991" s="400" t="s">
        <v>137</v>
      </c>
      <c r="B991" s="401">
        <v>2027</v>
      </c>
      <c r="C991" s="401" t="str">
        <f t="shared" si="25"/>
        <v>Merced_2027</v>
      </c>
      <c r="D991" s="100">
        <v>375.42684068828498</v>
      </c>
      <c r="E991" s="43"/>
      <c r="F991" s="43"/>
      <c r="G991" s="43"/>
      <c r="H991" s="43"/>
    </row>
    <row r="992" spans="1:8" ht="15.75" x14ac:dyDescent="0.25">
      <c r="A992" s="400" t="s">
        <v>137</v>
      </c>
      <c r="B992" s="401">
        <v>2028</v>
      </c>
      <c r="C992" s="401" t="str">
        <f t="shared" si="25"/>
        <v>Merced_2028</v>
      </c>
      <c r="D992" s="100">
        <v>364.77988756140149</v>
      </c>
      <c r="E992" s="43"/>
      <c r="F992" s="43"/>
      <c r="G992" s="43"/>
      <c r="H992" s="43"/>
    </row>
    <row r="993" spans="1:8" ht="15.75" x14ac:dyDescent="0.25">
      <c r="A993" s="400" t="s">
        <v>137</v>
      </c>
      <c r="B993" s="401">
        <v>2029</v>
      </c>
      <c r="C993" s="401" t="str">
        <f t="shared" si="25"/>
        <v>Merced_2029</v>
      </c>
      <c r="D993" s="100">
        <v>355.18237011398293</v>
      </c>
      <c r="E993" s="43"/>
      <c r="F993" s="43"/>
      <c r="G993" s="43"/>
      <c r="H993" s="43"/>
    </row>
    <row r="994" spans="1:8" ht="15.75" x14ac:dyDescent="0.25">
      <c r="A994" s="400" t="s">
        <v>137</v>
      </c>
      <c r="B994" s="401">
        <v>2030</v>
      </c>
      <c r="C994" s="401" t="str">
        <f t="shared" si="25"/>
        <v>Merced_2030</v>
      </c>
      <c r="D994" s="100">
        <v>346.58751155764253</v>
      </c>
      <c r="E994" s="43"/>
      <c r="F994" s="43"/>
      <c r="G994" s="43"/>
      <c r="H994" s="43"/>
    </row>
    <row r="995" spans="1:8" ht="15.75" x14ac:dyDescent="0.25">
      <c r="A995" s="400" t="s">
        <v>137</v>
      </c>
      <c r="B995" s="401">
        <v>2031</v>
      </c>
      <c r="C995" s="401" t="str">
        <f t="shared" si="25"/>
        <v>Merced_2031</v>
      </c>
      <c r="D995" s="100">
        <v>338.92461663278903</v>
      </c>
      <c r="E995" s="43"/>
      <c r="F995" s="43"/>
      <c r="G995" s="43"/>
      <c r="H995" s="43"/>
    </row>
    <row r="996" spans="1:8" ht="15.75" x14ac:dyDescent="0.25">
      <c r="A996" s="400" t="s">
        <v>137</v>
      </c>
      <c r="B996" s="401">
        <v>2032</v>
      </c>
      <c r="C996" s="401" t="str">
        <f t="shared" si="25"/>
        <v>Merced_2032</v>
      </c>
      <c r="D996" s="100">
        <v>332.12582620805898</v>
      </c>
      <c r="E996" s="43"/>
      <c r="F996" s="43"/>
      <c r="G996" s="43"/>
      <c r="H996" s="43"/>
    </row>
    <row r="997" spans="1:8" ht="15.75" x14ac:dyDescent="0.25">
      <c r="A997" s="400" t="s">
        <v>137</v>
      </c>
      <c r="B997" s="401">
        <v>2033</v>
      </c>
      <c r="C997" s="401" t="str">
        <f t="shared" si="25"/>
        <v>Merced_2033</v>
      </c>
      <c r="D997" s="100">
        <v>326.11743229802426</v>
      </c>
      <c r="E997" s="43"/>
      <c r="F997" s="43"/>
      <c r="G997" s="43"/>
      <c r="H997" s="43"/>
    </row>
    <row r="998" spans="1:8" ht="15.75" x14ac:dyDescent="0.25">
      <c r="A998" s="400" t="s">
        <v>137</v>
      </c>
      <c r="B998" s="401">
        <v>2034</v>
      </c>
      <c r="C998" s="401" t="str">
        <f t="shared" si="25"/>
        <v>Merced_2034</v>
      </c>
      <c r="D998" s="100">
        <v>320.8341023216251</v>
      </c>
      <c r="E998" s="43"/>
      <c r="F998" s="43"/>
      <c r="G998" s="43"/>
      <c r="H998" s="43"/>
    </row>
    <row r="999" spans="1:8" ht="15.75" x14ac:dyDescent="0.25">
      <c r="A999" s="400" t="s">
        <v>137</v>
      </c>
      <c r="B999" s="401">
        <v>2035</v>
      </c>
      <c r="C999" s="401" t="str">
        <f t="shared" si="25"/>
        <v>Merced_2035</v>
      </c>
      <c r="D999" s="100">
        <v>316.22319048178656</v>
      </c>
      <c r="E999" s="43"/>
      <c r="F999" s="43"/>
      <c r="G999" s="43"/>
      <c r="H999" s="43"/>
    </row>
    <row r="1000" spans="1:8" ht="15.75" x14ac:dyDescent="0.25">
      <c r="A1000" s="400" t="s">
        <v>137</v>
      </c>
      <c r="B1000" s="401">
        <v>2036</v>
      </c>
      <c r="C1000" s="401" t="str">
        <f t="shared" si="25"/>
        <v>Merced_2036</v>
      </c>
      <c r="D1000" s="100">
        <v>312.21350687083066</v>
      </c>
      <c r="E1000" s="43"/>
      <c r="F1000" s="43"/>
      <c r="G1000" s="43"/>
      <c r="H1000" s="43"/>
    </row>
    <row r="1001" spans="1:8" ht="15.75" x14ac:dyDescent="0.25">
      <c r="A1001" s="400" t="s">
        <v>137</v>
      </c>
      <c r="B1001" s="401">
        <v>2037</v>
      </c>
      <c r="C1001" s="401" t="str">
        <f t="shared" si="25"/>
        <v>Merced_2037</v>
      </c>
      <c r="D1001" s="100">
        <v>308.76054174456232</v>
      </c>
      <c r="E1001" s="43"/>
      <c r="F1001" s="43"/>
      <c r="G1001" s="43"/>
      <c r="H1001" s="43"/>
    </row>
    <row r="1002" spans="1:8" ht="15.75" x14ac:dyDescent="0.25">
      <c r="A1002" s="400" t="s">
        <v>137</v>
      </c>
      <c r="B1002" s="401">
        <v>2038</v>
      </c>
      <c r="C1002" s="401" t="str">
        <f t="shared" si="25"/>
        <v>Merced_2038</v>
      </c>
      <c r="D1002" s="100">
        <v>305.81496028249398</v>
      </c>
      <c r="E1002" s="43"/>
      <c r="F1002" s="43"/>
      <c r="G1002" s="43"/>
      <c r="H1002" s="43"/>
    </row>
    <row r="1003" spans="1:8" ht="15.75" x14ac:dyDescent="0.25">
      <c r="A1003" s="400" t="s">
        <v>137</v>
      </c>
      <c r="B1003" s="401">
        <v>2039</v>
      </c>
      <c r="C1003" s="401" t="str">
        <f t="shared" si="25"/>
        <v>Merced_2039</v>
      </c>
      <c r="D1003" s="100">
        <v>303.30468735964268</v>
      </c>
      <c r="E1003" s="43"/>
      <c r="F1003" s="43"/>
      <c r="G1003" s="43"/>
      <c r="H1003" s="43"/>
    </row>
    <row r="1004" spans="1:8" ht="15.75" x14ac:dyDescent="0.25">
      <c r="A1004" s="400" t="s">
        <v>137</v>
      </c>
      <c r="B1004" s="401">
        <v>2040</v>
      </c>
      <c r="C1004" s="401" t="str">
        <f t="shared" si="25"/>
        <v>Merced_2040</v>
      </c>
      <c r="D1004" s="100">
        <v>301.19106681898398</v>
      </c>
      <c r="E1004" s="43"/>
      <c r="F1004" s="43"/>
      <c r="G1004" s="43"/>
      <c r="H1004" s="43"/>
    </row>
    <row r="1005" spans="1:8" ht="15.75" x14ac:dyDescent="0.25">
      <c r="A1005" s="400" t="s">
        <v>137</v>
      </c>
      <c r="B1005" s="401">
        <v>2041</v>
      </c>
      <c r="C1005" s="401" t="str">
        <f t="shared" si="25"/>
        <v>Merced_2041</v>
      </c>
      <c r="D1005" s="100">
        <v>299.44345772070795</v>
      </c>
      <c r="E1005" s="43"/>
      <c r="F1005" s="43"/>
      <c r="G1005" s="43"/>
      <c r="H1005" s="43"/>
    </row>
    <row r="1006" spans="1:8" ht="15.75" x14ac:dyDescent="0.25">
      <c r="A1006" s="400" t="s">
        <v>137</v>
      </c>
      <c r="B1006" s="401">
        <v>2042</v>
      </c>
      <c r="C1006" s="401" t="str">
        <f t="shared" si="25"/>
        <v>Merced_2042</v>
      </c>
      <c r="D1006" s="100">
        <v>297.98716916971694</v>
      </c>
      <c r="E1006" s="43"/>
      <c r="F1006" s="43"/>
      <c r="G1006" s="43"/>
      <c r="H1006" s="43"/>
    </row>
    <row r="1007" spans="1:8" ht="15.75" x14ac:dyDescent="0.25">
      <c r="A1007" s="400" t="s">
        <v>137</v>
      </c>
      <c r="B1007" s="401">
        <v>2043</v>
      </c>
      <c r="C1007" s="401" t="str">
        <f t="shared" si="25"/>
        <v>Merced_2043</v>
      </c>
      <c r="D1007" s="100">
        <v>296.79598882655125</v>
      </c>
      <c r="E1007" s="43"/>
      <c r="F1007" s="43"/>
      <c r="G1007" s="43"/>
      <c r="H1007" s="43"/>
    </row>
    <row r="1008" spans="1:8" ht="15.75" x14ac:dyDescent="0.25">
      <c r="A1008" s="400" t="s">
        <v>137</v>
      </c>
      <c r="B1008" s="401">
        <v>2044</v>
      </c>
      <c r="C1008" s="401" t="str">
        <f t="shared" si="25"/>
        <v>Merced_2044</v>
      </c>
      <c r="D1008" s="100">
        <v>295.80275905969376</v>
      </c>
      <c r="E1008" s="43"/>
      <c r="F1008" s="43"/>
      <c r="G1008" s="43"/>
      <c r="H1008" s="43"/>
    </row>
    <row r="1009" spans="1:8" ht="15.75" x14ac:dyDescent="0.25">
      <c r="A1009" s="400" t="s">
        <v>137</v>
      </c>
      <c r="B1009" s="401">
        <v>2045</v>
      </c>
      <c r="C1009" s="401" t="str">
        <f t="shared" si="25"/>
        <v>Merced_2045</v>
      </c>
      <c r="D1009" s="100">
        <v>294.97086422280324</v>
      </c>
      <c r="E1009" s="43"/>
      <c r="F1009" s="43"/>
      <c r="G1009" s="43"/>
      <c r="H1009" s="43"/>
    </row>
    <row r="1010" spans="1:8" ht="15.75" x14ac:dyDescent="0.25">
      <c r="A1010" s="400" t="s">
        <v>137</v>
      </c>
      <c r="B1010" s="401">
        <v>2046</v>
      </c>
      <c r="C1010" s="401" t="str">
        <f t="shared" si="25"/>
        <v>Merced_2046</v>
      </c>
      <c r="D1010" s="100">
        <v>294.27533128252765</v>
      </c>
      <c r="E1010" s="43"/>
      <c r="F1010" s="43"/>
      <c r="G1010" s="43"/>
      <c r="H1010" s="43"/>
    </row>
    <row r="1011" spans="1:8" ht="15.75" x14ac:dyDescent="0.25">
      <c r="A1011" s="400" t="s">
        <v>137</v>
      </c>
      <c r="B1011" s="401">
        <v>2047</v>
      </c>
      <c r="C1011" s="401" t="str">
        <f t="shared" si="25"/>
        <v>Merced_2047</v>
      </c>
      <c r="D1011" s="100">
        <v>293.70447489687211</v>
      </c>
      <c r="E1011" s="43"/>
      <c r="F1011" s="43"/>
      <c r="G1011" s="43"/>
      <c r="H1011" s="43"/>
    </row>
    <row r="1012" spans="1:8" ht="15.75" x14ac:dyDescent="0.25">
      <c r="A1012" s="400" t="s">
        <v>137</v>
      </c>
      <c r="B1012" s="401">
        <v>2048</v>
      </c>
      <c r="C1012" s="401" t="str">
        <f t="shared" si="25"/>
        <v>Merced_2048</v>
      </c>
      <c r="D1012" s="100">
        <v>293.23474320970308</v>
      </c>
      <c r="E1012" s="43"/>
      <c r="F1012" s="43"/>
      <c r="G1012" s="43"/>
      <c r="H1012" s="43"/>
    </row>
    <row r="1013" spans="1:8" ht="15.75" x14ac:dyDescent="0.25">
      <c r="A1013" s="400" t="s">
        <v>137</v>
      </c>
      <c r="B1013" s="401">
        <v>2049</v>
      </c>
      <c r="C1013" s="401" t="str">
        <f t="shared" si="25"/>
        <v>Merced_2049</v>
      </c>
      <c r="D1013" s="100">
        <v>292.85091492991768</v>
      </c>
      <c r="E1013" s="43"/>
      <c r="F1013" s="43"/>
      <c r="G1013" s="43"/>
      <c r="H1013" s="43"/>
    </row>
    <row r="1014" spans="1:8" ht="15.75" x14ac:dyDescent="0.25">
      <c r="A1014" s="400" t="s">
        <v>137</v>
      </c>
      <c r="B1014" s="401">
        <v>2050</v>
      </c>
      <c r="C1014" s="401" t="str">
        <f t="shared" si="25"/>
        <v>Merced_2050</v>
      </c>
      <c r="D1014" s="100">
        <v>292.53618423530156</v>
      </c>
      <c r="E1014" s="43"/>
      <c r="F1014" s="43"/>
      <c r="G1014" s="43"/>
      <c r="H1014" s="43"/>
    </row>
    <row r="1015" spans="1:8" ht="15.75" x14ac:dyDescent="0.25">
      <c r="A1015" s="96" t="s">
        <v>134</v>
      </c>
      <c r="B1015" s="97">
        <v>2015</v>
      </c>
      <c r="C1015" s="98" t="s">
        <v>136</v>
      </c>
      <c r="D1015" s="99">
        <v>583.30558777820056</v>
      </c>
      <c r="E1015" s="43"/>
      <c r="F1015" s="43"/>
      <c r="G1015" s="43"/>
      <c r="H1015" s="43"/>
    </row>
    <row r="1016" spans="1:8" ht="15.75" x14ac:dyDescent="0.25">
      <c r="A1016" s="96" t="s">
        <v>134</v>
      </c>
      <c r="B1016" s="97">
        <v>2016</v>
      </c>
      <c r="C1016" s="98" t="s">
        <v>135</v>
      </c>
      <c r="D1016" s="99">
        <v>572.17906765795249</v>
      </c>
      <c r="E1016" s="43"/>
      <c r="F1016" s="43"/>
      <c r="G1016" s="43"/>
      <c r="H1016" s="43"/>
    </row>
    <row r="1017" spans="1:8" ht="15.75" x14ac:dyDescent="0.25">
      <c r="A1017" s="400" t="s">
        <v>134</v>
      </c>
      <c r="B1017" s="401">
        <v>2017</v>
      </c>
      <c r="C1017" s="401" t="str">
        <f t="shared" ref="C1017:C1080" si="26">CONCATENATE(A1017,"_",B1017)</f>
        <v>Modoc_2017</v>
      </c>
      <c r="D1017" s="100">
        <v>558.07063485802951</v>
      </c>
      <c r="E1017" s="43"/>
      <c r="F1017" s="43"/>
      <c r="G1017" s="43"/>
      <c r="H1017" s="43"/>
    </row>
    <row r="1018" spans="1:8" ht="15.75" x14ac:dyDescent="0.25">
      <c r="A1018" s="400" t="s">
        <v>134</v>
      </c>
      <c r="B1018" s="401">
        <v>2018</v>
      </c>
      <c r="C1018" s="401" t="str">
        <f t="shared" si="26"/>
        <v>Modoc_2018</v>
      </c>
      <c r="D1018" s="100">
        <v>543.7774346828453</v>
      </c>
      <c r="E1018" s="43"/>
      <c r="F1018" s="43"/>
      <c r="G1018" s="43"/>
      <c r="H1018" s="43"/>
    </row>
    <row r="1019" spans="1:8" ht="15.75" x14ac:dyDescent="0.25">
      <c r="A1019" s="400" t="s">
        <v>134</v>
      </c>
      <c r="B1019" s="401">
        <v>2019</v>
      </c>
      <c r="C1019" s="401" t="str">
        <f t="shared" si="26"/>
        <v>Modoc_2019</v>
      </c>
      <c r="D1019" s="100">
        <v>528.88415140443294</v>
      </c>
      <c r="E1019" s="43"/>
      <c r="F1019" s="43"/>
      <c r="G1019" s="43"/>
      <c r="H1019" s="43"/>
    </row>
    <row r="1020" spans="1:8" ht="15.75" x14ac:dyDescent="0.25">
      <c r="A1020" s="400" t="s">
        <v>134</v>
      </c>
      <c r="B1020" s="401">
        <v>2020</v>
      </c>
      <c r="C1020" s="401" t="str">
        <f t="shared" si="26"/>
        <v>Modoc_2020</v>
      </c>
      <c r="D1020" s="100">
        <v>513.65862215397078</v>
      </c>
      <c r="E1020" s="43"/>
      <c r="F1020" s="43"/>
      <c r="G1020" s="43"/>
      <c r="H1020" s="43"/>
    </row>
    <row r="1021" spans="1:8" ht="15.75" x14ac:dyDescent="0.25">
      <c r="A1021" s="400" t="s">
        <v>134</v>
      </c>
      <c r="B1021" s="401">
        <v>2021</v>
      </c>
      <c r="C1021" s="401" t="str">
        <f t="shared" si="26"/>
        <v>Modoc_2021</v>
      </c>
      <c r="D1021" s="100">
        <v>498.18764381725504</v>
      </c>
      <c r="E1021" s="43"/>
      <c r="F1021" s="43"/>
      <c r="G1021" s="43"/>
      <c r="H1021" s="43"/>
    </row>
    <row r="1022" spans="1:8" ht="15.75" x14ac:dyDescent="0.25">
      <c r="A1022" s="400" t="s">
        <v>134</v>
      </c>
      <c r="B1022" s="401">
        <v>2022</v>
      </c>
      <c r="C1022" s="401" t="str">
        <f t="shared" si="26"/>
        <v>Modoc_2022</v>
      </c>
      <c r="D1022" s="100">
        <v>482.78568366167332</v>
      </c>
      <c r="E1022" s="43"/>
      <c r="F1022" s="43"/>
      <c r="G1022" s="43"/>
      <c r="H1022" s="43"/>
    </row>
    <row r="1023" spans="1:8" ht="15.75" x14ac:dyDescent="0.25">
      <c r="A1023" s="400" t="s">
        <v>134</v>
      </c>
      <c r="B1023" s="401">
        <v>2023</v>
      </c>
      <c r="C1023" s="401" t="str">
        <f t="shared" si="26"/>
        <v>Modoc_2023</v>
      </c>
      <c r="D1023" s="100">
        <v>467.51872979106156</v>
      </c>
      <c r="E1023" s="43"/>
      <c r="F1023" s="43"/>
      <c r="G1023" s="43"/>
      <c r="H1023" s="43"/>
    </row>
    <row r="1024" spans="1:8" ht="15.75" x14ac:dyDescent="0.25">
      <c r="A1024" s="400" t="s">
        <v>134</v>
      </c>
      <c r="B1024" s="401">
        <v>2024</v>
      </c>
      <c r="C1024" s="401" t="str">
        <f t="shared" si="26"/>
        <v>Modoc_2024</v>
      </c>
      <c r="D1024" s="100">
        <v>452.52204933328665</v>
      </c>
      <c r="E1024" s="43"/>
      <c r="F1024" s="43"/>
      <c r="G1024" s="43"/>
      <c r="H1024" s="43"/>
    </row>
    <row r="1025" spans="1:8" ht="15.75" x14ac:dyDescent="0.25">
      <c r="A1025" s="400" t="s">
        <v>134</v>
      </c>
      <c r="B1025" s="401">
        <v>2025</v>
      </c>
      <c r="C1025" s="401" t="str">
        <f t="shared" si="26"/>
        <v>Modoc_2025</v>
      </c>
      <c r="D1025" s="100">
        <v>437.90966961122956</v>
      </c>
      <c r="E1025" s="43"/>
      <c r="F1025" s="43"/>
      <c r="G1025" s="43"/>
      <c r="H1025" s="43"/>
    </row>
    <row r="1026" spans="1:8" ht="15.75" x14ac:dyDescent="0.25">
      <c r="A1026" s="400" t="s">
        <v>134</v>
      </c>
      <c r="B1026" s="401">
        <v>2026</v>
      </c>
      <c r="C1026" s="401" t="str">
        <f t="shared" si="26"/>
        <v>Modoc_2026</v>
      </c>
      <c r="D1026" s="100">
        <v>424.54901660838919</v>
      </c>
      <c r="E1026" s="43"/>
      <c r="F1026" s="43"/>
      <c r="G1026" s="43"/>
      <c r="H1026" s="43"/>
    </row>
    <row r="1027" spans="1:8" ht="15.75" x14ac:dyDescent="0.25">
      <c r="A1027" s="400" t="s">
        <v>134</v>
      </c>
      <c r="B1027" s="401">
        <v>2027</v>
      </c>
      <c r="C1027" s="401" t="str">
        <f t="shared" si="26"/>
        <v>Modoc_2027</v>
      </c>
      <c r="D1027" s="100">
        <v>412.32205334220231</v>
      </c>
      <c r="E1027" s="43"/>
      <c r="F1027" s="43"/>
      <c r="G1027" s="43"/>
      <c r="H1027" s="43"/>
    </row>
    <row r="1028" spans="1:8" ht="15.75" x14ac:dyDescent="0.25">
      <c r="A1028" s="400" t="s">
        <v>134</v>
      </c>
      <c r="B1028" s="401">
        <v>2028</v>
      </c>
      <c r="C1028" s="401" t="str">
        <f t="shared" si="26"/>
        <v>Modoc_2028</v>
      </c>
      <c r="D1028" s="100">
        <v>401.27007424451227</v>
      </c>
      <c r="E1028" s="43"/>
      <c r="F1028" s="43"/>
      <c r="G1028" s="43"/>
      <c r="H1028" s="43"/>
    </row>
    <row r="1029" spans="1:8" ht="15.75" x14ac:dyDescent="0.25">
      <c r="A1029" s="400" t="s">
        <v>134</v>
      </c>
      <c r="B1029" s="401">
        <v>2029</v>
      </c>
      <c r="C1029" s="401" t="str">
        <f t="shared" si="26"/>
        <v>Modoc_2029</v>
      </c>
      <c r="D1029" s="100">
        <v>391.26223190533329</v>
      </c>
      <c r="E1029" s="43"/>
      <c r="F1029" s="43"/>
      <c r="G1029" s="43"/>
      <c r="H1029" s="43"/>
    </row>
    <row r="1030" spans="1:8" ht="15.75" x14ac:dyDescent="0.25">
      <c r="A1030" s="400" t="s">
        <v>134</v>
      </c>
      <c r="B1030" s="401">
        <v>2030</v>
      </c>
      <c r="C1030" s="401" t="str">
        <f t="shared" si="26"/>
        <v>Modoc_2030</v>
      </c>
      <c r="D1030" s="100">
        <v>382.26756544297558</v>
      </c>
      <c r="E1030" s="43"/>
      <c r="F1030" s="43"/>
      <c r="G1030" s="43"/>
      <c r="H1030" s="43"/>
    </row>
    <row r="1031" spans="1:8" ht="15.75" x14ac:dyDescent="0.25">
      <c r="A1031" s="400" t="s">
        <v>134</v>
      </c>
      <c r="B1031" s="401">
        <v>2031</v>
      </c>
      <c r="C1031" s="401" t="str">
        <f t="shared" si="26"/>
        <v>Modoc_2031</v>
      </c>
      <c r="D1031" s="100">
        <v>374.22759680837368</v>
      </c>
      <c r="E1031" s="43"/>
      <c r="F1031" s="43"/>
      <c r="G1031" s="43"/>
      <c r="H1031" s="43"/>
    </row>
    <row r="1032" spans="1:8" ht="15.75" x14ac:dyDescent="0.25">
      <c r="A1032" s="400" t="s">
        <v>134</v>
      </c>
      <c r="B1032" s="401">
        <v>2032</v>
      </c>
      <c r="C1032" s="401" t="str">
        <f t="shared" si="26"/>
        <v>Modoc_2032</v>
      </c>
      <c r="D1032" s="100">
        <v>367.0920226140509</v>
      </c>
      <c r="E1032" s="43"/>
      <c r="F1032" s="43"/>
      <c r="G1032" s="43"/>
      <c r="H1032" s="43"/>
    </row>
    <row r="1033" spans="1:8" ht="15.75" x14ac:dyDescent="0.25">
      <c r="A1033" s="400" t="s">
        <v>134</v>
      </c>
      <c r="B1033" s="401">
        <v>2033</v>
      </c>
      <c r="C1033" s="401" t="str">
        <f t="shared" si="26"/>
        <v>Modoc_2033</v>
      </c>
      <c r="D1033" s="100">
        <v>360.75133567341857</v>
      </c>
      <c r="E1033" s="43"/>
      <c r="F1033" s="43"/>
      <c r="G1033" s="43"/>
      <c r="H1033" s="43"/>
    </row>
    <row r="1034" spans="1:8" ht="15.75" x14ac:dyDescent="0.25">
      <c r="A1034" s="400" t="s">
        <v>134</v>
      </c>
      <c r="B1034" s="401">
        <v>2034</v>
      </c>
      <c r="C1034" s="401" t="str">
        <f t="shared" si="26"/>
        <v>Modoc_2034</v>
      </c>
      <c r="D1034" s="100">
        <v>355.1481499470429</v>
      </c>
      <c r="E1034" s="43"/>
      <c r="F1034" s="43"/>
      <c r="G1034" s="43"/>
      <c r="H1034" s="43"/>
    </row>
    <row r="1035" spans="1:8" ht="15.75" x14ac:dyDescent="0.25">
      <c r="A1035" s="400" t="s">
        <v>134</v>
      </c>
      <c r="B1035" s="401">
        <v>2035</v>
      </c>
      <c r="C1035" s="401" t="str">
        <f t="shared" si="26"/>
        <v>Modoc_2035</v>
      </c>
      <c r="D1035" s="100">
        <v>350.2492092199912</v>
      </c>
      <c r="E1035" s="43"/>
      <c r="F1035" s="43"/>
      <c r="G1035" s="43"/>
      <c r="H1035" s="43"/>
    </row>
    <row r="1036" spans="1:8" ht="15.75" x14ac:dyDescent="0.25">
      <c r="A1036" s="400" t="s">
        <v>134</v>
      </c>
      <c r="B1036" s="401">
        <v>2036</v>
      </c>
      <c r="C1036" s="401" t="str">
        <f t="shared" si="26"/>
        <v>Modoc_2036</v>
      </c>
      <c r="D1036" s="100">
        <v>346.01521042910912</v>
      </c>
      <c r="E1036" s="43"/>
      <c r="F1036" s="43"/>
      <c r="G1036" s="43"/>
      <c r="H1036" s="43"/>
    </row>
    <row r="1037" spans="1:8" ht="15.75" x14ac:dyDescent="0.25">
      <c r="A1037" s="400" t="s">
        <v>134</v>
      </c>
      <c r="B1037" s="401">
        <v>2037</v>
      </c>
      <c r="C1037" s="401" t="str">
        <f t="shared" si="26"/>
        <v>Modoc_2037</v>
      </c>
      <c r="D1037" s="100">
        <v>342.33876082808621</v>
      </c>
      <c r="E1037" s="43"/>
      <c r="F1037" s="43"/>
      <c r="G1037" s="43"/>
      <c r="H1037" s="43"/>
    </row>
    <row r="1038" spans="1:8" ht="15.75" x14ac:dyDescent="0.25">
      <c r="A1038" s="400" t="s">
        <v>134</v>
      </c>
      <c r="B1038" s="401">
        <v>2038</v>
      </c>
      <c r="C1038" s="401" t="str">
        <f t="shared" si="26"/>
        <v>Modoc_2038</v>
      </c>
      <c r="D1038" s="100">
        <v>339.19553454731573</v>
      </c>
      <c r="E1038" s="43"/>
      <c r="F1038" s="43"/>
      <c r="G1038" s="43"/>
      <c r="H1038" s="43"/>
    </row>
    <row r="1039" spans="1:8" ht="15.75" x14ac:dyDescent="0.25">
      <c r="A1039" s="400" t="s">
        <v>134</v>
      </c>
      <c r="B1039" s="401">
        <v>2039</v>
      </c>
      <c r="C1039" s="401" t="str">
        <f t="shared" si="26"/>
        <v>Modoc_2039</v>
      </c>
      <c r="D1039" s="100">
        <v>336.51887227857821</v>
      </c>
      <c r="E1039" s="43"/>
      <c r="F1039" s="43"/>
      <c r="G1039" s="43"/>
      <c r="H1039" s="43"/>
    </row>
    <row r="1040" spans="1:8" ht="15.75" x14ac:dyDescent="0.25">
      <c r="A1040" s="400" t="s">
        <v>134</v>
      </c>
      <c r="B1040" s="401">
        <v>2040</v>
      </c>
      <c r="C1040" s="401" t="str">
        <f t="shared" si="26"/>
        <v>Modoc_2040</v>
      </c>
      <c r="D1040" s="100">
        <v>334.25769809482762</v>
      </c>
      <c r="E1040" s="43"/>
      <c r="F1040" s="43"/>
      <c r="G1040" s="43"/>
      <c r="H1040" s="43"/>
    </row>
    <row r="1041" spans="1:8" ht="15.75" x14ac:dyDescent="0.25">
      <c r="A1041" s="400" t="s">
        <v>134</v>
      </c>
      <c r="B1041" s="401">
        <v>2041</v>
      </c>
      <c r="C1041" s="401" t="str">
        <f t="shared" si="26"/>
        <v>Modoc_2041</v>
      </c>
      <c r="D1041" s="100">
        <v>332.40412433807143</v>
      </c>
      <c r="E1041" s="43"/>
      <c r="F1041" s="43"/>
      <c r="G1041" s="43"/>
      <c r="H1041" s="43"/>
    </row>
    <row r="1042" spans="1:8" ht="15.75" x14ac:dyDescent="0.25">
      <c r="A1042" s="400" t="s">
        <v>134</v>
      </c>
      <c r="B1042" s="401">
        <v>2042</v>
      </c>
      <c r="C1042" s="401" t="str">
        <f t="shared" si="26"/>
        <v>Modoc_2042</v>
      </c>
      <c r="D1042" s="100">
        <v>330.81301693663698</v>
      </c>
      <c r="E1042" s="43"/>
      <c r="F1042" s="43"/>
      <c r="G1042" s="43"/>
      <c r="H1042" s="43"/>
    </row>
    <row r="1043" spans="1:8" ht="15.75" x14ac:dyDescent="0.25">
      <c r="A1043" s="400" t="s">
        <v>134</v>
      </c>
      <c r="B1043" s="401">
        <v>2043</v>
      </c>
      <c r="C1043" s="401" t="str">
        <f t="shared" si="26"/>
        <v>Modoc_2043</v>
      </c>
      <c r="D1043" s="100">
        <v>329.46458918845309</v>
      </c>
      <c r="E1043" s="43"/>
      <c r="F1043" s="43"/>
      <c r="G1043" s="43"/>
      <c r="H1043" s="43"/>
    </row>
    <row r="1044" spans="1:8" ht="15.75" x14ac:dyDescent="0.25">
      <c r="A1044" s="400" t="s">
        <v>134</v>
      </c>
      <c r="B1044" s="401">
        <v>2044</v>
      </c>
      <c r="C1044" s="401" t="str">
        <f t="shared" si="26"/>
        <v>Modoc_2044</v>
      </c>
      <c r="D1044" s="100">
        <v>328.35419490346106</v>
      </c>
      <c r="E1044" s="43"/>
      <c r="F1044" s="43"/>
      <c r="G1044" s="43"/>
      <c r="H1044" s="43"/>
    </row>
    <row r="1045" spans="1:8" ht="15.75" x14ac:dyDescent="0.25">
      <c r="A1045" s="400" t="s">
        <v>134</v>
      </c>
      <c r="B1045" s="401">
        <v>2045</v>
      </c>
      <c r="C1045" s="401" t="str">
        <f t="shared" si="26"/>
        <v>Modoc_2045</v>
      </c>
      <c r="D1045" s="100">
        <v>327.38483373502021</v>
      </c>
      <c r="E1045" s="43"/>
      <c r="F1045" s="43"/>
      <c r="G1045" s="43"/>
      <c r="H1045" s="43"/>
    </row>
    <row r="1046" spans="1:8" ht="15.75" x14ac:dyDescent="0.25">
      <c r="A1046" s="400" t="s">
        <v>134</v>
      </c>
      <c r="B1046" s="401">
        <v>2046</v>
      </c>
      <c r="C1046" s="401" t="str">
        <f t="shared" si="26"/>
        <v>Modoc_2046</v>
      </c>
      <c r="D1046" s="100">
        <v>326.56737877711475</v>
      </c>
      <c r="E1046" s="43"/>
      <c r="F1046" s="43"/>
      <c r="G1046" s="43"/>
      <c r="H1046" s="43"/>
    </row>
    <row r="1047" spans="1:8" ht="15.75" x14ac:dyDescent="0.25">
      <c r="A1047" s="400" t="s">
        <v>134</v>
      </c>
      <c r="B1047" s="401">
        <v>2047</v>
      </c>
      <c r="C1047" s="401" t="str">
        <f t="shared" si="26"/>
        <v>Modoc_2047</v>
      </c>
      <c r="D1047" s="100">
        <v>325.88053340115016</v>
      </c>
      <c r="E1047" s="43"/>
      <c r="F1047" s="43"/>
      <c r="G1047" s="43"/>
      <c r="H1047" s="43"/>
    </row>
    <row r="1048" spans="1:8" ht="15.75" x14ac:dyDescent="0.25">
      <c r="A1048" s="400" t="s">
        <v>134</v>
      </c>
      <c r="B1048" s="401">
        <v>2048</v>
      </c>
      <c r="C1048" s="401" t="str">
        <f t="shared" si="26"/>
        <v>Modoc_2048</v>
      </c>
      <c r="D1048" s="100">
        <v>325.30394187885292</v>
      </c>
      <c r="E1048" s="43"/>
      <c r="F1048" s="43"/>
      <c r="G1048" s="43"/>
      <c r="H1048" s="43"/>
    </row>
    <row r="1049" spans="1:8" ht="15.75" x14ac:dyDescent="0.25">
      <c r="A1049" s="400" t="s">
        <v>134</v>
      </c>
      <c r="B1049" s="401">
        <v>2049</v>
      </c>
      <c r="C1049" s="401" t="str">
        <f t="shared" si="26"/>
        <v>Modoc_2049</v>
      </c>
      <c r="D1049" s="100">
        <v>324.80720956396141</v>
      </c>
      <c r="E1049" s="43"/>
      <c r="F1049" s="43"/>
      <c r="G1049" s="43"/>
      <c r="H1049" s="43"/>
    </row>
    <row r="1050" spans="1:8" ht="15.75" x14ac:dyDescent="0.25">
      <c r="A1050" s="400" t="s">
        <v>134</v>
      </c>
      <c r="B1050" s="401">
        <v>2050</v>
      </c>
      <c r="C1050" s="401" t="str">
        <f t="shared" si="26"/>
        <v>Modoc_2050</v>
      </c>
      <c r="D1050" s="100">
        <v>324.40586005049374</v>
      </c>
      <c r="E1050" s="43"/>
      <c r="F1050" s="43"/>
      <c r="G1050" s="43"/>
      <c r="H1050" s="43"/>
    </row>
    <row r="1051" spans="1:8" ht="15.75" x14ac:dyDescent="0.25">
      <c r="A1051" s="101" t="s">
        <v>133</v>
      </c>
      <c r="B1051" s="102">
        <v>2015</v>
      </c>
      <c r="C1051" s="102" t="str">
        <f t="shared" si="26"/>
        <v>Mojave Desert_2015</v>
      </c>
      <c r="D1051" s="99">
        <v>504.49435288227619</v>
      </c>
      <c r="E1051" s="43"/>
      <c r="F1051" s="43"/>
      <c r="G1051" s="43"/>
      <c r="H1051" s="43"/>
    </row>
    <row r="1052" spans="1:8" ht="15.75" x14ac:dyDescent="0.25">
      <c r="A1052" s="101" t="s">
        <v>133</v>
      </c>
      <c r="B1052" s="102">
        <v>2016</v>
      </c>
      <c r="C1052" s="102" t="str">
        <f t="shared" si="26"/>
        <v>Mojave Desert_2016</v>
      </c>
      <c r="D1052" s="99">
        <v>494.47676464144422</v>
      </c>
      <c r="E1052" s="43"/>
      <c r="F1052" s="43"/>
      <c r="G1052" s="43"/>
      <c r="H1052" s="43"/>
    </row>
    <row r="1053" spans="1:8" ht="15.75" x14ac:dyDescent="0.25">
      <c r="A1053" s="402" t="s">
        <v>133</v>
      </c>
      <c r="B1053" s="403">
        <v>2017</v>
      </c>
      <c r="C1053" s="403" t="str">
        <f t="shared" si="26"/>
        <v>Mojave Desert_2017</v>
      </c>
      <c r="D1053" s="100">
        <v>482.75970903416231</v>
      </c>
      <c r="E1053" s="43"/>
      <c r="F1053" s="43"/>
      <c r="G1053" s="43"/>
      <c r="H1053" s="43"/>
    </row>
    <row r="1054" spans="1:8" ht="15.75" x14ac:dyDescent="0.25">
      <c r="A1054" s="402" t="s">
        <v>133</v>
      </c>
      <c r="B1054" s="403">
        <v>2018</v>
      </c>
      <c r="C1054" s="403" t="str">
        <f t="shared" si="26"/>
        <v>Mojave Desert_2018</v>
      </c>
      <c r="D1054" s="100">
        <v>470.38422141104178</v>
      </c>
      <c r="E1054" s="43"/>
      <c r="F1054" s="43"/>
      <c r="G1054" s="43"/>
      <c r="H1054" s="43"/>
    </row>
    <row r="1055" spans="1:8" ht="15.75" x14ac:dyDescent="0.25">
      <c r="A1055" s="402" t="s">
        <v>133</v>
      </c>
      <c r="B1055" s="403">
        <v>2019</v>
      </c>
      <c r="C1055" s="403" t="str">
        <f t="shared" si="26"/>
        <v>Mojave Desert_2019</v>
      </c>
      <c r="D1055" s="100">
        <v>457.47094368915612</v>
      </c>
      <c r="E1055" s="43"/>
      <c r="F1055" s="43"/>
      <c r="G1055" s="43"/>
      <c r="H1055" s="43"/>
    </row>
    <row r="1056" spans="1:8" ht="15.75" x14ac:dyDescent="0.25">
      <c r="A1056" s="402" t="s">
        <v>133</v>
      </c>
      <c r="B1056" s="403">
        <v>2020</v>
      </c>
      <c r="C1056" s="403" t="str">
        <f t="shared" si="26"/>
        <v>Mojave Desert_2020</v>
      </c>
      <c r="D1056" s="100">
        <v>444.47300322631628</v>
      </c>
      <c r="E1056" s="43"/>
      <c r="F1056" s="43"/>
      <c r="G1056" s="43"/>
      <c r="H1056" s="43"/>
    </row>
    <row r="1057" spans="1:8" ht="15.75" x14ac:dyDescent="0.25">
      <c r="A1057" s="402" t="s">
        <v>133</v>
      </c>
      <c r="B1057" s="403">
        <v>2021</v>
      </c>
      <c r="C1057" s="403" t="str">
        <f t="shared" si="26"/>
        <v>Mojave Desert_2021</v>
      </c>
      <c r="D1057" s="100">
        <v>431.10723947606658</v>
      </c>
      <c r="E1057" s="43"/>
      <c r="F1057" s="43"/>
      <c r="G1057" s="43"/>
      <c r="H1057" s="43"/>
    </row>
    <row r="1058" spans="1:8" ht="15.75" x14ac:dyDescent="0.25">
      <c r="A1058" s="402" t="s">
        <v>133</v>
      </c>
      <c r="B1058" s="403">
        <v>2022</v>
      </c>
      <c r="C1058" s="403" t="str">
        <f t="shared" si="26"/>
        <v>Mojave Desert_2022</v>
      </c>
      <c r="D1058" s="100">
        <v>418.06657988683111</v>
      </c>
      <c r="E1058" s="43"/>
      <c r="F1058" s="43"/>
      <c r="G1058" s="43"/>
      <c r="H1058" s="43"/>
    </row>
    <row r="1059" spans="1:8" ht="15.75" x14ac:dyDescent="0.25">
      <c r="A1059" s="402" t="s">
        <v>133</v>
      </c>
      <c r="B1059" s="403">
        <v>2023</v>
      </c>
      <c r="C1059" s="403" t="str">
        <f t="shared" si="26"/>
        <v>Mojave Desert_2023</v>
      </c>
      <c r="D1059" s="100">
        <v>405.12245500889634</v>
      </c>
      <c r="E1059" s="43"/>
      <c r="F1059" s="43"/>
      <c r="G1059" s="43"/>
      <c r="H1059" s="43"/>
    </row>
    <row r="1060" spans="1:8" ht="15.75" x14ac:dyDescent="0.25">
      <c r="A1060" s="402" t="s">
        <v>133</v>
      </c>
      <c r="B1060" s="403">
        <v>2024</v>
      </c>
      <c r="C1060" s="403" t="str">
        <f t="shared" si="26"/>
        <v>Mojave Desert_2024</v>
      </c>
      <c r="D1060" s="100">
        <v>392.66222706710181</v>
      </c>
      <c r="E1060" s="43"/>
      <c r="F1060" s="43"/>
      <c r="G1060" s="43"/>
      <c r="H1060" s="43"/>
    </row>
    <row r="1061" spans="1:8" ht="15.75" x14ac:dyDescent="0.25">
      <c r="A1061" s="402" t="s">
        <v>133</v>
      </c>
      <c r="B1061" s="403">
        <v>2025</v>
      </c>
      <c r="C1061" s="403" t="str">
        <f t="shared" si="26"/>
        <v>Mojave Desert_2025</v>
      </c>
      <c r="D1061" s="100">
        <v>380.03886232169577</v>
      </c>
      <c r="E1061" s="43"/>
      <c r="F1061" s="43"/>
      <c r="G1061" s="43"/>
      <c r="H1061" s="43"/>
    </row>
    <row r="1062" spans="1:8" ht="15.75" x14ac:dyDescent="0.25">
      <c r="A1062" s="402" t="s">
        <v>133</v>
      </c>
      <c r="B1062" s="403">
        <v>2026</v>
      </c>
      <c r="C1062" s="403" t="str">
        <f t="shared" si="26"/>
        <v>Mojave Desert_2026</v>
      </c>
      <c r="D1062" s="100">
        <v>368.57818306951185</v>
      </c>
      <c r="E1062" s="43"/>
      <c r="F1062" s="43"/>
      <c r="G1062" s="43"/>
      <c r="H1062" s="43"/>
    </row>
    <row r="1063" spans="1:8" ht="15.75" x14ac:dyDescent="0.25">
      <c r="A1063" s="402" t="s">
        <v>133</v>
      </c>
      <c r="B1063" s="403">
        <v>2027</v>
      </c>
      <c r="C1063" s="403" t="str">
        <f t="shared" si="26"/>
        <v>Mojave Desert_2027</v>
      </c>
      <c r="D1063" s="100">
        <v>358.14773220385888</v>
      </c>
      <c r="E1063" s="43"/>
      <c r="F1063" s="43"/>
      <c r="G1063" s="43"/>
      <c r="H1063" s="43"/>
    </row>
    <row r="1064" spans="1:8" ht="15.75" x14ac:dyDescent="0.25">
      <c r="A1064" s="402" t="s">
        <v>133</v>
      </c>
      <c r="B1064" s="403">
        <v>2028</v>
      </c>
      <c r="C1064" s="403" t="str">
        <f t="shared" si="26"/>
        <v>Mojave Desert_2028</v>
      </c>
      <c r="D1064" s="100">
        <v>348.79244746619992</v>
      </c>
      <c r="E1064" s="43"/>
      <c r="F1064" s="43"/>
      <c r="G1064" s="43"/>
      <c r="H1064" s="43"/>
    </row>
    <row r="1065" spans="1:8" ht="15.75" x14ac:dyDescent="0.25">
      <c r="A1065" s="402" t="s">
        <v>133</v>
      </c>
      <c r="B1065" s="403">
        <v>2029</v>
      </c>
      <c r="C1065" s="403" t="str">
        <f t="shared" si="26"/>
        <v>Mojave Desert_2029</v>
      </c>
      <c r="D1065" s="100">
        <v>340.4136473733243</v>
      </c>
      <c r="E1065" s="43"/>
      <c r="F1065" s="43"/>
      <c r="G1065" s="43"/>
      <c r="H1065" s="43"/>
    </row>
    <row r="1066" spans="1:8" ht="15.75" x14ac:dyDescent="0.25">
      <c r="A1066" s="402" t="s">
        <v>133</v>
      </c>
      <c r="B1066" s="403">
        <v>2030</v>
      </c>
      <c r="C1066" s="403" t="str">
        <f t="shared" si="26"/>
        <v>Mojave Desert_2030</v>
      </c>
      <c r="D1066" s="100">
        <v>332.95586030990518</v>
      </c>
      <c r="E1066" s="43"/>
      <c r="F1066" s="43"/>
      <c r="G1066" s="43"/>
      <c r="H1066" s="43"/>
    </row>
    <row r="1067" spans="1:8" ht="15.75" x14ac:dyDescent="0.25">
      <c r="A1067" s="402" t="s">
        <v>133</v>
      </c>
      <c r="B1067" s="403">
        <v>2031</v>
      </c>
      <c r="C1067" s="403" t="str">
        <f t="shared" si="26"/>
        <v>Mojave Desert_2031</v>
      </c>
      <c r="D1067" s="100">
        <v>326.5040941088144</v>
      </c>
      <c r="E1067" s="43"/>
      <c r="F1067" s="43"/>
      <c r="G1067" s="43"/>
      <c r="H1067" s="43"/>
    </row>
    <row r="1068" spans="1:8" ht="15.75" x14ac:dyDescent="0.25">
      <c r="A1068" s="402" t="s">
        <v>133</v>
      </c>
      <c r="B1068" s="403">
        <v>2032</v>
      </c>
      <c r="C1068" s="403" t="str">
        <f t="shared" si="26"/>
        <v>Mojave Desert_2032</v>
      </c>
      <c r="D1068" s="100">
        <v>320.64134615401036</v>
      </c>
      <c r="E1068" s="43"/>
      <c r="F1068" s="43"/>
      <c r="G1068" s="43"/>
      <c r="H1068" s="43"/>
    </row>
    <row r="1069" spans="1:8" ht="15.75" x14ac:dyDescent="0.25">
      <c r="A1069" s="402" t="s">
        <v>133</v>
      </c>
      <c r="B1069" s="403">
        <v>2033</v>
      </c>
      <c r="C1069" s="403" t="str">
        <f t="shared" si="26"/>
        <v>Mojave Desert_2033</v>
      </c>
      <c r="D1069" s="100">
        <v>315.47274072428746</v>
      </c>
      <c r="E1069" s="43"/>
      <c r="F1069" s="43"/>
      <c r="G1069" s="43"/>
      <c r="H1069" s="43"/>
    </row>
    <row r="1070" spans="1:8" ht="15.75" x14ac:dyDescent="0.25">
      <c r="A1070" s="402" t="s">
        <v>133</v>
      </c>
      <c r="B1070" s="403">
        <v>2034</v>
      </c>
      <c r="C1070" s="403" t="str">
        <f t="shared" si="26"/>
        <v>Mojave Desert_2034</v>
      </c>
      <c r="D1070" s="100">
        <v>310.93212215542951</v>
      </c>
      <c r="E1070" s="43"/>
      <c r="F1070" s="43"/>
      <c r="G1070" s="43"/>
      <c r="H1070" s="43"/>
    </row>
    <row r="1071" spans="1:8" ht="15.75" x14ac:dyDescent="0.25">
      <c r="A1071" s="402" t="s">
        <v>133</v>
      </c>
      <c r="B1071" s="403">
        <v>2035</v>
      </c>
      <c r="C1071" s="403" t="str">
        <f t="shared" si="26"/>
        <v>Mojave Desert_2035</v>
      </c>
      <c r="D1071" s="100">
        <v>306.97497110719564</v>
      </c>
      <c r="E1071" s="43"/>
      <c r="F1071" s="43"/>
      <c r="G1071" s="43"/>
      <c r="H1071" s="43"/>
    </row>
    <row r="1072" spans="1:8" ht="15.75" x14ac:dyDescent="0.25">
      <c r="A1072" s="402" t="s">
        <v>133</v>
      </c>
      <c r="B1072" s="403">
        <v>2036</v>
      </c>
      <c r="C1072" s="403" t="str">
        <f t="shared" si="26"/>
        <v>Mojave Desert_2036</v>
      </c>
      <c r="D1072" s="100">
        <v>303.54338789750636</v>
      </c>
      <c r="E1072" s="43"/>
      <c r="F1072" s="43"/>
      <c r="G1072" s="43"/>
      <c r="H1072" s="43"/>
    </row>
    <row r="1073" spans="1:8" ht="15.75" x14ac:dyDescent="0.25">
      <c r="A1073" s="402" t="s">
        <v>133</v>
      </c>
      <c r="B1073" s="403">
        <v>2037</v>
      </c>
      <c r="C1073" s="403" t="str">
        <f t="shared" si="26"/>
        <v>Mojave Desert_2037</v>
      </c>
      <c r="D1073" s="100">
        <v>300.59341369408298</v>
      </c>
      <c r="E1073" s="43"/>
      <c r="F1073" s="43"/>
      <c r="G1073" s="43"/>
      <c r="H1073" s="43"/>
    </row>
    <row r="1074" spans="1:8" ht="15.75" x14ac:dyDescent="0.25">
      <c r="A1074" s="402" t="s">
        <v>133</v>
      </c>
      <c r="B1074" s="403">
        <v>2038</v>
      </c>
      <c r="C1074" s="403" t="str">
        <f t="shared" si="26"/>
        <v>Mojave Desert_2038</v>
      </c>
      <c r="D1074" s="100">
        <v>298.07949577157984</v>
      </c>
      <c r="E1074" s="43"/>
      <c r="F1074" s="43"/>
      <c r="G1074" s="43"/>
      <c r="H1074" s="43"/>
    </row>
    <row r="1075" spans="1:8" ht="15.75" x14ac:dyDescent="0.25">
      <c r="A1075" s="402" t="s">
        <v>133</v>
      </c>
      <c r="B1075" s="403">
        <v>2039</v>
      </c>
      <c r="C1075" s="403" t="str">
        <f t="shared" si="26"/>
        <v>Mojave Desert_2039</v>
      </c>
      <c r="D1075" s="100">
        <v>295.93996439765414</v>
      </c>
      <c r="E1075" s="43"/>
      <c r="F1075" s="43"/>
      <c r="G1075" s="43"/>
      <c r="H1075" s="43"/>
    </row>
    <row r="1076" spans="1:8" ht="15.75" x14ac:dyDescent="0.25">
      <c r="A1076" s="402" t="s">
        <v>133</v>
      </c>
      <c r="B1076" s="403">
        <v>2040</v>
      </c>
      <c r="C1076" s="403" t="str">
        <f t="shared" si="26"/>
        <v>Mojave Desert_2040</v>
      </c>
      <c r="D1076" s="100">
        <v>294.13481729973438</v>
      </c>
      <c r="E1076" s="43"/>
      <c r="F1076" s="43"/>
      <c r="G1076" s="43"/>
      <c r="H1076" s="43"/>
    </row>
    <row r="1077" spans="1:8" ht="15.75" x14ac:dyDescent="0.25">
      <c r="A1077" s="402" t="s">
        <v>133</v>
      </c>
      <c r="B1077" s="403">
        <v>2041</v>
      </c>
      <c r="C1077" s="403" t="str">
        <f t="shared" si="26"/>
        <v>Mojave Desert_2041</v>
      </c>
      <c r="D1077" s="100">
        <v>292.63971612853788</v>
      </c>
      <c r="E1077" s="43"/>
      <c r="F1077" s="43"/>
      <c r="G1077" s="43"/>
      <c r="H1077" s="43"/>
    </row>
    <row r="1078" spans="1:8" ht="15.75" x14ac:dyDescent="0.25">
      <c r="A1078" s="402" t="s">
        <v>133</v>
      </c>
      <c r="B1078" s="403">
        <v>2042</v>
      </c>
      <c r="C1078" s="403" t="str">
        <f t="shared" si="26"/>
        <v>Mojave Desert_2042</v>
      </c>
      <c r="D1078" s="100">
        <v>291.38041289426405</v>
      </c>
      <c r="E1078" s="43"/>
      <c r="F1078" s="43"/>
      <c r="G1078" s="43"/>
      <c r="H1078" s="43"/>
    </row>
    <row r="1079" spans="1:8" ht="15.75" x14ac:dyDescent="0.25">
      <c r="A1079" s="402" t="s">
        <v>133</v>
      </c>
      <c r="B1079" s="403">
        <v>2043</v>
      </c>
      <c r="C1079" s="403" t="str">
        <f t="shared" si="26"/>
        <v>Mojave Desert_2043</v>
      </c>
      <c r="D1079" s="100">
        <v>290.33685592707548</v>
      </c>
      <c r="E1079" s="43"/>
      <c r="F1079" s="43"/>
      <c r="G1079" s="43"/>
      <c r="H1079" s="43"/>
    </row>
    <row r="1080" spans="1:8" ht="15.75" x14ac:dyDescent="0.25">
      <c r="A1080" s="402" t="s">
        <v>133</v>
      </c>
      <c r="B1080" s="403">
        <v>2044</v>
      </c>
      <c r="C1080" s="403" t="str">
        <f t="shared" si="26"/>
        <v>Mojave Desert_2044</v>
      </c>
      <c r="D1080" s="100">
        <v>289.46100300772338</v>
      </c>
      <c r="E1080" s="43"/>
      <c r="F1080" s="43"/>
      <c r="G1080" s="43"/>
      <c r="H1080" s="43"/>
    </row>
    <row r="1081" spans="1:8" ht="15.75" x14ac:dyDescent="0.25">
      <c r="A1081" s="402" t="s">
        <v>133</v>
      </c>
      <c r="B1081" s="403">
        <v>2045</v>
      </c>
      <c r="C1081" s="403" t="str">
        <f t="shared" ref="C1081:C1086" si="27">CONCATENATE(A1081,"_",B1081)</f>
        <v>Mojave Desert_2045</v>
      </c>
      <c r="D1081" s="100">
        <v>288.71451346939722</v>
      </c>
      <c r="E1081" s="43"/>
      <c r="F1081" s="43"/>
      <c r="G1081" s="43"/>
      <c r="H1081" s="43"/>
    </row>
    <row r="1082" spans="1:8" ht="15.75" x14ac:dyDescent="0.25">
      <c r="A1082" s="402" t="s">
        <v>133</v>
      </c>
      <c r="B1082" s="403">
        <v>2046</v>
      </c>
      <c r="C1082" s="403" t="str">
        <f t="shared" si="27"/>
        <v>Mojave Desert_2046</v>
      </c>
      <c r="D1082" s="100">
        <v>288.08191761920421</v>
      </c>
      <c r="E1082" s="43"/>
      <c r="F1082" s="43"/>
      <c r="G1082" s="43"/>
      <c r="H1082" s="43"/>
    </row>
    <row r="1083" spans="1:8" ht="15.75" x14ac:dyDescent="0.25">
      <c r="A1083" s="402" t="s">
        <v>133</v>
      </c>
      <c r="B1083" s="403">
        <v>2047</v>
      </c>
      <c r="C1083" s="403" t="str">
        <f t="shared" si="27"/>
        <v>Mojave Desert_2047</v>
      </c>
      <c r="D1083" s="100">
        <v>287.55016965281794</v>
      </c>
      <c r="E1083" s="43"/>
      <c r="F1083" s="43"/>
      <c r="G1083" s="43"/>
      <c r="H1083" s="43"/>
    </row>
    <row r="1084" spans="1:8" ht="15.75" x14ac:dyDescent="0.25">
      <c r="A1084" s="402" t="s">
        <v>133</v>
      </c>
      <c r="B1084" s="403">
        <v>2048</v>
      </c>
      <c r="C1084" s="403" t="str">
        <f t="shared" si="27"/>
        <v>Mojave Desert_2048</v>
      </c>
      <c r="D1084" s="100">
        <v>287.09837955245939</v>
      </c>
      <c r="E1084" s="43"/>
      <c r="F1084" s="43"/>
      <c r="G1084" s="43"/>
      <c r="H1084" s="43"/>
    </row>
    <row r="1085" spans="1:8" ht="15.75" x14ac:dyDescent="0.25">
      <c r="A1085" s="402" t="s">
        <v>133</v>
      </c>
      <c r="B1085" s="403">
        <v>2049</v>
      </c>
      <c r="C1085" s="403" t="str">
        <f t="shared" si="27"/>
        <v>Mojave Desert_2049</v>
      </c>
      <c r="D1085" s="100">
        <v>286.70782712404394</v>
      </c>
      <c r="E1085" s="43"/>
      <c r="F1085" s="43"/>
      <c r="G1085" s="43"/>
      <c r="H1085" s="43"/>
    </row>
    <row r="1086" spans="1:8" ht="15.75" x14ac:dyDescent="0.25">
      <c r="A1086" s="402" t="s">
        <v>133</v>
      </c>
      <c r="B1086" s="403">
        <v>2050</v>
      </c>
      <c r="C1086" s="403" t="str">
        <f t="shared" si="27"/>
        <v>Mojave Desert_2050</v>
      </c>
      <c r="D1086" s="100">
        <v>286.38704040171643</v>
      </c>
      <c r="E1086" s="43"/>
      <c r="F1086" s="43"/>
      <c r="G1086" s="43"/>
      <c r="H1086" s="43"/>
    </row>
    <row r="1087" spans="1:8" ht="15.75" x14ac:dyDescent="0.25">
      <c r="A1087" s="96" t="s">
        <v>130</v>
      </c>
      <c r="B1087" s="97">
        <v>2015</v>
      </c>
      <c r="C1087" s="98" t="s">
        <v>132</v>
      </c>
      <c r="D1087" s="99">
        <v>525.30916476759364</v>
      </c>
      <c r="E1087" s="43"/>
      <c r="F1087" s="43"/>
      <c r="G1087" s="43"/>
      <c r="H1087" s="43"/>
    </row>
    <row r="1088" spans="1:8" ht="15.75" x14ac:dyDescent="0.25">
      <c r="A1088" s="96" t="s">
        <v>130</v>
      </c>
      <c r="B1088" s="97">
        <v>2016</v>
      </c>
      <c r="C1088" s="98" t="s">
        <v>131</v>
      </c>
      <c r="D1088" s="99">
        <v>514.59765678995916</v>
      </c>
      <c r="E1088" s="43"/>
      <c r="F1088" s="43"/>
      <c r="G1088" s="43"/>
      <c r="H1088" s="43"/>
    </row>
    <row r="1089" spans="1:8" ht="15.75" x14ac:dyDescent="0.25">
      <c r="A1089" s="400" t="s">
        <v>130</v>
      </c>
      <c r="B1089" s="401">
        <v>2017</v>
      </c>
      <c r="C1089" s="401" t="str">
        <f t="shared" ref="C1089:C1122" si="28">CONCATENATE(A1089,"_",B1089)</f>
        <v>Mono_2017</v>
      </c>
      <c r="D1089" s="100">
        <v>501.93868735670617</v>
      </c>
      <c r="E1089" s="43"/>
      <c r="F1089" s="43"/>
      <c r="G1089" s="43"/>
      <c r="H1089" s="43"/>
    </row>
    <row r="1090" spans="1:8" ht="15.75" x14ac:dyDescent="0.25">
      <c r="A1090" s="400" t="s">
        <v>130</v>
      </c>
      <c r="B1090" s="401">
        <v>2018</v>
      </c>
      <c r="C1090" s="401" t="str">
        <f t="shared" si="28"/>
        <v>Mono_2018</v>
      </c>
      <c r="D1090" s="100">
        <v>488.69523561930993</v>
      </c>
      <c r="E1090" s="43"/>
      <c r="F1090" s="43"/>
      <c r="G1090" s="43"/>
      <c r="H1090" s="43"/>
    </row>
    <row r="1091" spans="1:8" ht="15.75" x14ac:dyDescent="0.25">
      <c r="A1091" s="400" t="s">
        <v>130</v>
      </c>
      <c r="B1091" s="401">
        <v>2019</v>
      </c>
      <c r="C1091" s="401" t="str">
        <f t="shared" si="28"/>
        <v>Mono_2019</v>
      </c>
      <c r="D1091" s="100">
        <v>475.00689699241462</v>
      </c>
      <c r="E1091" s="43"/>
      <c r="F1091" s="43"/>
      <c r="G1091" s="43"/>
      <c r="H1091" s="43"/>
    </row>
    <row r="1092" spans="1:8" ht="15.75" x14ac:dyDescent="0.25">
      <c r="A1092" s="400" t="s">
        <v>130</v>
      </c>
      <c r="B1092" s="401">
        <v>2020</v>
      </c>
      <c r="C1092" s="401" t="str">
        <f t="shared" si="28"/>
        <v>Mono_2020</v>
      </c>
      <c r="D1092" s="100">
        <v>461.10109254393774</v>
      </c>
      <c r="E1092" s="43"/>
      <c r="F1092" s="43"/>
      <c r="G1092" s="43"/>
      <c r="H1092" s="43"/>
    </row>
    <row r="1093" spans="1:8" ht="15.75" x14ac:dyDescent="0.25">
      <c r="A1093" s="400" t="s">
        <v>130</v>
      </c>
      <c r="B1093" s="401">
        <v>2021</v>
      </c>
      <c r="C1093" s="401" t="str">
        <f t="shared" si="28"/>
        <v>Mono_2021</v>
      </c>
      <c r="D1093" s="100">
        <v>447.03592533909483</v>
      </c>
      <c r="E1093" s="43"/>
      <c r="F1093" s="43"/>
      <c r="G1093" s="43"/>
      <c r="H1093" s="43"/>
    </row>
    <row r="1094" spans="1:8" ht="15.75" x14ac:dyDescent="0.25">
      <c r="A1094" s="400" t="s">
        <v>130</v>
      </c>
      <c r="B1094" s="401">
        <v>2022</v>
      </c>
      <c r="C1094" s="401" t="str">
        <f t="shared" si="28"/>
        <v>Mono_2022</v>
      </c>
      <c r="D1094" s="100">
        <v>433.16133425687599</v>
      </c>
      <c r="E1094" s="43"/>
      <c r="F1094" s="43"/>
      <c r="G1094" s="43"/>
      <c r="H1094" s="43"/>
    </row>
    <row r="1095" spans="1:8" ht="15.75" x14ac:dyDescent="0.25">
      <c r="A1095" s="400" t="s">
        <v>130</v>
      </c>
      <c r="B1095" s="401">
        <v>2023</v>
      </c>
      <c r="C1095" s="401" t="str">
        <f t="shared" si="28"/>
        <v>Mono_2023</v>
      </c>
      <c r="D1095" s="100">
        <v>419.47381124798306</v>
      </c>
      <c r="E1095" s="43"/>
      <c r="F1095" s="43"/>
      <c r="G1095" s="43"/>
      <c r="H1095" s="43"/>
    </row>
    <row r="1096" spans="1:8" ht="15.75" x14ac:dyDescent="0.25">
      <c r="A1096" s="400" t="s">
        <v>130</v>
      </c>
      <c r="B1096" s="401">
        <v>2024</v>
      </c>
      <c r="C1096" s="401" t="str">
        <f t="shared" si="28"/>
        <v>Mono_2024</v>
      </c>
      <c r="D1096" s="100">
        <v>405.97857532591587</v>
      </c>
      <c r="E1096" s="43"/>
      <c r="F1096" s="43"/>
      <c r="G1096" s="43"/>
      <c r="H1096" s="43"/>
    </row>
    <row r="1097" spans="1:8" ht="15.75" x14ac:dyDescent="0.25">
      <c r="A1097" s="400" t="s">
        <v>130</v>
      </c>
      <c r="B1097" s="401">
        <v>2025</v>
      </c>
      <c r="C1097" s="401" t="str">
        <f t="shared" si="28"/>
        <v>Mono_2025</v>
      </c>
      <c r="D1097" s="100">
        <v>392.77804031023919</v>
      </c>
      <c r="E1097" s="43"/>
      <c r="F1097" s="43"/>
      <c r="G1097" s="43"/>
      <c r="H1097" s="43"/>
    </row>
    <row r="1098" spans="1:8" ht="15.75" x14ac:dyDescent="0.25">
      <c r="A1098" s="400" t="s">
        <v>130</v>
      </c>
      <c r="B1098" s="401">
        <v>2026</v>
      </c>
      <c r="C1098" s="401" t="str">
        <f t="shared" si="28"/>
        <v>Mono_2026</v>
      </c>
      <c r="D1098" s="100">
        <v>380.80424518308297</v>
      </c>
      <c r="E1098" s="43"/>
      <c r="F1098" s="43"/>
      <c r="G1098" s="43"/>
      <c r="H1098" s="43"/>
    </row>
    <row r="1099" spans="1:8" ht="15.75" x14ac:dyDescent="0.25">
      <c r="A1099" s="400" t="s">
        <v>130</v>
      </c>
      <c r="B1099" s="401">
        <v>2027</v>
      </c>
      <c r="C1099" s="401" t="str">
        <f t="shared" si="28"/>
        <v>Mono_2027</v>
      </c>
      <c r="D1099" s="100">
        <v>369.88754412812392</v>
      </c>
      <c r="E1099" s="43"/>
      <c r="F1099" s="43"/>
      <c r="G1099" s="43"/>
      <c r="H1099" s="43"/>
    </row>
    <row r="1100" spans="1:8" ht="15.75" x14ac:dyDescent="0.25">
      <c r="A1100" s="400" t="s">
        <v>130</v>
      </c>
      <c r="B1100" s="401">
        <v>2028</v>
      </c>
      <c r="C1100" s="401" t="str">
        <f t="shared" si="28"/>
        <v>Mono_2028</v>
      </c>
      <c r="D1100" s="100">
        <v>360.05639178287743</v>
      </c>
      <c r="E1100" s="43"/>
      <c r="F1100" s="43"/>
      <c r="G1100" s="43"/>
      <c r="H1100" s="43"/>
    </row>
    <row r="1101" spans="1:8" ht="15.75" x14ac:dyDescent="0.25">
      <c r="A1101" s="400" t="s">
        <v>130</v>
      </c>
      <c r="B1101" s="401">
        <v>2029</v>
      </c>
      <c r="C1101" s="401" t="str">
        <f t="shared" si="28"/>
        <v>Mono_2029</v>
      </c>
      <c r="D1101" s="100">
        <v>351.20806880520422</v>
      </c>
      <c r="E1101" s="43"/>
      <c r="F1101" s="43"/>
      <c r="G1101" s="43"/>
      <c r="H1101" s="43"/>
    </row>
    <row r="1102" spans="1:8" ht="15.75" x14ac:dyDescent="0.25">
      <c r="A1102" s="400" t="s">
        <v>130</v>
      </c>
      <c r="B1102" s="401">
        <v>2030</v>
      </c>
      <c r="C1102" s="401" t="str">
        <f t="shared" si="28"/>
        <v>Mono_2030</v>
      </c>
      <c r="D1102" s="100">
        <v>343.29923390339957</v>
      </c>
      <c r="E1102" s="43"/>
      <c r="F1102" s="43"/>
      <c r="G1102" s="43"/>
      <c r="H1102" s="43"/>
    </row>
    <row r="1103" spans="1:8" ht="15.75" x14ac:dyDescent="0.25">
      <c r="A1103" s="400" t="s">
        <v>130</v>
      </c>
      <c r="B1103" s="401">
        <v>2031</v>
      </c>
      <c r="C1103" s="401" t="str">
        <f t="shared" si="28"/>
        <v>Mono_2031</v>
      </c>
      <c r="D1103" s="100">
        <v>336.25464310662124</v>
      </c>
      <c r="E1103" s="43"/>
      <c r="F1103" s="43"/>
      <c r="G1103" s="43"/>
      <c r="H1103" s="43"/>
    </row>
    <row r="1104" spans="1:8" ht="15.75" x14ac:dyDescent="0.25">
      <c r="A1104" s="400" t="s">
        <v>130</v>
      </c>
      <c r="B1104" s="401">
        <v>2032</v>
      </c>
      <c r="C1104" s="401" t="str">
        <f t="shared" si="28"/>
        <v>Mono_2032</v>
      </c>
      <c r="D1104" s="100">
        <v>330.00943461935952</v>
      </c>
      <c r="E1104" s="43"/>
      <c r="F1104" s="43"/>
      <c r="G1104" s="43"/>
      <c r="H1104" s="43"/>
    </row>
    <row r="1105" spans="1:8" ht="15.75" x14ac:dyDescent="0.25">
      <c r="A1105" s="400" t="s">
        <v>130</v>
      </c>
      <c r="B1105" s="401">
        <v>2033</v>
      </c>
      <c r="C1105" s="401" t="str">
        <f t="shared" si="28"/>
        <v>Mono_2033</v>
      </c>
      <c r="D1105" s="100">
        <v>324.50529453069635</v>
      </c>
      <c r="E1105" s="43"/>
      <c r="F1105" s="43"/>
      <c r="G1105" s="43"/>
      <c r="H1105" s="43"/>
    </row>
    <row r="1106" spans="1:8" ht="15.75" x14ac:dyDescent="0.25">
      <c r="A1106" s="400" t="s">
        <v>130</v>
      </c>
      <c r="B1106" s="401">
        <v>2034</v>
      </c>
      <c r="C1106" s="401" t="str">
        <f t="shared" si="28"/>
        <v>Mono_2034</v>
      </c>
      <c r="D1106" s="100">
        <v>319.67120768977685</v>
      </c>
      <c r="E1106" s="43"/>
      <c r="F1106" s="43"/>
      <c r="G1106" s="43"/>
      <c r="H1106" s="43"/>
    </row>
    <row r="1107" spans="1:8" ht="15.75" x14ac:dyDescent="0.25">
      <c r="A1107" s="400" t="s">
        <v>130</v>
      </c>
      <c r="B1107" s="401">
        <v>2035</v>
      </c>
      <c r="C1107" s="401" t="str">
        <f t="shared" si="28"/>
        <v>Mono_2035</v>
      </c>
      <c r="D1107" s="100">
        <v>315.4599207420527</v>
      </c>
      <c r="E1107" s="43"/>
      <c r="F1107" s="43"/>
      <c r="G1107" s="43"/>
      <c r="H1107" s="43"/>
    </row>
    <row r="1108" spans="1:8" ht="15.75" x14ac:dyDescent="0.25">
      <c r="A1108" s="400" t="s">
        <v>130</v>
      </c>
      <c r="B1108" s="401">
        <v>2036</v>
      </c>
      <c r="C1108" s="401" t="str">
        <f t="shared" si="28"/>
        <v>Mono_2036</v>
      </c>
      <c r="D1108" s="100">
        <v>311.80767270406631</v>
      </c>
      <c r="E1108" s="43"/>
      <c r="F1108" s="43"/>
      <c r="G1108" s="43"/>
      <c r="H1108" s="43"/>
    </row>
    <row r="1109" spans="1:8" ht="15.75" x14ac:dyDescent="0.25">
      <c r="A1109" s="400" t="s">
        <v>130</v>
      </c>
      <c r="B1109" s="401">
        <v>2037</v>
      </c>
      <c r="C1109" s="401" t="str">
        <f t="shared" si="28"/>
        <v>Mono_2037</v>
      </c>
      <c r="D1109" s="100">
        <v>308.67388471560383</v>
      </c>
      <c r="E1109" s="43"/>
      <c r="F1109" s="43"/>
      <c r="G1109" s="43"/>
      <c r="H1109" s="43"/>
    </row>
    <row r="1110" spans="1:8" ht="15.75" x14ac:dyDescent="0.25">
      <c r="A1110" s="400" t="s">
        <v>130</v>
      </c>
      <c r="B1110" s="401">
        <v>2038</v>
      </c>
      <c r="C1110" s="401" t="str">
        <f t="shared" si="28"/>
        <v>Mono_2038</v>
      </c>
      <c r="D1110" s="100">
        <v>305.99900598972874</v>
      </c>
      <c r="E1110" s="43"/>
      <c r="F1110" s="43"/>
      <c r="G1110" s="43"/>
      <c r="H1110" s="43"/>
    </row>
    <row r="1111" spans="1:8" ht="15.75" x14ac:dyDescent="0.25">
      <c r="A1111" s="400" t="s">
        <v>130</v>
      </c>
      <c r="B1111" s="401">
        <v>2039</v>
      </c>
      <c r="C1111" s="401" t="str">
        <f t="shared" si="28"/>
        <v>Mono_2039</v>
      </c>
      <c r="D1111" s="100">
        <v>303.7273656585711</v>
      </c>
      <c r="E1111" s="43"/>
      <c r="F1111" s="43"/>
      <c r="G1111" s="43"/>
      <c r="H1111" s="43"/>
    </row>
    <row r="1112" spans="1:8" ht="15.75" x14ac:dyDescent="0.25">
      <c r="A1112" s="400" t="s">
        <v>130</v>
      </c>
      <c r="B1112" s="401">
        <v>2040</v>
      </c>
      <c r="C1112" s="401" t="str">
        <f t="shared" si="28"/>
        <v>Mono_2040</v>
      </c>
      <c r="D1112" s="100">
        <v>301.80372295510767</v>
      </c>
      <c r="E1112" s="43"/>
      <c r="F1112" s="43"/>
      <c r="G1112" s="43"/>
      <c r="H1112" s="43"/>
    </row>
    <row r="1113" spans="1:8" ht="15.75" x14ac:dyDescent="0.25">
      <c r="A1113" s="400" t="s">
        <v>130</v>
      </c>
      <c r="B1113" s="401">
        <v>2041</v>
      </c>
      <c r="C1113" s="401" t="str">
        <f t="shared" si="28"/>
        <v>Mono_2041</v>
      </c>
      <c r="D1113" s="100">
        <v>300.19138819183456</v>
      </c>
      <c r="E1113" s="43"/>
      <c r="F1113" s="43"/>
      <c r="G1113" s="43"/>
      <c r="H1113" s="43"/>
    </row>
    <row r="1114" spans="1:8" ht="15.75" x14ac:dyDescent="0.25">
      <c r="A1114" s="400" t="s">
        <v>130</v>
      </c>
      <c r="B1114" s="401">
        <v>2042</v>
      </c>
      <c r="C1114" s="401" t="str">
        <f t="shared" si="28"/>
        <v>Mono_2042</v>
      </c>
      <c r="D1114" s="100">
        <v>298.83039563689164</v>
      </c>
      <c r="E1114" s="43"/>
      <c r="F1114" s="43"/>
      <c r="G1114" s="43"/>
      <c r="H1114" s="43"/>
    </row>
    <row r="1115" spans="1:8" ht="15.75" x14ac:dyDescent="0.25">
      <c r="A1115" s="400" t="s">
        <v>130</v>
      </c>
      <c r="B1115" s="401">
        <v>2043</v>
      </c>
      <c r="C1115" s="401" t="str">
        <f t="shared" si="28"/>
        <v>Mono_2043</v>
      </c>
      <c r="D1115" s="100">
        <v>297.68309469131782</v>
      </c>
      <c r="E1115" s="43"/>
      <c r="F1115" s="43"/>
      <c r="G1115" s="43"/>
      <c r="H1115" s="43"/>
    </row>
    <row r="1116" spans="1:8" ht="15.75" x14ac:dyDescent="0.25">
      <c r="A1116" s="400" t="s">
        <v>130</v>
      </c>
      <c r="B1116" s="401">
        <v>2044</v>
      </c>
      <c r="C1116" s="401" t="str">
        <f t="shared" si="28"/>
        <v>Mono_2044</v>
      </c>
      <c r="D1116" s="100">
        <v>296.73337894789387</v>
      </c>
      <c r="E1116" s="43"/>
      <c r="F1116" s="43"/>
      <c r="G1116" s="43"/>
      <c r="H1116" s="43"/>
    </row>
    <row r="1117" spans="1:8" ht="15.75" x14ac:dyDescent="0.25">
      <c r="A1117" s="400" t="s">
        <v>130</v>
      </c>
      <c r="B1117" s="401">
        <v>2045</v>
      </c>
      <c r="C1117" s="401" t="str">
        <f t="shared" si="28"/>
        <v>Mono_2045</v>
      </c>
      <c r="D1117" s="100">
        <v>295.91866326336418</v>
      </c>
      <c r="E1117" s="43"/>
      <c r="F1117" s="43"/>
      <c r="G1117" s="43"/>
      <c r="H1117" s="43"/>
    </row>
    <row r="1118" spans="1:8" ht="15.75" x14ac:dyDescent="0.25">
      <c r="A1118" s="400" t="s">
        <v>130</v>
      </c>
      <c r="B1118" s="401">
        <v>2046</v>
      </c>
      <c r="C1118" s="401" t="str">
        <f t="shared" si="28"/>
        <v>Mono_2046</v>
      </c>
      <c r="D1118" s="100">
        <v>295.22551510558037</v>
      </c>
      <c r="E1118" s="43"/>
      <c r="F1118" s="43"/>
      <c r="G1118" s="43"/>
      <c r="H1118" s="43"/>
    </row>
    <row r="1119" spans="1:8" ht="15.75" x14ac:dyDescent="0.25">
      <c r="A1119" s="400" t="s">
        <v>130</v>
      </c>
      <c r="B1119" s="401">
        <v>2047</v>
      </c>
      <c r="C1119" s="401" t="str">
        <f t="shared" si="28"/>
        <v>Mono_2047</v>
      </c>
      <c r="D1119" s="100">
        <v>294.64405999350743</v>
      </c>
      <c r="E1119" s="43"/>
      <c r="F1119" s="43"/>
      <c r="G1119" s="43"/>
      <c r="H1119" s="43"/>
    </row>
    <row r="1120" spans="1:8" ht="15.75" x14ac:dyDescent="0.25">
      <c r="A1120" s="400" t="s">
        <v>130</v>
      </c>
      <c r="B1120" s="401">
        <v>2048</v>
      </c>
      <c r="C1120" s="401" t="str">
        <f t="shared" si="28"/>
        <v>Mono_2048</v>
      </c>
      <c r="D1120" s="100">
        <v>294.16299606610335</v>
      </c>
      <c r="E1120" s="43"/>
      <c r="F1120" s="43"/>
      <c r="G1120" s="43"/>
      <c r="H1120" s="43"/>
    </row>
    <row r="1121" spans="1:8" ht="15.75" x14ac:dyDescent="0.25">
      <c r="A1121" s="400" t="s">
        <v>130</v>
      </c>
      <c r="B1121" s="401">
        <v>2049</v>
      </c>
      <c r="C1121" s="401" t="str">
        <f t="shared" si="28"/>
        <v>Mono_2049</v>
      </c>
      <c r="D1121" s="100">
        <v>293.73884233450042</v>
      </c>
      <c r="E1121" s="43"/>
      <c r="F1121" s="43"/>
      <c r="G1121" s="43"/>
      <c r="H1121" s="43"/>
    </row>
    <row r="1122" spans="1:8" ht="15.75" x14ac:dyDescent="0.25">
      <c r="A1122" s="400" t="s">
        <v>130</v>
      </c>
      <c r="B1122" s="401">
        <v>2050</v>
      </c>
      <c r="C1122" s="401" t="str">
        <f t="shared" si="28"/>
        <v>Mono_2050</v>
      </c>
      <c r="D1122" s="100">
        <v>293.419114547258</v>
      </c>
      <c r="E1122" s="43"/>
      <c r="F1122" s="43"/>
      <c r="G1122" s="43"/>
      <c r="H1122" s="43"/>
    </row>
    <row r="1123" spans="1:8" ht="15.75" x14ac:dyDescent="0.25">
      <c r="A1123" s="96" t="s">
        <v>127</v>
      </c>
      <c r="B1123" s="97">
        <v>2015</v>
      </c>
      <c r="C1123" s="98" t="s">
        <v>129</v>
      </c>
      <c r="D1123" s="99">
        <v>548.22250621603405</v>
      </c>
      <c r="E1123" s="43"/>
      <c r="F1123" s="43"/>
      <c r="G1123" s="43"/>
      <c r="H1123" s="43"/>
    </row>
    <row r="1124" spans="1:8" ht="15.75" x14ac:dyDescent="0.25">
      <c r="A1124" s="96" t="s">
        <v>127</v>
      </c>
      <c r="B1124" s="97">
        <v>2016</v>
      </c>
      <c r="C1124" s="98" t="s">
        <v>128</v>
      </c>
      <c r="D1124" s="99">
        <v>537.53161355599957</v>
      </c>
      <c r="E1124" s="43"/>
      <c r="F1124" s="43"/>
      <c r="G1124" s="43"/>
      <c r="H1124" s="43"/>
    </row>
    <row r="1125" spans="1:8" ht="15.75" x14ac:dyDescent="0.25">
      <c r="A1125" s="400" t="s">
        <v>127</v>
      </c>
      <c r="B1125" s="401">
        <v>2017</v>
      </c>
      <c r="C1125" s="401" t="str">
        <f t="shared" ref="C1125:C1188" si="29">CONCATENATE(A1125,"_",B1125)</f>
        <v>Monterey_2017</v>
      </c>
      <c r="D1125" s="100">
        <v>525.05806876350061</v>
      </c>
      <c r="E1125" s="43"/>
      <c r="F1125" s="43"/>
      <c r="G1125" s="43"/>
      <c r="H1125" s="43"/>
    </row>
    <row r="1126" spans="1:8" ht="15.75" x14ac:dyDescent="0.25">
      <c r="A1126" s="400" t="s">
        <v>127</v>
      </c>
      <c r="B1126" s="401">
        <v>2018</v>
      </c>
      <c r="C1126" s="401" t="str">
        <f t="shared" si="29"/>
        <v>Monterey_2018</v>
      </c>
      <c r="D1126" s="100">
        <v>511.81078016866826</v>
      </c>
      <c r="E1126" s="43"/>
      <c r="F1126" s="43"/>
      <c r="G1126" s="43"/>
      <c r="H1126" s="43"/>
    </row>
    <row r="1127" spans="1:8" ht="15.75" x14ac:dyDescent="0.25">
      <c r="A1127" s="400" t="s">
        <v>127</v>
      </c>
      <c r="B1127" s="401">
        <v>2019</v>
      </c>
      <c r="C1127" s="401" t="str">
        <f t="shared" si="29"/>
        <v>Monterey_2019</v>
      </c>
      <c r="D1127" s="100">
        <v>498.08940905010616</v>
      </c>
      <c r="E1127" s="43"/>
      <c r="F1127" s="43"/>
      <c r="G1127" s="43"/>
      <c r="H1127" s="43"/>
    </row>
    <row r="1128" spans="1:8" ht="15.75" x14ac:dyDescent="0.25">
      <c r="A1128" s="400" t="s">
        <v>127</v>
      </c>
      <c r="B1128" s="401">
        <v>2020</v>
      </c>
      <c r="C1128" s="401" t="str">
        <f t="shared" si="29"/>
        <v>Monterey_2020</v>
      </c>
      <c r="D1128" s="100">
        <v>484.09469255041</v>
      </c>
      <c r="E1128" s="43"/>
      <c r="F1128" s="43"/>
      <c r="G1128" s="43"/>
      <c r="H1128" s="43"/>
    </row>
    <row r="1129" spans="1:8" ht="15.75" x14ac:dyDescent="0.25">
      <c r="A1129" s="400" t="s">
        <v>127</v>
      </c>
      <c r="B1129" s="401">
        <v>2021</v>
      </c>
      <c r="C1129" s="401" t="str">
        <f t="shared" si="29"/>
        <v>Monterey_2021</v>
      </c>
      <c r="D1129" s="100">
        <v>469.37640678546347</v>
      </c>
      <c r="E1129" s="43"/>
      <c r="F1129" s="43"/>
      <c r="G1129" s="43"/>
      <c r="H1129" s="43"/>
    </row>
    <row r="1130" spans="1:8" ht="15.75" x14ac:dyDescent="0.25">
      <c r="A1130" s="400" t="s">
        <v>127</v>
      </c>
      <c r="B1130" s="401">
        <v>2022</v>
      </c>
      <c r="C1130" s="401" t="str">
        <f t="shared" si="29"/>
        <v>Monterey_2022</v>
      </c>
      <c r="D1130" s="100">
        <v>455.41127540138558</v>
      </c>
      <c r="E1130" s="43"/>
      <c r="F1130" s="43"/>
      <c r="G1130" s="43"/>
      <c r="H1130" s="43"/>
    </row>
    <row r="1131" spans="1:8" ht="15.75" x14ac:dyDescent="0.25">
      <c r="A1131" s="400" t="s">
        <v>127</v>
      </c>
      <c r="B1131" s="401">
        <v>2023</v>
      </c>
      <c r="C1131" s="401" t="str">
        <f t="shared" si="29"/>
        <v>Monterey_2023</v>
      </c>
      <c r="D1131" s="100">
        <v>441.55341739790168</v>
      </c>
      <c r="E1131" s="43"/>
      <c r="F1131" s="43"/>
      <c r="G1131" s="43"/>
      <c r="H1131" s="43"/>
    </row>
    <row r="1132" spans="1:8" ht="15.75" x14ac:dyDescent="0.25">
      <c r="A1132" s="400" t="s">
        <v>127</v>
      </c>
      <c r="B1132" s="401">
        <v>2024</v>
      </c>
      <c r="C1132" s="401" t="str">
        <f t="shared" si="29"/>
        <v>Monterey_2024</v>
      </c>
      <c r="D1132" s="100">
        <v>427.8623401645001</v>
      </c>
      <c r="E1132" s="43"/>
      <c r="F1132" s="43"/>
      <c r="G1132" s="43"/>
      <c r="H1132" s="43"/>
    </row>
    <row r="1133" spans="1:8" ht="15.75" x14ac:dyDescent="0.25">
      <c r="A1133" s="400" t="s">
        <v>127</v>
      </c>
      <c r="B1133" s="401">
        <v>2025</v>
      </c>
      <c r="C1133" s="401" t="str">
        <f t="shared" si="29"/>
        <v>Monterey_2025</v>
      </c>
      <c r="D1133" s="100">
        <v>414.3730344698447</v>
      </c>
      <c r="E1133" s="43"/>
      <c r="F1133" s="43"/>
      <c r="G1133" s="43"/>
      <c r="H1133" s="43"/>
    </row>
    <row r="1134" spans="1:8" ht="15.75" x14ac:dyDescent="0.25">
      <c r="A1134" s="400" t="s">
        <v>127</v>
      </c>
      <c r="B1134" s="401">
        <v>2026</v>
      </c>
      <c r="C1134" s="401" t="str">
        <f t="shared" si="29"/>
        <v>Monterey_2026</v>
      </c>
      <c r="D1134" s="100">
        <v>400.98669770348943</v>
      </c>
      <c r="E1134" s="43"/>
      <c r="F1134" s="43"/>
      <c r="G1134" s="43"/>
      <c r="H1134" s="43"/>
    </row>
    <row r="1135" spans="1:8" ht="15.75" x14ac:dyDescent="0.25">
      <c r="A1135" s="400" t="s">
        <v>127</v>
      </c>
      <c r="B1135" s="401">
        <v>2027</v>
      </c>
      <c r="C1135" s="401" t="str">
        <f t="shared" si="29"/>
        <v>Monterey_2027</v>
      </c>
      <c r="D1135" s="100">
        <v>389.48747216894293</v>
      </c>
      <c r="E1135" s="43"/>
      <c r="F1135" s="43"/>
      <c r="G1135" s="43"/>
      <c r="H1135" s="43"/>
    </row>
    <row r="1136" spans="1:8" ht="15.75" x14ac:dyDescent="0.25">
      <c r="A1136" s="400" t="s">
        <v>127</v>
      </c>
      <c r="B1136" s="401">
        <v>2028</v>
      </c>
      <c r="C1136" s="401" t="str">
        <f t="shared" si="29"/>
        <v>Monterey_2028</v>
      </c>
      <c r="D1136" s="100">
        <v>378.99847121786757</v>
      </c>
      <c r="E1136" s="43"/>
      <c r="F1136" s="43"/>
      <c r="G1136" s="43"/>
      <c r="H1136" s="43"/>
    </row>
    <row r="1137" spans="1:8" ht="15.75" x14ac:dyDescent="0.25">
      <c r="A1137" s="400" t="s">
        <v>127</v>
      </c>
      <c r="B1137" s="401">
        <v>2029</v>
      </c>
      <c r="C1137" s="401" t="str">
        <f t="shared" si="29"/>
        <v>Monterey_2029</v>
      </c>
      <c r="D1137" s="100">
        <v>369.48399356478785</v>
      </c>
      <c r="E1137" s="43"/>
      <c r="F1137" s="43"/>
      <c r="G1137" s="43"/>
      <c r="H1137" s="43"/>
    </row>
    <row r="1138" spans="1:8" ht="15.75" x14ac:dyDescent="0.25">
      <c r="A1138" s="400" t="s">
        <v>127</v>
      </c>
      <c r="B1138" s="401">
        <v>2030</v>
      </c>
      <c r="C1138" s="401" t="str">
        <f t="shared" si="29"/>
        <v>Monterey_2030</v>
      </c>
      <c r="D1138" s="100">
        <v>360.90457870018287</v>
      </c>
      <c r="E1138" s="43"/>
      <c r="F1138" s="43"/>
      <c r="G1138" s="43"/>
      <c r="H1138" s="43"/>
    </row>
    <row r="1139" spans="1:8" ht="15.75" x14ac:dyDescent="0.25">
      <c r="A1139" s="400" t="s">
        <v>127</v>
      </c>
      <c r="B1139" s="401">
        <v>2031</v>
      </c>
      <c r="C1139" s="401" t="str">
        <f t="shared" si="29"/>
        <v>Monterey_2031</v>
      </c>
      <c r="D1139" s="100">
        <v>353.20330090772001</v>
      </c>
      <c r="E1139" s="43"/>
      <c r="F1139" s="43"/>
      <c r="G1139" s="43"/>
      <c r="H1139" s="43"/>
    </row>
    <row r="1140" spans="1:8" ht="15.75" x14ac:dyDescent="0.25">
      <c r="A1140" s="400" t="s">
        <v>127</v>
      </c>
      <c r="B1140" s="401">
        <v>2032</v>
      </c>
      <c r="C1140" s="401" t="str">
        <f t="shared" si="29"/>
        <v>Monterey_2032</v>
      </c>
      <c r="D1140" s="100">
        <v>346.31835944532463</v>
      </c>
      <c r="E1140" s="43"/>
      <c r="F1140" s="43"/>
      <c r="G1140" s="43"/>
      <c r="H1140" s="43"/>
    </row>
    <row r="1141" spans="1:8" ht="15.75" x14ac:dyDescent="0.25">
      <c r="A1141" s="400" t="s">
        <v>127</v>
      </c>
      <c r="B1141" s="401">
        <v>2033</v>
      </c>
      <c r="C1141" s="401" t="str">
        <f t="shared" si="29"/>
        <v>Monterey_2033</v>
      </c>
      <c r="D1141" s="100">
        <v>340.18150640184427</v>
      </c>
      <c r="E1141" s="43"/>
      <c r="F1141" s="43"/>
      <c r="G1141" s="43"/>
      <c r="H1141" s="43"/>
    </row>
    <row r="1142" spans="1:8" ht="15.75" x14ac:dyDescent="0.25">
      <c r="A1142" s="400" t="s">
        <v>127</v>
      </c>
      <c r="B1142" s="401">
        <v>2034</v>
      </c>
      <c r="C1142" s="401" t="str">
        <f t="shared" si="29"/>
        <v>Monterey_2034</v>
      </c>
      <c r="D1142" s="100">
        <v>334.73600480191203</v>
      </c>
      <c r="E1142" s="43"/>
      <c r="F1142" s="43"/>
      <c r="G1142" s="43"/>
      <c r="H1142" s="43"/>
    </row>
    <row r="1143" spans="1:8" ht="15.75" x14ac:dyDescent="0.25">
      <c r="A1143" s="400" t="s">
        <v>127</v>
      </c>
      <c r="B1143" s="401">
        <v>2035</v>
      </c>
      <c r="C1143" s="401" t="str">
        <f t="shared" si="29"/>
        <v>Monterey_2035</v>
      </c>
      <c r="D1143" s="100">
        <v>329.91460109520381</v>
      </c>
      <c r="E1143" s="43"/>
      <c r="F1143" s="43"/>
      <c r="G1143" s="43"/>
      <c r="H1143" s="43"/>
    </row>
    <row r="1144" spans="1:8" ht="15.75" x14ac:dyDescent="0.25">
      <c r="A1144" s="400" t="s">
        <v>127</v>
      </c>
      <c r="B1144" s="401">
        <v>2036</v>
      </c>
      <c r="C1144" s="401" t="str">
        <f t="shared" si="29"/>
        <v>Monterey_2036</v>
      </c>
      <c r="D1144" s="100">
        <v>325.67240631166533</v>
      </c>
      <c r="E1144" s="43"/>
      <c r="F1144" s="43"/>
      <c r="G1144" s="43"/>
      <c r="H1144" s="43"/>
    </row>
    <row r="1145" spans="1:8" ht="15.75" x14ac:dyDescent="0.25">
      <c r="A1145" s="400" t="s">
        <v>127</v>
      </c>
      <c r="B1145" s="401">
        <v>2037</v>
      </c>
      <c r="C1145" s="401" t="str">
        <f t="shared" si="29"/>
        <v>Monterey_2037</v>
      </c>
      <c r="D1145" s="100">
        <v>321.99017305889538</v>
      </c>
      <c r="E1145" s="43"/>
      <c r="F1145" s="43"/>
      <c r="G1145" s="43"/>
      <c r="H1145" s="43"/>
    </row>
    <row r="1146" spans="1:8" ht="15.75" x14ac:dyDescent="0.25">
      <c r="A1146" s="400" t="s">
        <v>127</v>
      </c>
      <c r="B1146" s="401">
        <v>2038</v>
      </c>
      <c r="C1146" s="401" t="str">
        <f t="shared" si="29"/>
        <v>Monterey_2038</v>
      </c>
      <c r="D1146" s="100">
        <v>318.80494510811286</v>
      </c>
      <c r="E1146" s="43"/>
      <c r="F1146" s="43"/>
      <c r="G1146" s="43"/>
      <c r="H1146" s="43"/>
    </row>
    <row r="1147" spans="1:8" ht="15.75" x14ac:dyDescent="0.25">
      <c r="A1147" s="400" t="s">
        <v>127</v>
      </c>
      <c r="B1147" s="401">
        <v>2039</v>
      </c>
      <c r="C1147" s="401" t="str">
        <f t="shared" si="29"/>
        <v>Monterey_2039</v>
      </c>
      <c r="D1147" s="100">
        <v>316.05065009732914</v>
      </c>
      <c r="E1147" s="43"/>
      <c r="F1147" s="43"/>
      <c r="G1147" s="43"/>
      <c r="H1147" s="43"/>
    </row>
    <row r="1148" spans="1:8" ht="15.75" x14ac:dyDescent="0.25">
      <c r="A1148" s="400" t="s">
        <v>127</v>
      </c>
      <c r="B1148" s="401">
        <v>2040</v>
      </c>
      <c r="C1148" s="401" t="str">
        <f t="shared" si="29"/>
        <v>Monterey_2040</v>
      </c>
      <c r="D1148" s="100">
        <v>313.68897753769124</v>
      </c>
      <c r="E1148" s="43"/>
      <c r="F1148" s="43"/>
      <c r="G1148" s="43"/>
      <c r="H1148" s="43"/>
    </row>
    <row r="1149" spans="1:8" ht="15.75" x14ac:dyDescent="0.25">
      <c r="A1149" s="400" t="s">
        <v>127</v>
      </c>
      <c r="B1149" s="401">
        <v>2041</v>
      </c>
      <c r="C1149" s="401" t="str">
        <f t="shared" si="29"/>
        <v>Monterey_2041</v>
      </c>
      <c r="D1149" s="100">
        <v>311.69540343158957</v>
      </c>
      <c r="E1149" s="43"/>
      <c r="F1149" s="43"/>
      <c r="G1149" s="43"/>
      <c r="H1149" s="43"/>
    </row>
    <row r="1150" spans="1:8" ht="15.75" x14ac:dyDescent="0.25">
      <c r="A1150" s="400" t="s">
        <v>127</v>
      </c>
      <c r="B1150" s="401">
        <v>2042</v>
      </c>
      <c r="C1150" s="401" t="str">
        <f t="shared" si="29"/>
        <v>Monterey_2042</v>
      </c>
      <c r="D1150" s="100">
        <v>309.9885927825448</v>
      </c>
      <c r="E1150" s="43"/>
      <c r="F1150" s="43"/>
      <c r="G1150" s="43"/>
      <c r="H1150" s="43"/>
    </row>
    <row r="1151" spans="1:8" ht="15.75" x14ac:dyDescent="0.25">
      <c r="A1151" s="400" t="s">
        <v>127</v>
      </c>
      <c r="B1151" s="401">
        <v>2043</v>
      </c>
      <c r="C1151" s="401" t="str">
        <f t="shared" si="29"/>
        <v>Monterey_2043</v>
      </c>
      <c r="D1151" s="100">
        <v>308.55092000955068</v>
      </c>
      <c r="E1151" s="43"/>
      <c r="F1151" s="43"/>
      <c r="G1151" s="43"/>
      <c r="H1151" s="43"/>
    </row>
    <row r="1152" spans="1:8" ht="15.75" x14ac:dyDescent="0.25">
      <c r="A1152" s="400" t="s">
        <v>127</v>
      </c>
      <c r="B1152" s="401">
        <v>2044</v>
      </c>
      <c r="C1152" s="401" t="str">
        <f t="shared" si="29"/>
        <v>Monterey_2044</v>
      </c>
      <c r="D1152" s="100">
        <v>307.32419361531458</v>
      </c>
      <c r="E1152" s="43"/>
      <c r="F1152" s="43"/>
      <c r="G1152" s="43"/>
      <c r="H1152" s="43"/>
    </row>
    <row r="1153" spans="1:8" ht="15.75" x14ac:dyDescent="0.25">
      <c r="A1153" s="400" t="s">
        <v>127</v>
      </c>
      <c r="B1153" s="401">
        <v>2045</v>
      </c>
      <c r="C1153" s="401" t="str">
        <f t="shared" si="29"/>
        <v>Monterey_2045</v>
      </c>
      <c r="D1153" s="100">
        <v>306.26176781474061</v>
      </c>
      <c r="E1153" s="43"/>
      <c r="F1153" s="43"/>
      <c r="G1153" s="43"/>
      <c r="H1153" s="43"/>
    </row>
    <row r="1154" spans="1:8" ht="15.75" x14ac:dyDescent="0.25">
      <c r="A1154" s="400" t="s">
        <v>127</v>
      </c>
      <c r="B1154" s="401">
        <v>2046</v>
      </c>
      <c r="C1154" s="401" t="str">
        <f t="shared" si="29"/>
        <v>Monterey_2046</v>
      </c>
      <c r="D1154" s="100">
        <v>305.34569890003621</v>
      </c>
      <c r="E1154" s="43"/>
      <c r="F1154" s="43"/>
      <c r="G1154" s="43"/>
      <c r="H1154" s="43"/>
    </row>
    <row r="1155" spans="1:8" ht="15.75" x14ac:dyDescent="0.25">
      <c r="A1155" s="400" t="s">
        <v>127</v>
      </c>
      <c r="B1155" s="401">
        <v>2047</v>
      </c>
      <c r="C1155" s="401" t="str">
        <f t="shared" si="29"/>
        <v>Monterey_2047</v>
      </c>
      <c r="D1155" s="100">
        <v>304.58683879668439</v>
      </c>
      <c r="E1155" s="43"/>
      <c r="F1155" s="43"/>
      <c r="G1155" s="43"/>
      <c r="H1155" s="43"/>
    </row>
    <row r="1156" spans="1:8" ht="15.75" x14ac:dyDescent="0.25">
      <c r="A1156" s="400" t="s">
        <v>127</v>
      </c>
      <c r="B1156" s="401">
        <v>2048</v>
      </c>
      <c r="C1156" s="401" t="str">
        <f t="shared" si="29"/>
        <v>Monterey_2048</v>
      </c>
      <c r="D1156" s="100">
        <v>303.94243519475572</v>
      </c>
      <c r="E1156" s="43"/>
      <c r="F1156" s="43"/>
      <c r="G1156" s="43"/>
      <c r="H1156" s="43"/>
    </row>
    <row r="1157" spans="1:8" ht="15.75" x14ac:dyDescent="0.25">
      <c r="A1157" s="400" t="s">
        <v>127</v>
      </c>
      <c r="B1157" s="401">
        <v>2049</v>
      </c>
      <c r="C1157" s="401" t="str">
        <f t="shared" si="29"/>
        <v>Monterey_2049</v>
      </c>
      <c r="D1157" s="100">
        <v>303.39397551261408</v>
      </c>
      <c r="E1157" s="43"/>
      <c r="F1157" s="43"/>
      <c r="G1157" s="43"/>
      <c r="H1157" s="43"/>
    </row>
    <row r="1158" spans="1:8" ht="15.75" x14ac:dyDescent="0.25">
      <c r="A1158" s="400" t="s">
        <v>127</v>
      </c>
      <c r="B1158" s="401">
        <v>2050</v>
      </c>
      <c r="C1158" s="401" t="str">
        <f t="shared" si="29"/>
        <v>Monterey_2050</v>
      </c>
      <c r="D1158" s="100">
        <v>302.9578950502235</v>
      </c>
      <c r="E1158" s="43"/>
      <c r="F1158" s="43"/>
      <c r="G1158" s="43"/>
      <c r="H1158" s="43"/>
    </row>
    <row r="1159" spans="1:8" ht="15.75" x14ac:dyDescent="0.25">
      <c r="A1159" s="101" t="s">
        <v>126</v>
      </c>
      <c r="B1159" s="102">
        <v>2015</v>
      </c>
      <c r="C1159" s="102" t="str">
        <f t="shared" si="29"/>
        <v>Mountain Counties_2015</v>
      </c>
      <c r="D1159" s="99">
        <v>529.42148289598606</v>
      </c>
      <c r="E1159" s="43"/>
      <c r="F1159" s="43"/>
      <c r="G1159" s="43"/>
      <c r="H1159" s="43"/>
    </row>
    <row r="1160" spans="1:8" ht="15.75" x14ac:dyDescent="0.25">
      <c r="A1160" s="101" t="s">
        <v>126</v>
      </c>
      <c r="B1160" s="102">
        <v>2016</v>
      </c>
      <c r="C1160" s="102" t="str">
        <f t="shared" si="29"/>
        <v>Mountain Counties_2016</v>
      </c>
      <c r="D1160" s="99">
        <v>520.36158597072836</v>
      </c>
      <c r="E1160" s="43"/>
      <c r="F1160" s="43"/>
      <c r="G1160" s="43"/>
      <c r="H1160" s="43"/>
    </row>
    <row r="1161" spans="1:8" ht="15.75" x14ac:dyDescent="0.25">
      <c r="A1161" s="402" t="s">
        <v>126</v>
      </c>
      <c r="B1161" s="403">
        <v>2017</v>
      </c>
      <c r="C1161" s="403" t="str">
        <f t="shared" si="29"/>
        <v>Mountain Counties_2017</v>
      </c>
      <c r="D1161" s="100">
        <v>508.88250496862844</v>
      </c>
      <c r="E1161" s="43"/>
      <c r="F1161" s="43"/>
      <c r="G1161" s="43"/>
      <c r="H1161" s="43"/>
    </row>
    <row r="1162" spans="1:8" ht="15.75" x14ac:dyDescent="0.25">
      <c r="A1162" s="402" t="s">
        <v>126</v>
      </c>
      <c r="B1162" s="403">
        <v>2018</v>
      </c>
      <c r="C1162" s="403" t="str">
        <f t="shared" si="29"/>
        <v>Mountain Counties_2018</v>
      </c>
      <c r="D1162" s="100">
        <v>496.25544476980008</v>
      </c>
      <c r="E1162" s="43"/>
      <c r="F1162" s="43"/>
      <c r="G1162" s="43"/>
      <c r="H1162" s="43"/>
    </row>
    <row r="1163" spans="1:8" ht="15.75" x14ac:dyDescent="0.25">
      <c r="A1163" s="402" t="s">
        <v>126</v>
      </c>
      <c r="B1163" s="403">
        <v>2019</v>
      </c>
      <c r="C1163" s="403" t="str">
        <f t="shared" si="29"/>
        <v>Mountain Counties_2019</v>
      </c>
      <c r="D1163" s="100">
        <v>482.24913495358516</v>
      </c>
      <c r="E1163" s="43"/>
      <c r="F1163" s="43"/>
      <c r="G1163" s="43"/>
      <c r="H1163" s="43"/>
    </row>
    <row r="1164" spans="1:8" ht="15.75" x14ac:dyDescent="0.25">
      <c r="A1164" s="402" t="s">
        <v>126</v>
      </c>
      <c r="B1164" s="403">
        <v>2020</v>
      </c>
      <c r="C1164" s="403" t="str">
        <f t="shared" si="29"/>
        <v>Mountain Counties_2020</v>
      </c>
      <c r="D1164" s="100">
        <v>468.64744599227174</v>
      </c>
      <c r="E1164" s="43"/>
      <c r="F1164" s="43"/>
      <c r="G1164" s="43"/>
      <c r="H1164" s="43"/>
    </row>
    <row r="1165" spans="1:8" ht="15.75" x14ac:dyDescent="0.25">
      <c r="A1165" s="402" t="s">
        <v>126</v>
      </c>
      <c r="B1165" s="403">
        <v>2021</v>
      </c>
      <c r="C1165" s="403" t="str">
        <f t="shared" si="29"/>
        <v>Mountain Counties_2021</v>
      </c>
      <c r="D1165" s="100">
        <v>454.74397311553884</v>
      </c>
      <c r="E1165" s="43"/>
      <c r="F1165" s="43"/>
      <c r="G1165" s="43"/>
      <c r="H1165" s="43"/>
    </row>
    <row r="1166" spans="1:8" ht="15.75" x14ac:dyDescent="0.25">
      <c r="A1166" s="402" t="s">
        <v>126</v>
      </c>
      <c r="B1166" s="403">
        <v>2022</v>
      </c>
      <c r="C1166" s="403" t="str">
        <f t="shared" si="29"/>
        <v>Mountain Counties_2022</v>
      </c>
      <c r="D1166" s="100">
        <v>440.881616634659</v>
      </c>
      <c r="E1166" s="43"/>
      <c r="F1166" s="43"/>
      <c r="G1166" s="43"/>
      <c r="H1166" s="43"/>
    </row>
    <row r="1167" spans="1:8" ht="15.75" x14ac:dyDescent="0.25">
      <c r="A1167" s="402" t="s">
        <v>126</v>
      </c>
      <c r="B1167" s="403">
        <v>2023</v>
      </c>
      <c r="C1167" s="403" t="str">
        <f t="shared" si="29"/>
        <v>Mountain Counties_2023</v>
      </c>
      <c r="D1167" s="100">
        <v>427.10632211445994</v>
      </c>
      <c r="E1167" s="43"/>
      <c r="F1167" s="43"/>
      <c r="G1167" s="43"/>
      <c r="H1167" s="43"/>
    </row>
    <row r="1168" spans="1:8" ht="15.75" x14ac:dyDescent="0.25">
      <c r="A1168" s="402" t="s">
        <v>126</v>
      </c>
      <c r="B1168" s="403">
        <v>2024</v>
      </c>
      <c r="C1168" s="403" t="str">
        <f t="shared" si="29"/>
        <v>Mountain Counties_2024</v>
      </c>
      <c r="D1168" s="100">
        <v>413.47318914430139</v>
      </c>
      <c r="E1168" s="43"/>
      <c r="F1168" s="43"/>
      <c r="G1168" s="43"/>
      <c r="H1168" s="43"/>
    </row>
    <row r="1169" spans="1:8" ht="15.75" x14ac:dyDescent="0.25">
      <c r="A1169" s="402" t="s">
        <v>126</v>
      </c>
      <c r="B1169" s="403">
        <v>2025</v>
      </c>
      <c r="C1169" s="403" t="str">
        <f t="shared" si="29"/>
        <v>Mountain Counties_2025</v>
      </c>
      <c r="D1169" s="100">
        <v>400.08172870073105</v>
      </c>
      <c r="E1169" s="43"/>
      <c r="F1169" s="43"/>
      <c r="G1169" s="43"/>
      <c r="H1169" s="43"/>
    </row>
    <row r="1170" spans="1:8" ht="15.75" x14ac:dyDescent="0.25">
      <c r="A1170" s="402" t="s">
        <v>126</v>
      </c>
      <c r="B1170" s="403">
        <v>2026</v>
      </c>
      <c r="C1170" s="403" t="str">
        <f t="shared" si="29"/>
        <v>Mountain Counties_2026</v>
      </c>
      <c r="D1170" s="100">
        <v>387.72170705505471</v>
      </c>
      <c r="E1170" s="43"/>
      <c r="F1170" s="43"/>
      <c r="G1170" s="43"/>
      <c r="H1170" s="43"/>
    </row>
    <row r="1171" spans="1:8" ht="15.75" x14ac:dyDescent="0.25">
      <c r="A1171" s="402" t="s">
        <v>126</v>
      </c>
      <c r="B1171" s="403">
        <v>2027</v>
      </c>
      <c r="C1171" s="403" t="str">
        <f t="shared" si="29"/>
        <v>Mountain Counties_2027</v>
      </c>
      <c r="D1171" s="100">
        <v>376.27092507799711</v>
      </c>
      <c r="E1171" s="43"/>
      <c r="F1171" s="43"/>
      <c r="G1171" s="43"/>
      <c r="H1171" s="43"/>
    </row>
    <row r="1172" spans="1:8" ht="15.75" x14ac:dyDescent="0.25">
      <c r="A1172" s="402" t="s">
        <v>126</v>
      </c>
      <c r="B1172" s="403">
        <v>2028</v>
      </c>
      <c r="C1172" s="403" t="str">
        <f t="shared" si="29"/>
        <v>Mountain Counties_2028</v>
      </c>
      <c r="D1172" s="100">
        <v>365.80993563731795</v>
      </c>
      <c r="E1172" s="43"/>
      <c r="F1172" s="43"/>
      <c r="G1172" s="43"/>
      <c r="H1172" s="43"/>
    </row>
    <row r="1173" spans="1:8" ht="15.75" x14ac:dyDescent="0.25">
      <c r="A1173" s="402" t="s">
        <v>126</v>
      </c>
      <c r="B1173" s="403">
        <v>2029</v>
      </c>
      <c r="C1173" s="403" t="str">
        <f t="shared" si="29"/>
        <v>Mountain Counties_2029</v>
      </c>
      <c r="D1173" s="100">
        <v>356.29482183633331</v>
      </c>
      <c r="E1173" s="43"/>
      <c r="F1173" s="43"/>
      <c r="G1173" s="43"/>
      <c r="H1173" s="43"/>
    </row>
    <row r="1174" spans="1:8" ht="15.75" x14ac:dyDescent="0.25">
      <c r="A1174" s="402" t="s">
        <v>126</v>
      </c>
      <c r="B1174" s="403">
        <v>2030</v>
      </c>
      <c r="C1174" s="403" t="str">
        <f t="shared" si="29"/>
        <v>Mountain Counties_2030</v>
      </c>
      <c r="D1174" s="100">
        <v>347.69501534671588</v>
      </c>
      <c r="E1174" s="43"/>
      <c r="F1174" s="43"/>
      <c r="G1174" s="43"/>
      <c r="H1174" s="43"/>
    </row>
    <row r="1175" spans="1:8" ht="15.75" x14ac:dyDescent="0.25">
      <c r="A1175" s="402" t="s">
        <v>126</v>
      </c>
      <c r="B1175" s="403">
        <v>2031</v>
      </c>
      <c r="C1175" s="403" t="str">
        <f t="shared" si="29"/>
        <v>Mountain Counties_2031</v>
      </c>
      <c r="D1175" s="100">
        <v>339.9662029802256</v>
      </c>
      <c r="E1175" s="43"/>
      <c r="F1175" s="43"/>
      <c r="G1175" s="43"/>
      <c r="H1175" s="43"/>
    </row>
    <row r="1176" spans="1:8" ht="15.75" x14ac:dyDescent="0.25">
      <c r="A1176" s="402" t="s">
        <v>126</v>
      </c>
      <c r="B1176" s="403">
        <v>2032</v>
      </c>
      <c r="C1176" s="403" t="str">
        <f t="shared" si="29"/>
        <v>Mountain Counties_2032</v>
      </c>
      <c r="D1176" s="100">
        <v>333.08415997414619</v>
      </c>
      <c r="E1176" s="43"/>
      <c r="F1176" s="43"/>
      <c r="G1176" s="43"/>
      <c r="H1176" s="43"/>
    </row>
    <row r="1177" spans="1:8" ht="15.75" x14ac:dyDescent="0.25">
      <c r="A1177" s="402" t="s">
        <v>126</v>
      </c>
      <c r="B1177" s="403">
        <v>2033</v>
      </c>
      <c r="C1177" s="403" t="str">
        <f t="shared" si="29"/>
        <v>Mountain Counties_2033</v>
      </c>
      <c r="D1177" s="100">
        <v>326.96950816637815</v>
      </c>
      <c r="E1177" s="43"/>
      <c r="F1177" s="43"/>
      <c r="G1177" s="43"/>
      <c r="H1177" s="43"/>
    </row>
    <row r="1178" spans="1:8" ht="15.75" x14ac:dyDescent="0.25">
      <c r="A1178" s="402" t="s">
        <v>126</v>
      </c>
      <c r="B1178" s="403">
        <v>2034</v>
      </c>
      <c r="C1178" s="403" t="str">
        <f t="shared" si="29"/>
        <v>Mountain Counties_2034</v>
      </c>
      <c r="D1178" s="100">
        <v>321.54618362254138</v>
      </c>
      <c r="E1178" s="43"/>
      <c r="F1178" s="43"/>
      <c r="G1178" s="43"/>
      <c r="H1178" s="43"/>
    </row>
    <row r="1179" spans="1:8" ht="15.75" x14ac:dyDescent="0.25">
      <c r="A1179" s="402" t="s">
        <v>126</v>
      </c>
      <c r="B1179" s="403">
        <v>2035</v>
      </c>
      <c r="C1179" s="403" t="str">
        <f t="shared" si="29"/>
        <v>Mountain Counties_2035</v>
      </c>
      <c r="D1179" s="100">
        <v>316.77956474115592</v>
      </c>
      <c r="E1179" s="43"/>
      <c r="F1179" s="43"/>
      <c r="G1179" s="43"/>
      <c r="H1179" s="43"/>
    </row>
    <row r="1180" spans="1:8" ht="15.75" x14ac:dyDescent="0.25">
      <c r="A1180" s="402" t="s">
        <v>126</v>
      </c>
      <c r="B1180" s="403">
        <v>2036</v>
      </c>
      <c r="C1180" s="403" t="str">
        <f t="shared" si="29"/>
        <v>Mountain Counties_2036</v>
      </c>
      <c r="D1180" s="100">
        <v>312.62316729600269</v>
      </c>
      <c r="E1180" s="43"/>
      <c r="F1180" s="43"/>
      <c r="G1180" s="43"/>
      <c r="H1180" s="43"/>
    </row>
    <row r="1181" spans="1:8" ht="15.75" x14ac:dyDescent="0.25">
      <c r="A1181" s="402" t="s">
        <v>126</v>
      </c>
      <c r="B1181" s="403">
        <v>2037</v>
      </c>
      <c r="C1181" s="403" t="str">
        <f t="shared" si="29"/>
        <v>Mountain Counties_2037</v>
      </c>
      <c r="D1181" s="100">
        <v>309.01462921944227</v>
      </c>
      <c r="E1181" s="43"/>
      <c r="F1181" s="43"/>
      <c r="G1181" s="43"/>
      <c r="H1181" s="43"/>
    </row>
    <row r="1182" spans="1:8" ht="15.75" x14ac:dyDescent="0.25">
      <c r="A1182" s="402" t="s">
        <v>126</v>
      </c>
      <c r="B1182" s="403">
        <v>2038</v>
      </c>
      <c r="C1182" s="403" t="str">
        <f t="shared" si="29"/>
        <v>Mountain Counties_2038</v>
      </c>
      <c r="D1182" s="100">
        <v>305.91304898188906</v>
      </c>
      <c r="E1182" s="43"/>
      <c r="F1182" s="43"/>
      <c r="G1182" s="43"/>
      <c r="H1182" s="43"/>
    </row>
    <row r="1183" spans="1:8" ht="15.75" x14ac:dyDescent="0.25">
      <c r="A1183" s="402" t="s">
        <v>126</v>
      </c>
      <c r="B1183" s="403">
        <v>2039</v>
      </c>
      <c r="C1183" s="403" t="str">
        <f t="shared" si="29"/>
        <v>Mountain Counties_2039</v>
      </c>
      <c r="D1183" s="100">
        <v>303.23195795633649</v>
      </c>
      <c r="E1183" s="43"/>
      <c r="F1183" s="43"/>
      <c r="G1183" s="43"/>
      <c r="H1183" s="43"/>
    </row>
    <row r="1184" spans="1:8" ht="15.75" x14ac:dyDescent="0.25">
      <c r="A1184" s="402" t="s">
        <v>126</v>
      </c>
      <c r="B1184" s="403">
        <v>2040</v>
      </c>
      <c r="C1184" s="403" t="str">
        <f t="shared" si="29"/>
        <v>Mountain Counties_2040</v>
      </c>
      <c r="D1184" s="100">
        <v>300.92404194613721</v>
      </c>
      <c r="E1184" s="43"/>
      <c r="F1184" s="43"/>
      <c r="G1184" s="43"/>
      <c r="H1184" s="43"/>
    </row>
    <row r="1185" spans="1:8" ht="15.75" x14ac:dyDescent="0.25">
      <c r="A1185" s="402" t="s">
        <v>126</v>
      </c>
      <c r="B1185" s="403">
        <v>2041</v>
      </c>
      <c r="C1185" s="403" t="str">
        <f t="shared" si="29"/>
        <v>Mountain Counties_2041</v>
      </c>
      <c r="D1185" s="100">
        <v>298.97222594190271</v>
      </c>
      <c r="E1185" s="43"/>
      <c r="F1185" s="43"/>
      <c r="G1185" s="43"/>
      <c r="H1185" s="43"/>
    </row>
    <row r="1186" spans="1:8" ht="15.75" x14ac:dyDescent="0.25">
      <c r="A1186" s="402" t="s">
        <v>126</v>
      </c>
      <c r="B1186" s="403">
        <v>2042</v>
      </c>
      <c r="C1186" s="403" t="str">
        <f t="shared" si="29"/>
        <v>Mountain Counties_2042</v>
      </c>
      <c r="D1186" s="100">
        <v>297.28130410853015</v>
      </c>
      <c r="E1186" s="43"/>
      <c r="F1186" s="43"/>
      <c r="G1186" s="43"/>
      <c r="H1186" s="43"/>
    </row>
    <row r="1187" spans="1:8" ht="15.75" x14ac:dyDescent="0.25">
      <c r="A1187" s="402" t="s">
        <v>126</v>
      </c>
      <c r="B1187" s="403">
        <v>2043</v>
      </c>
      <c r="C1187" s="403" t="str">
        <f t="shared" si="29"/>
        <v>Mountain Counties_2043</v>
      </c>
      <c r="D1187" s="100">
        <v>295.83686875842454</v>
      </c>
      <c r="E1187" s="43"/>
      <c r="F1187" s="43"/>
      <c r="G1187" s="43"/>
      <c r="H1187" s="43"/>
    </row>
    <row r="1188" spans="1:8" ht="15.75" x14ac:dyDescent="0.25">
      <c r="A1188" s="402" t="s">
        <v>126</v>
      </c>
      <c r="B1188" s="403">
        <v>2044</v>
      </c>
      <c r="C1188" s="403" t="str">
        <f t="shared" si="29"/>
        <v>Mountain Counties_2044</v>
      </c>
      <c r="D1188" s="100">
        <v>294.57900281300255</v>
      </c>
      <c r="E1188" s="43"/>
      <c r="F1188" s="43"/>
      <c r="G1188" s="43"/>
      <c r="H1188" s="43"/>
    </row>
    <row r="1189" spans="1:8" ht="15.75" x14ac:dyDescent="0.25">
      <c r="A1189" s="402" t="s">
        <v>126</v>
      </c>
      <c r="B1189" s="403">
        <v>2045</v>
      </c>
      <c r="C1189" s="403" t="str">
        <f t="shared" ref="C1189:C1194" si="30">CONCATENATE(A1189,"_",B1189)</f>
        <v>Mountain Counties_2045</v>
      </c>
      <c r="D1189" s="100">
        <v>293.47099776255789</v>
      </c>
      <c r="E1189" s="43"/>
      <c r="F1189" s="43"/>
      <c r="G1189" s="43"/>
      <c r="H1189" s="43"/>
    </row>
    <row r="1190" spans="1:8" ht="15.75" x14ac:dyDescent="0.25">
      <c r="A1190" s="402" t="s">
        <v>126</v>
      </c>
      <c r="B1190" s="403">
        <v>2046</v>
      </c>
      <c r="C1190" s="403" t="str">
        <f t="shared" si="30"/>
        <v>Mountain Counties_2046</v>
      </c>
      <c r="D1190" s="100">
        <v>292.51152654767321</v>
      </c>
      <c r="E1190" s="43"/>
      <c r="F1190" s="43"/>
      <c r="G1190" s="43"/>
      <c r="H1190" s="43"/>
    </row>
    <row r="1191" spans="1:8" ht="15.75" x14ac:dyDescent="0.25">
      <c r="A1191" s="402" t="s">
        <v>126</v>
      </c>
      <c r="B1191" s="403">
        <v>2047</v>
      </c>
      <c r="C1191" s="403" t="str">
        <f t="shared" si="30"/>
        <v>Mountain Counties_2047</v>
      </c>
      <c r="D1191" s="100">
        <v>291.68500245292165</v>
      </c>
      <c r="E1191" s="43"/>
      <c r="F1191" s="43"/>
      <c r="G1191" s="43"/>
      <c r="H1191" s="43"/>
    </row>
    <row r="1192" spans="1:8" ht="15.75" x14ac:dyDescent="0.25">
      <c r="A1192" s="402" t="s">
        <v>126</v>
      </c>
      <c r="B1192" s="403">
        <v>2048</v>
      </c>
      <c r="C1192" s="403" t="str">
        <f t="shared" si="30"/>
        <v>Mountain Counties_2048</v>
      </c>
      <c r="D1192" s="100">
        <v>290.9748550185351</v>
      </c>
      <c r="E1192" s="43"/>
      <c r="F1192" s="43"/>
      <c r="G1192" s="43"/>
      <c r="H1192" s="43"/>
    </row>
    <row r="1193" spans="1:8" ht="15.75" x14ac:dyDescent="0.25">
      <c r="A1193" s="402" t="s">
        <v>126</v>
      </c>
      <c r="B1193" s="403">
        <v>2049</v>
      </c>
      <c r="C1193" s="403" t="str">
        <f t="shared" si="30"/>
        <v>Mountain Counties_2049</v>
      </c>
      <c r="D1193" s="100">
        <v>290.36219295121026</v>
      </c>
      <c r="E1193" s="43"/>
      <c r="F1193" s="43"/>
      <c r="G1193" s="43"/>
      <c r="H1193" s="43"/>
    </row>
    <row r="1194" spans="1:8" ht="15.75" x14ac:dyDescent="0.25">
      <c r="A1194" s="402" t="s">
        <v>126</v>
      </c>
      <c r="B1194" s="403">
        <v>2050</v>
      </c>
      <c r="C1194" s="403" t="str">
        <f t="shared" si="30"/>
        <v>Mountain Counties_2050</v>
      </c>
      <c r="D1194" s="100">
        <v>289.83239799694286</v>
      </c>
      <c r="E1194" s="43"/>
      <c r="F1194" s="43"/>
      <c r="G1194" s="43"/>
      <c r="H1194" s="43"/>
    </row>
    <row r="1195" spans="1:8" ht="15.75" x14ac:dyDescent="0.25">
      <c r="A1195" s="96" t="s">
        <v>123</v>
      </c>
      <c r="B1195" s="97">
        <v>2015</v>
      </c>
      <c r="C1195" s="98" t="s">
        <v>125</v>
      </c>
      <c r="D1195" s="99">
        <v>493.26864492762775</v>
      </c>
      <c r="E1195" s="43"/>
      <c r="F1195" s="43"/>
      <c r="G1195" s="43"/>
      <c r="H1195" s="43"/>
    </row>
    <row r="1196" spans="1:8" ht="15.75" x14ac:dyDescent="0.25">
      <c r="A1196" s="96" t="s">
        <v>123</v>
      </c>
      <c r="B1196" s="97">
        <v>2016</v>
      </c>
      <c r="C1196" s="98" t="s">
        <v>124</v>
      </c>
      <c r="D1196" s="99">
        <v>483.64054988910635</v>
      </c>
      <c r="E1196" s="43"/>
      <c r="F1196" s="43"/>
      <c r="G1196" s="43"/>
      <c r="H1196" s="43"/>
    </row>
    <row r="1197" spans="1:8" ht="15.75" x14ac:dyDescent="0.25">
      <c r="A1197" s="400" t="s">
        <v>123</v>
      </c>
      <c r="B1197" s="401">
        <v>2017</v>
      </c>
      <c r="C1197" s="401" t="str">
        <f t="shared" ref="C1197:C1230" si="31">CONCATENATE(A1197,"_",B1197)</f>
        <v>Napa_2017</v>
      </c>
      <c r="D1197" s="100">
        <v>471.55245151843599</v>
      </c>
      <c r="E1197" s="43"/>
      <c r="F1197" s="43"/>
      <c r="G1197" s="43"/>
      <c r="H1197" s="43"/>
    </row>
    <row r="1198" spans="1:8" ht="15.75" x14ac:dyDescent="0.25">
      <c r="A1198" s="400" t="s">
        <v>123</v>
      </c>
      <c r="B1198" s="401">
        <v>2018</v>
      </c>
      <c r="C1198" s="401" t="str">
        <f t="shared" si="31"/>
        <v>Napa_2018</v>
      </c>
      <c r="D1198" s="100">
        <v>459.00815926911883</v>
      </c>
      <c r="E1198" s="43"/>
      <c r="F1198" s="43"/>
      <c r="G1198" s="43"/>
      <c r="H1198" s="43"/>
    </row>
    <row r="1199" spans="1:8" ht="15.75" x14ac:dyDescent="0.25">
      <c r="A1199" s="400" t="s">
        <v>123</v>
      </c>
      <c r="B1199" s="401">
        <v>2019</v>
      </c>
      <c r="C1199" s="401" t="str">
        <f t="shared" si="31"/>
        <v>Napa_2019</v>
      </c>
      <c r="D1199" s="100">
        <v>446.12115079122708</v>
      </c>
      <c r="E1199" s="43"/>
      <c r="F1199" s="43"/>
      <c r="G1199" s="43"/>
      <c r="H1199" s="43"/>
    </row>
    <row r="1200" spans="1:8" ht="15.75" x14ac:dyDescent="0.25">
      <c r="A1200" s="400" t="s">
        <v>123</v>
      </c>
      <c r="B1200" s="401">
        <v>2020</v>
      </c>
      <c r="C1200" s="401" t="str">
        <f t="shared" si="31"/>
        <v>Napa_2020</v>
      </c>
      <c r="D1200" s="100">
        <v>433.04007515715028</v>
      </c>
      <c r="E1200" s="43"/>
      <c r="F1200" s="43"/>
      <c r="G1200" s="43"/>
      <c r="H1200" s="43"/>
    </row>
    <row r="1201" spans="1:8" ht="15.75" x14ac:dyDescent="0.25">
      <c r="A1201" s="400" t="s">
        <v>123</v>
      </c>
      <c r="B1201" s="401">
        <v>2021</v>
      </c>
      <c r="C1201" s="401" t="str">
        <f t="shared" si="31"/>
        <v>Napa_2021</v>
      </c>
      <c r="D1201" s="100">
        <v>419.81550419263402</v>
      </c>
      <c r="E1201" s="43"/>
      <c r="F1201" s="43"/>
      <c r="G1201" s="43"/>
      <c r="H1201" s="43"/>
    </row>
    <row r="1202" spans="1:8" ht="15.75" x14ac:dyDescent="0.25">
      <c r="A1202" s="400" t="s">
        <v>123</v>
      </c>
      <c r="B1202" s="401">
        <v>2022</v>
      </c>
      <c r="C1202" s="401" t="str">
        <f t="shared" si="31"/>
        <v>Napa_2022</v>
      </c>
      <c r="D1202" s="100">
        <v>406.80884787316688</v>
      </c>
      <c r="E1202" s="43"/>
      <c r="F1202" s="43"/>
      <c r="G1202" s="43"/>
      <c r="H1202" s="43"/>
    </row>
    <row r="1203" spans="1:8" ht="15.75" x14ac:dyDescent="0.25">
      <c r="A1203" s="400" t="s">
        <v>123</v>
      </c>
      <c r="B1203" s="401">
        <v>2023</v>
      </c>
      <c r="C1203" s="401" t="str">
        <f t="shared" si="31"/>
        <v>Napa_2023</v>
      </c>
      <c r="D1203" s="100">
        <v>393.9162311139383</v>
      </c>
      <c r="E1203" s="43"/>
      <c r="F1203" s="43"/>
      <c r="G1203" s="43"/>
      <c r="H1203" s="43"/>
    </row>
    <row r="1204" spans="1:8" ht="15.75" x14ac:dyDescent="0.25">
      <c r="A1204" s="400" t="s">
        <v>123</v>
      </c>
      <c r="B1204" s="401">
        <v>2024</v>
      </c>
      <c r="C1204" s="401" t="str">
        <f t="shared" si="31"/>
        <v>Napa_2024</v>
      </c>
      <c r="D1204" s="100">
        <v>381.23321969230869</v>
      </c>
      <c r="E1204" s="43"/>
      <c r="F1204" s="43"/>
      <c r="G1204" s="43"/>
      <c r="H1204" s="43"/>
    </row>
    <row r="1205" spans="1:8" ht="15.75" x14ac:dyDescent="0.25">
      <c r="A1205" s="400" t="s">
        <v>123</v>
      </c>
      <c r="B1205" s="401">
        <v>2025</v>
      </c>
      <c r="C1205" s="401" t="str">
        <f t="shared" si="31"/>
        <v>Napa_2025</v>
      </c>
      <c r="D1205" s="100">
        <v>368.73425332256483</v>
      </c>
      <c r="E1205" s="43"/>
      <c r="F1205" s="43"/>
      <c r="G1205" s="43"/>
      <c r="H1205" s="43"/>
    </row>
    <row r="1206" spans="1:8" ht="15.75" x14ac:dyDescent="0.25">
      <c r="A1206" s="400" t="s">
        <v>123</v>
      </c>
      <c r="B1206" s="401">
        <v>2026</v>
      </c>
      <c r="C1206" s="401" t="str">
        <f t="shared" si="31"/>
        <v>Napa_2026</v>
      </c>
      <c r="D1206" s="100">
        <v>357.32688081894304</v>
      </c>
      <c r="E1206" s="43"/>
      <c r="F1206" s="43"/>
      <c r="G1206" s="43"/>
      <c r="H1206" s="43"/>
    </row>
    <row r="1207" spans="1:8" ht="15.75" x14ac:dyDescent="0.25">
      <c r="A1207" s="400" t="s">
        <v>123</v>
      </c>
      <c r="B1207" s="401">
        <v>2027</v>
      </c>
      <c r="C1207" s="401" t="str">
        <f t="shared" si="31"/>
        <v>Napa_2027</v>
      </c>
      <c r="D1207" s="100">
        <v>346.89142930775722</v>
      </c>
      <c r="E1207" s="43"/>
      <c r="F1207" s="43"/>
      <c r="G1207" s="43"/>
      <c r="H1207" s="43"/>
    </row>
    <row r="1208" spans="1:8" ht="15.75" x14ac:dyDescent="0.25">
      <c r="A1208" s="400" t="s">
        <v>123</v>
      </c>
      <c r="B1208" s="401">
        <v>2028</v>
      </c>
      <c r="C1208" s="401" t="str">
        <f t="shared" si="31"/>
        <v>Napa_2028</v>
      </c>
      <c r="D1208" s="100">
        <v>337.47334625963003</v>
      </c>
      <c r="E1208" s="43"/>
      <c r="F1208" s="43"/>
      <c r="G1208" s="43"/>
      <c r="H1208" s="43"/>
    </row>
    <row r="1209" spans="1:8" ht="15.75" x14ac:dyDescent="0.25">
      <c r="A1209" s="400" t="s">
        <v>123</v>
      </c>
      <c r="B1209" s="401">
        <v>2029</v>
      </c>
      <c r="C1209" s="401" t="str">
        <f t="shared" si="31"/>
        <v>Napa_2029</v>
      </c>
      <c r="D1209" s="100">
        <v>329.02089613186678</v>
      </c>
      <c r="E1209" s="43"/>
      <c r="F1209" s="43"/>
      <c r="G1209" s="43"/>
      <c r="H1209" s="43"/>
    </row>
    <row r="1210" spans="1:8" ht="15.75" x14ac:dyDescent="0.25">
      <c r="A1210" s="400" t="s">
        <v>123</v>
      </c>
      <c r="B1210" s="401">
        <v>2030</v>
      </c>
      <c r="C1210" s="401" t="str">
        <f t="shared" si="31"/>
        <v>Napa_2030</v>
      </c>
      <c r="D1210" s="100">
        <v>321.48978148508797</v>
      </c>
      <c r="E1210" s="43"/>
      <c r="F1210" s="43"/>
      <c r="G1210" s="43"/>
      <c r="H1210" s="43"/>
    </row>
    <row r="1211" spans="1:8" ht="15.75" x14ac:dyDescent="0.25">
      <c r="A1211" s="400" t="s">
        <v>123</v>
      </c>
      <c r="B1211" s="401">
        <v>2031</v>
      </c>
      <c r="C1211" s="401" t="str">
        <f t="shared" si="31"/>
        <v>Napa_2031</v>
      </c>
      <c r="D1211" s="100">
        <v>314.80875594117015</v>
      </c>
      <c r="E1211" s="43"/>
      <c r="F1211" s="43"/>
      <c r="G1211" s="43"/>
      <c r="H1211" s="43"/>
    </row>
    <row r="1212" spans="1:8" ht="15.75" x14ac:dyDescent="0.25">
      <c r="A1212" s="400" t="s">
        <v>123</v>
      </c>
      <c r="B1212" s="401">
        <v>2032</v>
      </c>
      <c r="C1212" s="401" t="str">
        <f t="shared" si="31"/>
        <v>Napa_2032</v>
      </c>
      <c r="D1212" s="100">
        <v>308.90368691293617</v>
      </c>
      <c r="E1212" s="43"/>
      <c r="F1212" s="43"/>
      <c r="G1212" s="43"/>
      <c r="H1212" s="43"/>
    </row>
    <row r="1213" spans="1:8" ht="15.75" x14ac:dyDescent="0.25">
      <c r="A1213" s="400" t="s">
        <v>123</v>
      </c>
      <c r="B1213" s="401">
        <v>2033</v>
      </c>
      <c r="C1213" s="401" t="str">
        <f t="shared" si="31"/>
        <v>Napa_2033</v>
      </c>
      <c r="D1213" s="100">
        <v>303.7175452384011</v>
      </c>
      <c r="E1213" s="43"/>
      <c r="F1213" s="43"/>
      <c r="G1213" s="43"/>
      <c r="H1213" s="43"/>
    </row>
    <row r="1214" spans="1:8" ht="15.75" x14ac:dyDescent="0.25">
      <c r="A1214" s="400" t="s">
        <v>123</v>
      </c>
      <c r="B1214" s="401">
        <v>2034</v>
      </c>
      <c r="C1214" s="401" t="str">
        <f t="shared" si="31"/>
        <v>Napa_2034</v>
      </c>
      <c r="D1214" s="100">
        <v>299.17515614887333</v>
      </c>
      <c r="E1214" s="43"/>
      <c r="F1214" s="43"/>
      <c r="G1214" s="43"/>
      <c r="H1214" s="43"/>
    </row>
    <row r="1215" spans="1:8" ht="15.75" x14ac:dyDescent="0.25">
      <c r="A1215" s="400" t="s">
        <v>123</v>
      </c>
      <c r="B1215" s="401">
        <v>2035</v>
      </c>
      <c r="C1215" s="401" t="str">
        <f t="shared" si="31"/>
        <v>Napa_2035</v>
      </c>
      <c r="D1215" s="100">
        <v>295.23106358541207</v>
      </c>
      <c r="E1215" s="43"/>
      <c r="F1215" s="43"/>
      <c r="G1215" s="43"/>
      <c r="H1215" s="43"/>
    </row>
    <row r="1216" spans="1:8" ht="15.75" x14ac:dyDescent="0.25">
      <c r="A1216" s="400" t="s">
        <v>123</v>
      </c>
      <c r="B1216" s="401">
        <v>2036</v>
      </c>
      <c r="C1216" s="401" t="str">
        <f t="shared" si="31"/>
        <v>Napa_2036</v>
      </c>
      <c r="D1216" s="100">
        <v>291.83472420952666</v>
      </c>
      <c r="E1216" s="43"/>
      <c r="F1216" s="43"/>
      <c r="G1216" s="43"/>
      <c r="H1216" s="43"/>
    </row>
    <row r="1217" spans="1:8" ht="15.75" x14ac:dyDescent="0.25">
      <c r="A1217" s="400" t="s">
        <v>123</v>
      </c>
      <c r="B1217" s="401">
        <v>2037</v>
      </c>
      <c r="C1217" s="401" t="str">
        <f t="shared" si="31"/>
        <v>Napa_2037</v>
      </c>
      <c r="D1217" s="100">
        <v>288.94109680478391</v>
      </c>
      <c r="E1217" s="43"/>
      <c r="F1217" s="43"/>
      <c r="G1217" s="43"/>
      <c r="H1217" s="43"/>
    </row>
    <row r="1218" spans="1:8" ht="15.75" x14ac:dyDescent="0.25">
      <c r="A1218" s="400" t="s">
        <v>123</v>
      </c>
      <c r="B1218" s="401">
        <v>2038</v>
      </c>
      <c r="C1218" s="401" t="str">
        <f t="shared" si="31"/>
        <v>Napa_2038</v>
      </c>
      <c r="D1218" s="100">
        <v>286.49582907231837</v>
      </c>
      <c r="E1218" s="43"/>
      <c r="F1218" s="43"/>
      <c r="G1218" s="43"/>
      <c r="H1218" s="43"/>
    </row>
    <row r="1219" spans="1:8" ht="15.75" x14ac:dyDescent="0.25">
      <c r="A1219" s="400" t="s">
        <v>123</v>
      </c>
      <c r="B1219" s="401">
        <v>2039</v>
      </c>
      <c r="C1219" s="401" t="str">
        <f t="shared" si="31"/>
        <v>Napa_2039</v>
      </c>
      <c r="D1219" s="100">
        <v>284.44222272458956</v>
      </c>
      <c r="E1219" s="43"/>
      <c r="F1219" s="43"/>
      <c r="G1219" s="43"/>
      <c r="H1219" s="43"/>
    </row>
    <row r="1220" spans="1:8" ht="15.75" x14ac:dyDescent="0.25">
      <c r="A1220" s="400" t="s">
        <v>123</v>
      </c>
      <c r="B1220" s="401">
        <v>2040</v>
      </c>
      <c r="C1220" s="401" t="str">
        <f t="shared" si="31"/>
        <v>Napa_2040</v>
      </c>
      <c r="D1220" s="100">
        <v>282.71327839005517</v>
      </c>
      <c r="E1220" s="43"/>
      <c r="F1220" s="43"/>
      <c r="G1220" s="43"/>
      <c r="H1220" s="43"/>
    </row>
    <row r="1221" spans="1:8" ht="15.75" x14ac:dyDescent="0.25">
      <c r="A1221" s="400" t="s">
        <v>123</v>
      </c>
      <c r="B1221" s="401">
        <v>2041</v>
      </c>
      <c r="C1221" s="401" t="str">
        <f t="shared" si="31"/>
        <v>Napa_2041</v>
      </c>
      <c r="D1221" s="100">
        <v>281.30115101066519</v>
      </c>
      <c r="E1221" s="43"/>
      <c r="F1221" s="43"/>
      <c r="G1221" s="43"/>
      <c r="H1221" s="43"/>
    </row>
    <row r="1222" spans="1:8" ht="15.75" x14ac:dyDescent="0.25">
      <c r="A1222" s="400" t="s">
        <v>123</v>
      </c>
      <c r="B1222" s="401">
        <v>2042</v>
      </c>
      <c r="C1222" s="401" t="str">
        <f t="shared" si="31"/>
        <v>Napa_2042</v>
      </c>
      <c r="D1222" s="100">
        <v>280.13979162041073</v>
      </c>
      <c r="E1222" s="43"/>
      <c r="F1222" s="43"/>
      <c r="G1222" s="43"/>
      <c r="H1222" s="43"/>
    </row>
    <row r="1223" spans="1:8" ht="15.75" x14ac:dyDescent="0.25">
      <c r="A1223" s="400" t="s">
        <v>123</v>
      </c>
      <c r="B1223" s="401">
        <v>2043</v>
      </c>
      <c r="C1223" s="401" t="str">
        <f t="shared" si="31"/>
        <v>Napa_2043</v>
      </c>
      <c r="D1223" s="100">
        <v>279.1858631366606</v>
      </c>
      <c r="E1223" s="43"/>
      <c r="F1223" s="43"/>
      <c r="G1223" s="43"/>
      <c r="H1223" s="43"/>
    </row>
    <row r="1224" spans="1:8" ht="15.75" x14ac:dyDescent="0.25">
      <c r="A1224" s="400" t="s">
        <v>123</v>
      </c>
      <c r="B1224" s="401">
        <v>2044</v>
      </c>
      <c r="C1224" s="401" t="str">
        <f t="shared" si="31"/>
        <v>Napa_2044</v>
      </c>
      <c r="D1224" s="100">
        <v>278.40086157950202</v>
      </c>
      <c r="E1224" s="43"/>
      <c r="F1224" s="43"/>
      <c r="G1224" s="43"/>
      <c r="H1224" s="43"/>
    </row>
    <row r="1225" spans="1:8" ht="15.75" x14ac:dyDescent="0.25">
      <c r="A1225" s="400" t="s">
        <v>123</v>
      </c>
      <c r="B1225" s="401">
        <v>2045</v>
      </c>
      <c r="C1225" s="401" t="str">
        <f t="shared" si="31"/>
        <v>Napa_2045</v>
      </c>
      <c r="D1225" s="100">
        <v>277.73604782929056</v>
      </c>
      <c r="E1225" s="43"/>
      <c r="F1225" s="43"/>
      <c r="G1225" s="43"/>
      <c r="H1225" s="43"/>
    </row>
    <row r="1226" spans="1:8" ht="15.75" x14ac:dyDescent="0.25">
      <c r="A1226" s="400" t="s">
        <v>123</v>
      </c>
      <c r="B1226" s="401">
        <v>2046</v>
      </c>
      <c r="C1226" s="401" t="str">
        <f t="shared" si="31"/>
        <v>Napa_2046</v>
      </c>
      <c r="D1226" s="100">
        <v>277.18719973557614</v>
      </c>
      <c r="E1226" s="43"/>
      <c r="F1226" s="43"/>
      <c r="G1226" s="43"/>
      <c r="H1226" s="43"/>
    </row>
    <row r="1227" spans="1:8" ht="15.75" x14ac:dyDescent="0.25">
      <c r="A1227" s="400" t="s">
        <v>123</v>
      </c>
      <c r="B1227" s="401">
        <v>2047</v>
      </c>
      <c r="C1227" s="401" t="str">
        <f t="shared" si="31"/>
        <v>Napa_2047</v>
      </c>
      <c r="D1227" s="100">
        <v>276.7280305242308</v>
      </c>
      <c r="E1227" s="43"/>
      <c r="F1227" s="43"/>
      <c r="G1227" s="43"/>
      <c r="H1227" s="43"/>
    </row>
    <row r="1228" spans="1:8" ht="15.75" x14ac:dyDescent="0.25">
      <c r="A1228" s="400" t="s">
        <v>123</v>
      </c>
      <c r="B1228" s="401">
        <v>2048</v>
      </c>
      <c r="C1228" s="401" t="str">
        <f t="shared" si="31"/>
        <v>Napa_2048</v>
      </c>
      <c r="D1228" s="100">
        <v>276.35369108434185</v>
      </c>
      <c r="E1228" s="43"/>
      <c r="F1228" s="43"/>
      <c r="G1228" s="43"/>
      <c r="H1228" s="43"/>
    </row>
    <row r="1229" spans="1:8" ht="15.75" x14ac:dyDescent="0.25">
      <c r="A1229" s="400" t="s">
        <v>123</v>
      </c>
      <c r="B1229" s="401">
        <v>2049</v>
      </c>
      <c r="C1229" s="401" t="str">
        <f t="shared" si="31"/>
        <v>Napa_2049</v>
      </c>
      <c r="D1229" s="100">
        <v>276.03810384391187</v>
      </c>
      <c r="E1229" s="43"/>
      <c r="F1229" s="43"/>
      <c r="G1229" s="43"/>
      <c r="H1229" s="43"/>
    </row>
    <row r="1230" spans="1:8" ht="15.75" x14ac:dyDescent="0.25">
      <c r="A1230" s="400" t="s">
        <v>123</v>
      </c>
      <c r="B1230" s="401">
        <v>2050</v>
      </c>
      <c r="C1230" s="401" t="str">
        <f t="shared" si="31"/>
        <v>Napa_2050</v>
      </c>
      <c r="D1230" s="100">
        <v>275.7896916534595</v>
      </c>
      <c r="E1230" s="43"/>
      <c r="F1230" s="43"/>
      <c r="G1230" s="43"/>
      <c r="H1230" s="43"/>
    </row>
    <row r="1231" spans="1:8" ht="15.75" x14ac:dyDescent="0.25">
      <c r="A1231" s="96" t="s">
        <v>120</v>
      </c>
      <c r="B1231" s="97">
        <v>2015</v>
      </c>
      <c r="C1231" s="98" t="s">
        <v>122</v>
      </c>
      <c r="D1231" s="99">
        <v>526.17394972336047</v>
      </c>
      <c r="E1231" s="43"/>
      <c r="F1231" s="43"/>
      <c r="G1231" s="43"/>
      <c r="H1231" s="43"/>
    </row>
    <row r="1232" spans="1:8" ht="15.75" x14ac:dyDescent="0.25">
      <c r="A1232" s="96" t="s">
        <v>120</v>
      </c>
      <c r="B1232" s="97">
        <v>2016</v>
      </c>
      <c r="C1232" s="98" t="s">
        <v>121</v>
      </c>
      <c r="D1232" s="99">
        <v>517.57062420643854</v>
      </c>
      <c r="E1232" s="43"/>
      <c r="F1232" s="43"/>
      <c r="G1232" s="43"/>
      <c r="H1232" s="43"/>
    </row>
    <row r="1233" spans="1:8" ht="15.75" x14ac:dyDescent="0.25">
      <c r="A1233" s="400" t="s">
        <v>120</v>
      </c>
      <c r="B1233" s="401">
        <v>2017</v>
      </c>
      <c r="C1233" s="401" t="str">
        <f t="shared" ref="C1233:C1296" si="32">CONCATENATE(A1233,"_",B1233)</f>
        <v>Nevada_2017</v>
      </c>
      <c r="D1233" s="100">
        <v>506.62128800518843</v>
      </c>
      <c r="E1233" s="43"/>
      <c r="F1233" s="43"/>
      <c r="G1233" s="43"/>
      <c r="H1233" s="43"/>
    </row>
    <row r="1234" spans="1:8" ht="15.75" x14ac:dyDescent="0.25">
      <c r="A1234" s="400" t="s">
        <v>120</v>
      </c>
      <c r="B1234" s="401">
        <v>2018</v>
      </c>
      <c r="C1234" s="401" t="str">
        <f t="shared" si="32"/>
        <v>Nevada_2018</v>
      </c>
      <c r="D1234" s="100">
        <v>494.84316054986647</v>
      </c>
      <c r="E1234" s="43"/>
      <c r="F1234" s="43"/>
      <c r="G1234" s="43"/>
      <c r="H1234" s="43"/>
    </row>
    <row r="1235" spans="1:8" ht="15.75" x14ac:dyDescent="0.25">
      <c r="A1235" s="400" t="s">
        <v>120</v>
      </c>
      <c r="B1235" s="401">
        <v>2019</v>
      </c>
      <c r="C1235" s="401" t="str">
        <f t="shared" si="32"/>
        <v>Nevada_2019</v>
      </c>
      <c r="D1235" s="100">
        <v>482.37493692674127</v>
      </c>
      <c r="E1235" s="43"/>
      <c r="F1235" s="43"/>
      <c r="G1235" s="43"/>
      <c r="H1235" s="43"/>
    </row>
    <row r="1236" spans="1:8" ht="15.75" x14ac:dyDescent="0.25">
      <c r="A1236" s="400" t="s">
        <v>120</v>
      </c>
      <c r="B1236" s="401">
        <v>2020</v>
      </c>
      <c r="C1236" s="401" t="str">
        <f t="shared" si="32"/>
        <v>Nevada_2020</v>
      </c>
      <c r="D1236" s="100">
        <v>469.42266911994398</v>
      </c>
      <c r="E1236" s="43"/>
      <c r="F1236" s="43"/>
      <c r="G1236" s="43"/>
      <c r="H1236" s="43"/>
    </row>
    <row r="1237" spans="1:8" ht="15.75" x14ac:dyDescent="0.25">
      <c r="A1237" s="400" t="s">
        <v>120</v>
      </c>
      <c r="B1237" s="401">
        <v>2021</v>
      </c>
      <c r="C1237" s="401" t="str">
        <f t="shared" si="32"/>
        <v>Nevada_2021</v>
      </c>
      <c r="D1237" s="100">
        <v>456.08875206950353</v>
      </c>
      <c r="E1237" s="43"/>
      <c r="F1237" s="43"/>
      <c r="G1237" s="43"/>
      <c r="H1237" s="43"/>
    </row>
    <row r="1238" spans="1:8" ht="15.75" x14ac:dyDescent="0.25">
      <c r="A1238" s="400" t="s">
        <v>120</v>
      </c>
      <c r="B1238" s="401">
        <v>2022</v>
      </c>
      <c r="C1238" s="401" t="str">
        <f t="shared" si="32"/>
        <v>Nevada_2022</v>
      </c>
      <c r="D1238" s="100">
        <v>442.6929240150352</v>
      </c>
      <c r="E1238" s="43"/>
      <c r="F1238" s="43"/>
      <c r="G1238" s="43"/>
      <c r="H1238" s="43"/>
    </row>
    <row r="1239" spans="1:8" ht="15.75" x14ac:dyDescent="0.25">
      <c r="A1239" s="400" t="s">
        <v>120</v>
      </c>
      <c r="B1239" s="401">
        <v>2023</v>
      </c>
      <c r="C1239" s="401" t="str">
        <f t="shared" si="32"/>
        <v>Nevada_2023</v>
      </c>
      <c r="D1239" s="100">
        <v>429.33871738645206</v>
      </c>
      <c r="E1239" s="43"/>
      <c r="F1239" s="43"/>
      <c r="G1239" s="43"/>
      <c r="H1239" s="43"/>
    </row>
    <row r="1240" spans="1:8" ht="15.75" x14ac:dyDescent="0.25">
      <c r="A1240" s="400" t="s">
        <v>120</v>
      </c>
      <c r="B1240" s="401">
        <v>2024</v>
      </c>
      <c r="C1240" s="401" t="str">
        <f t="shared" si="32"/>
        <v>Nevada_2024</v>
      </c>
      <c r="D1240" s="100">
        <v>416.07717961096091</v>
      </c>
      <c r="E1240" s="43"/>
      <c r="F1240" s="43"/>
      <c r="G1240" s="43"/>
      <c r="H1240" s="43"/>
    </row>
    <row r="1241" spans="1:8" ht="15.75" x14ac:dyDescent="0.25">
      <c r="A1241" s="400" t="s">
        <v>120</v>
      </c>
      <c r="B1241" s="401">
        <v>2025</v>
      </c>
      <c r="C1241" s="401" t="str">
        <f t="shared" si="32"/>
        <v>Nevada_2025</v>
      </c>
      <c r="D1241" s="100">
        <v>402.97142041958557</v>
      </c>
      <c r="E1241" s="43"/>
      <c r="F1241" s="43"/>
      <c r="G1241" s="43"/>
      <c r="H1241" s="43"/>
    </row>
    <row r="1242" spans="1:8" ht="15.75" x14ac:dyDescent="0.25">
      <c r="A1242" s="400" t="s">
        <v>120</v>
      </c>
      <c r="B1242" s="401">
        <v>2026</v>
      </c>
      <c r="C1242" s="401" t="str">
        <f t="shared" si="32"/>
        <v>Nevada_2026</v>
      </c>
      <c r="D1242" s="100">
        <v>390.71884755639496</v>
      </c>
      <c r="E1242" s="43"/>
      <c r="F1242" s="43"/>
      <c r="G1242" s="43"/>
      <c r="H1242" s="43"/>
    </row>
    <row r="1243" spans="1:8" ht="15.75" x14ac:dyDescent="0.25">
      <c r="A1243" s="400" t="s">
        <v>120</v>
      </c>
      <c r="B1243" s="401">
        <v>2027</v>
      </c>
      <c r="C1243" s="401" t="str">
        <f t="shared" si="32"/>
        <v>Nevada_2027</v>
      </c>
      <c r="D1243" s="100">
        <v>379.22202903568689</v>
      </c>
      <c r="E1243" s="43"/>
      <c r="F1243" s="43"/>
      <c r="G1243" s="43"/>
      <c r="H1243" s="43"/>
    </row>
    <row r="1244" spans="1:8" ht="15.75" x14ac:dyDescent="0.25">
      <c r="A1244" s="400" t="s">
        <v>120</v>
      </c>
      <c r="B1244" s="401">
        <v>2028</v>
      </c>
      <c r="C1244" s="401" t="str">
        <f t="shared" si="32"/>
        <v>Nevada_2028</v>
      </c>
      <c r="D1244" s="100">
        <v>368.61106551897467</v>
      </c>
      <c r="E1244" s="43"/>
      <c r="F1244" s="43"/>
      <c r="G1244" s="43"/>
      <c r="H1244" s="43"/>
    </row>
    <row r="1245" spans="1:8" ht="15.75" x14ac:dyDescent="0.25">
      <c r="A1245" s="400" t="s">
        <v>120</v>
      </c>
      <c r="B1245" s="401">
        <v>2029</v>
      </c>
      <c r="C1245" s="401" t="str">
        <f t="shared" si="32"/>
        <v>Nevada_2029</v>
      </c>
      <c r="D1245" s="100">
        <v>358.86108510051679</v>
      </c>
      <c r="E1245" s="43"/>
      <c r="F1245" s="43"/>
      <c r="G1245" s="43"/>
      <c r="H1245" s="43"/>
    </row>
    <row r="1246" spans="1:8" ht="15.75" x14ac:dyDescent="0.25">
      <c r="A1246" s="400" t="s">
        <v>120</v>
      </c>
      <c r="B1246" s="401">
        <v>2030</v>
      </c>
      <c r="C1246" s="401" t="str">
        <f t="shared" si="32"/>
        <v>Nevada_2030</v>
      </c>
      <c r="D1246" s="100">
        <v>349.9414893594664</v>
      </c>
      <c r="E1246" s="43"/>
      <c r="F1246" s="43"/>
      <c r="G1246" s="43"/>
      <c r="H1246" s="43"/>
    </row>
    <row r="1247" spans="1:8" ht="15.75" x14ac:dyDescent="0.25">
      <c r="A1247" s="400" t="s">
        <v>120</v>
      </c>
      <c r="B1247" s="401">
        <v>2031</v>
      </c>
      <c r="C1247" s="401" t="str">
        <f t="shared" si="32"/>
        <v>Nevada_2031</v>
      </c>
      <c r="D1247" s="100">
        <v>341.82144378250109</v>
      </c>
      <c r="E1247" s="43"/>
      <c r="F1247" s="43"/>
      <c r="G1247" s="43"/>
      <c r="H1247" s="43"/>
    </row>
    <row r="1248" spans="1:8" ht="15.75" x14ac:dyDescent="0.25">
      <c r="A1248" s="400" t="s">
        <v>120</v>
      </c>
      <c r="B1248" s="401">
        <v>2032</v>
      </c>
      <c r="C1248" s="401" t="str">
        <f t="shared" si="32"/>
        <v>Nevada_2032</v>
      </c>
      <c r="D1248" s="100">
        <v>334.51553088283509</v>
      </c>
      <c r="E1248" s="43"/>
      <c r="F1248" s="43"/>
      <c r="G1248" s="43"/>
      <c r="H1248" s="43"/>
    </row>
    <row r="1249" spans="1:8" ht="15.75" x14ac:dyDescent="0.25">
      <c r="A1249" s="400" t="s">
        <v>120</v>
      </c>
      <c r="B1249" s="401">
        <v>2033</v>
      </c>
      <c r="C1249" s="401" t="str">
        <f t="shared" si="32"/>
        <v>Nevada_2033</v>
      </c>
      <c r="D1249" s="100">
        <v>327.94682610056168</v>
      </c>
      <c r="E1249" s="43"/>
      <c r="F1249" s="43"/>
      <c r="G1249" s="43"/>
      <c r="H1249" s="43"/>
    </row>
    <row r="1250" spans="1:8" ht="15.75" x14ac:dyDescent="0.25">
      <c r="A1250" s="400" t="s">
        <v>120</v>
      </c>
      <c r="B1250" s="401">
        <v>2034</v>
      </c>
      <c r="C1250" s="401" t="str">
        <f t="shared" si="32"/>
        <v>Nevada_2034</v>
      </c>
      <c r="D1250" s="100">
        <v>322.04137599553212</v>
      </c>
      <c r="E1250" s="43"/>
      <c r="F1250" s="43"/>
      <c r="G1250" s="43"/>
      <c r="H1250" s="43"/>
    </row>
    <row r="1251" spans="1:8" ht="15.75" x14ac:dyDescent="0.25">
      <c r="A1251" s="400" t="s">
        <v>120</v>
      </c>
      <c r="B1251" s="401">
        <v>2035</v>
      </c>
      <c r="C1251" s="401" t="str">
        <f t="shared" si="32"/>
        <v>Nevada_2035</v>
      </c>
      <c r="D1251" s="100">
        <v>316.80430869545995</v>
      </c>
      <c r="E1251" s="43"/>
      <c r="F1251" s="43"/>
      <c r="G1251" s="43"/>
      <c r="H1251" s="43"/>
    </row>
    <row r="1252" spans="1:8" ht="15.75" x14ac:dyDescent="0.25">
      <c r="A1252" s="400" t="s">
        <v>120</v>
      </c>
      <c r="B1252" s="401">
        <v>2036</v>
      </c>
      <c r="C1252" s="401" t="str">
        <f t="shared" si="32"/>
        <v>Nevada_2036</v>
      </c>
      <c r="D1252" s="100">
        <v>312.17472856847752</v>
      </c>
      <c r="E1252" s="43"/>
      <c r="F1252" s="43"/>
      <c r="G1252" s="43"/>
      <c r="H1252" s="43"/>
    </row>
    <row r="1253" spans="1:8" ht="15.75" x14ac:dyDescent="0.25">
      <c r="A1253" s="400" t="s">
        <v>120</v>
      </c>
      <c r="B1253" s="401">
        <v>2037</v>
      </c>
      <c r="C1253" s="401" t="str">
        <f t="shared" si="32"/>
        <v>Nevada_2037</v>
      </c>
      <c r="D1253" s="100">
        <v>308.12251375321239</v>
      </c>
      <c r="E1253" s="43"/>
      <c r="F1253" s="43"/>
      <c r="G1253" s="43"/>
      <c r="H1253" s="43"/>
    </row>
    <row r="1254" spans="1:8" ht="15.75" x14ac:dyDescent="0.25">
      <c r="A1254" s="400" t="s">
        <v>120</v>
      </c>
      <c r="B1254" s="401">
        <v>2038</v>
      </c>
      <c r="C1254" s="401" t="str">
        <f t="shared" si="32"/>
        <v>Nevada_2038</v>
      </c>
      <c r="D1254" s="100">
        <v>304.59727868498771</v>
      </c>
      <c r="E1254" s="43"/>
      <c r="F1254" s="43"/>
      <c r="G1254" s="43"/>
      <c r="H1254" s="43"/>
    </row>
    <row r="1255" spans="1:8" ht="15.75" x14ac:dyDescent="0.25">
      <c r="A1255" s="400" t="s">
        <v>120</v>
      </c>
      <c r="B1255" s="401">
        <v>2039</v>
      </c>
      <c r="C1255" s="401" t="str">
        <f t="shared" si="32"/>
        <v>Nevada_2039</v>
      </c>
      <c r="D1255" s="100">
        <v>301.52126014609826</v>
      </c>
      <c r="E1255" s="43"/>
      <c r="F1255" s="43"/>
      <c r="G1255" s="43"/>
      <c r="H1255" s="43"/>
    </row>
    <row r="1256" spans="1:8" ht="15.75" x14ac:dyDescent="0.25">
      <c r="A1256" s="400" t="s">
        <v>120</v>
      </c>
      <c r="B1256" s="401">
        <v>2040</v>
      </c>
      <c r="C1256" s="401" t="str">
        <f t="shared" si="32"/>
        <v>Nevada_2040</v>
      </c>
      <c r="D1256" s="100">
        <v>298.85603685714426</v>
      </c>
      <c r="E1256" s="43"/>
      <c r="F1256" s="43"/>
      <c r="G1256" s="43"/>
      <c r="H1256" s="43"/>
    </row>
    <row r="1257" spans="1:8" ht="15.75" x14ac:dyDescent="0.25">
      <c r="A1257" s="400" t="s">
        <v>120</v>
      </c>
      <c r="B1257" s="401">
        <v>2041</v>
      </c>
      <c r="C1257" s="401" t="str">
        <f t="shared" si="32"/>
        <v>Nevada_2041</v>
      </c>
      <c r="D1257" s="100">
        <v>296.58187632444987</v>
      </c>
      <c r="E1257" s="43"/>
      <c r="F1257" s="43"/>
      <c r="G1257" s="43"/>
      <c r="H1257" s="43"/>
    </row>
    <row r="1258" spans="1:8" ht="15.75" x14ac:dyDescent="0.25">
      <c r="A1258" s="400" t="s">
        <v>120</v>
      </c>
      <c r="B1258" s="401">
        <v>2042</v>
      </c>
      <c r="C1258" s="401" t="str">
        <f t="shared" si="32"/>
        <v>Nevada_2042</v>
      </c>
      <c r="D1258" s="100">
        <v>294.5912192690368</v>
      </c>
      <c r="E1258" s="43"/>
      <c r="F1258" s="43"/>
      <c r="G1258" s="43"/>
      <c r="H1258" s="43"/>
    </row>
    <row r="1259" spans="1:8" ht="15.75" x14ac:dyDescent="0.25">
      <c r="A1259" s="400" t="s">
        <v>120</v>
      </c>
      <c r="B1259" s="401">
        <v>2043</v>
      </c>
      <c r="C1259" s="401" t="str">
        <f t="shared" si="32"/>
        <v>Nevada_2043</v>
      </c>
      <c r="D1259" s="100">
        <v>292.87648317970087</v>
      </c>
      <c r="E1259" s="43"/>
      <c r="F1259" s="43"/>
      <c r="G1259" s="43"/>
      <c r="H1259" s="43"/>
    </row>
    <row r="1260" spans="1:8" ht="15.75" x14ac:dyDescent="0.25">
      <c r="A1260" s="400" t="s">
        <v>120</v>
      </c>
      <c r="B1260" s="401">
        <v>2044</v>
      </c>
      <c r="C1260" s="401" t="str">
        <f t="shared" si="32"/>
        <v>Nevada_2044</v>
      </c>
      <c r="D1260" s="100">
        <v>291.34874257136988</v>
      </c>
      <c r="E1260" s="43"/>
      <c r="F1260" s="43"/>
      <c r="G1260" s="43"/>
      <c r="H1260" s="43"/>
    </row>
    <row r="1261" spans="1:8" ht="15.75" x14ac:dyDescent="0.25">
      <c r="A1261" s="400" t="s">
        <v>120</v>
      </c>
      <c r="B1261" s="401">
        <v>2045</v>
      </c>
      <c r="C1261" s="401" t="str">
        <f t="shared" si="32"/>
        <v>Nevada_2045</v>
      </c>
      <c r="D1261" s="100">
        <v>289.98600434518153</v>
      </c>
      <c r="E1261" s="43"/>
      <c r="F1261" s="43"/>
      <c r="G1261" s="43"/>
      <c r="H1261" s="43"/>
    </row>
    <row r="1262" spans="1:8" ht="15.75" x14ac:dyDescent="0.25">
      <c r="A1262" s="400" t="s">
        <v>120</v>
      </c>
      <c r="B1262" s="401">
        <v>2046</v>
      </c>
      <c r="C1262" s="401" t="str">
        <f t="shared" si="32"/>
        <v>Nevada_2046</v>
      </c>
      <c r="D1262" s="100">
        <v>288.80535266717408</v>
      </c>
      <c r="E1262" s="43"/>
      <c r="F1262" s="43"/>
      <c r="G1262" s="43"/>
      <c r="H1262" s="43"/>
    </row>
    <row r="1263" spans="1:8" ht="15.75" x14ac:dyDescent="0.25">
      <c r="A1263" s="400" t="s">
        <v>120</v>
      </c>
      <c r="B1263" s="401">
        <v>2047</v>
      </c>
      <c r="C1263" s="401" t="str">
        <f t="shared" si="32"/>
        <v>Nevada_2047</v>
      </c>
      <c r="D1263" s="100">
        <v>287.77083584754996</v>
      </c>
      <c r="E1263" s="43"/>
      <c r="F1263" s="43"/>
      <c r="G1263" s="43"/>
      <c r="H1263" s="43"/>
    </row>
    <row r="1264" spans="1:8" ht="15.75" x14ac:dyDescent="0.25">
      <c r="A1264" s="400" t="s">
        <v>120</v>
      </c>
      <c r="B1264" s="401">
        <v>2048</v>
      </c>
      <c r="C1264" s="401" t="str">
        <f t="shared" si="32"/>
        <v>Nevada_2048</v>
      </c>
      <c r="D1264" s="100">
        <v>286.88411748372715</v>
      </c>
      <c r="E1264" s="43"/>
      <c r="F1264" s="43"/>
      <c r="G1264" s="43"/>
      <c r="H1264" s="43"/>
    </row>
    <row r="1265" spans="1:8" ht="15.75" x14ac:dyDescent="0.25">
      <c r="A1265" s="400" t="s">
        <v>120</v>
      </c>
      <c r="B1265" s="401">
        <v>2049</v>
      </c>
      <c r="C1265" s="401" t="str">
        <f t="shared" si="32"/>
        <v>Nevada_2049</v>
      </c>
      <c r="D1265" s="100">
        <v>286.09605762982676</v>
      </c>
      <c r="E1265" s="43"/>
      <c r="F1265" s="43"/>
      <c r="G1265" s="43"/>
      <c r="H1265" s="43"/>
    </row>
    <row r="1266" spans="1:8" ht="15.75" x14ac:dyDescent="0.25">
      <c r="A1266" s="400" t="s">
        <v>120</v>
      </c>
      <c r="B1266" s="401">
        <v>2050</v>
      </c>
      <c r="C1266" s="401" t="str">
        <f t="shared" si="32"/>
        <v>Nevada_2050</v>
      </c>
      <c r="D1266" s="100">
        <v>285.41998105860694</v>
      </c>
      <c r="E1266" s="43"/>
      <c r="F1266" s="43"/>
      <c r="G1266" s="43"/>
      <c r="H1266" s="43"/>
    </row>
    <row r="1267" spans="1:8" ht="15.75" x14ac:dyDescent="0.25">
      <c r="A1267" s="101" t="s">
        <v>119</v>
      </c>
      <c r="B1267" s="102">
        <v>2015</v>
      </c>
      <c r="C1267" s="102" t="str">
        <f t="shared" si="32"/>
        <v>North Central Coast_2015</v>
      </c>
      <c r="D1267" s="99">
        <v>537.08274691575321</v>
      </c>
      <c r="E1267" s="43"/>
      <c r="F1267" s="43"/>
      <c r="G1267" s="43"/>
      <c r="H1267" s="43"/>
    </row>
    <row r="1268" spans="1:8" ht="15.75" x14ac:dyDescent="0.25">
      <c r="A1268" s="101" t="s">
        <v>119</v>
      </c>
      <c r="B1268" s="102">
        <v>2016</v>
      </c>
      <c r="C1268" s="102" t="str">
        <f t="shared" si="32"/>
        <v>North Central Coast_2016</v>
      </c>
      <c r="D1268" s="99">
        <v>526.74210167979459</v>
      </c>
      <c r="E1268" s="43"/>
      <c r="F1268" s="43"/>
      <c r="G1268" s="43"/>
      <c r="H1268" s="43"/>
    </row>
    <row r="1269" spans="1:8" ht="15.75" x14ac:dyDescent="0.25">
      <c r="A1269" s="402" t="s">
        <v>119</v>
      </c>
      <c r="B1269" s="403">
        <v>2017</v>
      </c>
      <c r="C1269" s="403" t="str">
        <f t="shared" si="32"/>
        <v>North Central Coast_2017</v>
      </c>
      <c r="D1269" s="100">
        <v>514.34425439844313</v>
      </c>
      <c r="E1269" s="43"/>
      <c r="F1269" s="43"/>
      <c r="G1269" s="43"/>
      <c r="H1269" s="43"/>
    </row>
    <row r="1270" spans="1:8" ht="15.75" x14ac:dyDescent="0.25">
      <c r="A1270" s="402" t="s">
        <v>119</v>
      </c>
      <c r="B1270" s="403">
        <v>2018</v>
      </c>
      <c r="C1270" s="403" t="str">
        <f t="shared" si="32"/>
        <v>North Central Coast_2018</v>
      </c>
      <c r="D1270" s="100">
        <v>501.24437407945811</v>
      </c>
      <c r="E1270" s="43"/>
      <c r="F1270" s="43"/>
      <c r="G1270" s="43"/>
      <c r="H1270" s="43"/>
    </row>
    <row r="1271" spans="1:8" ht="15.75" x14ac:dyDescent="0.25">
      <c r="A1271" s="402" t="s">
        <v>119</v>
      </c>
      <c r="B1271" s="403">
        <v>2019</v>
      </c>
      <c r="C1271" s="403" t="str">
        <f t="shared" si="32"/>
        <v>North Central Coast_2019</v>
      </c>
      <c r="D1271" s="100">
        <v>487.70660288771995</v>
      </c>
      <c r="E1271" s="43"/>
      <c r="F1271" s="43"/>
      <c r="G1271" s="43"/>
      <c r="H1271" s="43"/>
    </row>
    <row r="1272" spans="1:8" ht="15.75" x14ac:dyDescent="0.25">
      <c r="A1272" s="402" t="s">
        <v>119</v>
      </c>
      <c r="B1272" s="403">
        <v>2020</v>
      </c>
      <c r="C1272" s="403" t="str">
        <f t="shared" si="32"/>
        <v>North Central Coast_2020</v>
      </c>
      <c r="D1272" s="100">
        <v>473.92096653716919</v>
      </c>
      <c r="E1272" s="43"/>
      <c r="F1272" s="43"/>
      <c r="G1272" s="43"/>
      <c r="H1272" s="43"/>
    </row>
    <row r="1273" spans="1:8" ht="15.75" x14ac:dyDescent="0.25">
      <c r="A1273" s="402" t="s">
        <v>119</v>
      </c>
      <c r="B1273" s="403">
        <v>2021</v>
      </c>
      <c r="C1273" s="403" t="str">
        <f t="shared" si="32"/>
        <v>North Central Coast_2021</v>
      </c>
      <c r="D1273" s="100">
        <v>460.03240262900891</v>
      </c>
      <c r="E1273" s="43"/>
      <c r="F1273" s="43"/>
      <c r="G1273" s="43"/>
      <c r="H1273" s="43"/>
    </row>
    <row r="1274" spans="1:8" ht="15.75" x14ac:dyDescent="0.25">
      <c r="A1274" s="402" t="s">
        <v>119</v>
      </c>
      <c r="B1274" s="403">
        <v>2022</v>
      </c>
      <c r="C1274" s="403" t="str">
        <f t="shared" si="32"/>
        <v>North Central Coast_2022</v>
      </c>
      <c r="D1274" s="100">
        <v>446.28677871680509</v>
      </c>
      <c r="E1274" s="43"/>
      <c r="F1274" s="43"/>
      <c r="G1274" s="43"/>
      <c r="H1274" s="43"/>
    </row>
    <row r="1275" spans="1:8" ht="15.75" x14ac:dyDescent="0.25">
      <c r="A1275" s="402" t="s">
        <v>119</v>
      </c>
      <c r="B1275" s="403">
        <v>2023</v>
      </c>
      <c r="C1275" s="403" t="str">
        <f t="shared" si="32"/>
        <v>North Central Coast_2023</v>
      </c>
      <c r="D1275" s="100">
        <v>432.65837255123773</v>
      </c>
      <c r="E1275" s="43"/>
      <c r="F1275" s="43"/>
      <c r="G1275" s="43"/>
      <c r="H1275" s="43"/>
    </row>
    <row r="1276" spans="1:8" ht="15.75" x14ac:dyDescent="0.25">
      <c r="A1276" s="402" t="s">
        <v>119</v>
      </c>
      <c r="B1276" s="403">
        <v>2024</v>
      </c>
      <c r="C1276" s="403" t="str">
        <f t="shared" si="32"/>
        <v>North Central Coast_2024</v>
      </c>
      <c r="D1276" s="100">
        <v>419.21935824409275</v>
      </c>
      <c r="E1276" s="43"/>
      <c r="F1276" s="43"/>
      <c r="G1276" s="43"/>
      <c r="H1276" s="43"/>
    </row>
    <row r="1277" spans="1:8" ht="15.75" x14ac:dyDescent="0.25">
      <c r="A1277" s="402" t="s">
        <v>119</v>
      </c>
      <c r="B1277" s="403">
        <v>2025</v>
      </c>
      <c r="C1277" s="403" t="str">
        <f t="shared" si="32"/>
        <v>North Central Coast_2025</v>
      </c>
      <c r="D1277" s="100">
        <v>405.98885236584215</v>
      </c>
      <c r="E1277" s="43"/>
      <c r="F1277" s="43"/>
      <c r="G1277" s="43"/>
      <c r="H1277" s="43"/>
    </row>
    <row r="1278" spans="1:8" ht="15.75" x14ac:dyDescent="0.25">
      <c r="A1278" s="402" t="s">
        <v>119</v>
      </c>
      <c r="B1278" s="403">
        <v>2026</v>
      </c>
      <c r="C1278" s="403" t="str">
        <f t="shared" si="32"/>
        <v>North Central Coast_2026</v>
      </c>
      <c r="D1278" s="100">
        <v>393.18364215298305</v>
      </c>
      <c r="E1278" s="43"/>
      <c r="F1278" s="43"/>
      <c r="G1278" s="43"/>
      <c r="H1278" s="43"/>
    </row>
    <row r="1279" spans="1:8" ht="15.75" x14ac:dyDescent="0.25">
      <c r="A1279" s="402" t="s">
        <v>119</v>
      </c>
      <c r="B1279" s="403">
        <v>2027</v>
      </c>
      <c r="C1279" s="403" t="str">
        <f t="shared" si="32"/>
        <v>North Central Coast_2027</v>
      </c>
      <c r="D1279" s="100">
        <v>381.90955899031633</v>
      </c>
      <c r="E1279" s="43"/>
      <c r="F1279" s="43"/>
      <c r="G1279" s="43"/>
      <c r="H1279" s="43"/>
    </row>
    <row r="1280" spans="1:8" ht="15.75" x14ac:dyDescent="0.25">
      <c r="A1280" s="402" t="s">
        <v>119</v>
      </c>
      <c r="B1280" s="403">
        <v>2028</v>
      </c>
      <c r="C1280" s="403" t="str">
        <f t="shared" si="32"/>
        <v>North Central Coast_2028</v>
      </c>
      <c r="D1280" s="100">
        <v>371.63236609889907</v>
      </c>
      <c r="E1280" s="43"/>
      <c r="F1280" s="43"/>
      <c r="G1280" s="43"/>
      <c r="H1280" s="43"/>
    </row>
    <row r="1281" spans="1:8" ht="15.75" x14ac:dyDescent="0.25">
      <c r="A1281" s="402" t="s">
        <v>119</v>
      </c>
      <c r="B1281" s="403">
        <v>2029</v>
      </c>
      <c r="C1281" s="403" t="str">
        <f t="shared" si="32"/>
        <v>North Central Coast_2029</v>
      </c>
      <c r="D1281" s="100">
        <v>362.30464739439219</v>
      </c>
      <c r="E1281" s="43"/>
      <c r="F1281" s="43"/>
      <c r="G1281" s="43"/>
      <c r="H1281" s="43"/>
    </row>
    <row r="1282" spans="1:8" ht="15.75" x14ac:dyDescent="0.25">
      <c r="A1282" s="402" t="s">
        <v>119</v>
      </c>
      <c r="B1282" s="403">
        <v>2030</v>
      </c>
      <c r="C1282" s="403" t="str">
        <f t="shared" si="32"/>
        <v>North Central Coast_2030</v>
      </c>
      <c r="D1282" s="100">
        <v>353.9037013422224</v>
      </c>
      <c r="E1282" s="43"/>
      <c r="F1282" s="43"/>
      <c r="G1282" s="43"/>
      <c r="H1282" s="43"/>
    </row>
    <row r="1283" spans="1:8" ht="15.75" x14ac:dyDescent="0.25">
      <c r="A1283" s="402" t="s">
        <v>119</v>
      </c>
      <c r="B1283" s="403">
        <v>2031</v>
      </c>
      <c r="C1283" s="403" t="str">
        <f t="shared" si="32"/>
        <v>North Central Coast_2031</v>
      </c>
      <c r="D1283" s="100">
        <v>346.36525378040449</v>
      </c>
      <c r="E1283" s="43"/>
      <c r="F1283" s="43"/>
      <c r="G1283" s="43"/>
      <c r="H1283" s="43"/>
    </row>
    <row r="1284" spans="1:8" ht="15.75" x14ac:dyDescent="0.25">
      <c r="A1284" s="402" t="s">
        <v>119</v>
      </c>
      <c r="B1284" s="403">
        <v>2032</v>
      </c>
      <c r="C1284" s="403" t="str">
        <f t="shared" si="32"/>
        <v>North Central Coast_2032</v>
      </c>
      <c r="D1284" s="100">
        <v>339.63237745556432</v>
      </c>
      <c r="E1284" s="43"/>
      <c r="F1284" s="43"/>
      <c r="G1284" s="43"/>
      <c r="H1284" s="43"/>
    </row>
    <row r="1285" spans="1:8" ht="15.75" x14ac:dyDescent="0.25">
      <c r="A1285" s="402" t="s">
        <v>119</v>
      </c>
      <c r="B1285" s="403">
        <v>2033</v>
      </c>
      <c r="C1285" s="403" t="str">
        <f t="shared" si="32"/>
        <v>North Central Coast_2033</v>
      </c>
      <c r="D1285" s="100">
        <v>333.64378103604514</v>
      </c>
      <c r="E1285" s="43"/>
      <c r="F1285" s="43"/>
      <c r="G1285" s="43"/>
      <c r="H1285" s="43"/>
    </row>
    <row r="1286" spans="1:8" ht="15.75" x14ac:dyDescent="0.25">
      <c r="A1286" s="402" t="s">
        <v>119</v>
      </c>
      <c r="B1286" s="403">
        <v>2034</v>
      </c>
      <c r="C1286" s="403" t="str">
        <f t="shared" si="32"/>
        <v>North Central Coast_2034</v>
      </c>
      <c r="D1286" s="100">
        <v>328.33181018747348</v>
      </c>
      <c r="E1286" s="43"/>
      <c r="F1286" s="43"/>
      <c r="G1286" s="43"/>
      <c r="H1286" s="43"/>
    </row>
    <row r="1287" spans="1:8" ht="15.75" x14ac:dyDescent="0.25">
      <c r="A1287" s="402" t="s">
        <v>119</v>
      </c>
      <c r="B1287" s="403">
        <v>2035</v>
      </c>
      <c r="C1287" s="403" t="str">
        <f t="shared" si="32"/>
        <v>North Central Coast_2035</v>
      </c>
      <c r="D1287" s="100">
        <v>323.64273543926436</v>
      </c>
      <c r="E1287" s="43"/>
      <c r="F1287" s="43"/>
      <c r="G1287" s="43"/>
      <c r="H1287" s="43"/>
    </row>
    <row r="1288" spans="1:8" ht="15.75" x14ac:dyDescent="0.25">
      <c r="A1288" s="402" t="s">
        <v>119</v>
      </c>
      <c r="B1288" s="403">
        <v>2036</v>
      </c>
      <c r="C1288" s="403" t="str">
        <f t="shared" si="32"/>
        <v>North Central Coast_2036</v>
      </c>
      <c r="D1288" s="100">
        <v>319.5259796908735</v>
      </c>
      <c r="E1288" s="43"/>
      <c r="F1288" s="43"/>
      <c r="G1288" s="43"/>
      <c r="H1288" s="43"/>
    </row>
    <row r="1289" spans="1:8" ht="15.75" x14ac:dyDescent="0.25">
      <c r="A1289" s="402" t="s">
        <v>119</v>
      </c>
      <c r="B1289" s="403">
        <v>2037</v>
      </c>
      <c r="C1289" s="403" t="str">
        <f t="shared" si="32"/>
        <v>North Central Coast_2037</v>
      </c>
      <c r="D1289" s="100">
        <v>315.95765429920129</v>
      </c>
      <c r="E1289" s="43"/>
      <c r="F1289" s="43"/>
      <c r="G1289" s="43"/>
      <c r="H1289" s="43"/>
    </row>
    <row r="1290" spans="1:8" ht="15.75" x14ac:dyDescent="0.25">
      <c r="A1290" s="402" t="s">
        <v>119</v>
      </c>
      <c r="B1290" s="403">
        <v>2038</v>
      </c>
      <c r="C1290" s="403" t="str">
        <f t="shared" si="32"/>
        <v>North Central Coast_2038</v>
      </c>
      <c r="D1290" s="100">
        <v>312.87641649614375</v>
      </c>
      <c r="E1290" s="43"/>
      <c r="F1290" s="43"/>
      <c r="G1290" s="43"/>
      <c r="H1290" s="43"/>
    </row>
    <row r="1291" spans="1:8" ht="15.75" x14ac:dyDescent="0.25">
      <c r="A1291" s="402" t="s">
        <v>119</v>
      </c>
      <c r="B1291" s="403">
        <v>2039</v>
      </c>
      <c r="C1291" s="403" t="str">
        <f t="shared" si="32"/>
        <v>North Central Coast_2039</v>
      </c>
      <c r="D1291" s="100">
        <v>310.22048216034392</v>
      </c>
      <c r="E1291" s="43"/>
      <c r="F1291" s="43"/>
      <c r="G1291" s="43"/>
      <c r="H1291" s="43"/>
    </row>
    <row r="1292" spans="1:8" ht="15.75" x14ac:dyDescent="0.25">
      <c r="A1292" s="402" t="s">
        <v>119</v>
      </c>
      <c r="B1292" s="403">
        <v>2040</v>
      </c>
      <c r="C1292" s="403" t="str">
        <f t="shared" si="32"/>
        <v>North Central Coast_2040</v>
      </c>
      <c r="D1292" s="100">
        <v>307.94642780849</v>
      </c>
      <c r="E1292" s="43"/>
      <c r="F1292" s="43"/>
      <c r="G1292" s="43"/>
      <c r="H1292" s="43"/>
    </row>
    <row r="1293" spans="1:8" ht="15.75" x14ac:dyDescent="0.25">
      <c r="A1293" s="402" t="s">
        <v>119</v>
      </c>
      <c r="B1293" s="403">
        <v>2041</v>
      </c>
      <c r="C1293" s="403" t="str">
        <f t="shared" si="32"/>
        <v>North Central Coast_2041</v>
      </c>
      <c r="D1293" s="100">
        <v>306.02802856520861</v>
      </c>
      <c r="E1293" s="43"/>
      <c r="F1293" s="43"/>
      <c r="G1293" s="43"/>
      <c r="H1293" s="43"/>
    </row>
    <row r="1294" spans="1:8" ht="15.75" x14ac:dyDescent="0.25">
      <c r="A1294" s="402" t="s">
        <v>119</v>
      </c>
      <c r="B1294" s="403">
        <v>2042</v>
      </c>
      <c r="C1294" s="403" t="str">
        <f t="shared" si="32"/>
        <v>North Central Coast_2042</v>
      </c>
      <c r="D1294" s="100">
        <v>304.3861938039571</v>
      </c>
      <c r="E1294" s="43"/>
      <c r="F1294" s="43"/>
      <c r="G1294" s="43"/>
      <c r="H1294" s="43"/>
    </row>
    <row r="1295" spans="1:8" ht="15.75" x14ac:dyDescent="0.25">
      <c r="A1295" s="402" t="s">
        <v>119</v>
      </c>
      <c r="B1295" s="403">
        <v>2043</v>
      </c>
      <c r="C1295" s="403" t="str">
        <f t="shared" si="32"/>
        <v>North Central Coast_2043</v>
      </c>
      <c r="D1295" s="100">
        <v>303.00616699519628</v>
      </c>
      <c r="E1295" s="43"/>
      <c r="F1295" s="43"/>
      <c r="G1295" s="43"/>
      <c r="H1295" s="43"/>
    </row>
    <row r="1296" spans="1:8" ht="15.75" x14ac:dyDescent="0.25">
      <c r="A1296" s="402" t="s">
        <v>119</v>
      </c>
      <c r="B1296" s="403">
        <v>2044</v>
      </c>
      <c r="C1296" s="403" t="str">
        <f t="shared" si="32"/>
        <v>North Central Coast_2044</v>
      </c>
      <c r="D1296" s="100">
        <v>301.83345548122952</v>
      </c>
      <c r="E1296" s="43"/>
      <c r="F1296" s="43"/>
      <c r="G1296" s="43"/>
      <c r="H1296" s="43"/>
    </row>
    <row r="1297" spans="1:8" ht="15.75" x14ac:dyDescent="0.25">
      <c r="A1297" s="402" t="s">
        <v>119</v>
      </c>
      <c r="B1297" s="403">
        <v>2045</v>
      </c>
      <c r="C1297" s="403" t="str">
        <f t="shared" ref="C1297:C1360" si="33">CONCATENATE(A1297,"_",B1297)</f>
        <v>North Central Coast_2045</v>
      </c>
      <c r="D1297" s="100">
        <v>300.81648513231977</v>
      </c>
      <c r="E1297" s="43"/>
      <c r="F1297" s="43"/>
      <c r="G1297" s="43"/>
      <c r="H1297" s="43"/>
    </row>
    <row r="1298" spans="1:8" ht="15.75" x14ac:dyDescent="0.25">
      <c r="A1298" s="402" t="s">
        <v>119</v>
      </c>
      <c r="B1298" s="403">
        <v>2046</v>
      </c>
      <c r="C1298" s="403" t="str">
        <f t="shared" si="33"/>
        <v>North Central Coast_2046</v>
      </c>
      <c r="D1298" s="100">
        <v>299.94241829105886</v>
      </c>
      <c r="E1298" s="43"/>
      <c r="F1298" s="43"/>
      <c r="G1298" s="43"/>
      <c r="H1298" s="43"/>
    </row>
    <row r="1299" spans="1:8" ht="15.75" x14ac:dyDescent="0.25">
      <c r="A1299" s="402" t="s">
        <v>119</v>
      </c>
      <c r="B1299" s="403">
        <v>2047</v>
      </c>
      <c r="C1299" s="403" t="str">
        <f t="shared" si="33"/>
        <v>North Central Coast_2047</v>
      </c>
      <c r="D1299" s="100">
        <v>299.2197170890089</v>
      </c>
      <c r="E1299" s="43"/>
      <c r="F1299" s="43"/>
      <c r="G1299" s="43"/>
      <c r="H1299" s="43"/>
    </row>
    <row r="1300" spans="1:8" ht="15.75" x14ac:dyDescent="0.25">
      <c r="A1300" s="402" t="s">
        <v>119</v>
      </c>
      <c r="B1300" s="403">
        <v>2048</v>
      </c>
      <c r="C1300" s="403" t="str">
        <f t="shared" si="33"/>
        <v>North Central Coast_2048</v>
      </c>
      <c r="D1300" s="100">
        <v>298.61185707370311</v>
      </c>
      <c r="E1300" s="43"/>
      <c r="F1300" s="43"/>
      <c r="G1300" s="43"/>
      <c r="H1300" s="43"/>
    </row>
    <row r="1301" spans="1:8" ht="15.75" x14ac:dyDescent="0.25">
      <c r="A1301" s="402" t="s">
        <v>119</v>
      </c>
      <c r="B1301" s="403">
        <v>2049</v>
      </c>
      <c r="C1301" s="403" t="str">
        <f t="shared" si="33"/>
        <v>North Central Coast_2049</v>
      </c>
      <c r="D1301" s="100">
        <v>298.09178079243748</v>
      </c>
      <c r="E1301" s="43"/>
      <c r="F1301" s="43"/>
      <c r="G1301" s="43"/>
      <c r="H1301" s="43"/>
    </row>
    <row r="1302" spans="1:8" ht="15.75" x14ac:dyDescent="0.25">
      <c r="A1302" s="402" t="s">
        <v>119</v>
      </c>
      <c r="B1302" s="403">
        <v>2050</v>
      </c>
      <c r="C1302" s="403" t="str">
        <f t="shared" si="33"/>
        <v>North Central Coast_2050</v>
      </c>
      <c r="D1302" s="100">
        <v>297.67651204569398</v>
      </c>
      <c r="E1302" s="43"/>
      <c r="F1302" s="43"/>
      <c r="G1302" s="43"/>
      <c r="H1302" s="43"/>
    </row>
    <row r="1303" spans="1:8" ht="15.75" x14ac:dyDescent="0.25">
      <c r="A1303" s="101" t="s">
        <v>118</v>
      </c>
      <c r="B1303" s="102">
        <v>2015</v>
      </c>
      <c r="C1303" s="102" t="str">
        <f t="shared" si="33"/>
        <v>North Coast_2015</v>
      </c>
      <c r="D1303" s="99">
        <v>533.58579353587027</v>
      </c>
      <c r="E1303" s="43"/>
      <c r="F1303" s="43"/>
      <c r="G1303" s="43"/>
      <c r="H1303" s="43"/>
    </row>
    <row r="1304" spans="1:8" ht="15.75" x14ac:dyDescent="0.25">
      <c r="A1304" s="101" t="s">
        <v>118</v>
      </c>
      <c r="B1304" s="102">
        <v>2016</v>
      </c>
      <c r="C1304" s="102" t="str">
        <f t="shared" si="33"/>
        <v>North Coast_2016</v>
      </c>
      <c r="D1304" s="99">
        <v>524.21758273965747</v>
      </c>
      <c r="E1304" s="43"/>
      <c r="F1304" s="43"/>
      <c r="G1304" s="43"/>
      <c r="H1304" s="43"/>
    </row>
    <row r="1305" spans="1:8" ht="15.75" x14ac:dyDescent="0.25">
      <c r="A1305" s="402" t="s">
        <v>118</v>
      </c>
      <c r="B1305" s="403">
        <v>2017</v>
      </c>
      <c r="C1305" s="403" t="str">
        <f t="shared" si="33"/>
        <v>North Coast_2017</v>
      </c>
      <c r="D1305" s="100">
        <v>512.6429399263186</v>
      </c>
      <c r="E1305" s="43"/>
      <c r="F1305" s="43"/>
      <c r="G1305" s="43"/>
      <c r="H1305" s="43"/>
    </row>
    <row r="1306" spans="1:8" ht="15.75" x14ac:dyDescent="0.25">
      <c r="A1306" s="402" t="s">
        <v>118</v>
      </c>
      <c r="B1306" s="403">
        <v>2018</v>
      </c>
      <c r="C1306" s="403" t="str">
        <f t="shared" si="33"/>
        <v>North Coast_2018</v>
      </c>
      <c r="D1306" s="100">
        <v>500.2703802461358</v>
      </c>
      <c r="E1306" s="43"/>
      <c r="F1306" s="43"/>
      <c r="G1306" s="43"/>
      <c r="H1306" s="43"/>
    </row>
    <row r="1307" spans="1:8" ht="15.75" x14ac:dyDescent="0.25">
      <c r="A1307" s="402" t="s">
        <v>118</v>
      </c>
      <c r="B1307" s="403">
        <v>2019</v>
      </c>
      <c r="C1307" s="403" t="str">
        <f t="shared" si="33"/>
        <v>North Coast_2019</v>
      </c>
      <c r="D1307" s="100">
        <v>487.25732265931242</v>
      </c>
      <c r="E1307" s="43"/>
      <c r="F1307" s="43"/>
      <c r="G1307" s="43"/>
      <c r="H1307" s="43"/>
    </row>
    <row r="1308" spans="1:8" ht="15.75" x14ac:dyDescent="0.25">
      <c r="A1308" s="402" t="s">
        <v>118</v>
      </c>
      <c r="B1308" s="403">
        <v>2020</v>
      </c>
      <c r="C1308" s="403" t="str">
        <f t="shared" si="33"/>
        <v>North Coast_2020</v>
      </c>
      <c r="D1308" s="100">
        <v>473.85398775122957</v>
      </c>
      <c r="E1308" s="43"/>
      <c r="F1308" s="43"/>
      <c r="G1308" s="43"/>
      <c r="H1308" s="43"/>
    </row>
    <row r="1309" spans="1:8" ht="15.75" x14ac:dyDescent="0.25">
      <c r="A1309" s="402" t="s">
        <v>118</v>
      </c>
      <c r="B1309" s="403">
        <v>2021</v>
      </c>
      <c r="C1309" s="403" t="str">
        <f t="shared" si="33"/>
        <v>North Coast_2021</v>
      </c>
      <c r="D1309" s="100">
        <v>460.10201057293938</v>
      </c>
      <c r="E1309" s="43"/>
      <c r="F1309" s="43"/>
      <c r="G1309" s="43"/>
      <c r="H1309" s="43"/>
    </row>
    <row r="1310" spans="1:8" ht="15.75" x14ac:dyDescent="0.25">
      <c r="A1310" s="402" t="s">
        <v>118</v>
      </c>
      <c r="B1310" s="403">
        <v>2022</v>
      </c>
      <c r="C1310" s="403" t="str">
        <f t="shared" si="33"/>
        <v>North Coast_2022</v>
      </c>
      <c r="D1310" s="100">
        <v>446.38539929320621</v>
      </c>
      <c r="E1310" s="43"/>
      <c r="F1310" s="43"/>
      <c r="G1310" s="43"/>
      <c r="H1310" s="43"/>
    </row>
    <row r="1311" spans="1:8" ht="15.75" x14ac:dyDescent="0.25">
      <c r="A1311" s="402" t="s">
        <v>118</v>
      </c>
      <c r="B1311" s="403">
        <v>2023</v>
      </c>
      <c r="C1311" s="403" t="str">
        <f t="shared" si="33"/>
        <v>North Coast_2023</v>
      </c>
      <c r="D1311" s="100">
        <v>432.71175377895037</v>
      </c>
      <c r="E1311" s="43"/>
      <c r="F1311" s="43"/>
      <c r="G1311" s="43"/>
      <c r="H1311" s="43"/>
    </row>
    <row r="1312" spans="1:8" ht="15.75" x14ac:dyDescent="0.25">
      <c r="A1312" s="402" t="s">
        <v>118</v>
      </c>
      <c r="B1312" s="403">
        <v>2024</v>
      </c>
      <c r="C1312" s="403" t="str">
        <f t="shared" si="33"/>
        <v>North Coast_2024</v>
      </c>
      <c r="D1312" s="100">
        <v>419.18347316363923</v>
      </c>
      <c r="E1312" s="43"/>
      <c r="F1312" s="43"/>
      <c r="G1312" s="43"/>
      <c r="H1312" s="43"/>
    </row>
    <row r="1313" spans="1:8" ht="15.75" x14ac:dyDescent="0.25">
      <c r="A1313" s="402" t="s">
        <v>118</v>
      </c>
      <c r="B1313" s="403">
        <v>2025</v>
      </c>
      <c r="C1313" s="403" t="str">
        <f t="shared" si="33"/>
        <v>North Coast_2025</v>
      </c>
      <c r="D1313" s="100">
        <v>405.8805378788619</v>
      </c>
      <c r="E1313" s="43"/>
      <c r="F1313" s="43"/>
      <c r="G1313" s="43"/>
      <c r="H1313" s="43"/>
    </row>
    <row r="1314" spans="1:8" ht="15.75" x14ac:dyDescent="0.25">
      <c r="A1314" s="402" t="s">
        <v>118</v>
      </c>
      <c r="B1314" s="403">
        <v>2026</v>
      </c>
      <c r="C1314" s="403" t="str">
        <f t="shared" si="33"/>
        <v>North Coast_2026</v>
      </c>
      <c r="D1314" s="100">
        <v>393.48885902905516</v>
      </c>
      <c r="E1314" s="43"/>
      <c r="F1314" s="43"/>
      <c r="G1314" s="43"/>
      <c r="H1314" s="43"/>
    </row>
    <row r="1315" spans="1:8" ht="15.75" x14ac:dyDescent="0.25">
      <c r="A1315" s="402" t="s">
        <v>118</v>
      </c>
      <c r="B1315" s="403">
        <v>2027</v>
      </c>
      <c r="C1315" s="403" t="str">
        <f t="shared" si="33"/>
        <v>North Coast_2027</v>
      </c>
      <c r="D1315" s="100">
        <v>382.09911035137907</v>
      </c>
      <c r="E1315" s="43"/>
      <c r="F1315" s="43"/>
      <c r="G1315" s="43"/>
      <c r="H1315" s="43"/>
    </row>
    <row r="1316" spans="1:8" ht="15.75" x14ac:dyDescent="0.25">
      <c r="A1316" s="402" t="s">
        <v>118</v>
      </c>
      <c r="B1316" s="403">
        <v>2028</v>
      </c>
      <c r="C1316" s="403" t="str">
        <f t="shared" si="33"/>
        <v>North Coast_2028</v>
      </c>
      <c r="D1316" s="100">
        <v>371.68505971032073</v>
      </c>
      <c r="E1316" s="43"/>
      <c r="F1316" s="43"/>
      <c r="G1316" s="43"/>
      <c r="H1316" s="43"/>
    </row>
    <row r="1317" spans="1:8" ht="15.75" x14ac:dyDescent="0.25">
      <c r="A1317" s="402" t="s">
        <v>118</v>
      </c>
      <c r="B1317" s="403">
        <v>2029</v>
      </c>
      <c r="C1317" s="403" t="str">
        <f t="shared" si="33"/>
        <v>North Coast_2029</v>
      </c>
      <c r="D1317" s="100">
        <v>362.19969606846792</v>
      </c>
      <c r="E1317" s="43"/>
      <c r="F1317" s="43"/>
      <c r="G1317" s="43"/>
      <c r="H1317" s="43"/>
    </row>
    <row r="1318" spans="1:8" ht="15.75" x14ac:dyDescent="0.25">
      <c r="A1318" s="402" t="s">
        <v>118</v>
      </c>
      <c r="B1318" s="403">
        <v>2030</v>
      </c>
      <c r="C1318" s="403" t="str">
        <f t="shared" si="33"/>
        <v>North Coast_2030</v>
      </c>
      <c r="D1318" s="100">
        <v>353.58908013368909</v>
      </c>
      <c r="E1318" s="43"/>
      <c r="F1318" s="43"/>
      <c r="G1318" s="43"/>
      <c r="H1318" s="43"/>
    </row>
    <row r="1319" spans="1:8" ht="15.75" x14ac:dyDescent="0.25">
      <c r="A1319" s="402" t="s">
        <v>118</v>
      </c>
      <c r="B1319" s="403">
        <v>2031</v>
      </c>
      <c r="C1319" s="403" t="str">
        <f t="shared" si="33"/>
        <v>North Coast_2031</v>
      </c>
      <c r="D1319" s="100">
        <v>345.80939311636911</v>
      </c>
      <c r="E1319" s="43"/>
      <c r="F1319" s="43"/>
      <c r="G1319" s="43"/>
      <c r="H1319" s="43"/>
    </row>
    <row r="1320" spans="1:8" ht="15.75" x14ac:dyDescent="0.25">
      <c r="A1320" s="402" t="s">
        <v>118</v>
      </c>
      <c r="B1320" s="403">
        <v>2032</v>
      </c>
      <c r="C1320" s="403" t="str">
        <f t="shared" si="33"/>
        <v>North Coast_2032</v>
      </c>
      <c r="D1320" s="100">
        <v>338.82917511864304</v>
      </c>
      <c r="E1320" s="43"/>
      <c r="F1320" s="43"/>
      <c r="G1320" s="43"/>
      <c r="H1320" s="43"/>
    </row>
    <row r="1321" spans="1:8" ht="15.75" x14ac:dyDescent="0.25">
      <c r="A1321" s="402" t="s">
        <v>118</v>
      </c>
      <c r="B1321" s="403">
        <v>2033</v>
      </c>
      <c r="C1321" s="403" t="str">
        <f t="shared" si="33"/>
        <v>North Coast_2033</v>
      </c>
      <c r="D1321" s="100">
        <v>332.60087794895219</v>
      </c>
      <c r="E1321" s="43"/>
      <c r="F1321" s="43"/>
      <c r="G1321" s="43"/>
      <c r="H1321" s="43"/>
    </row>
    <row r="1322" spans="1:8" ht="15.75" x14ac:dyDescent="0.25">
      <c r="A1322" s="402" t="s">
        <v>118</v>
      </c>
      <c r="B1322" s="403">
        <v>2034</v>
      </c>
      <c r="C1322" s="403" t="str">
        <f t="shared" si="33"/>
        <v>North Coast_2034</v>
      </c>
      <c r="D1322" s="100">
        <v>327.03546134219113</v>
      </c>
      <c r="E1322" s="43"/>
      <c r="F1322" s="43"/>
      <c r="G1322" s="43"/>
      <c r="H1322" s="43"/>
    </row>
    <row r="1323" spans="1:8" ht="15.75" x14ac:dyDescent="0.25">
      <c r="A1323" s="402" t="s">
        <v>118</v>
      </c>
      <c r="B1323" s="403">
        <v>2035</v>
      </c>
      <c r="C1323" s="403" t="str">
        <f t="shared" si="33"/>
        <v>North Coast_2035</v>
      </c>
      <c r="D1323" s="100">
        <v>322.11789060275589</v>
      </c>
      <c r="E1323" s="43"/>
      <c r="F1323" s="43"/>
      <c r="G1323" s="43"/>
      <c r="H1323" s="43"/>
    </row>
    <row r="1324" spans="1:8" ht="15.75" x14ac:dyDescent="0.25">
      <c r="A1324" s="402" t="s">
        <v>118</v>
      </c>
      <c r="B1324" s="403">
        <v>2036</v>
      </c>
      <c r="C1324" s="403" t="str">
        <f t="shared" si="33"/>
        <v>North Coast_2036</v>
      </c>
      <c r="D1324" s="100">
        <v>317.78046534198648</v>
      </c>
      <c r="E1324" s="43"/>
      <c r="F1324" s="43"/>
      <c r="G1324" s="43"/>
      <c r="H1324" s="43"/>
    </row>
    <row r="1325" spans="1:8" ht="15.75" x14ac:dyDescent="0.25">
      <c r="A1325" s="402" t="s">
        <v>118</v>
      </c>
      <c r="B1325" s="403">
        <v>2037</v>
      </c>
      <c r="C1325" s="403" t="str">
        <f t="shared" si="33"/>
        <v>North Coast_2037</v>
      </c>
      <c r="D1325" s="100">
        <v>314.01486308684878</v>
      </c>
      <c r="E1325" s="43"/>
      <c r="F1325" s="43"/>
      <c r="G1325" s="43"/>
      <c r="H1325" s="43"/>
    </row>
    <row r="1326" spans="1:8" ht="15.75" x14ac:dyDescent="0.25">
      <c r="A1326" s="402" t="s">
        <v>118</v>
      </c>
      <c r="B1326" s="403">
        <v>2038</v>
      </c>
      <c r="C1326" s="403" t="str">
        <f t="shared" si="33"/>
        <v>North Coast_2038</v>
      </c>
      <c r="D1326" s="100">
        <v>310.75003915630742</v>
      </c>
      <c r="E1326" s="43"/>
      <c r="F1326" s="43"/>
      <c r="G1326" s="43"/>
      <c r="H1326" s="43"/>
    </row>
    <row r="1327" spans="1:8" ht="15.75" x14ac:dyDescent="0.25">
      <c r="A1327" s="402" t="s">
        <v>118</v>
      </c>
      <c r="B1327" s="403">
        <v>2039</v>
      </c>
      <c r="C1327" s="403" t="str">
        <f t="shared" si="33"/>
        <v>North Coast_2039</v>
      </c>
      <c r="D1327" s="100">
        <v>307.92598376500206</v>
      </c>
      <c r="E1327" s="43"/>
      <c r="F1327" s="43"/>
      <c r="G1327" s="43"/>
      <c r="H1327" s="43"/>
    </row>
    <row r="1328" spans="1:8" ht="15.75" x14ac:dyDescent="0.25">
      <c r="A1328" s="402" t="s">
        <v>118</v>
      </c>
      <c r="B1328" s="403">
        <v>2040</v>
      </c>
      <c r="C1328" s="403" t="str">
        <f t="shared" si="33"/>
        <v>North Coast_2040</v>
      </c>
      <c r="D1328" s="100">
        <v>305.49560821753909</v>
      </c>
      <c r="E1328" s="43"/>
      <c r="F1328" s="43"/>
      <c r="G1328" s="43"/>
      <c r="H1328" s="43"/>
    </row>
    <row r="1329" spans="1:8" ht="15.75" x14ac:dyDescent="0.25">
      <c r="A1329" s="402" t="s">
        <v>118</v>
      </c>
      <c r="B1329" s="403">
        <v>2041</v>
      </c>
      <c r="C1329" s="403" t="str">
        <f t="shared" si="33"/>
        <v>North Coast_2041</v>
      </c>
      <c r="D1329" s="100">
        <v>303.43857737101041</v>
      </c>
      <c r="E1329" s="43"/>
      <c r="F1329" s="43"/>
      <c r="G1329" s="43"/>
      <c r="H1329" s="43"/>
    </row>
    <row r="1330" spans="1:8" ht="15.75" x14ac:dyDescent="0.25">
      <c r="A1330" s="402" t="s">
        <v>118</v>
      </c>
      <c r="B1330" s="403">
        <v>2042</v>
      </c>
      <c r="C1330" s="403" t="str">
        <f t="shared" si="33"/>
        <v>North Coast_2042</v>
      </c>
      <c r="D1330" s="100">
        <v>301.66472172346425</v>
      </c>
      <c r="E1330" s="43"/>
      <c r="F1330" s="43"/>
      <c r="G1330" s="43"/>
      <c r="H1330" s="43"/>
    </row>
    <row r="1331" spans="1:8" ht="15.75" x14ac:dyDescent="0.25">
      <c r="A1331" s="402" t="s">
        <v>118</v>
      </c>
      <c r="B1331" s="403">
        <v>2043</v>
      </c>
      <c r="C1331" s="403" t="str">
        <f t="shared" si="33"/>
        <v>North Coast_2043</v>
      </c>
      <c r="D1331" s="100">
        <v>300.16423105744661</v>
      </c>
      <c r="E1331" s="43"/>
      <c r="F1331" s="43"/>
      <c r="G1331" s="43"/>
      <c r="H1331" s="43"/>
    </row>
    <row r="1332" spans="1:8" ht="15.75" x14ac:dyDescent="0.25">
      <c r="A1332" s="402" t="s">
        <v>118</v>
      </c>
      <c r="B1332" s="403">
        <v>2044</v>
      </c>
      <c r="C1332" s="403" t="str">
        <f t="shared" si="33"/>
        <v>North Coast_2044</v>
      </c>
      <c r="D1332" s="100">
        <v>298.89222253038207</v>
      </c>
      <c r="E1332" s="43"/>
      <c r="F1332" s="43"/>
      <c r="G1332" s="43"/>
      <c r="H1332" s="43"/>
    </row>
    <row r="1333" spans="1:8" ht="15.75" x14ac:dyDescent="0.25">
      <c r="A1333" s="402" t="s">
        <v>118</v>
      </c>
      <c r="B1333" s="403">
        <v>2045</v>
      </c>
      <c r="C1333" s="403" t="str">
        <f t="shared" si="33"/>
        <v>North Coast_2045</v>
      </c>
      <c r="D1333" s="100">
        <v>297.77660308137206</v>
      </c>
      <c r="E1333" s="43"/>
      <c r="F1333" s="43"/>
      <c r="G1333" s="43"/>
      <c r="H1333" s="43"/>
    </row>
    <row r="1334" spans="1:8" ht="15.75" x14ac:dyDescent="0.25">
      <c r="A1334" s="402" t="s">
        <v>118</v>
      </c>
      <c r="B1334" s="403">
        <v>2046</v>
      </c>
      <c r="C1334" s="403" t="str">
        <f t="shared" si="33"/>
        <v>North Coast_2046</v>
      </c>
      <c r="D1334" s="100">
        <v>296.83416361169452</v>
      </c>
      <c r="E1334" s="43"/>
      <c r="F1334" s="43"/>
      <c r="G1334" s="43"/>
      <c r="H1334" s="43"/>
    </row>
    <row r="1335" spans="1:8" ht="15.75" x14ac:dyDescent="0.25">
      <c r="A1335" s="402" t="s">
        <v>118</v>
      </c>
      <c r="B1335" s="403">
        <v>2047</v>
      </c>
      <c r="C1335" s="403" t="str">
        <f t="shared" si="33"/>
        <v>North Coast_2047</v>
      </c>
      <c r="D1335" s="100">
        <v>296.03533810378383</v>
      </c>
      <c r="E1335" s="43"/>
      <c r="F1335" s="43"/>
      <c r="G1335" s="43"/>
      <c r="H1335" s="43"/>
    </row>
    <row r="1336" spans="1:8" ht="15.75" x14ac:dyDescent="0.25">
      <c r="A1336" s="402" t="s">
        <v>118</v>
      </c>
      <c r="B1336" s="403">
        <v>2048</v>
      </c>
      <c r="C1336" s="403" t="str">
        <f t="shared" si="33"/>
        <v>North Coast_2048</v>
      </c>
      <c r="D1336" s="100">
        <v>295.3551725376152</v>
      </c>
      <c r="E1336" s="43"/>
      <c r="F1336" s="43"/>
      <c r="G1336" s="43"/>
      <c r="H1336" s="43"/>
    </row>
    <row r="1337" spans="1:8" ht="15.75" x14ac:dyDescent="0.25">
      <c r="A1337" s="402" t="s">
        <v>118</v>
      </c>
      <c r="B1337" s="403">
        <v>2049</v>
      </c>
      <c r="C1337" s="403" t="str">
        <f t="shared" si="33"/>
        <v>North Coast_2049</v>
      </c>
      <c r="D1337" s="100">
        <v>294.77164795665095</v>
      </c>
      <c r="E1337" s="43"/>
      <c r="F1337" s="43"/>
      <c r="G1337" s="43"/>
      <c r="H1337" s="43"/>
    </row>
    <row r="1338" spans="1:8" ht="15.75" x14ac:dyDescent="0.25">
      <c r="A1338" s="402" t="s">
        <v>118</v>
      </c>
      <c r="B1338" s="403">
        <v>2050</v>
      </c>
      <c r="C1338" s="403" t="str">
        <f t="shared" si="33"/>
        <v>North Coast_2050</v>
      </c>
      <c r="D1338" s="100">
        <v>294.29143688670251</v>
      </c>
      <c r="E1338" s="43"/>
      <c r="F1338" s="43"/>
      <c r="G1338" s="43"/>
      <c r="H1338" s="43"/>
    </row>
    <row r="1339" spans="1:8" ht="15.75" x14ac:dyDescent="0.25">
      <c r="A1339" s="101" t="s">
        <v>117</v>
      </c>
      <c r="B1339" s="102">
        <v>2015</v>
      </c>
      <c r="C1339" s="102" t="str">
        <f t="shared" si="33"/>
        <v>Northeast Plateau_2015</v>
      </c>
      <c r="D1339" s="99">
        <v>556.98982010032228</v>
      </c>
      <c r="E1339" s="43"/>
      <c r="F1339" s="43"/>
      <c r="G1339" s="43"/>
      <c r="H1339" s="43"/>
    </row>
    <row r="1340" spans="1:8" ht="15.75" x14ac:dyDescent="0.25">
      <c r="A1340" s="101" t="s">
        <v>117</v>
      </c>
      <c r="B1340" s="102">
        <v>2016</v>
      </c>
      <c r="C1340" s="102" t="str">
        <f t="shared" si="33"/>
        <v>Northeast Plateau_2016</v>
      </c>
      <c r="D1340" s="99">
        <v>546.53069103431221</v>
      </c>
      <c r="E1340" s="43"/>
      <c r="F1340" s="43"/>
      <c r="G1340" s="43"/>
      <c r="H1340" s="43"/>
    </row>
    <row r="1341" spans="1:8" ht="15.75" x14ac:dyDescent="0.25">
      <c r="A1341" s="402" t="s">
        <v>117</v>
      </c>
      <c r="B1341" s="403">
        <v>2017</v>
      </c>
      <c r="C1341" s="403" t="str">
        <f t="shared" si="33"/>
        <v>Northeast Plateau_2017</v>
      </c>
      <c r="D1341" s="100">
        <v>533.45329519153836</v>
      </c>
      <c r="E1341" s="43"/>
      <c r="F1341" s="43"/>
      <c r="G1341" s="43"/>
      <c r="H1341" s="43"/>
    </row>
    <row r="1342" spans="1:8" ht="15.75" x14ac:dyDescent="0.25">
      <c r="A1342" s="402" t="s">
        <v>117</v>
      </c>
      <c r="B1342" s="403">
        <v>2018</v>
      </c>
      <c r="C1342" s="403" t="str">
        <f t="shared" si="33"/>
        <v>Northeast Plateau_2018</v>
      </c>
      <c r="D1342" s="100">
        <v>519.89516545727429</v>
      </c>
      <c r="E1342" s="43"/>
      <c r="F1342" s="43"/>
      <c r="G1342" s="43"/>
      <c r="H1342" s="43"/>
    </row>
    <row r="1343" spans="1:8" ht="15.75" x14ac:dyDescent="0.25">
      <c r="A1343" s="402" t="s">
        <v>117</v>
      </c>
      <c r="B1343" s="403">
        <v>2019</v>
      </c>
      <c r="C1343" s="403" t="str">
        <f t="shared" si="33"/>
        <v>Northeast Plateau_2019</v>
      </c>
      <c r="D1343" s="100">
        <v>505.73647045243604</v>
      </c>
      <c r="E1343" s="43"/>
      <c r="F1343" s="43"/>
      <c r="G1343" s="43"/>
      <c r="H1343" s="43"/>
    </row>
    <row r="1344" spans="1:8" ht="15.75" x14ac:dyDescent="0.25">
      <c r="A1344" s="402" t="s">
        <v>117</v>
      </c>
      <c r="B1344" s="403">
        <v>2020</v>
      </c>
      <c r="C1344" s="403" t="str">
        <f t="shared" si="33"/>
        <v>Northeast Plateau_2020</v>
      </c>
      <c r="D1344" s="100">
        <v>491.29926180828227</v>
      </c>
      <c r="E1344" s="43"/>
      <c r="F1344" s="43"/>
      <c r="G1344" s="43"/>
      <c r="H1344" s="43"/>
    </row>
    <row r="1345" spans="1:8" ht="15.75" x14ac:dyDescent="0.25">
      <c r="A1345" s="402" t="s">
        <v>117</v>
      </c>
      <c r="B1345" s="403">
        <v>2021</v>
      </c>
      <c r="C1345" s="403" t="str">
        <f t="shared" si="33"/>
        <v>Northeast Plateau_2021</v>
      </c>
      <c r="D1345" s="100">
        <v>476.63029642625884</v>
      </c>
      <c r="E1345" s="43"/>
      <c r="F1345" s="43"/>
      <c r="G1345" s="43"/>
      <c r="H1345" s="43"/>
    </row>
    <row r="1346" spans="1:8" ht="15.75" x14ac:dyDescent="0.25">
      <c r="A1346" s="402" t="s">
        <v>117</v>
      </c>
      <c r="B1346" s="403">
        <v>2022</v>
      </c>
      <c r="C1346" s="403" t="str">
        <f t="shared" si="33"/>
        <v>Northeast Plateau_2022</v>
      </c>
      <c r="D1346" s="100">
        <v>462.00221781776975</v>
      </c>
      <c r="E1346" s="43"/>
      <c r="F1346" s="43"/>
      <c r="G1346" s="43"/>
      <c r="H1346" s="43"/>
    </row>
    <row r="1347" spans="1:8" ht="15.75" x14ac:dyDescent="0.25">
      <c r="A1347" s="402" t="s">
        <v>117</v>
      </c>
      <c r="B1347" s="403">
        <v>2023</v>
      </c>
      <c r="C1347" s="403" t="str">
        <f t="shared" si="33"/>
        <v>Northeast Plateau_2023</v>
      </c>
      <c r="D1347" s="100">
        <v>447.57572398568533</v>
      </c>
      <c r="E1347" s="43"/>
      <c r="F1347" s="43"/>
      <c r="G1347" s="43"/>
      <c r="H1347" s="43"/>
    </row>
    <row r="1348" spans="1:8" ht="15.75" x14ac:dyDescent="0.25">
      <c r="A1348" s="402" t="s">
        <v>117</v>
      </c>
      <c r="B1348" s="403">
        <v>2024</v>
      </c>
      <c r="C1348" s="403" t="str">
        <f t="shared" si="33"/>
        <v>Northeast Plateau_2024</v>
      </c>
      <c r="D1348" s="100">
        <v>433.37427491640761</v>
      </c>
      <c r="E1348" s="43"/>
      <c r="F1348" s="43"/>
      <c r="G1348" s="43"/>
      <c r="H1348" s="43"/>
    </row>
    <row r="1349" spans="1:8" ht="15.75" x14ac:dyDescent="0.25">
      <c r="A1349" s="402" t="s">
        <v>117</v>
      </c>
      <c r="B1349" s="403">
        <v>2025</v>
      </c>
      <c r="C1349" s="403" t="str">
        <f t="shared" si="33"/>
        <v>Northeast Plateau_2025</v>
      </c>
      <c r="D1349" s="100">
        <v>419.47077384677908</v>
      </c>
      <c r="E1349" s="43"/>
      <c r="F1349" s="43"/>
      <c r="G1349" s="43"/>
      <c r="H1349" s="43"/>
    </row>
    <row r="1350" spans="1:8" ht="15.75" x14ac:dyDescent="0.25">
      <c r="A1350" s="402" t="s">
        <v>117</v>
      </c>
      <c r="B1350" s="403">
        <v>2026</v>
      </c>
      <c r="C1350" s="403" t="str">
        <f t="shared" si="33"/>
        <v>Northeast Plateau_2026</v>
      </c>
      <c r="D1350" s="100">
        <v>406.77902483444967</v>
      </c>
      <c r="E1350" s="43"/>
      <c r="F1350" s="43"/>
      <c r="G1350" s="43"/>
      <c r="H1350" s="43"/>
    </row>
    <row r="1351" spans="1:8" ht="15.75" x14ac:dyDescent="0.25">
      <c r="A1351" s="402" t="s">
        <v>117</v>
      </c>
      <c r="B1351" s="403">
        <v>2027</v>
      </c>
      <c r="C1351" s="403" t="str">
        <f t="shared" si="33"/>
        <v>Northeast Plateau_2027</v>
      </c>
      <c r="D1351" s="100">
        <v>395.12982788352036</v>
      </c>
      <c r="E1351" s="43"/>
      <c r="F1351" s="43"/>
      <c r="G1351" s="43"/>
      <c r="H1351" s="43"/>
    </row>
    <row r="1352" spans="1:8" ht="15.75" x14ac:dyDescent="0.25">
      <c r="A1352" s="402" t="s">
        <v>117</v>
      </c>
      <c r="B1352" s="403">
        <v>2028</v>
      </c>
      <c r="C1352" s="403" t="str">
        <f t="shared" si="33"/>
        <v>Northeast Plateau_2028</v>
      </c>
      <c r="D1352" s="100">
        <v>384.58447603272373</v>
      </c>
      <c r="E1352" s="43"/>
      <c r="F1352" s="43"/>
      <c r="G1352" s="43"/>
      <c r="H1352" s="43"/>
    </row>
    <row r="1353" spans="1:8" ht="15.75" x14ac:dyDescent="0.25">
      <c r="A1353" s="402" t="s">
        <v>117</v>
      </c>
      <c r="B1353" s="403">
        <v>2029</v>
      </c>
      <c r="C1353" s="403" t="str">
        <f t="shared" si="33"/>
        <v>Northeast Plateau_2029</v>
      </c>
      <c r="D1353" s="100">
        <v>375.04014706392985</v>
      </c>
      <c r="E1353" s="43"/>
      <c r="F1353" s="43"/>
      <c r="G1353" s="43"/>
      <c r="H1353" s="43"/>
    </row>
    <row r="1354" spans="1:8" ht="15.75" x14ac:dyDescent="0.25">
      <c r="A1354" s="402" t="s">
        <v>117</v>
      </c>
      <c r="B1354" s="403">
        <v>2030</v>
      </c>
      <c r="C1354" s="403" t="str">
        <f t="shared" si="33"/>
        <v>Northeast Plateau_2030</v>
      </c>
      <c r="D1354" s="100">
        <v>366.45440505115852</v>
      </c>
      <c r="E1354" s="43"/>
      <c r="F1354" s="43"/>
      <c r="G1354" s="43"/>
      <c r="H1354" s="43"/>
    </row>
    <row r="1355" spans="1:8" ht="15.75" x14ac:dyDescent="0.25">
      <c r="A1355" s="402" t="s">
        <v>117</v>
      </c>
      <c r="B1355" s="403">
        <v>2031</v>
      </c>
      <c r="C1355" s="403" t="str">
        <f t="shared" si="33"/>
        <v>Northeast Plateau_2031</v>
      </c>
      <c r="D1355" s="100">
        <v>358.76610012966876</v>
      </c>
      <c r="E1355" s="43"/>
      <c r="F1355" s="43"/>
      <c r="G1355" s="43"/>
      <c r="H1355" s="43"/>
    </row>
    <row r="1356" spans="1:8" ht="15.75" x14ac:dyDescent="0.25">
      <c r="A1356" s="402" t="s">
        <v>117</v>
      </c>
      <c r="B1356" s="403">
        <v>2032</v>
      </c>
      <c r="C1356" s="403" t="str">
        <f t="shared" si="33"/>
        <v>Northeast Plateau_2032</v>
      </c>
      <c r="D1356" s="100">
        <v>351.92677268474336</v>
      </c>
      <c r="E1356" s="43"/>
      <c r="F1356" s="43"/>
      <c r="G1356" s="43"/>
      <c r="H1356" s="43"/>
    </row>
    <row r="1357" spans="1:8" ht="15.75" x14ac:dyDescent="0.25">
      <c r="A1357" s="402" t="s">
        <v>117</v>
      </c>
      <c r="B1357" s="403">
        <v>2033</v>
      </c>
      <c r="C1357" s="403" t="str">
        <f t="shared" si="33"/>
        <v>Northeast Plateau_2033</v>
      </c>
      <c r="D1357" s="100">
        <v>345.84942489105799</v>
      </c>
      <c r="E1357" s="43"/>
      <c r="F1357" s="43"/>
      <c r="G1357" s="43"/>
      <c r="H1357" s="43"/>
    </row>
    <row r="1358" spans="1:8" ht="15.75" x14ac:dyDescent="0.25">
      <c r="A1358" s="402" t="s">
        <v>117</v>
      </c>
      <c r="B1358" s="403">
        <v>2034</v>
      </c>
      <c r="C1358" s="403" t="str">
        <f t="shared" si="33"/>
        <v>Northeast Plateau_2034</v>
      </c>
      <c r="D1358" s="100">
        <v>340.47569810708785</v>
      </c>
      <c r="E1358" s="43"/>
      <c r="F1358" s="43"/>
      <c r="G1358" s="43"/>
      <c r="H1358" s="43"/>
    </row>
    <row r="1359" spans="1:8" ht="15.75" x14ac:dyDescent="0.25">
      <c r="A1359" s="402" t="s">
        <v>117</v>
      </c>
      <c r="B1359" s="403">
        <v>2035</v>
      </c>
      <c r="C1359" s="403" t="str">
        <f t="shared" si="33"/>
        <v>Northeast Plateau_2035</v>
      </c>
      <c r="D1359" s="100">
        <v>335.75645986295547</v>
      </c>
      <c r="E1359" s="43"/>
      <c r="F1359" s="43"/>
      <c r="G1359" s="43"/>
      <c r="H1359" s="43"/>
    </row>
    <row r="1360" spans="1:8" ht="15.75" x14ac:dyDescent="0.25">
      <c r="A1360" s="402" t="s">
        <v>117</v>
      </c>
      <c r="B1360" s="403">
        <v>2036</v>
      </c>
      <c r="C1360" s="403" t="str">
        <f t="shared" si="33"/>
        <v>Northeast Plateau_2036</v>
      </c>
      <c r="D1360" s="100">
        <v>331.64731617557572</v>
      </c>
      <c r="E1360" s="43"/>
      <c r="F1360" s="43"/>
      <c r="G1360" s="43"/>
      <c r="H1360" s="43"/>
    </row>
    <row r="1361" spans="1:8" ht="15.75" x14ac:dyDescent="0.25">
      <c r="A1361" s="402" t="s">
        <v>117</v>
      </c>
      <c r="B1361" s="403">
        <v>2037</v>
      </c>
      <c r="C1361" s="403" t="str">
        <f t="shared" ref="C1361:C1374" si="34">CONCATENATE(A1361,"_",B1361)</f>
        <v>Northeast Plateau_2037</v>
      </c>
      <c r="D1361" s="100">
        <v>328.08841752858876</v>
      </c>
      <c r="E1361" s="43"/>
      <c r="F1361" s="43"/>
      <c r="G1361" s="43"/>
      <c r="H1361" s="43"/>
    </row>
    <row r="1362" spans="1:8" ht="15.75" x14ac:dyDescent="0.25">
      <c r="A1362" s="402" t="s">
        <v>117</v>
      </c>
      <c r="B1362" s="403">
        <v>2038</v>
      </c>
      <c r="C1362" s="403" t="str">
        <f t="shared" si="34"/>
        <v>Northeast Plateau_2038</v>
      </c>
      <c r="D1362" s="100">
        <v>325.04106623212255</v>
      </c>
      <c r="E1362" s="43"/>
      <c r="F1362" s="43"/>
      <c r="G1362" s="43"/>
      <c r="H1362" s="43"/>
    </row>
    <row r="1363" spans="1:8" ht="15.75" x14ac:dyDescent="0.25">
      <c r="A1363" s="402" t="s">
        <v>117</v>
      </c>
      <c r="B1363" s="403">
        <v>2039</v>
      </c>
      <c r="C1363" s="403" t="str">
        <f t="shared" si="34"/>
        <v>Northeast Plateau_2039</v>
      </c>
      <c r="D1363" s="100">
        <v>322.42317858999075</v>
      </c>
      <c r="E1363" s="43"/>
      <c r="F1363" s="43"/>
      <c r="G1363" s="43"/>
      <c r="H1363" s="43"/>
    </row>
    <row r="1364" spans="1:8" ht="15.75" x14ac:dyDescent="0.25">
      <c r="A1364" s="402" t="s">
        <v>117</v>
      </c>
      <c r="B1364" s="403">
        <v>2040</v>
      </c>
      <c r="C1364" s="403" t="str">
        <f t="shared" si="34"/>
        <v>Northeast Plateau_2040</v>
      </c>
      <c r="D1364" s="100">
        <v>320.19601736507428</v>
      </c>
      <c r="E1364" s="43"/>
      <c r="F1364" s="43"/>
      <c r="G1364" s="43"/>
      <c r="H1364" s="43"/>
    </row>
    <row r="1365" spans="1:8" ht="15.75" x14ac:dyDescent="0.25">
      <c r="A1365" s="402" t="s">
        <v>117</v>
      </c>
      <c r="B1365" s="403">
        <v>2041</v>
      </c>
      <c r="C1365" s="403" t="str">
        <f t="shared" si="34"/>
        <v>Northeast Plateau_2041</v>
      </c>
      <c r="D1365" s="100">
        <v>318.34073102326897</v>
      </c>
      <c r="E1365" s="43"/>
      <c r="F1365" s="43"/>
      <c r="G1365" s="43"/>
      <c r="H1365" s="43"/>
    </row>
    <row r="1366" spans="1:8" ht="15.75" x14ac:dyDescent="0.25">
      <c r="A1366" s="402" t="s">
        <v>117</v>
      </c>
      <c r="B1366" s="403">
        <v>2042</v>
      </c>
      <c r="C1366" s="403" t="str">
        <f t="shared" si="34"/>
        <v>Northeast Plateau_2042</v>
      </c>
      <c r="D1366" s="100">
        <v>316.75931295434606</v>
      </c>
      <c r="E1366" s="43"/>
      <c r="F1366" s="43"/>
      <c r="G1366" s="43"/>
      <c r="H1366" s="43"/>
    </row>
    <row r="1367" spans="1:8" ht="15.75" x14ac:dyDescent="0.25">
      <c r="A1367" s="402" t="s">
        <v>117</v>
      </c>
      <c r="B1367" s="403">
        <v>2043</v>
      </c>
      <c r="C1367" s="403" t="str">
        <f t="shared" si="34"/>
        <v>Northeast Plateau_2043</v>
      </c>
      <c r="D1367" s="100">
        <v>315.43139311941491</v>
      </c>
      <c r="E1367" s="43"/>
      <c r="F1367" s="43"/>
      <c r="G1367" s="43"/>
      <c r="H1367" s="43"/>
    </row>
    <row r="1368" spans="1:8" ht="15.75" x14ac:dyDescent="0.25">
      <c r="A1368" s="402" t="s">
        <v>117</v>
      </c>
      <c r="B1368" s="403">
        <v>2044</v>
      </c>
      <c r="C1368" s="403" t="str">
        <f t="shared" si="34"/>
        <v>Northeast Plateau_2044</v>
      </c>
      <c r="D1368" s="100">
        <v>314.30350655762703</v>
      </c>
      <c r="E1368" s="43"/>
      <c r="F1368" s="43"/>
      <c r="G1368" s="43"/>
      <c r="H1368" s="43"/>
    </row>
    <row r="1369" spans="1:8" ht="15.75" x14ac:dyDescent="0.25">
      <c r="A1369" s="402" t="s">
        <v>117</v>
      </c>
      <c r="B1369" s="403">
        <v>2045</v>
      </c>
      <c r="C1369" s="403" t="str">
        <f t="shared" si="34"/>
        <v>Northeast Plateau_2045</v>
      </c>
      <c r="D1369" s="100">
        <v>313.32591805840809</v>
      </c>
      <c r="E1369" s="43"/>
      <c r="F1369" s="43"/>
      <c r="G1369" s="43"/>
      <c r="H1369" s="43"/>
    </row>
    <row r="1370" spans="1:8" ht="15.75" x14ac:dyDescent="0.25">
      <c r="A1370" s="402" t="s">
        <v>117</v>
      </c>
      <c r="B1370" s="403">
        <v>2046</v>
      </c>
      <c r="C1370" s="403" t="str">
        <f t="shared" si="34"/>
        <v>Northeast Plateau_2046</v>
      </c>
      <c r="D1370" s="100">
        <v>312.49132054050045</v>
      </c>
      <c r="E1370" s="43"/>
      <c r="F1370" s="43"/>
      <c r="G1370" s="43"/>
      <c r="H1370" s="43"/>
    </row>
    <row r="1371" spans="1:8" ht="15.75" x14ac:dyDescent="0.25">
      <c r="A1371" s="402" t="s">
        <v>117</v>
      </c>
      <c r="B1371" s="403">
        <v>2047</v>
      </c>
      <c r="C1371" s="403" t="str">
        <f t="shared" si="34"/>
        <v>Northeast Plateau_2047</v>
      </c>
      <c r="D1371" s="100">
        <v>311.79688122470401</v>
      </c>
      <c r="E1371" s="43"/>
      <c r="F1371" s="43"/>
      <c r="G1371" s="43"/>
      <c r="H1371" s="43"/>
    </row>
    <row r="1372" spans="1:8" ht="15.75" x14ac:dyDescent="0.25">
      <c r="A1372" s="402" t="s">
        <v>117</v>
      </c>
      <c r="B1372" s="403">
        <v>2048</v>
      </c>
      <c r="C1372" s="403" t="str">
        <f t="shared" si="34"/>
        <v>Northeast Plateau_2048</v>
      </c>
      <c r="D1372" s="100">
        <v>311.21158137943019</v>
      </c>
      <c r="E1372" s="43"/>
      <c r="F1372" s="43"/>
      <c r="G1372" s="43"/>
      <c r="H1372" s="43"/>
    </row>
    <row r="1373" spans="1:8" ht="15.75" x14ac:dyDescent="0.25">
      <c r="A1373" s="402" t="s">
        <v>117</v>
      </c>
      <c r="B1373" s="403">
        <v>2049</v>
      </c>
      <c r="C1373" s="403" t="str">
        <f t="shared" si="34"/>
        <v>Northeast Plateau_2049</v>
      </c>
      <c r="D1373" s="100">
        <v>310.70361827064642</v>
      </c>
      <c r="E1373" s="43"/>
      <c r="F1373" s="43"/>
      <c r="G1373" s="43"/>
      <c r="H1373" s="43"/>
    </row>
    <row r="1374" spans="1:8" ht="15.75" x14ac:dyDescent="0.25">
      <c r="A1374" s="402" t="s">
        <v>117</v>
      </c>
      <c r="B1374" s="403">
        <v>2050</v>
      </c>
      <c r="C1374" s="403" t="str">
        <f t="shared" si="34"/>
        <v>Northeast Plateau_2050</v>
      </c>
      <c r="D1374" s="100">
        <v>310.27758073585721</v>
      </c>
      <c r="E1374" s="43"/>
      <c r="F1374" s="43"/>
      <c r="G1374" s="43"/>
      <c r="H1374" s="43"/>
    </row>
    <row r="1375" spans="1:8" ht="15.75" x14ac:dyDescent="0.25">
      <c r="A1375" s="96" t="s">
        <v>114</v>
      </c>
      <c r="B1375" s="97">
        <v>2015</v>
      </c>
      <c r="C1375" s="98" t="s">
        <v>116</v>
      </c>
      <c r="D1375" s="99">
        <v>494.42964040418445</v>
      </c>
      <c r="E1375" s="43"/>
      <c r="F1375" s="43"/>
      <c r="G1375" s="43"/>
      <c r="H1375" s="43"/>
    </row>
    <row r="1376" spans="1:8" ht="15.75" x14ac:dyDescent="0.25">
      <c r="A1376" s="96" t="s">
        <v>114</v>
      </c>
      <c r="B1376" s="97">
        <v>2016</v>
      </c>
      <c r="C1376" s="98" t="s">
        <v>115</v>
      </c>
      <c r="D1376" s="99">
        <v>484.20765067813238</v>
      </c>
      <c r="E1376" s="43"/>
      <c r="F1376" s="43"/>
      <c r="G1376" s="43"/>
      <c r="H1376" s="43"/>
    </row>
    <row r="1377" spans="1:8" ht="15.75" x14ac:dyDescent="0.25">
      <c r="A1377" s="400" t="s">
        <v>114</v>
      </c>
      <c r="B1377" s="401">
        <v>2017</v>
      </c>
      <c r="C1377" s="401" t="str">
        <f t="shared" ref="C1377:C1410" si="35">CONCATENATE(A1377,"_",B1377)</f>
        <v>Orange_2017</v>
      </c>
      <c r="D1377" s="100">
        <v>472.75033113894136</v>
      </c>
      <c r="E1377" s="43"/>
      <c r="F1377" s="43"/>
      <c r="G1377" s="43"/>
      <c r="H1377" s="43"/>
    </row>
    <row r="1378" spans="1:8" ht="15.75" x14ac:dyDescent="0.25">
      <c r="A1378" s="400" t="s">
        <v>114</v>
      </c>
      <c r="B1378" s="401">
        <v>2018</v>
      </c>
      <c r="C1378" s="401" t="str">
        <f t="shared" si="35"/>
        <v>Orange_2018</v>
      </c>
      <c r="D1378" s="100">
        <v>460.84712529448689</v>
      </c>
      <c r="E1378" s="43"/>
      <c r="F1378" s="43"/>
      <c r="G1378" s="43"/>
      <c r="H1378" s="43"/>
    </row>
    <row r="1379" spans="1:8" ht="15.75" x14ac:dyDescent="0.25">
      <c r="A1379" s="400" t="s">
        <v>114</v>
      </c>
      <c r="B1379" s="401">
        <v>2019</v>
      </c>
      <c r="C1379" s="401" t="str">
        <f t="shared" si="35"/>
        <v>Orange_2019</v>
      </c>
      <c r="D1379" s="100">
        <v>449.90923364270213</v>
      </c>
      <c r="E1379" s="43"/>
      <c r="F1379" s="43"/>
      <c r="G1379" s="43"/>
      <c r="H1379" s="43"/>
    </row>
    <row r="1380" spans="1:8" ht="15.75" x14ac:dyDescent="0.25">
      <c r="A1380" s="400" t="s">
        <v>114</v>
      </c>
      <c r="B1380" s="401">
        <v>2020</v>
      </c>
      <c r="C1380" s="401" t="str">
        <f t="shared" si="35"/>
        <v>Orange_2020</v>
      </c>
      <c r="D1380" s="100">
        <v>437.3597566614402</v>
      </c>
      <c r="E1380" s="43"/>
      <c r="F1380" s="43"/>
      <c r="G1380" s="43"/>
      <c r="H1380" s="43"/>
    </row>
    <row r="1381" spans="1:8" ht="15.75" x14ac:dyDescent="0.25">
      <c r="A1381" s="400" t="s">
        <v>114</v>
      </c>
      <c r="B1381" s="401">
        <v>2021</v>
      </c>
      <c r="C1381" s="401" t="str">
        <f t="shared" si="35"/>
        <v>Orange_2021</v>
      </c>
      <c r="D1381" s="100">
        <v>424.90912374728919</v>
      </c>
      <c r="E1381" s="43"/>
      <c r="F1381" s="43"/>
      <c r="G1381" s="43"/>
      <c r="H1381" s="43"/>
    </row>
    <row r="1382" spans="1:8" ht="15.75" x14ac:dyDescent="0.25">
      <c r="A1382" s="400" t="s">
        <v>114</v>
      </c>
      <c r="B1382" s="401">
        <v>2022</v>
      </c>
      <c r="C1382" s="401" t="str">
        <f t="shared" si="35"/>
        <v>Orange_2022</v>
      </c>
      <c r="D1382" s="100">
        <v>412.38706513434573</v>
      </c>
      <c r="E1382" s="43"/>
      <c r="F1382" s="43"/>
      <c r="G1382" s="43"/>
      <c r="H1382" s="43"/>
    </row>
    <row r="1383" spans="1:8" ht="15.75" x14ac:dyDescent="0.25">
      <c r="A1383" s="400" t="s">
        <v>114</v>
      </c>
      <c r="B1383" s="401">
        <v>2023</v>
      </c>
      <c r="C1383" s="401" t="str">
        <f t="shared" si="35"/>
        <v>Orange_2023</v>
      </c>
      <c r="D1383" s="100">
        <v>399.93820678097154</v>
      </c>
      <c r="E1383" s="43"/>
      <c r="F1383" s="43"/>
      <c r="G1383" s="43"/>
      <c r="H1383" s="43"/>
    </row>
    <row r="1384" spans="1:8" ht="15.75" x14ac:dyDescent="0.25">
      <c r="A1384" s="400" t="s">
        <v>114</v>
      </c>
      <c r="B1384" s="401">
        <v>2024</v>
      </c>
      <c r="C1384" s="401" t="str">
        <f t="shared" si="35"/>
        <v>Orange_2024</v>
      </c>
      <c r="D1384" s="100">
        <v>388.02906473646897</v>
      </c>
      <c r="E1384" s="43"/>
      <c r="F1384" s="43"/>
      <c r="G1384" s="43"/>
      <c r="H1384" s="43"/>
    </row>
    <row r="1385" spans="1:8" ht="15.75" x14ac:dyDescent="0.25">
      <c r="A1385" s="400" t="s">
        <v>114</v>
      </c>
      <c r="B1385" s="401">
        <v>2025</v>
      </c>
      <c r="C1385" s="401" t="str">
        <f t="shared" si="35"/>
        <v>Orange_2025</v>
      </c>
      <c r="D1385" s="100">
        <v>375.76801887761997</v>
      </c>
      <c r="E1385" s="43"/>
      <c r="F1385" s="43"/>
      <c r="G1385" s="43"/>
      <c r="H1385" s="43"/>
    </row>
    <row r="1386" spans="1:8" ht="15.75" x14ac:dyDescent="0.25">
      <c r="A1386" s="400" t="s">
        <v>114</v>
      </c>
      <c r="B1386" s="401">
        <v>2026</v>
      </c>
      <c r="C1386" s="401" t="str">
        <f t="shared" si="35"/>
        <v>Orange_2026</v>
      </c>
      <c r="D1386" s="100">
        <v>364.80080718934227</v>
      </c>
      <c r="E1386" s="43"/>
      <c r="F1386" s="43"/>
      <c r="G1386" s="43"/>
      <c r="H1386" s="43"/>
    </row>
    <row r="1387" spans="1:8" ht="15.75" x14ac:dyDescent="0.25">
      <c r="A1387" s="400" t="s">
        <v>114</v>
      </c>
      <c r="B1387" s="401">
        <v>2027</v>
      </c>
      <c r="C1387" s="401" t="str">
        <f t="shared" si="35"/>
        <v>Orange_2027</v>
      </c>
      <c r="D1387" s="100">
        <v>354.95841595012797</v>
      </c>
      <c r="E1387" s="43"/>
      <c r="F1387" s="43"/>
      <c r="G1387" s="43"/>
      <c r="H1387" s="43"/>
    </row>
    <row r="1388" spans="1:8" ht="15.75" x14ac:dyDescent="0.25">
      <c r="A1388" s="400" t="s">
        <v>114</v>
      </c>
      <c r="B1388" s="401">
        <v>2028</v>
      </c>
      <c r="C1388" s="401" t="str">
        <f t="shared" si="35"/>
        <v>Orange_2028</v>
      </c>
      <c r="D1388" s="100">
        <v>346.2138490436202</v>
      </c>
      <c r="E1388" s="43"/>
      <c r="F1388" s="43"/>
      <c r="G1388" s="43"/>
      <c r="H1388" s="43"/>
    </row>
    <row r="1389" spans="1:8" ht="15.75" x14ac:dyDescent="0.25">
      <c r="A1389" s="400" t="s">
        <v>114</v>
      </c>
      <c r="B1389" s="401">
        <v>2029</v>
      </c>
      <c r="C1389" s="401" t="str">
        <f t="shared" si="35"/>
        <v>Orange_2029</v>
      </c>
      <c r="D1389" s="100">
        <v>338.43727089319333</v>
      </c>
      <c r="E1389" s="43"/>
      <c r="F1389" s="43"/>
      <c r="G1389" s="43"/>
      <c r="H1389" s="43"/>
    </row>
    <row r="1390" spans="1:8" ht="15.75" x14ac:dyDescent="0.25">
      <c r="A1390" s="400" t="s">
        <v>114</v>
      </c>
      <c r="B1390" s="401">
        <v>2030</v>
      </c>
      <c r="C1390" s="401" t="str">
        <f t="shared" si="35"/>
        <v>Orange_2030</v>
      </c>
      <c r="D1390" s="100">
        <v>331.54993229361378</v>
      </c>
      <c r="E1390" s="43"/>
      <c r="F1390" s="43"/>
      <c r="G1390" s="43"/>
      <c r="H1390" s="43"/>
    </row>
    <row r="1391" spans="1:8" ht="15.75" x14ac:dyDescent="0.25">
      <c r="A1391" s="400" t="s">
        <v>114</v>
      </c>
      <c r="B1391" s="401">
        <v>2031</v>
      </c>
      <c r="C1391" s="401" t="str">
        <f t="shared" si="35"/>
        <v>Orange_2031</v>
      </c>
      <c r="D1391" s="100">
        <v>324.95719061691926</v>
      </c>
      <c r="E1391" s="43"/>
      <c r="F1391" s="43"/>
      <c r="G1391" s="43"/>
      <c r="H1391" s="43"/>
    </row>
    <row r="1392" spans="1:8" ht="15.75" x14ac:dyDescent="0.25">
      <c r="A1392" s="400" t="s">
        <v>114</v>
      </c>
      <c r="B1392" s="401">
        <v>2032</v>
      </c>
      <c r="C1392" s="401" t="str">
        <f t="shared" si="35"/>
        <v>Orange_2032</v>
      </c>
      <c r="D1392" s="100">
        <v>319.62207004614743</v>
      </c>
      <c r="E1392" s="43"/>
      <c r="F1392" s="43"/>
      <c r="G1392" s="43"/>
      <c r="H1392" s="43"/>
    </row>
    <row r="1393" spans="1:8" ht="15.75" x14ac:dyDescent="0.25">
      <c r="A1393" s="400" t="s">
        <v>114</v>
      </c>
      <c r="B1393" s="401">
        <v>2033</v>
      </c>
      <c r="C1393" s="401" t="str">
        <f t="shared" si="35"/>
        <v>Orange_2033</v>
      </c>
      <c r="D1393" s="100">
        <v>314.9615287472181</v>
      </c>
      <c r="E1393" s="43"/>
      <c r="F1393" s="43"/>
      <c r="G1393" s="43"/>
      <c r="H1393" s="43"/>
    </row>
    <row r="1394" spans="1:8" ht="15.75" x14ac:dyDescent="0.25">
      <c r="A1394" s="400" t="s">
        <v>114</v>
      </c>
      <c r="B1394" s="401">
        <v>2034</v>
      </c>
      <c r="C1394" s="401" t="str">
        <f t="shared" si="35"/>
        <v>Orange_2034</v>
      </c>
      <c r="D1394" s="100">
        <v>310.90685065437617</v>
      </c>
      <c r="E1394" s="43"/>
      <c r="F1394" s="43"/>
      <c r="G1394" s="43"/>
      <c r="H1394" s="43"/>
    </row>
    <row r="1395" spans="1:8" ht="15.75" x14ac:dyDescent="0.25">
      <c r="A1395" s="400" t="s">
        <v>114</v>
      </c>
      <c r="B1395" s="401">
        <v>2035</v>
      </c>
      <c r="C1395" s="401" t="str">
        <f t="shared" si="35"/>
        <v>Orange_2035</v>
      </c>
      <c r="D1395" s="100">
        <v>307.41473181138849</v>
      </c>
      <c r="E1395" s="43"/>
      <c r="F1395" s="43"/>
      <c r="G1395" s="43"/>
      <c r="H1395" s="43"/>
    </row>
    <row r="1396" spans="1:8" ht="15.75" x14ac:dyDescent="0.25">
      <c r="A1396" s="400" t="s">
        <v>114</v>
      </c>
      <c r="B1396" s="401">
        <v>2036</v>
      </c>
      <c r="C1396" s="401" t="str">
        <f t="shared" si="35"/>
        <v>Orange_2036</v>
      </c>
      <c r="D1396" s="100">
        <v>304.42433232334861</v>
      </c>
      <c r="E1396" s="43"/>
      <c r="F1396" s="43"/>
      <c r="G1396" s="43"/>
      <c r="H1396" s="43"/>
    </row>
    <row r="1397" spans="1:8" ht="15.75" x14ac:dyDescent="0.25">
      <c r="A1397" s="400" t="s">
        <v>114</v>
      </c>
      <c r="B1397" s="401">
        <v>2037</v>
      </c>
      <c r="C1397" s="401" t="str">
        <f t="shared" si="35"/>
        <v>Orange_2037</v>
      </c>
      <c r="D1397" s="100">
        <v>301.88762152874796</v>
      </c>
      <c r="E1397" s="43"/>
      <c r="F1397" s="43"/>
      <c r="G1397" s="43"/>
      <c r="H1397" s="43"/>
    </row>
    <row r="1398" spans="1:8" ht="15.75" x14ac:dyDescent="0.25">
      <c r="A1398" s="400" t="s">
        <v>114</v>
      </c>
      <c r="B1398" s="401">
        <v>2038</v>
      </c>
      <c r="C1398" s="401" t="str">
        <f t="shared" si="35"/>
        <v>Orange_2038</v>
      </c>
      <c r="D1398" s="100">
        <v>299.74966476977534</v>
      </c>
      <c r="E1398" s="43"/>
      <c r="F1398" s="43"/>
      <c r="G1398" s="43"/>
      <c r="H1398" s="43"/>
    </row>
    <row r="1399" spans="1:8" ht="15.75" x14ac:dyDescent="0.25">
      <c r="A1399" s="400" t="s">
        <v>114</v>
      </c>
      <c r="B1399" s="401">
        <v>2039</v>
      </c>
      <c r="C1399" s="401" t="str">
        <f t="shared" si="35"/>
        <v>Orange_2039</v>
      </c>
      <c r="D1399" s="100">
        <v>297.9592663138958</v>
      </c>
      <c r="E1399" s="43"/>
      <c r="F1399" s="43"/>
      <c r="G1399" s="43"/>
      <c r="H1399" s="43"/>
    </row>
    <row r="1400" spans="1:8" ht="15.75" x14ac:dyDescent="0.25">
      <c r="A1400" s="400" t="s">
        <v>114</v>
      </c>
      <c r="B1400" s="401">
        <v>2040</v>
      </c>
      <c r="C1400" s="401" t="str">
        <f t="shared" si="35"/>
        <v>Orange_2040</v>
      </c>
      <c r="D1400" s="100">
        <v>296.46995795492961</v>
      </c>
      <c r="E1400" s="43"/>
      <c r="F1400" s="43"/>
      <c r="G1400" s="43"/>
      <c r="H1400" s="43"/>
    </row>
    <row r="1401" spans="1:8" ht="15.75" x14ac:dyDescent="0.25">
      <c r="A1401" s="400" t="s">
        <v>114</v>
      </c>
      <c r="B1401" s="401">
        <v>2041</v>
      </c>
      <c r="C1401" s="401" t="str">
        <f t="shared" si="35"/>
        <v>Orange_2041</v>
      </c>
      <c r="D1401" s="100">
        <v>295.25172400140997</v>
      </c>
      <c r="E1401" s="43"/>
      <c r="F1401" s="43"/>
      <c r="G1401" s="43"/>
      <c r="H1401" s="43"/>
    </row>
    <row r="1402" spans="1:8" ht="15.75" x14ac:dyDescent="0.25">
      <c r="A1402" s="400" t="s">
        <v>114</v>
      </c>
      <c r="B1402" s="401">
        <v>2042</v>
      </c>
      <c r="C1402" s="401" t="str">
        <f t="shared" si="35"/>
        <v>Orange_2042</v>
      </c>
      <c r="D1402" s="100">
        <v>294.24414823710907</v>
      </c>
      <c r="E1402" s="43"/>
      <c r="F1402" s="43"/>
      <c r="G1402" s="43"/>
      <c r="H1402" s="43"/>
    </row>
    <row r="1403" spans="1:8" ht="15.75" x14ac:dyDescent="0.25">
      <c r="A1403" s="400" t="s">
        <v>114</v>
      </c>
      <c r="B1403" s="401">
        <v>2043</v>
      </c>
      <c r="C1403" s="401" t="str">
        <f t="shared" si="35"/>
        <v>Orange_2043</v>
      </c>
      <c r="D1403" s="100">
        <v>293.42375777255404</v>
      </c>
      <c r="E1403" s="43"/>
      <c r="F1403" s="43"/>
      <c r="G1403" s="43"/>
      <c r="H1403" s="43"/>
    </row>
    <row r="1404" spans="1:8" ht="15.75" x14ac:dyDescent="0.25">
      <c r="A1404" s="400" t="s">
        <v>114</v>
      </c>
      <c r="B1404" s="401">
        <v>2044</v>
      </c>
      <c r="C1404" s="401" t="str">
        <f t="shared" si="35"/>
        <v>Orange_2044</v>
      </c>
      <c r="D1404" s="100">
        <v>292.74758060659747</v>
      </c>
      <c r="E1404" s="43"/>
      <c r="F1404" s="43"/>
      <c r="G1404" s="43"/>
      <c r="H1404" s="43"/>
    </row>
    <row r="1405" spans="1:8" ht="15.75" x14ac:dyDescent="0.25">
      <c r="A1405" s="400" t="s">
        <v>114</v>
      </c>
      <c r="B1405" s="401">
        <v>2045</v>
      </c>
      <c r="C1405" s="401" t="str">
        <f t="shared" si="35"/>
        <v>Orange_2045</v>
      </c>
      <c r="D1405" s="100">
        <v>292.17733393829747</v>
      </c>
      <c r="E1405" s="43"/>
      <c r="F1405" s="43"/>
      <c r="G1405" s="43"/>
      <c r="H1405" s="43"/>
    </row>
    <row r="1406" spans="1:8" ht="15.75" x14ac:dyDescent="0.25">
      <c r="A1406" s="400" t="s">
        <v>114</v>
      </c>
      <c r="B1406" s="401">
        <v>2046</v>
      </c>
      <c r="C1406" s="401" t="str">
        <f t="shared" si="35"/>
        <v>Orange_2046</v>
      </c>
      <c r="D1406" s="100">
        <v>291.706428948949</v>
      </c>
      <c r="E1406" s="43"/>
      <c r="F1406" s="43"/>
      <c r="G1406" s="43"/>
      <c r="H1406" s="43"/>
    </row>
    <row r="1407" spans="1:8" ht="15.75" x14ac:dyDescent="0.25">
      <c r="A1407" s="400" t="s">
        <v>114</v>
      </c>
      <c r="B1407" s="401">
        <v>2047</v>
      </c>
      <c r="C1407" s="401" t="str">
        <f t="shared" si="35"/>
        <v>Orange_2047</v>
      </c>
      <c r="D1407" s="100">
        <v>291.31098008457013</v>
      </c>
      <c r="E1407" s="43"/>
      <c r="F1407" s="43"/>
      <c r="G1407" s="43"/>
      <c r="H1407" s="43"/>
    </row>
    <row r="1408" spans="1:8" ht="15.75" x14ac:dyDescent="0.25">
      <c r="A1408" s="400" t="s">
        <v>114</v>
      </c>
      <c r="B1408" s="401">
        <v>2048</v>
      </c>
      <c r="C1408" s="401" t="str">
        <f t="shared" si="35"/>
        <v>Orange_2048</v>
      </c>
      <c r="D1408" s="100">
        <v>290.97591645306238</v>
      </c>
      <c r="E1408" s="43"/>
      <c r="F1408" s="43"/>
      <c r="G1408" s="43"/>
      <c r="H1408" s="43"/>
    </row>
    <row r="1409" spans="1:8" ht="15.75" x14ac:dyDescent="0.25">
      <c r="A1409" s="400" t="s">
        <v>114</v>
      </c>
      <c r="B1409" s="401">
        <v>2049</v>
      </c>
      <c r="C1409" s="401" t="str">
        <f t="shared" si="35"/>
        <v>Orange_2049</v>
      </c>
      <c r="D1409" s="100">
        <v>290.69323665753814</v>
      </c>
      <c r="E1409" s="43"/>
      <c r="F1409" s="43"/>
      <c r="G1409" s="43"/>
      <c r="H1409" s="43"/>
    </row>
    <row r="1410" spans="1:8" ht="15.75" x14ac:dyDescent="0.25">
      <c r="A1410" s="400" t="s">
        <v>114</v>
      </c>
      <c r="B1410" s="401">
        <v>2050</v>
      </c>
      <c r="C1410" s="401" t="str">
        <f t="shared" si="35"/>
        <v>Orange_2050</v>
      </c>
      <c r="D1410" s="100">
        <v>290.47364593381872</v>
      </c>
      <c r="E1410" s="43"/>
      <c r="F1410" s="43"/>
      <c r="G1410" s="43"/>
      <c r="H1410" s="43"/>
    </row>
    <row r="1411" spans="1:8" ht="15.75" x14ac:dyDescent="0.25">
      <c r="A1411" s="96" t="s">
        <v>111</v>
      </c>
      <c r="B1411" s="97">
        <v>2015</v>
      </c>
      <c r="C1411" s="98" t="s">
        <v>113</v>
      </c>
      <c r="D1411" s="99">
        <v>503.9009138140409</v>
      </c>
      <c r="E1411" s="43"/>
      <c r="F1411" s="43"/>
      <c r="G1411" s="43"/>
      <c r="H1411" s="43"/>
    </row>
    <row r="1412" spans="1:8" ht="15.75" x14ac:dyDescent="0.25">
      <c r="A1412" s="96" t="s">
        <v>111</v>
      </c>
      <c r="B1412" s="97">
        <v>2016</v>
      </c>
      <c r="C1412" s="98" t="s">
        <v>112</v>
      </c>
      <c r="D1412" s="99">
        <v>493.70931535486579</v>
      </c>
      <c r="E1412" s="43"/>
      <c r="F1412" s="43"/>
      <c r="G1412" s="43"/>
      <c r="H1412" s="43"/>
    </row>
    <row r="1413" spans="1:8" ht="15.75" x14ac:dyDescent="0.25">
      <c r="A1413" s="400" t="s">
        <v>111</v>
      </c>
      <c r="B1413" s="401">
        <v>2017</v>
      </c>
      <c r="C1413" s="401" t="str">
        <f t="shared" ref="C1413:C1446" si="36">CONCATENATE(A1413,"_",B1413)</f>
        <v>Placer_2017</v>
      </c>
      <c r="D1413" s="100">
        <v>482.63580944775777</v>
      </c>
      <c r="E1413" s="43"/>
      <c r="F1413" s="43"/>
      <c r="G1413" s="43"/>
      <c r="H1413" s="43"/>
    </row>
    <row r="1414" spans="1:8" ht="15.75" x14ac:dyDescent="0.25">
      <c r="A1414" s="400" t="s">
        <v>111</v>
      </c>
      <c r="B1414" s="401">
        <v>2018</v>
      </c>
      <c r="C1414" s="401" t="str">
        <f t="shared" si="36"/>
        <v>Placer_2018</v>
      </c>
      <c r="D1414" s="100">
        <v>470.51395202964068</v>
      </c>
      <c r="E1414" s="43"/>
      <c r="F1414" s="43"/>
      <c r="G1414" s="43"/>
      <c r="H1414" s="43"/>
    </row>
    <row r="1415" spans="1:8" ht="15.75" x14ac:dyDescent="0.25">
      <c r="A1415" s="400" t="s">
        <v>111</v>
      </c>
      <c r="B1415" s="401">
        <v>2019</v>
      </c>
      <c r="C1415" s="401" t="str">
        <f t="shared" si="36"/>
        <v>Placer_2019</v>
      </c>
      <c r="D1415" s="100">
        <v>457.44173748745402</v>
      </c>
      <c r="E1415" s="43"/>
      <c r="F1415" s="43"/>
      <c r="G1415" s="43"/>
      <c r="H1415" s="43"/>
    </row>
    <row r="1416" spans="1:8" ht="15.75" x14ac:dyDescent="0.25">
      <c r="A1416" s="400" t="s">
        <v>111</v>
      </c>
      <c r="B1416" s="401">
        <v>2020</v>
      </c>
      <c r="C1416" s="401" t="str">
        <f t="shared" si="36"/>
        <v>Placer_2020</v>
      </c>
      <c r="D1416" s="100">
        <v>444.54329595564275</v>
      </c>
      <c r="E1416" s="43"/>
      <c r="F1416" s="43"/>
      <c r="G1416" s="43"/>
      <c r="H1416" s="43"/>
    </row>
    <row r="1417" spans="1:8" ht="15.75" x14ac:dyDescent="0.25">
      <c r="A1417" s="400" t="s">
        <v>111</v>
      </c>
      <c r="B1417" s="401">
        <v>2021</v>
      </c>
      <c r="C1417" s="401" t="str">
        <f t="shared" si="36"/>
        <v>Placer_2021</v>
      </c>
      <c r="D1417" s="100">
        <v>431.41048482232827</v>
      </c>
      <c r="E1417" s="43"/>
      <c r="F1417" s="43"/>
      <c r="G1417" s="43"/>
      <c r="H1417" s="43"/>
    </row>
    <row r="1418" spans="1:8" ht="15.75" x14ac:dyDescent="0.25">
      <c r="A1418" s="400" t="s">
        <v>111</v>
      </c>
      <c r="B1418" s="401">
        <v>2022</v>
      </c>
      <c r="C1418" s="401" t="str">
        <f t="shared" si="36"/>
        <v>Placer_2022</v>
      </c>
      <c r="D1418" s="100">
        <v>418.38836229220431</v>
      </c>
      <c r="E1418" s="43"/>
      <c r="F1418" s="43"/>
      <c r="G1418" s="43"/>
      <c r="H1418" s="43"/>
    </row>
    <row r="1419" spans="1:8" ht="15.75" x14ac:dyDescent="0.25">
      <c r="A1419" s="400" t="s">
        <v>111</v>
      </c>
      <c r="B1419" s="401">
        <v>2023</v>
      </c>
      <c r="C1419" s="401" t="str">
        <f t="shared" si="36"/>
        <v>Placer_2023</v>
      </c>
      <c r="D1419" s="100">
        <v>405.42504056039922</v>
      </c>
      <c r="E1419" s="43"/>
      <c r="F1419" s="43"/>
      <c r="G1419" s="43"/>
      <c r="H1419" s="43"/>
    </row>
    <row r="1420" spans="1:8" ht="15.75" x14ac:dyDescent="0.25">
      <c r="A1420" s="400" t="s">
        <v>111</v>
      </c>
      <c r="B1420" s="401">
        <v>2024</v>
      </c>
      <c r="C1420" s="401" t="str">
        <f t="shared" si="36"/>
        <v>Placer_2024</v>
      </c>
      <c r="D1420" s="100">
        <v>392.58088521267365</v>
      </c>
      <c r="E1420" s="43"/>
      <c r="F1420" s="43"/>
      <c r="G1420" s="43"/>
      <c r="H1420" s="43"/>
    </row>
    <row r="1421" spans="1:8" ht="15.75" x14ac:dyDescent="0.25">
      <c r="A1421" s="400" t="s">
        <v>111</v>
      </c>
      <c r="B1421" s="401">
        <v>2025</v>
      </c>
      <c r="C1421" s="401" t="str">
        <f t="shared" si="36"/>
        <v>Placer_2025</v>
      </c>
      <c r="D1421" s="100">
        <v>379.85103968630557</v>
      </c>
      <c r="E1421" s="43"/>
      <c r="F1421" s="43"/>
      <c r="G1421" s="43"/>
      <c r="H1421" s="43"/>
    </row>
    <row r="1422" spans="1:8" ht="15.75" x14ac:dyDescent="0.25">
      <c r="A1422" s="400" t="s">
        <v>111</v>
      </c>
      <c r="B1422" s="401">
        <v>2026</v>
      </c>
      <c r="C1422" s="401" t="str">
        <f t="shared" si="36"/>
        <v>Placer_2026</v>
      </c>
      <c r="D1422" s="100">
        <v>368.28780061622086</v>
      </c>
      <c r="E1422" s="43"/>
      <c r="F1422" s="43"/>
      <c r="G1422" s="43"/>
      <c r="H1422" s="43"/>
    </row>
    <row r="1423" spans="1:8" ht="15.75" x14ac:dyDescent="0.25">
      <c r="A1423" s="400" t="s">
        <v>111</v>
      </c>
      <c r="B1423" s="401">
        <v>2027</v>
      </c>
      <c r="C1423" s="401" t="str">
        <f t="shared" si="36"/>
        <v>Placer_2027</v>
      </c>
      <c r="D1423" s="100">
        <v>357.76036722089583</v>
      </c>
      <c r="E1423" s="43"/>
      <c r="F1423" s="43"/>
      <c r="G1423" s="43"/>
      <c r="H1423" s="43"/>
    </row>
    <row r="1424" spans="1:8" ht="15.75" x14ac:dyDescent="0.25">
      <c r="A1424" s="400" t="s">
        <v>111</v>
      </c>
      <c r="B1424" s="401">
        <v>2028</v>
      </c>
      <c r="C1424" s="401" t="str">
        <f t="shared" si="36"/>
        <v>Placer_2028</v>
      </c>
      <c r="D1424" s="100">
        <v>348.29128897898823</v>
      </c>
      <c r="E1424" s="43"/>
      <c r="F1424" s="43"/>
      <c r="G1424" s="43"/>
      <c r="H1424" s="43"/>
    </row>
    <row r="1425" spans="1:8" ht="15.75" x14ac:dyDescent="0.25">
      <c r="A1425" s="400" t="s">
        <v>111</v>
      </c>
      <c r="B1425" s="401">
        <v>2029</v>
      </c>
      <c r="C1425" s="401" t="str">
        <f t="shared" si="36"/>
        <v>Placer_2029</v>
      </c>
      <c r="D1425" s="100">
        <v>339.81937246120714</v>
      </c>
      <c r="E1425" s="43"/>
      <c r="F1425" s="43"/>
      <c r="G1425" s="43"/>
      <c r="H1425" s="43"/>
    </row>
    <row r="1426" spans="1:8" ht="15.75" x14ac:dyDescent="0.25">
      <c r="A1426" s="400" t="s">
        <v>111</v>
      </c>
      <c r="B1426" s="401">
        <v>2030</v>
      </c>
      <c r="C1426" s="401" t="str">
        <f t="shared" si="36"/>
        <v>Placer_2030</v>
      </c>
      <c r="D1426" s="100">
        <v>332.28842298900037</v>
      </c>
      <c r="E1426" s="43"/>
      <c r="F1426" s="43"/>
      <c r="G1426" s="43"/>
      <c r="H1426" s="43"/>
    </row>
    <row r="1427" spans="1:8" ht="15.75" x14ac:dyDescent="0.25">
      <c r="A1427" s="400" t="s">
        <v>111</v>
      </c>
      <c r="B1427" s="401">
        <v>2031</v>
      </c>
      <c r="C1427" s="401" t="str">
        <f t="shared" si="36"/>
        <v>Placer_2031</v>
      </c>
      <c r="D1427" s="100">
        <v>325.63806091808272</v>
      </c>
      <c r="E1427" s="43"/>
      <c r="F1427" s="43"/>
      <c r="G1427" s="43"/>
      <c r="H1427" s="43"/>
    </row>
    <row r="1428" spans="1:8" ht="15.75" x14ac:dyDescent="0.25">
      <c r="A1428" s="400" t="s">
        <v>111</v>
      </c>
      <c r="B1428" s="401">
        <v>2032</v>
      </c>
      <c r="C1428" s="401" t="str">
        <f t="shared" si="36"/>
        <v>Placer_2032</v>
      </c>
      <c r="D1428" s="100">
        <v>319.79771316082923</v>
      </c>
      <c r="E1428" s="43"/>
      <c r="F1428" s="43"/>
      <c r="G1428" s="43"/>
      <c r="H1428" s="43"/>
    </row>
    <row r="1429" spans="1:8" ht="15.75" x14ac:dyDescent="0.25">
      <c r="A1429" s="400" t="s">
        <v>111</v>
      </c>
      <c r="B1429" s="401">
        <v>2033</v>
      </c>
      <c r="C1429" s="401" t="str">
        <f t="shared" si="36"/>
        <v>Placer_2033</v>
      </c>
      <c r="D1429" s="100">
        <v>314.70350751594628</v>
      </c>
      <c r="E1429" s="43"/>
      <c r="F1429" s="43"/>
      <c r="G1429" s="43"/>
      <c r="H1429" s="43"/>
    </row>
    <row r="1430" spans="1:8" ht="15.75" x14ac:dyDescent="0.25">
      <c r="A1430" s="400" t="s">
        <v>111</v>
      </c>
      <c r="B1430" s="401">
        <v>2034</v>
      </c>
      <c r="C1430" s="401" t="str">
        <f t="shared" si="36"/>
        <v>Placer_2034</v>
      </c>
      <c r="D1430" s="100">
        <v>310.28571412675194</v>
      </c>
      <c r="E1430" s="43"/>
      <c r="F1430" s="43"/>
      <c r="G1430" s="43"/>
      <c r="H1430" s="43"/>
    </row>
    <row r="1431" spans="1:8" ht="15.75" x14ac:dyDescent="0.25">
      <c r="A1431" s="400" t="s">
        <v>111</v>
      </c>
      <c r="B1431" s="401">
        <v>2035</v>
      </c>
      <c r="C1431" s="401" t="str">
        <f t="shared" si="36"/>
        <v>Placer_2035</v>
      </c>
      <c r="D1431" s="100">
        <v>306.48944335589528</v>
      </c>
      <c r="E1431" s="43"/>
      <c r="F1431" s="43"/>
      <c r="G1431" s="43"/>
      <c r="H1431" s="43"/>
    </row>
    <row r="1432" spans="1:8" ht="15.75" x14ac:dyDescent="0.25">
      <c r="A1432" s="400" t="s">
        <v>111</v>
      </c>
      <c r="B1432" s="401">
        <v>2036</v>
      </c>
      <c r="C1432" s="401" t="str">
        <f t="shared" si="36"/>
        <v>Placer_2036</v>
      </c>
      <c r="D1432" s="100">
        <v>303.24117342176442</v>
      </c>
      <c r="E1432" s="43"/>
      <c r="F1432" s="43"/>
      <c r="G1432" s="43"/>
      <c r="H1432" s="43"/>
    </row>
    <row r="1433" spans="1:8" ht="15.75" x14ac:dyDescent="0.25">
      <c r="A1433" s="400" t="s">
        <v>111</v>
      </c>
      <c r="B1433" s="401">
        <v>2037</v>
      </c>
      <c r="C1433" s="401" t="str">
        <f t="shared" si="36"/>
        <v>Placer_2037</v>
      </c>
      <c r="D1433" s="100">
        <v>300.49157952865676</v>
      </c>
      <c r="E1433" s="43"/>
      <c r="F1433" s="43"/>
      <c r="G1433" s="43"/>
      <c r="H1433" s="43"/>
    </row>
    <row r="1434" spans="1:8" ht="15.75" x14ac:dyDescent="0.25">
      <c r="A1434" s="400" t="s">
        <v>111</v>
      </c>
      <c r="B1434" s="401">
        <v>2038</v>
      </c>
      <c r="C1434" s="401" t="str">
        <f t="shared" si="36"/>
        <v>Placer_2038</v>
      </c>
      <c r="D1434" s="100">
        <v>298.18317738974019</v>
      </c>
      <c r="E1434" s="43"/>
      <c r="F1434" s="43"/>
      <c r="G1434" s="43"/>
      <c r="H1434" s="43"/>
    </row>
    <row r="1435" spans="1:8" ht="15.75" x14ac:dyDescent="0.25">
      <c r="A1435" s="400" t="s">
        <v>111</v>
      </c>
      <c r="B1435" s="401">
        <v>2039</v>
      </c>
      <c r="C1435" s="401" t="str">
        <f t="shared" si="36"/>
        <v>Placer_2039</v>
      </c>
      <c r="D1435" s="100">
        <v>296.25106437703641</v>
      </c>
      <c r="E1435" s="43"/>
      <c r="F1435" s="43"/>
      <c r="G1435" s="43"/>
      <c r="H1435" s="43"/>
    </row>
    <row r="1436" spans="1:8" ht="15.75" x14ac:dyDescent="0.25">
      <c r="A1436" s="400" t="s">
        <v>111</v>
      </c>
      <c r="B1436" s="401">
        <v>2040</v>
      </c>
      <c r="C1436" s="401" t="str">
        <f t="shared" si="36"/>
        <v>Placer_2040</v>
      </c>
      <c r="D1436" s="100">
        <v>294.64041864050029</v>
      </c>
      <c r="E1436" s="43"/>
      <c r="F1436" s="43"/>
      <c r="G1436" s="43"/>
      <c r="H1436" s="43"/>
    </row>
    <row r="1437" spans="1:8" ht="15.75" x14ac:dyDescent="0.25">
      <c r="A1437" s="400" t="s">
        <v>111</v>
      </c>
      <c r="B1437" s="401">
        <v>2041</v>
      </c>
      <c r="C1437" s="401" t="str">
        <f t="shared" si="36"/>
        <v>Placer_2041</v>
      </c>
      <c r="D1437" s="100">
        <v>293.31687275627468</v>
      </c>
      <c r="E1437" s="43"/>
      <c r="F1437" s="43"/>
      <c r="G1437" s="43"/>
      <c r="H1437" s="43"/>
    </row>
    <row r="1438" spans="1:8" ht="15.75" x14ac:dyDescent="0.25">
      <c r="A1438" s="400" t="s">
        <v>111</v>
      </c>
      <c r="B1438" s="401">
        <v>2042</v>
      </c>
      <c r="C1438" s="401" t="str">
        <f t="shared" si="36"/>
        <v>Placer_2042</v>
      </c>
      <c r="D1438" s="100">
        <v>292.22118915974914</v>
      </c>
      <c r="E1438" s="43"/>
      <c r="F1438" s="43"/>
      <c r="G1438" s="43"/>
      <c r="H1438" s="43"/>
    </row>
    <row r="1439" spans="1:8" ht="15.75" x14ac:dyDescent="0.25">
      <c r="A1439" s="400" t="s">
        <v>111</v>
      </c>
      <c r="B1439" s="401">
        <v>2043</v>
      </c>
      <c r="C1439" s="401" t="str">
        <f t="shared" si="36"/>
        <v>Placer_2043</v>
      </c>
      <c r="D1439" s="100">
        <v>291.32551537782388</v>
      </c>
      <c r="E1439" s="43"/>
      <c r="F1439" s="43"/>
      <c r="G1439" s="43"/>
      <c r="H1439" s="43"/>
    </row>
    <row r="1440" spans="1:8" ht="15.75" x14ac:dyDescent="0.25">
      <c r="A1440" s="400" t="s">
        <v>111</v>
      </c>
      <c r="B1440" s="401">
        <v>2044</v>
      </c>
      <c r="C1440" s="401" t="str">
        <f t="shared" si="36"/>
        <v>Placer_2044</v>
      </c>
      <c r="D1440" s="100">
        <v>290.58627558278636</v>
      </c>
      <c r="E1440" s="43"/>
      <c r="F1440" s="43"/>
      <c r="G1440" s="43"/>
      <c r="H1440" s="43"/>
    </row>
    <row r="1441" spans="1:8" ht="15.75" x14ac:dyDescent="0.25">
      <c r="A1441" s="400" t="s">
        <v>111</v>
      </c>
      <c r="B1441" s="401">
        <v>2045</v>
      </c>
      <c r="C1441" s="401" t="str">
        <f t="shared" si="36"/>
        <v>Placer_2045</v>
      </c>
      <c r="D1441" s="100">
        <v>289.96536098751295</v>
      </c>
      <c r="E1441" s="43"/>
      <c r="F1441" s="43"/>
      <c r="G1441" s="43"/>
      <c r="H1441" s="43"/>
    </row>
    <row r="1442" spans="1:8" ht="15.75" x14ac:dyDescent="0.25">
      <c r="A1442" s="400" t="s">
        <v>111</v>
      </c>
      <c r="B1442" s="401">
        <v>2046</v>
      </c>
      <c r="C1442" s="401" t="str">
        <f t="shared" si="36"/>
        <v>Placer_2046</v>
      </c>
      <c r="D1442" s="100">
        <v>289.44535857009311</v>
      </c>
      <c r="E1442" s="43"/>
      <c r="F1442" s="43"/>
      <c r="G1442" s="43"/>
      <c r="H1442" s="43"/>
    </row>
    <row r="1443" spans="1:8" ht="15.75" x14ac:dyDescent="0.25">
      <c r="A1443" s="400" t="s">
        <v>111</v>
      </c>
      <c r="B1443" s="401">
        <v>2047</v>
      </c>
      <c r="C1443" s="401" t="str">
        <f t="shared" si="36"/>
        <v>Placer_2047</v>
      </c>
      <c r="D1443" s="100">
        <v>289.00978886413839</v>
      </c>
      <c r="E1443" s="43"/>
      <c r="F1443" s="43"/>
      <c r="G1443" s="43"/>
      <c r="H1443" s="43"/>
    </row>
    <row r="1444" spans="1:8" ht="15.75" x14ac:dyDescent="0.25">
      <c r="A1444" s="400" t="s">
        <v>111</v>
      </c>
      <c r="B1444" s="401">
        <v>2048</v>
      </c>
      <c r="C1444" s="401" t="str">
        <f t="shared" si="36"/>
        <v>Placer_2048</v>
      </c>
      <c r="D1444" s="100">
        <v>288.64655549089946</v>
      </c>
      <c r="E1444" s="43"/>
      <c r="F1444" s="43"/>
      <c r="G1444" s="43"/>
      <c r="H1444" s="43"/>
    </row>
    <row r="1445" spans="1:8" ht="15.75" x14ac:dyDescent="0.25">
      <c r="A1445" s="400" t="s">
        <v>111</v>
      </c>
      <c r="B1445" s="401">
        <v>2049</v>
      </c>
      <c r="C1445" s="401" t="str">
        <f t="shared" si="36"/>
        <v>Placer_2049</v>
      </c>
      <c r="D1445" s="100">
        <v>288.3394523625646</v>
      </c>
      <c r="E1445" s="43"/>
      <c r="F1445" s="43"/>
      <c r="G1445" s="43"/>
      <c r="H1445" s="43"/>
    </row>
    <row r="1446" spans="1:8" ht="15.75" x14ac:dyDescent="0.25">
      <c r="A1446" s="400" t="s">
        <v>111</v>
      </c>
      <c r="B1446" s="401">
        <v>2050</v>
      </c>
      <c r="C1446" s="401" t="str">
        <f t="shared" si="36"/>
        <v>Placer_2050</v>
      </c>
      <c r="D1446" s="100">
        <v>288.08709468358279</v>
      </c>
      <c r="E1446" s="43"/>
      <c r="F1446" s="43"/>
      <c r="G1446" s="43"/>
      <c r="H1446" s="43"/>
    </row>
    <row r="1447" spans="1:8" ht="15.75" x14ac:dyDescent="0.25">
      <c r="A1447" s="96" t="s">
        <v>108</v>
      </c>
      <c r="B1447" s="97">
        <v>2015</v>
      </c>
      <c r="C1447" s="98" t="s">
        <v>110</v>
      </c>
      <c r="D1447" s="99">
        <v>573.4299977358429</v>
      </c>
      <c r="E1447" s="43"/>
      <c r="F1447" s="43"/>
      <c r="G1447" s="43"/>
      <c r="H1447" s="43"/>
    </row>
    <row r="1448" spans="1:8" ht="15.75" x14ac:dyDescent="0.25">
      <c r="A1448" s="96" t="s">
        <v>108</v>
      </c>
      <c r="B1448" s="97">
        <v>2016</v>
      </c>
      <c r="C1448" s="98" t="s">
        <v>109</v>
      </c>
      <c r="D1448" s="99">
        <v>563.83565550776859</v>
      </c>
      <c r="E1448" s="43"/>
      <c r="F1448" s="43"/>
      <c r="G1448" s="43"/>
      <c r="H1448" s="43"/>
    </row>
    <row r="1449" spans="1:8" ht="15.75" x14ac:dyDescent="0.25">
      <c r="A1449" s="400" t="s">
        <v>108</v>
      </c>
      <c r="B1449" s="401">
        <v>2017</v>
      </c>
      <c r="C1449" s="401" t="str">
        <f t="shared" ref="C1449:C1482" si="37">CONCATENATE(A1449,"_",B1449)</f>
        <v>Plumas_2017</v>
      </c>
      <c r="D1449" s="100">
        <v>550.4751407588044</v>
      </c>
      <c r="E1449" s="43"/>
      <c r="F1449" s="43"/>
      <c r="G1449" s="43"/>
      <c r="H1449" s="43"/>
    </row>
    <row r="1450" spans="1:8" ht="15.75" x14ac:dyDescent="0.25">
      <c r="A1450" s="400" t="s">
        <v>108</v>
      </c>
      <c r="B1450" s="401">
        <v>2018</v>
      </c>
      <c r="C1450" s="401" t="str">
        <f t="shared" si="37"/>
        <v>Plumas_2018</v>
      </c>
      <c r="D1450" s="100">
        <v>536.69167352083036</v>
      </c>
      <c r="E1450" s="43"/>
      <c r="F1450" s="43"/>
      <c r="G1450" s="43"/>
      <c r="H1450" s="43"/>
    </row>
    <row r="1451" spans="1:8" ht="15.75" x14ac:dyDescent="0.25">
      <c r="A1451" s="400" t="s">
        <v>108</v>
      </c>
      <c r="B1451" s="401">
        <v>2019</v>
      </c>
      <c r="C1451" s="401" t="str">
        <f t="shared" si="37"/>
        <v>Plumas_2019</v>
      </c>
      <c r="D1451" s="100">
        <v>522.24375657101359</v>
      </c>
      <c r="E1451" s="43"/>
      <c r="F1451" s="43"/>
      <c r="G1451" s="43"/>
      <c r="H1451" s="43"/>
    </row>
    <row r="1452" spans="1:8" ht="15.75" x14ac:dyDescent="0.25">
      <c r="A1452" s="400" t="s">
        <v>108</v>
      </c>
      <c r="B1452" s="401">
        <v>2020</v>
      </c>
      <c r="C1452" s="401" t="str">
        <f t="shared" si="37"/>
        <v>Plumas_2020</v>
      </c>
      <c r="D1452" s="100">
        <v>507.39522173963638</v>
      </c>
      <c r="E1452" s="43"/>
      <c r="F1452" s="43"/>
      <c r="G1452" s="43"/>
      <c r="H1452" s="43"/>
    </row>
    <row r="1453" spans="1:8" ht="15.75" x14ac:dyDescent="0.25">
      <c r="A1453" s="400" t="s">
        <v>108</v>
      </c>
      <c r="B1453" s="401">
        <v>2021</v>
      </c>
      <c r="C1453" s="401" t="str">
        <f t="shared" si="37"/>
        <v>Plumas_2021</v>
      </c>
      <c r="D1453" s="100">
        <v>492.15974478096058</v>
      </c>
      <c r="E1453" s="43"/>
      <c r="F1453" s="43"/>
      <c r="G1453" s="43"/>
      <c r="H1453" s="43"/>
    </row>
    <row r="1454" spans="1:8" ht="15.75" x14ac:dyDescent="0.25">
      <c r="A1454" s="400" t="s">
        <v>108</v>
      </c>
      <c r="B1454" s="401">
        <v>2022</v>
      </c>
      <c r="C1454" s="401" t="str">
        <f t="shared" si="37"/>
        <v>Plumas_2022</v>
      </c>
      <c r="D1454" s="100">
        <v>476.95402070929947</v>
      </c>
      <c r="E1454" s="43"/>
      <c r="F1454" s="43"/>
      <c r="G1454" s="43"/>
      <c r="H1454" s="43"/>
    </row>
    <row r="1455" spans="1:8" ht="15.75" x14ac:dyDescent="0.25">
      <c r="A1455" s="400" t="s">
        <v>108</v>
      </c>
      <c r="B1455" s="401">
        <v>2023</v>
      </c>
      <c r="C1455" s="401" t="str">
        <f t="shared" si="37"/>
        <v>Plumas_2023</v>
      </c>
      <c r="D1455" s="100">
        <v>461.91197880947846</v>
      </c>
      <c r="E1455" s="43"/>
      <c r="F1455" s="43"/>
      <c r="G1455" s="43"/>
      <c r="H1455" s="43"/>
    </row>
    <row r="1456" spans="1:8" ht="15.75" x14ac:dyDescent="0.25">
      <c r="A1456" s="400" t="s">
        <v>108</v>
      </c>
      <c r="B1456" s="401">
        <v>2024</v>
      </c>
      <c r="C1456" s="401" t="str">
        <f t="shared" si="37"/>
        <v>Plumas_2024</v>
      </c>
      <c r="D1456" s="100">
        <v>447.10240486349693</v>
      </c>
      <c r="E1456" s="43"/>
      <c r="F1456" s="43"/>
      <c r="G1456" s="43"/>
      <c r="H1456" s="43"/>
    </row>
    <row r="1457" spans="1:8" ht="15.75" x14ac:dyDescent="0.25">
      <c r="A1457" s="400" t="s">
        <v>108</v>
      </c>
      <c r="B1457" s="401">
        <v>2025</v>
      </c>
      <c r="C1457" s="401" t="str">
        <f t="shared" si="37"/>
        <v>Plumas_2025</v>
      </c>
      <c r="D1457" s="100">
        <v>432.69387769131396</v>
      </c>
      <c r="E1457" s="43"/>
      <c r="F1457" s="43"/>
      <c r="G1457" s="43"/>
      <c r="H1457" s="43"/>
    </row>
    <row r="1458" spans="1:8" ht="15.75" x14ac:dyDescent="0.25">
      <c r="A1458" s="400" t="s">
        <v>108</v>
      </c>
      <c r="B1458" s="401">
        <v>2026</v>
      </c>
      <c r="C1458" s="401" t="str">
        <f t="shared" si="37"/>
        <v>Plumas_2026</v>
      </c>
      <c r="D1458" s="100">
        <v>419.38489191781139</v>
      </c>
      <c r="E1458" s="43"/>
      <c r="F1458" s="43"/>
      <c r="G1458" s="43"/>
      <c r="H1458" s="43"/>
    </row>
    <row r="1459" spans="1:8" ht="15.75" x14ac:dyDescent="0.25">
      <c r="A1459" s="400" t="s">
        <v>108</v>
      </c>
      <c r="B1459" s="401">
        <v>2027</v>
      </c>
      <c r="C1459" s="401" t="str">
        <f t="shared" si="37"/>
        <v>Plumas_2027</v>
      </c>
      <c r="D1459" s="100">
        <v>407.08477256621615</v>
      </c>
      <c r="E1459" s="43"/>
      <c r="F1459" s="43"/>
      <c r="G1459" s="43"/>
      <c r="H1459" s="43"/>
    </row>
    <row r="1460" spans="1:8" ht="15.75" x14ac:dyDescent="0.25">
      <c r="A1460" s="400" t="s">
        <v>108</v>
      </c>
      <c r="B1460" s="401">
        <v>2028</v>
      </c>
      <c r="C1460" s="401" t="str">
        <f t="shared" si="37"/>
        <v>Plumas_2028</v>
      </c>
      <c r="D1460" s="100">
        <v>395.81493120748559</v>
      </c>
      <c r="E1460" s="43"/>
      <c r="F1460" s="43"/>
      <c r="G1460" s="43"/>
      <c r="H1460" s="43"/>
    </row>
    <row r="1461" spans="1:8" ht="15.75" x14ac:dyDescent="0.25">
      <c r="A1461" s="400" t="s">
        <v>108</v>
      </c>
      <c r="B1461" s="401">
        <v>2029</v>
      </c>
      <c r="C1461" s="401" t="str">
        <f t="shared" si="37"/>
        <v>Plumas_2029</v>
      </c>
      <c r="D1461" s="100">
        <v>385.45729069010861</v>
      </c>
      <c r="E1461" s="43"/>
      <c r="F1461" s="43"/>
      <c r="G1461" s="43"/>
      <c r="H1461" s="43"/>
    </row>
    <row r="1462" spans="1:8" ht="15.75" x14ac:dyDescent="0.25">
      <c r="A1462" s="400" t="s">
        <v>108</v>
      </c>
      <c r="B1462" s="401">
        <v>2030</v>
      </c>
      <c r="C1462" s="401" t="str">
        <f t="shared" si="37"/>
        <v>Plumas_2030</v>
      </c>
      <c r="D1462" s="100">
        <v>376.06164855153173</v>
      </c>
      <c r="E1462" s="43"/>
      <c r="F1462" s="43"/>
      <c r="G1462" s="43"/>
      <c r="H1462" s="43"/>
    </row>
    <row r="1463" spans="1:8" ht="15.75" x14ac:dyDescent="0.25">
      <c r="A1463" s="400" t="s">
        <v>108</v>
      </c>
      <c r="B1463" s="401">
        <v>2031</v>
      </c>
      <c r="C1463" s="401" t="str">
        <f t="shared" si="37"/>
        <v>Plumas_2031</v>
      </c>
      <c r="D1463" s="100">
        <v>367.56000556408895</v>
      </c>
      <c r="E1463" s="43"/>
      <c r="F1463" s="43"/>
      <c r="G1463" s="43"/>
      <c r="H1463" s="43"/>
    </row>
    <row r="1464" spans="1:8" ht="15.75" x14ac:dyDescent="0.25">
      <c r="A1464" s="400" t="s">
        <v>108</v>
      </c>
      <c r="B1464" s="401">
        <v>2032</v>
      </c>
      <c r="C1464" s="401" t="str">
        <f t="shared" si="37"/>
        <v>Plumas_2032</v>
      </c>
      <c r="D1464" s="100">
        <v>359.9515273332961</v>
      </c>
      <c r="E1464" s="43"/>
      <c r="F1464" s="43"/>
      <c r="G1464" s="43"/>
      <c r="H1464" s="43"/>
    </row>
    <row r="1465" spans="1:8" ht="15.75" x14ac:dyDescent="0.25">
      <c r="A1465" s="400" t="s">
        <v>108</v>
      </c>
      <c r="B1465" s="401">
        <v>2033</v>
      </c>
      <c r="C1465" s="401" t="str">
        <f t="shared" si="37"/>
        <v>Plumas_2033</v>
      </c>
      <c r="D1465" s="100">
        <v>353.12108688353101</v>
      </c>
      <c r="E1465" s="43"/>
      <c r="F1465" s="43"/>
      <c r="G1465" s="43"/>
      <c r="H1465" s="43"/>
    </row>
    <row r="1466" spans="1:8" ht="15.75" x14ac:dyDescent="0.25">
      <c r="A1466" s="400" t="s">
        <v>108</v>
      </c>
      <c r="B1466" s="401">
        <v>2034</v>
      </c>
      <c r="C1466" s="401" t="str">
        <f t="shared" si="37"/>
        <v>Plumas_2034</v>
      </c>
      <c r="D1466" s="100">
        <v>347.03919554051816</v>
      </c>
      <c r="E1466" s="43"/>
      <c r="F1466" s="43"/>
      <c r="G1466" s="43"/>
      <c r="H1466" s="43"/>
    </row>
    <row r="1467" spans="1:8" ht="15.75" x14ac:dyDescent="0.25">
      <c r="A1467" s="400" t="s">
        <v>108</v>
      </c>
      <c r="B1467" s="401">
        <v>2035</v>
      </c>
      <c r="C1467" s="401" t="str">
        <f t="shared" si="37"/>
        <v>Plumas_2035</v>
      </c>
      <c r="D1467" s="100">
        <v>341.64563790994714</v>
      </c>
      <c r="E1467" s="43"/>
      <c r="F1467" s="43"/>
      <c r="G1467" s="43"/>
      <c r="H1467" s="43"/>
    </row>
    <row r="1468" spans="1:8" ht="15.75" x14ac:dyDescent="0.25">
      <c r="A1468" s="400" t="s">
        <v>108</v>
      </c>
      <c r="B1468" s="401">
        <v>2036</v>
      </c>
      <c r="C1468" s="401" t="str">
        <f t="shared" si="37"/>
        <v>Plumas_2036</v>
      </c>
      <c r="D1468" s="100">
        <v>336.95519554147103</v>
      </c>
      <c r="E1468" s="43"/>
      <c r="F1468" s="43"/>
      <c r="G1468" s="43"/>
      <c r="H1468" s="43"/>
    </row>
    <row r="1469" spans="1:8" ht="15.75" x14ac:dyDescent="0.25">
      <c r="A1469" s="400" t="s">
        <v>108</v>
      </c>
      <c r="B1469" s="401">
        <v>2037</v>
      </c>
      <c r="C1469" s="401" t="str">
        <f t="shared" si="37"/>
        <v>Plumas_2037</v>
      </c>
      <c r="D1469" s="100">
        <v>332.84936269861265</v>
      </c>
      <c r="E1469" s="43"/>
      <c r="F1469" s="43"/>
      <c r="G1469" s="43"/>
      <c r="H1469" s="43"/>
    </row>
    <row r="1470" spans="1:8" ht="15.75" x14ac:dyDescent="0.25">
      <c r="A1470" s="400" t="s">
        <v>108</v>
      </c>
      <c r="B1470" s="401">
        <v>2038</v>
      </c>
      <c r="C1470" s="401" t="str">
        <f t="shared" si="37"/>
        <v>Plumas_2038</v>
      </c>
      <c r="D1470" s="100">
        <v>329.30314236037503</v>
      </c>
      <c r="E1470" s="43"/>
      <c r="F1470" s="43"/>
      <c r="G1470" s="43"/>
      <c r="H1470" s="43"/>
    </row>
    <row r="1471" spans="1:8" ht="15.75" x14ac:dyDescent="0.25">
      <c r="A1471" s="400" t="s">
        <v>108</v>
      </c>
      <c r="B1471" s="401">
        <v>2039</v>
      </c>
      <c r="C1471" s="401" t="str">
        <f t="shared" si="37"/>
        <v>Plumas_2039</v>
      </c>
      <c r="D1471" s="100">
        <v>326.23668154120566</v>
      </c>
      <c r="E1471" s="43"/>
      <c r="F1471" s="43"/>
      <c r="G1471" s="43"/>
      <c r="H1471" s="43"/>
    </row>
    <row r="1472" spans="1:8" ht="15.75" x14ac:dyDescent="0.25">
      <c r="A1472" s="400" t="s">
        <v>108</v>
      </c>
      <c r="B1472" s="401">
        <v>2040</v>
      </c>
      <c r="C1472" s="401" t="str">
        <f t="shared" si="37"/>
        <v>Plumas_2040</v>
      </c>
      <c r="D1472" s="100">
        <v>323.58099942336241</v>
      </c>
      <c r="E1472" s="43"/>
      <c r="F1472" s="43"/>
      <c r="G1472" s="43"/>
      <c r="H1472" s="43"/>
    </row>
    <row r="1473" spans="1:8" ht="15.75" x14ac:dyDescent="0.25">
      <c r="A1473" s="400" t="s">
        <v>108</v>
      </c>
      <c r="B1473" s="401">
        <v>2041</v>
      </c>
      <c r="C1473" s="401" t="str">
        <f t="shared" si="37"/>
        <v>Plumas_2041</v>
      </c>
      <c r="D1473" s="100">
        <v>321.32466124021511</v>
      </c>
      <c r="E1473" s="43"/>
      <c r="F1473" s="43"/>
      <c r="G1473" s="43"/>
      <c r="H1473" s="43"/>
    </row>
    <row r="1474" spans="1:8" ht="15.75" x14ac:dyDescent="0.25">
      <c r="A1474" s="400" t="s">
        <v>108</v>
      </c>
      <c r="B1474" s="401">
        <v>2042</v>
      </c>
      <c r="C1474" s="401" t="str">
        <f t="shared" si="37"/>
        <v>Plumas_2042</v>
      </c>
      <c r="D1474" s="100">
        <v>319.3636237777979</v>
      </c>
      <c r="E1474" s="43"/>
      <c r="F1474" s="43"/>
      <c r="G1474" s="43"/>
      <c r="H1474" s="43"/>
    </row>
    <row r="1475" spans="1:8" ht="15.75" x14ac:dyDescent="0.25">
      <c r="A1475" s="400" t="s">
        <v>108</v>
      </c>
      <c r="B1475" s="401">
        <v>2043</v>
      </c>
      <c r="C1475" s="401" t="str">
        <f t="shared" si="37"/>
        <v>Plumas_2043</v>
      </c>
      <c r="D1475" s="100">
        <v>317.68858563727781</v>
      </c>
      <c r="E1475" s="43"/>
      <c r="F1475" s="43"/>
      <c r="G1475" s="43"/>
      <c r="H1475" s="43"/>
    </row>
    <row r="1476" spans="1:8" ht="15.75" x14ac:dyDescent="0.25">
      <c r="A1476" s="400" t="s">
        <v>108</v>
      </c>
      <c r="B1476" s="401">
        <v>2044</v>
      </c>
      <c r="C1476" s="401" t="str">
        <f t="shared" si="37"/>
        <v>Plumas_2044</v>
      </c>
      <c r="D1476" s="100">
        <v>316.23631857122894</v>
      </c>
      <c r="E1476" s="43"/>
      <c r="F1476" s="43"/>
      <c r="G1476" s="43"/>
      <c r="H1476" s="43"/>
    </row>
    <row r="1477" spans="1:8" ht="15.75" x14ac:dyDescent="0.25">
      <c r="A1477" s="400" t="s">
        <v>108</v>
      </c>
      <c r="B1477" s="401">
        <v>2045</v>
      </c>
      <c r="C1477" s="401" t="str">
        <f t="shared" si="37"/>
        <v>Plumas_2045</v>
      </c>
      <c r="D1477" s="100">
        <v>314.97433980608514</v>
      </c>
      <c r="E1477" s="43"/>
      <c r="F1477" s="43"/>
      <c r="G1477" s="43"/>
      <c r="H1477" s="43"/>
    </row>
    <row r="1478" spans="1:8" ht="15.75" x14ac:dyDescent="0.25">
      <c r="A1478" s="400" t="s">
        <v>108</v>
      </c>
      <c r="B1478" s="401">
        <v>2046</v>
      </c>
      <c r="C1478" s="401" t="str">
        <f t="shared" si="37"/>
        <v>Plumas_2046</v>
      </c>
      <c r="D1478" s="100">
        <v>313.84128351454535</v>
      </c>
      <c r="E1478" s="43"/>
      <c r="F1478" s="43"/>
      <c r="G1478" s="43"/>
      <c r="H1478" s="43"/>
    </row>
    <row r="1479" spans="1:8" ht="15.75" x14ac:dyDescent="0.25">
      <c r="A1479" s="400" t="s">
        <v>108</v>
      </c>
      <c r="B1479" s="401">
        <v>2047</v>
      </c>
      <c r="C1479" s="401" t="str">
        <f t="shared" si="37"/>
        <v>Plumas_2047</v>
      </c>
      <c r="D1479" s="100">
        <v>312.88999388680469</v>
      </c>
      <c r="E1479" s="43"/>
      <c r="F1479" s="43"/>
      <c r="G1479" s="43"/>
      <c r="H1479" s="43"/>
    </row>
    <row r="1480" spans="1:8" ht="15.75" x14ac:dyDescent="0.25">
      <c r="A1480" s="400" t="s">
        <v>108</v>
      </c>
      <c r="B1480" s="401">
        <v>2048</v>
      </c>
      <c r="C1480" s="401" t="str">
        <f t="shared" si="37"/>
        <v>Plumas_2048</v>
      </c>
      <c r="D1480" s="100">
        <v>312.06736407128727</v>
      </c>
      <c r="E1480" s="43"/>
      <c r="F1480" s="43"/>
      <c r="G1480" s="43"/>
      <c r="H1480" s="43"/>
    </row>
    <row r="1481" spans="1:8" ht="15.75" x14ac:dyDescent="0.25">
      <c r="A1481" s="400" t="s">
        <v>108</v>
      </c>
      <c r="B1481" s="401">
        <v>2049</v>
      </c>
      <c r="C1481" s="401" t="str">
        <f t="shared" si="37"/>
        <v>Plumas_2049</v>
      </c>
      <c r="D1481" s="100">
        <v>311.36845482784008</v>
      </c>
      <c r="E1481" s="43"/>
      <c r="F1481" s="43"/>
      <c r="G1481" s="43"/>
      <c r="H1481" s="43"/>
    </row>
    <row r="1482" spans="1:8" ht="15.75" x14ac:dyDescent="0.25">
      <c r="A1482" s="400" t="s">
        <v>108</v>
      </c>
      <c r="B1482" s="401">
        <v>2050</v>
      </c>
      <c r="C1482" s="401" t="str">
        <f t="shared" si="37"/>
        <v>Plumas_2050</v>
      </c>
      <c r="D1482" s="100">
        <v>310.74947244500578</v>
      </c>
      <c r="E1482" s="43"/>
      <c r="F1482" s="43"/>
      <c r="G1482" s="43"/>
      <c r="H1482" s="43"/>
    </row>
    <row r="1483" spans="1:8" ht="15.75" x14ac:dyDescent="0.25">
      <c r="A1483" s="96" t="s">
        <v>105</v>
      </c>
      <c r="B1483" s="97">
        <v>2015</v>
      </c>
      <c r="C1483" s="98" t="s">
        <v>107</v>
      </c>
      <c r="D1483" s="99">
        <v>497.05796648859035</v>
      </c>
      <c r="E1483" s="43"/>
      <c r="F1483" s="43"/>
      <c r="G1483" s="43"/>
      <c r="H1483" s="43"/>
    </row>
    <row r="1484" spans="1:8" ht="15.75" x14ac:dyDescent="0.25">
      <c r="A1484" s="96" t="s">
        <v>105</v>
      </c>
      <c r="B1484" s="97">
        <v>2016</v>
      </c>
      <c r="C1484" s="98" t="s">
        <v>106</v>
      </c>
      <c r="D1484" s="99">
        <v>486.6215396173406</v>
      </c>
      <c r="E1484" s="43"/>
      <c r="F1484" s="43"/>
      <c r="G1484" s="43"/>
      <c r="H1484" s="43"/>
    </row>
    <row r="1485" spans="1:8" ht="15.75" x14ac:dyDescent="0.25">
      <c r="A1485" s="400" t="s">
        <v>105</v>
      </c>
      <c r="B1485" s="401">
        <v>2017</v>
      </c>
      <c r="C1485" s="401" t="str">
        <f t="shared" ref="C1485:C1548" si="38">CONCATENATE(A1485,"_",B1485)</f>
        <v>Riverside_2017</v>
      </c>
      <c r="D1485" s="100">
        <v>475.18518054619364</v>
      </c>
      <c r="E1485" s="43"/>
      <c r="F1485" s="43"/>
      <c r="G1485" s="43"/>
      <c r="H1485" s="43"/>
    </row>
    <row r="1486" spans="1:8" ht="15.75" x14ac:dyDescent="0.25">
      <c r="A1486" s="400" t="s">
        <v>105</v>
      </c>
      <c r="B1486" s="401">
        <v>2018</v>
      </c>
      <c r="C1486" s="401" t="str">
        <f t="shared" si="38"/>
        <v>Riverside_2018</v>
      </c>
      <c r="D1486" s="100">
        <v>462.92344219439889</v>
      </c>
      <c r="E1486" s="43"/>
      <c r="F1486" s="43"/>
      <c r="G1486" s="43"/>
      <c r="H1486" s="43"/>
    </row>
    <row r="1487" spans="1:8" ht="15.75" x14ac:dyDescent="0.25">
      <c r="A1487" s="400" t="s">
        <v>105</v>
      </c>
      <c r="B1487" s="401">
        <v>2019</v>
      </c>
      <c r="C1487" s="401" t="str">
        <f t="shared" si="38"/>
        <v>Riverside_2019</v>
      </c>
      <c r="D1487" s="100">
        <v>450.3271668657701</v>
      </c>
      <c r="E1487" s="43"/>
      <c r="F1487" s="43"/>
      <c r="G1487" s="43"/>
      <c r="H1487" s="43"/>
    </row>
    <row r="1488" spans="1:8" ht="15.75" x14ac:dyDescent="0.25">
      <c r="A1488" s="400" t="s">
        <v>105</v>
      </c>
      <c r="B1488" s="401">
        <v>2020</v>
      </c>
      <c r="C1488" s="401" t="str">
        <f t="shared" si="38"/>
        <v>Riverside_2020</v>
      </c>
      <c r="D1488" s="100">
        <v>437.55534176061764</v>
      </c>
      <c r="E1488" s="43"/>
      <c r="F1488" s="43"/>
      <c r="G1488" s="43"/>
      <c r="H1488" s="43"/>
    </row>
    <row r="1489" spans="1:8" ht="15.75" x14ac:dyDescent="0.25">
      <c r="A1489" s="400" t="s">
        <v>105</v>
      </c>
      <c r="B1489" s="401">
        <v>2021</v>
      </c>
      <c r="C1489" s="401" t="str">
        <f t="shared" si="38"/>
        <v>Riverside_2021</v>
      </c>
      <c r="D1489" s="100">
        <v>425.47675200189934</v>
      </c>
      <c r="E1489" s="43"/>
      <c r="F1489" s="43"/>
      <c r="G1489" s="43"/>
      <c r="H1489" s="43"/>
    </row>
    <row r="1490" spans="1:8" ht="15.75" x14ac:dyDescent="0.25">
      <c r="A1490" s="400" t="s">
        <v>105</v>
      </c>
      <c r="B1490" s="401">
        <v>2022</v>
      </c>
      <c r="C1490" s="401" t="str">
        <f t="shared" si="38"/>
        <v>Riverside_2022</v>
      </c>
      <c r="D1490" s="100">
        <v>412.74544267880361</v>
      </c>
      <c r="E1490" s="43"/>
      <c r="F1490" s="43"/>
      <c r="G1490" s="43"/>
      <c r="H1490" s="43"/>
    </row>
    <row r="1491" spans="1:8" ht="15.75" x14ac:dyDescent="0.25">
      <c r="A1491" s="400" t="s">
        <v>105</v>
      </c>
      <c r="B1491" s="401">
        <v>2023</v>
      </c>
      <c r="C1491" s="401" t="str">
        <f t="shared" si="38"/>
        <v>Riverside_2023</v>
      </c>
      <c r="D1491" s="100">
        <v>400.11873954458406</v>
      </c>
      <c r="E1491" s="43"/>
      <c r="F1491" s="43"/>
      <c r="G1491" s="43"/>
      <c r="H1491" s="43"/>
    </row>
    <row r="1492" spans="1:8" ht="15.75" x14ac:dyDescent="0.25">
      <c r="A1492" s="400" t="s">
        <v>105</v>
      </c>
      <c r="B1492" s="401">
        <v>2024</v>
      </c>
      <c r="C1492" s="401" t="str">
        <f t="shared" si="38"/>
        <v>Riverside_2024</v>
      </c>
      <c r="D1492" s="100">
        <v>388.16037310878301</v>
      </c>
      <c r="E1492" s="43"/>
      <c r="F1492" s="43"/>
      <c r="G1492" s="43"/>
      <c r="H1492" s="43"/>
    </row>
    <row r="1493" spans="1:8" ht="15.75" x14ac:dyDescent="0.25">
      <c r="A1493" s="400" t="s">
        <v>105</v>
      </c>
      <c r="B1493" s="401">
        <v>2025</v>
      </c>
      <c r="C1493" s="401" t="str">
        <f t="shared" si="38"/>
        <v>Riverside_2025</v>
      </c>
      <c r="D1493" s="100">
        <v>375.85256393817212</v>
      </c>
      <c r="E1493" s="43"/>
      <c r="F1493" s="43"/>
      <c r="G1493" s="43"/>
      <c r="H1493" s="43"/>
    </row>
    <row r="1494" spans="1:8" ht="15.75" x14ac:dyDescent="0.25">
      <c r="A1494" s="400" t="s">
        <v>105</v>
      </c>
      <c r="B1494" s="401">
        <v>2026</v>
      </c>
      <c r="C1494" s="401" t="str">
        <f t="shared" si="38"/>
        <v>Riverside_2026</v>
      </c>
      <c r="D1494" s="100">
        <v>364.73411521830275</v>
      </c>
      <c r="E1494" s="43"/>
      <c r="F1494" s="43"/>
      <c r="G1494" s="43"/>
      <c r="H1494" s="43"/>
    </row>
    <row r="1495" spans="1:8" ht="15.75" x14ac:dyDescent="0.25">
      <c r="A1495" s="400" t="s">
        <v>105</v>
      </c>
      <c r="B1495" s="401">
        <v>2027</v>
      </c>
      <c r="C1495" s="401" t="str">
        <f t="shared" si="38"/>
        <v>Riverside_2027</v>
      </c>
      <c r="D1495" s="100">
        <v>354.70553091985624</v>
      </c>
      <c r="E1495" s="43"/>
      <c r="F1495" s="43"/>
      <c r="G1495" s="43"/>
      <c r="H1495" s="43"/>
    </row>
    <row r="1496" spans="1:8" ht="15.75" x14ac:dyDescent="0.25">
      <c r="A1496" s="400" t="s">
        <v>105</v>
      </c>
      <c r="B1496" s="401">
        <v>2028</v>
      </c>
      <c r="C1496" s="401" t="str">
        <f t="shared" si="38"/>
        <v>Riverside_2028</v>
      </c>
      <c r="D1496" s="100">
        <v>345.79329905651645</v>
      </c>
      <c r="E1496" s="43"/>
      <c r="F1496" s="43"/>
      <c r="G1496" s="43"/>
      <c r="H1496" s="43"/>
    </row>
    <row r="1497" spans="1:8" ht="15.75" x14ac:dyDescent="0.25">
      <c r="A1497" s="400" t="s">
        <v>105</v>
      </c>
      <c r="B1497" s="401">
        <v>2029</v>
      </c>
      <c r="C1497" s="401" t="str">
        <f t="shared" si="38"/>
        <v>Riverside_2029</v>
      </c>
      <c r="D1497" s="100">
        <v>337.88060604329837</v>
      </c>
      <c r="E1497" s="43"/>
      <c r="F1497" s="43"/>
      <c r="G1497" s="43"/>
      <c r="H1497" s="43"/>
    </row>
    <row r="1498" spans="1:8" ht="15.75" x14ac:dyDescent="0.25">
      <c r="A1498" s="400" t="s">
        <v>105</v>
      </c>
      <c r="B1498" s="401">
        <v>2030</v>
      </c>
      <c r="C1498" s="401" t="str">
        <f t="shared" si="38"/>
        <v>Riverside_2030</v>
      </c>
      <c r="D1498" s="100">
        <v>330.88515068711206</v>
      </c>
      <c r="E1498" s="43"/>
      <c r="F1498" s="43"/>
      <c r="G1498" s="43"/>
      <c r="H1498" s="43"/>
    </row>
    <row r="1499" spans="1:8" ht="15.75" x14ac:dyDescent="0.25">
      <c r="A1499" s="400" t="s">
        <v>105</v>
      </c>
      <c r="B1499" s="401">
        <v>2031</v>
      </c>
      <c r="C1499" s="401" t="str">
        <f t="shared" si="38"/>
        <v>Riverside_2031</v>
      </c>
      <c r="D1499" s="100">
        <v>325.31073305647021</v>
      </c>
      <c r="E1499" s="43"/>
      <c r="F1499" s="43"/>
      <c r="G1499" s="43"/>
      <c r="H1499" s="43"/>
    </row>
    <row r="1500" spans="1:8" ht="15.75" x14ac:dyDescent="0.25">
      <c r="A1500" s="400" t="s">
        <v>105</v>
      </c>
      <c r="B1500" s="401">
        <v>2032</v>
      </c>
      <c r="C1500" s="401" t="str">
        <f t="shared" si="38"/>
        <v>Riverside_2032</v>
      </c>
      <c r="D1500" s="100">
        <v>319.87548997127556</v>
      </c>
      <c r="E1500" s="43"/>
      <c r="F1500" s="43"/>
      <c r="G1500" s="43"/>
      <c r="H1500" s="43"/>
    </row>
    <row r="1501" spans="1:8" ht="15.75" x14ac:dyDescent="0.25">
      <c r="A1501" s="400" t="s">
        <v>105</v>
      </c>
      <c r="B1501" s="401">
        <v>2033</v>
      </c>
      <c r="C1501" s="401" t="str">
        <f t="shared" si="38"/>
        <v>Riverside_2033</v>
      </c>
      <c r="D1501" s="100">
        <v>315.11001577020454</v>
      </c>
      <c r="E1501" s="43"/>
      <c r="F1501" s="43"/>
      <c r="G1501" s="43"/>
      <c r="H1501" s="43"/>
    </row>
    <row r="1502" spans="1:8" ht="15.75" x14ac:dyDescent="0.25">
      <c r="A1502" s="400" t="s">
        <v>105</v>
      </c>
      <c r="B1502" s="401">
        <v>2034</v>
      </c>
      <c r="C1502" s="401" t="str">
        <f t="shared" si="38"/>
        <v>Riverside_2034</v>
      </c>
      <c r="D1502" s="100">
        <v>310.94471929353983</v>
      </c>
      <c r="E1502" s="43"/>
      <c r="F1502" s="43"/>
      <c r="G1502" s="43"/>
      <c r="H1502" s="43"/>
    </row>
    <row r="1503" spans="1:8" ht="15.75" x14ac:dyDescent="0.25">
      <c r="A1503" s="400" t="s">
        <v>105</v>
      </c>
      <c r="B1503" s="401">
        <v>2035</v>
      </c>
      <c r="C1503" s="401" t="str">
        <f t="shared" si="38"/>
        <v>Riverside_2035</v>
      </c>
      <c r="D1503" s="100">
        <v>307.32533001005021</v>
      </c>
      <c r="E1503" s="43"/>
      <c r="F1503" s="43"/>
      <c r="G1503" s="43"/>
      <c r="H1503" s="43"/>
    </row>
    <row r="1504" spans="1:8" ht="15.75" x14ac:dyDescent="0.25">
      <c r="A1504" s="400" t="s">
        <v>105</v>
      </c>
      <c r="B1504" s="401">
        <v>2036</v>
      </c>
      <c r="C1504" s="401" t="str">
        <f t="shared" si="38"/>
        <v>Riverside_2036</v>
      </c>
      <c r="D1504" s="100">
        <v>304.1961814242984</v>
      </c>
      <c r="E1504" s="43"/>
      <c r="F1504" s="43"/>
      <c r="G1504" s="43"/>
      <c r="H1504" s="43"/>
    </row>
    <row r="1505" spans="1:8" ht="15.75" x14ac:dyDescent="0.25">
      <c r="A1505" s="400" t="s">
        <v>105</v>
      </c>
      <c r="B1505" s="401">
        <v>2037</v>
      </c>
      <c r="C1505" s="401" t="str">
        <f t="shared" si="38"/>
        <v>Riverside_2037</v>
      </c>
      <c r="D1505" s="100">
        <v>301.51657162225001</v>
      </c>
      <c r="E1505" s="43"/>
      <c r="F1505" s="43"/>
      <c r="G1505" s="43"/>
      <c r="H1505" s="43"/>
    </row>
    <row r="1506" spans="1:8" ht="15.75" x14ac:dyDescent="0.25">
      <c r="A1506" s="400" t="s">
        <v>105</v>
      </c>
      <c r="B1506" s="401">
        <v>2038</v>
      </c>
      <c r="C1506" s="401" t="str">
        <f t="shared" si="38"/>
        <v>Riverside_2038</v>
      </c>
      <c r="D1506" s="100">
        <v>299.23732211515096</v>
      </c>
      <c r="E1506" s="43"/>
      <c r="F1506" s="43"/>
      <c r="G1506" s="43"/>
      <c r="H1506" s="43"/>
    </row>
    <row r="1507" spans="1:8" ht="15.75" x14ac:dyDescent="0.25">
      <c r="A1507" s="400" t="s">
        <v>105</v>
      </c>
      <c r="B1507" s="401">
        <v>2039</v>
      </c>
      <c r="C1507" s="401" t="str">
        <f t="shared" si="38"/>
        <v>Riverside_2039</v>
      </c>
      <c r="D1507" s="100">
        <v>297.30842443912428</v>
      </c>
      <c r="E1507" s="43"/>
      <c r="F1507" s="43"/>
      <c r="G1507" s="43"/>
      <c r="H1507" s="43"/>
    </row>
    <row r="1508" spans="1:8" ht="15.75" x14ac:dyDescent="0.25">
      <c r="A1508" s="400" t="s">
        <v>105</v>
      </c>
      <c r="B1508" s="401">
        <v>2040</v>
      </c>
      <c r="C1508" s="401" t="str">
        <f t="shared" si="38"/>
        <v>Riverside_2040</v>
      </c>
      <c r="D1508" s="100">
        <v>295.68668986048249</v>
      </c>
      <c r="E1508" s="43"/>
      <c r="F1508" s="43"/>
      <c r="G1508" s="43"/>
      <c r="H1508" s="43"/>
    </row>
    <row r="1509" spans="1:8" ht="15.75" x14ac:dyDescent="0.25">
      <c r="A1509" s="400" t="s">
        <v>105</v>
      </c>
      <c r="B1509" s="401">
        <v>2041</v>
      </c>
      <c r="C1509" s="401" t="str">
        <f t="shared" si="38"/>
        <v>Riverside_2041</v>
      </c>
      <c r="D1509" s="100">
        <v>294.34431494051427</v>
      </c>
      <c r="E1509" s="43"/>
      <c r="F1509" s="43"/>
      <c r="G1509" s="43"/>
      <c r="H1509" s="43"/>
    </row>
    <row r="1510" spans="1:8" ht="15.75" x14ac:dyDescent="0.25">
      <c r="A1510" s="400" t="s">
        <v>105</v>
      </c>
      <c r="B1510" s="401">
        <v>2042</v>
      </c>
      <c r="C1510" s="401" t="str">
        <f t="shared" si="38"/>
        <v>Riverside_2042</v>
      </c>
      <c r="D1510" s="100">
        <v>293.22012729417912</v>
      </c>
      <c r="E1510" s="43"/>
      <c r="F1510" s="43"/>
      <c r="G1510" s="43"/>
      <c r="H1510" s="43"/>
    </row>
    <row r="1511" spans="1:8" ht="15.75" x14ac:dyDescent="0.25">
      <c r="A1511" s="400" t="s">
        <v>105</v>
      </c>
      <c r="B1511" s="401">
        <v>2043</v>
      </c>
      <c r="C1511" s="401" t="str">
        <f t="shared" si="38"/>
        <v>Riverside_2043</v>
      </c>
      <c r="D1511" s="100">
        <v>292.29212886631893</v>
      </c>
      <c r="E1511" s="43"/>
      <c r="F1511" s="43"/>
      <c r="G1511" s="43"/>
      <c r="H1511" s="43"/>
    </row>
    <row r="1512" spans="1:8" ht="15.75" x14ac:dyDescent="0.25">
      <c r="A1512" s="400" t="s">
        <v>105</v>
      </c>
      <c r="B1512" s="401">
        <v>2044</v>
      </c>
      <c r="C1512" s="401" t="str">
        <f t="shared" si="38"/>
        <v>Riverside_2044</v>
      </c>
      <c r="D1512" s="100">
        <v>291.51678612252277</v>
      </c>
      <c r="E1512" s="43"/>
      <c r="F1512" s="43"/>
      <c r="G1512" s="43"/>
      <c r="H1512" s="43"/>
    </row>
    <row r="1513" spans="1:8" ht="15.75" x14ac:dyDescent="0.25">
      <c r="A1513" s="400" t="s">
        <v>105</v>
      </c>
      <c r="B1513" s="401">
        <v>2045</v>
      </c>
      <c r="C1513" s="401" t="str">
        <f t="shared" si="38"/>
        <v>Riverside_2045</v>
      </c>
      <c r="D1513" s="100">
        <v>290.8535860971333</v>
      </c>
      <c r="E1513" s="43"/>
      <c r="F1513" s="43"/>
      <c r="G1513" s="43"/>
      <c r="H1513" s="43"/>
    </row>
    <row r="1514" spans="1:8" ht="15.75" x14ac:dyDescent="0.25">
      <c r="A1514" s="400" t="s">
        <v>105</v>
      </c>
      <c r="B1514" s="401">
        <v>2046</v>
      </c>
      <c r="C1514" s="401" t="str">
        <f t="shared" si="38"/>
        <v>Riverside_2046</v>
      </c>
      <c r="D1514" s="100">
        <v>290.29500066117743</v>
      </c>
      <c r="E1514" s="43"/>
      <c r="F1514" s="43"/>
      <c r="G1514" s="43"/>
      <c r="H1514" s="43"/>
    </row>
    <row r="1515" spans="1:8" ht="15.75" x14ac:dyDescent="0.25">
      <c r="A1515" s="400" t="s">
        <v>105</v>
      </c>
      <c r="B1515" s="401">
        <v>2047</v>
      </c>
      <c r="C1515" s="401" t="str">
        <f t="shared" si="38"/>
        <v>Riverside_2047</v>
      </c>
      <c r="D1515" s="100">
        <v>289.82416988734059</v>
      </c>
      <c r="E1515" s="43"/>
      <c r="F1515" s="43"/>
      <c r="G1515" s="43"/>
      <c r="H1515" s="43"/>
    </row>
    <row r="1516" spans="1:8" ht="15.75" x14ac:dyDescent="0.25">
      <c r="A1516" s="400" t="s">
        <v>105</v>
      </c>
      <c r="B1516" s="401">
        <v>2048</v>
      </c>
      <c r="C1516" s="401" t="str">
        <f t="shared" si="38"/>
        <v>Riverside_2048</v>
      </c>
      <c r="D1516" s="100">
        <v>289.42204499732753</v>
      </c>
      <c r="E1516" s="43"/>
      <c r="F1516" s="43"/>
      <c r="G1516" s="43"/>
      <c r="H1516" s="43"/>
    </row>
    <row r="1517" spans="1:8" ht="15.75" x14ac:dyDescent="0.25">
      <c r="A1517" s="400" t="s">
        <v>105</v>
      </c>
      <c r="B1517" s="401">
        <v>2049</v>
      </c>
      <c r="C1517" s="401" t="str">
        <f t="shared" si="38"/>
        <v>Riverside_2049</v>
      </c>
      <c r="D1517" s="100">
        <v>289.07649104524637</v>
      </c>
      <c r="E1517" s="43"/>
      <c r="F1517" s="43"/>
      <c r="G1517" s="43"/>
      <c r="H1517" s="43"/>
    </row>
    <row r="1518" spans="1:8" ht="15.75" x14ac:dyDescent="0.25">
      <c r="A1518" s="400" t="s">
        <v>105</v>
      </c>
      <c r="B1518" s="401">
        <v>2050</v>
      </c>
      <c r="C1518" s="401" t="str">
        <f t="shared" si="38"/>
        <v>Riverside_2050</v>
      </c>
      <c r="D1518" s="100">
        <v>288.79815799312394</v>
      </c>
      <c r="E1518" s="43"/>
      <c r="F1518" s="43"/>
      <c r="G1518" s="43"/>
      <c r="H1518" s="43"/>
    </row>
    <row r="1519" spans="1:8" ht="15.75" x14ac:dyDescent="0.25">
      <c r="A1519" s="101" t="s">
        <v>104</v>
      </c>
      <c r="B1519" s="102">
        <v>2015</v>
      </c>
      <c r="C1519" s="102" t="str">
        <f t="shared" si="38"/>
        <v>Sacramento Valley_2015</v>
      </c>
      <c r="D1519" s="99">
        <v>512.78531018156718</v>
      </c>
      <c r="E1519" s="43"/>
      <c r="F1519" s="43"/>
      <c r="G1519" s="43"/>
      <c r="H1519" s="43"/>
    </row>
    <row r="1520" spans="1:8" ht="15.75" x14ac:dyDescent="0.25">
      <c r="A1520" s="101" t="s">
        <v>104</v>
      </c>
      <c r="B1520" s="102">
        <v>2016</v>
      </c>
      <c r="C1520" s="102" t="str">
        <f t="shared" si="38"/>
        <v>Sacramento Valley_2016</v>
      </c>
      <c r="D1520" s="99">
        <v>502.92066202469687</v>
      </c>
      <c r="E1520" s="43"/>
      <c r="F1520" s="43"/>
      <c r="G1520" s="43"/>
      <c r="H1520" s="43"/>
    </row>
    <row r="1521" spans="1:8" ht="15.75" x14ac:dyDescent="0.25">
      <c r="A1521" s="402" t="s">
        <v>104</v>
      </c>
      <c r="B1521" s="403">
        <v>2017</v>
      </c>
      <c r="C1521" s="403" t="str">
        <f t="shared" si="38"/>
        <v>Sacramento Valley_2017</v>
      </c>
      <c r="D1521" s="100">
        <v>491.06194347966908</v>
      </c>
      <c r="E1521" s="43"/>
      <c r="F1521" s="43"/>
      <c r="G1521" s="43"/>
      <c r="H1521" s="43"/>
    </row>
    <row r="1522" spans="1:8" ht="15.75" x14ac:dyDescent="0.25">
      <c r="A1522" s="402" t="s">
        <v>104</v>
      </c>
      <c r="B1522" s="403">
        <v>2018</v>
      </c>
      <c r="C1522" s="403" t="str">
        <f t="shared" si="38"/>
        <v>Sacramento Valley_2018</v>
      </c>
      <c r="D1522" s="100">
        <v>478.19993559320267</v>
      </c>
      <c r="E1522" s="43"/>
      <c r="F1522" s="43"/>
      <c r="G1522" s="43"/>
      <c r="H1522" s="43"/>
    </row>
    <row r="1523" spans="1:8" ht="15.75" x14ac:dyDescent="0.25">
      <c r="A1523" s="402" t="s">
        <v>104</v>
      </c>
      <c r="B1523" s="403">
        <v>2019</v>
      </c>
      <c r="C1523" s="403" t="str">
        <f t="shared" si="38"/>
        <v>Sacramento Valley_2019</v>
      </c>
      <c r="D1523" s="100">
        <v>463.39450591001571</v>
      </c>
      <c r="E1523" s="43"/>
      <c r="F1523" s="43"/>
      <c r="G1523" s="43"/>
      <c r="H1523" s="43"/>
    </row>
    <row r="1524" spans="1:8" ht="15.75" x14ac:dyDescent="0.25">
      <c r="A1524" s="402" t="s">
        <v>104</v>
      </c>
      <c r="B1524" s="403">
        <v>2020</v>
      </c>
      <c r="C1524" s="403" t="str">
        <f t="shared" si="38"/>
        <v>Sacramento Valley_2020</v>
      </c>
      <c r="D1524" s="100">
        <v>449.86461363288424</v>
      </c>
      <c r="E1524" s="43"/>
      <c r="F1524" s="43"/>
      <c r="G1524" s="43"/>
      <c r="H1524" s="43"/>
    </row>
    <row r="1525" spans="1:8" ht="15.75" x14ac:dyDescent="0.25">
      <c r="A1525" s="402" t="s">
        <v>104</v>
      </c>
      <c r="B1525" s="403">
        <v>2021</v>
      </c>
      <c r="C1525" s="403" t="str">
        <f t="shared" si="38"/>
        <v>Sacramento Valley_2021</v>
      </c>
      <c r="D1525" s="100">
        <v>436.24489356288171</v>
      </c>
      <c r="E1525" s="43"/>
      <c r="F1525" s="43"/>
      <c r="G1525" s="43"/>
      <c r="H1525" s="43"/>
    </row>
    <row r="1526" spans="1:8" ht="15.75" x14ac:dyDescent="0.25">
      <c r="A1526" s="402" t="s">
        <v>104</v>
      </c>
      <c r="B1526" s="403">
        <v>2022</v>
      </c>
      <c r="C1526" s="403" t="str">
        <f t="shared" si="38"/>
        <v>Sacramento Valley_2022</v>
      </c>
      <c r="D1526" s="100">
        <v>422.77175956158237</v>
      </c>
      <c r="E1526" s="43"/>
      <c r="F1526" s="43"/>
      <c r="G1526" s="43"/>
      <c r="H1526" s="43"/>
    </row>
    <row r="1527" spans="1:8" ht="15.75" x14ac:dyDescent="0.25">
      <c r="A1527" s="402" t="s">
        <v>104</v>
      </c>
      <c r="B1527" s="403">
        <v>2023</v>
      </c>
      <c r="C1527" s="403" t="str">
        <f t="shared" si="38"/>
        <v>Sacramento Valley_2023</v>
      </c>
      <c r="D1527" s="100">
        <v>409.45034192269009</v>
      </c>
      <c r="E1527" s="43"/>
      <c r="F1527" s="43"/>
      <c r="G1527" s="43"/>
      <c r="H1527" s="43"/>
    </row>
    <row r="1528" spans="1:8" ht="15.75" x14ac:dyDescent="0.25">
      <c r="A1528" s="402" t="s">
        <v>104</v>
      </c>
      <c r="B1528" s="403">
        <v>2024</v>
      </c>
      <c r="C1528" s="403" t="str">
        <f t="shared" si="38"/>
        <v>Sacramento Valley_2024</v>
      </c>
      <c r="D1528" s="100">
        <v>396.33844932238401</v>
      </c>
      <c r="E1528" s="43"/>
      <c r="F1528" s="43"/>
      <c r="G1528" s="43"/>
      <c r="H1528" s="43"/>
    </row>
    <row r="1529" spans="1:8" ht="15.75" x14ac:dyDescent="0.25">
      <c r="A1529" s="402" t="s">
        <v>104</v>
      </c>
      <c r="B1529" s="403">
        <v>2025</v>
      </c>
      <c r="C1529" s="403" t="str">
        <f t="shared" si="38"/>
        <v>Sacramento Valley_2025</v>
      </c>
      <c r="D1529" s="100">
        <v>383.42543301928384</v>
      </c>
      <c r="E1529" s="43"/>
      <c r="F1529" s="43"/>
      <c r="G1529" s="43"/>
      <c r="H1529" s="43"/>
    </row>
    <row r="1530" spans="1:8" ht="15.75" x14ac:dyDescent="0.25">
      <c r="A1530" s="402" t="s">
        <v>104</v>
      </c>
      <c r="B1530" s="403">
        <v>2026</v>
      </c>
      <c r="C1530" s="403" t="str">
        <f t="shared" si="38"/>
        <v>Sacramento Valley_2026</v>
      </c>
      <c r="D1530" s="100">
        <v>371.70742806662071</v>
      </c>
      <c r="E1530" s="43"/>
      <c r="F1530" s="43"/>
      <c r="G1530" s="43"/>
      <c r="H1530" s="43"/>
    </row>
    <row r="1531" spans="1:8" ht="15.75" x14ac:dyDescent="0.25">
      <c r="A1531" s="402" t="s">
        <v>104</v>
      </c>
      <c r="B1531" s="403">
        <v>2027</v>
      </c>
      <c r="C1531" s="403" t="str">
        <f t="shared" si="38"/>
        <v>Sacramento Valley_2027</v>
      </c>
      <c r="D1531" s="100">
        <v>360.91420790373968</v>
      </c>
      <c r="E1531" s="43"/>
      <c r="F1531" s="43"/>
      <c r="G1531" s="43"/>
      <c r="H1531" s="43"/>
    </row>
    <row r="1532" spans="1:8" ht="15.75" x14ac:dyDescent="0.25">
      <c r="A1532" s="402" t="s">
        <v>104</v>
      </c>
      <c r="B1532" s="403">
        <v>2028</v>
      </c>
      <c r="C1532" s="403" t="str">
        <f t="shared" si="38"/>
        <v>Sacramento Valley_2028</v>
      </c>
      <c r="D1532" s="100">
        <v>351.20106590304209</v>
      </c>
      <c r="E1532" s="43"/>
      <c r="F1532" s="43"/>
      <c r="G1532" s="43"/>
      <c r="H1532" s="43"/>
    </row>
    <row r="1533" spans="1:8" ht="15.75" x14ac:dyDescent="0.25">
      <c r="A1533" s="402" t="s">
        <v>104</v>
      </c>
      <c r="B1533" s="403">
        <v>2029</v>
      </c>
      <c r="C1533" s="403" t="str">
        <f t="shared" si="38"/>
        <v>Sacramento Valley_2029</v>
      </c>
      <c r="D1533" s="100">
        <v>342.50126687035782</v>
      </c>
      <c r="E1533" s="43"/>
      <c r="F1533" s="43"/>
      <c r="G1533" s="43"/>
      <c r="H1533" s="43"/>
    </row>
    <row r="1534" spans="1:8" ht="15.75" x14ac:dyDescent="0.25">
      <c r="A1534" s="402" t="s">
        <v>104</v>
      </c>
      <c r="B1534" s="403">
        <v>2030</v>
      </c>
      <c r="C1534" s="403" t="str">
        <f t="shared" si="38"/>
        <v>Sacramento Valley_2030</v>
      </c>
      <c r="D1534" s="100">
        <v>334.75995685986516</v>
      </c>
      <c r="E1534" s="43"/>
      <c r="F1534" s="43"/>
      <c r="G1534" s="43"/>
      <c r="H1534" s="43"/>
    </row>
    <row r="1535" spans="1:8" ht="15.75" x14ac:dyDescent="0.25">
      <c r="A1535" s="402" t="s">
        <v>104</v>
      </c>
      <c r="B1535" s="403">
        <v>2031</v>
      </c>
      <c r="C1535" s="403" t="str">
        <f t="shared" si="38"/>
        <v>Sacramento Valley_2031</v>
      </c>
      <c r="D1535" s="100">
        <v>327.9051195144595</v>
      </c>
      <c r="E1535" s="43"/>
      <c r="F1535" s="43"/>
      <c r="G1535" s="43"/>
      <c r="H1535" s="43"/>
    </row>
    <row r="1536" spans="1:8" ht="15.75" x14ac:dyDescent="0.25">
      <c r="A1536" s="402" t="s">
        <v>104</v>
      </c>
      <c r="B1536" s="403">
        <v>2032</v>
      </c>
      <c r="C1536" s="403" t="str">
        <f t="shared" si="38"/>
        <v>Sacramento Valley_2032</v>
      </c>
      <c r="D1536" s="100">
        <v>321.86698167715582</v>
      </c>
      <c r="E1536" s="43"/>
      <c r="F1536" s="43"/>
      <c r="G1536" s="43"/>
      <c r="H1536" s="43"/>
    </row>
    <row r="1537" spans="1:8" ht="15.75" x14ac:dyDescent="0.25">
      <c r="A1537" s="402" t="s">
        <v>104</v>
      </c>
      <c r="B1537" s="403">
        <v>2033</v>
      </c>
      <c r="C1537" s="403" t="str">
        <f t="shared" si="38"/>
        <v>Sacramento Valley_2033</v>
      </c>
      <c r="D1537" s="100">
        <v>316.57797491265728</v>
      </c>
      <c r="E1537" s="43"/>
      <c r="F1537" s="43"/>
      <c r="G1537" s="43"/>
      <c r="H1537" s="43"/>
    </row>
    <row r="1538" spans="1:8" ht="15.75" x14ac:dyDescent="0.25">
      <c r="A1538" s="402" t="s">
        <v>104</v>
      </c>
      <c r="B1538" s="403">
        <v>2034</v>
      </c>
      <c r="C1538" s="403" t="str">
        <f t="shared" si="38"/>
        <v>Sacramento Valley_2034</v>
      </c>
      <c r="D1538" s="100">
        <v>311.96314264025108</v>
      </c>
      <c r="E1538" s="43"/>
      <c r="F1538" s="43"/>
      <c r="G1538" s="43"/>
      <c r="H1538" s="43"/>
    </row>
    <row r="1539" spans="1:8" ht="15.75" x14ac:dyDescent="0.25">
      <c r="A1539" s="402" t="s">
        <v>104</v>
      </c>
      <c r="B1539" s="403">
        <v>2035</v>
      </c>
      <c r="C1539" s="403" t="str">
        <f t="shared" si="38"/>
        <v>Sacramento Valley_2035</v>
      </c>
      <c r="D1539" s="100">
        <v>307.97236292969569</v>
      </c>
      <c r="E1539" s="43"/>
      <c r="F1539" s="43"/>
      <c r="G1539" s="43"/>
      <c r="H1539" s="43"/>
    </row>
    <row r="1540" spans="1:8" ht="15.75" x14ac:dyDescent="0.25">
      <c r="A1540" s="402" t="s">
        <v>104</v>
      </c>
      <c r="B1540" s="403">
        <v>2036</v>
      </c>
      <c r="C1540" s="403" t="str">
        <f t="shared" si="38"/>
        <v>Sacramento Valley_2036</v>
      </c>
      <c r="D1540" s="100">
        <v>304.66506179291338</v>
      </c>
      <c r="E1540" s="43"/>
      <c r="F1540" s="43"/>
      <c r="G1540" s="43"/>
      <c r="H1540" s="43"/>
    </row>
    <row r="1541" spans="1:8" ht="15.75" x14ac:dyDescent="0.25">
      <c r="A1541" s="402" t="s">
        <v>104</v>
      </c>
      <c r="B1541" s="403">
        <v>2037</v>
      </c>
      <c r="C1541" s="403" t="str">
        <f t="shared" si="38"/>
        <v>Sacramento Valley_2037</v>
      </c>
      <c r="D1541" s="100">
        <v>301.73814364447162</v>
      </c>
      <c r="E1541" s="43"/>
      <c r="F1541" s="43"/>
      <c r="G1541" s="43"/>
      <c r="H1541" s="43"/>
    </row>
    <row r="1542" spans="1:8" ht="15.75" x14ac:dyDescent="0.25">
      <c r="A1542" s="402" t="s">
        <v>104</v>
      </c>
      <c r="B1542" s="403">
        <v>2038</v>
      </c>
      <c r="C1542" s="403" t="str">
        <f t="shared" si="38"/>
        <v>Sacramento Valley_2038</v>
      </c>
      <c r="D1542" s="100">
        <v>299.26637687882942</v>
      </c>
      <c r="E1542" s="43"/>
      <c r="F1542" s="43"/>
      <c r="G1542" s="43"/>
      <c r="H1542" s="43"/>
    </row>
    <row r="1543" spans="1:8" ht="15.75" x14ac:dyDescent="0.25">
      <c r="A1543" s="402" t="s">
        <v>104</v>
      </c>
      <c r="B1543" s="403">
        <v>2039</v>
      </c>
      <c r="C1543" s="403" t="str">
        <f t="shared" si="38"/>
        <v>Sacramento Valley_2039</v>
      </c>
      <c r="D1543" s="100">
        <v>297.18008898660452</v>
      </c>
      <c r="E1543" s="43"/>
      <c r="F1543" s="43"/>
      <c r="G1543" s="43"/>
      <c r="H1543" s="43"/>
    </row>
    <row r="1544" spans="1:8" ht="15.75" x14ac:dyDescent="0.25">
      <c r="A1544" s="402" t="s">
        <v>104</v>
      </c>
      <c r="B1544" s="403">
        <v>2040</v>
      </c>
      <c r="C1544" s="403" t="str">
        <f t="shared" si="38"/>
        <v>Sacramento Valley_2040</v>
      </c>
      <c r="D1544" s="100">
        <v>295.43849098628431</v>
      </c>
      <c r="E1544" s="43"/>
      <c r="F1544" s="43"/>
      <c r="G1544" s="43"/>
      <c r="H1544" s="43"/>
    </row>
    <row r="1545" spans="1:8" ht="15.75" x14ac:dyDescent="0.25">
      <c r="A1545" s="402" t="s">
        <v>104</v>
      </c>
      <c r="B1545" s="403">
        <v>2041</v>
      </c>
      <c r="C1545" s="403" t="str">
        <f t="shared" si="38"/>
        <v>Sacramento Valley_2041</v>
      </c>
      <c r="D1545" s="100">
        <v>294.00216844957106</v>
      </c>
      <c r="E1545" s="43"/>
      <c r="F1545" s="43"/>
      <c r="G1545" s="43"/>
      <c r="H1545" s="43"/>
    </row>
    <row r="1546" spans="1:8" ht="15.75" x14ac:dyDescent="0.25">
      <c r="A1546" s="402" t="s">
        <v>104</v>
      </c>
      <c r="B1546" s="403">
        <v>2042</v>
      </c>
      <c r="C1546" s="403" t="str">
        <f t="shared" si="38"/>
        <v>Sacramento Valley_2042</v>
      </c>
      <c r="D1546" s="100">
        <v>292.80883801347153</v>
      </c>
      <c r="E1546" s="43"/>
      <c r="F1546" s="43"/>
      <c r="G1546" s="43"/>
      <c r="H1546" s="43"/>
    </row>
    <row r="1547" spans="1:8" ht="15.75" x14ac:dyDescent="0.25">
      <c r="A1547" s="402" t="s">
        <v>104</v>
      </c>
      <c r="B1547" s="403">
        <v>2043</v>
      </c>
      <c r="C1547" s="403" t="str">
        <f t="shared" si="38"/>
        <v>Sacramento Valley_2043</v>
      </c>
      <c r="D1547" s="100">
        <v>291.83220465357078</v>
      </c>
      <c r="E1547" s="43"/>
      <c r="F1547" s="43"/>
      <c r="G1547" s="43"/>
      <c r="H1547" s="43"/>
    </row>
    <row r="1548" spans="1:8" ht="15.75" x14ac:dyDescent="0.25">
      <c r="A1548" s="402" t="s">
        <v>104</v>
      </c>
      <c r="B1548" s="403">
        <v>2044</v>
      </c>
      <c r="C1548" s="403" t="str">
        <f t="shared" si="38"/>
        <v>Sacramento Valley_2044</v>
      </c>
      <c r="D1548" s="100">
        <v>291.02458109964238</v>
      </c>
      <c r="E1548" s="43"/>
      <c r="F1548" s="43"/>
      <c r="G1548" s="43"/>
      <c r="H1548" s="43"/>
    </row>
    <row r="1549" spans="1:8" ht="15.75" x14ac:dyDescent="0.25">
      <c r="A1549" s="402" t="s">
        <v>104</v>
      </c>
      <c r="B1549" s="403">
        <v>2045</v>
      </c>
      <c r="C1549" s="403" t="str">
        <f t="shared" ref="C1549:C1554" si="39">CONCATENATE(A1549,"_",B1549)</f>
        <v>Sacramento Valley_2045</v>
      </c>
      <c r="D1549" s="100">
        <v>290.34944843409141</v>
      </c>
      <c r="E1549" s="43"/>
      <c r="F1549" s="43"/>
      <c r="G1549" s="43"/>
      <c r="H1549" s="43"/>
    </row>
    <row r="1550" spans="1:8" ht="15.75" x14ac:dyDescent="0.25">
      <c r="A1550" s="402" t="s">
        <v>104</v>
      </c>
      <c r="B1550" s="403">
        <v>2046</v>
      </c>
      <c r="C1550" s="403" t="str">
        <f t="shared" si="39"/>
        <v>Sacramento Valley_2046</v>
      </c>
      <c r="D1550" s="100">
        <v>289.78843109792376</v>
      </c>
      <c r="E1550" s="43"/>
      <c r="F1550" s="43"/>
      <c r="G1550" s="43"/>
      <c r="H1550" s="43"/>
    </row>
    <row r="1551" spans="1:8" ht="15.75" x14ac:dyDescent="0.25">
      <c r="A1551" s="402" t="s">
        <v>104</v>
      </c>
      <c r="B1551" s="403">
        <v>2047</v>
      </c>
      <c r="C1551" s="403" t="str">
        <f t="shared" si="39"/>
        <v>Sacramento Valley_2047</v>
      </c>
      <c r="D1551" s="100">
        <v>289.32465402911788</v>
      </c>
      <c r="E1551" s="43"/>
      <c r="F1551" s="43"/>
      <c r="G1551" s="43"/>
      <c r="H1551" s="43"/>
    </row>
    <row r="1552" spans="1:8" ht="15.75" x14ac:dyDescent="0.25">
      <c r="A1552" s="402" t="s">
        <v>104</v>
      </c>
      <c r="B1552" s="403">
        <v>2048</v>
      </c>
      <c r="C1552" s="403" t="str">
        <f t="shared" si="39"/>
        <v>Sacramento Valley_2048</v>
      </c>
      <c r="D1552" s="100">
        <v>288.94322689086266</v>
      </c>
      <c r="E1552" s="43"/>
      <c r="F1552" s="43"/>
      <c r="G1552" s="43"/>
      <c r="H1552" s="43"/>
    </row>
    <row r="1553" spans="1:8" ht="15.75" x14ac:dyDescent="0.25">
      <c r="A1553" s="402" t="s">
        <v>104</v>
      </c>
      <c r="B1553" s="403">
        <v>2049</v>
      </c>
      <c r="C1553" s="403" t="str">
        <f t="shared" si="39"/>
        <v>Sacramento Valley_2049</v>
      </c>
      <c r="D1553" s="100">
        <v>288.62457415635089</v>
      </c>
      <c r="E1553" s="43"/>
      <c r="F1553" s="43"/>
      <c r="G1553" s="43"/>
      <c r="H1553" s="43"/>
    </row>
    <row r="1554" spans="1:8" ht="15.75" x14ac:dyDescent="0.25">
      <c r="A1554" s="402" t="s">
        <v>104</v>
      </c>
      <c r="B1554" s="403">
        <v>2050</v>
      </c>
      <c r="C1554" s="403" t="str">
        <f t="shared" si="39"/>
        <v>Sacramento Valley_2050</v>
      </c>
      <c r="D1554" s="100">
        <v>288.36561474150369</v>
      </c>
      <c r="E1554" s="43"/>
      <c r="F1554" s="43"/>
      <c r="G1554" s="43"/>
      <c r="H1554" s="43"/>
    </row>
    <row r="1555" spans="1:8" ht="15.75" x14ac:dyDescent="0.25">
      <c r="A1555" s="96" t="s">
        <v>101</v>
      </c>
      <c r="B1555" s="97">
        <v>2015</v>
      </c>
      <c r="C1555" s="98" t="s">
        <v>103</v>
      </c>
      <c r="D1555" s="99">
        <v>506.48013614431648</v>
      </c>
      <c r="E1555" s="43"/>
      <c r="F1555" s="43"/>
      <c r="G1555" s="43"/>
      <c r="H1555" s="43"/>
    </row>
    <row r="1556" spans="1:8" ht="15.75" x14ac:dyDescent="0.25">
      <c r="A1556" s="96" t="s">
        <v>101</v>
      </c>
      <c r="B1556" s="97">
        <v>2016</v>
      </c>
      <c r="C1556" s="98" t="s">
        <v>102</v>
      </c>
      <c r="D1556" s="99">
        <v>496.05345281235367</v>
      </c>
      <c r="E1556" s="43"/>
      <c r="F1556" s="43"/>
      <c r="G1556" s="43"/>
      <c r="H1556" s="43"/>
    </row>
    <row r="1557" spans="1:8" ht="15.75" x14ac:dyDescent="0.25">
      <c r="A1557" s="400" t="s">
        <v>101</v>
      </c>
      <c r="B1557" s="401">
        <v>2017</v>
      </c>
      <c r="C1557" s="401" t="str">
        <f t="shared" ref="C1557:C1620" si="40">CONCATENATE(A1557,"_",B1557)</f>
        <v>Sacramento_2017</v>
      </c>
      <c r="D1557" s="100">
        <v>484.59335974520883</v>
      </c>
      <c r="E1557" s="43"/>
      <c r="F1557" s="43"/>
      <c r="G1557" s="43"/>
      <c r="H1557" s="43"/>
    </row>
    <row r="1558" spans="1:8" ht="15.75" x14ac:dyDescent="0.25">
      <c r="A1558" s="400" t="s">
        <v>101</v>
      </c>
      <c r="B1558" s="401">
        <v>2018</v>
      </c>
      <c r="C1558" s="401" t="str">
        <f t="shared" si="40"/>
        <v>Sacramento_2018</v>
      </c>
      <c r="D1558" s="100">
        <v>472.29732870659313</v>
      </c>
      <c r="E1558" s="43"/>
      <c r="F1558" s="43"/>
      <c r="G1558" s="43"/>
      <c r="H1558" s="43"/>
    </row>
    <row r="1559" spans="1:8" ht="15.75" x14ac:dyDescent="0.25">
      <c r="A1559" s="400" t="s">
        <v>101</v>
      </c>
      <c r="B1559" s="401">
        <v>2019</v>
      </c>
      <c r="C1559" s="401" t="str">
        <f t="shared" si="40"/>
        <v>Sacramento_2019</v>
      </c>
      <c r="D1559" s="100">
        <v>456.94405470804156</v>
      </c>
      <c r="E1559" s="43"/>
      <c r="F1559" s="43"/>
      <c r="G1559" s="43"/>
      <c r="H1559" s="43"/>
    </row>
    <row r="1560" spans="1:8" ht="15.75" x14ac:dyDescent="0.25">
      <c r="A1560" s="400" t="s">
        <v>101</v>
      </c>
      <c r="B1560" s="401">
        <v>2020</v>
      </c>
      <c r="C1560" s="401" t="str">
        <f t="shared" si="40"/>
        <v>Sacramento_2020</v>
      </c>
      <c r="D1560" s="100">
        <v>443.96495712335724</v>
      </c>
      <c r="E1560" s="43"/>
      <c r="F1560" s="43"/>
      <c r="G1560" s="43"/>
      <c r="H1560" s="43"/>
    </row>
    <row r="1561" spans="1:8" ht="15.75" x14ac:dyDescent="0.25">
      <c r="A1561" s="400" t="s">
        <v>101</v>
      </c>
      <c r="B1561" s="401">
        <v>2021</v>
      </c>
      <c r="C1561" s="401" t="str">
        <f t="shared" si="40"/>
        <v>Sacramento_2021</v>
      </c>
      <c r="D1561" s="100">
        <v>430.83508489255451</v>
      </c>
      <c r="E1561" s="43"/>
      <c r="F1561" s="43"/>
      <c r="G1561" s="43"/>
      <c r="H1561" s="43"/>
    </row>
    <row r="1562" spans="1:8" ht="15.75" x14ac:dyDescent="0.25">
      <c r="A1562" s="400" t="s">
        <v>101</v>
      </c>
      <c r="B1562" s="401">
        <v>2022</v>
      </c>
      <c r="C1562" s="401" t="str">
        <f t="shared" si="40"/>
        <v>Sacramento_2022</v>
      </c>
      <c r="D1562" s="100">
        <v>417.85375312831712</v>
      </c>
      <c r="E1562" s="43"/>
      <c r="F1562" s="43"/>
      <c r="G1562" s="43"/>
      <c r="H1562" s="43"/>
    </row>
    <row r="1563" spans="1:8" ht="15.75" x14ac:dyDescent="0.25">
      <c r="A1563" s="400" t="s">
        <v>101</v>
      </c>
      <c r="B1563" s="401">
        <v>2023</v>
      </c>
      <c r="C1563" s="401" t="str">
        <f t="shared" si="40"/>
        <v>Sacramento_2023</v>
      </c>
      <c r="D1563" s="100">
        <v>404.98765611460038</v>
      </c>
      <c r="E1563" s="43"/>
      <c r="F1563" s="43"/>
      <c r="G1563" s="43"/>
      <c r="H1563" s="43"/>
    </row>
    <row r="1564" spans="1:8" ht="15.75" x14ac:dyDescent="0.25">
      <c r="A1564" s="400" t="s">
        <v>101</v>
      </c>
      <c r="B1564" s="401">
        <v>2024</v>
      </c>
      <c r="C1564" s="401" t="str">
        <f t="shared" si="40"/>
        <v>Sacramento_2024</v>
      </c>
      <c r="D1564" s="100">
        <v>392.30075766765384</v>
      </c>
      <c r="E1564" s="43"/>
      <c r="F1564" s="43"/>
      <c r="G1564" s="43"/>
      <c r="H1564" s="43"/>
    </row>
    <row r="1565" spans="1:8" ht="15.75" x14ac:dyDescent="0.25">
      <c r="A1565" s="400" t="s">
        <v>101</v>
      </c>
      <c r="B1565" s="401">
        <v>2025</v>
      </c>
      <c r="C1565" s="401" t="str">
        <f t="shared" si="40"/>
        <v>Sacramento_2025</v>
      </c>
      <c r="D1565" s="100">
        <v>379.76482157992757</v>
      </c>
      <c r="E1565" s="43"/>
      <c r="F1565" s="43"/>
      <c r="G1565" s="43"/>
      <c r="H1565" s="43"/>
    </row>
    <row r="1566" spans="1:8" ht="15.75" x14ac:dyDescent="0.25">
      <c r="A1566" s="400" t="s">
        <v>101</v>
      </c>
      <c r="B1566" s="401">
        <v>2026</v>
      </c>
      <c r="C1566" s="401" t="str">
        <f t="shared" si="40"/>
        <v>Sacramento_2026</v>
      </c>
      <c r="D1566" s="100">
        <v>368.27063274234575</v>
      </c>
      <c r="E1566" s="43"/>
      <c r="F1566" s="43"/>
      <c r="G1566" s="43"/>
      <c r="H1566" s="43"/>
    </row>
    <row r="1567" spans="1:8" ht="15.75" x14ac:dyDescent="0.25">
      <c r="A1567" s="400" t="s">
        <v>101</v>
      </c>
      <c r="B1567" s="401">
        <v>2027</v>
      </c>
      <c r="C1567" s="401" t="str">
        <f t="shared" si="40"/>
        <v>Sacramento_2027</v>
      </c>
      <c r="D1567" s="100">
        <v>357.72266041628876</v>
      </c>
      <c r="E1567" s="43"/>
      <c r="F1567" s="43"/>
      <c r="G1567" s="43"/>
      <c r="H1567" s="43"/>
    </row>
    <row r="1568" spans="1:8" ht="15.75" x14ac:dyDescent="0.25">
      <c r="A1568" s="400" t="s">
        <v>101</v>
      </c>
      <c r="B1568" s="401">
        <v>2028</v>
      </c>
      <c r="C1568" s="401" t="str">
        <f t="shared" si="40"/>
        <v>Sacramento_2028</v>
      </c>
      <c r="D1568" s="100">
        <v>348.20984327100746</v>
      </c>
      <c r="E1568" s="43"/>
      <c r="F1568" s="43"/>
      <c r="G1568" s="43"/>
      <c r="H1568" s="43"/>
    </row>
    <row r="1569" spans="1:8" ht="15.75" x14ac:dyDescent="0.25">
      <c r="A1569" s="400" t="s">
        <v>101</v>
      </c>
      <c r="B1569" s="401">
        <v>2029</v>
      </c>
      <c r="C1569" s="401" t="str">
        <f t="shared" si="40"/>
        <v>Sacramento_2029</v>
      </c>
      <c r="D1569" s="100">
        <v>339.67863897059323</v>
      </c>
      <c r="E1569" s="43"/>
      <c r="F1569" s="43"/>
      <c r="G1569" s="43"/>
      <c r="H1569" s="43"/>
    </row>
    <row r="1570" spans="1:8" ht="15.75" x14ac:dyDescent="0.25">
      <c r="A1570" s="400" t="s">
        <v>101</v>
      </c>
      <c r="B1570" s="401">
        <v>2030</v>
      </c>
      <c r="C1570" s="401" t="str">
        <f t="shared" si="40"/>
        <v>Sacramento_2030</v>
      </c>
      <c r="D1570" s="100">
        <v>332.07900062121519</v>
      </c>
      <c r="E1570" s="43"/>
      <c r="F1570" s="43"/>
      <c r="G1570" s="43"/>
      <c r="H1570" s="43"/>
    </row>
    <row r="1571" spans="1:8" ht="15.75" x14ac:dyDescent="0.25">
      <c r="A1571" s="400" t="s">
        <v>101</v>
      </c>
      <c r="B1571" s="401">
        <v>2031</v>
      </c>
      <c r="C1571" s="401" t="str">
        <f t="shared" si="40"/>
        <v>Sacramento_2031</v>
      </c>
      <c r="D1571" s="100">
        <v>325.34881501270888</v>
      </c>
      <c r="E1571" s="43"/>
      <c r="F1571" s="43"/>
      <c r="G1571" s="43"/>
      <c r="H1571" s="43"/>
    </row>
    <row r="1572" spans="1:8" ht="15.75" x14ac:dyDescent="0.25">
      <c r="A1572" s="400" t="s">
        <v>101</v>
      </c>
      <c r="B1572" s="401">
        <v>2032</v>
      </c>
      <c r="C1572" s="401" t="str">
        <f t="shared" si="40"/>
        <v>Sacramento_2032</v>
      </c>
      <c r="D1572" s="100">
        <v>319.4136155022336</v>
      </c>
      <c r="E1572" s="43"/>
      <c r="F1572" s="43"/>
      <c r="G1572" s="43"/>
      <c r="H1572" s="43"/>
    </row>
    <row r="1573" spans="1:8" ht="15.75" x14ac:dyDescent="0.25">
      <c r="A1573" s="400" t="s">
        <v>101</v>
      </c>
      <c r="B1573" s="401">
        <v>2033</v>
      </c>
      <c r="C1573" s="401" t="str">
        <f t="shared" si="40"/>
        <v>Sacramento_2033</v>
      </c>
      <c r="D1573" s="100">
        <v>314.2167570118832</v>
      </c>
      <c r="E1573" s="43"/>
      <c r="F1573" s="43"/>
      <c r="G1573" s="43"/>
      <c r="H1573" s="43"/>
    </row>
    <row r="1574" spans="1:8" ht="15.75" x14ac:dyDescent="0.25">
      <c r="A1574" s="400" t="s">
        <v>101</v>
      </c>
      <c r="B1574" s="401">
        <v>2034</v>
      </c>
      <c r="C1574" s="401" t="str">
        <f t="shared" si="40"/>
        <v>Sacramento_2034</v>
      </c>
      <c r="D1574" s="100">
        <v>309.68374284493217</v>
      </c>
      <c r="E1574" s="43"/>
      <c r="F1574" s="43"/>
      <c r="G1574" s="43"/>
      <c r="H1574" s="43"/>
    </row>
    <row r="1575" spans="1:8" ht="15.75" x14ac:dyDescent="0.25">
      <c r="A1575" s="400" t="s">
        <v>101</v>
      </c>
      <c r="B1575" s="401">
        <v>2035</v>
      </c>
      <c r="C1575" s="401" t="str">
        <f t="shared" si="40"/>
        <v>Sacramento_2035</v>
      </c>
      <c r="D1575" s="100">
        <v>305.76309763838162</v>
      </c>
      <c r="E1575" s="43"/>
      <c r="F1575" s="43"/>
      <c r="G1575" s="43"/>
      <c r="H1575" s="43"/>
    </row>
    <row r="1576" spans="1:8" ht="15.75" x14ac:dyDescent="0.25">
      <c r="A1576" s="400" t="s">
        <v>101</v>
      </c>
      <c r="B1576" s="401">
        <v>2036</v>
      </c>
      <c r="C1576" s="401" t="str">
        <f t="shared" si="40"/>
        <v>Sacramento_2036</v>
      </c>
      <c r="D1576" s="100">
        <v>302.39108723012055</v>
      </c>
      <c r="E1576" s="43"/>
      <c r="F1576" s="43"/>
      <c r="G1576" s="43"/>
      <c r="H1576" s="43"/>
    </row>
    <row r="1577" spans="1:8" ht="15.75" x14ac:dyDescent="0.25">
      <c r="A1577" s="400" t="s">
        <v>101</v>
      </c>
      <c r="B1577" s="401">
        <v>2037</v>
      </c>
      <c r="C1577" s="401" t="str">
        <f t="shared" si="40"/>
        <v>Sacramento_2037</v>
      </c>
      <c r="D1577" s="100">
        <v>299.51766457396093</v>
      </c>
      <c r="E1577" s="43"/>
      <c r="F1577" s="43"/>
      <c r="G1577" s="43"/>
      <c r="H1577" s="43"/>
    </row>
    <row r="1578" spans="1:8" ht="15.75" x14ac:dyDescent="0.25">
      <c r="A1578" s="400" t="s">
        <v>101</v>
      </c>
      <c r="B1578" s="401">
        <v>2038</v>
      </c>
      <c r="C1578" s="401" t="str">
        <f t="shared" si="40"/>
        <v>Sacramento_2038</v>
      </c>
      <c r="D1578" s="100">
        <v>297.09201603664724</v>
      </c>
      <c r="E1578" s="43"/>
      <c r="F1578" s="43"/>
      <c r="G1578" s="43"/>
      <c r="H1578" s="43"/>
    </row>
    <row r="1579" spans="1:8" ht="15.75" x14ac:dyDescent="0.25">
      <c r="A1579" s="400" t="s">
        <v>101</v>
      </c>
      <c r="B1579" s="401">
        <v>2039</v>
      </c>
      <c r="C1579" s="401" t="str">
        <f t="shared" si="40"/>
        <v>Sacramento_2039</v>
      </c>
      <c r="D1579" s="100">
        <v>295.04438368281467</v>
      </c>
      <c r="E1579" s="43"/>
      <c r="F1579" s="43"/>
      <c r="G1579" s="43"/>
      <c r="H1579" s="43"/>
    </row>
    <row r="1580" spans="1:8" ht="15.75" x14ac:dyDescent="0.25">
      <c r="A1580" s="400" t="s">
        <v>101</v>
      </c>
      <c r="B1580" s="401">
        <v>2040</v>
      </c>
      <c r="C1580" s="401" t="str">
        <f t="shared" si="40"/>
        <v>Sacramento_2040</v>
      </c>
      <c r="D1580" s="100">
        <v>293.33799730747108</v>
      </c>
      <c r="E1580" s="43"/>
      <c r="F1580" s="43"/>
      <c r="G1580" s="43"/>
      <c r="H1580" s="43"/>
    </row>
    <row r="1581" spans="1:8" ht="15.75" x14ac:dyDescent="0.25">
      <c r="A1581" s="400" t="s">
        <v>101</v>
      </c>
      <c r="B1581" s="401">
        <v>2041</v>
      </c>
      <c r="C1581" s="401" t="str">
        <f t="shared" si="40"/>
        <v>Sacramento_2041</v>
      </c>
      <c r="D1581" s="100">
        <v>291.93100750645789</v>
      </c>
      <c r="E1581" s="43"/>
      <c r="F1581" s="43"/>
      <c r="G1581" s="43"/>
      <c r="H1581" s="43"/>
    </row>
    <row r="1582" spans="1:8" ht="15.75" x14ac:dyDescent="0.25">
      <c r="A1582" s="400" t="s">
        <v>101</v>
      </c>
      <c r="B1582" s="401">
        <v>2042</v>
      </c>
      <c r="C1582" s="401" t="str">
        <f t="shared" si="40"/>
        <v>Sacramento_2042</v>
      </c>
      <c r="D1582" s="100">
        <v>290.76636783685041</v>
      </c>
      <c r="E1582" s="43"/>
      <c r="F1582" s="43"/>
      <c r="G1582" s="43"/>
      <c r="H1582" s="43"/>
    </row>
    <row r="1583" spans="1:8" ht="15.75" x14ac:dyDescent="0.25">
      <c r="A1583" s="400" t="s">
        <v>101</v>
      </c>
      <c r="B1583" s="401">
        <v>2043</v>
      </c>
      <c r="C1583" s="401" t="str">
        <f t="shared" si="40"/>
        <v>Sacramento_2043</v>
      </c>
      <c r="D1583" s="100">
        <v>289.81457821580784</v>
      </c>
      <c r="E1583" s="43"/>
      <c r="F1583" s="43"/>
      <c r="G1583" s="43"/>
      <c r="H1583" s="43"/>
    </row>
    <row r="1584" spans="1:8" ht="15.75" x14ac:dyDescent="0.25">
      <c r="A1584" s="400" t="s">
        <v>101</v>
      </c>
      <c r="B1584" s="401">
        <v>2044</v>
      </c>
      <c r="C1584" s="401" t="str">
        <f t="shared" si="40"/>
        <v>Sacramento_2044</v>
      </c>
      <c r="D1584" s="100">
        <v>289.03103989555137</v>
      </c>
      <c r="E1584" s="43"/>
      <c r="F1584" s="43"/>
      <c r="G1584" s="43"/>
      <c r="H1584" s="43"/>
    </row>
    <row r="1585" spans="1:8" ht="15.75" x14ac:dyDescent="0.25">
      <c r="A1585" s="400" t="s">
        <v>101</v>
      </c>
      <c r="B1585" s="401">
        <v>2045</v>
      </c>
      <c r="C1585" s="401" t="str">
        <f t="shared" si="40"/>
        <v>Sacramento_2045</v>
      </c>
      <c r="D1585" s="100">
        <v>288.37802431644758</v>
      </c>
      <c r="E1585" s="43"/>
      <c r="F1585" s="43"/>
      <c r="G1585" s="43"/>
      <c r="H1585" s="43"/>
    </row>
    <row r="1586" spans="1:8" ht="15.75" x14ac:dyDescent="0.25">
      <c r="A1586" s="400" t="s">
        <v>101</v>
      </c>
      <c r="B1586" s="401">
        <v>2046</v>
      </c>
      <c r="C1586" s="401" t="str">
        <f t="shared" si="40"/>
        <v>Sacramento_2046</v>
      </c>
      <c r="D1586" s="100">
        <v>287.83640517231339</v>
      </c>
      <c r="E1586" s="43"/>
      <c r="F1586" s="43"/>
      <c r="G1586" s="43"/>
      <c r="H1586" s="43"/>
    </row>
    <row r="1587" spans="1:8" ht="15.75" x14ac:dyDescent="0.25">
      <c r="A1587" s="400" t="s">
        <v>101</v>
      </c>
      <c r="B1587" s="401">
        <v>2047</v>
      </c>
      <c r="C1587" s="401" t="str">
        <f t="shared" si="40"/>
        <v>Sacramento_2047</v>
      </c>
      <c r="D1587" s="100">
        <v>287.38853050541633</v>
      </c>
      <c r="E1587" s="43"/>
      <c r="F1587" s="43"/>
      <c r="G1587" s="43"/>
      <c r="H1587" s="43"/>
    </row>
    <row r="1588" spans="1:8" ht="15.75" x14ac:dyDescent="0.25">
      <c r="A1588" s="400" t="s">
        <v>101</v>
      </c>
      <c r="B1588" s="401">
        <v>2048</v>
      </c>
      <c r="C1588" s="401" t="str">
        <f t="shared" si="40"/>
        <v>Sacramento_2048</v>
      </c>
      <c r="D1588" s="100">
        <v>287.02599678486871</v>
      </c>
      <c r="E1588" s="43"/>
      <c r="F1588" s="43"/>
      <c r="G1588" s="43"/>
      <c r="H1588" s="43"/>
    </row>
    <row r="1589" spans="1:8" ht="15.75" x14ac:dyDescent="0.25">
      <c r="A1589" s="400" t="s">
        <v>101</v>
      </c>
      <c r="B1589" s="401">
        <v>2049</v>
      </c>
      <c r="C1589" s="401" t="str">
        <f t="shared" si="40"/>
        <v>Sacramento_2049</v>
      </c>
      <c r="D1589" s="100">
        <v>286.72500348800446</v>
      </c>
      <c r="E1589" s="43"/>
      <c r="F1589" s="43"/>
      <c r="G1589" s="43"/>
      <c r="H1589" s="43"/>
    </row>
    <row r="1590" spans="1:8" ht="15.75" x14ac:dyDescent="0.25">
      <c r="A1590" s="400" t="s">
        <v>101</v>
      </c>
      <c r="B1590" s="401">
        <v>2050</v>
      </c>
      <c r="C1590" s="401" t="str">
        <f t="shared" si="40"/>
        <v>Sacramento_2050</v>
      </c>
      <c r="D1590" s="100">
        <v>286.48062172063487</v>
      </c>
      <c r="E1590" s="43"/>
      <c r="F1590" s="43"/>
      <c r="G1590" s="43"/>
      <c r="H1590" s="43"/>
    </row>
    <row r="1591" spans="1:8" ht="15.75" x14ac:dyDescent="0.25">
      <c r="A1591" s="101" t="s">
        <v>100</v>
      </c>
      <c r="B1591" s="102">
        <v>2015</v>
      </c>
      <c r="C1591" s="102" t="str">
        <f t="shared" si="40"/>
        <v>Salton Sea_2015</v>
      </c>
      <c r="D1591" s="99">
        <v>516.76839193354749</v>
      </c>
      <c r="E1591" s="43"/>
      <c r="F1591" s="43"/>
      <c r="G1591" s="43"/>
      <c r="H1591" s="43"/>
    </row>
    <row r="1592" spans="1:8" ht="15.75" x14ac:dyDescent="0.25">
      <c r="A1592" s="101" t="s">
        <v>100</v>
      </c>
      <c r="B1592" s="102">
        <v>2016</v>
      </c>
      <c r="C1592" s="102" t="str">
        <f t="shared" si="40"/>
        <v>Salton Sea_2016</v>
      </c>
      <c r="D1592" s="99">
        <v>506.45850347472577</v>
      </c>
      <c r="E1592" s="43"/>
      <c r="F1592" s="43"/>
      <c r="G1592" s="43"/>
      <c r="H1592" s="43"/>
    </row>
    <row r="1593" spans="1:8" ht="15.75" x14ac:dyDescent="0.25">
      <c r="A1593" s="402" t="s">
        <v>100</v>
      </c>
      <c r="B1593" s="403">
        <v>2017</v>
      </c>
      <c r="C1593" s="403" t="str">
        <f t="shared" si="40"/>
        <v>Salton Sea_2017</v>
      </c>
      <c r="D1593" s="100">
        <v>494.82377191095105</v>
      </c>
      <c r="E1593" s="43"/>
      <c r="F1593" s="43"/>
      <c r="G1593" s="43"/>
      <c r="H1593" s="43"/>
    </row>
    <row r="1594" spans="1:8" ht="15.75" x14ac:dyDescent="0.25">
      <c r="A1594" s="402" t="s">
        <v>100</v>
      </c>
      <c r="B1594" s="403">
        <v>2018</v>
      </c>
      <c r="C1594" s="403" t="str">
        <f t="shared" si="40"/>
        <v>Salton Sea_2018</v>
      </c>
      <c r="D1594" s="100">
        <v>482.23608072976128</v>
      </c>
      <c r="E1594" s="43"/>
      <c r="F1594" s="43"/>
      <c r="G1594" s="43"/>
      <c r="H1594" s="43"/>
    </row>
    <row r="1595" spans="1:8" ht="15.75" x14ac:dyDescent="0.25">
      <c r="A1595" s="402" t="s">
        <v>100</v>
      </c>
      <c r="B1595" s="403">
        <v>2019</v>
      </c>
      <c r="C1595" s="403" t="str">
        <f t="shared" si="40"/>
        <v>Salton Sea_2019</v>
      </c>
      <c r="D1595" s="100">
        <v>469.01336781464209</v>
      </c>
      <c r="E1595" s="43"/>
      <c r="F1595" s="43"/>
      <c r="G1595" s="43"/>
      <c r="H1595" s="43"/>
    </row>
    <row r="1596" spans="1:8" ht="15.75" x14ac:dyDescent="0.25">
      <c r="A1596" s="402" t="s">
        <v>100</v>
      </c>
      <c r="B1596" s="403">
        <v>2020</v>
      </c>
      <c r="C1596" s="403" t="str">
        <f t="shared" si="40"/>
        <v>Salton Sea_2020</v>
      </c>
      <c r="D1596" s="100">
        <v>455.74161216143966</v>
      </c>
      <c r="E1596" s="43"/>
      <c r="F1596" s="43"/>
      <c r="G1596" s="43"/>
      <c r="H1596" s="43"/>
    </row>
    <row r="1597" spans="1:8" ht="15.75" x14ac:dyDescent="0.25">
      <c r="A1597" s="402" t="s">
        <v>100</v>
      </c>
      <c r="B1597" s="403">
        <v>2021</v>
      </c>
      <c r="C1597" s="403" t="str">
        <f t="shared" si="40"/>
        <v>Salton Sea_2021</v>
      </c>
      <c r="D1597" s="100">
        <v>442.3241448089542</v>
      </c>
      <c r="E1597" s="43"/>
      <c r="F1597" s="43"/>
      <c r="G1597" s="43"/>
      <c r="H1597" s="43"/>
    </row>
    <row r="1598" spans="1:8" ht="15.75" x14ac:dyDescent="0.25">
      <c r="A1598" s="402" t="s">
        <v>100</v>
      </c>
      <c r="B1598" s="403">
        <v>2022</v>
      </c>
      <c r="C1598" s="403" t="str">
        <f t="shared" si="40"/>
        <v>Salton Sea_2022</v>
      </c>
      <c r="D1598" s="100">
        <v>428.98474097914504</v>
      </c>
      <c r="E1598" s="43"/>
      <c r="F1598" s="43"/>
      <c r="G1598" s="43"/>
      <c r="H1598" s="43"/>
    </row>
    <row r="1599" spans="1:8" ht="15.75" x14ac:dyDescent="0.25">
      <c r="A1599" s="402" t="s">
        <v>100</v>
      </c>
      <c r="B1599" s="403">
        <v>2023</v>
      </c>
      <c r="C1599" s="403" t="str">
        <f t="shared" si="40"/>
        <v>Salton Sea_2023</v>
      </c>
      <c r="D1599" s="100">
        <v>415.75556235656921</v>
      </c>
      <c r="E1599" s="43"/>
      <c r="F1599" s="43"/>
      <c r="G1599" s="43"/>
      <c r="H1599" s="43"/>
    </row>
    <row r="1600" spans="1:8" ht="15.75" x14ac:dyDescent="0.25">
      <c r="A1600" s="402" t="s">
        <v>100</v>
      </c>
      <c r="B1600" s="403">
        <v>2024</v>
      </c>
      <c r="C1600" s="403" t="str">
        <f t="shared" si="40"/>
        <v>Salton Sea_2024</v>
      </c>
      <c r="D1600" s="100">
        <v>404.69800357595369</v>
      </c>
      <c r="E1600" s="43"/>
      <c r="F1600" s="43"/>
      <c r="G1600" s="43"/>
      <c r="H1600" s="43"/>
    </row>
    <row r="1601" spans="1:8" ht="15.75" x14ac:dyDescent="0.25">
      <c r="A1601" s="402" t="s">
        <v>100</v>
      </c>
      <c r="B1601" s="403">
        <v>2025</v>
      </c>
      <c r="C1601" s="403" t="str">
        <f t="shared" si="40"/>
        <v>Salton Sea_2025</v>
      </c>
      <c r="D1601" s="100">
        <v>391.76094185440479</v>
      </c>
      <c r="E1601" s="43"/>
      <c r="F1601" s="43"/>
      <c r="G1601" s="43"/>
      <c r="H1601" s="43"/>
    </row>
    <row r="1602" spans="1:8" ht="15.75" x14ac:dyDescent="0.25">
      <c r="A1602" s="402" t="s">
        <v>100</v>
      </c>
      <c r="B1602" s="403">
        <v>2026</v>
      </c>
      <c r="C1602" s="403" t="str">
        <f t="shared" si="40"/>
        <v>Salton Sea_2026</v>
      </c>
      <c r="D1602" s="100">
        <v>380.09165535454753</v>
      </c>
      <c r="E1602" s="43"/>
      <c r="F1602" s="43"/>
      <c r="G1602" s="43"/>
      <c r="H1602" s="43"/>
    </row>
    <row r="1603" spans="1:8" ht="15.75" x14ac:dyDescent="0.25">
      <c r="A1603" s="402" t="s">
        <v>100</v>
      </c>
      <c r="B1603" s="403">
        <v>2027</v>
      </c>
      <c r="C1603" s="403" t="str">
        <f t="shared" si="40"/>
        <v>Salton Sea_2027</v>
      </c>
      <c r="D1603" s="100">
        <v>369.56074960611625</v>
      </c>
      <c r="E1603" s="43"/>
      <c r="F1603" s="43"/>
      <c r="G1603" s="43"/>
      <c r="H1603" s="43"/>
    </row>
    <row r="1604" spans="1:8" ht="15.75" x14ac:dyDescent="0.25">
      <c r="A1604" s="402" t="s">
        <v>100</v>
      </c>
      <c r="B1604" s="403">
        <v>2028</v>
      </c>
      <c r="C1604" s="403" t="str">
        <f t="shared" si="40"/>
        <v>Salton Sea_2028</v>
      </c>
      <c r="D1604" s="100">
        <v>360.17553347901384</v>
      </c>
      <c r="E1604" s="43"/>
      <c r="F1604" s="43"/>
      <c r="G1604" s="43"/>
      <c r="H1604" s="43"/>
    </row>
    <row r="1605" spans="1:8" ht="15.75" x14ac:dyDescent="0.25">
      <c r="A1605" s="402" t="s">
        <v>100</v>
      </c>
      <c r="B1605" s="403">
        <v>2029</v>
      </c>
      <c r="C1605" s="403" t="str">
        <f t="shared" si="40"/>
        <v>Salton Sea_2029</v>
      </c>
      <c r="D1605" s="100">
        <v>351.78762883332502</v>
      </c>
      <c r="E1605" s="43"/>
      <c r="F1605" s="43"/>
      <c r="G1605" s="43"/>
      <c r="H1605" s="43"/>
    </row>
    <row r="1606" spans="1:8" ht="15.75" x14ac:dyDescent="0.25">
      <c r="A1606" s="402" t="s">
        <v>100</v>
      </c>
      <c r="B1606" s="403">
        <v>2030</v>
      </c>
      <c r="C1606" s="403" t="str">
        <f t="shared" si="40"/>
        <v>Salton Sea_2030</v>
      </c>
      <c r="D1606" s="100">
        <v>344.33761578237022</v>
      </c>
      <c r="E1606" s="43"/>
      <c r="F1606" s="43"/>
      <c r="G1606" s="43"/>
      <c r="H1606" s="43"/>
    </row>
    <row r="1607" spans="1:8" ht="15.75" x14ac:dyDescent="0.25">
      <c r="A1607" s="402" t="s">
        <v>100</v>
      </c>
      <c r="B1607" s="403">
        <v>2031</v>
      </c>
      <c r="C1607" s="403" t="str">
        <f t="shared" si="40"/>
        <v>Salton Sea_2031</v>
      </c>
      <c r="D1607" s="100">
        <v>340.12203518933813</v>
      </c>
      <c r="E1607" s="43"/>
      <c r="F1607" s="43"/>
      <c r="G1607" s="43"/>
      <c r="H1607" s="43"/>
    </row>
    <row r="1608" spans="1:8" ht="15.75" x14ac:dyDescent="0.25">
      <c r="A1608" s="402" t="s">
        <v>100</v>
      </c>
      <c r="B1608" s="403">
        <v>2032</v>
      </c>
      <c r="C1608" s="403" t="str">
        <f t="shared" si="40"/>
        <v>Salton Sea_2032</v>
      </c>
      <c r="D1608" s="100">
        <v>334.24287372771067</v>
      </c>
      <c r="E1608" s="43"/>
      <c r="F1608" s="43"/>
      <c r="G1608" s="43"/>
      <c r="H1608" s="43"/>
    </row>
    <row r="1609" spans="1:8" ht="15.75" x14ac:dyDescent="0.25">
      <c r="A1609" s="402" t="s">
        <v>100</v>
      </c>
      <c r="B1609" s="403">
        <v>2033</v>
      </c>
      <c r="C1609" s="403" t="str">
        <f t="shared" si="40"/>
        <v>Salton Sea_2033</v>
      </c>
      <c r="D1609" s="100">
        <v>329.0655596330601</v>
      </c>
      <c r="E1609" s="43"/>
      <c r="F1609" s="43"/>
      <c r="G1609" s="43"/>
      <c r="H1609" s="43"/>
    </row>
    <row r="1610" spans="1:8" ht="15.75" x14ac:dyDescent="0.25">
      <c r="A1610" s="402" t="s">
        <v>100</v>
      </c>
      <c r="B1610" s="403">
        <v>2034</v>
      </c>
      <c r="C1610" s="403" t="str">
        <f t="shared" si="40"/>
        <v>Salton Sea_2034</v>
      </c>
      <c r="D1610" s="100">
        <v>324.50607505004325</v>
      </c>
      <c r="E1610" s="43"/>
      <c r="F1610" s="43"/>
      <c r="G1610" s="43"/>
      <c r="H1610" s="43"/>
    </row>
    <row r="1611" spans="1:8" ht="15.75" x14ac:dyDescent="0.25">
      <c r="A1611" s="402" t="s">
        <v>100</v>
      </c>
      <c r="B1611" s="403">
        <v>2035</v>
      </c>
      <c r="C1611" s="403" t="str">
        <f t="shared" si="40"/>
        <v>Salton Sea_2035</v>
      </c>
      <c r="D1611" s="100">
        <v>320.53265412409354</v>
      </c>
      <c r="E1611" s="43"/>
      <c r="F1611" s="43"/>
      <c r="G1611" s="43"/>
      <c r="H1611" s="43"/>
    </row>
    <row r="1612" spans="1:8" ht="15.75" x14ac:dyDescent="0.25">
      <c r="A1612" s="402" t="s">
        <v>100</v>
      </c>
      <c r="B1612" s="403">
        <v>2036</v>
      </c>
      <c r="C1612" s="403" t="str">
        <f t="shared" si="40"/>
        <v>Salton Sea_2036</v>
      </c>
      <c r="D1612" s="100">
        <v>317.08139999064815</v>
      </c>
      <c r="E1612" s="43"/>
      <c r="F1612" s="43"/>
      <c r="G1612" s="43"/>
      <c r="H1612" s="43"/>
    </row>
    <row r="1613" spans="1:8" ht="15.75" x14ac:dyDescent="0.25">
      <c r="A1613" s="402" t="s">
        <v>100</v>
      </c>
      <c r="B1613" s="403">
        <v>2037</v>
      </c>
      <c r="C1613" s="403" t="str">
        <f t="shared" si="40"/>
        <v>Salton Sea_2037</v>
      </c>
      <c r="D1613" s="100">
        <v>314.11138271707</v>
      </c>
      <c r="E1613" s="43"/>
      <c r="F1613" s="43"/>
      <c r="G1613" s="43"/>
      <c r="H1613" s="43"/>
    </row>
    <row r="1614" spans="1:8" ht="15.75" x14ac:dyDescent="0.25">
      <c r="A1614" s="402" t="s">
        <v>100</v>
      </c>
      <c r="B1614" s="403">
        <v>2038</v>
      </c>
      <c r="C1614" s="403" t="str">
        <f t="shared" si="40"/>
        <v>Salton Sea_2038</v>
      </c>
      <c r="D1614" s="100">
        <v>311.56924206350016</v>
      </c>
      <c r="E1614" s="43"/>
      <c r="F1614" s="43"/>
      <c r="G1614" s="43"/>
      <c r="H1614" s="43"/>
    </row>
    <row r="1615" spans="1:8" ht="15.75" x14ac:dyDescent="0.25">
      <c r="A1615" s="402" t="s">
        <v>100</v>
      </c>
      <c r="B1615" s="403">
        <v>2039</v>
      </c>
      <c r="C1615" s="403" t="str">
        <f t="shared" si="40"/>
        <v>Salton Sea_2039</v>
      </c>
      <c r="D1615" s="100">
        <v>309.38917282833205</v>
      </c>
      <c r="E1615" s="43"/>
      <c r="F1615" s="43"/>
      <c r="G1615" s="43"/>
      <c r="H1615" s="43"/>
    </row>
    <row r="1616" spans="1:8" ht="15.75" x14ac:dyDescent="0.25">
      <c r="A1616" s="402" t="s">
        <v>100</v>
      </c>
      <c r="B1616" s="403">
        <v>2040</v>
      </c>
      <c r="C1616" s="403" t="str">
        <f t="shared" si="40"/>
        <v>Salton Sea_2040</v>
      </c>
      <c r="D1616" s="100">
        <v>307.54627067558624</v>
      </c>
      <c r="E1616" s="43"/>
      <c r="F1616" s="43"/>
      <c r="G1616" s="43"/>
      <c r="H1616" s="43"/>
    </row>
    <row r="1617" spans="1:8" ht="15.75" x14ac:dyDescent="0.25">
      <c r="A1617" s="402" t="s">
        <v>100</v>
      </c>
      <c r="B1617" s="403">
        <v>2041</v>
      </c>
      <c r="C1617" s="403" t="str">
        <f t="shared" si="40"/>
        <v>Salton Sea_2041</v>
      </c>
      <c r="D1617" s="100">
        <v>306.00666561072313</v>
      </c>
      <c r="E1617" s="43"/>
      <c r="F1617" s="43"/>
      <c r="G1617" s="43"/>
      <c r="H1617" s="43"/>
    </row>
    <row r="1618" spans="1:8" ht="15.75" x14ac:dyDescent="0.25">
      <c r="A1618" s="402" t="s">
        <v>100</v>
      </c>
      <c r="B1618" s="403">
        <v>2042</v>
      </c>
      <c r="C1618" s="403" t="str">
        <f t="shared" si="40"/>
        <v>Salton Sea_2042</v>
      </c>
      <c r="D1618" s="100">
        <v>304.69431483704534</v>
      </c>
      <c r="E1618" s="43"/>
      <c r="F1618" s="43"/>
      <c r="G1618" s="43"/>
      <c r="H1618" s="43"/>
    </row>
    <row r="1619" spans="1:8" ht="15.75" x14ac:dyDescent="0.25">
      <c r="A1619" s="402" t="s">
        <v>100</v>
      </c>
      <c r="B1619" s="403">
        <v>2043</v>
      </c>
      <c r="C1619" s="403" t="str">
        <f t="shared" si="40"/>
        <v>Salton Sea_2043</v>
      </c>
      <c r="D1619" s="100">
        <v>303.6034986726583</v>
      </c>
      <c r="E1619" s="43"/>
      <c r="F1619" s="43"/>
      <c r="G1619" s="43"/>
      <c r="H1619" s="43"/>
    </row>
    <row r="1620" spans="1:8" ht="15.75" x14ac:dyDescent="0.25">
      <c r="A1620" s="402" t="s">
        <v>100</v>
      </c>
      <c r="B1620" s="403">
        <v>2044</v>
      </c>
      <c r="C1620" s="403" t="str">
        <f t="shared" si="40"/>
        <v>Salton Sea_2044</v>
      </c>
      <c r="D1620" s="100">
        <v>302.68090625587422</v>
      </c>
      <c r="E1620" s="43"/>
      <c r="F1620" s="43"/>
      <c r="G1620" s="43"/>
      <c r="H1620" s="43"/>
    </row>
    <row r="1621" spans="1:8" ht="15.75" x14ac:dyDescent="0.25">
      <c r="A1621" s="402" t="s">
        <v>100</v>
      </c>
      <c r="B1621" s="403">
        <v>2045</v>
      </c>
      <c r="C1621" s="403" t="str">
        <f t="shared" ref="C1621:C1626" si="41">CONCATENATE(A1621,"_",B1621)</f>
        <v>Salton Sea_2045</v>
      </c>
      <c r="D1621" s="100">
        <v>301.87042759070704</v>
      </c>
      <c r="E1621" s="43"/>
      <c r="F1621" s="43"/>
      <c r="G1621" s="43"/>
      <c r="H1621" s="43"/>
    </row>
    <row r="1622" spans="1:8" ht="15.75" x14ac:dyDescent="0.25">
      <c r="A1622" s="402" t="s">
        <v>100</v>
      </c>
      <c r="B1622" s="403">
        <v>2046</v>
      </c>
      <c r="C1622" s="403" t="str">
        <f t="shared" si="41"/>
        <v>Salton Sea_2046</v>
      </c>
      <c r="D1622" s="100">
        <v>301.1737577079985</v>
      </c>
      <c r="E1622" s="43"/>
      <c r="F1622" s="43"/>
      <c r="G1622" s="43"/>
      <c r="H1622" s="43"/>
    </row>
    <row r="1623" spans="1:8" ht="15.75" x14ac:dyDescent="0.25">
      <c r="A1623" s="402" t="s">
        <v>100</v>
      </c>
      <c r="B1623" s="403">
        <v>2047</v>
      </c>
      <c r="C1623" s="403" t="str">
        <f t="shared" si="41"/>
        <v>Salton Sea_2047</v>
      </c>
      <c r="D1623" s="100">
        <v>300.58919837985383</v>
      </c>
      <c r="E1623" s="43"/>
      <c r="F1623" s="43"/>
      <c r="G1623" s="43"/>
      <c r="H1623" s="43"/>
    </row>
    <row r="1624" spans="1:8" ht="15.75" x14ac:dyDescent="0.25">
      <c r="A1624" s="402" t="s">
        <v>100</v>
      </c>
      <c r="B1624" s="403">
        <v>2048</v>
      </c>
      <c r="C1624" s="403" t="str">
        <f t="shared" si="41"/>
        <v>Salton Sea_2048</v>
      </c>
      <c r="D1624" s="100">
        <v>300.08637036807971</v>
      </c>
      <c r="E1624" s="43"/>
      <c r="F1624" s="43"/>
      <c r="G1624" s="43"/>
      <c r="H1624" s="43"/>
    </row>
    <row r="1625" spans="1:8" ht="15.75" x14ac:dyDescent="0.25">
      <c r="A1625" s="402" t="s">
        <v>100</v>
      </c>
      <c r="B1625" s="403">
        <v>2049</v>
      </c>
      <c r="C1625" s="403" t="str">
        <f t="shared" si="41"/>
        <v>Salton Sea_2049</v>
      </c>
      <c r="D1625" s="100">
        <v>299.65399157463492</v>
      </c>
      <c r="E1625" s="43"/>
      <c r="F1625" s="43"/>
      <c r="G1625" s="43"/>
      <c r="H1625" s="43"/>
    </row>
    <row r="1626" spans="1:8" ht="15.75" x14ac:dyDescent="0.25">
      <c r="A1626" s="402" t="s">
        <v>100</v>
      </c>
      <c r="B1626" s="403">
        <v>2050</v>
      </c>
      <c r="C1626" s="403" t="str">
        <f t="shared" si="41"/>
        <v>Salton Sea_2050</v>
      </c>
      <c r="D1626" s="100">
        <v>299.29288319941725</v>
      </c>
      <c r="E1626" s="43"/>
      <c r="F1626" s="43"/>
      <c r="G1626" s="43"/>
      <c r="H1626" s="43"/>
    </row>
    <row r="1627" spans="1:8" ht="15.75" x14ac:dyDescent="0.25">
      <c r="A1627" s="96" t="s">
        <v>97</v>
      </c>
      <c r="B1627" s="97">
        <v>2015</v>
      </c>
      <c r="C1627" s="98" t="s">
        <v>99</v>
      </c>
      <c r="D1627" s="99">
        <v>513.75726374025703</v>
      </c>
      <c r="E1627" s="43"/>
      <c r="F1627" s="43"/>
      <c r="G1627" s="43"/>
      <c r="H1627" s="43"/>
    </row>
    <row r="1628" spans="1:8" ht="15.75" x14ac:dyDescent="0.25">
      <c r="A1628" s="96" t="s">
        <v>97</v>
      </c>
      <c r="B1628" s="97">
        <v>2016</v>
      </c>
      <c r="C1628" s="98" t="s">
        <v>98</v>
      </c>
      <c r="D1628" s="99">
        <v>502.73371678484392</v>
      </c>
      <c r="E1628" s="43"/>
      <c r="F1628" s="43"/>
      <c r="G1628" s="43"/>
      <c r="H1628" s="43"/>
    </row>
    <row r="1629" spans="1:8" ht="15.75" x14ac:dyDescent="0.25">
      <c r="A1629" s="400" t="s">
        <v>97</v>
      </c>
      <c r="B1629" s="401">
        <v>2017</v>
      </c>
      <c r="C1629" s="401" t="str">
        <f t="shared" ref="C1629:C1662" si="42">CONCATENATE(A1629,"_",B1629)</f>
        <v>San Benito_2017</v>
      </c>
      <c r="D1629" s="100">
        <v>489.72597619082291</v>
      </c>
      <c r="E1629" s="43"/>
      <c r="F1629" s="43"/>
      <c r="G1629" s="43"/>
      <c r="H1629" s="43"/>
    </row>
    <row r="1630" spans="1:8" ht="15.75" x14ac:dyDescent="0.25">
      <c r="A1630" s="400" t="s">
        <v>97</v>
      </c>
      <c r="B1630" s="401">
        <v>2018</v>
      </c>
      <c r="C1630" s="401" t="str">
        <f t="shared" si="42"/>
        <v>San Benito_2018</v>
      </c>
      <c r="D1630" s="100">
        <v>476.02433453712467</v>
      </c>
      <c r="E1630" s="43"/>
      <c r="F1630" s="43"/>
      <c r="G1630" s="43"/>
      <c r="H1630" s="43"/>
    </row>
    <row r="1631" spans="1:8" ht="15.75" x14ac:dyDescent="0.25">
      <c r="A1631" s="400" t="s">
        <v>97</v>
      </c>
      <c r="B1631" s="401">
        <v>2019</v>
      </c>
      <c r="C1631" s="401" t="str">
        <f t="shared" si="42"/>
        <v>San Benito_2019</v>
      </c>
      <c r="D1631" s="100">
        <v>462.11262939773826</v>
      </c>
      <c r="E1631" s="43"/>
      <c r="F1631" s="43"/>
      <c r="G1631" s="43"/>
      <c r="H1631" s="43"/>
    </row>
    <row r="1632" spans="1:8" ht="15.75" x14ac:dyDescent="0.25">
      <c r="A1632" s="400" t="s">
        <v>97</v>
      </c>
      <c r="B1632" s="401">
        <v>2020</v>
      </c>
      <c r="C1632" s="401" t="str">
        <f t="shared" si="42"/>
        <v>San Benito_2020</v>
      </c>
      <c r="D1632" s="100">
        <v>448.17834604634248</v>
      </c>
      <c r="E1632" s="43"/>
      <c r="F1632" s="43"/>
      <c r="G1632" s="43"/>
      <c r="H1632" s="43"/>
    </row>
    <row r="1633" spans="1:8" ht="15.75" x14ac:dyDescent="0.25">
      <c r="A1633" s="400" t="s">
        <v>97</v>
      </c>
      <c r="B1633" s="401">
        <v>2021</v>
      </c>
      <c r="C1633" s="401" t="str">
        <f t="shared" si="42"/>
        <v>San Benito_2021</v>
      </c>
      <c r="D1633" s="100">
        <v>434.75180787978616</v>
      </c>
      <c r="E1633" s="43"/>
      <c r="F1633" s="43"/>
      <c r="G1633" s="43"/>
      <c r="H1633" s="43"/>
    </row>
    <row r="1634" spans="1:8" ht="15.75" x14ac:dyDescent="0.25">
      <c r="A1634" s="400" t="s">
        <v>97</v>
      </c>
      <c r="B1634" s="401">
        <v>2022</v>
      </c>
      <c r="C1634" s="401" t="str">
        <f t="shared" si="42"/>
        <v>San Benito_2022</v>
      </c>
      <c r="D1634" s="100">
        <v>421.22515755435023</v>
      </c>
      <c r="E1634" s="43"/>
      <c r="F1634" s="43"/>
      <c r="G1634" s="43"/>
      <c r="H1634" s="43"/>
    </row>
    <row r="1635" spans="1:8" ht="15.75" x14ac:dyDescent="0.25">
      <c r="A1635" s="400" t="s">
        <v>97</v>
      </c>
      <c r="B1635" s="401">
        <v>2023</v>
      </c>
      <c r="C1635" s="401" t="str">
        <f t="shared" si="42"/>
        <v>San Benito_2023</v>
      </c>
      <c r="D1635" s="100">
        <v>407.90373112802661</v>
      </c>
      <c r="E1635" s="43"/>
      <c r="F1635" s="43"/>
      <c r="G1635" s="43"/>
      <c r="H1635" s="43"/>
    </row>
    <row r="1636" spans="1:8" ht="15.75" x14ac:dyDescent="0.25">
      <c r="A1636" s="400" t="s">
        <v>97</v>
      </c>
      <c r="B1636" s="401">
        <v>2024</v>
      </c>
      <c r="C1636" s="401" t="str">
        <f t="shared" si="42"/>
        <v>San Benito_2024</v>
      </c>
      <c r="D1636" s="100">
        <v>394.88158693027117</v>
      </c>
      <c r="E1636" s="43"/>
      <c r="F1636" s="43"/>
      <c r="G1636" s="43"/>
      <c r="H1636" s="43"/>
    </row>
    <row r="1637" spans="1:8" ht="15.75" x14ac:dyDescent="0.25">
      <c r="A1637" s="400" t="s">
        <v>97</v>
      </c>
      <c r="B1637" s="401">
        <v>2025</v>
      </c>
      <c r="C1637" s="401" t="str">
        <f t="shared" si="42"/>
        <v>San Benito_2025</v>
      </c>
      <c r="D1637" s="100">
        <v>382.11637924689762</v>
      </c>
      <c r="E1637" s="43"/>
      <c r="F1637" s="43"/>
      <c r="G1637" s="43"/>
      <c r="H1637" s="43"/>
    </row>
    <row r="1638" spans="1:8" ht="15.75" x14ac:dyDescent="0.25">
      <c r="A1638" s="400" t="s">
        <v>97</v>
      </c>
      <c r="B1638" s="401">
        <v>2026</v>
      </c>
      <c r="C1638" s="401" t="str">
        <f t="shared" si="42"/>
        <v>San Benito_2026</v>
      </c>
      <c r="D1638" s="100">
        <v>370.06389088268503</v>
      </c>
      <c r="E1638" s="43"/>
      <c r="F1638" s="43"/>
      <c r="G1638" s="43"/>
      <c r="H1638" s="43"/>
    </row>
    <row r="1639" spans="1:8" ht="15.75" x14ac:dyDescent="0.25">
      <c r="A1639" s="400" t="s">
        <v>97</v>
      </c>
      <c r="B1639" s="401">
        <v>2027</v>
      </c>
      <c r="C1639" s="401" t="str">
        <f t="shared" si="42"/>
        <v>San Benito_2027</v>
      </c>
      <c r="D1639" s="100">
        <v>359.37434694331142</v>
      </c>
      <c r="E1639" s="43"/>
      <c r="F1639" s="43"/>
      <c r="G1639" s="43"/>
      <c r="H1639" s="43"/>
    </row>
    <row r="1640" spans="1:8" ht="15.75" x14ac:dyDescent="0.25">
      <c r="A1640" s="400" t="s">
        <v>97</v>
      </c>
      <c r="B1640" s="401">
        <v>2028</v>
      </c>
      <c r="C1640" s="401" t="str">
        <f t="shared" si="42"/>
        <v>San Benito_2028</v>
      </c>
      <c r="D1640" s="100">
        <v>349.72578293235136</v>
      </c>
      <c r="E1640" s="43"/>
      <c r="F1640" s="43"/>
      <c r="G1640" s="43"/>
      <c r="H1640" s="43"/>
    </row>
    <row r="1641" spans="1:8" ht="15.75" x14ac:dyDescent="0.25">
      <c r="A1641" s="400" t="s">
        <v>97</v>
      </c>
      <c r="B1641" s="401">
        <v>2029</v>
      </c>
      <c r="C1641" s="401" t="str">
        <f t="shared" si="42"/>
        <v>San Benito_2029</v>
      </c>
      <c r="D1641" s="100">
        <v>341.06400121381824</v>
      </c>
      <c r="E1641" s="43"/>
      <c r="F1641" s="43"/>
      <c r="G1641" s="43"/>
      <c r="H1641" s="43"/>
    </row>
    <row r="1642" spans="1:8" ht="15.75" x14ac:dyDescent="0.25">
      <c r="A1642" s="400" t="s">
        <v>97</v>
      </c>
      <c r="B1642" s="401">
        <v>2030</v>
      </c>
      <c r="C1642" s="401" t="str">
        <f t="shared" si="42"/>
        <v>San Benito_2030</v>
      </c>
      <c r="D1642" s="100">
        <v>333.31964580597059</v>
      </c>
      <c r="E1642" s="43"/>
      <c r="F1642" s="43"/>
      <c r="G1642" s="43"/>
      <c r="H1642" s="43"/>
    </row>
    <row r="1643" spans="1:8" ht="15.75" x14ac:dyDescent="0.25">
      <c r="A1643" s="400" t="s">
        <v>97</v>
      </c>
      <c r="B1643" s="401">
        <v>2031</v>
      </c>
      <c r="C1643" s="401" t="str">
        <f t="shared" si="42"/>
        <v>San Benito_2031</v>
      </c>
      <c r="D1643" s="100">
        <v>326.45290542646842</v>
      </c>
      <c r="E1643" s="43"/>
      <c r="F1643" s="43"/>
      <c r="G1643" s="43"/>
      <c r="H1643" s="43"/>
    </row>
    <row r="1644" spans="1:8" ht="15.75" x14ac:dyDescent="0.25">
      <c r="A1644" s="400" t="s">
        <v>97</v>
      </c>
      <c r="B1644" s="401">
        <v>2032</v>
      </c>
      <c r="C1644" s="401" t="str">
        <f t="shared" si="42"/>
        <v>San Benito_2032</v>
      </c>
      <c r="D1644" s="100">
        <v>320.35417523422308</v>
      </c>
      <c r="E1644" s="43"/>
      <c r="F1644" s="43"/>
      <c r="G1644" s="43"/>
      <c r="H1644" s="43"/>
    </row>
    <row r="1645" spans="1:8" ht="15.75" x14ac:dyDescent="0.25">
      <c r="A1645" s="400" t="s">
        <v>97</v>
      </c>
      <c r="B1645" s="401">
        <v>2033</v>
      </c>
      <c r="C1645" s="401" t="str">
        <f t="shared" si="42"/>
        <v>San Benito_2033</v>
      </c>
      <c r="D1645" s="100">
        <v>314.97191058307595</v>
      </c>
      <c r="E1645" s="43"/>
      <c r="F1645" s="43"/>
      <c r="G1645" s="43"/>
      <c r="H1645" s="43"/>
    </row>
    <row r="1646" spans="1:8" ht="15.75" x14ac:dyDescent="0.25">
      <c r="A1646" s="400" t="s">
        <v>97</v>
      </c>
      <c r="B1646" s="401">
        <v>2034</v>
      </c>
      <c r="C1646" s="401" t="str">
        <f t="shared" si="42"/>
        <v>San Benito_2034</v>
      </c>
      <c r="D1646" s="100">
        <v>310.24108588640337</v>
      </c>
      <c r="E1646" s="43"/>
      <c r="F1646" s="43"/>
      <c r="G1646" s="43"/>
      <c r="H1646" s="43"/>
    </row>
    <row r="1647" spans="1:8" ht="15.75" x14ac:dyDescent="0.25">
      <c r="A1647" s="400" t="s">
        <v>97</v>
      </c>
      <c r="B1647" s="401">
        <v>2035</v>
      </c>
      <c r="C1647" s="401" t="str">
        <f t="shared" si="42"/>
        <v>San Benito_2035</v>
      </c>
      <c r="D1647" s="100">
        <v>306.10432190393277</v>
      </c>
      <c r="E1647" s="43"/>
      <c r="F1647" s="43"/>
      <c r="G1647" s="43"/>
      <c r="H1647" s="43"/>
    </row>
    <row r="1648" spans="1:8" ht="15.75" x14ac:dyDescent="0.25">
      <c r="A1648" s="400" t="s">
        <v>97</v>
      </c>
      <c r="B1648" s="401">
        <v>2036</v>
      </c>
      <c r="C1648" s="401" t="str">
        <f t="shared" si="42"/>
        <v>San Benito_2036</v>
      </c>
      <c r="D1648" s="100">
        <v>302.50722861756935</v>
      </c>
      <c r="E1648" s="43"/>
      <c r="F1648" s="43"/>
      <c r="G1648" s="43"/>
      <c r="H1648" s="43"/>
    </row>
    <row r="1649" spans="1:8" ht="15.75" x14ac:dyDescent="0.25">
      <c r="A1649" s="400" t="s">
        <v>97</v>
      </c>
      <c r="B1649" s="401">
        <v>2037</v>
      </c>
      <c r="C1649" s="401" t="str">
        <f t="shared" si="42"/>
        <v>San Benito_2037</v>
      </c>
      <c r="D1649" s="100">
        <v>299.41009232741243</v>
      </c>
      <c r="E1649" s="43"/>
      <c r="F1649" s="43"/>
      <c r="G1649" s="43"/>
      <c r="H1649" s="43"/>
    </row>
    <row r="1650" spans="1:8" ht="15.75" x14ac:dyDescent="0.25">
      <c r="A1650" s="400" t="s">
        <v>97</v>
      </c>
      <c r="B1650" s="401">
        <v>2038</v>
      </c>
      <c r="C1650" s="401" t="str">
        <f t="shared" si="42"/>
        <v>San Benito_2038</v>
      </c>
      <c r="D1650" s="100">
        <v>296.76138065670511</v>
      </c>
      <c r="E1650" s="43"/>
      <c r="F1650" s="43"/>
      <c r="G1650" s="43"/>
      <c r="H1650" s="43"/>
    </row>
    <row r="1651" spans="1:8" ht="15.75" x14ac:dyDescent="0.25">
      <c r="A1651" s="400" t="s">
        <v>97</v>
      </c>
      <c r="B1651" s="401">
        <v>2039</v>
      </c>
      <c r="C1651" s="401" t="str">
        <f t="shared" si="42"/>
        <v>San Benito_2039</v>
      </c>
      <c r="D1651" s="100">
        <v>294.50043898057703</v>
      </c>
      <c r="E1651" s="43"/>
      <c r="F1651" s="43"/>
      <c r="G1651" s="43"/>
      <c r="H1651" s="43"/>
    </row>
    <row r="1652" spans="1:8" ht="15.75" x14ac:dyDescent="0.25">
      <c r="A1652" s="400" t="s">
        <v>97</v>
      </c>
      <c r="B1652" s="401">
        <v>2040</v>
      </c>
      <c r="C1652" s="401" t="str">
        <f t="shared" si="42"/>
        <v>San Benito_2040</v>
      </c>
      <c r="D1652" s="100">
        <v>292.5936542760744</v>
      </c>
      <c r="E1652" s="43"/>
      <c r="F1652" s="43"/>
      <c r="G1652" s="43"/>
      <c r="H1652" s="43"/>
    </row>
    <row r="1653" spans="1:8" ht="15.75" x14ac:dyDescent="0.25">
      <c r="A1653" s="400" t="s">
        <v>97</v>
      </c>
      <c r="B1653" s="401">
        <v>2041</v>
      </c>
      <c r="C1653" s="401" t="str">
        <f t="shared" si="42"/>
        <v>San Benito_2041</v>
      </c>
      <c r="D1653" s="100">
        <v>291.01018590241057</v>
      </c>
      <c r="E1653" s="43"/>
      <c r="F1653" s="43"/>
      <c r="G1653" s="43"/>
      <c r="H1653" s="43"/>
    </row>
    <row r="1654" spans="1:8" ht="15.75" x14ac:dyDescent="0.25">
      <c r="A1654" s="400" t="s">
        <v>97</v>
      </c>
      <c r="B1654" s="401">
        <v>2042</v>
      </c>
      <c r="C1654" s="401" t="str">
        <f t="shared" si="42"/>
        <v>San Benito_2042</v>
      </c>
      <c r="D1654" s="100">
        <v>289.68742474724536</v>
      </c>
      <c r="E1654" s="43"/>
      <c r="F1654" s="43"/>
      <c r="G1654" s="43"/>
      <c r="H1654" s="43"/>
    </row>
    <row r="1655" spans="1:8" ht="15.75" x14ac:dyDescent="0.25">
      <c r="A1655" s="400" t="s">
        <v>97</v>
      </c>
      <c r="B1655" s="401">
        <v>2043</v>
      </c>
      <c r="C1655" s="401" t="str">
        <f t="shared" si="42"/>
        <v>San Benito_2043</v>
      </c>
      <c r="D1655" s="100">
        <v>288.59948694972184</v>
      </c>
      <c r="E1655" s="43"/>
      <c r="F1655" s="43"/>
      <c r="G1655" s="43"/>
      <c r="H1655" s="43"/>
    </row>
    <row r="1656" spans="1:8" ht="15.75" x14ac:dyDescent="0.25">
      <c r="A1656" s="400" t="s">
        <v>97</v>
      </c>
      <c r="B1656" s="401">
        <v>2044</v>
      </c>
      <c r="C1656" s="401" t="str">
        <f t="shared" si="42"/>
        <v>San Benito_2044</v>
      </c>
      <c r="D1656" s="100">
        <v>287.70194781665157</v>
      </c>
      <c r="E1656" s="43"/>
      <c r="F1656" s="43"/>
      <c r="G1656" s="43"/>
      <c r="H1656" s="43"/>
    </row>
    <row r="1657" spans="1:8" ht="15.75" x14ac:dyDescent="0.25">
      <c r="A1657" s="400" t="s">
        <v>97</v>
      </c>
      <c r="B1657" s="401">
        <v>2045</v>
      </c>
      <c r="C1657" s="401" t="str">
        <f t="shared" si="42"/>
        <v>San Benito_2045</v>
      </c>
      <c r="D1657" s="100">
        <v>286.95850291683519</v>
      </c>
      <c r="E1657" s="43"/>
      <c r="F1657" s="43"/>
      <c r="G1657" s="43"/>
      <c r="H1657" s="43"/>
    </row>
    <row r="1658" spans="1:8" ht="15.75" x14ac:dyDescent="0.25">
      <c r="A1658" s="400" t="s">
        <v>97</v>
      </c>
      <c r="B1658" s="401">
        <v>2046</v>
      </c>
      <c r="C1658" s="401" t="str">
        <f t="shared" si="42"/>
        <v>San Benito_2046</v>
      </c>
      <c r="D1658" s="100">
        <v>286.35194811694413</v>
      </c>
      <c r="E1658" s="43"/>
      <c r="F1658" s="43"/>
      <c r="G1658" s="43"/>
      <c r="H1658" s="43"/>
    </row>
    <row r="1659" spans="1:8" ht="15.75" x14ac:dyDescent="0.25">
      <c r="A1659" s="400" t="s">
        <v>97</v>
      </c>
      <c r="B1659" s="401">
        <v>2047</v>
      </c>
      <c r="C1659" s="401" t="str">
        <f t="shared" si="42"/>
        <v>San Benito_2047</v>
      </c>
      <c r="D1659" s="100">
        <v>285.86048370738251</v>
      </c>
      <c r="E1659" s="43"/>
      <c r="F1659" s="43"/>
      <c r="G1659" s="43"/>
      <c r="H1659" s="43"/>
    </row>
    <row r="1660" spans="1:8" ht="15.75" x14ac:dyDescent="0.25">
      <c r="A1660" s="400" t="s">
        <v>97</v>
      </c>
      <c r="B1660" s="401">
        <v>2048</v>
      </c>
      <c r="C1660" s="401" t="str">
        <f t="shared" si="42"/>
        <v>San Benito_2048</v>
      </c>
      <c r="D1660" s="100">
        <v>285.46878808772522</v>
      </c>
      <c r="E1660" s="43"/>
      <c r="F1660" s="43"/>
      <c r="G1660" s="43"/>
      <c r="H1660" s="43"/>
    </row>
    <row r="1661" spans="1:8" ht="15.75" x14ac:dyDescent="0.25">
      <c r="A1661" s="400" t="s">
        <v>97</v>
      </c>
      <c r="B1661" s="401">
        <v>2049</v>
      </c>
      <c r="C1661" s="401" t="str">
        <f t="shared" si="42"/>
        <v>San Benito_2049</v>
      </c>
      <c r="D1661" s="100">
        <v>285.14628228361988</v>
      </c>
      <c r="E1661" s="43"/>
      <c r="F1661" s="43"/>
      <c r="G1661" s="43"/>
      <c r="H1661" s="43"/>
    </row>
    <row r="1662" spans="1:8" ht="15.75" x14ac:dyDescent="0.25">
      <c r="A1662" s="400" t="s">
        <v>97</v>
      </c>
      <c r="B1662" s="401">
        <v>2050</v>
      </c>
      <c r="C1662" s="401" t="str">
        <f t="shared" si="42"/>
        <v>San Benito_2050</v>
      </c>
      <c r="D1662" s="100">
        <v>284.89331149574303</v>
      </c>
      <c r="E1662" s="43"/>
      <c r="F1662" s="43"/>
      <c r="G1662" s="43"/>
      <c r="H1662" s="43"/>
    </row>
    <row r="1663" spans="1:8" ht="15.75" x14ac:dyDescent="0.25">
      <c r="A1663" s="96" t="s">
        <v>94</v>
      </c>
      <c r="B1663" s="97">
        <v>2015</v>
      </c>
      <c r="C1663" s="98" t="s">
        <v>96</v>
      </c>
      <c r="D1663" s="99">
        <v>499.97249591790796</v>
      </c>
      <c r="E1663" s="43"/>
      <c r="F1663" s="43"/>
      <c r="G1663" s="43"/>
      <c r="H1663" s="43"/>
    </row>
    <row r="1664" spans="1:8" ht="15.75" x14ac:dyDescent="0.25">
      <c r="A1664" s="96" t="s">
        <v>94</v>
      </c>
      <c r="B1664" s="97">
        <v>2016</v>
      </c>
      <c r="C1664" s="98" t="s">
        <v>95</v>
      </c>
      <c r="D1664" s="99">
        <v>489.54461827388269</v>
      </c>
      <c r="E1664" s="43"/>
      <c r="F1664" s="43"/>
      <c r="G1664" s="43"/>
      <c r="H1664" s="43"/>
    </row>
    <row r="1665" spans="1:8" ht="15.75" x14ac:dyDescent="0.25">
      <c r="A1665" s="400" t="s">
        <v>94</v>
      </c>
      <c r="B1665" s="401">
        <v>2017</v>
      </c>
      <c r="C1665" s="401" t="str">
        <f t="shared" ref="C1665:C1728" si="43">CONCATENATE(A1665,"_",B1665)</f>
        <v>San Bernardino_2017</v>
      </c>
      <c r="D1665" s="100">
        <v>478.00214066733264</v>
      </c>
      <c r="E1665" s="43"/>
      <c r="F1665" s="43"/>
      <c r="G1665" s="43"/>
      <c r="H1665" s="43"/>
    </row>
    <row r="1666" spans="1:8" ht="15.75" x14ac:dyDescent="0.25">
      <c r="A1666" s="400" t="s">
        <v>94</v>
      </c>
      <c r="B1666" s="401">
        <v>2018</v>
      </c>
      <c r="C1666" s="401" t="str">
        <f t="shared" si="43"/>
        <v>San Bernardino_2018</v>
      </c>
      <c r="D1666" s="100">
        <v>465.8660916931517</v>
      </c>
      <c r="E1666" s="43"/>
      <c r="F1666" s="43"/>
      <c r="G1666" s="43"/>
      <c r="H1666" s="43"/>
    </row>
    <row r="1667" spans="1:8" ht="15.75" x14ac:dyDescent="0.25">
      <c r="A1667" s="400" t="s">
        <v>94</v>
      </c>
      <c r="B1667" s="401">
        <v>2019</v>
      </c>
      <c r="C1667" s="401" t="str">
        <f t="shared" si="43"/>
        <v>San Bernardino_2019</v>
      </c>
      <c r="D1667" s="100">
        <v>452.70783951457611</v>
      </c>
      <c r="E1667" s="43"/>
      <c r="F1667" s="43"/>
      <c r="G1667" s="43"/>
      <c r="H1667" s="43"/>
    </row>
    <row r="1668" spans="1:8" ht="15.75" x14ac:dyDescent="0.25">
      <c r="A1668" s="400" t="s">
        <v>94</v>
      </c>
      <c r="B1668" s="401">
        <v>2020</v>
      </c>
      <c r="C1668" s="401" t="str">
        <f t="shared" si="43"/>
        <v>San Bernardino_2020</v>
      </c>
      <c r="D1668" s="100">
        <v>439.99501142650018</v>
      </c>
      <c r="E1668" s="43"/>
      <c r="F1668" s="43"/>
      <c r="G1668" s="43"/>
      <c r="H1668" s="43"/>
    </row>
    <row r="1669" spans="1:8" ht="15.75" x14ac:dyDescent="0.25">
      <c r="A1669" s="400" t="s">
        <v>94</v>
      </c>
      <c r="B1669" s="401">
        <v>2021</v>
      </c>
      <c r="C1669" s="401" t="str">
        <f t="shared" si="43"/>
        <v>San Bernardino_2021</v>
      </c>
      <c r="D1669" s="100">
        <v>427.67189745973735</v>
      </c>
      <c r="E1669" s="43"/>
      <c r="F1669" s="43"/>
      <c r="G1669" s="43"/>
      <c r="H1669" s="43"/>
    </row>
    <row r="1670" spans="1:8" ht="15.75" x14ac:dyDescent="0.25">
      <c r="A1670" s="400" t="s">
        <v>94</v>
      </c>
      <c r="B1670" s="401">
        <v>2022</v>
      </c>
      <c r="C1670" s="401" t="str">
        <f t="shared" si="43"/>
        <v>San Bernardino_2022</v>
      </c>
      <c r="D1670" s="100">
        <v>414.91215304666667</v>
      </c>
      <c r="E1670" s="43"/>
      <c r="F1670" s="43"/>
      <c r="G1670" s="43"/>
      <c r="H1670" s="43"/>
    </row>
    <row r="1671" spans="1:8" ht="15.75" x14ac:dyDescent="0.25">
      <c r="A1671" s="400" t="s">
        <v>94</v>
      </c>
      <c r="B1671" s="401">
        <v>2023</v>
      </c>
      <c r="C1671" s="401" t="str">
        <f t="shared" si="43"/>
        <v>San Bernardino_2023</v>
      </c>
      <c r="D1671" s="100">
        <v>402.22359171218289</v>
      </c>
      <c r="E1671" s="43"/>
      <c r="F1671" s="43"/>
      <c r="G1671" s="43"/>
      <c r="H1671" s="43"/>
    </row>
    <row r="1672" spans="1:8" ht="15.75" x14ac:dyDescent="0.25">
      <c r="A1672" s="400" t="s">
        <v>94</v>
      </c>
      <c r="B1672" s="401">
        <v>2024</v>
      </c>
      <c r="C1672" s="401" t="str">
        <f t="shared" si="43"/>
        <v>San Bernardino_2024</v>
      </c>
      <c r="D1672" s="100">
        <v>391.31942436956268</v>
      </c>
      <c r="E1672" s="43"/>
      <c r="F1672" s="43"/>
      <c r="G1672" s="43"/>
      <c r="H1672" s="43"/>
    </row>
    <row r="1673" spans="1:8" ht="15.75" x14ac:dyDescent="0.25">
      <c r="A1673" s="400" t="s">
        <v>94</v>
      </c>
      <c r="B1673" s="401">
        <v>2025</v>
      </c>
      <c r="C1673" s="401" t="str">
        <f t="shared" si="43"/>
        <v>San Bernardino_2025</v>
      </c>
      <c r="D1673" s="100">
        <v>378.87250777048951</v>
      </c>
      <c r="E1673" s="43"/>
      <c r="F1673" s="43"/>
      <c r="G1673" s="43"/>
      <c r="H1673" s="43"/>
    </row>
    <row r="1674" spans="1:8" ht="15.75" x14ac:dyDescent="0.25">
      <c r="A1674" s="400" t="s">
        <v>94</v>
      </c>
      <c r="B1674" s="401">
        <v>2026</v>
      </c>
      <c r="C1674" s="401" t="str">
        <f t="shared" si="43"/>
        <v>San Bernardino_2026</v>
      </c>
      <c r="D1674" s="100">
        <v>367.58498853542511</v>
      </c>
      <c r="E1674" s="43"/>
      <c r="F1674" s="43"/>
      <c r="G1674" s="43"/>
      <c r="H1674" s="43"/>
    </row>
    <row r="1675" spans="1:8" ht="15.75" x14ac:dyDescent="0.25">
      <c r="A1675" s="400" t="s">
        <v>94</v>
      </c>
      <c r="B1675" s="401">
        <v>2027</v>
      </c>
      <c r="C1675" s="401" t="str">
        <f t="shared" si="43"/>
        <v>San Bernardino_2027</v>
      </c>
      <c r="D1675" s="100">
        <v>357.34027911583655</v>
      </c>
      <c r="E1675" s="43"/>
      <c r="F1675" s="43"/>
      <c r="G1675" s="43"/>
      <c r="H1675" s="43"/>
    </row>
    <row r="1676" spans="1:8" ht="15.75" x14ac:dyDescent="0.25">
      <c r="A1676" s="400" t="s">
        <v>94</v>
      </c>
      <c r="B1676" s="401">
        <v>2028</v>
      </c>
      <c r="C1676" s="401" t="str">
        <f t="shared" si="43"/>
        <v>San Bernardino_2028</v>
      </c>
      <c r="D1676" s="100">
        <v>348.18301072818559</v>
      </c>
      <c r="E1676" s="43"/>
      <c r="F1676" s="43"/>
      <c r="G1676" s="43"/>
      <c r="H1676" s="43"/>
    </row>
    <row r="1677" spans="1:8" ht="15.75" x14ac:dyDescent="0.25">
      <c r="A1677" s="400" t="s">
        <v>94</v>
      </c>
      <c r="B1677" s="401">
        <v>2029</v>
      </c>
      <c r="C1677" s="401" t="str">
        <f t="shared" si="43"/>
        <v>San Bernardino_2029</v>
      </c>
      <c r="D1677" s="100">
        <v>340.01505842131894</v>
      </c>
      <c r="E1677" s="43"/>
      <c r="F1677" s="43"/>
      <c r="G1677" s="43"/>
      <c r="H1677" s="43"/>
    </row>
    <row r="1678" spans="1:8" ht="15.75" x14ac:dyDescent="0.25">
      <c r="A1678" s="400" t="s">
        <v>94</v>
      </c>
      <c r="B1678" s="401">
        <v>2030</v>
      </c>
      <c r="C1678" s="401" t="str">
        <f t="shared" si="43"/>
        <v>San Bernardino_2030</v>
      </c>
      <c r="D1678" s="100">
        <v>332.76939500102901</v>
      </c>
      <c r="E1678" s="43"/>
      <c r="F1678" s="43"/>
      <c r="G1678" s="43"/>
      <c r="H1678" s="43"/>
    </row>
    <row r="1679" spans="1:8" ht="15.75" x14ac:dyDescent="0.25">
      <c r="A1679" s="400" t="s">
        <v>94</v>
      </c>
      <c r="B1679" s="401">
        <v>2031</v>
      </c>
      <c r="C1679" s="401" t="str">
        <f t="shared" si="43"/>
        <v>San Bernardino_2031</v>
      </c>
      <c r="D1679" s="100">
        <v>326.68078482664765</v>
      </c>
      <c r="E1679" s="43"/>
      <c r="F1679" s="43"/>
      <c r="G1679" s="43"/>
      <c r="H1679" s="43"/>
    </row>
    <row r="1680" spans="1:8" ht="15.75" x14ac:dyDescent="0.25">
      <c r="A1680" s="400" t="s">
        <v>94</v>
      </c>
      <c r="B1680" s="401">
        <v>2032</v>
      </c>
      <c r="C1680" s="401" t="str">
        <f t="shared" si="43"/>
        <v>San Bernardino_2032</v>
      </c>
      <c r="D1680" s="100">
        <v>321.02576286094188</v>
      </c>
      <c r="E1680" s="43"/>
      <c r="F1680" s="43"/>
      <c r="G1680" s="43"/>
      <c r="H1680" s="43"/>
    </row>
    <row r="1681" spans="1:8" ht="15.75" x14ac:dyDescent="0.25">
      <c r="A1681" s="400" t="s">
        <v>94</v>
      </c>
      <c r="B1681" s="401">
        <v>2033</v>
      </c>
      <c r="C1681" s="401" t="str">
        <f t="shared" si="43"/>
        <v>San Bernardino_2033</v>
      </c>
      <c r="D1681" s="100">
        <v>316.058120565808</v>
      </c>
      <c r="E1681" s="43"/>
      <c r="F1681" s="43"/>
      <c r="G1681" s="43"/>
      <c r="H1681" s="43"/>
    </row>
    <row r="1682" spans="1:8" ht="15.75" x14ac:dyDescent="0.25">
      <c r="A1682" s="400" t="s">
        <v>94</v>
      </c>
      <c r="B1682" s="401">
        <v>2034</v>
      </c>
      <c r="C1682" s="401" t="str">
        <f t="shared" si="43"/>
        <v>San Bernardino_2034</v>
      </c>
      <c r="D1682" s="100">
        <v>311.70775256852755</v>
      </c>
      <c r="E1682" s="43"/>
      <c r="F1682" s="43"/>
      <c r="G1682" s="43"/>
      <c r="H1682" s="43"/>
    </row>
    <row r="1683" spans="1:8" ht="15.75" x14ac:dyDescent="0.25">
      <c r="A1683" s="400" t="s">
        <v>94</v>
      </c>
      <c r="B1683" s="401">
        <v>2035</v>
      </c>
      <c r="C1683" s="401" t="str">
        <f t="shared" si="43"/>
        <v>San Bernardino_2035</v>
      </c>
      <c r="D1683" s="100">
        <v>307.92864001532843</v>
      </c>
      <c r="E1683" s="43"/>
      <c r="F1683" s="43"/>
      <c r="G1683" s="43"/>
      <c r="H1683" s="43"/>
    </row>
    <row r="1684" spans="1:8" ht="15.75" x14ac:dyDescent="0.25">
      <c r="A1684" s="400" t="s">
        <v>94</v>
      </c>
      <c r="B1684" s="401">
        <v>2036</v>
      </c>
      <c r="C1684" s="401" t="str">
        <f t="shared" si="43"/>
        <v>San Bernardino_2036</v>
      </c>
      <c r="D1684" s="100">
        <v>304.6575768406363</v>
      </c>
      <c r="E1684" s="43"/>
      <c r="F1684" s="43"/>
      <c r="G1684" s="43"/>
      <c r="H1684" s="43"/>
    </row>
    <row r="1685" spans="1:8" ht="15.75" x14ac:dyDescent="0.25">
      <c r="A1685" s="400" t="s">
        <v>94</v>
      </c>
      <c r="B1685" s="401">
        <v>2037</v>
      </c>
      <c r="C1685" s="401" t="str">
        <f t="shared" si="43"/>
        <v>San Bernardino_2037</v>
      </c>
      <c r="D1685" s="100">
        <v>301.85390663536435</v>
      </c>
      <c r="E1685" s="43"/>
      <c r="F1685" s="43"/>
      <c r="G1685" s="43"/>
      <c r="H1685" s="43"/>
    </row>
    <row r="1686" spans="1:8" ht="15.75" x14ac:dyDescent="0.25">
      <c r="A1686" s="400" t="s">
        <v>94</v>
      </c>
      <c r="B1686" s="401">
        <v>2038</v>
      </c>
      <c r="C1686" s="401" t="str">
        <f t="shared" si="43"/>
        <v>San Bernardino_2038</v>
      </c>
      <c r="D1686" s="100">
        <v>299.47116053448946</v>
      </c>
      <c r="E1686" s="43"/>
      <c r="F1686" s="43"/>
      <c r="G1686" s="43"/>
      <c r="H1686" s="43"/>
    </row>
    <row r="1687" spans="1:8" ht="15.75" x14ac:dyDescent="0.25">
      <c r="A1687" s="400" t="s">
        <v>94</v>
      </c>
      <c r="B1687" s="401">
        <v>2039</v>
      </c>
      <c r="C1687" s="401" t="str">
        <f t="shared" si="43"/>
        <v>San Bernardino_2039</v>
      </c>
      <c r="D1687" s="100">
        <v>297.45121283539964</v>
      </c>
      <c r="E1687" s="43"/>
      <c r="F1687" s="43"/>
      <c r="G1687" s="43"/>
      <c r="H1687" s="43"/>
    </row>
    <row r="1688" spans="1:8" ht="15.75" x14ac:dyDescent="0.25">
      <c r="A1688" s="400" t="s">
        <v>94</v>
      </c>
      <c r="B1688" s="401">
        <v>2040</v>
      </c>
      <c r="C1688" s="401" t="str">
        <f t="shared" si="43"/>
        <v>San Bernardino_2040</v>
      </c>
      <c r="D1688" s="100">
        <v>295.75446299229441</v>
      </c>
      <c r="E1688" s="43"/>
      <c r="F1688" s="43"/>
      <c r="G1688" s="43"/>
      <c r="H1688" s="43"/>
    </row>
    <row r="1689" spans="1:8" ht="15.75" x14ac:dyDescent="0.25">
      <c r="A1689" s="400" t="s">
        <v>94</v>
      </c>
      <c r="B1689" s="401">
        <v>2041</v>
      </c>
      <c r="C1689" s="401" t="str">
        <f t="shared" si="43"/>
        <v>San Bernardino_2041</v>
      </c>
      <c r="D1689" s="100">
        <v>294.35379229723395</v>
      </c>
      <c r="E1689" s="43"/>
      <c r="F1689" s="43"/>
      <c r="G1689" s="43"/>
      <c r="H1689" s="43"/>
    </row>
    <row r="1690" spans="1:8" ht="15.75" x14ac:dyDescent="0.25">
      <c r="A1690" s="400" t="s">
        <v>94</v>
      </c>
      <c r="B1690" s="401">
        <v>2042</v>
      </c>
      <c r="C1690" s="401" t="str">
        <f t="shared" si="43"/>
        <v>San Bernardino_2042</v>
      </c>
      <c r="D1690" s="100">
        <v>293.17969066807865</v>
      </c>
      <c r="E1690" s="43"/>
      <c r="F1690" s="43"/>
      <c r="G1690" s="43"/>
      <c r="H1690" s="43"/>
    </row>
    <row r="1691" spans="1:8" ht="15.75" x14ac:dyDescent="0.25">
      <c r="A1691" s="400" t="s">
        <v>94</v>
      </c>
      <c r="B1691" s="401">
        <v>2043</v>
      </c>
      <c r="C1691" s="401" t="str">
        <f t="shared" si="43"/>
        <v>San Bernardino_2043</v>
      </c>
      <c r="D1691" s="100">
        <v>292.21336400026951</v>
      </c>
      <c r="E1691" s="43"/>
      <c r="F1691" s="43"/>
      <c r="G1691" s="43"/>
      <c r="H1691" s="43"/>
    </row>
    <row r="1692" spans="1:8" ht="15.75" x14ac:dyDescent="0.25">
      <c r="A1692" s="400" t="s">
        <v>94</v>
      </c>
      <c r="B1692" s="401">
        <v>2044</v>
      </c>
      <c r="C1692" s="401" t="str">
        <f t="shared" si="43"/>
        <v>San Bernardino_2044</v>
      </c>
      <c r="D1692" s="100">
        <v>291.4056527384671</v>
      </c>
      <c r="E1692" s="43"/>
      <c r="F1692" s="43"/>
      <c r="G1692" s="43"/>
      <c r="H1692" s="43"/>
    </row>
    <row r="1693" spans="1:8" ht="15.75" x14ac:dyDescent="0.25">
      <c r="A1693" s="400" t="s">
        <v>94</v>
      </c>
      <c r="B1693" s="401">
        <v>2045</v>
      </c>
      <c r="C1693" s="401" t="str">
        <f t="shared" si="43"/>
        <v>San Bernardino_2045</v>
      </c>
      <c r="D1693" s="100">
        <v>290.71874992899166</v>
      </c>
      <c r="E1693" s="43"/>
      <c r="F1693" s="43"/>
      <c r="G1693" s="43"/>
      <c r="H1693" s="43"/>
    </row>
    <row r="1694" spans="1:8" ht="15.75" x14ac:dyDescent="0.25">
      <c r="A1694" s="400" t="s">
        <v>94</v>
      </c>
      <c r="B1694" s="401">
        <v>2046</v>
      </c>
      <c r="C1694" s="401" t="str">
        <f t="shared" si="43"/>
        <v>San Bernardino_2046</v>
      </c>
      <c r="D1694" s="100">
        <v>290.14148482298214</v>
      </c>
      <c r="E1694" s="43"/>
      <c r="F1694" s="43"/>
      <c r="G1694" s="43"/>
      <c r="H1694" s="43"/>
    </row>
    <row r="1695" spans="1:8" ht="15.75" x14ac:dyDescent="0.25">
      <c r="A1695" s="400" t="s">
        <v>94</v>
      </c>
      <c r="B1695" s="401">
        <v>2047</v>
      </c>
      <c r="C1695" s="401" t="str">
        <f t="shared" si="43"/>
        <v>San Bernardino_2047</v>
      </c>
      <c r="D1695" s="100">
        <v>289.65484769110225</v>
      </c>
      <c r="E1695" s="43"/>
      <c r="F1695" s="43"/>
      <c r="G1695" s="43"/>
      <c r="H1695" s="43"/>
    </row>
    <row r="1696" spans="1:8" ht="15.75" x14ac:dyDescent="0.25">
      <c r="A1696" s="400" t="s">
        <v>94</v>
      </c>
      <c r="B1696" s="401">
        <v>2048</v>
      </c>
      <c r="C1696" s="401" t="str">
        <f t="shared" si="43"/>
        <v>San Bernardino_2048</v>
      </c>
      <c r="D1696" s="100">
        <v>289.24251238116341</v>
      </c>
      <c r="E1696" s="43"/>
      <c r="F1696" s="43"/>
      <c r="G1696" s="43"/>
      <c r="H1696" s="43"/>
    </row>
    <row r="1697" spans="1:8" ht="15.75" x14ac:dyDescent="0.25">
      <c r="A1697" s="400" t="s">
        <v>94</v>
      </c>
      <c r="B1697" s="401">
        <v>2049</v>
      </c>
      <c r="C1697" s="401" t="str">
        <f t="shared" si="43"/>
        <v>San Bernardino_2049</v>
      </c>
      <c r="D1697" s="100">
        <v>288.88771073097848</v>
      </c>
      <c r="E1697" s="43"/>
      <c r="F1697" s="43"/>
      <c r="G1697" s="43"/>
      <c r="H1697" s="43"/>
    </row>
    <row r="1698" spans="1:8" ht="15.75" x14ac:dyDescent="0.25">
      <c r="A1698" s="400" t="s">
        <v>94</v>
      </c>
      <c r="B1698" s="401">
        <v>2050</v>
      </c>
      <c r="C1698" s="401" t="str">
        <f t="shared" si="43"/>
        <v>San Bernardino_2050</v>
      </c>
      <c r="D1698" s="100">
        <v>288.60157742050541</v>
      </c>
      <c r="E1698" s="43"/>
      <c r="F1698" s="43"/>
      <c r="G1698" s="43"/>
      <c r="H1698" s="43"/>
    </row>
    <row r="1699" spans="1:8" ht="15.75" x14ac:dyDescent="0.25">
      <c r="A1699" s="402" t="s">
        <v>93</v>
      </c>
      <c r="B1699" s="102">
        <v>2015</v>
      </c>
      <c r="C1699" s="102" t="str">
        <f t="shared" si="43"/>
        <v>San Diego (Air Basin)_2015</v>
      </c>
      <c r="D1699" s="99">
        <v>504.85258869878572</v>
      </c>
      <c r="E1699" s="43"/>
      <c r="F1699" s="43"/>
      <c r="G1699" s="43"/>
      <c r="H1699" s="43"/>
    </row>
    <row r="1700" spans="1:8" ht="15.75" x14ac:dyDescent="0.25">
      <c r="A1700" s="101" t="s">
        <v>93</v>
      </c>
      <c r="B1700" s="102">
        <v>2016</v>
      </c>
      <c r="C1700" s="102" t="str">
        <f t="shared" si="43"/>
        <v>San Diego (Air Basin)_2016</v>
      </c>
      <c r="D1700" s="99">
        <v>494.72635886924218</v>
      </c>
      <c r="E1700" s="43"/>
      <c r="F1700" s="43"/>
      <c r="G1700" s="43"/>
      <c r="H1700" s="43"/>
    </row>
    <row r="1701" spans="1:8" ht="15.75" x14ac:dyDescent="0.25">
      <c r="A1701" s="402" t="s">
        <v>93</v>
      </c>
      <c r="B1701" s="403">
        <v>2017</v>
      </c>
      <c r="C1701" s="403" t="str">
        <f t="shared" si="43"/>
        <v>San Diego (Air Basin)_2017</v>
      </c>
      <c r="D1701" s="100">
        <v>482.78026600294794</v>
      </c>
      <c r="E1701" s="43"/>
      <c r="F1701" s="43"/>
      <c r="G1701" s="43"/>
      <c r="H1701" s="43"/>
    </row>
    <row r="1702" spans="1:8" ht="15.75" x14ac:dyDescent="0.25">
      <c r="A1702" s="402" t="s">
        <v>93</v>
      </c>
      <c r="B1702" s="403">
        <v>2018</v>
      </c>
      <c r="C1702" s="403" t="str">
        <f t="shared" si="43"/>
        <v>San Diego (Air Basin)_2018</v>
      </c>
      <c r="D1702" s="100">
        <v>470.27751018750115</v>
      </c>
      <c r="E1702" s="43"/>
      <c r="F1702" s="43"/>
      <c r="G1702" s="43"/>
      <c r="H1702" s="43"/>
    </row>
    <row r="1703" spans="1:8" ht="15.75" x14ac:dyDescent="0.25">
      <c r="A1703" s="402" t="s">
        <v>93</v>
      </c>
      <c r="B1703" s="403">
        <v>2019</v>
      </c>
      <c r="C1703" s="403" t="str">
        <f t="shared" si="43"/>
        <v>San Diego (Air Basin)_2019</v>
      </c>
      <c r="D1703" s="100">
        <v>457.39963513622951</v>
      </c>
      <c r="E1703" s="43"/>
      <c r="F1703" s="43"/>
      <c r="G1703" s="43"/>
      <c r="H1703" s="43"/>
    </row>
    <row r="1704" spans="1:8" ht="15.75" x14ac:dyDescent="0.25">
      <c r="A1704" s="402" t="s">
        <v>93</v>
      </c>
      <c r="B1704" s="403">
        <v>2020</v>
      </c>
      <c r="C1704" s="403" t="str">
        <f t="shared" si="43"/>
        <v>San Diego (Air Basin)_2020</v>
      </c>
      <c r="D1704" s="100">
        <v>444.28927589004707</v>
      </c>
      <c r="E1704" s="43"/>
      <c r="F1704" s="43"/>
      <c r="G1704" s="43"/>
      <c r="H1704" s="43"/>
    </row>
    <row r="1705" spans="1:8" ht="15.75" x14ac:dyDescent="0.25">
      <c r="A1705" s="402" t="s">
        <v>93</v>
      </c>
      <c r="B1705" s="403">
        <v>2021</v>
      </c>
      <c r="C1705" s="403" t="str">
        <f t="shared" si="43"/>
        <v>San Diego (Air Basin)_2021</v>
      </c>
      <c r="D1705" s="100">
        <v>431.41512012465296</v>
      </c>
      <c r="E1705" s="43"/>
      <c r="F1705" s="43"/>
      <c r="G1705" s="43"/>
      <c r="H1705" s="43"/>
    </row>
    <row r="1706" spans="1:8" ht="15.75" x14ac:dyDescent="0.25">
      <c r="A1706" s="402" t="s">
        <v>93</v>
      </c>
      <c r="B1706" s="403">
        <v>2022</v>
      </c>
      <c r="C1706" s="403" t="str">
        <f t="shared" si="43"/>
        <v>San Diego (Air Basin)_2022</v>
      </c>
      <c r="D1706" s="100">
        <v>418.36059543748041</v>
      </c>
      <c r="E1706" s="43"/>
      <c r="F1706" s="43"/>
      <c r="G1706" s="43"/>
      <c r="H1706" s="43"/>
    </row>
    <row r="1707" spans="1:8" ht="15.75" x14ac:dyDescent="0.25">
      <c r="A1707" s="402" t="s">
        <v>93</v>
      </c>
      <c r="B1707" s="403">
        <v>2023</v>
      </c>
      <c r="C1707" s="403" t="str">
        <f t="shared" si="43"/>
        <v>San Diego (Air Basin)_2023</v>
      </c>
      <c r="D1707" s="100">
        <v>405.41543700873558</v>
      </c>
      <c r="E1707" s="43"/>
      <c r="F1707" s="43"/>
      <c r="G1707" s="43"/>
      <c r="H1707" s="43"/>
    </row>
    <row r="1708" spans="1:8" ht="15.75" x14ac:dyDescent="0.25">
      <c r="A1708" s="402" t="s">
        <v>93</v>
      </c>
      <c r="B1708" s="403">
        <v>2024</v>
      </c>
      <c r="C1708" s="403" t="str">
        <f t="shared" si="43"/>
        <v>San Diego (Air Basin)_2024</v>
      </c>
      <c r="D1708" s="100">
        <v>392.64281039178741</v>
      </c>
      <c r="E1708" s="43"/>
      <c r="F1708" s="43"/>
      <c r="G1708" s="43"/>
      <c r="H1708" s="43"/>
    </row>
    <row r="1709" spans="1:8" ht="15.75" x14ac:dyDescent="0.25">
      <c r="A1709" s="402" t="s">
        <v>93</v>
      </c>
      <c r="B1709" s="403">
        <v>2025</v>
      </c>
      <c r="C1709" s="403" t="str">
        <f t="shared" si="43"/>
        <v>San Diego (Air Basin)_2025</v>
      </c>
      <c r="D1709" s="100">
        <v>380.01077101975994</v>
      </c>
      <c r="E1709" s="43"/>
      <c r="F1709" s="43"/>
      <c r="G1709" s="43"/>
      <c r="H1709" s="43"/>
    </row>
    <row r="1710" spans="1:8" ht="15.75" x14ac:dyDescent="0.25">
      <c r="A1710" s="402" t="s">
        <v>93</v>
      </c>
      <c r="B1710" s="403">
        <v>2026</v>
      </c>
      <c r="C1710" s="403" t="str">
        <f t="shared" si="43"/>
        <v>San Diego (Air Basin)_2026</v>
      </c>
      <c r="D1710" s="100">
        <v>368.65977153061357</v>
      </c>
      <c r="E1710" s="43"/>
      <c r="F1710" s="43"/>
      <c r="G1710" s="43"/>
      <c r="H1710" s="43"/>
    </row>
    <row r="1711" spans="1:8" ht="15.75" x14ac:dyDescent="0.25">
      <c r="A1711" s="402" t="s">
        <v>93</v>
      </c>
      <c r="B1711" s="403">
        <v>2027</v>
      </c>
      <c r="C1711" s="403" t="str">
        <f t="shared" si="43"/>
        <v>San Diego (Air Basin)_2027</v>
      </c>
      <c r="D1711" s="100">
        <v>358.4144642777581</v>
      </c>
      <c r="E1711" s="43"/>
      <c r="F1711" s="43"/>
      <c r="G1711" s="43"/>
      <c r="H1711" s="43"/>
    </row>
    <row r="1712" spans="1:8" ht="15.75" x14ac:dyDescent="0.25">
      <c r="A1712" s="402" t="s">
        <v>93</v>
      </c>
      <c r="B1712" s="403">
        <v>2028</v>
      </c>
      <c r="C1712" s="403" t="str">
        <f t="shared" si="43"/>
        <v>San Diego (Air Basin)_2028</v>
      </c>
      <c r="D1712" s="100">
        <v>349.26892391873054</v>
      </c>
      <c r="E1712" s="43"/>
      <c r="F1712" s="43"/>
      <c r="G1712" s="43"/>
      <c r="H1712" s="43"/>
    </row>
    <row r="1713" spans="1:8" ht="15.75" x14ac:dyDescent="0.25">
      <c r="A1713" s="402" t="s">
        <v>93</v>
      </c>
      <c r="B1713" s="403">
        <v>2029</v>
      </c>
      <c r="C1713" s="403" t="str">
        <f t="shared" si="43"/>
        <v>San Diego (Air Basin)_2029</v>
      </c>
      <c r="D1713" s="100">
        <v>341.1170678729855</v>
      </c>
      <c r="E1713" s="43"/>
      <c r="F1713" s="43"/>
      <c r="G1713" s="43"/>
      <c r="H1713" s="43"/>
    </row>
    <row r="1714" spans="1:8" ht="15.75" x14ac:dyDescent="0.25">
      <c r="A1714" s="402" t="s">
        <v>93</v>
      </c>
      <c r="B1714" s="403">
        <v>2030</v>
      </c>
      <c r="C1714" s="403" t="str">
        <f t="shared" si="43"/>
        <v>San Diego (Air Basin)_2030</v>
      </c>
      <c r="D1714" s="100">
        <v>333.88728677430566</v>
      </c>
      <c r="E1714" s="43"/>
      <c r="F1714" s="43"/>
      <c r="G1714" s="43"/>
      <c r="H1714" s="43"/>
    </row>
    <row r="1715" spans="1:8" ht="15.75" x14ac:dyDescent="0.25">
      <c r="A1715" s="402" t="s">
        <v>93</v>
      </c>
      <c r="B1715" s="403">
        <v>2031</v>
      </c>
      <c r="C1715" s="403" t="str">
        <f t="shared" si="43"/>
        <v>San Diego (Air Basin)_2031</v>
      </c>
      <c r="D1715" s="100">
        <v>327.51052283169111</v>
      </c>
      <c r="E1715" s="43"/>
      <c r="F1715" s="43"/>
      <c r="G1715" s="43"/>
      <c r="H1715" s="43"/>
    </row>
    <row r="1716" spans="1:8" ht="15.75" x14ac:dyDescent="0.25">
      <c r="A1716" s="402" t="s">
        <v>93</v>
      </c>
      <c r="B1716" s="403">
        <v>2032</v>
      </c>
      <c r="C1716" s="403" t="str">
        <f t="shared" si="43"/>
        <v>San Diego (Air Basin)_2032</v>
      </c>
      <c r="D1716" s="100">
        <v>321.91278125793684</v>
      </c>
      <c r="E1716" s="43"/>
      <c r="F1716" s="43"/>
      <c r="G1716" s="43"/>
      <c r="H1716" s="43"/>
    </row>
    <row r="1717" spans="1:8" ht="15.75" x14ac:dyDescent="0.25">
      <c r="A1717" s="402" t="s">
        <v>93</v>
      </c>
      <c r="B1717" s="403">
        <v>2033</v>
      </c>
      <c r="C1717" s="403" t="str">
        <f t="shared" si="43"/>
        <v>San Diego (Air Basin)_2033</v>
      </c>
      <c r="D1717" s="100">
        <v>317.03227348632032</v>
      </c>
      <c r="E1717" s="43"/>
      <c r="F1717" s="43"/>
      <c r="G1717" s="43"/>
      <c r="H1717" s="43"/>
    </row>
    <row r="1718" spans="1:8" ht="15.75" x14ac:dyDescent="0.25">
      <c r="A1718" s="402" t="s">
        <v>93</v>
      </c>
      <c r="B1718" s="403">
        <v>2034</v>
      </c>
      <c r="C1718" s="403" t="str">
        <f t="shared" si="43"/>
        <v>San Diego (Air Basin)_2034</v>
      </c>
      <c r="D1718" s="100">
        <v>312.80098856425207</v>
      </c>
      <c r="E1718" s="43"/>
      <c r="F1718" s="43"/>
      <c r="G1718" s="43"/>
      <c r="H1718" s="43"/>
    </row>
    <row r="1719" spans="1:8" ht="15.75" x14ac:dyDescent="0.25">
      <c r="A1719" s="402" t="s">
        <v>93</v>
      </c>
      <c r="B1719" s="403">
        <v>2035</v>
      </c>
      <c r="C1719" s="403" t="str">
        <f t="shared" si="43"/>
        <v>San Diego (Air Basin)_2035</v>
      </c>
      <c r="D1719" s="100">
        <v>309.1689264825053</v>
      </c>
      <c r="E1719" s="43"/>
      <c r="F1719" s="43"/>
      <c r="G1719" s="43"/>
      <c r="H1719" s="43"/>
    </row>
    <row r="1720" spans="1:8" ht="15.75" x14ac:dyDescent="0.25">
      <c r="A1720" s="402" t="s">
        <v>93</v>
      </c>
      <c r="B1720" s="403">
        <v>2036</v>
      </c>
      <c r="C1720" s="403" t="str">
        <f t="shared" si="43"/>
        <v>San Diego (Air Basin)_2036</v>
      </c>
      <c r="D1720" s="100">
        <v>306.06913986634243</v>
      </c>
      <c r="E1720" s="43"/>
      <c r="F1720" s="43"/>
      <c r="G1720" s="43"/>
      <c r="H1720" s="43"/>
    </row>
    <row r="1721" spans="1:8" ht="15.75" x14ac:dyDescent="0.25">
      <c r="A1721" s="402" t="s">
        <v>93</v>
      </c>
      <c r="B1721" s="403">
        <v>2037</v>
      </c>
      <c r="C1721" s="403" t="str">
        <f t="shared" si="43"/>
        <v>San Diego (Air Basin)_2037</v>
      </c>
      <c r="D1721" s="100">
        <v>303.4530064261055</v>
      </c>
      <c r="E1721" s="43"/>
      <c r="F1721" s="43"/>
      <c r="G1721" s="43"/>
      <c r="H1721" s="43"/>
    </row>
    <row r="1722" spans="1:8" ht="15.75" x14ac:dyDescent="0.25">
      <c r="A1722" s="402" t="s">
        <v>93</v>
      </c>
      <c r="B1722" s="403">
        <v>2038</v>
      </c>
      <c r="C1722" s="403" t="str">
        <f t="shared" si="43"/>
        <v>San Diego (Air Basin)_2038</v>
      </c>
      <c r="D1722" s="100">
        <v>301.25809696784592</v>
      </c>
      <c r="E1722" s="43"/>
      <c r="F1722" s="43"/>
      <c r="G1722" s="43"/>
      <c r="H1722" s="43"/>
    </row>
    <row r="1723" spans="1:8" ht="15.75" x14ac:dyDescent="0.25">
      <c r="A1723" s="402" t="s">
        <v>93</v>
      </c>
      <c r="B1723" s="403">
        <v>2039</v>
      </c>
      <c r="C1723" s="403" t="str">
        <f t="shared" si="43"/>
        <v>San Diego (Air Basin)_2039</v>
      </c>
      <c r="D1723" s="100">
        <v>299.42981405718774</v>
      </c>
      <c r="E1723" s="43"/>
      <c r="F1723" s="43"/>
      <c r="G1723" s="43"/>
      <c r="H1723" s="43"/>
    </row>
    <row r="1724" spans="1:8" ht="15.75" x14ac:dyDescent="0.25">
      <c r="A1724" s="402" t="s">
        <v>93</v>
      </c>
      <c r="B1724" s="403">
        <v>2040</v>
      </c>
      <c r="C1724" s="403" t="str">
        <f t="shared" si="43"/>
        <v>San Diego (Air Basin)_2040</v>
      </c>
      <c r="D1724" s="100">
        <v>297.91365956328985</v>
      </c>
      <c r="E1724" s="43"/>
      <c r="F1724" s="43"/>
      <c r="G1724" s="43"/>
      <c r="H1724" s="43"/>
    </row>
    <row r="1725" spans="1:8" ht="15.75" x14ac:dyDescent="0.25">
      <c r="A1725" s="402" t="s">
        <v>93</v>
      </c>
      <c r="B1725" s="403">
        <v>2041</v>
      </c>
      <c r="C1725" s="403" t="str">
        <f t="shared" si="43"/>
        <v>San Diego (Air Basin)_2041</v>
      </c>
      <c r="D1725" s="100">
        <v>296.67633139241894</v>
      </c>
      <c r="E1725" s="43"/>
      <c r="F1725" s="43"/>
      <c r="G1725" s="43"/>
      <c r="H1725" s="43"/>
    </row>
    <row r="1726" spans="1:8" ht="15.75" x14ac:dyDescent="0.25">
      <c r="A1726" s="402" t="s">
        <v>93</v>
      </c>
      <c r="B1726" s="403">
        <v>2042</v>
      </c>
      <c r="C1726" s="403" t="str">
        <f t="shared" si="43"/>
        <v>San Diego (Air Basin)_2042</v>
      </c>
      <c r="D1726" s="100">
        <v>295.65480167200883</v>
      </c>
      <c r="E1726" s="43"/>
      <c r="F1726" s="43"/>
      <c r="G1726" s="43"/>
      <c r="H1726" s="43"/>
    </row>
    <row r="1727" spans="1:8" ht="15.75" x14ac:dyDescent="0.25">
      <c r="A1727" s="402" t="s">
        <v>93</v>
      </c>
      <c r="B1727" s="403">
        <v>2043</v>
      </c>
      <c r="C1727" s="403" t="str">
        <f t="shared" si="43"/>
        <v>San Diego (Air Basin)_2043</v>
      </c>
      <c r="D1727" s="100">
        <v>294.81934779302259</v>
      </c>
      <c r="E1727" s="43"/>
      <c r="F1727" s="43"/>
      <c r="G1727" s="43"/>
      <c r="H1727" s="43"/>
    </row>
    <row r="1728" spans="1:8" ht="15.75" x14ac:dyDescent="0.25">
      <c r="A1728" s="402" t="s">
        <v>93</v>
      </c>
      <c r="B1728" s="403">
        <v>2044</v>
      </c>
      <c r="C1728" s="403" t="str">
        <f t="shared" si="43"/>
        <v>San Diego (Air Basin)_2044</v>
      </c>
      <c r="D1728" s="100">
        <v>294.13508403149342</v>
      </c>
      <c r="E1728" s="43"/>
      <c r="F1728" s="43"/>
      <c r="G1728" s="43"/>
      <c r="H1728" s="43"/>
    </row>
    <row r="1729" spans="1:8" ht="15.75" x14ac:dyDescent="0.25">
      <c r="A1729" s="402" t="s">
        <v>93</v>
      </c>
      <c r="B1729" s="403">
        <v>2045</v>
      </c>
      <c r="C1729" s="403" t="str">
        <f t="shared" ref="C1729:C1734" si="44">CONCATENATE(A1729,"_",B1729)</f>
        <v>San Diego (Air Basin)_2045</v>
      </c>
      <c r="D1729" s="100">
        <v>293.55818294089227</v>
      </c>
      <c r="E1729" s="43"/>
      <c r="F1729" s="43"/>
      <c r="G1729" s="43"/>
      <c r="H1729" s="43"/>
    </row>
    <row r="1730" spans="1:8" ht="15.75" x14ac:dyDescent="0.25">
      <c r="A1730" s="402" t="s">
        <v>93</v>
      </c>
      <c r="B1730" s="403">
        <v>2046</v>
      </c>
      <c r="C1730" s="403" t="str">
        <f t="shared" si="44"/>
        <v>San Diego (Air Basin)_2046</v>
      </c>
      <c r="D1730" s="100">
        <v>293.0849448976731</v>
      </c>
      <c r="E1730" s="43"/>
      <c r="F1730" s="43"/>
      <c r="G1730" s="43"/>
      <c r="H1730" s="43"/>
    </row>
    <row r="1731" spans="1:8" ht="15.75" x14ac:dyDescent="0.25">
      <c r="A1731" s="402" t="s">
        <v>93</v>
      </c>
      <c r="B1731" s="403">
        <v>2047</v>
      </c>
      <c r="C1731" s="403" t="str">
        <f t="shared" si="44"/>
        <v>San Diego (Air Basin)_2047</v>
      </c>
      <c r="D1731" s="100">
        <v>292.68893755688731</v>
      </c>
      <c r="E1731" s="43"/>
      <c r="F1731" s="43"/>
      <c r="G1731" s="43"/>
      <c r="H1731" s="43"/>
    </row>
    <row r="1732" spans="1:8" ht="15.75" x14ac:dyDescent="0.25">
      <c r="A1732" s="402" t="s">
        <v>93</v>
      </c>
      <c r="B1732" s="403">
        <v>2048</v>
      </c>
      <c r="C1732" s="403" t="str">
        <f t="shared" si="44"/>
        <v>San Diego (Air Basin)_2048</v>
      </c>
      <c r="D1732" s="100">
        <v>292.36136109872297</v>
      </c>
      <c r="E1732" s="43"/>
      <c r="F1732" s="43"/>
      <c r="G1732" s="43"/>
      <c r="H1732" s="43"/>
    </row>
    <row r="1733" spans="1:8" ht="15.75" x14ac:dyDescent="0.25">
      <c r="A1733" s="402" t="s">
        <v>93</v>
      </c>
      <c r="B1733" s="403">
        <v>2049</v>
      </c>
      <c r="C1733" s="403" t="str">
        <f t="shared" si="44"/>
        <v>San Diego (Air Basin)_2049</v>
      </c>
      <c r="D1733" s="100">
        <v>292.08465970517682</v>
      </c>
      <c r="E1733" s="43"/>
      <c r="F1733" s="43"/>
      <c r="G1733" s="43"/>
      <c r="H1733" s="43"/>
    </row>
    <row r="1734" spans="1:8" ht="15.75" x14ac:dyDescent="0.25">
      <c r="A1734" s="402" t="s">
        <v>93</v>
      </c>
      <c r="B1734" s="403">
        <v>2050</v>
      </c>
      <c r="C1734" s="403" t="str">
        <f t="shared" si="44"/>
        <v>San Diego (Air Basin)_2050</v>
      </c>
      <c r="D1734" s="100">
        <v>291.86495038648093</v>
      </c>
      <c r="E1734" s="43"/>
      <c r="F1734" s="43"/>
      <c r="G1734" s="43"/>
      <c r="H1734" s="43"/>
    </row>
    <row r="1735" spans="1:8" ht="15.75" x14ac:dyDescent="0.25">
      <c r="A1735" s="96" t="s">
        <v>90</v>
      </c>
      <c r="B1735" s="97">
        <v>2015</v>
      </c>
      <c r="C1735" s="98" t="s">
        <v>92</v>
      </c>
      <c r="D1735" s="99">
        <v>504.85258872998588</v>
      </c>
      <c r="E1735" s="43"/>
      <c r="F1735" s="43"/>
      <c r="G1735" s="43"/>
      <c r="H1735" s="43"/>
    </row>
    <row r="1736" spans="1:8" ht="15.75" x14ac:dyDescent="0.25">
      <c r="A1736" s="96" t="s">
        <v>90</v>
      </c>
      <c r="B1736" s="97">
        <v>2016</v>
      </c>
      <c r="C1736" s="98" t="s">
        <v>91</v>
      </c>
      <c r="D1736" s="99">
        <v>494.72635880062109</v>
      </c>
      <c r="E1736" s="43"/>
      <c r="F1736" s="43"/>
      <c r="G1736" s="43"/>
      <c r="H1736" s="43"/>
    </row>
    <row r="1737" spans="1:8" ht="15.75" x14ac:dyDescent="0.25">
      <c r="A1737" s="400" t="s">
        <v>90</v>
      </c>
      <c r="B1737" s="401">
        <v>2017</v>
      </c>
      <c r="C1737" s="401" t="str">
        <f t="shared" ref="C1737:C1800" si="45">CONCATENATE(A1737,"_",B1737)</f>
        <v>San Diego_2017</v>
      </c>
      <c r="D1737" s="100">
        <v>482.78026597772077</v>
      </c>
      <c r="E1737" s="43"/>
      <c r="F1737" s="43"/>
      <c r="G1737" s="43"/>
      <c r="H1737" s="43"/>
    </row>
    <row r="1738" spans="1:8" ht="15.75" x14ac:dyDescent="0.25">
      <c r="A1738" s="400" t="s">
        <v>90</v>
      </c>
      <c r="B1738" s="401">
        <v>2018</v>
      </c>
      <c r="C1738" s="401" t="str">
        <f t="shared" si="45"/>
        <v>San Diego_2018</v>
      </c>
      <c r="D1738" s="100">
        <v>470.27751016360332</v>
      </c>
      <c r="E1738" s="43"/>
      <c r="F1738" s="43"/>
      <c r="G1738" s="43"/>
      <c r="H1738" s="43"/>
    </row>
    <row r="1739" spans="1:8" ht="15.75" x14ac:dyDescent="0.25">
      <c r="A1739" s="400" t="s">
        <v>90</v>
      </c>
      <c r="B1739" s="401">
        <v>2019</v>
      </c>
      <c r="C1739" s="401" t="str">
        <f t="shared" si="45"/>
        <v>San Diego_2019</v>
      </c>
      <c r="D1739" s="100">
        <v>457.39963511520847</v>
      </c>
      <c r="E1739" s="43"/>
      <c r="F1739" s="43"/>
      <c r="G1739" s="43"/>
      <c r="H1739" s="43"/>
    </row>
    <row r="1740" spans="1:8" ht="15.75" x14ac:dyDescent="0.25">
      <c r="A1740" s="400" t="s">
        <v>90</v>
      </c>
      <c r="B1740" s="401">
        <v>2020</v>
      </c>
      <c r="C1740" s="401" t="str">
        <f t="shared" si="45"/>
        <v>San Diego_2020</v>
      </c>
      <c r="D1740" s="100">
        <v>444.28927591596903</v>
      </c>
      <c r="E1740" s="43"/>
      <c r="F1740" s="43"/>
      <c r="G1740" s="43"/>
      <c r="H1740" s="43"/>
    </row>
    <row r="1741" spans="1:8" ht="15.75" x14ac:dyDescent="0.25">
      <c r="A1741" s="400" t="s">
        <v>90</v>
      </c>
      <c r="B1741" s="401">
        <v>2021</v>
      </c>
      <c r="C1741" s="401" t="str">
        <f t="shared" si="45"/>
        <v>San Diego_2021</v>
      </c>
      <c r="D1741" s="100">
        <v>431.41512012682091</v>
      </c>
      <c r="E1741" s="43"/>
      <c r="F1741" s="43"/>
      <c r="G1741" s="43"/>
      <c r="H1741" s="43"/>
    </row>
    <row r="1742" spans="1:8" ht="15.75" x14ac:dyDescent="0.25">
      <c r="A1742" s="400" t="s">
        <v>90</v>
      </c>
      <c r="B1742" s="401">
        <v>2022</v>
      </c>
      <c r="C1742" s="401" t="str">
        <f t="shared" si="45"/>
        <v>San Diego_2022</v>
      </c>
      <c r="D1742" s="100">
        <v>418.36059545416214</v>
      </c>
      <c r="E1742" s="43"/>
      <c r="F1742" s="43"/>
      <c r="G1742" s="43"/>
      <c r="H1742" s="43"/>
    </row>
    <row r="1743" spans="1:8" ht="15.75" x14ac:dyDescent="0.25">
      <c r="A1743" s="400" t="s">
        <v>90</v>
      </c>
      <c r="B1743" s="401">
        <v>2023</v>
      </c>
      <c r="C1743" s="401" t="str">
        <f t="shared" si="45"/>
        <v>San Diego_2023</v>
      </c>
      <c r="D1743" s="100">
        <v>405.41543697763672</v>
      </c>
      <c r="E1743" s="43"/>
      <c r="F1743" s="43"/>
      <c r="G1743" s="43"/>
      <c r="H1743" s="43"/>
    </row>
    <row r="1744" spans="1:8" ht="15.75" x14ac:dyDescent="0.25">
      <c r="A1744" s="400" t="s">
        <v>90</v>
      </c>
      <c r="B1744" s="401">
        <v>2024</v>
      </c>
      <c r="C1744" s="401" t="str">
        <f t="shared" si="45"/>
        <v>San Diego_2024</v>
      </c>
      <c r="D1744" s="100">
        <v>392.64281041891553</v>
      </c>
      <c r="E1744" s="43"/>
      <c r="F1744" s="43"/>
      <c r="G1744" s="43"/>
      <c r="H1744" s="43"/>
    </row>
    <row r="1745" spans="1:8" ht="15.75" x14ac:dyDescent="0.25">
      <c r="A1745" s="400" t="s">
        <v>90</v>
      </c>
      <c r="B1745" s="401">
        <v>2025</v>
      </c>
      <c r="C1745" s="401" t="str">
        <f t="shared" si="45"/>
        <v>San Diego_2025</v>
      </c>
      <c r="D1745" s="100">
        <v>380.01077103443589</v>
      </c>
      <c r="E1745" s="43"/>
      <c r="F1745" s="43"/>
      <c r="G1745" s="43"/>
      <c r="H1745" s="43"/>
    </row>
    <row r="1746" spans="1:8" ht="15.75" x14ac:dyDescent="0.25">
      <c r="A1746" s="400" t="s">
        <v>90</v>
      </c>
      <c r="B1746" s="401">
        <v>2026</v>
      </c>
      <c r="C1746" s="401" t="str">
        <f t="shared" si="45"/>
        <v>San Diego_2026</v>
      </c>
      <c r="D1746" s="100">
        <v>368.65977148240302</v>
      </c>
      <c r="E1746" s="43"/>
      <c r="F1746" s="43"/>
      <c r="G1746" s="43"/>
      <c r="H1746" s="43"/>
    </row>
    <row r="1747" spans="1:8" ht="15.75" x14ac:dyDescent="0.25">
      <c r="A1747" s="400" t="s">
        <v>90</v>
      </c>
      <c r="B1747" s="401">
        <v>2027</v>
      </c>
      <c r="C1747" s="401" t="str">
        <f t="shared" si="45"/>
        <v>San Diego_2027</v>
      </c>
      <c r="D1747" s="100">
        <v>358.41446428437195</v>
      </c>
      <c r="E1747" s="43"/>
      <c r="F1747" s="43"/>
      <c r="G1747" s="43"/>
      <c r="H1747" s="43"/>
    </row>
    <row r="1748" spans="1:8" ht="15.75" x14ac:dyDescent="0.25">
      <c r="A1748" s="400" t="s">
        <v>90</v>
      </c>
      <c r="B1748" s="401">
        <v>2028</v>
      </c>
      <c r="C1748" s="401" t="str">
        <f t="shared" si="45"/>
        <v>San Diego_2028</v>
      </c>
      <c r="D1748" s="100">
        <v>349.26892395076806</v>
      </c>
      <c r="E1748" s="43"/>
      <c r="F1748" s="43"/>
      <c r="G1748" s="43"/>
      <c r="H1748" s="43"/>
    </row>
    <row r="1749" spans="1:8" ht="15.75" x14ac:dyDescent="0.25">
      <c r="A1749" s="400" t="s">
        <v>90</v>
      </c>
      <c r="B1749" s="401">
        <v>2029</v>
      </c>
      <c r="C1749" s="401" t="str">
        <f t="shared" si="45"/>
        <v>San Diego_2029</v>
      </c>
      <c r="D1749" s="100">
        <v>341.11706787947981</v>
      </c>
      <c r="E1749" s="43"/>
      <c r="F1749" s="43"/>
      <c r="G1749" s="43"/>
      <c r="H1749" s="43"/>
    </row>
    <row r="1750" spans="1:8" ht="15.75" x14ac:dyDescent="0.25">
      <c r="A1750" s="400" t="s">
        <v>90</v>
      </c>
      <c r="B1750" s="401">
        <v>2030</v>
      </c>
      <c r="C1750" s="401" t="str">
        <f t="shared" si="45"/>
        <v>San Diego_2030</v>
      </c>
      <c r="D1750" s="100">
        <v>333.88728677501592</v>
      </c>
      <c r="E1750" s="43"/>
      <c r="F1750" s="43"/>
      <c r="G1750" s="43"/>
      <c r="H1750" s="43"/>
    </row>
    <row r="1751" spans="1:8" ht="15.75" x14ac:dyDescent="0.25">
      <c r="A1751" s="400" t="s">
        <v>90</v>
      </c>
      <c r="B1751" s="401">
        <v>2031</v>
      </c>
      <c r="C1751" s="401" t="str">
        <f t="shared" si="45"/>
        <v>San Diego_2031</v>
      </c>
      <c r="D1751" s="100">
        <v>327.51052283542288</v>
      </c>
      <c r="E1751" s="43"/>
      <c r="F1751" s="43"/>
      <c r="G1751" s="43"/>
      <c r="H1751" s="43"/>
    </row>
    <row r="1752" spans="1:8" ht="15.75" x14ac:dyDescent="0.25">
      <c r="A1752" s="400" t="s">
        <v>90</v>
      </c>
      <c r="B1752" s="401">
        <v>2032</v>
      </c>
      <c r="C1752" s="401" t="str">
        <f t="shared" si="45"/>
        <v>San Diego_2032</v>
      </c>
      <c r="D1752" s="100">
        <v>321.9127812657174</v>
      </c>
      <c r="E1752" s="43"/>
      <c r="F1752" s="43"/>
      <c r="G1752" s="43"/>
      <c r="H1752" s="43"/>
    </row>
    <row r="1753" spans="1:8" ht="15.75" x14ac:dyDescent="0.25">
      <c r="A1753" s="400" t="s">
        <v>90</v>
      </c>
      <c r="B1753" s="401">
        <v>2033</v>
      </c>
      <c r="C1753" s="401" t="str">
        <f t="shared" si="45"/>
        <v>San Diego_2033</v>
      </c>
      <c r="D1753" s="100">
        <v>317.03227348758242</v>
      </c>
      <c r="E1753" s="43"/>
      <c r="F1753" s="43"/>
      <c r="G1753" s="43"/>
      <c r="H1753" s="43"/>
    </row>
    <row r="1754" spans="1:8" ht="15.75" x14ac:dyDescent="0.25">
      <c r="A1754" s="400" t="s">
        <v>90</v>
      </c>
      <c r="B1754" s="401">
        <v>2034</v>
      </c>
      <c r="C1754" s="401" t="str">
        <f t="shared" si="45"/>
        <v>San Diego_2034</v>
      </c>
      <c r="D1754" s="100">
        <v>312.8009885617397</v>
      </c>
      <c r="E1754" s="43"/>
      <c r="F1754" s="43"/>
      <c r="G1754" s="43"/>
      <c r="H1754" s="43"/>
    </row>
    <row r="1755" spans="1:8" ht="15.75" x14ac:dyDescent="0.25">
      <c r="A1755" s="400" t="s">
        <v>90</v>
      </c>
      <c r="B1755" s="401">
        <v>2035</v>
      </c>
      <c r="C1755" s="401" t="str">
        <f t="shared" si="45"/>
        <v>San Diego_2035</v>
      </c>
      <c r="D1755" s="100">
        <v>309.16892646626656</v>
      </c>
      <c r="E1755" s="43"/>
      <c r="F1755" s="43"/>
      <c r="G1755" s="43"/>
      <c r="H1755" s="43"/>
    </row>
    <row r="1756" spans="1:8" ht="15.75" x14ac:dyDescent="0.25">
      <c r="A1756" s="400" t="s">
        <v>90</v>
      </c>
      <c r="B1756" s="401">
        <v>2036</v>
      </c>
      <c r="C1756" s="401" t="str">
        <f t="shared" si="45"/>
        <v>San Diego_2036</v>
      </c>
      <c r="D1756" s="100">
        <v>306.06913985956987</v>
      </c>
      <c r="E1756" s="43"/>
      <c r="F1756" s="43"/>
      <c r="G1756" s="43"/>
      <c r="H1756" s="43"/>
    </row>
    <row r="1757" spans="1:8" ht="15.75" x14ac:dyDescent="0.25">
      <c r="A1757" s="400" t="s">
        <v>90</v>
      </c>
      <c r="B1757" s="401">
        <v>2037</v>
      </c>
      <c r="C1757" s="401" t="str">
        <f t="shared" si="45"/>
        <v>San Diego_2037</v>
      </c>
      <c r="D1757" s="100">
        <v>303.45300641730159</v>
      </c>
      <c r="E1757" s="43"/>
      <c r="F1757" s="43"/>
      <c r="G1757" s="43"/>
      <c r="H1757" s="43"/>
    </row>
    <row r="1758" spans="1:8" ht="15.75" x14ac:dyDescent="0.25">
      <c r="A1758" s="400" t="s">
        <v>90</v>
      </c>
      <c r="B1758" s="401">
        <v>2038</v>
      </c>
      <c r="C1758" s="401" t="str">
        <f t="shared" si="45"/>
        <v>San Diego_2038</v>
      </c>
      <c r="D1758" s="100">
        <v>301.25809697163413</v>
      </c>
      <c r="E1758" s="43"/>
      <c r="F1758" s="43"/>
      <c r="G1758" s="43"/>
      <c r="H1758" s="43"/>
    </row>
    <row r="1759" spans="1:8" ht="15.75" x14ac:dyDescent="0.25">
      <c r="A1759" s="400" t="s">
        <v>90</v>
      </c>
      <c r="B1759" s="401">
        <v>2039</v>
      </c>
      <c r="C1759" s="401" t="str">
        <f t="shared" si="45"/>
        <v>San Diego_2039</v>
      </c>
      <c r="D1759" s="100">
        <v>299.42981407600547</v>
      </c>
      <c r="E1759" s="43"/>
      <c r="F1759" s="43"/>
      <c r="G1759" s="43"/>
      <c r="H1759" s="43"/>
    </row>
    <row r="1760" spans="1:8" ht="15.75" x14ac:dyDescent="0.25">
      <c r="A1760" s="400" t="s">
        <v>90</v>
      </c>
      <c r="B1760" s="401">
        <v>2040</v>
      </c>
      <c r="C1760" s="401" t="str">
        <f t="shared" si="45"/>
        <v>San Diego_2040</v>
      </c>
      <c r="D1760" s="100">
        <v>297.9136595364277</v>
      </c>
      <c r="E1760" s="43"/>
      <c r="F1760" s="43"/>
      <c r="G1760" s="43"/>
      <c r="H1760" s="43"/>
    </row>
    <row r="1761" spans="1:8" ht="15.75" x14ac:dyDescent="0.25">
      <c r="A1761" s="400" t="s">
        <v>90</v>
      </c>
      <c r="B1761" s="401">
        <v>2041</v>
      </c>
      <c r="C1761" s="401" t="str">
        <f t="shared" si="45"/>
        <v>San Diego_2041</v>
      </c>
      <c r="D1761" s="100">
        <v>296.67633140969252</v>
      </c>
      <c r="E1761" s="43"/>
      <c r="F1761" s="43"/>
      <c r="G1761" s="43"/>
      <c r="H1761" s="43"/>
    </row>
    <row r="1762" spans="1:8" ht="15.75" x14ac:dyDescent="0.25">
      <c r="A1762" s="400" t="s">
        <v>90</v>
      </c>
      <c r="B1762" s="401">
        <v>2042</v>
      </c>
      <c r="C1762" s="401" t="str">
        <f t="shared" si="45"/>
        <v>San Diego_2042</v>
      </c>
      <c r="D1762" s="100">
        <v>295.65480169758092</v>
      </c>
      <c r="E1762" s="43"/>
      <c r="F1762" s="43"/>
      <c r="G1762" s="43"/>
      <c r="H1762" s="43"/>
    </row>
    <row r="1763" spans="1:8" ht="15.75" x14ac:dyDescent="0.25">
      <c r="A1763" s="400" t="s">
        <v>90</v>
      </c>
      <c r="B1763" s="401">
        <v>2043</v>
      </c>
      <c r="C1763" s="401" t="str">
        <f t="shared" si="45"/>
        <v>San Diego_2043</v>
      </c>
      <c r="D1763" s="100">
        <v>294.81934777453347</v>
      </c>
      <c r="E1763" s="43"/>
      <c r="F1763" s="43"/>
      <c r="G1763" s="43"/>
      <c r="H1763" s="43"/>
    </row>
    <row r="1764" spans="1:8" ht="15.75" x14ac:dyDescent="0.25">
      <c r="A1764" s="400" t="s">
        <v>90</v>
      </c>
      <c r="B1764" s="401">
        <v>2044</v>
      </c>
      <c r="C1764" s="401" t="str">
        <f t="shared" si="45"/>
        <v>San Diego_2044</v>
      </c>
      <c r="D1764" s="100">
        <v>294.13508403712092</v>
      </c>
      <c r="E1764" s="43"/>
      <c r="F1764" s="43"/>
      <c r="G1764" s="43"/>
      <c r="H1764" s="43"/>
    </row>
    <row r="1765" spans="1:8" ht="15.75" x14ac:dyDescent="0.25">
      <c r="A1765" s="400" t="s">
        <v>90</v>
      </c>
      <c r="B1765" s="401">
        <v>2045</v>
      </c>
      <c r="C1765" s="401" t="str">
        <f t="shared" si="45"/>
        <v>San Diego_2045</v>
      </c>
      <c r="D1765" s="100">
        <v>293.55818294656598</v>
      </c>
      <c r="E1765" s="43"/>
      <c r="F1765" s="43"/>
      <c r="G1765" s="43"/>
      <c r="H1765" s="43"/>
    </row>
    <row r="1766" spans="1:8" ht="15.75" x14ac:dyDescent="0.25">
      <c r="A1766" s="400" t="s">
        <v>90</v>
      </c>
      <c r="B1766" s="401">
        <v>2046</v>
      </c>
      <c r="C1766" s="401" t="str">
        <f t="shared" si="45"/>
        <v>San Diego_2046</v>
      </c>
      <c r="D1766" s="100">
        <v>293.08494488209379</v>
      </c>
      <c r="E1766" s="43"/>
      <c r="F1766" s="43"/>
      <c r="G1766" s="43"/>
      <c r="H1766" s="43"/>
    </row>
    <row r="1767" spans="1:8" ht="15.75" x14ac:dyDescent="0.25">
      <c r="A1767" s="400" t="s">
        <v>90</v>
      </c>
      <c r="B1767" s="401">
        <v>2047</v>
      </c>
      <c r="C1767" s="401" t="str">
        <f t="shared" si="45"/>
        <v>San Diego_2047</v>
      </c>
      <c r="D1767" s="100">
        <v>292.68893758324072</v>
      </c>
      <c r="E1767" s="43"/>
      <c r="F1767" s="43"/>
      <c r="G1767" s="43"/>
      <c r="H1767" s="43"/>
    </row>
    <row r="1768" spans="1:8" ht="15.75" x14ac:dyDescent="0.25">
      <c r="A1768" s="400" t="s">
        <v>90</v>
      </c>
      <c r="B1768" s="401">
        <v>2048</v>
      </c>
      <c r="C1768" s="401" t="str">
        <f t="shared" si="45"/>
        <v>San Diego_2048</v>
      </c>
      <c r="D1768" s="100">
        <v>292.36136110347445</v>
      </c>
      <c r="E1768" s="43"/>
      <c r="F1768" s="43"/>
      <c r="G1768" s="43"/>
      <c r="H1768" s="43"/>
    </row>
    <row r="1769" spans="1:8" ht="15.75" x14ac:dyDescent="0.25">
      <c r="A1769" s="400" t="s">
        <v>90</v>
      </c>
      <c r="B1769" s="401">
        <v>2049</v>
      </c>
      <c r="C1769" s="401" t="str">
        <f t="shared" si="45"/>
        <v>San Diego_2049</v>
      </c>
      <c r="D1769" s="100">
        <v>292.08465968592202</v>
      </c>
      <c r="E1769" s="43"/>
      <c r="F1769" s="43"/>
      <c r="G1769" s="43"/>
      <c r="H1769" s="43"/>
    </row>
    <row r="1770" spans="1:8" ht="15.75" x14ac:dyDescent="0.25">
      <c r="A1770" s="400" t="s">
        <v>90</v>
      </c>
      <c r="B1770" s="401">
        <v>2050</v>
      </c>
      <c r="C1770" s="401" t="str">
        <f t="shared" si="45"/>
        <v>San Diego_2050</v>
      </c>
      <c r="D1770" s="100">
        <v>291.86495038385635</v>
      </c>
      <c r="E1770" s="43"/>
      <c r="F1770" s="43"/>
      <c r="G1770" s="43"/>
      <c r="H1770" s="43"/>
    </row>
    <row r="1771" spans="1:8" ht="15.75" x14ac:dyDescent="0.25">
      <c r="A1771" s="101" t="s">
        <v>89</v>
      </c>
      <c r="B1771" s="102">
        <v>2015</v>
      </c>
      <c r="C1771" s="102" t="str">
        <f t="shared" si="45"/>
        <v>San Francisco Bay Area_2015</v>
      </c>
      <c r="D1771" s="99">
        <v>487.38317815751674</v>
      </c>
      <c r="E1771" s="43"/>
      <c r="F1771" s="43"/>
      <c r="G1771" s="43"/>
      <c r="H1771" s="43"/>
    </row>
    <row r="1772" spans="1:8" ht="15.75" x14ac:dyDescent="0.25">
      <c r="A1772" s="101" t="s">
        <v>89</v>
      </c>
      <c r="B1772" s="102">
        <v>2016</v>
      </c>
      <c r="C1772" s="102" t="str">
        <f t="shared" si="45"/>
        <v>San Francisco Bay Area_2016</v>
      </c>
      <c r="D1772" s="99">
        <v>477.45089074526402</v>
      </c>
      <c r="E1772" s="43"/>
      <c r="F1772" s="43"/>
      <c r="G1772" s="43"/>
      <c r="H1772" s="43"/>
    </row>
    <row r="1773" spans="1:8" ht="15.75" x14ac:dyDescent="0.25">
      <c r="A1773" s="402" t="s">
        <v>89</v>
      </c>
      <c r="B1773" s="403">
        <v>2017</v>
      </c>
      <c r="C1773" s="403" t="str">
        <f t="shared" si="45"/>
        <v>San Francisco Bay Area_2017</v>
      </c>
      <c r="D1773" s="100">
        <v>466.68686040236537</v>
      </c>
      <c r="E1773" s="43"/>
      <c r="F1773" s="43"/>
      <c r="G1773" s="43"/>
      <c r="H1773" s="43"/>
    </row>
    <row r="1774" spans="1:8" ht="15.75" x14ac:dyDescent="0.25">
      <c r="A1774" s="402" t="s">
        <v>89</v>
      </c>
      <c r="B1774" s="403">
        <v>2018</v>
      </c>
      <c r="C1774" s="403" t="str">
        <f t="shared" si="45"/>
        <v>San Francisco Bay Area_2018</v>
      </c>
      <c r="D1774" s="100">
        <v>455.25468446718014</v>
      </c>
      <c r="E1774" s="43"/>
      <c r="F1774" s="43"/>
      <c r="G1774" s="43"/>
      <c r="H1774" s="43"/>
    </row>
    <row r="1775" spans="1:8" ht="15.75" x14ac:dyDescent="0.25">
      <c r="A1775" s="402" t="s">
        <v>89</v>
      </c>
      <c r="B1775" s="403">
        <v>2019</v>
      </c>
      <c r="C1775" s="403" t="str">
        <f t="shared" si="45"/>
        <v>San Francisco Bay Area_2019</v>
      </c>
      <c r="D1775" s="100">
        <v>443.42194004403848</v>
      </c>
      <c r="E1775" s="43"/>
      <c r="F1775" s="43"/>
      <c r="G1775" s="43"/>
      <c r="H1775" s="43"/>
    </row>
    <row r="1776" spans="1:8" ht="15.75" x14ac:dyDescent="0.25">
      <c r="A1776" s="402" t="s">
        <v>89</v>
      </c>
      <c r="B1776" s="403">
        <v>2020</v>
      </c>
      <c r="C1776" s="403" t="str">
        <f t="shared" si="45"/>
        <v>San Francisco Bay Area_2020</v>
      </c>
      <c r="D1776" s="100">
        <v>431.32867358854895</v>
      </c>
      <c r="E1776" s="43"/>
      <c r="F1776" s="43"/>
      <c r="G1776" s="43"/>
      <c r="H1776" s="43"/>
    </row>
    <row r="1777" spans="1:8" ht="15.75" x14ac:dyDescent="0.25">
      <c r="A1777" s="402" t="s">
        <v>89</v>
      </c>
      <c r="B1777" s="403">
        <v>2021</v>
      </c>
      <c r="C1777" s="403" t="str">
        <f t="shared" si="45"/>
        <v>San Francisco Bay Area_2021</v>
      </c>
      <c r="D1777" s="100">
        <v>419.06784994567585</v>
      </c>
      <c r="E1777" s="43"/>
      <c r="F1777" s="43"/>
      <c r="G1777" s="43"/>
      <c r="H1777" s="43"/>
    </row>
    <row r="1778" spans="1:8" ht="15.75" x14ac:dyDescent="0.25">
      <c r="A1778" s="402" t="s">
        <v>89</v>
      </c>
      <c r="B1778" s="403">
        <v>2022</v>
      </c>
      <c r="C1778" s="403" t="str">
        <f t="shared" si="45"/>
        <v>San Francisco Bay Area_2022</v>
      </c>
      <c r="D1778" s="100">
        <v>406.96432134028311</v>
      </c>
      <c r="E1778" s="43"/>
      <c r="F1778" s="43"/>
      <c r="G1778" s="43"/>
      <c r="H1778" s="43"/>
    </row>
    <row r="1779" spans="1:8" ht="15.75" x14ac:dyDescent="0.25">
      <c r="A1779" s="402" t="s">
        <v>89</v>
      </c>
      <c r="B1779" s="403">
        <v>2023</v>
      </c>
      <c r="C1779" s="403" t="str">
        <f t="shared" si="45"/>
        <v>San Francisco Bay Area_2023</v>
      </c>
      <c r="D1779" s="100">
        <v>394.91554630792388</v>
      </c>
      <c r="E1779" s="43"/>
      <c r="F1779" s="43"/>
      <c r="G1779" s="43"/>
      <c r="H1779" s="43"/>
    </row>
    <row r="1780" spans="1:8" ht="15.75" x14ac:dyDescent="0.25">
      <c r="A1780" s="402" t="s">
        <v>89</v>
      </c>
      <c r="B1780" s="403">
        <v>2024</v>
      </c>
      <c r="C1780" s="403" t="str">
        <f t="shared" si="45"/>
        <v>San Francisco Bay Area_2024</v>
      </c>
      <c r="D1780" s="100">
        <v>382.97921027307439</v>
      </c>
      <c r="E1780" s="43"/>
      <c r="F1780" s="43"/>
      <c r="G1780" s="43"/>
      <c r="H1780" s="43"/>
    </row>
    <row r="1781" spans="1:8" ht="15.75" x14ac:dyDescent="0.25">
      <c r="A1781" s="402" t="s">
        <v>89</v>
      </c>
      <c r="B1781" s="403">
        <v>2025</v>
      </c>
      <c r="C1781" s="403" t="str">
        <f t="shared" si="45"/>
        <v>San Francisco Bay Area_2025</v>
      </c>
      <c r="D1781" s="100">
        <v>371.14352154451819</v>
      </c>
      <c r="E1781" s="43"/>
      <c r="F1781" s="43"/>
      <c r="G1781" s="43"/>
      <c r="H1781" s="43"/>
    </row>
    <row r="1782" spans="1:8" ht="15.75" x14ac:dyDescent="0.25">
      <c r="A1782" s="402" t="s">
        <v>89</v>
      </c>
      <c r="B1782" s="403">
        <v>2026</v>
      </c>
      <c r="C1782" s="403" t="str">
        <f t="shared" si="45"/>
        <v>San Francisco Bay Area_2026</v>
      </c>
      <c r="D1782" s="100">
        <v>360.46240269397435</v>
      </c>
      <c r="E1782" s="43"/>
      <c r="F1782" s="43"/>
      <c r="G1782" s="43"/>
      <c r="H1782" s="43"/>
    </row>
    <row r="1783" spans="1:8" ht="15.75" x14ac:dyDescent="0.25">
      <c r="A1783" s="402" t="s">
        <v>89</v>
      </c>
      <c r="B1783" s="403">
        <v>2027</v>
      </c>
      <c r="C1783" s="403" t="str">
        <f t="shared" si="45"/>
        <v>San Francisco Bay Area_2027</v>
      </c>
      <c r="D1783" s="100">
        <v>350.76309232990002</v>
      </c>
      <c r="E1783" s="43"/>
      <c r="F1783" s="43"/>
      <c r="G1783" s="43"/>
      <c r="H1783" s="43"/>
    </row>
    <row r="1784" spans="1:8" ht="15.75" x14ac:dyDescent="0.25">
      <c r="A1784" s="402" t="s">
        <v>89</v>
      </c>
      <c r="B1784" s="403">
        <v>2028</v>
      </c>
      <c r="C1784" s="403" t="str">
        <f t="shared" si="45"/>
        <v>San Francisco Bay Area_2028</v>
      </c>
      <c r="D1784" s="100">
        <v>342.05507203577542</v>
      </c>
      <c r="E1784" s="43"/>
      <c r="F1784" s="43"/>
      <c r="G1784" s="43"/>
      <c r="H1784" s="43"/>
    </row>
    <row r="1785" spans="1:8" ht="15.75" x14ac:dyDescent="0.25">
      <c r="A1785" s="402" t="s">
        <v>89</v>
      </c>
      <c r="B1785" s="403">
        <v>2029</v>
      </c>
      <c r="C1785" s="403" t="str">
        <f t="shared" si="45"/>
        <v>San Francisco Bay Area_2029</v>
      </c>
      <c r="D1785" s="100">
        <v>334.26427761135767</v>
      </c>
      <c r="E1785" s="43"/>
      <c r="F1785" s="43"/>
      <c r="G1785" s="43"/>
      <c r="H1785" s="43"/>
    </row>
    <row r="1786" spans="1:8" ht="15.75" x14ac:dyDescent="0.25">
      <c r="A1786" s="402" t="s">
        <v>89</v>
      </c>
      <c r="B1786" s="403">
        <v>2030</v>
      </c>
      <c r="C1786" s="403" t="str">
        <f t="shared" si="45"/>
        <v>San Francisco Bay Area_2030</v>
      </c>
      <c r="D1786" s="100">
        <v>327.33783628450158</v>
      </c>
      <c r="E1786" s="43"/>
      <c r="F1786" s="43"/>
      <c r="G1786" s="43"/>
      <c r="H1786" s="43"/>
    </row>
    <row r="1787" spans="1:8" ht="15.75" x14ac:dyDescent="0.25">
      <c r="A1787" s="402" t="s">
        <v>89</v>
      </c>
      <c r="B1787" s="403">
        <v>2031</v>
      </c>
      <c r="C1787" s="403" t="str">
        <f t="shared" si="45"/>
        <v>San Francisco Bay Area_2031</v>
      </c>
      <c r="D1787" s="100">
        <v>321.19650158351863</v>
      </c>
      <c r="E1787" s="43"/>
      <c r="F1787" s="43"/>
      <c r="G1787" s="43"/>
      <c r="H1787" s="43"/>
    </row>
    <row r="1788" spans="1:8" ht="15.75" x14ac:dyDescent="0.25">
      <c r="A1788" s="402" t="s">
        <v>89</v>
      </c>
      <c r="B1788" s="403">
        <v>2032</v>
      </c>
      <c r="C1788" s="403" t="str">
        <f t="shared" si="45"/>
        <v>San Francisco Bay Area_2032</v>
      </c>
      <c r="D1788" s="100">
        <v>315.78238125104002</v>
      </c>
      <c r="E1788" s="43"/>
      <c r="F1788" s="43"/>
      <c r="G1788" s="43"/>
      <c r="H1788" s="43"/>
    </row>
    <row r="1789" spans="1:8" ht="15.75" x14ac:dyDescent="0.25">
      <c r="A1789" s="402" t="s">
        <v>89</v>
      </c>
      <c r="B1789" s="403">
        <v>2033</v>
      </c>
      <c r="C1789" s="403" t="str">
        <f t="shared" si="45"/>
        <v>San Francisco Bay Area_2033</v>
      </c>
      <c r="D1789" s="100">
        <v>311.04010808781692</v>
      </c>
      <c r="E1789" s="43"/>
      <c r="F1789" s="43"/>
      <c r="G1789" s="43"/>
      <c r="H1789" s="43"/>
    </row>
    <row r="1790" spans="1:8" ht="15.75" x14ac:dyDescent="0.25">
      <c r="A1790" s="402" t="s">
        <v>89</v>
      </c>
      <c r="B1790" s="403">
        <v>2034</v>
      </c>
      <c r="C1790" s="403" t="str">
        <f t="shared" si="45"/>
        <v>San Francisco Bay Area_2034</v>
      </c>
      <c r="D1790" s="100">
        <v>306.9004214077699</v>
      </c>
      <c r="E1790" s="43"/>
      <c r="F1790" s="43"/>
      <c r="G1790" s="43"/>
      <c r="H1790" s="43"/>
    </row>
    <row r="1791" spans="1:8" ht="15.75" x14ac:dyDescent="0.25">
      <c r="A1791" s="402" t="s">
        <v>89</v>
      </c>
      <c r="B1791" s="403">
        <v>2035</v>
      </c>
      <c r="C1791" s="403" t="str">
        <f t="shared" si="45"/>
        <v>San Francisco Bay Area_2035</v>
      </c>
      <c r="D1791" s="100">
        <v>303.31550025203563</v>
      </c>
      <c r="E1791" s="43"/>
      <c r="F1791" s="43"/>
      <c r="G1791" s="43"/>
      <c r="H1791" s="43"/>
    </row>
    <row r="1792" spans="1:8" ht="15.75" x14ac:dyDescent="0.25">
      <c r="A1792" s="402" t="s">
        <v>89</v>
      </c>
      <c r="B1792" s="403">
        <v>2036</v>
      </c>
      <c r="C1792" s="403" t="str">
        <f t="shared" si="45"/>
        <v>San Francisco Bay Area_2036</v>
      </c>
      <c r="D1792" s="100">
        <v>300.23589983856465</v>
      </c>
      <c r="E1792" s="43"/>
      <c r="F1792" s="43"/>
      <c r="G1792" s="43"/>
      <c r="H1792" s="43"/>
    </row>
    <row r="1793" spans="1:8" ht="15.75" x14ac:dyDescent="0.25">
      <c r="A1793" s="402" t="s">
        <v>89</v>
      </c>
      <c r="B1793" s="403">
        <v>2037</v>
      </c>
      <c r="C1793" s="403" t="str">
        <f t="shared" si="45"/>
        <v>San Francisco Bay Area_2037</v>
      </c>
      <c r="D1793" s="100">
        <v>297.61817499694808</v>
      </c>
      <c r="E1793" s="43"/>
      <c r="F1793" s="43"/>
      <c r="G1793" s="43"/>
      <c r="H1793" s="43"/>
    </row>
    <row r="1794" spans="1:8" ht="15.75" x14ac:dyDescent="0.25">
      <c r="A1794" s="402" t="s">
        <v>89</v>
      </c>
      <c r="B1794" s="403">
        <v>2038</v>
      </c>
      <c r="C1794" s="403" t="str">
        <f t="shared" si="45"/>
        <v>San Francisco Bay Area_2038</v>
      </c>
      <c r="D1794" s="100">
        <v>295.41328926650505</v>
      </c>
      <c r="E1794" s="43"/>
      <c r="F1794" s="43"/>
      <c r="G1794" s="43"/>
      <c r="H1794" s="43"/>
    </row>
    <row r="1795" spans="1:8" ht="15.75" x14ac:dyDescent="0.25">
      <c r="A1795" s="402" t="s">
        <v>89</v>
      </c>
      <c r="B1795" s="403">
        <v>2039</v>
      </c>
      <c r="C1795" s="403" t="str">
        <f t="shared" si="45"/>
        <v>San Francisco Bay Area_2039</v>
      </c>
      <c r="D1795" s="100">
        <v>293.56714980691265</v>
      </c>
      <c r="E1795" s="43"/>
      <c r="F1795" s="43"/>
      <c r="G1795" s="43"/>
      <c r="H1795" s="43"/>
    </row>
    <row r="1796" spans="1:8" ht="15.75" x14ac:dyDescent="0.25">
      <c r="A1796" s="402" t="s">
        <v>89</v>
      </c>
      <c r="B1796" s="403">
        <v>2040</v>
      </c>
      <c r="C1796" s="403" t="str">
        <f t="shared" si="45"/>
        <v>San Francisco Bay Area_2040</v>
      </c>
      <c r="D1796" s="100">
        <v>292.02889951846919</v>
      </c>
      <c r="E1796" s="43"/>
      <c r="F1796" s="43"/>
      <c r="G1796" s="43"/>
      <c r="H1796" s="43"/>
    </row>
    <row r="1797" spans="1:8" ht="15.75" x14ac:dyDescent="0.25">
      <c r="A1797" s="402" t="s">
        <v>89</v>
      </c>
      <c r="B1797" s="403">
        <v>2041</v>
      </c>
      <c r="C1797" s="403" t="str">
        <f t="shared" si="45"/>
        <v>San Francisco Bay Area_2041</v>
      </c>
      <c r="D1797" s="100">
        <v>290.76967435599624</v>
      </c>
      <c r="E1797" s="43"/>
      <c r="F1797" s="43"/>
      <c r="G1797" s="43"/>
      <c r="H1797" s="43"/>
    </row>
    <row r="1798" spans="1:8" ht="15.75" x14ac:dyDescent="0.25">
      <c r="A1798" s="402" t="s">
        <v>89</v>
      </c>
      <c r="B1798" s="403">
        <v>2042</v>
      </c>
      <c r="C1798" s="403" t="str">
        <f t="shared" si="45"/>
        <v>San Francisco Bay Area_2042</v>
      </c>
      <c r="D1798" s="100">
        <v>289.73036708816716</v>
      </c>
      <c r="E1798" s="43"/>
      <c r="F1798" s="43"/>
      <c r="G1798" s="43"/>
      <c r="H1798" s="43"/>
    </row>
    <row r="1799" spans="1:8" ht="15.75" x14ac:dyDescent="0.25">
      <c r="A1799" s="402" t="s">
        <v>89</v>
      </c>
      <c r="B1799" s="403">
        <v>2043</v>
      </c>
      <c r="C1799" s="403" t="str">
        <f t="shared" si="45"/>
        <v>San Francisco Bay Area_2043</v>
      </c>
      <c r="D1799" s="100">
        <v>288.8831769895292</v>
      </c>
      <c r="E1799" s="43"/>
      <c r="F1799" s="43"/>
      <c r="G1799" s="43"/>
      <c r="H1799" s="43"/>
    </row>
    <row r="1800" spans="1:8" ht="15.75" x14ac:dyDescent="0.25">
      <c r="A1800" s="402" t="s">
        <v>89</v>
      </c>
      <c r="B1800" s="403">
        <v>2044</v>
      </c>
      <c r="C1800" s="403" t="str">
        <f t="shared" si="45"/>
        <v>San Francisco Bay Area_2044</v>
      </c>
      <c r="D1800" s="100">
        <v>288.18976779583932</v>
      </c>
      <c r="E1800" s="43"/>
      <c r="F1800" s="43"/>
      <c r="G1800" s="43"/>
      <c r="H1800" s="43"/>
    </row>
    <row r="1801" spans="1:8" ht="15.75" x14ac:dyDescent="0.25">
      <c r="A1801" s="402" t="s">
        <v>89</v>
      </c>
      <c r="B1801" s="403">
        <v>2045</v>
      </c>
      <c r="C1801" s="403" t="str">
        <f t="shared" ref="C1801:C1806" si="46">CONCATENATE(A1801,"_",B1801)</f>
        <v>San Francisco Bay Area_2045</v>
      </c>
      <c r="D1801" s="100">
        <v>287.60977902275346</v>
      </c>
      <c r="E1801" s="43"/>
      <c r="F1801" s="43"/>
      <c r="G1801" s="43"/>
      <c r="H1801" s="43"/>
    </row>
    <row r="1802" spans="1:8" ht="15.75" x14ac:dyDescent="0.25">
      <c r="A1802" s="402" t="s">
        <v>89</v>
      </c>
      <c r="B1802" s="403">
        <v>2046</v>
      </c>
      <c r="C1802" s="403" t="str">
        <f t="shared" si="46"/>
        <v>San Francisco Bay Area_2046</v>
      </c>
      <c r="D1802" s="100">
        <v>287.13529780531599</v>
      </c>
      <c r="E1802" s="43"/>
      <c r="F1802" s="43"/>
      <c r="G1802" s="43"/>
      <c r="H1802" s="43"/>
    </row>
    <row r="1803" spans="1:8" ht="15.75" x14ac:dyDescent="0.25">
      <c r="A1803" s="402" t="s">
        <v>89</v>
      </c>
      <c r="B1803" s="403">
        <v>2047</v>
      </c>
      <c r="C1803" s="403" t="str">
        <f t="shared" si="46"/>
        <v>San Francisco Bay Area_2047</v>
      </c>
      <c r="D1803" s="100">
        <v>286.74868076354392</v>
      </c>
      <c r="E1803" s="43"/>
      <c r="F1803" s="43"/>
      <c r="G1803" s="43"/>
      <c r="H1803" s="43"/>
    </row>
    <row r="1804" spans="1:8" ht="15.75" x14ac:dyDescent="0.25">
      <c r="A1804" s="402" t="s">
        <v>89</v>
      </c>
      <c r="B1804" s="403">
        <v>2048</v>
      </c>
      <c r="C1804" s="403" t="str">
        <f t="shared" si="46"/>
        <v>San Francisco Bay Area_2048</v>
      </c>
      <c r="D1804" s="100">
        <v>286.43499776038936</v>
      </c>
      <c r="E1804" s="43"/>
      <c r="F1804" s="43"/>
      <c r="G1804" s="43"/>
      <c r="H1804" s="43"/>
    </row>
    <row r="1805" spans="1:8" ht="15.75" x14ac:dyDescent="0.25">
      <c r="A1805" s="402" t="s">
        <v>89</v>
      </c>
      <c r="B1805" s="403">
        <v>2049</v>
      </c>
      <c r="C1805" s="403" t="str">
        <f t="shared" si="46"/>
        <v>San Francisco Bay Area_2049</v>
      </c>
      <c r="D1805" s="100">
        <v>286.17563222233775</v>
      </c>
      <c r="E1805" s="43"/>
      <c r="F1805" s="43"/>
      <c r="G1805" s="43"/>
      <c r="H1805" s="43"/>
    </row>
    <row r="1806" spans="1:8" ht="15.75" x14ac:dyDescent="0.25">
      <c r="A1806" s="402" t="s">
        <v>89</v>
      </c>
      <c r="B1806" s="403">
        <v>2050</v>
      </c>
      <c r="C1806" s="403" t="str">
        <f t="shared" si="46"/>
        <v>San Francisco Bay Area_2050</v>
      </c>
      <c r="D1806" s="100">
        <v>285.9695311720277</v>
      </c>
      <c r="E1806" s="43"/>
      <c r="F1806" s="43"/>
      <c r="G1806" s="43"/>
      <c r="H1806" s="43"/>
    </row>
    <row r="1807" spans="1:8" ht="15.75" x14ac:dyDescent="0.25">
      <c r="A1807" s="96" t="s">
        <v>86</v>
      </c>
      <c r="B1807" s="97">
        <v>2015</v>
      </c>
      <c r="C1807" s="98" t="s">
        <v>88</v>
      </c>
      <c r="D1807" s="99">
        <v>497.17112773766729</v>
      </c>
      <c r="E1807" s="43"/>
      <c r="F1807" s="43"/>
      <c r="G1807" s="43"/>
      <c r="H1807" s="43"/>
    </row>
    <row r="1808" spans="1:8" ht="15.75" x14ac:dyDescent="0.25">
      <c r="A1808" s="96" t="s">
        <v>86</v>
      </c>
      <c r="B1808" s="97">
        <v>2016</v>
      </c>
      <c r="C1808" s="98" t="s">
        <v>87</v>
      </c>
      <c r="D1808" s="99">
        <v>487.95726330129344</v>
      </c>
      <c r="E1808" s="43"/>
      <c r="F1808" s="43"/>
      <c r="G1808" s="43"/>
      <c r="H1808" s="43"/>
    </row>
    <row r="1809" spans="1:8" ht="15.75" x14ac:dyDescent="0.25">
      <c r="A1809" s="400" t="s">
        <v>86</v>
      </c>
      <c r="B1809" s="401">
        <v>2017</v>
      </c>
      <c r="C1809" s="401" t="str">
        <f t="shared" ref="C1809:C1872" si="47">CONCATENATE(A1809,"_",B1809)</f>
        <v>San Francisco_2017</v>
      </c>
      <c r="D1809" s="100">
        <v>477.79562860704834</v>
      </c>
      <c r="E1809" s="43"/>
      <c r="F1809" s="43"/>
      <c r="G1809" s="43"/>
      <c r="H1809" s="43"/>
    </row>
    <row r="1810" spans="1:8" ht="15.75" x14ac:dyDescent="0.25">
      <c r="A1810" s="400" t="s">
        <v>86</v>
      </c>
      <c r="B1810" s="401">
        <v>2018</v>
      </c>
      <c r="C1810" s="401" t="str">
        <f t="shared" si="47"/>
        <v>San Francisco_2018</v>
      </c>
      <c r="D1810" s="100">
        <v>466.95846761932239</v>
      </c>
      <c r="E1810" s="43"/>
      <c r="F1810" s="43"/>
      <c r="G1810" s="43"/>
      <c r="H1810" s="43"/>
    </row>
    <row r="1811" spans="1:8" ht="15.75" x14ac:dyDescent="0.25">
      <c r="A1811" s="400" t="s">
        <v>86</v>
      </c>
      <c r="B1811" s="401">
        <v>2019</v>
      </c>
      <c r="C1811" s="401" t="str">
        <f t="shared" si="47"/>
        <v>San Francisco_2019</v>
      </c>
      <c r="D1811" s="100">
        <v>455.6386047355125</v>
      </c>
      <c r="E1811" s="43"/>
      <c r="F1811" s="43"/>
      <c r="G1811" s="43"/>
      <c r="H1811" s="43"/>
    </row>
    <row r="1812" spans="1:8" ht="15.75" x14ac:dyDescent="0.25">
      <c r="A1812" s="400" t="s">
        <v>86</v>
      </c>
      <c r="B1812" s="401">
        <v>2020</v>
      </c>
      <c r="C1812" s="401" t="str">
        <f t="shared" si="47"/>
        <v>San Francisco_2020</v>
      </c>
      <c r="D1812" s="100">
        <v>444.02475645289331</v>
      </c>
      <c r="E1812" s="43"/>
      <c r="F1812" s="43"/>
      <c r="G1812" s="43"/>
      <c r="H1812" s="43"/>
    </row>
    <row r="1813" spans="1:8" ht="15.75" x14ac:dyDescent="0.25">
      <c r="A1813" s="400" t="s">
        <v>86</v>
      </c>
      <c r="B1813" s="401">
        <v>2021</v>
      </c>
      <c r="C1813" s="401" t="str">
        <f t="shared" si="47"/>
        <v>San Francisco_2021</v>
      </c>
      <c r="D1813" s="100">
        <v>432.1843239927486</v>
      </c>
      <c r="E1813" s="43"/>
      <c r="F1813" s="43"/>
      <c r="G1813" s="43"/>
      <c r="H1813" s="43"/>
    </row>
    <row r="1814" spans="1:8" ht="15.75" x14ac:dyDescent="0.25">
      <c r="A1814" s="400" t="s">
        <v>86</v>
      </c>
      <c r="B1814" s="401">
        <v>2022</v>
      </c>
      <c r="C1814" s="401" t="str">
        <f t="shared" si="47"/>
        <v>San Francisco_2022</v>
      </c>
      <c r="D1814" s="100">
        <v>420.43185644039335</v>
      </c>
      <c r="E1814" s="43"/>
      <c r="F1814" s="43"/>
      <c r="G1814" s="43"/>
      <c r="H1814" s="43"/>
    </row>
    <row r="1815" spans="1:8" ht="15.75" x14ac:dyDescent="0.25">
      <c r="A1815" s="400" t="s">
        <v>86</v>
      </c>
      <c r="B1815" s="401">
        <v>2023</v>
      </c>
      <c r="C1815" s="401" t="str">
        <f t="shared" si="47"/>
        <v>San Francisco_2023</v>
      </c>
      <c r="D1815" s="100">
        <v>408.64395052133057</v>
      </c>
      <c r="E1815" s="43"/>
      <c r="F1815" s="43"/>
      <c r="G1815" s="43"/>
      <c r="H1815" s="43"/>
    </row>
    <row r="1816" spans="1:8" ht="15.75" x14ac:dyDescent="0.25">
      <c r="A1816" s="400" t="s">
        <v>86</v>
      </c>
      <c r="B1816" s="401">
        <v>2024</v>
      </c>
      <c r="C1816" s="401" t="str">
        <f t="shared" si="47"/>
        <v>San Francisco_2024</v>
      </c>
      <c r="D1816" s="100">
        <v>396.87428685448629</v>
      </c>
      <c r="E1816" s="43"/>
      <c r="F1816" s="43"/>
      <c r="G1816" s="43"/>
      <c r="H1816" s="43"/>
    </row>
    <row r="1817" spans="1:8" ht="15.75" x14ac:dyDescent="0.25">
      <c r="A1817" s="400" t="s">
        <v>86</v>
      </c>
      <c r="B1817" s="401">
        <v>2025</v>
      </c>
      <c r="C1817" s="401" t="str">
        <f t="shared" si="47"/>
        <v>San Francisco_2025</v>
      </c>
      <c r="D1817" s="100">
        <v>385.10006906872883</v>
      </c>
      <c r="E1817" s="43"/>
      <c r="F1817" s="43"/>
      <c r="G1817" s="43"/>
      <c r="H1817" s="43"/>
    </row>
    <row r="1818" spans="1:8" ht="15.75" x14ac:dyDescent="0.25">
      <c r="A1818" s="400" t="s">
        <v>86</v>
      </c>
      <c r="B1818" s="401">
        <v>2026</v>
      </c>
      <c r="C1818" s="401" t="str">
        <f t="shared" si="47"/>
        <v>San Francisco_2026</v>
      </c>
      <c r="D1818" s="100">
        <v>374.52095073256419</v>
      </c>
      <c r="E1818" s="43"/>
      <c r="F1818" s="43"/>
      <c r="G1818" s="43"/>
      <c r="H1818" s="43"/>
    </row>
    <row r="1819" spans="1:8" ht="15.75" x14ac:dyDescent="0.25">
      <c r="A1819" s="400" t="s">
        <v>86</v>
      </c>
      <c r="B1819" s="401">
        <v>2027</v>
      </c>
      <c r="C1819" s="401" t="str">
        <f t="shared" si="47"/>
        <v>San Francisco_2027</v>
      </c>
      <c r="D1819" s="100">
        <v>365.01018147331399</v>
      </c>
      <c r="E1819" s="43"/>
      <c r="F1819" s="43"/>
      <c r="G1819" s="43"/>
      <c r="H1819" s="43"/>
    </row>
    <row r="1820" spans="1:8" ht="15.75" x14ac:dyDescent="0.25">
      <c r="A1820" s="400" t="s">
        <v>86</v>
      </c>
      <c r="B1820" s="401">
        <v>2028</v>
      </c>
      <c r="C1820" s="401" t="str">
        <f t="shared" si="47"/>
        <v>San Francisco_2028</v>
      </c>
      <c r="D1820" s="100">
        <v>356.56280526477218</v>
      </c>
      <c r="E1820" s="43"/>
      <c r="F1820" s="43"/>
      <c r="G1820" s="43"/>
      <c r="H1820" s="43"/>
    </row>
    <row r="1821" spans="1:8" ht="15.75" x14ac:dyDescent="0.25">
      <c r="A1821" s="400" t="s">
        <v>86</v>
      </c>
      <c r="B1821" s="401">
        <v>2029</v>
      </c>
      <c r="C1821" s="401" t="str">
        <f t="shared" si="47"/>
        <v>San Francisco_2029</v>
      </c>
      <c r="D1821" s="100">
        <v>349.06607317887091</v>
      </c>
      <c r="E1821" s="43"/>
      <c r="F1821" s="43"/>
      <c r="G1821" s="43"/>
      <c r="H1821" s="43"/>
    </row>
    <row r="1822" spans="1:8" ht="15.75" x14ac:dyDescent="0.25">
      <c r="A1822" s="400" t="s">
        <v>86</v>
      </c>
      <c r="B1822" s="401">
        <v>2030</v>
      </c>
      <c r="C1822" s="401" t="str">
        <f t="shared" si="47"/>
        <v>San Francisco_2030</v>
      </c>
      <c r="D1822" s="100">
        <v>342.45508759477838</v>
      </c>
      <c r="E1822" s="43"/>
      <c r="F1822" s="43"/>
      <c r="G1822" s="43"/>
      <c r="H1822" s="43"/>
    </row>
    <row r="1823" spans="1:8" ht="15.75" x14ac:dyDescent="0.25">
      <c r="A1823" s="400" t="s">
        <v>86</v>
      </c>
      <c r="B1823" s="401">
        <v>2031</v>
      </c>
      <c r="C1823" s="401" t="str">
        <f t="shared" si="47"/>
        <v>San Francisco_2031</v>
      </c>
      <c r="D1823" s="100">
        <v>336.64585460990349</v>
      </c>
      <c r="E1823" s="43"/>
      <c r="F1823" s="43"/>
      <c r="G1823" s="43"/>
      <c r="H1823" s="43"/>
    </row>
    <row r="1824" spans="1:8" ht="15.75" x14ac:dyDescent="0.25">
      <c r="A1824" s="400" t="s">
        <v>86</v>
      </c>
      <c r="B1824" s="401">
        <v>2032</v>
      </c>
      <c r="C1824" s="401" t="str">
        <f t="shared" si="47"/>
        <v>San Francisco_2032</v>
      </c>
      <c r="D1824" s="100">
        <v>331.56786965357878</v>
      </c>
      <c r="E1824" s="43"/>
      <c r="F1824" s="43"/>
      <c r="G1824" s="43"/>
      <c r="H1824" s="43"/>
    </row>
    <row r="1825" spans="1:8" ht="15.75" x14ac:dyDescent="0.25">
      <c r="A1825" s="400" t="s">
        <v>86</v>
      </c>
      <c r="B1825" s="401">
        <v>2033</v>
      </c>
      <c r="C1825" s="401" t="str">
        <f t="shared" si="47"/>
        <v>San Francisco_2033</v>
      </c>
      <c r="D1825" s="100">
        <v>327.16568918608169</v>
      </c>
      <c r="E1825" s="43"/>
      <c r="F1825" s="43"/>
      <c r="G1825" s="43"/>
      <c r="H1825" s="43"/>
    </row>
    <row r="1826" spans="1:8" ht="15.75" x14ac:dyDescent="0.25">
      <c r="A1826" s="400" t="s">
        <v>86</v>
      </c>
      <c r="B1826" s="401">
        <v>2034</v>
      </c>
      <c r="C1826" s="401" t="str">
        <f t="shared" si="47"/>
        <v>San Francisco_2034</v>
      </c>
      <c r="D1826" s="100">
        <v>323.36564773382213</v>
      </c>
      <c r="E1826" s="43"/>
      <c r="F1826" s="43"/>
      <c r="G1826" s="43"/>
      <c r="H1826" s="43"/>
    </row>
    <row r="1827" spans="1:8" ht="15.75" x14ac:dyDescent="0.25">
      <c r="A1827" s="400" t="s">
        <v>86</v>
      </c>
      <c r="B1827" s="401">
        <v>2035</v>
      </c>
      <c r="C1827" s="401" t="str">
        <f t="shared" si="47"/>
        <v>San Francisco_2035</v>
      </c>
      <c r="D1827" s="100">
        <v>320.11196975389436</v>
      </c>
      <c r="E1827" s="43"/>
      <c r="F1827" s="43"/>
      <c r="G1827" s="43"/>
      <c r="H1827" s="43"/>
    </row>
    <row r="1828" spans="1:8" ht="15.75" x14ac:dyDescent="0.25">
      <c r="A1828" s="400" t="s">
        <v>86</v>
      </c>
      <c r="B1828" s="401">
        <v>2036</v>
      </c>
      <c r="C1828" s="401" t="str">
        <f t="shared" si="47"/>
        <v>San Francisco_2036</v>
      </c>
      <c r="D1828" s="100">
        <v>317.34933771219511</v>
      </c>
      <c r="E1828" s="43"/>
      <c r="F1828" s="43"/>
      <c r="G1828" s="43"/>
      <c r="H1828" s="43"/>
    </row>
    <row r="1829" spans="1:8" ht="15.75" x14ac:dyDescent="0.25">
      <c r="A1829" s="400" t="s">
        <v>86</v>
      </c>
      <c r="B1829" s="401">
        <v>2037</v>
      </c>
      <c r="C1829" s="401" t="str">
        <f t="shared" si="47"/>
        <v>San Francisco_2037</v>
      </c>
      <c r="D1829" s="100">
        <v>315.02567166091717</v>
      </c>
      <c r="E1829" s="43"/>
      <c r="F1829" s="43"/>
      <c r="G1829" s="43"/>
      <c r="H1829" s="43"/>
    </row>
    <row r="1830" spans="1:8" ht="15.75" x14ac:dyDescent="0.25">
      <c r="A1830" s="400" t="s">
        <v>86</v>
      </c>
      <c r="B1830" s="401">
        <v>2038</v>
      </c>
      <c r="C1830" s="401" t="str">
        <f t="shared" si="47"/>
        <v>San Francisco_2038</v>
      </c>
      <c r="D1830" s="100">
        <v>313.08901980084642</v>
      </c>
      <c r="E1830" s="43"/>
      <c r="F1830" s="43"/>
      <c r="G1830" s="43"/>
      <c r="H1830" s="43"/>
    </row>
    <row r="1831" spans="1:8" ht="15.75" x14ac:dyDescent="0.25">
      <c r="A1831" s="400" t="s">
        <v>86</v>
      </c>
      <c r="B1831" s="401">
        <v>2039</v>
      </c>
      <c r="C1831" s="401" t="str">
        <f t="shared" si="47"/>
        <v>San Francisco_2039</v>
      </c>
      <c r="D1831" s="100">
        <v>311.48480536553899</v>
      </c>
      <c r="E1831" s="43"/>
      <c r="F1831" s="43"/>
      <c r="G1831" s="43"/>
      <c r="H1831" s="43"/>
    </row>
    <row r="1832" spans="1:8" ht="15.75" x14ac:dyDescent="0.25">
      <c r="A1832" s="400" t="s">
        <v>86</v>
      </c>
      <c r="B1832" s="401">
        <v>2040</v>
      </c>
      <c r="C1832" s="401" t="str">
        <f t="shared" si="47"/>
        <v>San Francisco_2040</v>
      </c>
      <c r="D1832" s="100">
        <v>310.16186832904219</v>
      </c>
      <c r="E1832" s="43"/>
      <c r="F1832" s="43"/>
      <c r="G1832" s="43"/>
      <c r="H1832" s="43"/>
    </row>
    <row r="1833" spans="1:8" ht="15.75" x14ac:dyDescent="0.25">
      <c r="A1833" s="400" t="s">
        <v>86</v>
      </c>
      <c r="B1833" s="401">
        <v>2041</v>
      </c>
      <c r="C1833" s="401" t="str">
        <f t="shared" si="47"/>
        <v>San Francisco_2041</v>
      </c>
      <c r="D1833" s="100">
        <v>309.08382912449906</v>
      </c>
      <c r="E1833" s="43"/>
      <c r="F1833" s="43"/>
      <c r="G1833" s="43"/>
      <c r="H1833" s="43"/>
    </row>
    <row r="1834" spans="1:8" ht="15.75" x14ac:dyDescent="0.25">
      <c r="A1834" s="400" t="s">
        <v>86</v>
      </c>
      <c r="B1834" s="401">
        <v>2042</v>
      </c>
      <c r="C1834" s="401" t="str">
        <f t="shared" si="47"/>
        <v>San Francisco_2042</v>
      </c>
      <c r="D1834" s="100">
        <v>308.20216497093168</v>
      </c>
      <c r="E1834" s="43"/>
      <c r="F1834" s="43"/>
      <c r="G1834" s="43"/>
      <c r="H1834" s="43"/>
    </row>
    <row r="1835" spans="1:8" ht="15.75" x14ac:dyDescent="0.25">
      <c r="A1835" s="400" t="s">
        <v>86</v>
      </c>
      <c r="B1835" s="401">
        <v>2043</v>
      </c>
      <c r="C1835" s="401" t="str">
        <f t="shared" si="47"/>
        <v>San Francisco_2043</v>
      </c>
      <c r="D1835" s="100">
        <v>307.48690025406438</v>
      </c>
      <c r="E1835" s="43"/>
      <c r="F1835" s="43"/>
      <c r="G1835" s="43"/>
      <c r="H1835" s="43"/>
    </row>
    <row r="1836" spans="1:8" ht="15.75" x14ac:dyDescent="0.25">
      <c r="A1836" s="400" t="s">
        <v>86</v>
      </c>
      <c r="B1836" s="401">
        <v>2044</v>
      </c>
      <c r="C1836" s="401" t="str">
        <f t="shared" si="47"/>
        <v>San Francisco_2044</v>
      </c>
      <c r="D1836" s="100">
        <v>306.90698502371572</v>
      </c>
      <c r="E1836" s="43"/>
      <c r="F1836" s="43"/>
      <c r="G1836" s="43"/>
      <c r="H1836" s="43"/>
    </row>
    <row r="1837" spans="1:8" ht="15.75" x14ac:dyDescent="0.25">
      <c r="A1837" s="400" t="s">
        <v>86</v>
      </c>
      <c r="B1837" s="401">
        <v>2045</v>
      </c>
      <c r="C1837" s="401" t="str">
        <f t="shared" si="47"/>
        <v>San Francisco_2045</v>
      </c>
      <c r="D1837" s="100">
        <v>306.42830480942462</v>
      </c>
      <c r="E1837" s="43"/>
      <c r="F1837" s="43"/>
      <c r="G1837" s="43"/>
      <c r="H1837" s="43"/>
    </row>
    <row r="1838" spans="1:8" ht="15.75" x14ac:dyDescent="0.25">
      <c r="A1838" s="400" t="s">
        <v>86</v>
      </c>
      <c r="B1838" s="401">
        <v>2046</v>
      </c>
      <c r="C1838" s="401" t="str">
        <f t="shared" si="47"/>
        <v>San Francisco_2046</v>
      </c>
      <c r="D1838" s="100">
        <v>306.04142310730521</v>
      </c>
      <c r="E1838" s="43"/>
      <c r="F1838" s="43"/>
      <c r="G1838" s="43"/>
      <c r="H1838" s="43"/>
    </row>
    <row r="1839" spans="1:8" ht="15.75" x14ac:dyDescent="0.25">
      <c r="A1839" s="400" t="s">
        <v>86</v>
      </c>
      <c r="B1839" s="401">
        <v>2047</v>
      </c>
      <c r="C1839" s="401" t="str">
        <f t="shared" si="47"/>
        <v>San Francisco_2047</v>
      </c>
      <c r="D1839" s="100">
        <v>305.72471257425616</v>
      </c>
      <c r="E1839" s="43"/>
      <c r="F1839" s="43"/>
      <c r="G1839" s="43"/>
      <c r="H1839" s="43"/>
    </row>
    <row r="1840" spans="1:8" ht="15.75" x14ac:dyDescent="0.25">
      <c r="A1840" s="400" t="s">
        <v>86</v>
      </c>
      <c r="B1840" s="401">
        <v>2048</v>
      </c>
      <c r="C1840" s="401" t="str">
        <f t="shared" si="47"/>
        <v>San Francisco_2048</v>
      </c>
      <c r="D1840" s="100">
        <v>305.46878559854213</v>
      </c>
      <c r="E1840" s="43"/>
      <c r="F1840" s="43"/>
      <c r="G1840" s="43"/>
      <c r="H1840" s="43"/>
    </row>
    <row r="1841" spans="1:8" ht="15.75" x14ac:dyDescent="0.25">
      <c r="A1841" s="400" t="s">
        <v>86</v>
      </c>
      <c r="B1841" s="401">
        <v>2049</v>
      </c>
      <c r="C1841" s="401" t="str">
        <f t="shared" si="47"/>
        <v>San Francisco_2049</v>
      </c>
      <c r="D1841" s="100">
        <v>305.25433229068085</v>
      </c>
      <c r="E1841" s="43"/>
      <c r="F1841" s="43"/>
      <c r="G1841" s="43"/>
      <c r="H1841" s="43"/>
    </row>
    <row r="1842" spans="1:8" ht="15.75" x14ac:dyDescent="0.25">
      <c r="A1842" s="400" t="s">
        <v>86</v>
      </c>
      <c r="B1842" s="401">
        <v>2050</v>
      </c>
      <c r="C1842" s="401" t="str">
        <f t="shared" si="47"/>
        <v>San Francisco_2050</v>
      </c>
      <c r="D1842" s="100">
        <v>305.08389279914041</v>
      </c>
      <c r="E1842" s="43"/>
      <c r="F1842" s="43"/>
      <c r="G1842" s="43"/>
      <c r="H1842" s="43"/>
    </row>
    <row r="1843" spans="1:8" ht="15.75" x14ac:dyDescent="0.25">
      <c r="A1843" s="101" t="s">
        <v>85</v>
      </c>
      <c r="B1843" s="102">
        <v>2015</v>
      </c>
      <c r="C1843" s="102" t="str">
        <f t="shared" si="47"/>
        <v>San Joaquin Valley_2015</v>
      </c>
      <c r="D1843" s="99">
        <v>523.89345120847304</v>
      </c>
      <c r="E1843" s="43"/>
      <c r="F1843" s="43"/>
      <c r="G1843" s="43"/>
      <c r="H1843" s="43"/>
    </row>
    <row r="1844" spans="1:8" ht="15.75" x14ac:dyDescent="0.25">
      <c r="A1844" s="101" t="s">
        <v>85</v>
      </c>
      <c r="B1844" s="102">
        <v>2016</v>
      </c>
      <c r="C1844" s="102" t="str">
        <f t="shared" si="47"/>
        <v>San Joaquin Valley_2016</v>
      </c>
      <c r="D1844" s="99">
        <v>513.04065397506542</v>
      </c>
      <c r="E1844" s="43"/>
      <c r="F1844" s="43"/>
      <c r="G1844" s="43"/>
      <c r="H1844" s="43"/>
    </row>
    <row r="1845" spans="1:8" ht="15.75" x14ac:dyDescent="0.25">
      <c r="A1845" s="402" t="s">
        <v>85</v>
      </c>
      <c r="B1845" s="403">
        <v>2017</v>
      </c>
      <c r="C1845" s="403" t="str">
        <f t="shared" si="47"/>
        <v>San Joaquin Valley_2017</v>
      </c>
      <c r="D1845" s="100">
        <v>500.69556248955399</v>
      </c>
      <c r="E1845" s="43"/>
      <c r="F1845" s="43"/>
      <c r="G1845" s="43"/>
      <c r="H1845" s="43"/>
    </row>
    <row r="1846" spans="1:8" ht="15.75" x14ac:dyDescent="0.25">
      <c r="A1846" s="402" t="s">
        <v>85</v>
      </c>
      <c r="B1846" s="403">
        <v>2018</v>
      </c>
      <c r="C1846" s="403" t="str">
        <f t="shared" si="47"/>
        <v>San Joaquin Valley_2018</v>
      </c>
      <c r="D1846" s="100">
        <v>488.0151592610344</v>
      </c>
      <c r="E1846" s="43"/>
      <c r="F1846" s="43"/>
      <c r="G1846" s="43"/>
      <c r="H1846" s="43"/>
    </row>
    <row r="1847" spans="1:8" ht="15.75" x14ac:dyDescent="0.25">
      <c r="A1847" s="402" t="s">
        <v>85</v>
      </c>
      <c r="B1847" s="403">
        <v>2019</v>
      </c>
      <c r="C1847" s="403" t="str">
        <f t="shared" si="47"/>
        <v>San Joaquin Valley_2019</v>
      </c>
      <c r="D1847" s="100">
        <v>474.25853932098062</v>
      </c>
      <c r="E1847" s="43"/>
      <c r="F1847" s="43"/>
      <c r="G1847" s="43"/>
      <c r="H1847" s="43"/>
    </row>
    <row r="1848" spans="1:8" ht="15.75" x14ac:dyDescent="0.25">
      <c r="A1848" s="402" t="s">
        <v>85</v>
      </c>
      <c r="B1848" s="403">
        <v>2020</v>
      </c>
      <c r="C1848" s="403" t="str">
        <f t="shared" si="47"/>
        <v>San Joaquin Valley_2020</v>
      </c>
      <c r="D1848" s="100">
        <v>460.2665287618089</v>
      </c>
      <c r="E1848" s="43"/>
      <c r="F1848" s="43"/>
      <c r="G1848" s="43"/>
      <c r="H1848" s="43"/>
    </row>
    <row r="1849" spans="1:8" ht="15.75" x14ac:dyDescent="0.25">
      <c r="A1849" s="402" t="s">
        <v>85</v>
      </c>
      <c r="B1849" s="403">
        <v>2021</v>
      </c>
      <c r="C1849" s="403" t="str">
        <f t="shared" si="47"/>
        <v>San Joaquin Valley_2021</v>
      </c>
      <c r="D1849" s="100">
        <v>446.20644201213065</v>
      </c>
      <c r="E1849" s="43"/>
      <c r="F1849" s="43"/>
      <c r="G1849" s="43"/>
      <c r="H1849" s="43"/>
    </row>
    <row r="1850" spans="1:8" ht="15.75" x14ac:dyDescent="0.25">
      <c r="A1850" s="402" t="s">
        <v>85</v>
      </c>
      <c r="B1850" s="403">
        <v>2022</v>
      </c>
      <c r="C1850" s="403" t="str">
        <f t="shared" si="47"/>
        <v>San Joaquin Valley_2022</v>
      </c>
      <c r="D1850" s="100">
        <v>432.30068276869713</v>
      </c>
      <c r="E1850" s="43"/>
      <c r="F1850" s="43"/>
      <c r="G1850" s="43"/>
      <c r="H1850" s="43"/>
    </row>
    <row r="1851" spans="1:8" ht="15.75" x14ac:dyDescent="0.25">
      <c r="A1851" s="402" t="s">
        <v>85</v>
      </c>
      <c r="B1851" s="403">
        <v>2023</v>
      </c>
      <c r="C1851" s="403" t="str">
        <f t="shared" si="47"/>
        <v>San Joaquin Valley_2023</v>
      </c>
      <c r="D1851" s="100">
        <v>418.54783387960282</v>
      </c>
      <c r="E1851" s="43"/>
      <c r="F1851" s="43"/>
      <c r="G1851" s="43"/>
      <c r="H1851" s="43"/>
    </row>
    <row r="1852" spans="1:8" ht="15.75" x14ac:dyDescent="0.25">
      <c r="A1852" s="402" t="s">
        <v>85</v>
      </c>
      <c r="B1852" s="403">
        <v>2024</v>
      </c>
      <c r="C1852" s="403" t="str">
        <f t="shared" si="47"/>
        <v>San Joaquin Valley_2024</v>
      </c>
      <c r="D1852" s="100">
        <v>405.08672457694769</v>
      </c>
      <c r="E1852" s="43"/>
      <c r="F1852" s="43"/>
      <c r="G1852" s="43"/>
      <c r="H1852" s="43"/>
    </row>
    <row r="1853" spans="1:8" ht="15.75" x14ac:dyDescent="0.25">
      <c r="A1853" s="402" t="s">
        <v>85</v>
      </c>
      <c r="B1853" s="403">
        <v>2025</v>
      </c>
      <c r="C1853" s="403" t="str">
        <f t="shared" si="47"/>
        <v>San Joaquin Valley_2025</v>
      </c>
      <c r="D1853" s="100">
        <v>391.78382637298745</v>
      </c>
      <c r="E1853" s="43"/>
      <c r="F1853" s="43"/>
      <c r="G1853" s="43"/>
      <c r="H1853" s="43"/>
    </row>
    <row r="1854" spans="1:8" ht="15.75" x14ac:dyDescent="0.25">
      <c r="A1854" s="402" t="s">
        <v>85</v>
      </c>
      <c r="B1854" s="403">
        <v>2026</v>
      </c>
      <c r="C1854" s="403" t="str">
        <f t="shared" si="47"/>
        <v>San Joaquin Valley_2026</v>
      </c>
      <c r="D1854" s="100">
        <v>379.93176516887786</v>
      </c>
      <c r="E1854" s="43"/>
      <c r="F1854" s="43"/>
      <c r="G1854" s="43"/>
      <c r="H1854" s="43"/>
    </row>
    <row r="1855" spans="1:8" ht="15.75" x14ac:dyDescent="0.25">
      <c r="A1855" s="402" t="s">
        <v>85</v>
      </c>
      <c r="B1855" s="403">
        <v>2027</v>
      </c>
      <c r="C1855" s="403" t="str">
        <f t="shared" si="47"/>
        <v>San Joaquin Valley_2027</v>
      </c>
      <c r="D1855" s="100">
        <v>368.75002603444761</v>
      </c>
      <c r="E1855" s="43"/>
      <c r="F1855" s="43"/>
      <c r="G1855" s="43"/>
      <c r="H1855" s="43"/>
    </row>
    <row r="1856" spans="1:8" ht="15.75" x14ac:dyDescent="0.25">
      <c r="A1856" s="402" t="s">
        <v>85</v>
      </c>
      <c r="B1856" s="403">
        <v>2028</v>
      </c>
      <c r="C1856" s="403" t="str">
        <f t="shared" si="47"/>
        <v>San Joaquin Valley_2028</v>
      </c>
      <c r="D1856" s="100">
        <v>358.67266330081208</v>
      </c>
      <c r="E1856" s="43"/>
      <c r="F1856" s="43"/>
      <c r="G1856" s="43"/>
      <c r="H1856" s="43"/>
    </row>
    <row r="1857" spans="1:8" ht="15.75" x14ac:dyDescent="0.25">
      <c r="A1857" s="402" t="s">
        <v>85</v>
      </c>
      <c r="B1857" s="403">
        <v>2029</v>
      </c>
      <c r="C1857" s="403" t="str">
        <f t="shared" si="47"/>
        <v>San Joaquin Valley_2029</v>
      </c>
      <c r="D1857" s="100">
        <v>349.62316895068358</v>
      </c>
      <c r="E1857" s="43"/>
      <c r="F1857" s="43"/>
      <c r="G1857" s="43"/>
      <c r="H1857" s="43"/>
    </row>
    <row r="1858" spans="1:8" ht="15.75" x14ac:dyDescent="0.25">
      <c r="A1858" s="402" t="s">
        <v>85</v>
      </c>
      <c r="B1858" s="403">
        <v>2030</v>
      </c>
      <c r="C1858" s="403" t="str">
        <f t="shared" si="47"/>
        <v>San Joaquin Valley_2030</v>
      </c>
      <c r="D1858" s="100">
        <v>341.54424597939163</v>
      </c>
      <c r="E1858" s="43"/>
      <c r="F1858" s="43"/>
      <c r="G1858" s="43"/>
      <c r="H1858" s="43"/>
    </row>
    <row r="1859" spans="1:8" ht="15.75" x14ac:dyDescent="0.25">
      <c r="A1859" s="402" t="s">
        <v>85</v>
      </c>
      <c r="B1859" s="403">
        <v>2031</v>
      </c>
      <c r="C1859" s="403" t="str">
        <f t="shared" si="47"/>
        <v>San Joaquin Valley_2031</v>
      </c>
      <c r="D1859" s="100">
        <v>334.36905545628412</v>
      </c>
      <c r="E1859" s="43"/>
      <c r="F1859" s="43"/>
      <c r="G1859" s="43"/>
      <c r="H1859" s="43"/>
    </row>
    <row r="1860" spans="1:8" ht="15.75" x14ac:dyDescent="0.25">
      <c r="A1860" s="402" t="s">
        <v>85</v>
      </c>
      <c r="B1860" s="403">
        <v>2032</v>
      </c>
      <c r="C1860" s="403" t="str">
        <f t="shared" si="47"/>
        <v>San Joaquin Valley_2032</v>
      </c>
      <c r="D1860" s="100">
        <v>328.02434932125863</v>
      </c>
      <c r="E1860" s="43"/>
      <c r="F1860" s="43"/>
      <c r="G1860" s="43"/>
      <c r="H1860" s="43"/>
    </row>
    <row r="1861" spans="1:8" ht="15.75" x14ac:dyDescent="0.25">
      <c r="A1861" s="402" t="s">
        <v>85</v>
      </c>
      <c r="B1861" s="403">
        <v>2033</v>
      </c>
      <c r="C1861" s="403" t="str">
        <f t="shared" si="47"/>
        <v>San Joaquin Valley_2033</v>
      </c>
      <c r="D1861" s="100">
        <v>322.43633796331181</v>
      </c>
      <c r="E1861" s="43"/>
      <c r="F1861" s="43"/>
      <c r="G1861" s="43"/>
      <c r="H1861" s="43"/>
    </row>
    <row r="1862" spans="1:8" ht="15.75" x14ac:dyDescent="0.25">
      <c r="A1862" s="402" t="s">
        <v>85</v>
      </c>
      <c r="B1862" s="403">
        <v>2034</v>
      </c>
      <c r="C1862" s="403" t="str">
        <f t="shared" si="47"/>
        <v>San Joaquin Valley_2034</v>
      </c>
      <c r="D1862" s="100">
        <v>317.54434797756966</v>
      </c>
      <c r="E1862" s="43"/>
      <c r="F1862" s="43"/>
      <c r="G1862" s="43"/>
      <c r="H1862" s="43"/>
    </row>
    <row r="1863" spans="1:8" ht="15.75" x14ac:dyDescent="0.25">
      <c r="A1863" s="402" t="s">
        <v>85</v>
      </c>
      <c r="B1863" s="403">
        <v>2035</v>
      </c>
      <c r="C1863" s="403" t="str">
        <f t="shared" si="47"/>
        <v>San Joaquin Valley_2035</v>
      </c>
      <c r="D1863" s="100">
        <v>313.29383430843615</v>
      </c>
      <c r="E1863" s="43"/>
      <c r="F1863" s="43"/>
      <c r="G1863" s="43"/>
      <c r="H1863" s="43"/>
    </row>
    <row r="1864" spans="1:8" ht="15.75" x14ac:dyDescent="0.25">
      <c r="A1864" s="402" t="s">
        <v>85</v>
      </c>
      <c r="B1864" s="403">
        <v>2036</v>
      </c>
      <c r="C1864" s="403" t="str">
        <f t="shared" si="47"/>
        <v>San Joaquin Valley_2036</v>
      </c>
      <c r="D1864" s="100">
        <v>309.6168158973673</v>
      </c>
      <c r="E1864" s="43"/>
      <c r="F1864" s="43"/>
      <c r="G1864" s="43"/>
      <c r="H1864" s="43"/>
    </row>
    <row r="1865" spans="1:8" ht="15.75" x14ac:dyDescent="0.25">
      <c r="A1865" s="402" t="s">
        <v>85</v>
      </c>
      <c r="B1865" s="403">
        <v>2037</v>
      </c>
      <c r="C1865" s="403" t="str">
        <f t="shared" si="47"/>
        <v>San Joaquin Valley_2037</v>
      </c>
      <c r="D1865" s="100">
        <v>306.47208728364512</v>
      </c>
      <c r="E1865" s="43"/>
      <c r="F1865" s="43"/>
      <c r="G1865" s="43"/>
      <c r="H1865" s="43"/>
    </row>
    <row r="1866" spans="1:8" ht="15.75" x14ac:dyDescent="0.25">
      <c r="A1866" s="402" t="s">
        <v>85</v>
      </c>
      <c r="B1866" s="403">
        <v>2038</v>
      </c>
      <c r="C1866" s="403" t="str">
        <f t="shared" si="47"/>
        <v>San Joaquin Valley_2038</v>
      </c>
      <c r="D1866" s="100">
        <v>303.80596489399869</v>
      </c>
      <c r="E1866" s="43"/>
      <c r="F1866" s="43"/>
      <c r="G1866" s="43"/>
      <c r="H1866" s="43"/>
    </row>
    <row r="1867" spans="1:8" ht="15.75" x14ac:dyDescent="0.25">
      <c r="A1867" s="402" t="s">
        <v>85</v>
      </c>
      <c r="B1867" s="403">
        <v>2039</v>
      </c>
      <c r="C1867" s="403" t="str">
        <f t="shared" si="47"/>
        <v>San Joaquin Valley_2039</v>
      </c>
      <c r="D1867" s="100">
        <v>301.55681736634733</v>
      </c>
      <c r="E1867" s="43"/>
      <c r="F1867" s="43"/>
      <c r="G1867" s="43"/>
      <c r="H1867" s="43"/>
    </row>
    <row r="1868" spans="1:8" ht="15.75" x14ac:dyDescent="0.25">
      <c r="A1868" s="402" t="s">
        <v>85</v>
      </c>
      <c r="B1868" s="403">
        <v>2040</v>
      </c>
      <c r="C1868" s="403" t="str">
        <f t="shared" si="47"/>
        <v>San Joaquin Valley_2040</v>
      </c>
      <c r="D1868" s="100">
        <v>299.67844353072906</v>
      </c>
      <c r="E1868" s="43"/>
      <c r="F1868" s="43"/>
      <c r="G1868" s="43"/>
      <c r="H1868" s="43"/>
    </row>
    <row r="1869" spans="1:8" ht="15.75" x14ac:dyDescent="0.25">
      <c r="A1869" s="402" t="s">
        <v>85</v>
      </c>
      <c r="B1869" s="403">
        <v>2041</v>
      </c>
      <c r="C1869" s="403" t="str">
        <f t="shared" si="47"/>
        <v>San Joaquin Valley_2041</v>
      </c>
      <c r="D1869" s="100">
        <v>298.13658879737284</v>
      </c>
      <c r="E1869" s="43"/>
      <c r="F1869" s="43"/>
      <c r="G1869" s="43"/>
      <c r="H1869" s="43"/>
    </row>
    <row r="1870" spans="1:8" ht="15.75" x14ac:dyDescent="0.25">
      <c r="A1870" s="402" t="s">
        <v>85</v>
      </c>
      <c r="B1870" s="403">
        <v>2042</v>
      </c>
      <c r="C1870" s="403" t="str">
        <f t="shared" si="47"/>
        <v>San Joaquin Valley_2042</v>
      </c>
      <c r="D1870" s="100">
        <v>296.86058652800119</v>
      </c>
      <c r="E1870" s="43"/>
      <c r="F1870" s="43"/>
      <c r="G1870" s="43"/>
      <c r="H1870" s="43"/>
    </row>
    <row r="1871" spans="1:8" ht="15.75" x14ac:dyDescent="0.25">
      <c r="A1871" s="402" t="s">
        <v>85</v>
      </c>
      <c r="B1871" s="403">
        <v>2043</v>
      </c>
      <c r="C1871" s="403" t="str">
        <f t="shared" si="47"/>
        <v>San Joaquin Valley_2043</v>
      </c>
      <c r="D1871" s="100">
        <v>295.82031593984027</v>
      </c>
      <c r="E1871" s="43"/>
      <c r="F1871" s="43"/>
      <c r="G1871" s="43"/>
      <c r="H1871" s="43"/>
    </row>
    <row r="1872" spans="1:8" ht="15.75" x14ac:dyDescent="0.25">
      <c r="A1872" s="402" t="s">
        <v>85</v>
      </c>
      <c r="B1872" s="403">
        <v>2044</v>
      </c>
      <c r="C1872" s="403" t="str">
        <f t="shared" si="47"/>
        <v>San Joaquin Valley_2044</v>
      </c>
      <c r="D1872" s="100">
        <v>294.96526334649189</v>
      </c>
      <c r="E1872" s="43"/>
      <c r="F1872" s="43"/>
      <c r="G1872" s="43"/>
      <c r="H1872" s="43"/>
    </row>
    <row r="1873" spans="1:8" ht="15.75" x14ac:dyDescent="0.25">
      <c r="A1873" s="402" t="s">
        <v>85</v>
      </c>
      <c r="B1873" s="403">
        <v>2045</v>
      </c>
      <c r="C1873" s="403" t="str">
        <f t="shared" ref="C1873:C1878" si="48">CONCATENATE(A1873,"_",B1873)</f>
        <v>San Joaquin Valley_2045</v>
      </c>
      <c r="D1873" s="100">
        <v>294.25334737829809</v>
      </c>
      <c r="E1873" s="43"/>
      <c r="F1873" s="43"/>
      <c r="G1873" s="43"/>
      <c r="H1873" s="43"/>
    </row>
    <row r="1874" spans="1:8" ht="15.75" x14ac:dyDescent="0.25">
      <c r="A1874" s="402" t="s">
        <v>85</v>
      </c>
      <c r="B1874" s="403">
        <v>2046</v>
      </c>
      <c r="C1874" s="403" t="str">
        <f t="shared" si="48"/>
        <v>San Joaquin Valley_2046</v>
      </c>
      <c r="D1874" s="100">
        <v>293.66416935846757</v>
      </c>
      <c r="E1874" s="43"/>
      <c r="F1874" s="43"/>
      <c r="G1874" s="43"/>
      <c r="H1874" s="43"/>
    </row>
    <row r="1875" spans="1:8" ht="15.75" x14ac:dyDescent="0.25">
      <c r="A1875" s="402" t="s">
        <v>85</v>
      </c>
      <c r="B1875" s="403">
        <v>2047</v>
      </c>
      <c r="C1875" s="403" t="str">
        <f t="shared" si="48"/>
        <v>San Joaquin Valley_2047</v>
      </c>
      <c r="D1875" s="100">
        <v>293.18446491448213</v>
      </c>
      <c r="E1875" s="43"/>
      <c r="F1875" s="43"/>
      <c r="G1875" s="43"/>
      <c r="H1875" s="43"/>
    </row>
    <row r="1876" spans="1:8" ht="15.75" x14ac:dyDescent="0.25">
      <c r="A1876" s="402" t="s">
        <v>85</v>
      </c>
      <c r="B1876" s="403">
        <v>2048</v>
      </c>
      <c r="C1876" s="403" t="str">
        <f t="shared" si="48"/>
        <v>San Joaquin Valley_2048</v>
      </c>
      <c r="D1876" s="100">
        <v>292.79214525723376</v>
      </c>
      <c r="E1876" s="43"/>
      <c r="F1876" s="43"/>
      <c r="G1876" s="43"/>
      <c r="H1876" s="43"/>
    </row>
    <row r="1877" spans="1:8" ht="15.75" x14ac:dyDescent="0.25">
      <c r="A1877" s="402" t="s">
        <v>85</v>
      </c>
      <c r="B1877" s="403">
        <v>2049</v>
      </c>
      <c r="C1877" s="403" t="str">
        <f t="shared" si="48"/>
        <v>San Joaquin Valley_2049</v>
      </c>
      <c r="D1877" s="100">
        <v>292.47139344945504</v>
      </c>
      <c r="E1877" s="43"/>
      <c r="F1877" s="43"/>
      <c r="G1877" s="43"/>
      <c r="H1877" s="43"/>
    </row>
    <row r="1878" spans="1:8" ht="15.75" x14ac:dyDescent="0.25">
      <c r="A1878" s="402" t="s">
        <v>85</v>
      </c>
      <c r="B1878" s="403">
        <v>2050</v>
      </c>
      <c r="C1878" s="403" t="str">
        <f t="shared" si="48"/>
        <v>San Joaquin Valley_2050</v>
      </c>
      <c r="D1878" s="100">
        <v>292.21505616520932</v>
      </c>
      <c r="E1878" s="43"/>
      <c r="F1878" s="43"/>
      <c r="G1878" s="43"/>
      <c r="H1878" s="43"/>
    </row>
    <row r="1879" spans="1:8" ht="15.75" x14ac:dyDescent="0.25">
      <c r="A1879" s="103" t="s">
        <v>82</v>
      </c>
      <c r="B1879" s="98">
        <v>2015</v>
      </c>
      <c r="C1879" s="98" t="s">
        <v>84</v>
      </c>
      <c r="D1879" s="99">
        <v>510.8855845641113</v>
      </c>
      <c r="E1879" s="43"/>
      <c r="F1879" s="43"/>
      <c r="G1879" s="43"/>
      <c r="H1879" s="43"/>
    </row>
    <row r="1880" spans="1:8" ht="15.75" x14ac:dyDescent="0.25">
      <c r="A1880" s="103" t="s">
        <v>82</v>
      </c>
      <c r="B1880" s="98">
        <v>2016</v>
      </c>
      <c r="C1880" s="98" t="s">
        <v>83</v>
      </c>
      <c r="D1880" s="99">
        <v>499.98243344121795</v>
      </c>
      <c r="E1880" s="43"/>
      <c r="F1880" s="43"/>
      <c r="G1880" s="43"/>
      <c r="H1880" s="43"/>
    </row>
    <row r="1881" spans="1:8" ht="15.75" x14ac:dyDescent="0.25">
      <c r="A1881" s="400" t="s">
        <v>82</v>
      </c>
      <c r="B1881" s="401">
        <v>2017</v>
      </c>
      <c r="C1881" s="401" t="str">
        <f t="shared" ref="C1881:C1914" si="49">CONCATENATE(A1881,"_",B1881)</f>
        <v>San Joaquin_2017</v>
      </c>
      <c r="D1881" s="100">
        <v>487.77539854943649</v>
      </c>
      <c r="E1881" s="43"/>
      <c r="F1881" s="43"/>
      <c r="G1881" s="43"/>
      <c r="H1881" s="43"/>
    </row>
    <row r="1882" spans="1:8" ht="15.75" x14ac:dyDescent="0.25">
      <c r="A1882" s="400" t="s">
        <v>82</v>
      </c>
      <c r="B1882" s="401">
        <v>2018</v>
      </c>
      <c r="C1882" s="401" t="str">
        <f t="shared" si="49"/>
        <v>San Joaquin_2018</v>
      </c>
      <c r="D1882" s="100">
        <v>473.90118280984547</v>
      </c>
      <c r="E1882" s="43"/>
      <c r="F1882" s="43"/>
      <c r="G1882" s="43"/>
      <c r="H1882" s="43"/>
    </row>
    <row r="1883" spans="1:8" ht="15.75" x14ac:dyDescent="0.25">
      <c r="A1883" s="400" t="s">
        <v>82</v>
      </c>
      <c r="B1883" s="401">
        <v>2019</v>
      </c>
      <c r="C1883" s="401" t="str">
        <f t="shared" si="49"/>
        <v>San Joaquin_2019</v>
      </c>
      <c r="D1883" s="100">
        <v>460.40773779683735</v>
      </c>
      <c r="E1883" s="43"/>
      <c r="F1883" s="43"/>
      <c r="G1883" s="43"/>
      <c r="H1883" s="43"/>
    </row>
    <row r="1884" spans="1:8" ht="15.75" x14ac:dyDescent="0.25">
      <c r="A1884" s="400" t="s">
        <v>82</v>
      </c>
      <c r="B1884" s="401">
        <v>2020</v>
      </c>
      <c r="C1884" s="401" t="str">
        <f t="shared" si="49"/>
        <v>San Joaquin_2020</v>
      </c>
      <c r="D1884" s="100">
        <v>446.74117131644772</v>
      </c>
      <c r="E1884" s="43"/>
      <c r="F1884" s="43"/>
      <c r="G1884" s="43"/>
      <c r="H1884" s="43"/>
    </row>
    <row r="1885" spans="1:8" ht="15.75" x14ac:dyDescent="0.25">
      <c r="A1885" s="400" t="s">
        <v>82</v>
      </c>
      <c r="B1885" s="401">
        <v>2021</v>
      </c>
      <c r="C1885" s="401" t="str">
        <f t="shared" si="49"/>
        <v>San Joaquin_2021</v>
      </c>
      <c r="D1885" s="100">
        <v>432.43626176007325</v>
      </c>
      <c r="E1885" s="43"/>
      <c r="F1885" s="43"/>
      <c r="G1885" s="43"/>
      <c r="H1885" s="43"/>
    </row>
    <row r="1886" spans="1:8" ht="15.75" x14ac:dyDescent="0.25">
      <c r="A1886" s="400" t="s">
        <v>82</v>
      </c>
      <c r="B1886" s="401">
        <v>2022</v>
      </c>
      <c r="C1886" s="401" t="str">
        <f t="shared" si="49"/>
        <v>San Joaquin_2022</v>
      </c>
      <c r="D1886" s="100">
        <v>419.00408102987342</v>
      </c>
      <c r="E1886" s="43"/>
      <c r="F1886" s="43"/>
      <c r="G1886" s="43"/>
      <c r="H1886" s="43"/>
    </row>
    <row r="1887" spans="1:8" ht="15.75" x14ac:dyDescent="0.25">
      <c r="A1887" s="400" t="s">
        <v>82</v>
      </c>
      <c r="B1887" s="401">
        <v>2023</v>
      </c>
      <c r="C1887" s="401" t="str">
        <f t="shared" si="49"/>
        <v>San Joaquin_2023</v>
      </c>
      <c r="D1887" s="100">
        <v>405.75062684433965</v>
      </c>
      <c r="E1887" s="43"/>
      <c r="F1887" s="43"/>
      <c r="G1887" s="43"/>
      <c r="H1887" s="43"/>
    </row>
    <row r="1888" spans="1:8" ht="15.75" x14ac:dyDescent="0.25">
      <c r="A1888" s="400" t="s">
        <v>82</v>
      </c>
      <c r="B1888" s="401">
        <v>2024</v>
      </c>
      <c r="C1888" s="401" t="str">
        <f t="shared" si="49"/>
        <v>San Joaquin_2024</v>
      </c>
      <c r="D1888" s="100">
        <v>392.07265008912793</v>
      </c>
      <c r="E1888" s="43"/>
      <c r="F1888" s="43"/>
      <c r="G1888" s="43"/>
      <c r="H1888" s="43"/>
    </row>
    <row r="1889" spans="1:8" ht="15.75" x14ac:dyDescent="0.25">
      <c r="A1889" s="400" t="s">
        <v>82</v>
      </c>
      <c r="B1889" s="401">
        <v>2025</v>
      </c>
      <c r="C1889" s="401" t="str">
        <f t="shared" si="49"/>
        <v>San Joaquin_2025</v>
      </c>
      <c r="D1889" s="100">
        <v>379.33829758423053</v>
      </c>
      <c r="E1889" s="43"/>
      <c r="F1889" s="43"/>
      <c r="G1889" s="43"/>
      <c r="H1889" s="43"/>
    </row>
    <row r="1890" spans="1:8" ht="15.75" x14ac:dyDescent="0.25">
      <c r="A1890" s="400" t="s">
        <v>82</v>
      </c>
      <c r="B1890" s="401">
        <v>2026</v>
      </c>
      <c r="C1890" s="401" t="str">
        <f t="shared" si="49"/>
        <v>San Joaquin_2026</v>
      </c>
      <c r="D1890" s="100">
        <v>367.56921422396556</v>
      </c>
      <c r="E1890" s="43"/>
      <c r="F1890" s="43"/>
      <c r="G1890" s="43"/>
      <c r="H1890" s="43"/>
    </row>
    <row r="1891" spans="1:8" ht="15.75" x14ac:dyDescent="0.25">
      <c r="A1891" s="400" t="s">
        <v>82</v>
      </c>
      <c r="B1891" s="401">
        <v>2027</v>
      </c>
      <c r="C1891" s="401" t="str">
        <f t="shared" si="49"/>
        <v>San Joaquin_2027</v>
      </c>
      <c r="D1891" s="100">
        <v>356.97011119896382</v>
      </c>
      <c r="E1891" s="43"/>
      <c r="F1891" s="43"/>
      <c r="G1891" s="43"/>
      <c r="H1891" s="43"/>
    </row>
    <row r="1892" spans="1:8" ht="15.75" x14ac:dyDescent="0.25">
      <c r="A1892" s="400" t="s">
        <v>82</v>
      </c>
      <c r="B1892" s="401">
        <v>2028</v>
      </c>
      <c r="C1892" s="401" t="str">
        <f t="shared" si="49"/>
        <v>San Joaquin_2028</v>
      </c>
      <c r="D1892" s="100">
        <v>347.46775772620543</v>
      </c>
      <c r="E1892" s="43"/>
      <c r="F1892" s="43"/>
      <c r="G1892" s="43"/>
      <c r="H1892" s="43"/>
    </row>
    <row r="1893" spans="1:8" ht="15.75" x14ac:dyDescent="0.25">
      <c r="A1893" s="400" t="s">
        <v>82</v>
      </c>
      <c r="B1893" s="401">
        <v>2029</v>
      </c>
      <c r="C1893" s="401" t="str">
        <f t="shared" si="49"/>
        <v>San Joaquin_2029</v>
      </c>
      <c r="D1893" s="100">
        <v>338.9856031146266</v>
      </c>
      <c r="E1893" s="43"/>
      <c r="F1893" s="43"/>
      <c r="G1893" s="43"/>
      <c r="H1893" s="43"/>
    </row>
    <row r="1894" spans="1:8" ht="15.75" x14ac:dyDescent="0.25">
      <c r="A1894" s="400" t="s">
        <v>82</v>
      </c>
      <c r="B1894" s="401">
        <v>2030</v>
      </c>
      <c r="C1894" s="401" t="str">
        <f t="shared" si="49"/>
        <v>San Joaquin_2030</v>
      </c>
      <c r="D1894" s="100">
        <v>331.44782861491228</v>
      </c>
      <c r="E1894" s="43"/>
      <c r="F1894" s="43"/>
      <c r="G1894" s="43"/>
      <c r="H1894" s="43"/>
    </row>
    <row r="1895" spans="1:8" ht="15.75" x14ac:dyDescent="0.25">
      <c r="A1895" s="400" t="s">
        <v>82</v>
      </c>
      <c r="B1895" s="401">
        <v>2031</v>
      </c>
      <c r="C1895" s="401" t="str">
        <f t="shared" si="49"/>
        <v>San Joaquin_2031</v>
      </c>
      <c r="D1895" s="100">
        <v>324.77645747943035</v>
      </c>
      <c r="E1895" s="43"/>
      <c r="F1895" s="43"/>
      <c r="G1895" s="43"/>
      <c r="H1895" s="43"/>
    </row>
    <row r="1896" spans="1:8" ht="15.75" x14ac:dyDescent="0.25">
      <c r="A1896" s="400" t="s">
        <v>82</v>
      </c>
      <c r="B1896" s="401">
        <v>2032</v>
      </c>
      <c r="C1896" s="401" t="str">
        <f t="shared" si="49"/>
        <v>San Joaquin_2032</v>
      </c>
      <c r="D1896" s="100">
        <v>318.89855651594343</v>
      </c>
      <c r="E1896" s="43"/>
      <c r="F1896" s="43"/>
      <c r="G1896" s="43"/>
      <c r="H1896" s="43"/>
    </row>
    <row r="1897" spans="1:8" ht="15.75" x14ac:dyDescent="0.25">
      <c r="A1897" s="400" t="s">
        <v>82</v>
      </c>
      <c r="B1897" s="401">
        <v>2033</v>
      </c>
      <c r="C1897" s="401" t="str">
        <f t="shared" si="49"/>
        <v>San Joaquin_2033</v>
      </c>
      <c r="D1897" s="100">
        <v>313.73288550444545</v>
      </c>
      <c r="E1897" s="43"/>
      <c r="F1897" s="43"/>
      <c r="G1897" s="43"/>
      <c r="H1897" s="43"/>
    </row>
    <row r="1898" spans="1:8" ht="15.75" x14ac:dyDescent="0.25">
      <c r="A1898" s="400" t="s">
        <v>82</v>
      </c>
      <c r="B1898" s="401">
        <v>2034</v>
      </c>
      <c r="C1898" s="401" t="str">
        <f t="shared" si="49"/>
        <v>San Joaquin_2034</v>
      </c>
      <c r="D1898" s="100">
        <v>309.21703908410416</v>
      </c>
      <c r="E1898" s="43"/>
      <c r="F1898" s="43"/>
      <c r="G1898" s="43"/>
      <c r="H1898" s="43"/>
    </row>
    <row r="1899" spans="1:8" ht="15.75" x14ac:dyDescent="0.25">
      <c r="A1899" s="400" t="s">
        <v>82</v>
      </c>
      <c r="B1899" s="401">
        <v>2035</v>
      </c>
      <c r="C1899" s="401" t="str">
        <f t="shared" si="49"/>
        <v>San Joaquin_2035</v>
      </c>
      <c r="D1899" s="100">
        <v>305.29840005182257</v>
      </c>
      <c r="E1899" s="43"/>
      <c r="F1899" s="43"/>
      <c r="G1899" s="43"/>
      <c r="H1899" s="43"/>
    </row>
    <row r="1900" spans="1:8" ht="15.75" x14ac:dyDescent="0.25">
      <c r="A1900" s="400" t="s">
        <v>82</v>
      </c>
      <c r="B1900" s="401">
        <v>2036</v>
      </c>
      <c r="C1900" s="401" t="str">
        <f t="shared" si="49"/>
        <v>San Joaquin_2036</v>
      </c>
      <c r="D1900" s="100">
        <v>301.91599786743853</v>
      </c>
      <c r="E1900" s="43"/>
      <c r="F1900" s="43"/>
      <c r="G1900" s="43"/>
      <c r="H1900" s="43"/>
    </row>
    <row r="1901" spans="1:8" ht="15.75" x14ac:dyDescent="0.25">
      <c r="A1901" s="400" t="s">
        <v>82</v>
      </c>
      <c r="B1901" s="401">
        <v>2037</v>
      </c>
      <c r="C1901" s="401" t="str">
        <f t="shared" si="49"/>
        <v>San Joaquin_2037</v>
      </c>
      <c r="D1901" s="100">
        <v>299.02587243389081</v>
      </c>
      <c r="E1901" s="43"/>
      <c r="F1901" s="43"/>
      <c r="G1901" s="43"/>
      <c r="H1901" s="43"/>
    </row>
    <row r="1902" spans="1:8" ht="15.75" x14ac:dyDescent="0.25">
      <c r="A1902" s="400" t="s">
        <v>82</v>
      </c>
      <c r="B1902" s="401">
        <v>2038</v>
      </c>
      <c r="C1902" s="401" t="str">
        <f t="shared" si="49"/>
        <v>San Joaquin_2038</v>
      </c>
      <c r="D1902" s="100">
        <v>296.57309201188394</v>
      </c>
      <c r="E1902" s="43"/>
      <c r="F1902" s="43"/>
      <c r="G1902" s="43"/>
      <c r="H1902" s="43"/>
    </row>
    <row r="1903" spans="1:8" ht="15.75" x14ac:dyDescent="0.25">
      <c r="A1903" s="400" t="s">
        <v>82</v>
      </c>
      <c r="B1903" s="401">
        <v>2039</v>
      </c>
      <c r="C1903" s="401" t="str">
        <f t="shared" si="49"/>
        <v>San Joaquin_2039</v>
      </c>
      <c r="D1903" s="100">
        <v>294.51002628223063</v>
      </c>
      <c r="E1903" s="43"/>
      <c r="F1903" s="43"/>
      <c r="G1903" s="43"/>
      <c r="H1903" s="43"/>
    </row>
    <row r="1904" spans="1:8" ht="15.75" x14ac:dyDescent="0.25">
      <c r="A1904" s="400" t="s">
        <v>82</v>
      </c>
      <c r="B1904" s="401">
        <v>2040</v>
      </c>
      <c r="C1904" s="401" t="str">
        <f t="shared" si="49"/>
        <v>San Joaquin_2040</v>
      </c>
      <c r="D1904" s="100">
        <v>292.79108443935291</v>
      </c>
      <c r="E1904" s="43"/>
      <c r="F1904" s="43"/>
      <c r="G1904" s="43"/>
      <c r="H1904" s="43"/>
    </row>
    <row r="1905" spans="1:8" ht="15.75" x14ac:dyDescent="0.25">
      <c r="A1905" s="400" t="s">
        <v>82</v>
      </c>
      <c r="B1905" s="401">
        <v>2041</v>
      </c>
      <c r="C1905" s="401" t="str">
        <f t="shared" si="49"/>
        <v>San Joaquin_2041</v>
      </c>
      <c r="D1905" s="100">
        <v>291.37905008221549</v>
      </c>
      <c r="E1905" s="43"/>
      <c r="F1905" s="43"/>
      <c r="G1905" s="43"/>
      <c r="H1905" s="43"/>
    </row>
    <row r="1906" spans="1:8" ht="15.75" x14ac:dyDescent="0.25">
      <c r="A1906" s="400" t="s">
        <v>82</v>
      </c>
      <c r="B1906" s="401">
        <v>2042</v>
      </c>
      <c r="C1906" s="401" t="str">
        <f t="shared" si="49"/>
        <v>San Joaquin_2042</v>
      </c>
      <c r="D1906" s="100">
        <v>290.21537311074815</v>
      </c>
      <c r="E1906" s="43"/>
      <c r="F1906" s="43"/>
      <c r="G1906" s="43"/>
      <c r="H1906" s="43"/>
    </row>
    <row r="1907" spans="1:8" ht="15.75" x14ac:dyDescent="0.25">
      <c r="A1907" s="400" t="s">
        <v>82</v>
      </c>
      <c r="B1907" s="401">
        <v>2043</v>
      </c>
      <c r="C1907" s="401" t="str">
        <f t="shared" si="49"/>
        <v>San Joaquin_2043</v>
      </c>
      <c r="D1907" s="100">
        <v>289.26827151881861</v>
      </c>
      <c r="E1907" s="43"/>
      <c r="F1907" s="43"/>
      <c r="G1907" s="43"/>
      <c r="H1907" s="43"/>
    </row>
    <row r="1908" spans="1:8" ht="15.75" x14ac:dyDescent="0.25">
      <c r="A1908" s="400" t="s">
        <v>82</v>
      </c>
      <c r="B1908" s="401">
        <v>2044</v>
      </c>
      <c r="C1908" s="401" t="str">
        <f t="shared" si="49"/>
        <v>San Joaquin_2044</v>
      </c>
      <c r="D1908" s="100">
        <v>288.49730836148734</v>
      </c>
      <c r="E1908" s="43"/>
      <c r="F1908" s="43"/>
      <c r="G1908" s="43"/>
      <c r="H1908" s="43"/>
    </row>
    <row r="1909" spans="1:8" ht="15.75" x14ac:dyDescent="0.25">
      <c r="A1909" s="400" t="s">
        <v>82</v>
      </c>
      <c r="B1909" s="401">
        <v>2045</v>
      </c>
      <c r="C1909" s="401" t="str">
        <f t="shared" si="49"/>
        <v>San Joaquin_2045</v>
      </c>
      <c r="D1909" s="100">
        <v>287.86465256041242</v>
      </c>
      <c r="E1909" s="43"/>
      <c r="F1909" s="43"/>
      <c r="G1909" s="43"/>
      <c r="H1909" s="43"/>
    </row>
    <row r="1910" spans="1:8" ht="15.75" x14ac:dyDescent="0.25">
      <c r="A1910" s="400" t="s">
        <v>82</v>
      </c>
      <c r="B1910" s="401">
        <v>2046</v>
      </c>
      <c r="C1910" s="401" t="str">
        <f t="shared" si="49"/>
        <v>San Joaquin_2046</v>
      </c>
      <c r="D1910" s="100">
        <v>287.34368044131486</v>
      </c>
      <c r="E1910" s="43"/>
      <c r="F1910" s="43"/>
      <c r="G1910" s="43"/>
      <c r="H1910" s="43"/>
    </row>
    <row r="1911" spans="1:8" ht="15.75" x14ac:dyDescent="0.25">
      <c r="A1911" s="400" t="s">
        <v>82</v>
      </c>
      <c r="B1911" s="401">
        <v>2047</v>
      </c>
      <c r="C1911" s="401" t="str">
        <f t="shared" si="49"/>
        <v>San Joaquin_2047</v>
      </c>
      <c r="D1911" s="100">
        <v>286.92369616070374</v>
      </c>
      <c r="E1911" s="43"/>
      <c r="F1911" s="43"/>
      <c r="G1911" s="43"/>
      <c r="H1911" s="43"/>
    </row>
    <row r="1912" spans="1:8" ht="15.75" x14ac:dyDescent="0.25">
      <c r="A1912" s="400" t="s">
        <v>82</v>
      </c>
      <c r="B1912" s="401">
        <v>2048</v>
      </c>
      <c r="C1912" s="401" t="str">
        <f t="shared" si="49"/>
        <v>San Joaquin_2048</v>
      </c>
      <c r="D1912" s="100">
        <v>286.58689927557191</v>
      </c>
      <c r="E1912" s="43"/>
      <c r="F1912" s="43"/>
      <c r="G1912" s="43"/>
      <c r="H1912" s="43"/>
    </row>
    <row r="1913" spans="1:8" ht="15.75" x14ac:dyDescent="0.25">
      <c r="A1913" s="400" t="s">
        <v>82</v>
      </c>
      <c r="B1913" s="401">
        <v>2049</v>
      </c>
      <c r="C1913" s="401" t="str">
        <f t="shared" si="49"/>
        <v>San Joaquin_2049</v>
      </c>
      <c r="D1913" s="100">
        <v>286.32031197272232</v>
      </c>
      <c r="E1913" s="43"/>
      <c r="F1913" s="43"/>
      <c r="G1913" s="43"/>
      <c r="H1913" s="43"/>
    </row>
    <row r="1914" spans="1:8" ht="15.75" x14ac:dyDescent="0.25">
      <c r="A1914" s="400" t="s">
        <v>82</v>
      </c>
      <c r="B1914" s="401">
        <v>2050</v>
      </c>
      <c r="C1914" s="401" t="str">
        <f t="shared" si="49"/>
        <v>San Joaquin_2050</v>
      </c>
      <c r="D1914" s="100">
        <v>286.11286438725779</v>
      </c>
      <c r="E1914" s="43"/>
      <c r="F1914" s="43"/>
      <c r="G1914" s="43"/>
      <c r="H1914" s="43"/>
    </row>
    <row r="1915" spans="1:8" ht="15.75" x14ac:dyDescent="0.25">
      <c r="A1915" s="103" t="s">
        <v>79</v>
      </c>
      <c r="B1915" s="98">
        <v>2015</v>
      </c>
      <c r="C1915" s="98" t="s">
        <v>81</v>
      </c>
      <c r="D1915" s="99">
        <v>500.47656423985563</v>
      </c>
      <c r="E1915" s="43"/>
      <c r="F1915" s="43"/>
      <c r="G1915" s="43"/>
      <c r="H1915" s="43"/>
    </row>
    <row r="1916" spans="1:8" ht="15.75" x14ac:dyDescent="0.25">
      <c r="A1916" s="103" t="s">
        <v>79</v>
      </c>
      <c r="B1916" s="98">
        <v>2016</v>
      </c>
      <c r="C1916" s="98" t="s">
        <v>80</v>
      </c>
      <c r="D1916" s="99">
        <v>491.29694328870983</v>
      </c>
      <c r="E1916" s="43"/>
      <c r="F1916" s="43"/>
      <c r="G1916" s="43"/>
      <c r="H1916" s="43"/>
    </row>
    <row r="1917" spans="1:8" ht="15.75" x14ac:dyDescent="0.25">
      <c r="A1917" s="400" t="s">
        <v>79</v>
      </c>
      <c r="B1917" s="401">
        <v>2017</v>
      </c>
      <c r="C1917" s="401" t="str">
        <f t="shared" ref="C1917:C1950" si="50">CONCATENATE(A1917,"_",B1917)</f>
        <v>San Luis Obispo_2017</v>
      </c>
      <c r="D1917" s="100">
        <v>479.99660734722465</v>
      </c>
      <c r="E1917" s="43"/>
      <c r="F1917" s="43"/>
      <c r="G1917" s="43"/>
      <c r="H1917" s="43"/>
    </row>
    <row r="1918" spans="1:8" ht="15.75" x14ac:dyDescent="0.25">
      <c r="A1918" s="400" t="s">
        <v>79</v>
      </c>
      <c r="B1918" s="401">
        <v>2018</v>
      </c>
      <c r="C1918" s="401" t="str">
        <f t="shared" si="50"/>
        <v>San Luis Obispo_2018</v>
      </c>
      <c r="D1918" s="100">
        <v>468.04172122651437</v>
      </c>
      <c r="E1918" s="43"/>
      <c r="F1918" s="43"/>
      <c r="G1918" s="43"/>
      <c r="H1918" s="43"/>
    </row>
    <row r="1919" spans="1:8" ht="15.75" x14ac:dyDescent="0.25">
      <c r="A1919" s="400" t="s">
        <v>79</v>
      </c>
      <c r="B1919" s="401">
        <v>2019</v>
      </c>
      <c r="C1919" s="401" t="str">
        <f t="shared" si="50"/>
        <v>San Luis Obispo_2019</v>
      </c>
      <c r="D1919" s="100">
        <v>455.60963511840112</v>
      </c>
      <c r="E1919" s="43"/>
      <c r="F1919" s="43"/>
      <c r="G1919" s="43"/>
      <c r="H1919" s="43"/>
    </row>
    <row r="1920" spans="1:8" ht="15.75" x14ac:dyDescent="0.25">
      <c r="A1920" s="400" t="s">
        <v>79</v>
      </c>
      <c r="B1920" s="401">
        <v>2020</v>
      </c>
      <c r="C1920" s="401" t="str">
        <f t="shared" si="50"/>
        <v>San Luis Obispo_2020</v>
      </c>
      <c r="D1920" s="100">
        <v>442.86796924696472</v>
      </c>
      <c r="E1920" s="43"/>
      <c r="F1920" s="43"/>
      <c r="G1920" s="43"/>
      <c r="H1920" s="43"/>
    </row>
    <row r="1921" spans="1:8" ht="15.75" x14ac:dyDescent="0.25">
      <c r="A1921" s="400" t="s">
        <v>79</v>
      </c>
      <c r="B1921" s="401">
        <v>2021</v>
      </c>
      <c r="C1921" s="401" t="str">
        <f t="shared" si="50"/>
        <v>San Luis Obispo_2021</v>
      </c>
      <c r="D1921" s="100">
        <v>429.93811586109058</v>
      </c>
      <c r="E1921" s="43"/>
      <c r="F1921" s="43"/>
      <c r="G1921" s="43"/>
      <c r="H1921" s="43"/>
    </row>
    <row r="1922" spans="1:8" ht="15.75" x14ac:dyDescent="0.25">
      <c r="A1922" s="400" t="s">
        <v>79</v>
      </c>
      <c r="B1922" s="401">
        <v>2022</v>
      </c>
      <c r="C1922" s="401" t="str">
        <f t="shared" si="50"/>
        <v>San Luis Obispo_2022</v>
      </c>
      <c r="D1922" s="100">
        <v>417.14731135395652</v>
      </c>
      <c r="E1922" s="43"/>
      <c r="F1922" s="43"/>
      <c r="G1922" s="43"/>
      <c r="H1922" s="43"/>
    </row>
    <row r="1923" spans="1:8" ht="15.75" x14ac:dyDescent="0.25">
      <c r="A1923" s="400" t="s">
        <v>79</v>
      </c>
      <c r="B1923" s="401">
        <v>2023</v>
      </c>
      <c r="C1923" s="401" t="str">
        <f t="shared" si="50"/>
        <v>San Luis Obispo_2023</v>
      </c>
      <c r="D1923" s="100">
        <v>404.42009254946709</v>
      </c>
      <c r="E1923" s="43"/>
      <c r="F1923" s="43"/>
      <c r="G1923" s="43"/>
      <c r="H1923" s="43"/>
    </row>
    <row r="1924" spans="1:8" ht="15.75" x14ac:dyDescent="0.25">
      <c r="A1924" s="400" t="s">
        <v>79</v>
      </c>
      <c r="B1924" s="401">
        <v>2024</v>
      </c>
      <c r="C1924" s="401" t="str">
        <f t="shared" si="50"/>
        <v>San Luis Obispo_2024</v>
      </c>
      <c r="D1924" s="100">
        <v>391.8253839485738</v>
      </c>
      <c r="E1924" s="43"/>
      <c r="F1924" s="43"/>
      <c r="G1924" s="43"/>
      <c r="H1924" s="43"/>
    </row>
    <row r="1925" spans="1:8" ht="15.75" x14ac:dyDescent="0.25">
      <c r="A1925" s="400" t="s">
        <v>79</v>
      </c>
      <c r="B1925" s="401">
        <v>2025</v>
      </c>
      <c r="C1925" s="401" t="str">
        <f t="shared" si="50"/>
        <v>San Luis Obispo_2025</v>
      </c>
      <c r="D1925" s="100">
        <v>379.38861453604261</v>
      </c>
      <c r="E1925" s="43"/>
      <c r="F1925" s="43"/>
      <c r="G1925" s="43"/>
      <c r="H1925" s="43"/>
    </row>
    <row r="1926" spans="1:8" ht="15.75" x14ac:dyDescent="0.25">
      <c r="A1926" s="400" t="s">
        <v>79</v>
      </c>
      <c r="B1926" s="401">
        <v>2026</v>
      </c>
      <c r="C1926" s="401" t="str">
        <f t="shared" si="50"/>
        <v>San Luis Obispo_2026</v>
      </c>
      <c r="D1926" s="100">
        <v>367.93830961059689</v>
      </c>
      <c r="E1926" s="43"/>
      <c r="F1926" s="43"/>
      <c r="G1926" s="43"/>
      <c r="H1926" s="43"/>
    </row>
    <row r="1927" spans="1:8" ht="15.75" x14ac:dyDescent="0.25">
      <c r="A1927" s="400" t="s">
        <v>79</v>
      </c>
      <c r="B1927" s="401">
        <v>2027</v>
      </c>
      <c r="C1927" s="401" t="str">
        <f t="shared" si="50"/>
        <v>San Luis Obispo_2027</v>
      </c>
      <c r="D1927" s="100">
        <v>357.35677022483469</v>
      </c>
      <c r="E1927" s="43"/>
      <c r="F1927" s="43"/>
      <c r="G1927" s="43"/>
      <c r="H1927" s="43"/>
    </row>
    <row r="1928" spans="1:8" ht="15.75" x14ac:dyDescent="0.25">
      <c r="A1928" s="400" t="s">
        <v>79</v>
      </c>
      <c r="B1928" s="401">
        <v>2028</v>
      </c>
      <c r="C1928" s="401" t="str">
        <f t="shared" si="50"/>
        <v>San Luis Obispo_2028</v>
      </c>
      <c r="D1928" s="100">
        <v>347.73667816206466</v>
      </c>
      <c r="E1928" s="43"/>
      <c r="F1928" s="43"/>
      <c r="G1928" s="43"/>
      <c r="H1928" s="43"/>
    </row>
    <row r="1929" spans="1:8" ht="15.75" x14ac:dyDescent="0.25">
      <c r="A1929" s="400" t="s">
        <v>79</v>
      </c>
      <c r="B1929" s="401">
        <v>2029</v>
      </c>
      <c r="C1929" s="401" t="str">
        <f t="shared" si="50"/>
        <v>San Luis Obispo_2029</v>
      </c>
      <c r="D1929" s="100">
        <v>339.02457428779593</v>
      </c>
      <c r="E1929" s="43"/>
      <c r="F1929" s="43"/>
      <c r="G1929" s="43"/>
      <c r="H1929" s="43"/>
    </row>
    <row r="1930" spans="1:8" ht="15.75" x14ac:dyDescent="0.25">
      <c r="A1930" s="400" t="s">
        <v>79</v>
      </c>
      <c r="B1930" s="401">
        <v>2030</v>
      </c>
      <c r="C1930" s="401" t="str">
        <f t="shared" si="50"/>
        <v>San Luis Obispo_2030</v>
      </c>
      <c r="D1930" s="100">
        <v>331.19895385931653</v>
      </c>
      <c r="E1930" s="43"/>
      <c r="F1930" s="43"/>
      <c r="G1930" s="43"/>
      <c r="H1930" s="43"/>
    </row>
    <row r="1931" spans="1:8" ht="15.75" x14ac:dyDescent="0.25">
      <c r="A1931" s="400" t="s">
        <v>79</v>
      </c>
      <c r="B1931" s="401">
        <v>2031</v>
      </c>
      <c r="C1931" s="401" t="str">
        <f t="shared" si="50"/>
        <v>San Luis Obispo_2031</v>
      </c>
      <c r="D1931" s="100">
        <v>324.19776342492753</v>
      </c>
      <c r="E1931" s="43"/>
      <c r="F1931" s="43"/>
      <c r="G1931" s="43"/>
      <c r="H1931" s="43"/>
    </row>
    <row r="1932" spans="1:8" ht="15.75" x14ac:dyDescent="0.25">
      <c r="A1932" s="400" t="s">
        <v>79</v>
      </c>
      <c r="B1932" s="401">
        <v>2032</v>
      </c>
      <c r="C1932" s="401" t="str">
        <f t="shared" si="50"/>
        <v>San Luis Obispo_2032</v>
      </c>
      <c r="D1932" s="100">
        <v>317.9718089327103</v>
      </c>
      <c r="E1932" s="43"/>
      <c r="F1932" s="43"/>
      <c r="G1932" s="43"/>
      <c r="H1932" s="43"/>
    </row>
    <row r="1933" spans="1:8" ht="15.75" x14ac:dyDescent="0.25">
      <c r="A1933" s="400" t="s">
        <v>79</v>
      </c>
      <c r="B1933" s="401">
        <v>2033</v>
      </c>
      <c r="C1933" s="401" t="str">
        <f t="shared" si="50"/>
        <v>San Luis Obispo_2033</v>
      </c>
      <c r="D1933" s="100">
        <v>312.47926712316041</v>
      </c>
      <c r="E1933" s="43"/>
      <c r="F1933" s="43"/>
      <c r="G1933" s="43"/>
      <c r="H1933" s="43"/>
    </row>
    <row r="1934" spans="1:8" ht="15.75" x14ac:dyDescent="0.25">
      <c r="A1934" s="400" t="s">
        <v>79</v>
      </c>
      <c r="B1934" s="401">
        <v>2034</v>
      </c>
      <c r="C1934" s="401" t="str">
        <f t="shared" si="50"/>
        <v>San Luis Obispo_2034</v>
      </c>
      <c r="D1934" s="100">
        <v>307.64466615646069</v>
      </c>
      <c r="E1934" s="43"/>
      <c r="F1934" s="43"/>
      <c r="G1934" s="43"/>
      <c r="H1934" s="43"/>
    </row>
    <row r="1935" spans="1:8" ht="15.75" x14ac:dyDescent="0.25">
      <c r="A1935" s="400" t="s">
        <v>79</v>
      </c>
      <c r="B1935" s="401">
        <v>2035</v>
      </c>
      <c r="C1935" s="401" t="str">
        <f t="shared" si="50"/>
        <v>San Luis Obispo_2035</v>
      </c>
      <c r="D1935" s="100">
        <v>303.42573521217201</v>
      </c>
      <c r="E1935" s="43"/>
      <c r="F1935" s="43"/>
      <c r="G1935" s="43"/>
      <c r="H1935" s="43"/>
    </row>
    <row r="1936" spans="1:8" ht="15.75" x14ac:dyDescent="0.25">
      <c r="A1936" s="400" t="s">
        <v>79</v>
      </c>
      <c r="B1936" s="401">
        <v>2036</v>
      </c>
      <c r="C1936" s="401" t="str">
        <f t="shared" si="50"/>
        <v>San Luis Obispo_2036</v>
      </c>
      <c r="D1936" s="100">
        <v>299.76898290727519</v>
      </c>
      <c r="E1936" s="43"/>
      <c r="F1936" s="43"/>
      <c r="G1936" s="43"/>
      <c r="H1936" s="43"/>
    </row>
    <row r="1937" spans="1:8" ht="15.75" x14ac:dyDescent="0.25">
      <c r="A1937" s="400" t="s">
        <v>79</v>
      </c>
      <c r="B1937" s="401">
        <v>2037</v>
      </c>
      <c r="C1937" s="401" t="str">
        <f t="shared" si="50"/>
        <v>San Luis Obispo_2037</v>
      </c>
      <c r="D1937" s="100">
        <v>296.63985892082053</v>
      </c>
      <c r="E1937" s="43"/>
      <c r="F1937" s="43"/>
      <c r="G1937" s="43"/>
      <c r="H1937" s="43"/>
    </row>
    <row r="1938" spans="1:8" ht="15.75" x14ac:dyDescent="0.25">
      <c r="A1938" s="400" t="s">
        <v>79</v>
      </c>
      <c r="B1938" s="401">
        <v>2038</v>
      </c>
      <c r="C1938" s="401" t="str">
        <f t="shared" si="50"/>
        <v>San Luis Obispo_2038</v>
      </c>
      <c r="D1938" s="100">
        <v>293.97314276868593</v>
      </c>
      <c r="E1938" s="43"/>
      <c r="F1938" s="43"/>
      <c r="G1938" s="43"/>
      <c r="H1938" s="43"/>
    </row>
    <row r="1939" spans="1:8" ht="15.75" x14ac:dyDescent="0.25">
      <c r="A1939" s="400" t="s">
        <v>79</v>
      </c>
      <c r="B1939" s="401">
        <v>2039</v>
      </c>
      <c r="C1939" s="401" t="str">
        <f t="shared" si="50"/>
        <v>San Luis Obispo_2039</v>
      </c>
      <c r="D1939" s="100">
        <v>291.70037218659979</v>
      </c>
      <c r="E1939" s="43"/>
      <c r="F1939" s="43"/>
      <c r="G1939" s="43"/>
      <c r="H1939" s="43"/>
    </row>
    <row r="1940" spans="1:8" ht="15.75" x14ac:dyDescent="0.25">
      <c r="A1940" s="400" t="s">
        <v>79</v>
      </c>
      <c r="B1940" s="401">
        <v>2040</v>
      </c>
      <c r="C1940" s="401" t="str">
        <f t="shared" si="50"/>
        <v>San Luis Obispo_2040</v>
      </c>
      <c r="D1940" s="100">
        <v>289.78456190681192</v>
      </c>
      <c r="E1940" s="43"/>
      <c r="F1940" s="43"/>
      <c r="G1940" s="43"/>
      <c r="H1940" s="43"/>
    </row>
    <row r="1941" spans="1:8" ht="15.75" x14ac:dyDescent="0.25">
      <c r="A1941" s="400" t="s">
        <v>79</v>
      </c>
      <c r="B1941" s="401">
        <v>2041</v>
      </c>
      <c r="C1941" s="401" t="str">
        <f t="shared" si="50"/>
        <v>San Luis Obispo_2041</v>
      </c>
      <c r="D1941" s="100">
        <v>288.19262016416883</v>
      </c>
      <c r="E1941" s="43"/>
      <c r="F1941" s="43"/>
      <c r="G1941" s="43"/>
      <c r="H1941" s="43"/>
    </row>
    <row r="1942" spans="1:8" ht="15.75" x14ac:dyDescent="0.25">
      <c r="A1942" s="400" t="s">
        <v>79</v>
      </c>
      <c r="B1942" s="401">
        <v>2042</v>
      </c>
      <c r="C1942" s="401" t="str">
        <f t="shared" si="50"/>
        <v>San Luis Obispo_2042</v>
      </c>
      <c r="D1942" s="100">
        <v>286.86277230851613</v>
      </c>
      <c r="E1942" s="43"/>
      <c r="F1942" s="43"/>
      <c r="G1942" s="43"/>
      <c r="H1942" s="43"/>
    </row>
    <row r="1943" spans="1:8" ht="15.75" x14ac:dyDescent="0.25">
      <c r="A1943" s="400" t="s">
        <v>79</v>
      </c>
      <c r="B1943" s="401">
        <v>2043</v>
      </c>
      <c r="C1943" s="401" t="str">
        <f t="shared" si="50"/>
        <v>San Luis Obispo_2043</v>
      </c>
      <c r="D1943" s="100">
        <v>285.75474578329084</v>
      </c>
      <c r="E1943" s="43"/>
      <c r="F1943" s="43"/>
      <c r="G1943" s="43"/>
      <c r="H1943" s="43"/>
    </row>
    <row r="1944" spans="1:8" ht="15.75" x14ac:dyDescent="0.25">
      <c r="A1944" s="400" t="s">
        <v>79</v>
      </c>
      <c r="B1944" s="401">
        <v>2044</v>
      </c>
      <c r="C1944" s="401" t="str">
        <f t="shared" si="50"/>
        <v>San Luis Obispo_2044</v>
      </c>
      <c r="D1944" s="100">
        <v>284.82787557741023</v>
      </c>
      <c r="E1944" s="43"/>
      <c r="F1944" s="43"/>
      <c r="G1944" s="43"/>
      <c r="H1944" s="43"/>
    </row>
    <row r="1945" spans="1:8" ht="15.75" x14ac:dyDescent="0.25">
      <c r="A1945" s="400" t="s">
        <v>79</v>
      </c>
      <c r="B1945" s="401">
        <v>2045</v>
      </c>
      <c r="C1945" s="401" t="str">
        <f t="shared" si="50"/>
        <v>San Luis Obispo_2045</v>
      </c>
      <c r="D1945" s="100">
        <v>284.03210216278234</v>
      </c>
      <c r="E1945" s="43"/>
      <c r="F1945" s="43"/>
      <c r="G1945" s="43"/>
      <c r="H1945" s="43"/>
    </row>
    <row r="1946" spans="1:8" ht="15.75" x14ac:dyDescent="0.25">
      <c r="A1946" s="400" t="s">
        <v>79</v>
      </c>
      <c r="B1946" s="401">
        <v>2046</v>
      </c>
      <c r="C1946" s="401" t="str">
        <f t="shared" si="50"/>
        <v>San Luis Obispo_2046</v>
      </c>
      <c r="D1946" s="100">
        <v>283.35900544387698</v>
      </c>
      <c r="E1946" s="43"/>
      <c r="F1946" s="43"/>
      <c r="G1946" s="43"/>
      <c r="H1946" s="43"/>
    </row>
    <row r="1947" spans="1:8" ht="15.75" x14ac:dyDescent="0.25">
      <c r="A1947" s="400" t="s">
        <v>79</v>
      </c>
      <c r="B1947" s="401">
        <v>2047</v>
      </c>
      <c r="C1947" s="401" t="str">
        <f t="shared" si="50"/>
        <v>San Luis Obispo_2047</v>
      </c>
      <c r="D1947" s="100">
        <v>282.78819163400078</v>
      </c>
      <c r="E1947" s="43"/>
      <c r="F1947" s="43"/>
      <c r="G1947" s="43"/>
      <c r="H1947" s="43"/>
    </row>
    <row r="1948" spans="1:8" ht="15.75" x14ac:dyDescent="0.25">
      <c r="A1948" s="400" t="s">
        <v>79</v>
      </c>
      <c r="B1948" s="401">
        <v>2048</v>
      </c>
      <c r="C1948" s="401" t="str">
        <f t="shared" si="50"/>
        <v>San Luis Obispo_2048</v>
      </c>
      <c r="D1948" s="100">
        <v>282.30753705792739</v>
      </c>
      <c r="E1948" s="43"/>
      <c r="F1948" s="43"/>
      <c r="G1948" s="43"/>
      <c r="H1948" s="43"/>
    </row>
    <row r="1949" spans="1:8" ht="15.75" x14ac:dyDescent="0.25">
      <c r="A1949" s="400" t="s">
        <v>79</v>
      </c>
      <c r="B1949" s="401">
        <v>2049</v>
      </c>
      <c r="C1949" s="401" t="str">
        <f t="shared" si="50"/>
        <v>San Luis Obispo_2049</v>
      </c>
      <c r="D1949" s="100">
        <v>281.89947435046878</v>
      </c>
      <c r="E1949" s="43"/>
      <c r="F1949" s="43"/>
      <c r="G1949" s="43"/>
      <c r="H1949" s="43"/>
    </row>
    <row r="1950" spans="1:8" ht="15.75" x14ac:dyDescent="0.25">
      <c r="A1950" s="400" t="s">
        <v>79</v>
      </c>
      <c r="B1950" s="401">
        <v>2050</v>
      </c>
      <c r="C1950" s="401" t="str">
        <f t="shared" si="50"/>
        <v>San Luis Obispo_2050</v>
      </c>
      <c r="D1950" s="100">
        <v>281.56664115436388</v>
      </c>
      <c r="E1950" s="43"/>
      <c r="F1950" s="43"/>
      <c r="G1950" s="43"/>
      <c r="H1950" s="43"/>
    </row>
    <row r="1951" spans="1:8" ht="15.75" x14ac:dyDescent="0.25">
      <c r="A1951" s="96" t="s">
        <v>76</v>
      </c>
      <c r="B1951" s="97">
        <v>2015</v>
      </c>
      <c r="C1951" s="98" t="s">
        <v>78</v>
      </c>
      <c r="D1951" s="99">
        <v>472.15430513154882</v>
      </c>
      <c r="E1951" s="43"/>
      <c r="F1951" s="43"/>
      <c r="G1951" s="43"/>
      <c r="H1951" s="43"/>
    </row>
    <row r="1952" spans="1:8" ht="15.75" x14ac:dyDescent="0.25">
      <c r="A1952" s="96" t="s">
        <v>76</v>
      </c>
      <c r="B1952" s="97">
        <v>2016</v>
      </c>
      <c r="C1952" s="98" t="s">
        <v>77</v>
      </c>
      <c r="D1952" s="99">
        <v>461.58002983865231</v>
      </c>
      <c r="E1952" s="43"/>
      <c r="F1952" s="43"/>
      <c r="G1952" s="43"/>
      <c r="H1952" s="43"/>
    </row>
    <row r="1953" spans="1:8" ht="15.75" x14ac:dyDescent="0.25">
      <c r="A1953" s="400" t="s">
        <v>76</v>
      </c>
      <c r="B1953" s="401">
        <v>2017</v>
      </c>
      <c r="C1953" s="401" t="str">
        <f t="shared" ref="C1953:C1986" si="51">CONCATENATE(A1953,"_",B1953)</f>
        <v>San Mateo_2017</v>
      </c>
      <c r="D1953" s="100">
        <v>452.1672920082159</v>
      </c>
      <c r="E1953" s="43"/>
      <c r="F1953" s="43"/>
      <c r="G1953" s="43"/>
      <c r="H1953" s="43"/>
    </row>
    <row r="1954" spans="1:8" ht="15.75" x14ac:dyDescent="0.25">
      <c r="A1954" s="400" t="s">
        <v>76</v>
      </c>
      <c r="B1954" s="401">
        <v>2018</v>
      </c>
      <c r="C1954" s="401" t="str">
        <f t="shared" si="51"/>
        <v>San Mateo_2018</v>
      </c>
      <c r="D1954" s="100">
        <v>442.17584381535448</v>
      </c>
      <c r="E1954" s="43"/>
      <c r="F1954" s="43"/>
      <c r="G1954" s="43"/>
      <c r="H1954" s="43"/>
    </row>
    <row r="1955" spans="1:8" ht="15.75" x14ac:dyDescent="0.25">
      <c r="A1955" s="400" t="s">
        <v>76</v>
      </c>
      <c r="B1955" s="401">
        <v>2019</v>
      </c>
      <c r="C1955" s="401" t="str">
        <f t="shared" si="51"/>
        <v>San Mateo_2019</v>
      </c>
      <c r="D1955" s="100">
        <v>431.69789127012803</v>
      </c>
      <c r="E1955" s="43"/>
      <c r="F1955" s="43"/>
      <c r="G1955" s="43"/>
      <c r="H1955" s="43"/>
    </row>
    <row r="1956" spans="1:8" ht="15.75" x14ac:dyDescent="0.25">
      <c r="A1956" s="400" t="s">
        <v>76</v>
      </c>
      <c r="B1956" s="401">
        <v>2020</v>
      </c>
      <c r="C1956" s="401" t="str">
        <f t="shared" si="51"/>
        <v>San Mateo_2020</v>
      </c>
      <c r="D1956" s="100">
        <v>420.9858599141221</v>
      </c>
      <c r="E1956" s="43"/>
      <c r="F1956" s="43"/>
      <c r="G1956" s="43"/>
      <c r="H1956" s="43"/>
    </row>
    <row r="1957" spans="1:8" ht="15.75" x14ac:dyDescent="0.25">
      <c r="A1957" s="400" t="s">
        <v>76</v>
      </c>
      <c r="B1957" s="401">
        <v>2021</v>
      </c>
      <c r="C1957" s="401" t="str">
        <f t="shared" si="51"/>
        <v>San Mateo_2021</v>
      </c>
      <c r="D1957" s="100">
        <v>410.11224557737381</v>
      </c>
      <c r="E1957" s="43"/>
      <c r="F1957" s="43"/>
      <c r="G1957" s="43"/>
      <c r="H1957" s="43"/>
    </row>
    <row r="1958" spans="1:8" ht="15.75" x14ac:dyDescent="0.25">
      <c r="A1958" s="400" t="s">
        <v>76</v>
      </c>
      <c r="B1958" s="401">
        <v>2022</v>
      </c>
      <c r="C1958" s="401" t="str">
        <f t="shared" si="51"/>
        <v>San Mateo_2022</v>
      </c>
      <c r="D1958" s="100">
        <v>399.43208977146134</v>
      </c>
      <c r="E1958" s="43"/>
      <c r="F1958" s="43"/>
      <c r="G1958" s="43"/>
      <c r="H1958" s="43"/>
    </row>
    <row r="1959" spans="1:8" ht="15.75" x14ac:dyDescent="0.25">
      <c r="A1959" s="400" t="s">
        <v>76</v>
      </c>
      <c r="B1959" s="401">
        <v>2023</v>
      </c>
      <c r="C1959" s="401" t="str">
        <f t="shared" si="51"/>
        <v>San Mateo_2023</v>
      </c>
      <c r="D1959" s="100">
        <v>388.7889406133271</v>
      </c>
      <c r="E1959" s="43"/>
      <c r="F1959" s="43"/>
      <c r="G1959" s="43"/>
      <c r="H1959" s="43"/>
    </row>
    <row r="1960" spans="1:8" ht="15.75" x14ac:dyDescent="0.25">
      <c r="A1960" s="400" t="s">
        <v>76</v>
      </c>
      <c r="B1960" s="401">
        <v>2024</v>
      </c>
      <c r="C1960" s="401" t="str">
        <f t="shared" si="51"/>
        <v>San Mateo_2024</v>
      </c>
      <c r="D1960" s="100">
        <v>378.19897571362071</v>
      </c>
      <c r="E1960" s="43"/>
      <c r="F1960" s="43"/>
      <c r="G1960" s="43"/>
      <c r="H1960" s="43"/>
    </row>
    <row r="1961" spans="1:8" ht="15.75" x14ac:dyDescent="0.25">
      <c r="A1961" s="400" t="s">
        <v>76</v>
      </c>
      <c r="B1961" s="401">
        <v>2025</v>
      </c>
      <c r="C1961" s="401" t="str">
        <f t="shared" si="51"/>
        <v>San Mateo_2025</v>
      </c>
      <c r="D1961" s="100">
        <v>367.60225189993236</v>
      </c>
      <c r="E1961" s="43"/>
      <c r="F1961" s="43"/>
      <c r="G1961" s="43"/>
      <c r="H1961" s="43"/>
    </row>
    <row r="1962" spans="1:8" ht="15.75" x14ac:dyDescent="0.25">
      <c r="A1962" s="400" t="s">
        <v>76</v>
      </c>
      <c r="B1962" s="401">
        <v>2026</v>
      </c>
      <c r="C1962" s="401" t="str">
        <f t="shared" si="51"/>
        <v>San Mateo_2026</v>
      </c>
      <c r="D1962" s="100">
        <v>358.49919977205411</v>
      </c>
      <c r="E1962" s="43"/>
      <c r="F1962" s="43"/>
      <c r="G1962" s="43"/>
      <c r="H1962" s="43"/>
    </row>
    <row r="1963" spans="1:8" ht="15.75" x14ac:dyDescent="0.25">
      <c r="A1963" s="400" t="s">
        <v>76</v>
      </c>
      <c r="B1963" s="401">
        <v>2027</v>
      </c>
      <c r="C1963" s="401" t="str">
        <f t="shared" si="51"/>
        <v>San Mateo_2027</v>
      </c>
      <c r="D1963" s="100">
        <v>350.45563010109134</v>
      </c>
      <c r="E1963" s="43"/>
      <c r="F1963" s="43"/>
      <c r="G1963" s="43"/>
      <c r="H1963" s="43"/>
    </row>
    <row r="1964" spans="1:8" ht="15.75" x14ac:dyDescent="0.25">
      <c r="A1964" s="400" t="s">
        <v>76</v>
      </c>
      <c r="B1964" s="401">
        <v>2028</v>
      </c>
      <c r="C1964" s="401" t="str">
        <f t="shared" si="51"/>
        <v>San Mateo_2028</v>
      </c>
      <c r="D1964" s="100">
        <v>343.28764785845038</v>
      </c>
      <c r="E1964" s="43"/>
      <c r="F1964" s="43"/>
      <c r="G1964" s="43"/>
      <c r="H1964" s="43"/>
    </row>
    <row r="1965" spans="1:8" ht="15.75" x14ac:dyDescent="0.25">
      <c r="A1965" s="400" t="s">
        <v>76</v>
      </c>
      <c r="B1965" s="401">
        <v>2029</v>
      </c>
      <c r="C1965" s="401" t="str">
        <f t="shared" si="51"/>
        <v>San Mateo_2029</v>
      </c>
      <c r="D1965" s="100">
        <v>336.90045048255115</v>
      </c>
      <c r="E1965" s="43"/>
      <c r="F1965" s="43"/>
      <c r="G1965" s="43"/>
      <c r="H1965" s="43"/>
    </row>
    <row r="1966" spans="1:8" ht="15.75" x14ac:dyDescent="0.25">
      <c r="A1966" s="400" t="s">
        <v>76</v>
      </c>
      <c r="B1966" s="401">
        <v>2030</v>
      </c>
      <c r="C1966" s="401" t="str">
        <f t="shared" si="51"/>
        <v>San Mateo_2030</v>
      </c>
      <c r="D1966" s="100">
        <v>331.23794334238187</v>
      </c>
      <c r="E1966" s="43"/>
      <c r="F1966" s="43"/>
      <c r="G1966" s="43"/>
      <c r="H1966" s="43"/>
    </row>
    <row r="1967" spans="1:8" ht="15.75" x14ac:dyDescent="0.25">
      <c r="A1967" s="400" t="s">
        <v>76</v>
      </c>
      <c r="B1967" s="401">
        <v>2031</v>
      </c>
      <c r="C1967" s="401" t="str">
        <f t="shared" si="51"/>
        <v>San Mateo_2031</v>
      </c>
      <c r="D1967" s="100">
        <v>326.21394002735872</v>
      </c>
      <c r="E1967" s="43"/>
      <c r="F1967" s="43"/>
      <c r="G1967" s="43"/>
      <c r="H1967" s="43"/>
    </row>
    <row r="1968" spans="1:8" ht="15.75" x14ac:dyDescent="0.25">
      <c r="A1968" s="400" t="s">
        <v>76</v>
      </c>
      <c r="B1968" s="401">
        <v>2032</v>
      </c>
      <c r="C1968" s="401" t="str">
        <f t="shared" si="51"/>
        <v>San Mateo_2032</v>
      </c>
      <c r="D1968" s="100">
        <v>321.77469344429329</v>
      </c>
      <c r="E1968" s="43"/>
      <c r="F1968" s="43"/>
      <c r="G1968" s="43"/>
      <c r="H1968" s="43"/>
    </row>
    <row r="1969" spans="1:8" ht="15.75" x14ac:dyDescent="0.25">
      <c r="A1969" s="400" t="s">
        <v>76</v>
      </c>
      <c r="B1969" s="401">
        <v>2033</v>
      </c>
      <c r="C1969" s="401" t="str">
        <f t="shared" si="51"/>
        <v>San Mateo_2033</v>
      </c>
      <c r="D1969" s="100">
        <v>317.87567260904723</v>
      </c>
      <c r="E1969" s="43"/>
      <c r="F1969" s="43"/>
      <c r="G1969" s="43"/>
      <c r="H1969" s="43"/>
    </row>
    <row r="1970" spans="1:8" ht="15.75" x14ac:dyDescent="0.25">
      <c r="A1970" s="400" t="s">
        <v>76</v>
      </c>
      <c r="B1970" s="401">
        <v>2034</v>
      </c>
      <c r="C1970" s="401" t="str">
        <f t="shared" si="51"/>
        <v>San Mateo_2034</v>
      </c>
      <c r="D1970" s="100">
        <v>314.45978327365583</v>
      </c>
      <c r="E1970" s="43"/>
      <c r="F1970" s="43"/>
      <c r="G1970" s="43"/>
      <c r="H1970" s="43"/>
    </row>
    <row r="1971" spans="1:8" ht="15.75" x14ac:dyDescent="0.25">
      <c r="A1971" s="400" t="s">
        <v>76</v>
      </c>
      <c r="B1971" s="401">
        <v>2035</v>
      </c>
      <c r="C1971" s="401" t="str">
        <f t="shared" si="51"/>
        <v>San Mateo_2035</v>
      </c>
      <c r="D1971" s="100">
        <v>311.48047482165151</v>
      </c>
      <c r="E1971" s="43"/>
      <c r="F1971" s="43"/>
      <c r="G1971" s="43"/>
      <c r="H1971" s="43"/>
    </row>
    <row r="1972" spans="1:8" ht="15.75" x14ac:dyDescent="0.25">
      <c r="A1972" s="400" t="s">
        <v>76</v>
      </c>
      <c r="B1972" s="401">
        <v>2036</v>
      </c>
      <c r="C1972" s="401" t="str">
        <f t="shared" si="51"/>
        <v>San Mateo_2036</v>
      </c>
      <c r="D1972" s="100">
        <v>308.90830859632405</v>
      </c>
      <c r="E1972" s="43"/>
      <c r="F1972" s="43"/>
      <c r="G1972" s="43"/>
      <c r="H1972" s="43"/>
    </row>
    <row r="1973" spans="1:8" ht="15.75" x14ac:dyDescent="0.25">
      <c r="A1973" s="400" t="s">
        <v>76</v>
      </c>
      <c r="B1973" s="401">
        <v>2037</v>
      </c>
      <c r="C1973" s="401" t="str">
        <f t="shared" si="51"/>
        <v>San Mateo_2037</v>
      </c>
      <c r="D1973" s="100">
        <v>306.70756372710491</v>
      </c>
      <c r="E1973" s="43"/>
      <c r="F1973" s="43"/>
      <c r="G1973" s="43"/>
      <c r="H1973" s="43"/>
    </row>
    <row r="1974" spans="1:8" ht="15.75" x14ac:dyDescent="0.25">
      <c r="A1974" s="400" t="s">
        <v>76</v>
      </c>
      <c r="B1974" s="401">
        <v>2038</v>
      </c>
      <c r="C1974" s="401" t="str">
        <f t="shared" si="51"/>
        <v>San Mateo_2038</v>
      </c>
      <c r="D1974" s="100">
        <v>304.84247667556974</v>
      </c>
      <c r="E1974" s="43"/>
      <c r="F1974" s="43"/>
      <c r="G1974" s="43"/>
      <c r="H1974" s="43"/>
    </row>
    <row r="1975" spans="1:8" ht="15.75" x14ac:dyDescent="0.25">
      <c r="A1975" s="400" t="s">
        <v>76</v>
      </c>
      <c r="B1975" s="401">
        <v>2039</v>
      </c>
      <c r="C1975" s="401" t="str">
        <f t="shared" si="51"/>
        <v>San Mateo_2039</v>
      </c>
      <c r="D1975" s="100">
        <v>303.27130247329131</v>
      </c>
      <c r="E1975" s="43"/>
      <c r="F1975" s="43"/>
      <c r="G1975" s="43"/>
      <c r="H1975" s="43"/>
    </row>
    <row r="1976" spans="1:8" ht="15.75" x14ac:dyDescent="0.25">
      <c r="A1976" s="400" t="s">
        <v>76</v>
      </c>
      <c r="B1976" s="401">
        <v>2040</v>
      </c>
      <c r="C1976" s="401" t="str">
        <f t="shared" si="51"/>
        <v>San Mateo_2040</v>
      </c>
      <c r="D1976" s="100">
        <v>301.96662270251085</v>
      </c>
      <c r="E1976" s="43"/>
      <c r="F1976" s="43"/>
      <c r="G1976" s="43"/>
      <c r="H1976" s="43"/>
    </row>
    <row r="1977" spans="1:8" ht="15.75" x14ac:dyDescent="0.25">
      <c r="A1977" s="400" t="s">
        <v>76</v>
      </c>
      <c r="B1977" s="401">
        <v>2041</v>
      </c>
      <c r="C1977" s="401" t="str">
        <f t="shared" si="51"/>
        <v>San Mateo_2041</v>
      </c>
      <c r="D1977" s="100">
        <v>300.89593827919464</v>
      </c>
      <c r="E1977" s="43"/>
      <c r="F1977" s="43"/>
      <c r="G1977" s="43"/>
      <c r="H1977" s="43"/>
    </row>
    <row r="1978" spans="1:8" ht="15.75" x14ac:dyDescent="0.25">
      <c r="A1978" s="400" t="s">
        <v>76</v>
      </c>
      <c r="B1978" s="401">
        <v>2042</v>
      </c>
      <c r="C1978" s="401" t="str">
        <f t="shared" si="51"/>
        <v>San Mateo_2042</v>
      </c>
      <c r="D1978" s="100">
        <v>300.01364885457554</v>
      </c>
      <c r="E1978" s="43"/>
      <c r="F1978" s="43"/>
      <c r="G1978" s="43"/>
      <c r="H1978" s="43"/>
    </row>
    <row r="1979" spans="1:8" ht="15.75" x14ac:dyDescent="0.25">
      <c r="A1979" s="400" t="s">
        <v>76</v>
      </c>
      <c r="B1979" s="401">
        <v>2043</v>
      </c>
      <c r="C1979" s="401" t="str">
        <f t="shared" si="51"/>
        <v>San Mateo_2043</v>
      </c>
      <c r="D1979" s="100">
        <v>299.29426957467098</v>
      </c>
      <c r="E1979" s="43"/>
      <c r="F1979" s="43"/>
      <c r="G1979" s="43"/>
      <c r="H1979" s="43"/>
    </row>
    <row r="1980" spans="1:8" ht="15.75" x14ac:dyDescent="0.25">
      <c r="A1980" s="400" t="s">
        <v>76</v>
      </c>
      <c r="B1980" s="401">
        <v>2044</v>
      </c>
      <c r="C1980" s="401" t="str">
        <f t="shared" si="51"/>
        <v>San Mateo_2044</v>
      </c>
      <c r="D1980" s="100">
        <v>298.70844353296457</v>
      </c>
      <c r="E1980" s="43"/>
      <c r="F1980" s="43"/>
      <c r="G1980" s="43"/>
      <c r="H1980" s="43"/>
    </row>
    <row r="1981" spans="1:8" ht="15.75" x14ac:dyDescent="0.25">
      <c r="A1981" s="400" t="s">
        <v>76</v>
      </c>
      <c r="B1981" s="401">
        <v>2045</v>
      </c>
      <c r="C1981" s="401" t="str">
        <f t="shared" si="51"/>
        <v>San Mateo_2045</v>
      </c>
      <c r="D1981" s="100">
        <v>298.22459478628394</v>
      </c>
      <c r="E1981" s="43"/>
      <c r="F1981" s="43"/>
      <c r="G1981" s="43"/>
      <c r="H1981" s="43"/>
    </row>
    <row r="1982" spans="1:8" ht="15.75" x14ac:dyDescent="0.25">
      <c r="A1982" s="400" t="s">
        <v>76</v>
      </c>
      <c r="B1982" s="401">
        <v>2046</v>
      </c>
      <c r="C1982" s="401" t="str">
        <f t="shared" si="51"/>
        <v>San Mateo_2046</v>
      </c>
      <c r="D1982" s="100">
        <v>297.83642158894133</v>
      </c>
      <c r="E1982" s="43"/>
      <c r="F1982" s="43"/>
      <c r="G1982" s="43"/>
      <c r="H1982" s="43"/>
    </row>
    <row r="1983" spans="1:8" ht="15.75" x14ac:dyDescent="0.25">
      <c r="A1983" s="400" t="s">
        <v>76</v>
      </c>
      <c r="B1983" s="401">
        <v>2047</v>
      </c>
      <c r="C1983" s="401" t="str">
        <f t="shared" si="51"/>
        <v>San Mateo_2047</v>
      </c>
      <c r="D1983" s="100">
        <v>297.52019613194483</v>
      </c>
      <c r="E1983" s="43"/>
      <c r="F1983" s="43"/>
      <c r="G1983" s="43"/>
      <c r="H1983" s="43"/>
    </row>
    <row r="1984" spans="1:8" ht="15.75" x14ac:dyDescent="0.25">
      <c r="A1984" s="400" t="s">
        <v>76</v>
      </c>
      <c r="B1984" s="401">
        <v>2048</v>
      </c>
      <c r="C1984" s="401" t="str">
        <f t="shared" si="51"/>
        <v>San Mateo_2048</v>
      </c>
      <c r="D1984" s="100">
        <v>297.26558847724471</v>
      </c>
      <c r="E1984" s="43"/>
      <c r="F1984" s="43"/>
      <c r="G1984" s="43"/>
      <c r="H1984" s="43"/>
    </row>
    <row r="1985" spans="1:8" ht="15.75" x14ac:dyDescent="0.25">
      <c r="A1985" s="400" t="s">
        <v>76</v>
      </c>
      <c r="B1985" s="401">
        <v>2049</v>
      </c>
      <c r="C1985" s="401" t="str">
        <f t="shared" si="51"/>
        <v>San Mateo_2049</v>
      </c>
      <c r="D1985" s="100">
        <v>297.05320490072046</v>
      </c>
      <c r="E1985" s="43"/>
      <c r="F1985" s="43"/>
      <c r="G1985" s="43"/>
      <c r="H1985" s="43"/>
    </row>
    <row r="1986" spans="1:8" ht="15.75" x14ac:dyDescent="0.25">
      <c r="A1986" s="400" t="s">
        <v>76</v>
      </c>
      <c r="B1986" s="401">
        <v>2050</v>
      </c>
      <c r="C1986" s="401" t="str">
        <f t="shared" si="51"/>
        <v>San Mateo_2050</v>
      </c>
      <c r="D1986" s="100">
        <v>296.8912369521783</v>
      </c>
      <c r="E1986" s="43"/>
      <c r="F1986" s="43"/>
      <c r="G1986" s="43"/>
      <c r="H1986" s="43"/>
    </row>
    <row r="1987" spans="1:8" ht="15.75" x14ac:dyDescent="0.25">
      <c r="A1987" s="96" t="s">
        <v>73</v>
      </c>
      <c r="B1987" s="97">
        <v>2015</v>
      </c>
      <c r="C1987" s="98" t="s">
        <v>75</v>
      </c>
      <c r="D1987" s="99">
        <v>493.78441282672765</v>
      </c>
      <c r="E1987" s="43"/>
      <c r="F1987" s="43"/>
      <c r="G1987" s="43"/>
      <c r="H1987" s="43"/>
    </row>
    <row r="1988" spans="1:8" ht="15.75" x14ac:dyDescent="0.25">
      <c r="A1988" s="96" t="s">
        <v>73</v>
      </c>
      <c r="B1988" s="97">
        <v>2016</v>
      </c>
      <c r="C1988" s="98" t="s">
        <v>74</v>
      </c>
      <c r="D1988" s="99">
        <v>484.64351011572228</v>
      </c>
      <c r="E1988" s="43"/>
      <c r="F1988" s="43"/>
      <c r="G1988" s="43"/>
      <c r="H1988" s="43"/>
    </row>
    <row r="1989" spans="1:8" ht="15.75" x14ac:dyDescent="0.25">
      <c r="A1989" s="400" t="s">
        <v>73</v>
      </c>
      <c r="B1989" s="401">
        <v>2017</v>
      </c>
      <c r="C1989" s="401" t="str">
        <f t="shared" ref="C1989:C2022" si="52">CONCATENATE(A1989,"_",B1989)</f>
        <v>Santa Barbara_2017</v>
      </c>
      <c r="D1989" s="100">
        <v>473.54606944444123</v>
      </c>
      <c r="E1989" s="43"/>
      <c r="F1989" s="43"/>
      <c r="G1989" s="43"/>
      <c r="H1989" s="43"/>
    </row>
    <row r="1990" spans="1:8" ht="15.75" x14ac:dyDescent="0.25">
      <c r="A1990" s="400" t="s">
        <v>73</v>
      </c>
      <c r="B1990" s="401">
        <v>2018</v>
      </c>
      <c r="C1990" s="401" t="str">
        <f t="shared" si="52"/>
        <v>Santa Barbara_2018</v>
      </c>
      <c r="D1990" s="100">
        <v>461.89828369924038</v>
      </c>
      <c r="E1990" s="43"/>
      <c r="F1990" s="43"/>
      <c r="G1990" s="43"/>
      <c r="H1990" s="43"/>
    </row>
    <row r="1991" spans="1:8" ht="15.75" x14ac:dyDescent="0.25">
      <c r="A1991" s="400" t="s">
        <v>73</v>
      </c>
      <c r="B1991" s="401">
        <v>2019</v>
      </c>
      <c r="C1991" s="401" t="str">
        <f t="shared" si="52"/>
        <v>Santa Barbara_2019</v>
      </c>
      <c r="D1991" s="100">
        <v>449.82669683226771</v>
      </c>
      <c r="E1991" s="43"/>
      <c r="F1991" s="43"/>
      <c r="G1991" s="43"/>
      <c r="H1991" s="43"/>
    </row>
    <row r="1992" spans="1:8" ht="15.75" x14ac:dyDescent="0.25">
      <c r="A1992" s="400" t="s">
        <v>73</v>
      </c>
      <c r="B1992" s="401">
        <v>2020</v>
      </c>
      <c r="C1992" s="401" t="str">
        <f t="shared" si="52"/>
        <v>Santa Barbara_2020</v>
      </c>
      <c r="D1992" s="100">
        <v>437.47226262122871</v>
      </c>
      <c r="E1992" s="43"/>
      <c r="F1992" s="43"/>
      <c r="G1992" s="43"/>
      <c r="H1992" s="43"/>
    </row>
    <row r="1993" spans="1:8" ht="15.75" x14ac:dyDescent="0.25">
      <c r="A1993" s="400" t="s">
        <v>73</v>
      </c>
      <c r="B1993" s="401">
        <v>2021</v>
      </c>
      <c r="C1993" s="401" t="str">
        <f t="shared" si="52"/>
        <v>Santa Barbara_2021</v>
      </c>
      <c r="D1993" s="100">
        <v>424.92881335917457</v>
      </c>
      <c r="E1993" s="43"/>
      <c r="F1993" s="43"/>
      <c r="G1993" s="43"/>
      <c r="H1993" s="43"/>
    </row>
    <row r="1994" spans="1:8" ht="15.75" x14ac:dyDescent="0.25">
      <c r="A1994" s="400" t="s">
        <v>73</v>
      </c>
      <c r="B1994" s="401">
        <v>2022</v>
      </c>
      <c r="C1994" s="401" t="str">
        <f t="shared" si="52"/>
        <v>Santa Barbara_2022</v>
      </c>
      <c r="D1994" s="100">
        <v>412.49241391984657</v>
      </c>
      <c r="E1994" s="43"/>
      <c r="F1994" s="43"/>
      <c r="G1994" s="43"/>
      <c r="H1994" s="43"/>
    </row>
    <row r="1995" spans="1:8" ht="15.75" x14ac:dyDescent="0.25">
      <c r="A1995" s="400" t="s">
        <v>73</v>
      </c>
      <c r="B1995" s="401">
        <v>2023</v>
      </c>
      <c r="C1995" s="401" t="str">
        <f t="shared" si="52"/>
        <v>Santa Barbara_2023</v>
      </c>
      <c r="D1995" s="100">
        <v>400.11954651768889</v>
      </c>
      <c r="E1995" s="43"/>
      <c r="F1995" s="43"/>
      <c r="G1995" s="43"/>
      <c r="H1995" s="43"/>
    </row>
    <row r="1996" spans="1:8" ht="15.75" x14ac:dyDescent="0.25">
      <c r="A1996" s="400" t="s">
        <v>73</v>
      </c>
      <c r="B1996" s="401">
        <v>2024</v>
      </c>
      <c r="C1996" s="401" t="str">
        <f t="shared" si="52"/>
        <v>Santa Barbara_2024</v>
      </c>
      <c r="D1996" s="100">
        <v>387.8888206213515</v>
      </c>
      <c r="E1996" s="43"/>
      <c r="F1996" s="43"/>
      <c r="G1996" s="43"/>
      <c r="H1996" s="43"/>
    </row>
    <row r="1997" spans="1:8" ht="15.75" x14ac:dyDescent="0.25">
      <c r="A1997" s="400" t="s">
        <v>73</v>
      </c>
      <c r="B1997" s="401">
        <v>2025</v>
      </c>
      <c r="C1997" s="401" t="str">
        <f t="shared" si="52"/>
        <v>Santa Barbara_2025</v>
      </c>
      <c r="D1997" s="100">
        <v>375.79895500037361</v>
      </c>
      <c r="E1997" s="43"/>
      <c r="F1997" s="43"/>
      <c r="G1997" s="43"/>
      <c r="H1997" s="43"/>
    </row>
    <row r="1998" spans="1:8" ht="15.75" x14ac:dyDescent="0.25">
      <c r="A1998" s="400" t="s">
        <v>73</v>
      </c>
      <c r="B1998" s="401">
        <v>2026</v>
      </c>
      <c r="C1998" s="401" t="str">
        <f t="shared" si="52"/>
        <v>Santa Barbara_2026</v>
      </c>
      <c r="D1998" s="100">
        <v>363.92781217340718</v>
      </c>
      <c r="E1998" s="43"/>
      <c r="F1998" s="43"/>
      <c r="G1998" s="43"/>
      <c r="H1998" s="43"/>
    </row>
    <row r="1999" spans="1:8" ht="15.75" x14ac:dyDescent="0.25">
      <c r="A1999" s="400" t="s">
        <v>73</v>
      </c>
      <c r="B1999" s="401">
        <v>2027</v>
      </c>
      <c r="C1999" s="401" t="str">
        <f t="shared" si="52"/>
        <v>Santa Barbara_2027</v>
      </c>
      <c r="D1999" s="100">
        <v>353.62650042660977</v>
      </c>
      <c r="E1999" s="43"/>
      <c r="F1999" s="43"/>
      <c r="G1999" s="43"/>
      <c r="H1999" s="43"/>
    </row>
    <row r="2000" spans="1:8" ht="15.75" x14ac:dyDescent="0.25">
      <c r="A2000" s="400" t="s">
        <v>73</v>
      </c>
      <c r="B2000" s="401">
        <v>2028</v>
      </c>
      <c r="C2000" s="401" t="str">
        <f t="shared" si="52"/>
        <v>Santa Barbara_2028</v>
      </c>
      <c r="D2000" s="100">
        <v>344.24657042014962</v>
      </c>
      <c r="E2000" s="43"/>
      <c r="F2000" s="43"/>
      <c r="G2000" s="43"/>
      <c r="H2000" s="43"/>
    </row>
    <row r="2001" spans="1:8" ht="15.75" x14ac:dyDescent="0.25">
      <c r="A2001" s="400" t="s">
        <v>73</v>
      </c>
      <c r="B2001" s="401">
        <v>2029</v>
      </c>
      <c r="C2001" s="401" t="str">
        <f t="shared" si="52"/>
        <v>Santa Barbara_2029</v>
      </c>
      <c r="D2001" s="100">
        <v>335.71592146757325</v>
      </c>
      <c r="E2001" s="43"/>
      <c r="F2001" s="43"/>
      <c r="G2001" s="43"/>
      <c r="H2001" s="43"/>
    </row>
    <row r="2002" spans="1:8" ht="15.75" x14ac:dyDescent="0.25">
      <c r="A2002" s="400" t="s">
        <v>73</v>
      </c>
      <c r="B2002" s="401">
        <v>2030</v>
      </c>
      <c r="C2002" s="401" t="str">
        <f t="shared" si="52"/>
        <v>Santa Barbara_2030</v>
      </c>
      <c r="D2002" s="100">
        <v>328.01843707008857</v>
      </c>
      <c r="E2002" s="43"/>
      <c r="F2002" s="43"/>
      <c r="G2002" s="43"/>
      <c r="H2002" s="43"/>
    </row>
    <row r="2003" spans="1:8" ht="15.75" x14ac:dyDescent="0.25">
      <c r="A2003" s="400" t="s">
        <v>73</v>
      </c>
      <c r="B2003" s="401">
        <v>2031</v>
      </c>
      <c r="C2003" s="401" t="str">
        <f t="shared" si="52"/>
        <v>Santa Barbara_2031</v>
      </c>
      <c r="D2003" s="100">
        <v>321.09984683310091</v>
      </c>
      <c r="E2003" s="43"/>
      <c r="F2003" s="43"/>
      <c r="G2003" s="43"/>
      <c r="H2003" s="43"/>
    </row>
    <row r="2004" spans="1:8" ht="15.75" x14ac:dyDescent="0.25">
      <c r="A2004" s="400" t="s">
        <v>73</v>
      </c>
      <c r="B2004" s="401">
        <v>2032</v>
      </c>
      <c r="C2004" s="401" t="str">
        <f t="shared" si="52"/>
        <v>Santa Barbara_2032</v>
      </c>
      <c r="D2004" s="100">
        <v>314.92079038079919</v>
      </c>
      <c r="E2004" s="43"/>
      <c r="F2004" s="43"/>
      <c r="G2004" s="43"/>
      <c r="H2004" s="43"/>
    </row>
    <row r="2005" spans="1:8" ht="15.75" x14ac:dyDescent="0.25">
      <c r="A2005" s="400" t="s">
        <v>73</v>
      </c>
      <c r="B2005" s="401">
        <v>2033</v>
      </c>
      <c r="C2005" s="401" t="str">
        <f t="shared" si="52"/>
        <v>Santa Barbara_2033</v>
      </c>
      <c r="D2005" s="100">
        <v>309.42792464488616</v>
      </c>
      <c r="E2005" s="43"/>
      <c r="F2005" s="43"/>
      <c r="G2005" s="43"/>
      <c r="H2005" s="43"/>
    </row>
    <row r="2006" spans="1:8" ht="15.75" x14ac:dyDescent="0.25">
      <c r="A2006" s="400" t="s">
        <v>73</v>
      </c>
      <c r="B2006" s="401">
        <v>2034</v>
      </c>
      <c r="C2006" s="401" t="str">
        <f t="shared" si="52"/>
        <v>Santa Barbara_2034</v>
      </c>
      <c r="D2006" s="100">
        <v>304.54356476816275</v>
      </c>
      <c r="E2006" s="43"/>
      <c r="F2006" s="43"/>
      <c r="G2006" s="43"/>
      <c r="H2006" s="43"/>
    </row>
    <row r="2007" spans="1:8" ht="15.75" x14ac:dyDescent="0.25">
      <c r="A2007" s="400" t="s">
        <v>73</v>
      </c>
      <c r="B2007" s="401">
        <v>2035</v>
      </c>
      <c r="C2007" s="401" t="str">
        <f t="shared" si="52"/>
        <v>Santa Barbara_2035</v>
      </c>
      <c r="D2007" s="100">
        <v>300.24246364761717</v>
      </c>
      <c r="E2007" s="43"/>
      <c r="F2007" s="43"/>
      <c r="G2007" s="43"/>
      <c r="H2007" s="43"/>
    </row>
    <row r="2008" spans="1:8" ht="15.75" x14ac:dyDescent="0.25">
      <c r="A2008" s="400" t="s">
        <v>73</v>
      </c>
      <c r="B2008" s="401">
        <v>2036</v>
      </c>
      <c r="C2008" s="401" t="str">
        <f t="shared" si="52"/>
        <v>Santa Barbara_2036</v>
      </c>
      <c r="D2008" s="100">
        <v>296.47097141878396</v>
      </c>
      <c r="E2008" s="43"/>
      <c r="F2008" s="43"/>
      <c r="G2008" s="43"/>
      <c r="H2008" s="43"/>
    </row>
    <row r="2009" spans="1:8" ht="15.75" x14ac:dyDescent="0.25">
      <c r="A2009" s="400" t="s">
        <v>73</v>
      </c>
      <c r="B2009" s="401">
        <v>2037</v>
      </c>
      <c r="C2009" s="401" t="str">
        <f t="shared" si="52"/>
        <v>Santa Barbara_2037</v>
      </c>
      <c r="D2009" s="100">
        <v>293.20697027310337</v>
      </c>
      <c r="E2009" s="43"/>
      <c r="F2009" s="43"/>
      <c r="G2009" s="43"/>
      <c r="H2009" s="43"/>
    </row>
    <row r="2010" spans="1:8" ht="15.75" x14ac:dyDescent="0.25">
      <c r="A2010" s="400" t="s">
        <v>73</v>
      </c>
      <c r="B2010" s="401">
        <v>2038</v>
      </c>
      <c r="C2010" s="401" t="str">
        <f t="shared" si="52"/>
        <v>Santa Barbara_2038</v>
      </c>
      <c r="D2010" s="100">
        <v>290.38687310338173</v>
      </c>
      <c r="E2010" s="43"/>
      <c r="F2010" s="43"/>
      <c r="G2010" s="43"/>
      <c r="H2010" s="43"/>
    </row>
    <row r="2011" spans="1:8" ht="15.75" x14ac:dyDescent="0.25">
      <c r="A2011" s="400" t="s">
        <v>73</v>
      </c>
      <c r="B2011" s="401">
        <v>2039</v>
      </c>
      <c r="C2011" s="401" t="str">
        <f t="shared" si="52"/>
        <v>Santa Barbara_2039</v>
      </c>
      <c r="D2011" s="100">
        <v>287.96373342362529</v>
      </c>
      <c r="E2011" s="43"/>
      <c r="F2011" s="43"/>
      <c r="G2011" s="43"/>
      <c r="H2011" s="43"/>
    </row>
    <row r="2012" spans="1:8" ht="15.75" x14ac:dyDescent="0.25">
      <c r="A2012" s="400" t="s">
        <v>73</v>
      </c>
      <c r="B2012" s="401">
        <v>2040</v>
      </c>
      <c r="C2012" s="401" t="str">
        <f t="shared" si="52"/>
        <v>Santa Barbara_2040</v>
      </c>
      <c r="D2012" s="100">
        <v>285.89461678953074</v>
      </c>
      <c r="E2012" s="43"/>
      <c r="F2012" s="43"/>
      <c r="G2012" s="43"/>
      <c r="H2012" s="43"/>
    </row>
    <row r="2013" spans="1:8" ht="15.75" x14ac:dyDescent="0.25">
      <c r="A2013" s="400" t="s">
        <v>73</v>
      </c>
      <c r="B2013" s="401">
        <v>2041</v>
      </c>
      <c r="C2013" s="401" t="str">
        <f t="shared" si="52"/>
        <v>Santa Barbara_2041</v>
      </c>
      <c r="D2013" s="100">
        <v>284.1555939086075</v>
      </c>
      <c r="E2013" s="43"/>
      <c r="F2013" s="43"/>
      <c r="G2013" s="43"/>
      <c r="H2013" s="43"/>
    </row>
    <row r="2014" spans="1:8" ht="15.75" x14ac:dyDescent="0.25">
      <c r="A2014" s="400" t="s">
        <v>73</v>
      </c>
      <c r="B2014" s="401">
        <v>2042</v>
      </c>
      <c r="C2014" s="401" t="str">
        <f t="shared" si="52"/>
        <v>Santa Barbara_2042</v>
      </c>
      <c r="D2014" s="100">
        <v>282.67669781151676</v>
      </c>
      <c r="E2014" s="43"/>
      <c r="F2014" s="43"/>
      <c r="G2014" s="43"/>
      <c r="H2014" s="43"/>
    </row>
    <row r="2015" spans="1:8" ht="15.75" x14ac:dyDescent="0.25">
      <c r="A2015" s="400" t="s">
        <v>73</v>
      </c>
      <c r="B2015" s="401">
        <v>2043</v>
      </c>
      <c r="C2015" s="401" t="str">
        <f t="shared" si="52"/>
        <v>Santa Barbara_2043</v>
      </c>
      <c r="D2015" s="100">
        <v>281.44008170153387</v>
      </c>
      <c r="E2015" s="43"/>
      <c r="F2015" s="43"/>
      <c r="G2015" s="43"/>
      <c r="H2015" s="43"/>
    </row>
    <row r="2016" spans="1:8" ht="15.75" x14ac:dyDescent="0.25">
      <c r="A2016" s="400" t="s">
        <v>73</v>
      </c>
      <c r="B2016" s="401">
        <v>2044</v>
      </c>
      <c r="C2016" s="401" t="str">
        <f t="shared" si="52"/>
        <v>Santa Barbara_2044</v>
      </c>
      <c r="D2016" s="100">
        <v>280.3957465755102</v>
      </c>
      <c r="E2016" s="43"/>
      <c r="F2016" s="43"/>
      <c r="G2016" s="43"/>
      <c r="H2016" s="43"/>
    </row>
    <row r="2017" spans="1:8" ht="15.75" x14ac:dyDescent="0.25">
      <c r="A2017" s="400" t="s">
        <v>73</v>
      </c>
      <c r="B2017" s="401">
        <v>2045</v>
      </c>
      <c r="C2017" s="401" t="str">
        <f t="shared" si="52"/>
        <v>Santa Barbara_2045</v>
      </c>
      <c r="D2017" s="100">
        <v>279.49876650558474</v>
      </c>
      <c r="E2017" s="43"/>
      <c r="F2017" s="43"/>
      <c r="G2017" s="43"/>
      <c r="H2017" s="43"/>
    </row>
    <row r="2018" spans="1:8" ht="15.75" x14ac:dyDescent="0.25">
      <c r="A2018" s="400" t="s">
        <v>73</v>
      </c>
      <c r="B2018" s="401">
        <v>2046</v>
      </c>
      <c r="C2018" s="401" t="str">
        <f t="shared" si="52"/>
        <v>Santa Barbara_2046</v>
      </c>
      <c r="D2018" s="100">
        <v>278.74185857132687</v>
      </c>
      <c r="E2018" s="43"/>
      <c r="F2018" s="43"/>
      <c r="G2018" s="43"/>
      <c r="H2018" s="43"/>
    </row>
    <row r="2019" spans="1:8" ht="15.75" x14ac:dyDescent="0.25">
      <c r="A2019" s="400" t="s">
        <v>73</v>
      </c>
      <c r="B2019" s="401">
        <v>2047</v>
      </c>
      <c r="C2019" s="401" t="str">
        <f t="shared" si="52"/>
        <v>Santa Barbara_2047</v>
      </c>
      <c r="D2019" s="100">
        <v>278.10376236165695</v>
      </c>
      <c r="E2019" s="43"/>
      <c r="F2019" s="43"/>
      <c r="G2019" s="43"/>
      <c r="H2019" s="43"/>
    </row>
    <row r="2020" spans="1:8" ht="15.75" x14ac:dyDescent="0.25">
      <c r="A2020" s="400" t="s">
        <v>73</v>
      </c>
      <c r="B2020" s="401">
        <v>2048</v>
      </c>
      <c r="C2020" s="401" t="str">
        <f t="shared" si="52"/>
        <v>Santa Barbara_2048</v>
      </c>
      <c r="D2020" s="100">
        <v>277.55846606601102</v>
      </c>
      <c r="E2020" s="43"/>
      <c r="F2020" s="43"/>
      <c r="G2020" s="43"/>
      <c r="H2020" s="43"/>
    </row>
    <row r="2021" spans="1:8" ht="15.75" x14ac:dyDescent="0.25">
      <c r="A2021" s="400" t="s">
        <v>73</v>
      </c>
      <c r="B2021" s="401">
        <v>2049</v>
      </c>
      <c r="C2021" s="401" t="str">
        <f t="shared" si="52"/>
        <v>Santa Barbara_2049</v>
      </c>
      <c r="D2021" s="100">
        <v>277.11270008458564</v>
      </c>
      <c r="E2021" s="43"/>
      <c r="F2021" s="43"/>
      <c r="G2021" s="43"/>
      <c r="H2021" s="43"/>
    </row>
    <row r="2022" spans="1:8" ht="15.75" x14ac:dyDescent="0.25">
      <c r="A2022" s="400" t="s">
        <v>73</v>
      </c>
      <c r="B2022" s="401">
        <v>2050</v>
      </c>
      <c r="C2022" s="401" t="str">
        <f t="shared" si="52"/>
        <v>Santa Barbara_2050</v>
      </c>
      <c r="D2022" s="100">
        <v>276.75839191960574</v>
      </c>
      <c r="E2022" s="43"/>
      <c r="F2022" s="43"/>
      <c r="G2022" s="43"/>
      <c r="H2022" s="43"/>
    </row>
    <row r="2023" spans="1:8" ht="15.75" x14ac:dyDescent="0.25">
      <c r="A2023" s="96" t="s">
        <v>70</v>
      </c>
      <c r="B2023" s="97">
        <v>2015</v>
      </c>
      <c r="C2023" s="98" t="s">
        <v>72</v>
      </c>
      <c r="D2023" s="99">
        <v>480.56321134291784</v>
      </c>
      <c r="E2023" s="43"/>
      <c r="F2023" s="43"/>
      <c r="G2023" s="43"/>
      <c r="H2023" s="43"/>
    </row>
    <row r="2024" spans="1:8" ht="15.75" x14ac:dyDescent="0.25">
      <c r="A2024" s="96" t="s">
        <v>70</v>
      </c>
      <c r="B2024" s="97">
        <v>2016</v>
      </c>
      <c r="C2024" s="98" t="s">
        <v>71</v>
      </c>
      <c r="D2024" s="99">
        <v>470.82222467833674</v>
      </c>
      <c r="E2024" s="43"/>
      <c r="F2024" s="43"/>
      <c r="G2024" s="43"/>
      <c r="H2024" s="43"/>
    </row>
    <row r="2025" spans="1:8" ht="15.75" x14ac:dyDescent="0.25">
      <c r="A2025" s="400" t="s">
        <v>70</v>
      </c>
      <c r="B2025" s="401">
        <v>2017</v>
      </c>
      <c r="C2025" s="401" t="str">
        <f t="shared" ref="C2025:C2058" si="53">CONCATENATE(A2025,"_",B2025)</f>
        <v>Santa Clara_2017</v>
      </c>
      <c r="D2025" s="100">
        <v>460.01777863272292</v>
      </c>
      <c r="E2025" s="43"/>
      <c r="F2025" s="43"/>
      <c r="G2025" s="43"/>
      <c r="H2025" s="43"/>
    </row>
    <row r="2026" spans="1:8" ht="15.75" x14ac:dyDescent="0.25">
      <c r="A2026" s="400" t="s">
        <v>70</v>
      </c>
      <c r="B2026" s="401">
        <v>2018</v>
      </c>
      <c r="C2026" s="401" t="str">
        <f t="shared" si="53"/>
        <v>Santa Clara_2018</v>
      </c>
      <c r="D2026" s="100">
        <v>448.55109114249234</v>
      </c>
      <c r="E2026" s="43"/>
      <c r="F2026" s="43"/>
      <c r="G2026" s="43"/>
      <c r="H2026" s="43"/>
    </row>
    <row r="2027" spans="1:8" ht="15.75" x14ac:dyDescent="0.25">
      <c r="A2027" s="400" t="s">
        <v>70</v>
      </c>
      <c r="B2027" s="401">
        <v>2019</v>
      </c>
      <c r="C2027" s="401" t="str">
        <f t="shared" si="53"/>
        <v>Santa Clara_2019</v>
      </c>
      <c r="D2027" s="100">
        <v>436.75386869233319</v>
      </c>
      <c r="E2027" s="43"/>
      <c r="F2027" s="43"/>
      <c r="G2027" s="43"/>
      <c r="H2027" s="43"/>
    </row>
    <row r="2028" spans="1:8" ht="15.75" x14ac:dyDescent="0.25">
      <c r="A2028" s="400" t="s">
        <v>70</v>
      </c>
      <c r="B2028" s="401">
        <v>2020</v>
      </c>
      <c r="C2028" s="401" t="str">
        <f t="shared" si="53"/>
        <v>Santa Clara_2020</v>
      </c>
      <c r="D2028" s="100">
        <v>424.75108565127914</v>
      </c>
      <c r="E2028" s="43"/>
      <c r="F2028" s="43"/>
      <c r="G2028" s="43"/>
      <c r="H2028" s="43"/>
    </row>
    <row r="2029" spans="1:8" ht="15.75" x14ac:dyDescent="0.25">
      <c r="A2029" s="400" t="s">
        <v>70</v>
      </c>
      <c r="B2029" s="401">
        <v>2021</v>
      </c>
      <c r="C2029" s="401" t="str">
        <f t="shared" si="53"/>
        <v>Santa Clara_2021</v>
      </c>
      <c r="D2029" s="100">
        <v>412.63407239864841</v>
      </c>
      <c r="E2029" s="43"/>
      <c r="F2029" s="43"/>
      <c r="G2029" s="43"/>
      <c r="H2029" s="43"/>
    </row>
    <row r="2030" spans="1:8" ht="15.75" x14ac:dyDescent="0.25">
      <c r="A2030" s="400" t="s">
        <v>70</v>
      </c>
      <c r="B2030" s="401">
        <v>2022</v>
      </c>
      <c r="C2030" s="401" t="str">
        <f t="shared" si="53"/>
        <v>Santa Clara_2022</v>
      </c>
      <c r="D2030" s="100">
        <v>400.70921514008853</v>
      </c>
      <c r="E2030" s="43"/>
      <c r="F2030" s="43"/>
      <c r="G2030" s="43"/>
      <c r="H2030" s="43"/>
    </row>
    <row r="2031" spans="1:8" ht="15.75" x14ac:dyDescent="0.25">
      <c r="A2031" s="400" t="s">
        <v>70</v>
      </c>
      <c r="B2031" s="401">
        <v>2023</v>
      </c>
      <c r="C2031" s="401" t="str">
        <f t="shared" si="53"/>
        <v>Santa Clara_2023</v>
      </c>
      <c r="D2031" s="100">
        <v>388.86461927193261</v>
      </c>
      <c r="E2031" s="43"/>
      <c r="F2031" s="43"/>
      <c r="G2031" s="43"/>
      <c r="H2031" s="43"/>
    </row>
    <row r="2032" spans="1:8" ht="15.75" x14ac:dyDescent="0.25">
      <c r="A2032" s="400" t="s">
        <v>70</v>
      </c>
      <c r="B2032" s="401">
        <v>2024</v>
      </c>
      <c r="C2032" s="401" t="str">
        <f t="shared" si="53"/>
        <v>Santa Clara_2024</v>
      </c>
      <c r="D2032" s="100">
        <v>377.15580067900794</v>
      </c>
      <c r="E2032" s="43"/>
      <c r="F2032" s="43"/>
      <c r="G2032" s="43"/>
      <c r="H2032" s="43"/>
    </row>
    <row r="2033" spans="1:8" ht="15.75" x14ac:dyDescent="0.25">
      <c r="A2033" s="400" t="s">
        <v>70</v>
      </c>
      <c r="B2033" s="401">
        <v>2025</v>
      </c>
      <c r="C2033" s="401" t="str">
        <f t="shared" si="53"/>
        <v>Santa Clara_2025</v>
      </c>
      <c r="D2033" s="100">
        <v>365.56419306222944</v>
      </c>
      <c r="E2033" s="43"/>
      <c r="F2033" s="43"/>
      <c r="G2033" s="43"/>
      <c r="H2033" s="43"/>
    </row>
    <row r="2034" spans="1:8" ht="15.75" x14ac:dyDescent="0.25">
      <c r="A2034" s="400" t="s">
        <v>70</v>
      </c>
      <c r="B2034" s="401">
        <v>2026</v>
      </c>
      <c r="C2034" s="401" t="str">
        <f t="shared" si="53"/>
        <v>Santa Clara_2026</v>
      </c>
      <c r="D2034" s="100">
        <v>355.07825251636831</v>
      </c>
      <c r="E2034" s="43"/>
      <c r="F2034" s="43"/>
      <c r="G2034" s="43"/>
      <c r="H2034" s="43"/>
    </row>
    <row r="2035" spans="1:8" ht="15.75" x14ac:dyDescent="0.25">
      <c r="A2035" s="400" t="s">
        <v>70</v>
      </c>
      <c r="B2035" s="401">
        <v>2027</v>
      </c>
      <c r="C2035" s="401" t="str">
        <f t="shared" si="53"/>
        <v>Santa Clara_2027</v>
      </c>
      <c r="D2035" s="100">
        <v>345.54296767543366</v>
      </c>
      <c r="E2035" s="43"/>
      <c r="F2035" s="43"/>
      <c r="G2035" s="43"/>
      <c r="H2035" s="43"/>
    </row>
    <row r="2036" spans="1:8" ht="15.75" x14ac:dyDescent="0.25">
      <c r="A2036" s="400" t="s">
        <v>70</v>
      </c>
      <c r="B2036" s="401">
        <v>2028</v>
      </c>
      <c r="C2036" s="401" t="str">
        <f t="shared" si="53"/>
        <v>Santa Clara_2028</v>
      </c>
      <c r="D2036" s="100">
        <v>336.98864263759219</v>
      </c>
      <c r="E2036" s="43"/>
      <c r="F2036" s="43"/>
      <c r="G2036" s="43"/>
      <c r="H2036" s="43"/>
    </row>
    <row r="2037" spans="1:8" ht="15.75" x14ac:dyDescent="0.25">
      <c r="A2037" s="400" t="s">
        <v>70</v>
      </c>
      <c r="B2037" s="401">
        <v>2029</v>
      </c>
      <c r="C2037" s="401" t="str">
        <f t="shared" si="53"/>
        <v>Santa Clara_2029</v>
      </c>
      <c r="D2037" s="100">
        <v>329.33758762690928</v>
      </c>
      <c r="E2037" s="43"/>
      <c r="F2037" s="43"/>
      <c r="G2037" s="43"/>
      <c r="H2037" s="43"/>
    </row>
    <row r="2038" spans="1:8" ht="15.75" x14ac:dyDescent="0.25">
      <c r="A2038" s="400" t="s">
        <v>70</v>
      </c>
      <c r="B2038" s="401">
        <v>2030</v>
      </c>
      <c r="C2038" s="401" t="str">
        <f t="shared" si="53"/>
        <v>Santa Clara_2030</v>
      </c>
      <c r="D2038" s="100">
        <v>322.53311527554541</v>
      </c>
      <c r="E2038" s="43"/>
      <c r="F2038" s="43"/>
      <c r="G2038" s="43"/>
      <c r="H2038" s="43"/>
    </row>
    <row r="2039" spans="1:8" ht="15.75" x14ac:dyDescent="0.25">
      <c r="A2039" s="400" t="s">
        <v>70</v>
      </c>
      <c r="B2039" s="401">
        <v>2031</v>
      </c>
      <c r="C2039" s="401" t="str">
        <f t="shared" si="53"/>
        <v>Santa Clara_2031</v>
      </c>
      <c r="D2039" s="100">
        <v>316.49602031609345</v>
      </c>
      <c r="E2039" s="43"/>
      <c r="F2039" s="43"/>
      <c r="G2039" s="43"/>
      <c r="H2039" s="43"/>
    </row>
    <row r="2040" spans="1:8" ht="15.75" x14ac:dyDescent="0.25">
      <c r="A2040" s="400" t="s">
        <v>70</v>
      </c>
      <c r="B2040" s="401">
        <v>2032</v>
      </c>
      <c r="C2040" s="401" t="str">
        <f t="shared" si="53"/>
        <v>Santa Clara_2032</v>
      </c>
      <c r="D2040" s="100">
        <v>311.17004309589402</v>
      </c>
      <c r="E2040" s="43"/>
      <c r="F2040" s="43"/>
      <c r="G2040" s="43"/>
      <c r="H2040" s="43"/>
    </row>
    <row r="2041" spans="1:8" ht="15.75" x14ac:dyDescent="0.25">
      <c r="A2041" s="400" t="s">
        <v>70</v>
      </c>
      <c r="B2041" s="401">
        <v>2033</v>
      </c>
      <c r="C2041" s="401" t="str">
        <f t="shared" si="53"/>
        <v>Santa Clara_2033</v>
      </c>
      <c r="D2041" s="100">
        <v>306.50230517614358</v>
      </c>
      <c r="E2041" s="43"/>
      <c r="F2041" s="43"/>
      <c r="G2041" s="43"/>
      <c r="H2041" s="43"/>
    </row>
    <row r="2042" spans="1:8" ht="15.75" x14ac:dyDescent="0.25">
      <c r="A2042" s="400" t="s">
        <v>70</v>
      </c>
      <c r="B2042" s="401">
        <v>2034</v>
      </c>
      <c r="C2042" s="401" t="str">
        <f t="shared" si="53"/>
        <v>Santa Clara_2034</v>
      </c>
      <c r="D2042" s="100">
        <v>302.42053083336936</v>
      </c>
      <c r="E2042" s="43"/>
      <c r="F2042" s="43"/>
      <c r="G2042" s="43"/>
      <c r="H2042" s="43"/>
    </row>
    <row r="2043" spans="1:8" ht="15.75" x14ac:dyDescent="0.25">
      <c r="A2043" s="400" t="s">
        <v>70</v>
      </c>
      <c r="B2043" s="401">
        <v>2035</v>
      </c>
      <c r="C2043" s="401" t="str">
        <f t="shared" si="53"/>
        <v>Santa Clara_2035</v>
      </c>
      <c r="D2043" s="100">
        <v>298.88209788484994</v>
      </c>
      <c r="E2043" s="43"/>
      <c r="F2043" s="43"/>
      <c r="G2043" s="43"/>
      <c r="H2043" s="43"/>
    </row>
    <row r="2044" spans="1:8" ht="15.75" x14ac:dyDescent="0.25">
      <c r="A2044" s="400" t="s">
        <v>70</v>
      </c>
      <c r="B2044" s="401">
        <v>2036</v>
      </c>
      <c r="C2044" s="401" t="str">
        <f t="shared" si="53"/>
        <v>Santa Clara_2036</v>
      </c>
      <c r="D2044" s="100">
        <v>295.83671922616981</v>
      </c>
      <c r="E2044" s="43"/>
      <c r="F2044" s="43"/>
      <c r="G2044" s="43"/>
      <c r="H2044" s="43"/>
    </row>
    <row r="2045" spans="1:8" ht="15.75" x14ac:dyDescent="0.25">
      <c r="A2045" s="400" t="s">
        <v>70</v>
      </c>
      <c r="B2045" s="401">
        <v>2037</v>
      </c>
      <c r="C2045" s="401" t="str">
        <f t="shared" si="53"/>
        <v>Santa Clara_2037</v>
      </c>
      <c r="D2045" s="100">
        <v>293.24503306043897</v>
      </c>
      <c r="E2045" s="43"/>
      <c r="F2045" s="43"/>
      <c r="G2045" s="43"/>
      <c r="H2045" s="43"/>
    </row>
    <row r="2046" spans="1:8" ht="15.75" x14ac:dyDescent="0.25">
      <c r="A2046" s="400" t="s">
        <v>70</v>
      </c>
      <c r="B2046" s="401">
        <v>2038</v>
      </c>
      <c r="C2046" s="401" t="str">
        <f t="shared" si="53"/>
        <v>Santa Clara_2038</v>
      </c>
      <c r="D2046" s="100">
        <v>291.05937651683479</v>
      </c>
      <c r="E2046" s="43"/>
      <c r="F2046" s="43"/>
      <c r="G2046" s="43"/>
      <c r="H2046" s="43"/>
    </row>
    <row r="2047" spans="1:8" ht="15.75" x14ac:dyDescent="0.25">
      <c r="A2047" s="400" t="s">
        <v>70</v>
      </c>
      <c r="B2047" s="401">
        <v>2039</v>
      </c>
      <c r="C2047" s="401" t="str">
        <f t="shared" si="53"/>
        <v>Santa Clara_2039</v>
      </c>
      <c r="D2047" s="100">
        <v>289.22841927540242</v>
      </c>
      <c r="E2047" s="43"/>
      <c r="F2047" s="43"/>
      <c r="G2047" s="43"/>
      <c r="H2047" s="43"/>
    </row>
    <row r="2048" spans="1:8" ht="15.75" x14ac:dyDescent="0.25">
      <c r="A2048" s="400" t="s">
        <v>70</v>
      </c>
      <c r="B2048" s="401">
        <v>2040</v>
      </c>
      <c r="C2048" s="401" t="str">
        <f t="shared" si="53"/>
        <v>Santa Clara_2040</v>
      </c>
      <c r="D2048" s="100">
        <v>287.70120979789129</v>
      </c>
      <c r="E2048" s="43"/>
      <c r="F2048" s="43"/>
      <c r="G2048" s="43"/>
      <c r="H2048" s="43"/>
    </row>
    <row r="2049" spans="1:8" ht="15.75" x14ac:dyDescent="0.25">
      <c r="A2049" s="400" t="s">
        <v>70</v>
      </c>
      <c r="B2049" s="401">
        <v>2041</v>
      </c>
      <c r="C2049" s="401" t="str">
        <f t="shared" si="53"/>
        <v>Santa Clara_2041</v>
      </c>
      <c r="D2049" s="100">
        <v>286.44985072702838</v>
      </c>
      <c r="E2049" s="43"/>
      <c r="F2049" s="43"/>
      <c r="G2049" s="43"/>
      <c r="H2049" s="43"/>
    </row>
    <row r="2050" spans="1:8" ht="15.75" x14ac:dyDescent="0.25">
      <c r="A2050" s="400" t="s">
        <v>70</v>
      </c>
      <c r="B2050" s="401">
        <v>2042</v>
      </c>
      <c r="C2050" s="401" t="str">
        <f t="shared" si="53"/>
        <v>Santa Clara_2042</v>
      </c>
      <c r="D2050" s="100">
        <v>285.41532550842783</v>
      </c>
      <c r="E2050" s="43"/>
      <c r="F2050" s="43"/>
      <c r="G2050" s="43"/>
      <c r="H2050" s="43"/>
    </row>
    <row r="2051" spans="1:8" ht="15.75" x14ac:dyDescent="0.25">
      <c r="A2051" s="400" t="s">
        <v>70</v>
      </c>
      <c r="B2051" s="401">
        <v>2043</v>
      </c>
      <c r="C2051" s="401" t="str">
        <f t="shared" si="53"/>
        <v>Santa Clara_2043</v>
      </c>
      <c r="D2051" s="100">
        <v>284.57139658232296</v>
      </c>
      <c r="E2051" s="43"/>
      <c r="F2051" s="43"/>
      <c r="G2051" s="43"/>
      <c r="H2051" s="43"/>
    </row>
    <row r="2052" spans="1:8" ht="15.75" x14ac:dyDescent="0.25">
      <c r="A2052" s="400" t="s">
        <v>70</v>
      </c>
      <c r="B2052" s="401">
        <v>2044</v>
      </c>
      <c r="C2052" s="401" t="str">
        <f t="shared" si="53"/>
        <v>Santa Clara_2044</v>
      </c>
      <c r="D2052" s="100">
        <v>283.88167422430371</v>
      </c>
      <c r="E2052" s="43"/>
      <c r="F2052" s="43"/>
      <c r="G2052" s="43"/>
      <c r="H2052" s="43"/>
    </row>
    <row r="2053" spans="1:8" ht="15.75" x14ac:dyDescent="0.25">
      <c r="A2053" s="400" t="s">
        <v>70</v>
      </c>
      <c r="B2053" s="401">
        <v>2045</v>
      </c>
      <c r="C2053" s="401" t="str">
        <f t="shared" si="53"/>
        <v>Santa Clara_2045</v>
      </c>
      <c r="D2053" s="100">
        <v>283.2987601933072</v>
      </c>
      <c r="E2053" s="43"/>
      <c r="F2053" s="43"/>
      <c r="G2053" s="43"/>
      <c r="H2053" s="43"/>
    </row>
    <row r="2054" spans="1:8" ht="15.75" x14ac:dyDescent="0.25">
      <c r="A2054" s="400" t="s">
        <v>70</v>
      </c>
      <c r="B2054" s="401">
        <v>2046</v>
      </c>
      <c r="C2054" s="401" t="str">
        <f t="shared" si="53"/>
        <v>Santa Clara_2046</v>
      </c>
      <c r="D2054" s="100">
        <v>282.82328193048625</v>
      </c>
      <c r="E2054" s="43"/>
      <c r="F2054" s="43"/>
      <c r="G2054" s="43"/>
      <c r="H2054" s="43"/>
    </row>
    <row r="2055" spans="1:8" ht="15.75" x14ac:dyDescent="0.25">
      <c r="A2055" s="400" t="s">
        <v>70</v>
      </c>
      <c r="B2055" s="401">
        <v>2047</v>
      </c>
      <c r="C2055" s="401" t="str">
        <f t="shared" si="53"/>
        <v>Santa Clara_2047</v>
      </c>
      <c r="D2055" s="100">
        <v>282.44265323480113</v>
      </c>
      <c r="E2055" s="43"/>
      <c r="F2055" s="43"/>
      <c r="G2055" s="43"/>
      <c r="H2055" s="43"/>
    </row>
    <row r="2056" spans="1:8" ht="15.75" x14ac:dyDescent="0.25">
      <c r="A2056" s="400" t="s">
        <v>70</v>
      </c>
      <c r="B2056" s="401">
        <v>2048</v>
      </c>
      <c r="C2056" s="401" t="str">
        <f t="shared" si="53"/>
        <v>Santa Clara_2048</v>
      </c>
      <c r="D2056" s="100">
        <v>282.13603885572172</v>
      </c>
      <c r="E2056" s="43"/>
      <c r="F2056" s="43"/>
      <c r="G2056" s="43"/>
      <c r="H2056" s="43"/>
    </row>
    <row r="2057" spans="1:8" ht="15.75" x14ac:dyDescent="0.25">
      <c r="A2057" s="400" t="s">
        <v>70</v>
      </c>
      <c r="B2057" s="401">
        <v>2049</v>
      </c>
      <c r="C2057" s="401" t="str">
        <f t="shared" si="53"/>
        <v>Santa Clara_2049</v>
      </c>
      <c r="D2057" s="100">
        <v>281.88034391171897</v>
      </c>
      <c r="E2057" s="43"/>
      <c r="F2057" s="43"/>
      <c r="G2057" s="43"/>
      <c r="H2057" s="43"/>
    </row>
    <row r="2058" spans="1:8" ht="15.75" x14ac:dyDescent="0.25">
      <c r="A2058" s="400" t="s">
        <v>70</v>
      </c>
      <c r="B2058" s="401">
        <v>2050</v>
      </c>
      <c r="C2058" s="401" t="str">
        <f t="shared" si="53"/>
        <v>Santa Clara_2050</v>
      </c>
      <c r="D2058" s="100">
        <v>281.67689763661161</v>
      </c>
      <c r="E2058" s="43"/>
      <c r="F2058" s="43"/>
      <c r="G2058" s="43"/>
      <c r="H2058" s="43"/>
    </row>
    <row r="2059" spans="1:8" ht="15.75" x14ac:dyDescent="0.25">
      <c r="A2059" s="96" t="s">
        <v>67</v>
      </c>
      <c r="B2059" s="97">
        <v>2015</v>
      </c>
      <c r="C2059" s="98" t="s">
        <v>69</v>
      </c>
      <c r="D2059" s="99">
        <v>522.19030584973848</v>
      </c>
      <c r="E2059" s="43"/>
      <c r="F2059" s="43"/>
      <c r="G2059" s="43"/>
      <c r="H2059" s="43"/>
    </row>
    <row r="2060" spans="1:8" ht="15.75" x14ac:dyDescent="0.25">
      <c r="A2060" s="96" t="s">
        <v>67</v>
      </c>
      <c r="B2060" s="97">
        <v>2016</v>
      </c>
      <c r="C2060" s="98" t="s">
        <v>68</v>
      </c>
      <c r="D2060" s="99">
        <v>512.72985214221364</v>
      </c>
      <c r="E2060" s="43"/>
      <c r="F2060" s="43"/>
      <c r="G2060" s="43"/>
      <c r="H2060" s="43"/>
    </row>
    <row r="2061" spans="1:8" ht="15.75" x14ac:dyDescent="0.25">
      <c r="A2061" s="400" t="s">
        <v>67</v>
      </c>
      <c r="B2061" s="401">
        <v>2017</v>
      </c>
      <c r="C2061" s="401" t="str">
        <f t="shared" ref="C2061:C2094" si="54">CONCATENATE(A2061,"_",B2061)</f>
        <v>Santa Cruz_2017</v>
      </c>
      <c r="D2061" s="100">
        <v>500.76490405206187</v>
      </c>
      <c r="E2061" s="43"/>
      <c r="F2061" s="43"/>
      <c r="G2061" s="43"/>
      <c r="H2061" s="43"/>
    </row>
    <row r="2062" spans="1:8" ht="15.75" x14ac:dyDescent="0.25">
      <c r="A2062" s="400" t="s">
        <v>67</v>
      </c>
      <c r="B2062" s="401">
        <v>2018</v>
      </c>
      <c r="C2062" s="401" t="str">
        <f t="shared" si="54"/>
        <v>Santa Cruz_2018</v>
      </c>
      <c r="D2062" s="100">
        <v>488.17660171406328</v>
      </c>
      <c r="E2062" s="43"/>
      <c r="F2062" s="43"/>
      <c r="G2062" s="43"/>
      <c r="H2062" s="43"/>
    </row>
    <row r="2063" spans="1:8" ht="15.75" x14ac:dyDescent="0.25">
      <c r="A2063" s="400" t="s">
        <v>67</v>
      </c>
      <c r="B2063" s="401">
        <v>2019</v>
      </c>
      <c r="C2063" s="401" t="str">
        <f t="shared" si="54"/>
        <v>Santa Cruz_2019</v>
      </c>
      <c r="D2063" s="100">
        <v>475.16254128964999</v>
      </c>
      <c r="E2063" s="43"/>
      <c r="F2063" s="43"/>
      <c r="G2063" s="43"/>
      <c r="H2063" s="43"/>
    </row>
    <row r="2064" spans="1:8" ht="15.75" x14ac:dyDescent="0.25">
      <c r="A2064" s="400" t="s">
        <v>67</v>
      </c>
      <c r="B2064" s="401">
        <v>2020</v>
      </c>
      <c r="C2064" s="401" t="str">
        <f t="shared" si="54"/>
        <v>Santa Cruz_2020</v>
      </c>
      <c r="D2064" s="100">
        <v>461.8811911726529</v>
      </c>
      <c r="E2064" s="43"/>
      <c r="F2064" s="43"/>
      <c r="G2064" s="43"/>
      <c r="H2064" s="43"/>
    </row>
    <row r="2065" spans="1:8" ht="15.75" x14ac:dyDescent="0.25">
      <c r="A2065" s="400" t="s">
        <v>67</v>
      </c>
      <c r="B2065" s="401">
        <v>2021</v>
      </c>
      <c r="C2065" s="401" t="str">
        <f t="shared" si="54"/>
        <v>Santa Cruz_2021</v>
      </c>
      <c r="D2065" s="100">
        <v>449.57464202888184</v>
      </c>
      <c r="E2065" s="43"/>
      <c r="F2065" s="43"/>
      <c r="G2065" s="43"/>
      <c r="H2065" s="43"/>
    </row>
    <row r="2066" spans="1:8" ht="15.75" x14ac:dyDescent="0.25">
      <c r="A2066" s="400" t="s">
        <v>67</v>
      </c>
      <c r="B2066" s="401">
        <v>2022</v>
      </c>
      <c r="C2066" s="401" t="str">
        <f t="shared" si="54"/>
        <v>Santa Cruz_2022</v>
      </c>
      <c r="D2066" s="100">
        <v>436.23578328291239</v>
      </c>
      <c r="E2066" s="43"/>
      <c r="F2066" s="43"/>
      <c r="G2066" s="43"/>
      <c r="H2066" s="43"/>
    </row>
    <row r="2067" spans="1:8" ht="15.75" x14ac:dyDescent="0.25">
      <c r="A2067" s="400" t="s">
        <v>67</v>
      </c>
      <c r="B2067" s="401">
        <v>2023</v>
      </c>
      <c r="C2067" s="401" t="str">
        <f t="shared" si="54"/>
        <v>Santa Cruz_2023</v>
      </c>
      <c r="D2067" s="100">
        <v>423.00766632997829</v>
      </c>
      <c r="E2067" s="43"/>
      <c r="F2067" s="43"/>
      <c r="G2067" s="43"/>
      <c r="H2067" s="43"/>
    </row>
    <row r="2068" spans="1:8" ht="15.75" x14ac:dyDescent="0.25">
      <c r="A2068" s="400" t="s">
        <v>67</v>
      </c>
      <c r="B2068" s="401">
        <v>2024</v>
      </c>
      <c r="C2068" s="401" t="str">
        <f t="shared" si="54"/>
        <v>Santa Cruz_2024</v>
      </c>
      <c r="D2068" s="100">
        <v>409.97448968807356</v>
      </c>
      <c r="E2068" s="43"/>
      <c r="F2068" s="43"/>
      <c r="G2068" s="43"/>
      <c r="H2068" s="43"/>
    </row>
    <row r="2069" spans="1:8" ht="15.75" x14ac:dyDescent="0.25">
      <c r="A2069" s="400" t="s">
        <v>67</v>
      </c>
      <c r="B2069" s="401">
        <v>2025</v>
      </c>
      <c r="C2069" s="401" t="str">
        <f t="shared" si="54"/>
        <v>Santa Cruz_2025</v>
      </c>
      <c r="D2069" s="100">
        <v>397.14864041110536</v>
      </c>
      <c r="E2069" s="43"/>
      <c r="F2069" s="43"/>
      <c r="G2069" s="43"/>
      <c r="H2069" s="43"/>
    </row>
    <row r="2070" spans="1:8" ht="15.75" x14ac:dyDescent="0.25">
      <c r="A2070" s="400" t="s">
        <v>67</v>
      </c>
      <c r="B2070" s="401">
        <v>2026</v>
      </c>
      <c r="C2070" s="401" t="str">
        <f t="shared" si="54"/>
        <v>Santa Cruz_2026</v>
      </c>
      <c r="D2070" s="100">
        <v>385.30842206164584</v>
      </c>
      <c r="E2070" s="43"/>
      <c r="F2070" s="43"/>
      <c r="G2070" s="43"/>
      <c r="H2070" s="43"/>
    </row>
    <row r="2071" spans="1:8" ht="15.75" x14ac:dyDescent="0.25">
      <c r="A2071" s="400" t="s">
        <v>67</v>
      </c>
      <c r="B2071" s="401">
        <v>2027</v>
      </c>
      <c r="C2071" s="401" t="str">
        <f t="shared" si="54"/>
        <v>Santa Cruz_2027</v>
      </c>
      <c r="D2071" s="100">
        <v>374.32780768568864</v>
      </c>
      <c r="E2071" s="43"/>
      <c r="F2071" s="43"/>
      <c r="G2071" s="43"/>
      <c r="H2071" s="43"/>
    </row>
    <row r="2072" spans="1:8" ht="15.75" x14ac:dyDescent="0.25">
      <c r="A2072" s="400" t="s">
        <v>67</v>
      </c>
      <c r="B2072" s="401">
        <v>2028</v>
      </c>
      <c r="C2072" s="401" t="str">
        <f t="shared" si="54"/>
        <v>Santa Cruz_2028</v>
      </c>
      <c r="D2072" s="100">
        <v>364.29669040952746</v>
      </c>
      <c r="E2072" s="43"/>
      <c r="F2072" s="43"/>
      <c r="G2072" s="43"/>
      <c r="H2072" s="43"/>
    </row>
    <row r="2073" spans="1:8" ht="15.75" x14ac:dyDescent="0.25">
      <c r="A2073" s="400" t="s">
        <v>67</v>
      </c>
      <c r="B2073" s="401">
        <v>2029</v>
      </c>
      <c r="C2073" s="401" t="str">
        <f t="shared" si="54"/>
        <v>Santa Cruz_2029</v>
      </c>
      <c r="D2073" s="100">
        <v>355.15189481166777</v>
      </c>
      <c r="E2073" s="43"/>
      <c r="F2073" s="43"/>
      <c r="G2073" s="43"/>
      <c r="H2073" s="43"/>
    </row>
    <row r="2074" spans="1:8" ht="15.75" x14ac:dyDescent="0.25">
      <c r="A2074" s="400" t="s">
        <v>67</v>
      </c>
      <c r="B2074" s="401">
        <v>2030</v>
      </c>
      <c r="C2074" s="401" t="str">
        <f t="shared" si="54"/>
        <v>Santa Cruz_2030</v>
      </c>
      <c r="D2074" s="100">
        <v>346.91277659972121</v>
      </c>
      <c r="E2074" s="43"/>
      <c r="F2074" s="43"/>
      <c r="G2074" s="43"/>
      <c r="H2074" s="43"/>
    </row>
    <row r="2075" spans="1:8" ht="15.75" x14ac:dyDescent="0.25">
      <c r="A2075" s="400" t="s">
        <v>67</v>
      </c>
      <c r="B2075" s="401">
        <v>2031</v>
      </c>
      <c r="C2075" s="401" t="str">
        <f t="shared" si="54"/>
        <v>Santa Cruz_2031</v>
      </c>
      <c r="D2075" s="100">
        <v>339.49134547043889</v>
      </c>
      <c r="E2075" s="43"/>
      <c r="F2075" s="43"/>
      <c r="G2075" s="43"/>
      <c r="H2075" s="43"/>
    </row>
    <row r="2076" spans="1:8" ht="15.75" x14ac:dyDescent="0.25">
      <c r="A2076" s="400" t="s">
        <v>67</v>
      </c>
      <c r="B2076" s="401">
        <v>2032</v>
      </c>
      <c r="C2076" s="401" t="str">
        <f t="shared" si="54"/>
        <v>Santa Cruz_2032</v>
      </c>
      <c r="D2076" s="100">
        <v>332.86520923023176</v>
      </c>
      <c r="E2076" s="43"/>
      <c r="F2076" s="43"/>
      <c r="G2076" s="43"/>
      <c r="H2076" s="43"/>
    </row>
    <row r="2077" spans="1:8" ht="15.75" x14ac:dyDescent="0.25">
      <c r="A2077" s="400" t="s">
        <v>67</v>
      </c>
      <c r="B2077" s="401">
        <v>2033</v>
      </c>
      <c r="C2077" s="401" t="str">
        <f t="shared" si="54"/>
        <v>Santa Cruz_2033</v>
      </c>
      <c r="D2077" s="100">
        <v>326.98760082422797</v>
      </c>
      <c r="E2077" s="43"/>
      <c r="F2077" s="43"/>
      <c r="G2077" s="43"/>
      <c r="H2077" s="43"/>
    </row>
    <row r="2078" spans="1:8" ht="15.75" x14ac:dyDescent="0.25">
      <c r="A2078" s="400" t="s">
        <v>67</v>
      </c>
      <c r="B2078" s="401">
        <v>2034</v>
      </c>
      <c r="C2078" s="401" t="str">
        <f t="shared" si="54"/>
        <v>Santa Cruz_2034</v>
      </c>
      <c r="D2078" s="100">
        <v>321.7589512064568</v>
      </c>
      <c r="E2078" s="43"/>
      <c r="F2078" s="43"/>
      <c r="G2078" s="43"/>
      <c r="H2078" s="43"/>
    </row>
    <row r="2079" spans="1:8" ht="15.75" x14ac:dyDescent="0.25">
      <c r="A2079" s="400" t="s">
        <v>67</v>
      </c>
      <c r="B2079" s="401">
        <v>2035</v>
      </c>
      <c r="C2079" s="401" t="str">
        <f t="shared" si="54"/>
        <v>Santa Cruz_2035</v>
      </c>
      <c r="D2079" s="100">
        <v>317.15521678919526</v>
      </c>
      <c r="E2079" s="43"/>
      <c r="F2079" s="43"/>
      <c r="G2079" s="43"/>
      <c r="H2079" s="43"/>
    </row>
    <row r="2080" spans="1:8" ht="15.75" x14ac:dyDescent="0.25">
      <c r="A2080" s="400" t="s">
        <v>67</v>
      </c>
      <c r="B2080" s="401">
        <v>2036</v>
      </c>
      <c r="C2080" s="401" t="str">
        <f t="shared" si="54"/>
        <v>Santa Cruz_2036</v>
      </c>
      <c r="D2080" s="100">
        <v>313.12631117250743</v>
      </c>
      <c r="E2080" s="43"/>
      <c r="F2080" s="43"/>
      <c r="G2080" s="43"/>
      <c r="H2080" s="43"/>
    </row>
    <row r="2081" spans="1:8" ht="15.75" x14ac:dyDescent="0.25">
      <c r="A2081" s="400" t="s">
        <v>67</v>
      </c>
      <c r="B2081" s="401">
        <v>2037</v>
      </c>
      <c r="C2081" s="401" t="str">
        <f t="shared" si="54"/>
        <v>Santa Cruz_2037</v>
      </c>
      <c r="D2081" s="100">
        <v>309.63654621474228</v>
      </c>
      <c r="E2081" s="43"/>
      <c r="F2081" s="43"/>
      <c r="G2081" s="43"/>
      <c r="H2081" s="43"/>
    </row>
    <row r="2082" spans="1:8" ht="15.75" x14ac:dyDescent="0.25">
      <c r="A2082" s="400" t="s">
        <v>67</v>
      </c>
      <c r="B2082" s="401">
        <v>2038</v>
      </c>
      <c r="C2082" s="401" t="str">
        <f t="shared" si="54"/>
        <v>Santa Cruz_2038</v>
      </c>
      <c r="D2082" s="100">
        <v>306.62739855309655</v>
      </c>
      <c r="E2082" s="43"/>
      <c r="F2082" s="43"/>
      <c r="G2082" s="43"/>
      <c r="H2082" s="43"/>
    </row>
    <row r="2083" spans="1:8" ht="15.75" x14ac:dyDescent="0.25">
      <c r="A2083" s="400" t="s">
        <v>67</v>
      </c>
      <c r="B2083" s="401">
        <v>2039</v>
      </c>
      <c r="C2083" s="401" t="str">
        <f t="shared" si="54"/>
        <v>Santa Cruz_2039</v>
      </c>
      <c r="D2083" s="100">
        <v>304.03874471118024</v>
      </c>
      <c r="E2083" s="43"/>
      <c r="F2083" s="43"/>
      <c r="G2083" s="43"/>
      <c r="H2083" s="43"/>
    </row>
    <row r="2084" spans="1:8" ht="15.75" x14ac:dyDescent="0.25">
      <c r="A2084" s="400" t="s">
        <v>67</v>
      </c>
      <c r="B2084" s="401">
        <v>2040</v>
      </c>
      <c r="C2084" s="401" t="str">
        <f t="shared" si="54"/>
        <v>Santa Cruz_2040</v>
      </c>
      <c r="D2084" s="100">
        <v>301.82352093796521</v>
      </c>
      <c r="E2084" s="43"/>
      <c r="F2084" s="43"/>
      <c r="G2084" s="43"/>
      <c r="H2084" s="43"/>
    </row>
    <row r="2085" spans="1:8" ht="15.75" x14ac:dyDescent="0.25">
      <c r="A2085" s="400" t="s">
        <v>67</v>
      </c>
      <c r="B2085" s="401">
        <v>2041</v>
      </c>
      <c r="C2085" s="401" t="str">
        <f t="shared" si="54"/>
        <v>Santa Cruz_2041</v>
      </c>
      <c r="D2085" s="100">
        <v>299.94744173577635</v>
      </c>
      <c r="E2085" s="43"/>
      <c r="F2085" s="43"/>
      <c r="G2085" s="43"/>
      <c r="H2085" s="43"/>
    </row>
    <row r="2086" spans="1:8" ht="15.75" x14ac:dyDescent="0.25">
      <c r="A2086" s="400" t="s">
        <v>67</v>
      </c>
      <c r="B2086" s="401">
        <v>2042</v>
      </c>
      <c r="C2086" s="401" t="str">
        <f t="shared" si="54"/>
        <v>Santa Cruz_2042</v>
      </c>
      <c r="D2086" s="100">
        <v>298.33548874146999</v>
      </c>
      <c r="E2086" s="43"/>
      <c r="F2086" s="43"/>
      <c r="G2086" s="43"/>
      <c r="H2086" s="43"/>
    </row>
    <row r="2087" spans="1:8" ht="15.75" x14ac:dyDescent="0.25">
      <c r="A2087" s="400" t="s">
        <v>67</v>
      </c>
      <c r="B2087" s="401">
        <v>2043</v>
      </c>
      <c r="C2087" s="401" t="str">
        <f t="shared" si="54"/>
        <v>Santa Cruz_2043</v>
      </c>
      <c r="D2087" s="100">
        <v>296.97704984433784</v>
      </c>
      <c r="E2087" s="43"/>
      <c r="F2087" s="43"/>
      <c r="G2087" s="43"/>
      <c r="H2087" s="43"/>
    </row>
    <row r="2088" spans="1:8" ht="15.75" x14ac:dyDescent="0.25">
      <c r="A2088" s="400" t="s">
        <v>67</v>
      </c>
      <c r="B2088" s="401">
        <v>2044</v>
      </c>
      <c r="C2088" s="401" t="str">
        <f t="shared" si="54"/>
        <v>Santa Cruz_2044</v>
      </c>
      <c r="D2088" s="100">
        <v>295.82406615905018</v>
      </c>
      <c r="E2088" s="43"/>
      <c r="F2088" s="43"/>
      <c r="G2088" s="43"/>
      <c r="H2088" s="43"/>
    </row>
    <row r="2089" spans="1:8" ht="15.75" x14ac:dyDescent="0.25">
      <c r="A2089" s="400" t="s">
        <v>67</v>
      </c>
      <c r="B2089" s="401">
        <v>2045</v>
      </c>
      <c r="C2089" s="401" t="str">
        <f t="shared" si="54"/>
        <v>Santa Cruz_2045</v>
      </c>
      <c r="D2089" s="100">
        <v>294.8093629348528</v>
      </c>
      <c r="E2089" s="43"/>
      <c r="F2089" s="43"/>
      <c r="G2089" s="43"/>
      <c r="H2089" s="43"/>
    </row>
    <row r="2090" spans="1:8" ht="15.75" x14ac:dyDescent="0.25">
      <c r="A2090" s="400" t="s">
        <v>67</v>
      </c>
      <c r="B2090" s="401">
        <v>2046</v>
      </c>
      <c r="C2090" s="401" t="str">
        <f t="shared" si="54"/>
        <v>Santa Cruz_2046</v>
      </c>
      <c r="D2090" s="100">
        <v>293.93371855630232</v>
      </c>
      <c r="E2090" s="43"/>
      <c r="F2090" s="43"/>
      <c r="G2090" s="43"/>
      <c r="H2090" s="43"/>
    </row>
    <row r="2091" spans="1:8" ht="15.75" x14ac:dyDescent="0.25">
      <c r="A2091" s="400" t="s">
        <v>67</v>
      </c>
      <c r="B2091" s="401">
        <v>2047</v>
      </c>
      <c r="C2091" s="401" t="str">
        <f t="shared" si="54"/>
        <v>Santa Cruz_2047</v>
      </c>
      <c r="D2091" s="100">
        <v>293.21009546210223</v>
      </c>
      <c r="E2091" s="43"/>
      <c r="F2091" s="43"/>
      <c r="G2091" s="43"/>
      <c r="H2091" s="43"/>
    </row>
    <row r="2092" spans="1:8" ht="15.75" x14ac:dyDescent="0.25">
      <c r="A2092" s="400" t="s">
        <v>67</v>
      </c>
      <c r="B2092" s="401">
        <v>2048</v>
      </c>
      <c r="C2092" s="401" t="str">
        <f t="shared" si="54"/>
        <v>Santa Cruz_2048</v>
      </c>
      <c r="D2092" s="100">
        <v>292.60826937901106</v>
      </c>
      <c r="E2092" s="43"/>
      <c r="F2092" s="43"/>
      <c r="G2092" s="43"/>
      <c r="H2092" s="43"/>
    </row>
    <row r="2093" spans="1:8" ht="15.75" x14ac:dyDescent="0.25">
      <c r="A2093" s="400" t="s">
        <v>67</v>
      </c>
      <c r="B2093" s="401">
        <v>2049</v>
      </c>
      <c r="C2093" s="401" t="str">
        <f t="shared" si="54"/>
        <v>Santa Cruz_2049</v>
      </c>
      <c r="D2093" s="100">
        <v>292.08945842205299</v>
      </c>
      <c r="E2093" s="43"/>
      <c r="F2093" s="43"/>
      <c r="G2093" s="43"/>
      <c r="H2093" s="43"/>
    </row>
    <row r="2094" spans="1:8" ht="15.75" x14ac:dyDescent="0.25">
      <c r="A2094" s="400" t="s">
        <v>67</v>
      </c>
      <c r="B2094" s="401">
        <v>2050</v>
      </c>
      <c r="C2094" s="401" t="str">
        <f t="shared" si="54"/>
        <v>Santa Cruz_2050</v>
      </c>
      <c r="D2094" s="100">
        <v>291.67394382101207</v>
      </c>
      <c r="E2094" s="43"/>
      <c r="F2094" s="43"/>
      <c r="G2094" s="43"/>
      <c r="H2094" s="43"/>
    </row>
    <row r="2095" spans="1:8" ht="15.75" x14ac:dyDescent="0.25">
      <c r="A2095" s="96" t="s">
        <v>64</v>
      </c>
      <c r="B2095" s="97">
        <v>2015</v>
      </c>
      <c r="C2095" s="98" t="s">
        <v>66</v>
      </c>
      <c r="D2095" s="99">
        <v>532.14054934762112</v>
      </c>
      <c r="E2095" s="43"/>
      <c r="F2095" s="43"/>
      <c r="G2095" s="43"/>
      <c r="H2095" s="43"/>
    </row>
    <row r="2096" spans="1:8" ht="15.75" x14ac:dyDescent="0.25">
      <c r="A2096" s="96" t="s">
        <v>64</v>
      </c>
      <c r="B2096" s="97">
        <v>2016</v>
      </c>
      <c r="C2096" s="98" t="s">
        <v>65</v>
      </c>
      <c r="D2096" s="99">
        <v>521.75306853863071</v>
      </c>
      <c r="E2096" s="43"/>
      <c r="F2096" s="43"/>
      <c r="G2096" s="43"/>
      <c r="H2096" s="43"/>
    </row>
    <row r="2097" spans="1:8" ht="15.75" x14ac:dyDescent="0.25">
      <c r="A2097" s="400" t="s">
        <v>64</v>
      </c>
      <c r="B2097" s="401">
        <v>2017</v>
      </c>
      <c r="C2097" s="401" t="str">
        <f t="shared" ref="C2097:C2130" si="55">CONCATENATE(A2097,"_",B2097)</f>
        <v>Shasta_2017</v>
      </c>
      <c r="D2097" s="100">
        <v>507.99518767895898</v>
      </c>
      <c r="E2097" s="43"/>
      <c r="F2097" s="43"/>
      <c r="G2097" s="43"/>
      <c r="H2097" s="43"/>
    </row>
    <row r="2098" spans="1:8" ht="15.75" x14ac:dyDescent="0.25">
      <c r="A2098" s="400" t="s">
        <v>64</v>
      </c>
      <c r="B2098" s="401">
        <v>2018</v>
      </c>
      <c r="C2098" s="401" t="str">
        <f t="shared" si="55"/>
        <v>Shasta_2018</v>
      </c>
      <c r="D2098" s="100">
        <v>493.79725948986919</v>
      </c>
      <c r="E2098" s="43"/>
      <c r="F2098" s="43"/>
      <c r="G2098" s="43"/>
      <c r="H2098" s="43"/>
    </row>
    <row r="2099" spans="1:8" ht="15.75" x14ac:dyDescent="0.25">
      <c r="A2099" s="400" t="s">
        <v>64</v>
      </c>
      <c r="B2099" s="401">
        <v>2019</v>
      </c>
      <c r="C2099" s="401" t="str">
        <f t="shared" si="55"/>
        <v>Shasta_2019</v>
      </c>
      <c r="D2099" s="100">
        <v>479.29370646428345</v>
      </c>
      <c r="E2099" s="43"/>
      <c r="F2099" s="43"/>
      <c r="G2099" s="43"/>
      <c r="H2099" s="43"/>
    </row>
    <row r="2100" spans="1:8" ht="15.75" x14ac:dyDescent="0.25">
      <c r="A2100" s="400" t="s">
        <v>64</v>
      </c>
      <c r="B2100" s="401">
        <v>2020</v>
      </c>
      <c r="C2100" s="401" t="str">
        <f t="shared" si="55"/>
        <v>Shasta_2020</v>
      </c>
      <c r="D2100" s="100">
        <v>464.6235694040725</v>
      </c>
      <c r="E2100" s="43"/>
      <c r="F2100" s="43"/>
      <c r="G2100" s="43"/>
      <c r="H2100" s="43"/>
    </row>
    <row r="2101" spans="1:8" ht="15.75" x14ac:dyDescent="0.25">
      <c r="A2101" s="400" t="s">
        <v>64</v>
      </c>
      <c r="B2101" s="401">
        <v>2021</v>
      </c>
      <c r="C2101" s="401" t="str">
        <f t="shared" si="55"/>
        <v>Shasta_2021</v>
      </c>
      <c r="D2101" s="100">
        <v>449.91338884524163</v>
      </c>
      <c r="E2101" s="43"/>
      <c r="F2101" s="43"/>
      <c r="G2101" s="43"/>
      <c r="H2101" s="43"/>
    </row>
    <row r="2102" spans="1:8" ht="15.75" x14ac:dyDescent="0.25">
      <c r="A2102" s="400" t="s">
        <v>64</v>
      </c>
      <c r="B2102" s="401">
        <v>2022</v>
      </c>
      <c r="C2102" s="401" t="str">
        <f t="shared" si="55"/>
        <v>Shasta_2022</v>
      </c>
      <c r="D2102" s="100">
        <v>435.496198296356</v>
      </c>
      <c r="E2102" s="43"/>
      <c r="F2102" s="43"/>
      <c r="G2102" s="43"/>
      <c r="H2102" s="43"/>
    </row>
    <row r="2103" spans="1:8" ht="15.75" x14ac:dyDescent="0.25">
      <c r="A2103" s="400" t="s">
        <v>64</v>
      </c>
      <c r="B2103" s="401">
        <v>2023</v>
      </c>
      <c r="C2103" s="401" t="str">
        <f t="shared" si="55"/>
        <v>Shasta_2023</v>
      </c>
      <c r="D2103" s="100">
        <v>421.33792492484338</v>
      </c>
      <c r="E2103" s="43"/>
      <c r="F2103" s="43"/>
      <c r="G2103" s="43"/>
      <c r="H2103" s="43"/>
    </row>
    <row r="2104" spans="1:8" ht="15.75" x14ac:dyDescent="0.25">
      <c r="A2104" s="400" t="s">
        <v>64</v>
      </c>
      <c r="B2104" s="401">
        <v>2024</v>
      </c>
      <c r="C2104" s="401" t="str">
        <f t="shared" si="55"/>
        <v>Shasta_2024</v>
      </c>
      <c r="D2104" s="100">
        <v>407.48437104123246</v>
      </c>
      <c r="E2104" s="43"/>
      <c r="F2104" s="43"/>
      <c r="G2104" s="43"/>
      <c r="H2104" s="43"/>
    </row>
    <row r="2105" spans="1:8" ht="15.75" x14ac:dyDescent="0.25">
      <c r="A2105" s="400" t="s">
        <v>64</v>
      </c>
      <c r="B2105" s="401">
        <v>2025</v>
      </c>
      <c r="C2105" s="401" t="str">
        <f t="shared" si="55"/>
        <v>Shasta_2025</v>
      </c>
      <c r="D2105" s="100">
        <v>393.94403927908724</v>
      </c>
      <c r="E2105" s="43"/>
      <c r="F2105" s="43"/>
      <c r="G2105" s="43"/>
      <c r="H2105" s="43"/>
    </row>
    <row r="2106" spans="1:8" ht="15.75" x14ac:dyDescent="0.25">
      <c r="A2106" s="400" t="s">
        <v>64</v>
      </c>
      <c r="B2106" s="401">
        <v>2026</v>
      </c>
      <c r="C2106" s="401" t="str">
        <f t="shared" si="55"/>
        <v>Shasta_2026</v>
      </c>
      <c r="D2106" s="100">
        <v>381.64940970259204</v>
      </c>
      <c r="E2106" s="43"/>
      <c r="F2106" s="43"/>
      <c r="G2106" s="43"/>
      <c r="H2106" s="43"/>
    </row>
    <row r="2107" spans="1:8" ht="15.75" x14ac:dyDescent="0.25">
      <c r="A2107" s="400" t="s">
        <v>64</v>
      </c>
      <c r="B2107" s="401">
        <v>2027</v>
      </c>
      <c r="C2107" s="401" t="str">
        <f t="shared" si="55"/>
        <v>Shasta_2027</v>
      </c>
      <c r="D2107" s="100">
        <v>370.44820482006679</v>
      </c>
      <c r="E2107" s="43"/>
      <c r="F2107" s="43"/>
      <c r="G2107" s="43"/>
      <c r="H2107" s="43"/>
    </row>
    <row r="2108" spans="1:8" ht="15.75" x14ac:dyDescent="0.25">
      <c r="A2108" s="400" t="s">
        <v>64</v>
      </c>
      <c r="B2108" s="401">
        <v>2028</v>
      </c>
      <c r="C2108" s="401" t="str">
        <f t="shared" si="55"/>
        <v>Shasta_2028</v>
      </c>
      <c r="D2108" s="100">
        <v>360.40336252826512</v>
      </c>
      <c r="E2108" s="43"/>
      <c r="F2108" s="43"/>
      <c r="G2108" s="43"/>
      <c r="H2108" s="43"/>
    </row>
    <row r="2109" spans="1:8" ht="15.75" x14ac:dyDescent="0.25">
      <c r="A2109" s="400" t="s">
        <v>64</v>
      </c>
      <c r="B2109" s="401">
        <v>2029</v>
      </c>
      <c r="C2109" s="401" t="str">
        <f t="shared" si="55"/>
        <v>Shasta_2029</v>
      </c>
      <c r="D2109" s="100">
        <v>351.41135868639651</v>
      </c>
      <c r="E2109" s="43"/>
      <c r="F2109" s="43"/>
      <c r="G2109" s="43"/>
      <c r="H2109" s="43"/>
    </row>
    <row r="2110" spans="1:8" ht="15.75" x14ac:dyDescent="0.25">
      <c r="A2110" s="400" t="s">
        <v>64</v>
      </c>
      <c r="B2110" s="401">
        <v>2030</v>
      </c>
      <c r="C2110" s="401" t="str">
        <f t="shared" si="55"/>
        <v>Shasta_2030</v>
      </c>
      <c r="D2110" s="100">
        <v>343.4028879154809</v>
      </c>
      <c r="E2110" s="43"/>
      <c r="F2110" s="43"/>
      <c r="G2110" s="43"/>
      <c r="H2110" s="43"/>
    </row>
    <row r="2111" spans="1:8" ht="15.75" x14ac:dyDescent="0.25">
      <c r="A2111" s="400" t="s">
        <v>64</v>
      </c>
      <c r="B2111" s="401">
        <v>2031</v>
      </c>
      <c r="C2111" s="401" t="str">
        <f t="shared" si="55"/>
        <v>Shasta_2031</v>
      </c>
      <c r="D2111" s="100">
        <v>336.30597550361921</v>
      </c>
      <c r="E2111" s="43"/>
      <c r="F2111" s="43"/>
      <c r="G2111" s="43"/>
      <c r="H2111" s="43"/>
    </row>
    <row r="2112" spans="1:8" ht="15.75" x14ac:dyDescent="0.25">
      <c r="A2112" s="400" t="s">
        <v>64</v>
      </c>
      <c r="B2112" s="401">
        <v>2032</v>
      </c>
      <c r="C2112" s="401" t="str">
        <f t="shared" si="55"/>
        <v>Shasta_2032</v>
      </c>
      <c r="D2112" s="100">
        <v>330.04723910459978</v>
      </c>
      <c r="E2112" s="43"/>
      <c r="F2112" s="43"/>
      <c r="G2112" s="43"/>
      <c r="H2112" s="43"/>
    </row>
    <row r="2113" spans="1:8" ht="15.75" x14ac:dyDescent="0.25">
      <c r="A2113" s="400" t="s">
        <v>64</v>
      </c>
      <c r="B2113" s="401">
        <v>2033</v>
      </c>
      <c r="C2113" s="401" t="str">
        <f t="shared" si="55"/>
        <v>Shasta_2033</v>
      </c>
      <c r="D2113" s="100">
        <v>324.55729438791514</v>
      </c>
      <c r="E2113" s="43"/>
      <c r="F2113" s="43"/>
      <c r="G2113" s="43"/>
      <c r="H2113" s="43"/>
    </row>
    <row r="2114" spans="1:8" ht="15.75" x14ac:dyDescent="0.25">
      <c r="A2114" s="400" t="s">
        <v>64</v>
      </c>
      <c r="B2114" s="401">
        <v>2034</v>
      </c>
      <c r="C2114" s="401" t="str">
        <f t="shared" si="55"/>
        <v>Shasta_2034</v>
      </c>
      <c r="D2114" s="100">
        <v>319.74932126160667</v>
      </c>
      <c r="E2114" s="43"/>
      <c r="F2114" s="43"/>
      <c r="G2114" s="43"/>
      <c r="H2114" s="43"/>
    </row>
    <row r="2115" spans="1:8" ht="15.75" x14ac:dyDescent="0.25">
      <c r="A2115" s="400" t="s">
        <v>64</v>
      </c>
      <c r="B2115" s="401">
        <v>2035</v>
      </c>
      <c r="C2115" s="401" t="str">
        <f t="shared" si="55"/>
        <v>Shasta_2035</v>
      </c>
      <c r="D2115" s="100">
        <v>315.5851557330592</v>
      </c>
      <c r="E2115" s="43"/>
      <c r="F2115" s="43"/>
      <c r="G2115" s="43"/>
      <c r="H2115" s="43"/>
    </row>
    <row r="2116" spans="1:8" ht="15.75" x14ac:dyDescent="0.25">
      <c r="A2116" s="400" t="s">
        <v>64</v>
      </c>
      <c r="B2116" s="401">
        <v>2036</v>
      </c>
      <c r="C2116" s="401" t="str">
        <f t="shared" si="55"/>
        <v>Shasta_2036</v>
      </c>
      <c r="D2116" s="100">
        <v>311.98281500285327</v>
      </c>
      <c r="E2116" s="43"/>
      <c r="F2116" s="43"/>
      <c r="G2116" s="43"/>
      <c r="H2116" s="43"/>
    </row>
    <row r="2117" spans="1:8" ht="15.75" x14ac:dyDescent="0.25">
      <c r="A2117" s="400" t="s">
        <v>64</v>
      </c>
      <c r="B2117" s="401">
        <v>2037</v>
      </c>
      <c r="C2117" s="401" t="str">
        <f t="shared" si="55"/>
        <v>Shasta_2037</v>
      </c>
      <c r="D2117" s="100">
        <v>308.91697323029814</v>
      </c>
      <c r="E2117" s="43"/>
      <c r="F2117" s="43"/>
      <c r="G2117" s="43"/>
      <c r="H2117" s="43"/>
    </row>
    <row r="2118" spans="1:8" ht="15.75" x14ac:dyDescent="0.25">
      <c r="A2118" s="400" t="s">
        <v>64</v>
      </c>
      <c r="B2118" s="401">
        <v>2038</v>
      </c>
      <c r="C2118" s="401" t="str">
        <f t="shared" si="55"/>
        <v>Shasta_2038</v>
      </c>
      <c r="D2118" s="100">
        <v>306.32121152771714</v>
      </c>
      <c r="E2118" s="43"/>
      <c r="F2118" s="43"/>
      <c r="G2118" s="43"/>
      <c r="H2118" s="43"/>
    </row>
    <row r="2119" spans="1:8" ht="15.75" x14ac:dyDescent="0.25">
      <c r="A2119" s="400" t="s">
        <v>64</v>
      </c>
      <c r="B2119" s="401">
        <v>2039</v>
      </c>
      <c r="C2119" s="401" t="str">
        <f t="shared" si="55"/>
        <v>Shasta_2039</v>
      </c>
      <c r="D2119" s="100">
        <v>304.11675420710861</v>
      </c>
      <c r="E2119" s="43"/>
      <c r="F2119" s="43"/>
      <c r="G2119" s="43"/>
      <c r="H2119" s="43"/>
    </row>
    <row r="2120" spans="1:8" ht="15.75" x14ac:dyDescent="0.25">
      <c r="A2120" s="400" t="s">
        <v>64</v>
      </c>
      <c r="B2120" s="401">
        <v>2040</v>
      </c>
      <c r="C2120" s="401" t="str">
        <f t="shared" si="55"/>
        <v>Shasta_2040</v>
      </c>
      <c r="D2120" s="100">
        <v>302.27563860389756</v>
      </c>
      <c r="E2120" s="43"/>
      <c r="F2120" s="43"/>
      <c r="G2120" s="43"/>
      <c r="H2120" s="43"/>
    </row>
    <row r="2121" spans="1:8" ht="15.75" x14ac:dyDescent="0.25">
      <c r="A2121" s="400" t="s">
        <v>64</v>
      </c>
      <c r="B2121" s="401">
        <v>2041</v>
      </c>
      <c r="C2121" s="401" t="str">
        <f t="shared" si="55"/>
        <v>Shasta_2041</v>
      </c>
      <c r="D2121" s="100">
        <v>300.75632240037743</v>
      </c>
      <c r="E2121" s="43"/>
      <c r="F2121" s="43"/>
      <c r="G2121" s="43"/>
      <c r="H2121" s="43"/>
    </row>
    <row r="2122" spans="1:8" ht="15.75" x14ac:dyDescent="0.25">
      <c r="A2122" s="400" t="s">
        <v>64</v>
      </c>
      <c r="B2122" s="401">
        <v>2042</v>
      </c>
      <c r="C2122" s="401" t="str">
        <f t="shared" si="55"/>
        <v>Shasta_2042</v>
      </c>
      <c r="D2122" s="100">
        <v>299.48878881519357</v>
      </c>
      <c r="E2122" s="43"/>
      <c r="F2122" s="43"/>
      <c r="G2122" s="43"/>
      <c r="H2122" s="43"/>
    </row>
    <row r="2123" spans="1:8" ht="15.75" x14ac:dyDescent="0.25">
      <c r="A2123" s="400" t="s">
        <v>64</v>
      </c>
      <c r="B2123" s="401">
        <v>2043</v>
      </c>
      <c r="C2123" s="401" t="str">
        <f t="shared" si="55"/>
        <v>Shasta_2043</v>
      </c>
      <c r="D2123" s="100">
        <v>298.4494293338484</v>
      </c>
      <c r="E2123" s="43"/>
      <c r="F2123" s="43"/>
      <c r="G2123" s="43"/>
      <c r="H2123" s="43"/>
    </row>
    <row r="2124" spans="1:8" ht="15.75" x14ac:dyDescent="0.25">
      <c r="A2124" s="400" t="s">
        <v>64</v>
      </c>
      <c r="B2124" s="401">
        <v>2044</v>
      </c>
      <c r="C2124" s="401" t="str">
        <f t="shared" si="55"/>
        <v>Shasta_2044</v>
      </c>
      <c r="D2124" s="100">
        <v>297.57935225395454</v>
      </c>
      <c r="E2124" s="43"/>
      <c r="F2124" s="43"/>
      <c r="G2124" s="43"/>
      <c r="H2124" s="43"/>
    </row>
    <row r="2125" spans="1:8" ht="15.75" x14ac:dyDescent="0.25">
      <c r="A2125" s="400" t="s">
        <v>64</v>
      </c>
      <c r="B2125" s="401">
        <v>2045</v>
      </c>
      <c r="C2125" s="401" t="str">
        <f t="shared" si="55"/>
        <v>Shasta_2045</v>
      </c>
      <c r="D2125" s="100">
        <v>296.84543248524767</v>
      </c>
      <c r="E2125" s="43"/>
      <c r="F2125" s="43"/>
      <c r="G2125" s="43"/>
      <c r="H2125" s="43"/>
    </row>
    <row r="2126" spans="1:8" ht="15.75" x14ac:dyDescent="0.25">
      <c r="A2126" s="400" t="s">
        <v>64</v>
      </c>
      <c r="B2126" s="401">
        <v>2046</v>
      </c>
      <c r="C2126" s="401" t="str">
        <f t="shared" si="55"/>
        <v>Shasta_2046</v>
      </c>
      <c r="D2126" s="100">
        <v>296.23865956059348</v>
      </c>
      <c r="E2126" s="43"/>
      <c r="F2126" s="43"/>
      <c r="G2126" s="43"/>
      <c r="H2126" s="43"/>
    </row>
    <row r="2127" spans="1:8" ht="15.75" x14ac:dyDescent="0.25">
      <c r="A2127" s="400" t="s">
        <v>64</v>
      </c>
      <c r="B2127" s="401">
        <v>2047</v>
      </c>
      <c r="C2127" s="401" t="str">
        <f t="shared" si="55"/>
        <v>Shasta_2047</v>
      </c>
      <c r="D2127" s="100">
        <v>295.74194438391777</v>
      </c>
      <c r="E2127" s="43"/>
      <c r="F2127" s="43"/>
      <c r="G2127" s="43"/>
      <c r="H2127" s="43"/>
    </row>
    <row r="2128" spans="1:8" ht="15.75" x14ac:dyDescent="0.25">
      <c r="A2128" s="400" t="s">
        <v>64</v>
      </c>
      <c r="B2128" s="401">
        <v>2048</v>
      </c>
      <c r="C2128" s="401" t="str">
        <f t="shared" si="55"/>
        <v>Shasta_2048</v>
      </c>
      <c r="D2128" s="100">
        <v>295.32732358066022</v>
      </c>
      <c r="E2128" s="43"/>
      <c r="F2128" s="43"/>
      <c r="G2128" s="43"/>
      <c r="H2128" s="43"/>
    </row>
    <row r="2129" spans="1:8" ht="15.75" x14ac:dyDescent="0.25">
      <c r="A2129" s="400" t="s">
        <v>64</v>
      </c>
      <c r="B2129" s="401">
        <v>2049</v>
      </c>
      <c r="C2129" s="401" t="str">
        <f t="shared" si="55"/>
        <v>Shasta_2049</v>
      </c>
      <c r="D2129" s="100">
        <v>294.97508814344917</v>
      </c>
      <c r="E2129" s="43"/>
      <c r="F2129" s="43"/>
      <c r="G2129" s="43"/>
      <c r="H2129" s="43"/>
    </row>
    <row r="2130" spans="1:8" ht="15.75" x14ac:dyDescent="0.25">
      <c r="A2130" s="400" t="s">
        <v>64</v>
      </c>
      <c r="B2130" s="401">
        <v>2050</v>
      </c>
      <c r="C2130" s="401" t="str">
        <f t="shared" si="55"/>
        <v>Shasta_2050</v>
      </c>
      <c r="D2130" s="100">
        <v>294.69258039793277</v>
      </c>
      <c r="E2130" s="43"/>
      <c r="F2130" s="43"/>
      <c r="G2130" s="43"/>
      <c r="H2130" s="43"/>
    </row>
    <row r="2131" spans="1:8" ht="15.75" x14ac:dyDescent="0.25">
      <c r="A2131" s="96" t="s">
        <v>61</v>
      </c>
      <c r="B2131" s="97">
        <v>2015</v>
      </c>
      <c r="C2131" s="98" t="s">
        <v>63</v>
      </c>
      <c r="D2131" s="99">
        <v>560.73032010793622</v>
      </c>
      <c r="E2131" s="43"/>
      <c r="F2131" s="43"/>
      <c r="G2131" s="43"/>
      <c r="H2131" s="43"/>
    </row>
    <row r="2132" spans="1:8" ht="15.75" x14ac:dyDescent="0.25">
      <c r="A2132" s="96" t="s">
        <v>61</v>
      </c>
      <c r="B2132" s="97">
        <v>2016</v>
      </c>
      <c r="C2132" s="98" t="s">
        <v>62</v>
      </c>
      <c r="D2132" s="99">
        <v>549.99080543746925</v>
      </c>
      <c r="E2132" s="43"/>
      <c r="F2132" s="43"/>
      <c r="G2132" s="43"/>
      <c r="H2132" s="43"/>
    </row>
    <row r="2133" spans="1:8" ht="15.75" x14ac:dyDescent="0.25">
      <c r="A2133" s="400" t="s">
        <v>61</v>
      </c>
      <c r="B2133" s="401">
        <v>2017</v>
      </c>
      <c r="C2133" s="401" t="str">
        <f t="shared" ref="C2133:C2166" si="56">CONCATENATE(A2133,"_",B2133)</f>
        <v>Sierra_2017</v>
      </c>
      <c r="D2133" s="100">
        <v>536.70938802958813</v>
      </c>
      <c r="E2133" s="43"/>
      <c r="F2133" s="43"/>
      <c r="G2133" s="43"/>
      <c r="H2133" s="43"/>
    </row>
    <row r="2134" spans="1:8" ht="15.75" x14ac:dyDescent="0.25">
      <c r="A2134" s="400" t="s">
        <v>61</v>
      </c>
      <c r="B2134" s="401">
        <v>2018</v>
      </c>
      <c r="C2134" s="401" t="str">
        <f t="shared" si="56"/>
        <v>Sierra_2018</v>
      </c>
      <c r="D2134" s="100">
        <v>523.12481801414765</v>
      </c>
      <c r="E2134" s="43"/>
      <c r="F2134" s="43"/>
      <c r="G2134" s="43"/>
      <c r="H2134" s="43"/>
    </row>
    <row r="2135" spans="1:8" ht="15.75" x14ac:dyDescent="0.25">
      <c r="A2135" s="400" t="s">
        <v>61</v>
      </c>
      <c r="B2135" s="401">
        <v>2019</v>
      </c>
      <c r="C2135" s="401" t="str">
        <f t="shared" si="56"/>
        <v>Sierra_2019</v>
      </c>
      <c r="D2135" s="100">
        <v>509.05077309215523</v>
      </c>
      <c r="E2135" s="43"/>
      <c r="F2135" s="43"/>
      <c r="G2135" s="43"/>
      <c r="H2135" s="43"/>
    </row>
    <row r="2136" spans="1:8" ht="15.75" x14ac:dyDescent="0.25">
      <c r="A2136" s="400" t="s">
        <v>61</v>
      </c>
      <c r="B2136" s="401">
        <v>2020</v>
      </c>
      <c r="C2136" s="401" t="str">
        <f t="shared" si="56"/>
        <v>Sierra_2020</v>
      </c>
      <c r="D2136" s="100">
        <v>494.49543215128165</v>
      </c>
      <c r="E2136" s="43"/>
      <c r="F2136" s="43"/>
      <c r="G2136" s="43"/>
      <c r="H2136" s="43"/>
    </row>
    <row r="2137" spans="1:8" ht="15.75" x14ac:dyDescent="0.25">
      <c r="A2137" s="400" t="s">
        <v>61</v>
      </c>
      <c r="B2137" s="401">
        <v>2021</v>
      </c>
      <c r="C2137" s="401" t="str">
        <f t="shared" si="56"/>
        <v>Sierra_2021</v>
      </c>
      <c r="D2137" s="100">
        <v>479.8006034992552</v>
      </c>
      <c r="E2137" s="43"/>
      <c r="F2137" s="43"/>
      <c r="G2137" s="43"/>
      <c r="H2137" s="43"/>
    </row>
    <row r="2138" spans="1:8" ht="15.75" x14ac:dyDescent="0.25">
      <c r="A2138" s="400" t="s">
        <v>61</v>
      </c>
      <c r="B2138" s="401">
        <v>2022</v>
      </c>
      <c r="C2138" s="401" t="str">
        <f t="shared" si="56"/>
        <v>Sierra_2022</v>
      </c>
      <c r="D2138" s="100">
        <v>465.18348346646502</v>
      </c>
      <c r="E2138" s="43"/>
      <c r="F2138" s="43"/>
      <c r="G2138" s="43"/>
      <c r="H2138" s="43"/>
    </row>
    <row r="2139" spans="1:8" ht="15.75" x14ac:dyDescent="0.25">
      <c r="A2139" s="400" t="s">
        <v>61</v>
      </c>
      <c r="B2139" s="401">
        <v>2023</v>
      </c>
      <c r="C2139" s="401" t="str">
        <f t="shared" si="56"/>
        <v>Sierra_2023</v>
      </c>
      <c r="D2139" s="100">
        <v>450.79584382818143</v>
      </c>
      <c r="E2139" s="43"/>
      <c r="F2139" s="43"/>
      <c r="G2139" s="43"/>
      <c r="H2139" s="43"/>
    </row>
    <row r="2140" spans="1:8" ht="15.75" x14ac:dyDescent="0.25">
      <c r="A2140" s="400" t="s">
        <v>61</v>
      </c>
      <c r="B2140" s="401">
        <v>2024</v>
      </c>
      <c r="C2140" s="401" t="str">
        <f t="shared" si="56"/>
        <v>Sierra_2024</v>
      </c>
      <c r="D2140" s="100">
        <v>436.52539885409362</v>
      </c>
      <c r="E2140" s="43"/>
      <c r="F2140" s="43"/>
      <c r="G2140" s="43"/>
      <c r="H2140" s="43"/>
    </row>
    <row r="2141" spans="1:8" ht="15.75" x14ac:dyDescent="0.25">
      <c r="A2141" s="400" t="s">
        <v>61</v>
      </c>
      <c r="B2141" s="401">
        <v>2025</v>
      </c>
      <c r="C2141" s="401" t="str">
        <f t="shared" si="56"/>
        <v>Sierra_2025</v>
      </c>
      <c r="D2141" s="100">
        <v>422.50279679368663</v>
      </c>
      <c r="E2141" s="43"/>
      <c r="F2141" s="43"/>
      <c r="G2141" s="43"/>
      <c r="H2141" s="43"/>
    </row>
    <row r="2142" spans="1:8" ht="15.75" x14ac:dyDescent="0.25">
      <c r="A2142" s="400" t="s">
        <v>61</v>
      </c>
      <c r="B2142" s="401">
        <v>2026</v>
      </c>
      <c r="C2142" s="401" t="str">
        <f t="shared" si="56"/>
        <v>Sierra_2026</v>
      </c>
      <c r="D2142" s="100">
        <v>409.88216284583035</v>
      </c>
      <c r="E2142" s="43"/>
      <c r="F2142" s="43"/>
      <c r="G2142" s="43"/>
      <c r="H2142" s="43"/>
    </row>
    <row r="2143" spans="1:8" ht="15.75" x14ac:dyDescent="0.25">
      <c r="A2143" s="400" t="s">
        <v>61</v>
      </c>
      <c r="B2143" s="401">
        <v>2027</v>
      </c>
      <c r="C2143" s="401" t="str">
        <f t="shared" si="56"/>
        <v>Sierra_2027</v>
      </c>
      <c r="D2143" s="100">
        <v>398.36064619533568</v>
      </c>
      <c r="E2143" s="43"/>
      <c r="F2143" s="43"/>
      <c r="G2143" s="43"/>
      <c r="H2143" s="43"/>
    </row>
    <row r="2144" spans="1:8" ht="15.75" x14ac:dyDescent="0.25">
      <c r="A2144" s="400" t="s">
        <v>61</v>
      </c>
      <c r="B2144" s="401">
        <v>2028</v>
      </c>
      <c r="C2144" s="401" t="str">
        <f t="shared" si="56"/>
        <v>Sierra_2028</v>
      </c>
      <c r="D2144" s="100">
        <v>387.96057351683635</v>
      </c>
      <c r="E2144" s="43"/>
      <c r="F2144" s="43"/>
      <c r="G2144" s="43"/>
      <c r="H2144" s="43"/>
    </row>
    <row r="2145" spans="1:8" ht="15.75" x14ac:dyDescent="0.25">
      <c r="A2145" s="400" t="s">
        <v>61</v>
      </c>
      <c r="B2145" s="401">
        <v>2029</v>
      </c>
      <c r="C2145" s="401" t="str">
        <f t="shared" si="56"/>
        <v>Sierra_2029</v>
      </c>
      <c r="D2145" s="100">
        <v>378.55826113370114</v>
      </c>
      <c r="E2145" s="43"/>
      <c r="F2145" s="43"/>
      <c r="G2145" s="43"/>
      <c r="H2145" s="43"/>
    </row>
    <row r="2146" spans="1:8" ht="15.75" x14ac:dyDescent="0.25">
      <c r="A2146" s="400" t="s">
        <v>61</v>
      </c>
      <c r="B2146" s="401">
        <v>2030</v>
      </c>
      <c r="C2146" s="401" t="str">
        <f t="shared" si="56"/>
        <v>Sierra_2030</v>
      </c>
      <c r="D2146" s="100">
        <v>370.16757390315666</v>
      </c>
      <c r="E2146" s="43"/>
      <c r="F2146" s="43"/>
      <c r="G2146" s="43"/>
      <c r="H2146" s="43"/>
    </row>
    <row r="2147" spans="1:8" ht="15.75" x14ac:dyDescent="0.25">
      <c r="A2147" s="400" t="s">
        <v>61</v>
      </c>
      <c r="B2147" s="401">
        <v>2031</v>
      </c>
      <c r="C2147" s="401" t="str">
        <f t="shared" si="56"/>
        <v>Sierra_2031</v>
      </c>
      <c r="D2147" s="100">
        <v>362.65808973358264</v>
      </c>
      <c r="E2147" s="43"/>
      <c r="F2147" s="43"/>
      <c r="G2147" s="43"/>
      <c r="H2147" s="43"/>
    </row>
    <row r="2148" spans="1:8" ht="15.75" x14ac:dyDescent="0.25">
      <c r="A2148" s="400" t="s">
        <v>61</v>
      </c>
      <c r="B2148" s="401">
        <v>2032</v>
      </c>
      <c r="C2148" s="401" t="str">
        <f t="shared" si="56"/>
        <v>Sierra_2032</v>
      </c>
      <c r="D2148" s="100">
        <v>356.01351994349591</v>
      </c>
      <c r="E2148" s="43"/>
      <c r="F2148" s="43"/>
      <c r="G2148" s="43"/>
      <c r="H2148" s="43"/>
    </row>
    <row r="2149" spans="1:8" ht="15.75" x14ac:dyDescent="0.25">
      <c r="A2149" s="400" t="s">
        <v>61</v>
      </c>
      <c r="B2149" s="401">
        <v>2033</v>
      </c>
      <c r="C2149" s="401" t="str">
        <f t="shared" si="56"/>
        <v>Sierra_2033</v>
      </c>
      <c r="D2149" s="100">
        <v>350.17779303981501</v>
      </c>
      <c r="E2149" s="43"/>
      <c r="F2149" s="43"/>
      <c r="G2149" s="43"/>
      <c r="H2149" s="43"/>
    </row>
    <row r="2150" spans="1:8" ht="15.75" x14ac:dyDescent="0.25">
      <c r="A2150" s="400" t="s">
        <v>61</v>
      </c>
      <c r="B2150" s="401">
        <v>2034</v>
      </c>
      <c r="C2150" s="401" t="str">
        <f t="shared" si="56"/>
        <v>Sierra_2034</v>
      </c>
      <c r="D2150" s="100">
        <v>344.99235459705324</v>
      </c>
      <c r="E2150" s="43"/>
      <c r="F2150" s="43"/>
      <c r="G2150" s="43"/>
      <c r="H2150" s="43"/>
    </row>
    <row r="2151" spans="1:8" ht="15.75" x14ac:dyDescent="0.25">
      <c r="A2151" s="400" t="s">
        <v>61</v>
      </c>
      <c r="B2151" s="401">
        <v>2035</v>
      </c>
      <c r="C2151" s="401" t="str">
        <f t="shared" si="56"/>
        <v>Sierra_2035</v>
      </c>
      <c r="D2151" s="100">
        <v>340.40735658812594</v>
      </c>
      <c r="E2151" s="43"/>
      <c r="F2151" s="43"/>
      <c r="G2151" s="43"/>
      <c r="H2151" s="43"/>
    </row>
    <row r="2152" spans="1:8" ht="15.75" x14ac:dyDescent="0.25">
      <c r="A2152" s="400" t="s">
        <v>61</v>
      </c>
      <c r="B2152" s="401">
        <v>2036</v>
      </c>
      <c r="C2152" s="401" t="str">
        <f t="shared" si="56"/>
        <v>Sierra_2036</v>
      </c>
      <c r="D2152" s="100">
        <v>336.44257617216272</v>
      </c>
      <c r="E2152" s="43"/>
      <c r="F2152" s="43"/>
      <c r="G2152" s="43"/>
      <c r="H2152" s="43"/>
    </row>
    <row r="2153" spans="1:8" ht="15.75" x14ac:dyDescent="0.25">
      <c r="A2153" s="400" t="s">
        <v>61</v>
      </c>
      <c r="B2153" s="401">
        <v>2037</v>
      </c>
      <c r="C2153" s="401" t="str">
        <f t="shared" si="56"/>
        <v>Sierra_2037</v>
      </c>
      <c r="D2153" s="100">
        <v>333.02039898511373</v>
      </c>
      <c r="E2153" s="43"/>
      <c r="F2153" s="43"/>
      <c r="G2153" s="43"/>
      <c r="H2153" s="43"/>
    </row>
    <row r="2154" spans="1:8" ht="15.75" x14ac:dyDescent="0.25">
      <c r="A2154" s="400" t="s">
        <v>61</v>
      </c>
      <c r="B2154" s="401">
        <v>2038</v>
      </c>
      <c r="C2154" s="401" t="str">
        <f t="shared" si="56"/>
        <v>Sierra_2038</v>
      </c>
      <c r="D2154" s="100">
        <v>330.11794241089689</v>
      </c>
      <c r="E2154" s="43"/>
      <c r="F2154" s="43"/>
      <c r="G2154" s="43"/>
      <c r="H2154" s="43"/>
    </row>
    <row r="2155" spans="1:8" ht="15.75" x14ac:dyDescent="0.25">
      <c r="A2155" s="400" t="s">
        <v>61</v>
      </c>
      <c r="B2155" s="401">
        <v>2039</v>
      </c>
      <c r="C2155" s="401" t="str">
        <f t="shared" si="56"/>
        <v>Sierra_2039</v>
      </c>
      <c r="D2155" s="100">
        <v>327.63235340072873</v>
      </c>
      <c r="E2155" s="43"/>
      <c r="F2155" s="43"/>
      <c r="G2155" s="43"/>
      <c r="H2155" s="43"/>
    </row>
    <row r="2156" spans="1:8" ht="15.75" x14ac:dyDescent="0.25">
      <c r="A2156" s="400" t="s">
        <v>61</v>
      </c>
      <c r="B2156" s="401">
        <v>2040</v>
      </c>
      <c r="C2156" s="401" t="str">
        <f t="shared" si="56"/>
        <v>Sierra_2040</v>
      </c>
      <c r="D2156" s="100">
        <v>325.51723039160743</v>
      </c>
      <c r="E2156" s="43"/>
      <c r="F2156" s="43"/>
      <c r="G2156" s="43"/>
      <c r="H2156" s="43"/>
    </row>
    <row r="2157" spans="1:8" ht="15.75" x14ac:dyDescent="0.25">
      <c r="A2157" s="400" t="s">
        <v>61</v>
      </c>
      <c r="B2157" s="401">
        <v>2041</v>
      </c>
      <c r="C2157" s="401" t="str">
        <f t="shared" si="56"/>
        <v>Sierra_2041</v>
      </c>
      <c r="D2157" s="100">
        <v>323.76345934761304</v>
      </c>
      <c r="E2157" s="43"/>
      <c r="F2157" s="43"/>
      <c r="G2157" s="43"/>
      <c r="H2157" s="43"/>
    </row>
    <row r="2158" spans="1:8" ht="15.75" x14ac:dyDescent="0.25">
      <c r="A2158" s="400" t="s">
        <v>61</v>
      </c>
      <c r="B2158" s="401">
        <v>2042</v>
      </c>
      <c r="C2158" s="401" t="str">
        <f t="shared" si="56"/>
        <v>Sierra_2042</v>
      </c>
      <c r="D2158" s="100">
        <v>322.27153024767699</v>
      </c>
      <c r="E2158" s="43"/>
      <c r="F2158" s="43"/>
      <c r="G2158" s="43"/>
      <c r="H2158" s="43"/>
    </row>
    <row r="2159" spans="1:8" ht="15.75" x14ac:dyDescent="0.25">
      <c r="A2159" s="400" t="s">
        <v>61</v>
      </c>
      <c r="B2159" s="401">
        <v>2043</v>
      </c>
      <c r="C2159" s="401" t="str">
        <f t="shared" si="56"/>
        <v>Sierra_2043</v>
      </c>
      <c r="D2159" s="100">
        <v>321.03455879091501</v>
      </c>
      <c r="E2159" s="43"/>
      <c r="F2159" s="43"/>
      <c r="G2159" s="43"/>
      <c r="H2159" s="43"/>
    </row>
    <row r="2160" spans="1:8" ht="15.75" x14ac:dyDescent="0.25">
      <c r="A2160" s="400" t="s">
        <v>61</v>
      </c>
      <c r="B2160" s="401">
        <v>2044</v>
      </c>
      <c r="C2160" s="401" t="str">
        <f t="shared" si="56"/>
        <v>Sierra_2044</v>
      </c>
      <c r="D2160" s="100">
        <v>319.97388124788654</v>
      </c>
      <c r="E2160" s="43"/>
      <c r="F2160" s="43"/>
      <c r="G2160" s="43"/>
      <c r="H2160" s="43"/>
    </row>
    <row r="2161" spans="1:8" ht="15.75" x14ac:dyDescent="0.25">
      <c r="A2161" s="400" t="s">
        <v>61</v>
      </c>
      <c r="B2161" s="401">
        <v>2045</v>
      </c>
      <c r="C2161" s="401" t="str">
        <f t="shared" si="56"/>
        <v>Sierra_2045</v>
      </c>
      <c r="D2161" s="100">
        <v>319.05565595656589</v>
      </c>
      <c r="E2161" s="43"/>
      <c r="F2161" s="43"/>
      <c r="G2161" s="43"/>
      <c r="H2161" s="43"/>
    </row>
    <row r="2162" spans="1:8" ht="15.75" x14ac:dyDescent="0.25">
      <c r="A2162" s="400" t="s">
        <v>61</v>
      </c>
      <c r="B2162" s="401">
        <v>2046</v>
      </c>
      <c r="C2162" s="401" t="str">
        <f t="shared" si="56"/>
        <v>Sierra_2046</v>
      </c>
      <c r="D2162" s="100">
        <v>318.30446001847935</v>
      </c>
      <c r="E2162" s="43"/>
      <c r="F2162" s="43"/>
      <c r="G2162" s="43"/>
      <c r="H2162" s="43"/>
    </row>
    <row r="2163" spans="1:8" ht="15.75" x14ac:dyDescent="0.25">
      <c r="A2163" s="400" t="s">
        <v>61</v>
      </c>
      <c r="B2163" s="401">
        <v>2047</v>
      </c>
      <c r="C2163" s="401" t="str">
        <f t="shared" si="56"/>
        <v>Sierra_2047</v>
      </c>
      <c r="D2163" s="100">
        <v>317.6398120730359</v>
      </c>
      <c r="E2163" s="43"/>
      <c r="F2163" s="43"/>
      <c r="G2163" s="43"/>
      <c r="H2163" s="43"/>
    </row>
    <row r="2164" spans="1:8" ht="15.75" x14ac:dyDescent="0.25">
      <c r="A2164" s="400" t="s">
        <v>61</v>
      </c>
      <c r="B2164" s="401">
        <v>2048</v>
      </c>
      <c r="C2164" s="401" t="str">
        <f t="shared" si="56"/>
        <v>Sierra_2048</v>
      </c>
      <c r="D2164" s="100">
        <v>317.10209656371978</v>
      </c>
      <c r="E2164" s="43"/>
      <c r="F2164" s="43"/>
      <c r="G2164" s="43"/>
      <c r="H2164" s="43"/>
    </row>
    <row r="2165" spans="1:8" ht="15.75" x14ac:dyDescent="0.25">
      <c r="A2165" s="400" t="s">
        <v>61</v>
      </c>
      <c r="B2165" s="401">
        <v>2049</v>
      </c>
      <c r="C2165" s="401" t="str">
        <f t="shared" si="56"/>
        <v>Sierra_2049</v>
      </c>
      <c r="D2165" s="100">
        <v>316.62871679134122</v>
      </c>
      <c r="E2165" s="43"/>
      <c r="F2165" s="43"/>
      <c r="G2165" s="43"/>
      <c r="H2165" s="43"/>
    </row>
    <row r="2166" spans="1:8" ht="15.75" x14ac:dyDescent="0.25">
      <c r="A2166" s="400" t="s">
        <v>61</v>
      </c>
      <c r="B2166" s="401">
        <v>2050</v>
      </c>
      <c r="C2166" s="401" t="str">
        <f t="shared" si="56"/>
        <v>Sierra_2050</v>
      </c>
      <c r="D2166" s="100">
        <v>316.24828327970778</v>
      </c>
      <c r="E2166" s="43"/>
      <c r="F2166" s="43"/>
      <c r="G2166" s="43"/>
      <c r="H2166" s="43"/>
    </row>
    <row r="2167" spans="1:8" ht="15.75" x14ac:dyDescent="0.25">
      <c r="A2167" s="96" t="s">
        <v>58</v>
      </c>
      <c r="B2167" s="97">
        <v>2015</v>
      </c>
      <c r="C2167" s="98" t="s">
        <v>60</v>
      </c>
      <c r="D2167" s="99">
        <v>556.55503202765703</v>
      </c>
      <c r="E2167" s="43"/>
      <c r="F2167" s="43"/>
      <c r="G2167" s="43"/>
      <c r="H2167" s="43"/>
    </row>
    <row r="2168" spans="1:8" ht="15.75" x14ac:dyDescent="0.25">
      <c r="A2168" s="96" t="s">
        <v>58</v>
      </c>
      <c r="B2168" s="97">
        <v>2016</v>
      </c>
      <c r="C2168" s="98" t="s">
        <v>59</v>
      </c>
      <c r="D2168" s="99">
        <v>546.26179885583201</v>
      </c>
      <c r="E2168" s="43"/>
      <c r="F2168" s="43"/>
      <c r="G2168" s="43"/>
      <c r="H2168" s="43"/>
    </row>
    <row r="2169" spans="1:8" ht="15.75" x14ac:dyDescent="0.25">
      <c r="A2169" s="400" t="s">
        <v>58</v>
      </c>
      <c r="B2169" s="401">
        <v>2017</v>
      </c>
      <c r="C2169" s="401" t="str">
        <f t="shared" ref="C2169:C2202" si="57">CONCATENATE(A2169,"_",B2169)</f>
        <v>Siskiyou_2017</v>
      </c>
      <c r="D2169" s="100">
        <v>533.25315201496346</v>
      </c>
      <c r="E2169" s="43"/>
      <c r="F2169" s="43"/>
      <c r="G2169" s="43"/>
      <c r="H2169" s="43"/>
    </row>
    <row r="2170" spans="1:8" ht="15.75" x14ac:dyDescent="0.25">
      <c r="A2170" s="400" t="s">
        <v>58</v>
      </c>
      <c r="B2170" s="401">
        <v>2018</v>
      </c>
      <c r="C2170" s="401" t="str">
        <f t="shared" si="57"/>
        <v>Siskiyou_2018</v>
      </c>
      <c r="D2170" s="100">
        <v>519.77666350690356</v>
      </c>
      <c r="E2170" s="43"/>
      <c r="F2170" s="43"/>
      <c r="G2170" s="43"/>
      <c r="H2170" s="43"/>
    </row>
    <row r="2171" spans="1:8" ht="15.75" x14ac:dyDescent="0.25">
      <c r="A2171" s="400" t="s">
        <v>58</v>
      </c>
      <c r="B2171" s="401">
        <v>2019</v>
      </c>
      <c r="C2171" s="401" t="str">
        <f t="shared" si="57"/>
        <v>Siskiyou_2019</v>
      </c>
      <c r="D2171" s="100">
        <v>505.69648859738123</v>
      </c>
      <c r="E2171" s="43"/>
      <c r="F2171" s="43"/>
      <c r="G2171" s="43"/>
      <c r="H2171" s="43"/>
    </row>
    <row r="2172" spans="1:8" ht="15.75" x14ac:dyDescent="0.25">
      <c r="A2172" s="400" t="s">
        <v>58</v>
      </c>
      <c r="B2172" s="401">
        <v>2020</v>
      </c>
      <c r="C2172" s="401" t="str">
        <f t="shared" si="57"/>
        <v>Siskiyou_2020</v>
      </c>
      <c r="D2172" s="100">
        <v>491.30205106034862</v>
      </c>
      <c r="E2172" s="43"/>
      <c r="F2172" s="43"/>
      <c r="G2172" s="43"/>
      <c r="H2172" s="43"/>
    </row>
    <row r="2173" spans="1:8" ht="15.75" x14ac:dyDescent="0.25">
      <c r="A2173" s="400" t="s">
        <v>58</v>
      </c>
      <c r="B2173" s="401">
        <v>2021</v>
      </c>
      <c r="C2173" s="401" t="str">
        <f t="shared" si="57"/>
        <v>Siskiyou_2021</v>
      </c>
      <c r="D2173" s="100">
        <v>476.66505418787733</v>
      </c>
      <c r="E2173" s="43"/>
      <c r="F2173" s="43"/>
      <c r="G2173" s="43"/>
      <c r="H2173" s="43"/>
    </row>
    <row r="2174" spans="1:8" ht="15.75" x14ac:dyDescent="0.25">
      <c r="A2174" s="400" t="s">
        <v>58</v>
      </c>
      <c r="B2174" s="401">
        <v>2022</v>
      </c>
      <c r="C2174" s="401" t="str">
        <f t="shared" si="57"/>
        <v>Siskiyou_2022</v>
      </c>
      <c r="D2174" s="100">
        <v>462.03753551386853</v>
      </c>
      <c r="E2174" s="43"/>
      <c r="F2174" s="43"/>
      <c r="G2174" s="43"/>
      <c r="H2174" s="43"/>
    </row>
    <row r="2175" spans="1:8" ht="15.75" x14ac:dyDescent="0.25">
      <c r="A2175" s="400" t="s">
        <v>58</v>
      </c>
      <c r="B2175" s="401">
        <v>2023</v>
      </c>
      <c r="C2175" s="401" t="str">
        <f t="shared" si="57"/>
        <v>Siskiyou_2023</v>
      </c>
      <c r="D2175" s="100">
        <v>447.59169550814471</v>
      </c>
      <c r="E2175" s="43"/>
      <c r="F2175" s="43"/>
      <c r="G2175" s="43"/>
      <c r="H2175" s="43"/>
    </row>
    <row r="2176" spans="1:8" ht="15.75" x14ac:dyDescent="0.25">
      <c r="A2176" s="400" t="s">
        <v>58</v>
      </c>
      <c r="B2176" s="401">
        <v>2024</v>
      </c>
      <c r="C2176" s="401" t="str">
        <f t="shared" si="57"/>
        <v>Siskiyou_2024</v>
      </c>
      <c r="D2176" s="100">
        <v>433.39214934427707</v>
      </c>
      <c r="E2176" s="43"/>
      <c r="F2176" s="43"/>
      <c r="G2176" s="43"/>
      <c r="H2176" s="43"/>
    </row>
    <row r="2177" spans="1:8" ht="15.75" x14ac:dyDescent="0.25">
      <c r="A2177" s="400" t="s">
        <v>58</v>
      </c>
      <c r="B2177" s="401">
        <v>2025</v>
      </c>
      <c r="C2177" s="401" t="str">
        <f t="shared" si="57"/>
        <v>Siskiyou_2025</v>
      </c>
      <c r="D2177" s="100">
        <v>419.46585810244301</v>
      </c>
      <c r="E2177" s="43"/>
      <c r="F2177" s="43"/>
      <c r="G2177" s="43"/>
      <c r="H2177" s="43"/>
    </row>
    <row r="2178" spans="1:8" ht="15.75" x14ac:dyDescent="0.25">
      <c r="A2178" s="400" t="s">
        <v>58</v>
      </c>
      <c r="B2178" s="401">
        <v>2026</v>
      </c>
      <c r="C2178" s="401" t="str">
        <f t="shared" si="57"/>
        <v>Siskiyou_2026</v>
      </c>
      <c r="D2178" s="100">
        <v>406.75694758115321</v>
      </c>
      <c r="E2178" s="43"/>
      <c r="F2178" s="43"/>
      <c r="G2178" s="43"/>
      <c r="H2178" s="43"/>
    </row>
    <row r="2179" spans="1:8" ht="15.75" x14ac:dyDescent="0.25">
      <c r="A2179" s="400" t="s">
        <v>58</v>
      </c>
      <c r="B2179" s="401">
        <v>2027</v>
      </c>
      <c r="C2179" s="401" t="str">
        <f t="shared" si="57"/>
        <v>Siskiyou_2027</v>
      </c>
      <c r="D2179" s="100">
        <v>395.08970482839226</v>
      </c>
      <c r="E2179" s="43"/>
      <c r="F2179" s="43"/>
      <c r="G2179" s="43"/>
      <c r="H2179" s="43"/>
    </row>
    <row r="2180" spans="1:8" ht="15.75" x14ac:dyDescent="0.25">
      <c r="A2180" s="400" t="s">
        <v>58</v>
      </c>
      <c r="B2180" s="401">
        <v>2028</v>
      </c>
      <c r="C2180" s="401" t="str">
        <f t="shared" si="57"/>
        <v>Siskiyou_2028</v>
      </c>
      <c r="D2180" s="100">
        <v>384.53782769987748</v>
      </c>
      <c r="E2180" s="43"/>
      <c r="F2180" s="43"/>
      <c r="G2180" s="43"/>
      <c r="H2180" s="43"/>
    </row>
    <row r="2181" spans="1:8" ht="15.75" x14ac:dyDescent="0.25">
      <c r="A2181" s="400" t="s">
        <v>58</v>
      </c>
      <c r="B2181" s="401">
        <v>2029</v>
      </c>
      <c r="C2181" s="401" t="str">
        <f t="shared" si="57"/>
        <v>Siskiyou_2029</v>
      </c>
      <c r="D2181" s="100">
        <v>374.99846887091707</v>
      </c>
      <c r="E2181" s="43"/>
      <c r="F2181" s="43"/>
      <c r="G2181" s="43"/>
      <c r="H2181" s="43"/>
    </row>
    <row r="2182" spans="1:8" ht="15.75" x14ac:dyDescent="0.25">
      <c r="A2182" s="400" t="s">
        <v>58</v>
      </c>
      <c r="B2182" s="401">
        <v>2030</v>
      </c>
      <c r="C2182" s="401" t="str">
        <f t="shared" si="57"/>
        <v>Siskiyou_2030</v>
      </c>
      <c r="D2182" s="100">
        <v>366.42853610603765</v>
      </c>
      <c r="E2182" s="43"/>
      <c r="F2182" s="43"/>
      <c r="G2182" s="43"/>
      <c r="H2182" s="43"/>
    </row>
    <row r="2183" spans="1:8" ht="15.75" x14ac:dyDescent="0.25">
      <c r="A2183" s="400" t="s">
        <v>58</v>
      </c>
      <c r="B2183" s="401">
        <v>2031</v>
      </c>
      <c r="C2183" s="401" t="str">
        <f t="shared" si="57"/>
        <v>Siskiyou_2031</v>
      </c>
      <c r="D2183" s="100">
        <v>358.74859029052567</v>
      </c>
      <c r="E2183" s="43"/>
      <c r="F2183" s="43"/>
      <c r="G2183" s="43"/>
      <c r="H2183" s="43"/>
    </row>
    <row r="2184" spans="1:8" ht="15.75" x14ac:dyDescent="0.25">
      <c r="A2184" s="400" t="s">
        <v>58</v>
      </c>
      <c r="B2184" s="401">
        <v>2032</v>
      </c>
      <c r="C2184" s="401" t="str">
        <f t="shared" si="57"/>
        <v>Siskiyou_2032</v>
      </c>
      <c r="D2184" s="100">
        <v>351.93119864667949</v>
      </c>
      <c r="E2184" s="43"/>
      <c r="F2184" s="43"/>
      <c r="G2184" s="43"/>
      <c r="H2184" s="43"/>
    </row>
    <row r="2185" spans="1:8" ht="15.75" x14ac:dyDescent="0.25">
      <c r="A2185" s="400" t="s">
        <v>58</v>
      </c>
      <c r="B2185" s="401">
        <v>2033</v>
      </c>
      <c r="C2185" s="401" t="str">
        <f t="shared" si="57"/>
        <v>Siskiyou_2033</v>
      </c>
      <c r="D2185" s="100">
        <v>345.87588103823396</v>
      </c>
      <c r="E2185" s="43"/>
      <c r="F2185" s="43"/>
      <c r="G2185" s="43"/>
      <c r="H2185" s="43"/>
    </row>
    <row r="2186" spans="1:8" ht="15.75" x14ac:dyDescent="0.25">
      <c r="A2186" s="400" t="s">
        <v>58</v>
      </c>
      <c r="B2186" s="401">
        <v>2034</v>
      </c>
      <c r="C2186" s="401" t="str">
        <f t="shared" si="57"/>
        <v>Siskiyou_2034</v>
      </c>
      <c r="D2186" s="100">
        <v>340.52896515737223</v>
      </c>
      <c r="E2186" s="43"/>
      <c r="F2186" s="43"/>
      <c r="G2186" s="43"/>
      <c r="H2186" s="43"/>
    </row>
    <row r="2187" spans="1:8" ht="15.75" x14ac:dyDescent="0.25">
      <c r="A2187" s="400" t="s">
        <v>58</v>
      </c>
      <c r="B2187" s="401">
        <v>2035</v>
      </c>
      <c r="C2187" s="401" t="str">
        <f t="shared" si="57"/>
        <v>Siskiyou_2035</v>
      </c>
      <c r="D2187" s="100">
        <v>335.82891481358308</v>
      </c>
      <c r="E2187" s="43"/>
      <c r="F2187" s="43"/>
      <c r="G2187" s="43"/>
      <c r="H2187" s="43"/>
    </row>
    <row r="2188" spans="1:8" ht="15.75" x14ac:dyDescent="0.25">
      <c r="A2188" s="400" t="s">
        <v>58</v>
      </c>
      <c r="B2188" s="401">
        <v>2036</v>
      </c>
      <c r="C2188" s="401" t="str">
        <f t="shared" si="57"/>
        <v>Siskiyou_2036</v>
      </c>
      <c r="D2188" s="100">
        <v>331.73740955987205</v>
      </c>
      <c r="E2188" s="43"/>
      <c r="F2188" s="43"/>
      <c r="G2188" s="43"/>
      <c r="H2188" s="43"/>
    </row>
    <row r="2189" spans="1:8" ht="15.75" x14ac:dyDescent="0.25">
      <c r="A2189" s="400" t="s">
        <v>58</v>
      </c>
      <c r="B2189" s="401">
        <v>2037</v>
      </c>
      <c r="C2189" s="401" t="str">
        <f t="shared" si="57"/>
        <v>Siskiyou_2037</v>
      </c>
      <c r="D2189" s="100">
        <v>328.1974944907958</v>
      </c>
      <c r="E2189" s="43"/>
      <c r="F2189" s="43"/>
      <c r="G2189" s="43"/>
      <c r="H2189" s="43"/>
    </row>
    <row r="2190" spans="1:8" ht="15.75" x14ac:dyDescent="0.25">
      <c r="A2190" s="400" t="s">
        <v>58</v>
      </c>
      <c r="B2190" s="401">
        <v>2038</v>
      </c>
      <c r="C2190" s="401" t="str">
        <f t="shared" si="57"/>
        <v>Siskiyou_2038</v>
      </c>
      <c r="D2190" s="100">
        <v>325.16888718535779</v>
      </c>
      <c r="E2190" s="43"/>
      <c r="F2190" s="43"/>
      <c r="G2190" s="43"/>
      <c r="H2190" s="43"/>
    </row>
    <row r="2191" spans="1:8" ht="15.75" x14ac:dyDescent="0.25">
      <c r="A2191" s="400" t="s">
        <v>58</v>
      </c>
      <c r="B2191" s="401">
        <v>2039</v>
      </c>
      <c r="C2191" s="401" t="str">
        <f t="shared" si="57"/>
        <v>Siskiyou_2039</v>
      </c>
      <c r="D2191" s="100">
        <v>322.56443863936045</v>
      </c>
      <c r="E2191" s="43"/>
      <c r="F2191" s="43"/>
      <c r="G2191" s="43"/>
      <c r="H2191" s="43"/>
    </row>
    <row r="2192" spans="1:8" ht="15.75" x14ac:dyDescent="0.25">
      <c r="A2192" s="400" t="s">
        <v>58</v>
      </c>
      <c r="B2192" s="401">
        <v>2040</v>
      </c>
      <c r="C2192" s="401" t="str">
        <f t="shared" si="57"/>
        <v>Siskiyou_2040</v>
      </c>
      <c r="D2192" s="100">
        <v>320.34670765714964</v>
      </c>
      <c r="E2192" s="43"/>
      <c r="F2192" s="43"/>
      <c r="G2192" s="43"/>
      <c r="H2192" s="43"/>
    </row>
    <row r="2193" spans="1:8" ht="15.75" x14ac:dyDescent="0.25">
      <c r="A2193" s="400" t="s">
        <v>58</v>
      </c>
      <c r="B2193" s="401">
        <v>2041</v>
      </c>
      <c r="C2193" s="401" t="str">
        <f t="shared" si="57"/>
        <v>Siskiyou_2041</v>
      </c>
      <c r="D2193" s="100">
        <v>318.49773054146772</v>
      </c>
      <c r="E2193" s="43"/>
      <c r="F2193" s="43"/>
      <c r="G2193" s="43"/>
      <c r="H2193" s="43"/>
    </row>
    <row r="2194" spans="1:8" ht="15.75" x14ac:dyDescent="0.25">
      <c r="A2194" s="400" t="s">
        <v>58</v>
      </c>
      <c r="B2194" s="401">
        <v>2042</v>
      </c>
      <c r="C2194" s="401" t="str">
        <f t="shared" si="57"/>
        <v>Siskiyou_2042</v>
      </c>
      <c r="D2194" s="100">
        <v>316.91830106164917</v>
      </c>
      <c r="E2194" s="43"/>
      <c r="F2194" s="43"/>
      <c r="G2194" s="43"/>
      <c r="H2194" s="43"/>
    </row>
    <row r="2195" spans="1:8" ht="15.75" x14ac:dyDescent="0.25">
      <c r="A2195" s="400" t="s">
        <v>58</v>
      </c>
      <c r="B2195" s="401">
        <v>2043</v>
      </c>
      <c r="C2195" s="401" t="str">
        <f t="shared" si="57"/>
        <v>Siskiyou_2043</v>
      </c>
      <c r="D2195" s="100">
        <v>315.5968859870942</v>
      </c>
      <c r="E2195" s="43"/>
      <c r="F2195" s="43"/>
      <c r="G2195" s="43"/>
      <c r="H2195" s="43"/>
    </row>
    <row r="2196" spans="1:8" ht="15.75" x14ac:dyDescent="0.25">
      <c r="A2196" s="400" t="s">
        <v>58</v>
      </c>
      <c r="B2196" s="401">
        <v>2044</v>
      </c>
      <c r="C2196" s="401" t="str">
        <f t="shared" si="57"/>
        <v>Siskiyou_2044</v>
      </c>
      <c r="D2196" s="100">
        <v>314.4676314099641</v>
      </c>
      <c r="E2196" s="43"/>
      <c r="F2196" s="43"/>
      <c r="G2196" s="43"/>
      <c r="H2196" s="43"/>
    </row>
    <row r="2197" spans="1:8" ht="15.75" x14ac:dyDescent="0.25">
      <c r="A2197" s="400" t="s">
        <v>58</v>
      </c>
      <c r="B2197" s="401">
        <v>2045</v>
      </c>
      <c r="C2197" s="401" t="str">
        <f t="shared" si="57"/>
        <v>Siskiyou_2045</v>
      </c>
      <c r="D2197" s="100">
        <v>313.48692577885612</v>
      </c>
      <c r="E2197" s="43"/>
      <c r="F2197" s="43"/>
      <c r="G2197" s="43"/>
      <c r="H2197" s="43"/>
    </row>
    <row r="2198" spans="1:8" ht="15.75" x14ac:dyDescent="0.25">
      <c r="A2198" s="400" t="s">
        <v>58</v>
      </c>
      <c r="B2198" s="401">
        <v>2046</v>
      </c>
      <c r="C2198" s="401" t="str">
        <f t="shared" si="57"/>
        <v>Siskiyou_2046</v>
      </c>
      <c r="D2198" s="100">
        <v>312.64817068189166</v>
      </c>
      <c r="E2198" s="43"/>
      <c r="F2198" s="43"/>
      <c r="G2198" s="43"/>
      <c r="H2198" s="43"/>
    </row>
    <row r="2199" spans="1:8" ht="15.75" x14ac:dyDescent="0.25">
      <c r="A2199" s="400" t="s">
        <v>58</v>
      </c>
      <c r="B2199" s="401">
        <v>2047</v>
      </c>
      <c r="C2199" s="401" t="str">
        <f t="shared" si="57"/>
        <v>Siskiyou_2047</v>
      </c>
      <c r="D2199" s="100">
        <v>311.94976872725886</v>
      </c>
      <c r="E2199" s="43"/>
      <c r="F2199" s="43"/>
      <c r="G2199" s="43"/>
      <c r="H2199" s="43"/>
    </row>
    <row r="2200" spans="1:8" ht="15.75" x14ac:dyDescent="0.25">
      <c r="A2200" s="400" t="s">
        <v>58</v>
      </c>
      <c r="B2200" s="401">
        <v>2048</v>
      </c>
      <c r="C2200" s="401" t="str">
        <f t="shared" si="57"/>
        <v>Siskiyou_2048</v>
      </c>
      <c r="D2200" s="100">
        <v>311.35312418531322</v>
      </c>
      <c r="E2200" s="43"/>
      <c r="F2200" s="43"/>
      <c r="G2200" s="43"/>
      <c r="H2200" s="43"/>
    </row>
    <row r="2201" spans="1:8" ht="15.75" x14ac:dyDescent="0.25">
      <c r="A2201" s="400" t="s">
        <v>58</v>
      </c>
      <c r="B2201" s="401">
        <v>2049</v>
      </c>
      <c r="C2201" s="401" t="str">
        <f t="shared" si="57"/>
        <v>Siskiyou_2049</v>
      </c>
      <c r="D2201" s="100">
        <v>310.8359468346116</v>
      </c>
      <c r="E2201" s="43"/>
      <c r="F2201" s="43"/>
      <c r="G2201" s="43"/>
      <c r="H2201" s="43"/>
    </row>
    <row r="2202" spans="1:8" ht="15.75" x14ac:dyDescent="0.25">
      <c r="A2202" s="400" t="s">
        <v>58</v>
      </c>
      <c r="B2202" s="401">
        <v>2050</v>
      </c>
      <c r="C2202" s="401" t="str">
        <f t="shared" si="57"/>
        <v>Siskiyou_2050</v>
      </c>
      <c r="D2202" s="100">
        <v>310.40384282581641</v>
      </c>
      <c r="E2202" s="43"/>
      <c r="F2202" s="43"/>
      <c r="G2202" s="43"/>
      <c r="H2202" s="43"/>
    </row>
    <row r="2203" spans="1:8" ht="15.75" x14ac:dyDescent="0.25">
      <c r="A2203" s="96" t="s">
        <v>55</v>
      </c>
      <c r="B2203" s="97">
        <v>2015</v>
      </c>
      <c r="C2203" s="98" t="s">
        <v>57</v>
      </c>
      <c r="D2203" s="99">
        <v>506.49191774603895</v>
      </c>
      <c r="E2203" s="43"/>
      <c r="F2203" s="43"/>
      <c r="G2203" s="43"/>
      <c r="H2203" s="43"/>
    </row>
    <row r="2204" spans="1:8" ht="15.75" x14ac:dyDescent="0.25">
      <c r="A2204" s="96" t="s">
        <v>55</v>
      </c>
      <c r="B2204" s="97">
        <v>2016</v>
      </c>
      <c r="C2204" s="98" t="s">
        <v>56</v>
      </c>
      <c r="D2204" s="99">
        <v>498.31664263424273</v>
      </c>
      <c r="E2204" s="43"/>
      <c r="F2204" s="43"/>
      <c r="G2204" s="43"/>
      <c r="H2204" s="43"/>
    </row>
    <row r="2205" spans="1:8" ht="15.75" x14ac:dyDescent="0.25">
      <c r="A2205" s="400" t="s">
        <v>55</v>
      </c>
      <c r="B2205" s="401">
        <v>2017</v>
      </c>
      <c r="C2205" s="401" t="str">
        <f t="shared" ref="C2205:C2238" si="58">CONCATENATE(A2205,"_",B2205)</f>
        <v>Solano_2017</v>
      </c>
      <c r="D2205" s="100">
        <v>486.73396430964169</v>
      </c>
      <c r="E2205" s="43"/>
      <c r="F2205" s="43"/>
      <c r="G2205" s="43"/>
      <c r="H2205" s="43"/>
    </row>
    <row r="2206" spans="1:8" ht="15.75" x14ac:dyDescent="0.25">
      <c r="A2206" s="400" t="s">
        <v>55</v>
      </c>
      <c r="B2206" s="401">
        <v>2018</v>
      </c>
      <c r="C2206" s="401" t="str">
        <f t="shared" si="58"/>
        <v>Solano_2018</v>
      </c>
      <c r="D2206" s="100">
        <v>474.32738085766039</v>
      </c>
      <c r="E2206" s="43"/>
      <c r="F2206" s="43"/>
      <c r="G2206" s="43"/>
      <c r="H2206" s="43"/>
    </row>
    <row r="2207" spans="1:8" ht="15.75" x14ac:dyDescent="0.25">
      <c r="A2207" s="400" t="s">
        <v>55</v>
      </c>
      <c r="B2207" s="401">
        <v>2019</v>
      </c>
      <c r="C2207" s="401" t="str">
        <f t="shared" si="58"/>
        <v>Solano_2019</v>
      </c>
      <c r="D2207" s="100">
        <v>461.45865324414137</v>
      </c>
      <c r="E2207" s="43"/>
      <c r="F2207" s="43"/>
      <c r="G2207" s="43"/>
      <c r="H2207" s="43"/>
    </row>
    <row r="2208" spans="1:8" ht="15.75" x14ac:dyDescent="0.25">
      <c r="A2208" s="400" t="s">
        <v>55</v>
      </c>
      <c r="B2208" s="401">
        <v>2020</v>
      </c>
      <c r="C2208" s="401" t="str">
        <f t="shared" si="58"/>
        <v>Solano_2020</v>
      </c>
      <c r="D2208" s="100">
        <v>448.30794477635453</v>
      </c>
      <c r="E2208" s="43"/>
      <c r="F2208" s="43"/>
      <c r="G2208" s="43"/>
      <c r="H2208" s="43"/>
    </row>
    <row r="2209" spans="1:8" ht="15.75" x14ac:dyDescent="0.25">
      <c r="A2209" s="400" t="s">
        <v>55</v>
      </c>
      <c r="B2209" s="401">
        <v>2021</v>
      </c>
      <c r="C2209" s="401" t="str">
        <f t="shared" si="58"/>
        <v>Solano_2021</v>
      </c>
      <c r="D2209" s="100">
        <v>434.96941895474782</v>
      </c>
      <c r="E2209" s="43"/>
      <c r="F2209" s="43"/>
      <c r="G2209" s="43"/>
      <c r="H2209" s="43"/>
    </row>
    <row r="2210" spans="1:8" ht="15.75" x14ac:dyDescent="0.25">
      <c r="A2210" s="400" t="s">
        <v>55</v>
      </c>
      <c r="B2210" s="401">
        <v>2022</v>
      </c>
      <c r="C2210" s="401" t="str">
        <f t="shared" si="58"/>
        <v>Solano_2022</v>
      </c>
      <c r="D2210" s="100">
        <v>421.78472768118797</v>
      </c>
      <c r="E2210" s="43"/>
      <c r="F2210" s="43"/>
      <c r="G2210" s="43"/>
      <c r="H2210" s="43"/>
    </row>
    <row r="2211" spans="1:8" ht="15.75" x14ac:dyDescent="0.25">
      <c r="A2211" s="400" t="s">
        <v>55</v>
      </c>
      <c r="B2211" s="401">
        <v>2023</v>
      </c>
      <c r="C2211" s="401" t="str">
        <f t="shared" si="58"/>
        <v>Solano_2023</v>
      </c>
      <c r="D2211" s="100">
        <v>408.65717441414643</v>
      </c>
      <c r="E2211" s="43"/>
      <c r="F2211" s="43"/>
      <c r="G2211" s="43"/>
      <c r="H2211" s="43"/>
    </row>
    <row r="2212" spans="1:8" ht="15.75" x14ac:dyDescent="0.25">
      <c r="A2212" s="400" t="s">
        <v>55</v>
      </c>
      <c r="B2212" s="401">
        <v>2024</v>
      </c>
      <c r="C2212" s="401" t="str">
        <f t="shared" si="58"/>
        <v>Solano_2024</v>
      </c>
      <c r="D2212" s="100">
        <v>395.68583641054676</v>
      </c>
      <c r="E2212" s="43"/>
      <c r="F2212" s="43"/>
      <c r="G2212" s="43"/>
      <c r="H2212" s="43"/>
    </row>
    <row r="2213" spans="1:8" ht="15.75" x14ac:dyDescent="0.25">
      <c r="A2213" s="400" t="s">
        <v>55</v>
      </c>
      <c r="B2213" s="401">
        <v>2025</v>
      </c>
      <c r="C2213" s="401" t="str">
        <f t="shared" si="58"/>
        <v>Solano_2025</v>
      </c>
      <c r="D2213" s="100">
        <v>382.86905487393284</v>
      </c>
      <c r="E2213" s="43"/>
      <c r="F2213" s="43"/>
      <c r="G2213" s="43"/>
      <c r="H2213" s="43"/>
    </row>
    <row r="2214" spans="1:8" ht="15.75" x14ac:dyDescent="0.25">
      <c r="A2214" s="400" t="s">
        <v>55</v>
      </c>
      <c r="B2214" s="401">
        <v>2026</v>
      </c>
      <c r="C2214" s="401" t="str">
        <f t="shared" si="58"/>
        <v>Solano_2026</v>
      </c>
      <c r="D2214" s="100">
        <v>371.67551550374839</v>
      </c>
      <c r="E2214" s="43"/>
      <c r="F2214" s="43"/>
      <c r="G2214" s="43"/>
      <c r="H2214" s="43"/>
    </row>
    <row r="2215" spans="1:8" ht="15.75" x14ac:dyDescent="0.25">
      <c r="A2215" s="400" t="s">
        <v>55</v>
      </c>
      <c r="B2215" s="401">
        <v>2027</v>
      </c>
      <c r="C2215" s="401" t="str">
        <f t="shared" si="58"/>
        <v>Solano_2027</v>
      </c>
      <c r="D2215" s="100">
        <v>360.98358739492346</v>
      </c>
      <c r="E2215" s="43"/>
      <c r="F2215" s="43"/>
      <c r="G2215" s="43"/>
      <c r="H2215" s="43"/>
    </row>
    <row r="2216" spans="1:8" ht="15.75" x14ac:dyDescent="0.25">
      <c r="A2216" s="400" t="s">
        <v>55</v>
      </c>
      <c r="B2216" s="401">
        <v>2028</v>
      </c>
      <c r="C2216" s="401" t="str">
        <f t="shared" si="58"/>
        <v>Solano_2028</v>
      </c>
      <c r="D2216" s="100">
        <v>351.38144964573763</v>
      </c>
      <c r="E2216" s="43"/>
      <c r="F2216" s="43"/>
      <c r="G2216" s="43"/>
      <c r="H2216" s="43"/>
    </row>
    <row r="2217" spans="1:8" ht="15.75" x14ac:dyDescent="0.25">
      <c r="A2217" s="400" t="s">
        <v>55</v>
      </c>
      <c r="B2217" s="401">
        <v>2029</v>
      </c>
      <c r="C2217" s="401" t="str">
        <f t="shared" si="58"/>
        <v>Solano_2029</v>
      </c>
      <c r="D2217" s="100">
        <v>342.79805854820393</v>
      </c>
      <c r="E2217" s="43"/>
      <c r="F2217" s="43"/>
      <c r="G2217" s="43"/>
      <c r="H2217" s="43"/>
    </row>
    <row r="2218" spans="1:8" ht="15.75" x14ac:dyDescent="0.25">
      <c r="A2218" s="400" t="s">
        <v>55</v>
      </c>
      <c r="B2218" s="401">
        <v>2030</v>
      </c>
      <c r="C2218" s="401" t="str">
        <f t="shared" si="58"/>
        <v>Solano_2030</v>
      </c>
      <c r="D2218" s="100">
        <v>335.18388001751941</v>
      </c>
      <c r="E2218" s="43"/>
      <c r="F2218" s="43"/>
      <c r="G2218" s="43"/>
      <c r="H2218" s="43"/>
    </row>
    <row r="2219" spans="1:8" ht="15.75" x14ac:dyDescent="0.25">
      <c r="A2219" s="400" t="s">
        <v>55</v>
      </c>
      <c r="B2219" s="401">
        <v>2031</v>
      </c>
      <c r="C2219" s="401" t="str">
        <f t="shared" si="58"/>
        <v>Solano_2031</v>
      </c>
      <c r="D2219" s="100">
        <v>328.46066692942611</v>
      </c>
      <c r="E2219" s="43"/>
      <c r="F2219" s="43"/>
      <c r="G2219" s="43"/>
      <c r="H2219" s="43"/>
    </row>
    <row r="2220" spans="1:8" ht="15.75" x14ac:dyDescent="0.25">
      <c r="A2220" s="400" t="s">
        <v>55</v>
      </c>
      <c r="B2220" s="401">
        <v>2032</v>
      </c>
      <c r="C2220" s="401" t="str">
        <f t="shared" si="58"/>
        <v>Solano_2032</v>
      </c>
      <c r="D2220" s="100">
        <v>322.55018393996585</v>
      </c>
      <c r="E2220" s="43"/>
      <c r="F2220" s="43"/>
      <c r="G2220" s="43"/>
      <c r="H2220" s="43"/>
    </row>
    <row r="2221" spans="1:8" ht="15.75" x14ac:dyDescent="0.25">
      <c r="A2221" s="400" t="s">
        <v>55</v>
      </c>
      <c r="B2221" s="401">
        <v>2033</v>
      </c>
      <c r="C2221" s="401" t="str">
        <f t="shared" si="58"/>
        <v>Solano_2033</v>
      </c>
      <c r="D2221" s="100">
        <v>317.38584138184763</v>
      </c>
      <c r="E2221" s="43"/>
      <c r="F2221" s="43"/>
      <c r="G2221" s="43"/>
      <c r="H2221" s="43"/>
    </row>
    <row r="2222" spans="1:8" ht="15.75" x14ac:dyDescent="0.25">
      <c r="A2222" s="400" t="s">
        <v>55</v>
      </c>
      <c r="B2222" s="401">
        <v>2034</v>
      </c>
      <c r="C2222" s="401" t="str">
        <f t="shared" si="58"/>
        <v>Solano_2034</v>
      </c>
      <c r="D2222" s="100">
        <v>312.89796021112619</v>
      </c>
      <c r="E2222" s="43"/>
      <c r="F2222" s="43"/>
      <c r="G2222" s="43"/>
      <c r="H2222" s="43"/>
    </row>
    <row r="2223" spans="1:8" ht="15.75" x14ac:dyDescent="0.25">
      <c r="A2223" s="400" t="s">
        <v>55</v>
      </c>
      <c r="B2223" s="401">
        <v>2035</v>
      </c>
      <c r="C2223" s="401" t="str">
        <f t="shared" si="58"/>
        <v>Solano_2035</v>
      </c>
      <c r="D2223" s="100">
        <v>309.02146844138377</v>
      </c>
      <c r="E2223" s="43"/>
      <c r="F2223" s="43"/>
      <c r="G2223" s="43"/>
      <c r="H2223" s="43"/>
    </row>
    <row r="2224" spans="1:8" ht="15.75" x14ac:dyDescent="0.25">
      <c r="A2224" s="400" t="s">
        <v>55</v>
      </c>
      <c r="B2224" s="401">
        <v>2036</v>
      </c>
      <c r="C2224" s="401" t="str">
        <f t="shared" si="58"/>
        <v>Solano_2036</v>
      </c>
      <c r="D2224" s="100">
        <v>305.69943008022187</v>
      </c>
      <c r="E2224" s="43"/>
      <c r="F2224" s="43"/>
      <c r="G2224" s="43"/>
      <c r="H2224" s="43"/>
    </row>
    <row r="2225" spans="1:8" ht="15.75" x14ac:dyDescent="0.25">
      <c r="A2225" s="400" t="s">
        <v>55</v>
      </c>
      <c r="B2225" s="401">
        <v>2037</v>
      </c>
      <c r="C2225" s="401" t="str">
        <f t="shared" si="58"/>
        <v>Solano_2037</v>
      </c>
      <c r="D2225" s="100">
        <v>302.88024828203282</v>
      </c>
      <c r="E2225" s="43"/>
      <c r="F2225" s="43"/>
      <c r="G2225" s="43"/>
      <c r="H2225" s="43"/>
    </row>
    <row r="2226" spans="1:8" ht="15.75" x14ac:dyDescent="0.25">
      <c r="A2226" s="400" t="s">
        <v>55</v>
      </c>
      <c r="B2226" s="401">
        <v>2038</v>
      </c>
      <c r="C2226" s="401" t="str">
        <f t="shared" si="58"/>
        <v>Solano_2038</v>
      </c>
      <c r="D2226" s="100">
        <v>300.50797313456519</v>
      </c>
      <c r="E2226" s="43"/>
      <c r="F2226" s="43"/>
      <c r="G2226" s="43"/>
      <c r="H2226" s="43"/>
    </row>
    <row r="2227" spans="1:8" ht="15.75" x14ac:dyDescent="0.25">
      <c r="A2227" s="400" t="s">
        <v>55</v>
      </c>
      <c r="B2227" s="401">
        <v>2039</v>
      </c>
      <c r="C2227" s="401" t="str">
        <f t="shared" si="58"/>
        <v>Solano_2039</v>
      </c>
      <c r="D2227" s="100">
        <v>298.52667809465822</v>
      </c>
      <c r="E2227" s="43"/>
      <c r="F2227" s="43"/>
      <c r="G2227" s="43"/>
      <c r="H2227" s="43"/>
    </row>
    <row r="2228" spans="1:8" ht="15.75" x14ac:dyDescent="0.25">
      <c r="A2228" s="400" t="s">
        <v>55</v>
      </c>
      <c r="B2228" s="401">
        <v>2040</v>
      </c>
      <c r="C2228" s="401" t="str">
        <f t="shared" si="58"/>
        <v>Solano_2040</v>
      </c>
      <c r="D2228" s="100">
        <v>296.8795092879493</v>
      </c>
      <c r="E2228" s="43"/>
      <c r="F2228" s="43"/>
      <c r="G2228" s="43"/>
      <c r="H2228" s="43"/>
    </row>
    <row r="2229" spans="1:8" ht="15.75" x14ac:dyDescent="0.25">
      <c r="A2229" s="400" t="s">
        <v>55</v>
      </c>
      <c r="B2229" s="401">
        <v>2041</v>
      </c>
      <c r="C2229" s="401" t="str">
        <f t="shared" si="58"/>
        <v>Solano_2041</v>
      </c>
      <c r="D2229" s="100">
        <v>295.53376755403315</v>
      </c>
      <c r="E2229" s="43"/>
      <c r="F2229" s="43"/>
      <c r="G2229" s="43"/>
      <c r="H2229" s="43"/>
    </row>
    <row r="2230" spans="1:8" ht="15.75" x14ac:dyDescent="0.25">
      <c r="A2230" s="400" t="s">
        <v>55</v>
      </c>
      <c r="B2230" s="401">
        <v>2042</v>
      </c>
      <c r="C2230" s="401" t="str">
        <f t="shared" si="58"/>
        <v>Solano_2042</v>
      </c>
      <c r="D2230" s="100">
        <v>294.43005483341716</v>
      </c>
      <c r="E2230" s="43"/>
      <c r="F2230" s="43"/>
      <c r="G2230" s="43"/>
      <c r="H2230" s="43"/>
    </row>
    <row r="2231" spans="1:8" ht="15.75" x14ac:dyDescent="0.25">
      <c r="A2231" s="400" t="s">
        <v>55</v>
      </c>
      <c r="B2231" s="401">
        <v>2043</v>
      </c>
      <c r="C2231" s="401" t="str">
        <f t="shared" si="58"/>
        <v>Solano_2043</v>
      </c>
      <c r="D2231" s="100">
        <v>293.53486001732074</v>
      </c>
      <c r="E2231" s="43"/>
      <c r="F2231" s="43"/>
      <c r="G2231" s="43"/>
      <c r="H2231" s="43"/>
    </row>
    <row r="2232" spans="1:8" ht="15.75" x14ac:dyDescent="0.25">
      <c r="A2232" s="400" t="s">
        <v>55</v>
      </c>
      <c r="B2232" s="401">
        <v>2044</v>
      </c>
      <c r="C2232" s="401" t="str">
        <f t="shared" si="58"/>
        <v>Solano_2044</v>
      </c>
      <c r="D2232" s="100">
        <v>292.80468816341494</v>
      </c>
      <c r="E2232" s="43"/>
      <c r="F2232" s="43"/>
      <c r="G2232" s="43"/>
      <c r="H2232" s="43"/>
    </row>
    <row r="2233" spans="1:8" ht="15.75" x14ac:dyDescent="0.25">
      <c r="A2233" s="400" t="s">
        <v>55</v>
      </c>
      <c r="B2233" s="401">
        <v>2045</v>
      </c>
      <c r="C2233" s="401" t="str">
        <f t="shared" si="58"/>
        <v>Solano_2045</v>
      </c>
      <c r="D2233" s="100">
        <v>292.20359549783308</v>
      </c>
      <c r="E2233" s="43"/>
      <c r="F2233" s="43"/>
      <c r="G2233" s="43"/>
      <c r="H2233" s="43"/>
    </row>
    <row r="2234" spans="1:8" ht="15.75" x14ac:dyDescent="0.25">
      <c r="A2234" s="400" t="s">
        <v>55</v>
      </c>
      <c r="B2234" s="401">
        <v>2046</v>
      </c>
      <c r="C2234" s="401" t="str">
        <f t="shared" si="58"/>
        <v>Solano_2046</v>
      </c>
      <c r="D2234" s="100">
        <v>291.70772192823915</v>
      </c>
      <c r="E2234" s="43"/>
      <c r="F2234" s="43"/>
      <c r="G2234" s="43"/>
      <c r="H2234" s="43"/>
    </row>
    <row r="2235" spans="1:8" ht="15.75" x14ac:dyDescent="0.25">
      <c r="A2235" s="400" t="s">
        <v>55</v>
      </c>
      <c r="B2235" s="401">
        <v>2047</v>
      </c>
      <c r="C2235" s="401" t="str">
        <f t="shared" si="58"/>
        <v>Solano_2047</v>
      </c>
      <c r="D2235" s="100">
        <v>291.3056648176169</v>
      </c>
      <c r="E2235" s="43"/>
      <c r="F2235" s="43"/>
      <c r="G2235" s="43"/>
      <c r="H2235" s="43"/>
    </row>
    <row r="2236" spans="1:8" ht="15.75" x14ac:dyDescent="0.25">
      <c r="A2236" s="400" t="s">
        <v>55</v>
      </c>
      <c r="B2236" s="401">
        <v>2048</v>
      </c>
      <c r="C2236" s="401" t="str">
        <f t="shared" si="58"/>
        <v>Solano_2048</v>
      </c>
      <c r="D2236" s="100">
        <v>290.97573461318746</v>
      </c>
      <c r="E2236" s="43"/>
      <c r="F2236" s="43"/>
      <c r="G2236" s="43"/>
      <c r="H2236" s="43"/>
    </row>
    <row r="2237" spans="1:8" ht="15.75" x14ac:dyDescent="0.25">
      <c r="A2237" s="400" t="s">
        <v>55</v>
      </c>
      <c r="B2237" s="401">
        <v>2049</v>
      </c>
      <c r="C2237" s="401" t="str">
        <f t="shared" si="58"/>
        <v>Solano_2049</v>
      </c>
      <c r="D2237" s="100">
        <v>290.70577882943348</v>
      </c>
      <c r="E2237" s="43"/>
      <c r="F2237" s="43"/>
      <c r="G2237" s="43"/>
      <c r="H2237" s="43"/>
    </row>
    <row r="2238" spans="1:8" ht="15.75" x14ac:dyDescent="0.25">
      <c r="A2238" s="400" t="s">
        <v>55</v>
      </c>
      <c r="B2238" s="401">
        <v>2050</v>
      </c>
      <c r="C2238" s="401" t="str">
        <f t="shared" si="58"/>
        <v>Solano_2050</v>
      </c>
      <c r="D2238" s="100">
        <v>290.49093148136933</v>
      </c>
      <c r="E2238" s="43"/>
      <c r="F2238" s="43"/>
      <c r="G2238" s="43"/>
      <c r="H2238" s="43"/>
    </row>
    <row r="2239" spans="1:8" ht="15.75" x14ac:dyDescent="0.25">
      <c r="A2239" s="96" t="s">
        <v>52</v>
      </c>
      <c r="B2239" s="97">
        <v>2015</v>
      </c>
      <c r="C2239" s="98" t="s">
        <v>54</v>
      </c>
      <c r="D2239" s="99">
        <v>512.35291602576422</v>
      </c>
      <c r="E2239" s="43"/>
      <c r="F2239" s="43"/>
      <c r="G2239" s="43"/>
      <c r="H2239" s="43"/>
    </row>
    <row r="2240" spans="1:8" ht="15.75" x14ac:dyDescent="0.25">
      <c r="A2240" s="96" t="s">
        <v>52</v>
      </c>
      <c r="B2240" s="97">
        <v>2016</v>
      </c>
      <c r="C2240" s="98" t="s">
        <v>53</v>
      </c>
      <c r="D2240" s="99">
        <v>502.04699269318883</v>
      </c>
      <c r="E2240" s="43"/>
      <c r="F2240" s="43"/>
      <c r="G2240" s="43"/>
      <c r="H2240" s="43"/>
    </row>
    <row r="2241" spans="1:8" ht="15.75" x14ac:dyDescent="0.25">
      <c r="A2241" s="400" t="s">
        <v>52</v>
      </c>
      <c r="B2241" s="401">
        <v>2017</v>
      </c>
      <c r="C2241" s="401" t="str">
        <f t="shared" ref="C2241:C2304" si="59">CONCATENATE(A2241,"_",B2241)</f>
        <v>Sonoma_2017</v>
      </c>
      <c r="D2241" s="100">
        <v>489.60861076884765</v>
      </c>
      <c r="E2241" s="43"/>
      <c r="F2241" s="43"/>
      <c r="G2241" s="43"/>
      <c r="H2241" s="43"/>
    </row>
    <row r="2242" spans="1:8" ht="15.75" x14ac:dyDescent="0.25">
      <c r="A2242" s="400" t="s">
        <v>52</v>
      </c>
      <c r="B2242" s="401">
        <v>2018</v>
      </c>
      <c r="C2242" s="401" t="str">
        <f t="shared" si="59"/>
        <v>Sonoma_2018</v>
      </c>
      <c r="D2242" s="100">
        <v>476.51620161125953</v>
      </c>
      <c r="E2242" s="43"/>
      <c r="F2242" s="43"/>
      <c r="G2242" s="43"/>
      <c r="H2242" s="43"/>
    </row>
    <row r="2243" spans="1:8" ht="15.75" x14ac:dyDescent="0.25">
      <c r="A2243" s="400" t="s">
        <v>52</v>
      </c>
      <c r="B2243" s="401">
        <v>2019</v>
      </c>
      <c r="C2243" s="401" t="str">
        <f t="shared" si="59"/>
        <v>Sonoma_2019</v>
      </c>
      <c r="D2243" s="100">
        <v>463.02516183166568</v>
      </c>
      <c r="E2243" s="43"/>
      <c r="F2243" s="43"/>
      <c r="G2243" s="43"/>
      <c r="H2243" s="43"/>
    </row>
    <row r="2244" spans="1:8" ht="15.75" x14ac:dyDescent="0.25">
      <c r="A2244" s="400" t="s">
        <v>52</v>
      </c>
      <c r="B2244" s="401">
        <v>2020</v>
      </c>
      <c r="C2244" s="401" t="str">
        <f t="shared" si="59"/>
        <v>Sonoma_2020</v>
      </c>
      <c r="D2244" s="100">
        <v>449.2978422402864</v>
      </c>
      <c r="E2244" s="43"/>
      <c r="F2244" s="43"/>
      <c r="G2244" s="43"/>
      <c r="H2244" s="43"/>
    </row>
    <row r="2245" spans="1:8" ht="15.75" x14ac:dyDescent="0.25">
      <c r="A2245" s="400" t="s">
        <v>52</v>
      </c>
      <c r="B2245" s="401">
        <v>2021</v>
      </c>
      <c r="C2245" s="401" t="str">
        <f t="shared" si="59"/>
        <v>Sonoma_2021</v>
      </c>
      <c r="D2245" s="100">
        <v>435.46582068437414</v>
      </c>
      <c r="E2245" s="43"/>
      <c r="F2245" s="43"/>
      <c r="G2245" s="43"/>
      <c r="H2245" s="43"/>
    </row>
    <row r="2246" spans="1:8" ht="15.75" x14ac:dyDescent="0.25">
      <c r="A2246" s="400" t="s">
        <v>52</v>
      </c>
      <c r="B2246" s="401">
        <v>2022</v>
      </c>
      <c r="C2246" s="401" t="str">
        <f t="shared" si="59"/>
        <v>Sonoma_2022</v>
      </c>
      <c r="D2246" s="100">
        <v>421.81926603276872</v>
      </c>
      <c r="E2246" s="43"/>
      <c r="F2246" s="43"/>
      <c r="G2246" s="43"/>
      <c r="H2246" s="43"/>
    </row>
    <row r="2247" spans="1:8" ht="15.75" x14ac:dyDescent="0.25">
      <c r="A2247" s="400" t="s">
        <v>52</v>
      </c>
      <c r="B2247" s="401">
        <v>2023</v>
      </c>
      <c r="C2247" s="401" t="str">
        <f t="shared" si="59"/>
        <v>Sonoma_2023</v>
      </c>
      <c r="D2247" s="100">
        <v>408.37430235913229</v>
      </c>
      <c r="E2247" s="43"/>
      <c r="F2247" s="43"/>
      <c r="G2247" s="43"/>
      <c r="H2247" s="43"/>
    </row>
    <row r="2248" spans="1:8" ht="15.75" x14ac:dyDescent="0.25">
      <c r="A2248" s="400" t="s">
        <v>52</v>
      </c>
      <c r="B2248" s="401">
        <v>2024</v>
      </c>
      <c r="C2248" s="401" t="str">
        <f t="shared" si="59"/>
        <v>Sonoma_2024</v>
      </c>
      <c r="D2248" s="100">
        <v>395.17367441288815</v>
      </c>
      <c r="E2248" s="43"/>
      <c r="F2248" s="43"/>
      <c r="G2248" s="43"/>
      <c r="H2248" s="43"/>
    </row>
    <row r="2249" spans="1:8" ht="15.75" x14ac:dyDescent="0.25">
      <c r="A2249" s="400" t="s">
        <v>52</v>
      </c>
      <c r="B2249" s="401">
        <v>2025</v>
      </c>
      <c r="C2249" s="401" t="str">
        <f t="shared" si="59"/>
        <v>Sonoma_2025</v>
      </c>
      <c r="D2249" s="100">
        <v>382.26135000407697</v>
      </c>
      <c r="E2249" s="43"/>
      <c r="F2249" s="43"/>
      <c r="G2249" s="43"/>
      <c r="H2249" s="43"/>
    </row>
    <row r="2250" spans="1:8" ht="15.75" x14ac:dyDescent="0.25">
      <c r="A2250" s="400" t="s">
        <v>52</v>
      </c>
      <c r="B2250" s="401">
        <v>2026</v>
      </c>
      <c r="C2250" s="401" t="str">
        <f t="shared" si="59"/>
        <v>Sonoma_2026</v>
      </c>
      <c r="D2250" s="100">
        <v>370.3774651959323</v>
      </c>
      <c r="E2250" s="43"/>
      <c r="F2250" s="43"/>
      <c r="G2250" s="43"/>
      <c r="H2250" s="43"/>
    </row>
    <row r="2251" spans="1:8" ht="15.75" x14ac:dyDescent="0.25">
      <c r="A2251" s="400" t="s">
        <v>52</v>
      </c>
      <c r="B2251" s="401">
        <v>2027</v>
      </c>
      <c r="C2251" s="401" t="str">
        <f t="shared" si="59"/>
        <v>Sonoma_2027</v>
      </c>
      <c r="D2251" s="100">
        <v>359.59827827279332</v>
      </c>
      <c r="E2251" s="43"/>
      <c r="F2251" s="43"/>
      <c r="G2251" s="43"/>
      <c r="H2251" s="43"/>
    </row>
    <row r="2252" spans="1:8" ht="15.75" x14ac:dyDescent="0.25">
      <c r="A2252" s="400" t="s">
        <v>52</v>
      </c>
      <c r="B2252" s="401">
        <v>2028</v>
      </c>
      <c r="C2252" s="401" t="str">
        <f t="shared" si="59"/>
        <v>Sonoma_2028</v>
      </c>
      <c r="D2252" s="100">
        <v>349.87134266634507</v>
      </c>
      <c r="E2252" s="43"/>
      <c r="F2252" s="43"/>
      <c r="G2252" s="43"/>
      <c r="H2252" s="43"/>
    </row>
    <row r="2253" spans="1:8" ht="15.75" x14ac:dyDescent="0.25">
      <c r="A2253" s="400" t="s">
        <v>52</v>
      </c>
      <c r="B2253" s="401">
        <v>2029</v>
      </c>
      <c r="C2253" s="401" t="str">
        <f t="shared" si="59"/>
        <v>Sonoma_2029</v>
      </c>
      <c r="D2253" s="100">
        <v>341.12528637638616</v>
      </c>
      <c r="E2253" s="43"/>
      <c r="F2253" s="43"/>
      <c r="G2253" s="43"/>
      <c r="H2253" s="43"/>
    </row>
    <row r="2254" spans="1:8" ht="15.75" x14ac:dyDescent="0.25">
      <c r="A2254" s="400" t="s">
        <v>52</v>
      </c>
      <c r="B2254" s="401">
        <v>2030</v>
      </c>
      <c r="C2254" s="401" t="str">
        <f t="shared" si="59"/>
        <v>Sonoma_2030</v>
      </c>
      <c r="D2254" s="100">
        <v>333.30095511541572</v>
      </c>
      <c r="E2254" s="43"/>
      <c r="F2254" s="43"/>
      <c r="G2254" s="43"/>
      <c r="H2254" s="43"/>
    </row>
    <row r="2255" spans="1:8" ht="15.75" x14ac:dyDescent="0.25">
      <c r="A2255" s="400" t="s">
        <v>52</v>
      </c>
      <c r="B2255" s="401">
        <v>2031</v>
      </c>
      <c r="C2255" s="401" t="str">
        <f t="shared" si="59"/>
        <v>Sonoma_2031</v>
      </c>
      <c r="D2255" s="100">
        <v>326.32317438297002</v>
      </c>
      <c r="E2255" s="43"/>
      <c r="F2255" s="43"/>
      <c r="G2255" s="43"/>
      <c r="H2255" s="43"/>
    </row>
    <row r="2256" spans="1:8" ht="15.75" x14ac:dyDescent="0.25">
      <c r="A2256" s="400" t="s">
        <v>52</v>
      </c>
      <c r="B2256" s="401">
        <v>2032</v>
      </c>
      <c r="C2256" s="401" t="str">
        <f t="shared" si="59"/>
        <v>Sonoma_2032</v>
      </c>
      <c r="D2256" s="100">
        <v>320.15447757407861</v>
      </c>
      <c r="E2256" s="43"/>
      <c r="F2256" s="43"/>
      <c r="G2256" s="43"/>
      <c r="H2256" s="43"/>
    </row>
    <row r="2257" spans="1:8" ht="15.75" x14ac:dyDescent="0.25">
      <c r="A2257" s="400" t="s">
        <v>52</v>
      </c>
      <c r="B2257" s="401">
        <v>2033</v>
      </c>
      <c r="C2257" s="401" t="str">
        <f t="shared" si="59"/>
        <v>Sonoma_2033</v>
      </c>
      <c r="D2257" s="100">
        <v>314.71155483654178</v>
      </c>
      <c r="E2257" s="43"/>
      <c r="F2257" s="43"/>
      <c r="G2257" s="43"/>
      <c r="H2257" s="43"/>
    </row>
    <row r="2258" spans="1:8" ht="15.75" x14ac:dyDescent="0.25">
      <c r="A2258" s="400" t="s">
        <v>52</v>
      </c>
      <c r="B2258" s="401">
        <v>2034</v>
      </c>
      <c r="C2258" s="401" t="str">
        <f t="shared" si="59"/>
        <v>Sonoma_2034</v>
      </c>
      <c r="D2258" s="100">
        <v>309.93525109220252</v>
      </c>
      <c r="E2258" s="43"/>
      <c r="F2258" s="43"/>
      <c r="G2258" s="43"/>
      <c r="H2258" s="43"/>
    </row>
    <row r="2259" spans="1:8" ht="15.75" x14ac:dyDescent="0.25">
      <c r="A2259" s="400" t="s">
        <v>52</v>
      </c>
      <c r="B2259" s="401">
        <v>2035</v>
      </c>
      <c r="C2259" s="401" t="str">
        <f t="shared" si="59"/>
        <v>Sonoma_2035</v>
      </c>
      <c r="D2259" s="100">
        <v>305.7741161743071</v>
      </c>
      <c r="E2259" s="43"/>
      <c r="F2259" s="43"/>
      <c r="G2259" s="43"/>
      <c r="H2259" s="43"/>
    </row>
    <row r="2260" spans="1:8" ht="15.75" x14ac:dyDescent="0.25">
      <c r="A2260" s="400" t="s">
        <v>52</v>
      </c>
      <c r="B2260" s="401">
        <v>2036</v>
      </c>
      <c r="C2260" s="401" t="str">
        <f t="shared" si="59"/>
        <v>Sonoma_2036</v>
      </c>
      <c r="D2260" s="100">
        <v>302.17926120647076</v>
      </c>
      <c r="E2260" s="43"/>
      <c r="F2260" s="43"/>
      <c r="G2260" s="43"/>
      <c r="H2260" s="43"/>
    </row>
    <row r="2261" spans="1:8" ht="15.75" x14ac:dyDescent="0.25">
      <c r="A2261" s="400" t="s">
        <v>52</v>
      </c>
      <c r="B2261" s="401">
        <v>2037</v>
      </c>
      <c r="C2261" s="401" t="str">
        <f t="shared" si="59"/>
        <v>Sonoma_2037</v>
      </c>
      <c r="D2261" s="100">
        <v>299.11288977736012</v>
      </c>
      <c r="E2261" s="43"/>
      <c r="F2261" s="43"/>
      <c r="G2261" s="43"/>
      <c r="H2261" s="43"/>
    </row>
    <row r="2262" spans="1:8" ht="15.75" x14ac:dyDescent="0.25">
      <c r="A2262" s="400" t="s">
        <v>52</v>
      </c>
      <c r="B2262" s="401">
        <v>2038</v>
      </c>
      <c r="C2262" s="401" t="str">
        <f t="shared" si="59"/>
        <v>Sonoma_2038</v>
      </c>
      <c r="D2262" s="100">
        <v>296.51715048501734</v>
      </c>
      <c r="E2262" s="43"/>
      <c r="F2262" s="43"/>
      <c r="G2262" s="43"/>
      <c r="H2262" s="43"/>
    </row>
    <row r="2263" spans="1:8" ht="15.75" x14ac:dyDescent="0.25">
      <c r="A2263" s="400" t="s">
        <v>52</v>
      </c>
      <c r="B2263" s="401">
        <v>2039</v>
      </c>
      <c r="C2263" s="401" t="str">
        <f t="shared" si="59"/>
        <v>Sonoma_2039</v>
      </c>
      <c r="D2263" s="100">
        <v>294.32712079201974</v>
      </c>
      <c r="E2263" s="43"/>
      <c r="F2263" s="43"/>
      <c r="G2263" s="43"/>
      <c r="H2263" s="43"/>
    </row>
    <row r="2264" spans="1:8" ht="15.75" x14ac:dyDescent="0.25">
      <c r="A2264" s="400" t="s">
        <v>52</v>
      </c>
      <c r="B2264" s="401">
        <v>2040</v>
      </c>
      <c r="C2264" s="401" t="str">
        <f t="shared" si="59"/>
        <v>Sonoma_2040</v>
      </c>
      <c r="D2264" s="100">
        <v>292.4912132873809</v>
      </c>
      <c r="E2264" s="43"/>
      <c r="F2264" s="43"/>
      <c r="G2264" s="43"/>
      <c r="H2264" s="43"/>
    </row>
    <row r="2265" spans="1:8" ht="15.75" x14ac:dyDescent="0.25">
      <c r="A2265" s="400" t="s">
        <v>52</v>
      </c>
      <c r="B2265" s="401">
        <v>2041</v>
      </c>
      <c r="C2265" s="401" t="str">
        <f t="shared" si="59"/>
        <v>Sonoma_2041</v>
      </c>
      <c r="D2265" s="100">
        <v>290.98348035684586</v>
      </c>
      <c r="E2265" s="43"/>
      <c r="F2265" s="43"/>
      <c r="G2265" s="43"/>
      <c r="H2265" s="43"/>
    </row>
    <row r="2266" spans="1:8" ht="15.75" x14ac:dyDescent="0.25">
      <c r="A2266" s="400" t="s">
        <v>52</v>
      </c>
      <c r="B2266" s="401">
        <v>2042</v>
      </c>
      <c r="C2266" s="401" t="str">
        <f t="shared" si="59"/>
        <v>Sonoma_2042</v>
      </c>
      <c r="D2266" s="100">
        <v>289.73195785982068</v>
      </c>
      <c r="E2266" s="43"/>
      <c r="F2266" s="43"/>
      <c r="G2266" s="43"/>
      <c r="H2266" s="43"/>
    </row>
    <row r="2267" spans="1:8" ht="15.75" x14ac:dyDescent="0.25">
      <c r="A2267" s="400" t="s">
        <v>52</v>
      </c>
      <c r="B2267" s="401">
        <v>2043</v>
      </c>
      <c r="C2267" s="401" t="str">
        <f t="shared" si="59"/>
        <v>Sonoma_2043</v>
      </c>
      <c r="D2267" s="100">
        <v>288.70574884551036</v>
      </c>
      <c r="E2267" s="43"/>
      <c r="F2267" s="43"/>
      <c r="G2267" s="43"/>
      <c r="H2267" s="43"/>
    </row>
    <row r="2268" spans="1:8" ht="15.75" x14ac:dyDescent="0.25">
      <c r="A2268" s="400" t="s">
        <v>52</v>
      </c>
      <c r="B2268" s="401">
        <v>2044</v>
      </c>
      <c r="C2268" s="401" t="str">
        <f t="shared" si="59"/>
        <v>Sonoma_2044</v>
      </c>
      <c r="D2268" s="100">
        <v>287.86051514233259</v>
      </c>
      <c r="E2268" s="43"/>
      <c r="F2268" s="43"/>
      <c r="G2268" s="43"/>
      <c r="H2268" s="43"/>
    </row>
    <row r="2269" spans="1:8" ht="15.75" x14ac:dyDescent="0.25">
      <c r="A2269" s="400" t="s">
        <v>52</v>
      </c>
      <c r="B2269" s="401">
        <v>2045</v>
      </c>
      <c r="C2269" s="401" t="str">
        <f t="shared" si="59"/>
        <v>Sonoma_2045</v>
      </c>
      <c r="D2269" s="100">
        <v>287.15070895481978</v>
      </c>
      <c r="E2269" s="43"/>
      <c r="F2269" s="43"/>
      <c r="G2269" s="43"/>
      <c r="H2269" s="43"/>
    </row>
    <row r="2270" spans="1:8" ht="15.75" x14ac:dyDescent="0.25">
      <c r="A2270" s="400" t="s">
        <v>52</v>
      </c>
      <c r="B2270" s="401">
        <v>2046</v>
      </c>
      <c r="C2270" s="401" t="str">
        <f t="shared" si="59"/>
        <v>Sonoma_2046</v>
      </c>
      <c r="D2270" s="100">
        <v>286.55963692769052</v>
      </c>
      <c r="E2270" s="43"/>
      <c r="F2270" s="43"/>
      <c r="G2270" s="43"/>
      <c r="H2270" s="43"/>
    </row>
    <row r="2271" spans="1:8" ht="15.75" x14ac:dyDescent="0.25">
      <c r="A2271" s="400" t="s">
        <v>52</v>
      </c>
      <c r="B2271" s="401">
        <v>2047</v>
      </c>
      <c r="C2271" s="401" t="str">
        <f t="shared" si="59"/>
        <v>Sonoma_2047</v>
      </c>
      <c r="D2271" s="100">
        <v>286.07857330817887</v>
      </c>
      <c r="E2271" s="43"/>
      <c r="F2271" s="43"/>
      <c r="G2271" s="43"/>
      <c r="H2271" s="43"/>
    </row>
    <row r="2272" spans="1:8" ht="15.75" x14ac:dyDescent="0.25">
      <c r="A2272" s="400" t="s">
        <v>52</v>
      </c>
      <c r="B2272" s="401">
        <v>2048</v>
      </c>
      <c r="C2272" s="401" t="str">
        <f t="shared" si="59"/>
        <v>Sonoma_2048</v>
      </c>
      <c r="D2272" s="100">
        <v>285.68578739542636</v>
      </c>
      <c r="E2272" s="43"/>
      <c r="F2272" s="43"/>
      <c r="G2272" s="43"/>
      <c r="H2272" s="43"/>
    </row>
    <row r="2273" spans="1:8" ht="15.75" x14ac:dyDescent="0.25">
      <c r="A2273" s="400" t="s">
        <v>52</v>
      </c>
      <c r="B2273" s="401">
        <v>2049</v>
      </c>
      <c r="C2273" s="401" t="str">
        <f t="shared" si="59"/>
        <v>Sonoma_2049</v>
      </c>
      <c r="D2273" s="100">
        <v>285.36173917174796</v>
      </c>
      <c r="E2273" s="43"/>
      <c r="F2273" s="43"/>
      <c r="G2273" s="43"/>
      <c r="H2273" s="43"/>
    </row>
    <row r="2274" spans="1:8" ht="15.75" x14ac:dyDescent="0.25">
      <c r="A2274" s="400" t="s">
        <v>52</v>
      </c>
      <c r="B2274" s="401">
        <v>2050</v>
      </c>
      <c r="C2274" s="401" t="str">
        <f t="shared" si="59"/>
        <v>Sonoma_2050</v>
      </c>
      <c r="D2274" s="100">
        <v>285.10080602752123</v>
      </c>
      <c r="E2274" s="43"/>
      <c r="F2274" s="43"/>
      <c r="G2274" s="43"/>
      <c r="H2274" s="43"/>
    </row>
    <row r="2275" spans="1:8" ht="15.75" x14ac:dyDescent="0.25">
      <c r="A2275" s="101" t="s">
        <v>51</v>
      </c>
      <c r="B2275" s="102">
        <v>2015</v>
      </c>
      <c r="C2275" s="102" t="str">
        <f t="shared" si="59"/>
        <v>South Central Coast_2015</v>
      </c>
      <c r="D2275" s="99">
        <v>495.78784981511166</v>
      </c>
      <c r="E2275" s="43"/>
      <c r="F2275" s="43"/>
      <c r="G2275" s="43"/>
      <c r="H2275" s="43"/>
    </row>
    <row r="2276" spans="1:8" ht="15.75" x14ac:dyDescent="0.25">
      <c r="A2276" s="101" t="s">
        <v>51</v>
      </c>
      <c r="B2276" s="102">
        <v>2016</v>
      </c>
      <c r="C2276" s="102" t="str">
        <f t="shared" si="59"/>
        <v>South Central Coast_2016</v>
      </c>
      <c r="D2276" s="99">
        <v>486.26262987912884</v>
      </c>
      <c r="E2276" s="43"/>
      <c r="F2276" s="43"/>
      <c r="G2276" s="43"/>
      <c r="H2276" s="43"/>
    </row>
    <row r="2277" spans="1:8" ht="15.75" x14ac:dyDescent="0.25">
      <c r="A2277" s="402" t="s">
        <v>51</v>
      </c>
      <c r="B2277" s="403">
        <v>2017</v>
      </c>
      <c r="C2277" s="403" t="str">
        <f t="shared" si="59"/>
        <v>South Central Coast_2017</v>
      </c>
      <c r="D2277" s="100">
        <v>474.67234848196733</v>
      </c>
      <c r="E2277" s="43"/>
      <c r="F2277" s="43"/>
      <c r="G2277" s="43"/>
      <c r="H2277" s="43"/>
    </row>
    <row r="2278" spans="1:8" ht="15.75" x14ac:dyDescent="0.25">
      <c r="A2278" s="402" t="s">
        <v>51</v>
      </c>
      <c r="B2278" s="403">
        <v>2018</v>
      </c>
      <c r="C2278" s="403" t="str">
        <f t="shared" si="59"/>
        <v>South Central Coast_2018</v>
      </c>
      <c r="D2278" s="100">
        <v>462.60947947378895</v>
      </c>
      <c r="E2278" s="43"/>
      <c r="F2278" s="43"/>
      <c r="G2278" s="43"/>
      <c r="H2278" s="43"/>
    </row>
    <row r="2279" spans="1:8" ht="15.75" x14ac:dyDescent="0.25">
      <c r="A2279" s="402" t="s">
        <v>51</v>
      </c>
      <c r="B2279" s="403">
        <v>2019</v>
      </c>
      <c r="C2279" s="403" t="str">
        <f t="shared" si="59"/>
        <v>South Central Coast_2019</v>
      </c>
      <c r="D2279" s="100">
        <v>450.52203983488675</v>
      </c>
      <c r="E2279" s="43"/>
      <c r="F2279" s="43"/>
      <c r="G2279" s="43"/>
      <c r="H2279" s="43"/>
    </row>
    <row r="2280" spans="1:8" ht="15.75" x14ac:dyDescent="0.25">
      <c r="A2280" s="402" t="s">
        <v>51</v>
      </c>
      <c r="B2280" s="403">
        <v>2020</v>
      </c>
      <c r="C2280" s="403" t="str">
        <f t="shared" si="59"/>
        <v>South Central Coast_2020</v>
      </c>
      <c r="D2280" s="100">
        <v>437.76294672031457</v>
      </c>
      <c r="E2280" s="43"/>
      <c r="F2280" s="43"/>
      <c r="G2280" s="43"/>
      <c r="H2280" s="43"/>
    </row>
    <row r="2281" spans="1:8" ht="15.75" x14ac:dyDescent="0.25">
      <c r="A2281" s="402" t="s">
        <v>51</v>
      </c>
      <c r="B2281" s="403">
        <v>2021</v>
      </c>
      <c r="C2281" s="403" t="str">
        <f t="shared" si="59"/>
        <v>South Central Coast_2021</v>
      </c>
      <c r="D2281" s="100">
        <v>425.62452458076552</v>
      </c>
      <c r="E2281" s="43"/>
      <c r="F2281" s="43"/>
      <c r="G2281" s="43"/>
      <c r="H2281" s="43"/>
    </row>
    <row r="2282" spans="1:8" ht="15.75" x14ac:dyDescent="0.25">
      <c r="A2282" s="402" t="s">
        <v>51</v>
      </c>
      <c r="B2282" s="403">
        <v>2022</v>
      </c>
      <c r="C2282" s="403" t="str">
        <f t="shared" si="59"/>
        <v>South Central Coast_2022</v>
      </c>
      <c r="D2282" s="100">
        <v>412.82266880245561</v>
      </c>
      <c r="E2282" s="43"/>
      <c r="F2282" s="43"/>
      <c r="G2282" s="43"/>
      <c r="H2282" s="43"/>
    </row>
    <row r="2283" spans="1:8" ht="15.75" x14ac:dyDescent="0.25">
      <c r="A2283" s="402" t="s">
        <v>51</v>
      </c>
      <c r="B2283" s="403">
        <v>2023</v>
      </c>
      <c r="C2283" s="403" t="str">
        <f t="shared" si="59"/>
        <v>South Central Coast_2023</v>
      </c>
      <c r="D2283" s="100">
        <v>400.10164924589668</v>
      </c>
      <c r="E2283" s="43"/>
      <c r="F2283" s="43"/>
      <c r="G2283" s="43"/>
      <c r="H2283" s="43"/>
    </row>
    <row r="2284" spans="1:8" ht="15.75" x14ac:dyDescent="0.25">
      <c r="A2284" s="402" t="s">
        <v>51</v>
      </c>
      <c r="B2284" s="403">
        <v>2024</v>
      </c>
      <c r="C2284" s="403" t="str">
        <f t="shared" si="59"/>
        <v>South Central Coast_2024</v>
      </c>
      <c r="D2284" s="100">
        <v>388.00055317271369</v>
      </c>
      <c r="E2284" s="43"/>
      <c r="F2284" s="43"/>
      <c r="G2284" s="43"/>
      <c r="H2284" s="43"/>
    </row>
    <row r="2285" spans="1:8" ht="15.75" x14ac:dyDescent="0.25">
      <c r="A2285" s="402" t="s">
        <v>51</v>
      </c>
      <c r="B2285" s="403">
        <v>2025</v>
      </c>
      <c r="C2285" s="403" t="str">
        <f t="shared" si="59"/>
        <v>South Central Coast_2025</v>
      </c>
      <c r="D2285" s="100">
        <v>375.5577340756119</v>
      </c>
      <c r="E2285" s="43"/>
      <c r="F2285" s="43"/>
      <c r="G2285" s="43"/>
      <c r="H2285" s="43"/>
    </row>
    <row r="2286" spans="1:8" ht="15.75" x14ac:dyDescent="0.25">
      <c r="A2286" s="402" t="s">
        <v>51</v>
      </c>
      <c r="B2286" s="403">
        <v>2026</v>
      </c>
      <c r="C2286" s="403" t="str">
        <f t="shared" si="59"/>
        <v>South Central Coast_2026</v>
      </c>
      <c r="D2286" s="100">
        <v>364.01960983898044</v>
      </c>
      <c r="E2286" s="43"/>
      <c r="F2286" s="43"/>
      <c r="G2286" s="43"/>
      <c r="H2286" s="43"/>
    </row>
    <row r="2287" spans="1:8" ht="15.75" x14ac:dyDescent="0.25">
      <c r="A2287" s="402" t="s">
        <v>51</v>
      </c>
      <c r="B2287" s="403">
        <v>2027</v>
      </c>
      <c r="C2287" s="403" t="str">
        <f t="shared" si="59"/>
        <v>South Central Coast_2027</v>
      </c>
      <c r="D2287" s="100">
        <v>353.6453220362439</v>
      </c>
      <c r="E2287" s="43"/>
      <c r="F2287" s="43"/>
      <c r="G2287" s="43"/>
      <c r="H2287" s="43"/>
    </row>
    <row r="2288" spans="1:8" ht="15.75" x14ac:dyDescent="0.25">
      <c r="A2288" s="402" t="s">
        <v>51</v>
      </c>
      <c r="B2288" s="403">
        <v>2028</v>
      </c>
      <c r="C2288" s="403" t="str">
        <f t="shared" si="59"/>
        <v>South Central Coast_2028</v>
      </c>
      <c r="D2288" s="100">
        <v>344.290046070926</v>
      </c>
      <c r="E2288" s="43"/>
      <c r="F2288" s="43"/>
      <c r="G2288" s="43"/>
      <c r="H2288" s="43"/>
    </row>
    <row r="2289" spans="1:8" ht="15.75" x14ac:dyDescent="0.25">
      <c r="A2289" s="402" t="s">
        <v>51</v>
      </c>
      <c r="B2289" s="403">
        <v>2029</v>
      </c>
      <c r="C2289" s="403" t="str">
        <f t="shared" si="59"/>
        <v>South Central Coast_2029</v>
      </c>
      <c r="D2289" s="100">
        <v>335.86452176349928</v>
      </c>
      <c r="E2289" s="43"/>
      <c r="F2289" s="43"/>
      <c r="G2289" s="43"/>
      <c r="H2289" s="43"/>
    </row>
    <row r="2290" spans="1:8" ht="15.75" x14ac:dyDescent="0.25">
      <c r="A2290" s="402" t="s">
        <v>51</v>
      </c>
      <c r="B2290" s="403">
        <v>2030</v>
      </c>
      <c r="C2290" s="403" t="str">
        <f t="shared" si="59"/>
        <v>South Central Coast_2030</v>
      </c>
      <c r="D2290" s="100">
        <v>328.32982935768678</v>
      </c>
      <c r="E2290" s="43"/>
      <c r="F2290" s="43"/>
      <c r="G2290" s="43"/>
      <c r="H2290" s="43"/>
    </row>
    <row r="2291" spans="1:8" ht="15.75" x14ac:dyDescent="0.25">
      <c r="A2291" s="402" t="s">
        <v>51</v>
      </c>
      <c r="B2291" s="403">
        <v>2031</v>
      </c>
      <c r="C2291" s="403" t="str">
        <f t="shared" si="59"/>
        <v>South Central Coast_2031</v>
      </c>
      <c r="D2291" s="100">
        <v>322.05999388651782</v>
      </c>
      <c r="E2291" s="43"/>
      <c r="F2291" s="43"/>
      <c r="G2291" s="43"/>
      <c r="H2291" s="43"/>
    </row>
    <row r="2292" spans="1:8" ht="15.75" x14ac:dyDescent="0.25">
      <c r="A2292" s="402" t="s">
        <v>51</v>
      </c>
      <c r="B2292" s="403">
        <v>2032</v>
      </c>
      <c r="C2292" s="403" t="str">
        <f t="shared" si="59"/>
        <v>South Central Coast_2032</v>
      </c>
      <c r="D2292" s="100">
        <v>316.1076516987203</v>
      </c>
      <c r="E2292" s="43"/>
      <c r="F2292" s="43"/>
      <c r="G2292" s="43"/>
      <c r="H2292" s="43"/>
    </row>
    <row r="2293" spans="1:8" ht="15.75" x14ac:dyDescent="0.25">
      <c r="A2293" s="402" t="s">
        <v>51</v>
      </c>
      <c r="B2293" s="403">
        <v>2033</v>
      </c>
      <c r="C2293" s="403" t="str">
        <f t="shared" si="59"/>
        <v>South Central Coast_2033</v>
      </c>
      <c r="D2293" s="100">
        <v>310.86668984221524</v>
      </c>
      <c r="E2293" s="43"/>
      <c r="F2293" s="43"/>
      <c r="G2293" s="43"/>
      <c r="H2293" s="43"/>
    </row>
    <row r="2294" spans="1:8" ht="15.75" x14ac:dyDescent="0.25">
      <c r="A2294" s="402" t="s">
        <v>51</v>
      </c>
      <c r="B2294" s="403">
        <v>2034</v>
      </c>
      <c r="C2294" s="403" t="str">
        <f t="shared" si="59"/>
        <v>South Central Coast_2034</v>
      </c>
      <c r="D2294" s="100">
        <v>306.26464773982389</v>
      </c>
      <c r="E2294" s="43"/>
      <c r="F2294" s="43"/>
      <c r="G2294" s="43"/>
      <c r="H2294" s="43"/>
    </row>
    <row r="2295" spans="1:8" ht="15.75" x14ac:dyDescent="0.25">
      <c r="A2295" s="402" t="s">
        <v>51</v>
      </c>
      <c r="B2295" s="403">
        <v>2035</v>
      </c>
      <c r="C2295" s="403" t="str">
        <f t="shared" si="59"/>
        <v>South Central Coast_2035</v>
      </c>
      <c r="D2295" s="100">
        <v>302.26016259090017</v>
      </c>
      <c r="E2295" s="43"/>
      <c r="F2295" s="43"/>
      <c r="G2295" s="43"/>
      <c r="H2295" s="43"/>
    </row>
    <row r="2296" spans="1:8" ht="15.75" x14ac:dyDescent="0.25">
      <c r="A2296" s="402" t="s">
        <v>51</v>
      </c>
      <c r="B2296" s="403">
        <v>2036</v>
      </c>
      <c r="C2296" s="403" t="str">
        <f t="shared" si="59"/>
        <v>South Central Coast_2036</v>
      </c>
      <c r="D2296" s="100">
        <v>298.79543090421208</v>
      </c>
      <c r="E2296" s="43"/>
      <c r="F2296" s="43"/>
      <c r="G2296" s="43"/>
      <c r="H2296" s="43"/>
    </row>
    <row r="2297" spans="1:8" ht="15.75" x14ac:dyDescent="0.25">
      <c r="A2297" s="402" t="s">
        <v>51</v>
      </c>
      <c r="B2297" s="403">
        <v>2037</v>
      </c>
      <c r="C2297" s="403" t="str">
        <f t="shared" si="59"/>
        <v>South Central Coast_2037</v>
      </c>
      <c r="D2297" s="100">
        <v>295.83288655381767</v>
      </c>
      <c r="E2297" s="43"/>
      <c r="F2297" s="43"/>
      <c r="G2297" s="43"/>
      <c r="H2297" s="43"/>
    </row>
    <row r="2298" spans="1:8" ht="15.75" x14ac:dyDescent="0.25">
      <c r="A2298" s="402" t="s">
        <v>51</v>
      </c>
      <c r="B2298" s="403">
        <v>2038</v>
      </c>
      <c r="C2298" s="403" t="str">
        <f t="shared" si="59"/>
        <v>South Central Coast_2038</v>
      </c>
      <c r="D2298" s="100">
        <v>293.31120007524743</v>
      </c>
      <c r="E2298" s="43"/>
      <c r="F2298" s="43"/>
      <c r="G2298" s="43"/>
      <c r="H2298" s="43"/>
    </row>
    <row r="2299" spans="1:8" ht="15.75" x14ac:dyDescent="0.25">
      <c r="A2299" s="402" t="s">
        <v>51</v>
      </c>
      <c r="B2299" s="403">
        <v>2039</v>
      </c>
      <c r="C2299" s="403" t="str">
        <f t="shared" si="59"/>
        <v>South Central Coast_2039</v>
      </c>
      <c r="D2299" s="100">
        <v>291.17062527909098</v>
      </c>
      <c r="E2299" s="43"/>
      <c r="F2299" s="43"/>
      <c r="G2299" s="43"/>
      <c r="H2299" s="43"/>
    </row>
    <row r="2300" spans="1:8" ht="15.75" x14ac:dyDescent="0.25">
      <c r="A2300" s="402" t="s">
        <v>51</v>
      </c>
      <c r="B2300" s="403">
        <v>2040</v>
      </c>
      <c r="C2300" s="403" t="str">
        <f t="shared" si="59"/>
        <v>South Central Coast_2040</v>
      </c>
      <c r="D2300" s="100">
        <v>289.36950631413475</v>
      </c>
      <c r="E2300" s="43"/>
      <c r="F2300" s="43"/>
      <c r="G2300" s="43"/>
      <c r="H2300" s="43"/>
    </row>
    <row r="2301" spans="1:8" ht="15.75" x14ac:dyDescent="0.25">
      <c r="A2301" s="402" t="s">
        <v>51</v>
      </c>
      <c r="B2301" s="403">
        <v>2041</v>
      </c>
      <c r="C2301" s="403" t="str">
        <f t="shared" si="59"/>
        <v>South Central Coast_2041</v>
      </c>
      <c r="D2301" s="100">
        <v>287.87615418625495</v>
      </c>
      <c r="E2301" s="43"/>
      <c r="F2301" s="43"/>
      <c r="G2301" s="43"/>
      <c r="H2301" s="43"/>
    </row>
    <row r="2302" spans="1:8" ht="15.75" x14ac:dyDescent="0.25">
      <c r="A2302" s="402" t="s">
        <v>51</v>
      </c>
      <c r="B2302" s="403">
        <v>2042</v>
      </c>
      <c r="C2302" s="403" t="str">
        <f t="shared" si="59"/>
        <v>South Central Coast_2042</v>
      </c>
      <c r="D2302" s="100">
        <v>286.62586982823797</v>
      </c>
      <c r="E2302" s="43"/>
      <c r="F2302" s="43"/>
      <c r="G2302" s="43"/>
      <c r="H2302" s="43"/>
    </row>
    <row r="2303" spans="1:8" ht="15.75" x14ac:dyDescent="0.25">
      <c r="A2303" s="402" t="s">
        <v>51</v>
      </c>
      <c r="B2303" s="403">
        <v>2043</v>
      </c>
      <c r="C2303" s="403" t="str">
        <f t="shared" si="59"/>
        <v>South Central Coast_2043</v>
      </c>
      <c r="D2303" s="100">
        <v>285.59127559470994</v>
      </c>
      <c r="E2303" s="43"/>
      <c r="F2303" s="43"/>
      <c r="G2303" s="43"/>
      <c r="H2303" s="43"/>
    </row>
    <row r="2304" spans="1:8" ht="15.75" x14ac:dyDescent="0.25">
      <c r="A2304" s="402" t="s">
        <v>51</v>
      </c>
      <c r="B2304" s="403">
        <v>2044</v>
      </c>
      <c r="C2304" s="403" t="str">
        <f t="shared" si="59"/>
        <v>South Central Coast_2044</v>
      </c>
      <c r="D2304" s="100">
        <v>284.72702050248029</v>
      </c>
      <c r="E2304" s="43"/>
      <c r="F2304" s="43"/>
      <c r="G2304" s="43"/>
      <c r="H2304" s="43"/>
    </row>
    <row r="2305" spans="1:8" ht="15.75" x14ac:dyDescent="0.25">
      <c r="A2305" s="402" t="s">
        <v>51</v>
      </c>
      <c r="B2305" s="403">
        <v>2045</v>
      </c>
      <c r="C2305" s="403" t="str">
        <f t="shared" ref="C2305:C2346" si="60">CONCATENATE(A2305,"_",B2305)</f>
        <v>South Central Coast_2045</v>
      </c>
      <c r="D2305" s="100">
        <v>283.99072596977692</v>
      </c>
      <c r="E2305" s="43"/>
      <c r="F2305" s="43"/>
      <c r="G2305" s="43"/>
      <c r="H2305" s="43"/>
    </row>
    <row r="2306" spans="1:8" ht="15.75" x14ac:dyDescent="0.25">
      <c r="A2306" s="402" t="s">
        <v>51</v>
      </c>
      <c r="B2306" s="403">
        <v>2046</v>
      </c>
      <c r="C2306" s="403" t="str">
        <f t="shared" si="60"/>
        <v>South Central Coast_2046</v>
      </c>
      <c r="D2306" s="100">
        <v>283.37282106755799</v>
      </c>
      <c r="E2306" s="43"/>
      <c r="F2306" s="43"/>
      <c r="G2306" s="43"/>
      <c r="H2306" s="43"/>
    </row>
    <row r="2307" spans="1:8" ht="15.75" x14ac:dyDescent="0.25">
      <c r="A2307" s="402" t="s">
        <v>51</v>
      </c>
      <c r="B2307" s="403">
        <v>2047</v>
      </c>
      <c r="C2307" s="403" t="str">
        <f t="shared" si="60"/>
        <v>South Central Coast_2047</v>
      </c>
      <c r="D2307" s="100">
        <v>282.8513441111557</v>
      </c>
      <c r="E2307" s="43"/>
      <c r="F2307" s="43"/>
      <c r="G2307" s="43"/>
      <c r="H2307" s="43"/>
    </row>
    <row r="2308" spans="1:8" ht="15.75" x14ac:dyDescent="0.25">
      <c r="A2308" s="402" t="s">
        <v>51</v>
      </c>
      <c r="B2308" s="403">
        <v>2048</v>
      </c>
      <c r="C2308" s="403" t="str">
        <f t="shared" si="60"/>
        <v>South Central Coast_2048</v>
      </c>
      <c r="D2308" s="100">
        <v>282.40764307550484</v>
      </c>
      <c r="E2308" s="43"/>
      <c r="F2308" s="43"/>
      <c r="G2308" s="43"/>
      <c r="H2308" s="43"/>
    </row>
    <row r="2309" spans="1:8" ht="15.75" x14ac:dyDescent="0.25">
      <c r="A2309" s="402" t="s">
        <v>51</v>
      </c>
      <c r="B2309" s="403">
        <v>2049</v>
      </c>
      <c r="C2309" s="403" t="str">
        <f t="shared" si="60"/>
        <v>South Central Coast_2049</v>
      </c>
      <c r="D2309" s="100">
        <v>282.03855055496797</v>
      </c>
      <c r="E2309" s="43"/>
      <c r="F2309" s="43"/>
      <c r="G2309" s="43"/>
      <c r="H2309" s="43"/>
    </row>
    <row r="2310" spans="1:8" ht="15.75" x14ac:dyDescent="0.25">
      <c r="A2310" s="402" t="s">
        <v>51</v>
      </c>
      <c r="B2310" s="403">
        <v>2050</v>
      </c>
      <c r="C2310" s="403" t="str">
        <f t="shared" si="60"/>
        <v>South Central Coast_2050</v>
      </c>
      <c r="D2310" s="100">
        <v>281.74571413537723</v>
      </c>
      <c r="E2310" s="43"/>
      <c r="F2310" s="43"/>
      <c r="G2310" s="43"/>
      <c r="H2310" s="43"/>
    </row>
    <row r="2311" spans="1:8" ht="15.75" x14ac:dyDescent="0.25">
      <c r="A2311" s="101" t="s">
        <v>50</v>
      </c>
      <c r="B2311" s="102">
        <v>2015</v>
      </c>
      <c r="C2311" s="102" t="str">
        <f t="shared" si="60"/>
        <v>South Coast_2015</v>
      </c>
      <c r="D2311" s="99">
        <v>506.43998880094853</v>
      </c>
      <c r="E2311" s="43"/>
      <c r="F2311" s="43"/>
      <c r="G2311" s="43"/>
      <c r="H2311" s="43"/>
    </row>
    <row r="2312" spans="1:8" ht="15.75" x14ac:dyDescent="0.25">
      <c r="A2312" s="101" t="s">
        <v>50</v>
      </c>
      <c r="B2312" s="102">
        <v>2016</v>
      </c>
      <c r="C2312" s="102" t="str">
        <f t="shared" si="60"/>
        <v>South Coast_2016</v>
      </c>
      <c r="D2312" s="99">
        <v>495.75692947282062</v>
      </c>
      <c r="E2312" s="43"/>
      <c r="F2312" s="43"/>
      <c r="G2312" s="43"/>
      <c r="H2312" s="43"/>
    </row>
    <row r="2313" spans="1:8" ht="15.75" x14ac:dyDescent="0.25">
      <c r="A2313" s="402" t="s">
        <v>50</v>
      </c>
      <c r="B2313" s="403">
        <v>2017</v>
      </c>
      <c r="C2313" s="403" t="str">
        <f t="shared" si="60"/>
        <v>South Coast_2017</v>
      </c>
      <c r="D2313" s="100">
        <v>484.45249697462469</v>
      </c>
      <c r="E2313" s="43"/>
      <c r="F2313" s="43"/>
      <c r="G2313" s="43"/>
      <c r="H2313" s="43"/>
    </row>
    <row r="2314" spans="1:8" ht="15.75" x14ac:dyDescent="0.25">
      <c r="A2314" s="402" t="s">
        <v>50</v>
      </c>
      <c r="B2314" s="403">
        <v>2018</v>
      </c>
      <c r="C2314" s="403" t="str">
        <f t="shared" si="60"/>
        <v>South Coast_2018</v>
      </c>
      <c r="D2314" s="100">
        <v>472.54646790433821</v>
      </c>
      <c r="E2314" s="43"/>
      <c r="F2314" s="43"/>
      <c r="G2314" s="43"/>
      <c r="H2314" s="43"/>
    </row>
    <row r="2315" spans="1:8" ht="15.75" x14ac:dyDescent="0.25">
      <c r="A2315" s="402" t="s">
        <v>50</v>
      </c>
      <c r="B2315" s="403">
        <v>2019</v>
      </c>
      <c r="C2315" s="403" t="str">
        <f t="shared" si="60"/>
        <v>South Coast_2019</v>
      </c>
      <c r="D2315" s="100">
        <v>459.77005503598775</v>
      </c>
      <c r="E2315" s="43"/>
      <c r="F2315" s="43"/>
      <c r="G2315" s="43"/>
      <c r="H2315" s="43"/>
    </row>
    <row r="2316" spans="1:8" ht="15.75" x14ac:dyDescent="0.25">
      <c r="A2316" s="402" t="s">
        <v>50</v>
      </c>
      <c r="B2316" s="403">
        <v>2020</v>
      </c>
      <c r="C2316" s="403" t="str">
        <f t="shared" si="60"/>
        <v>South Coast_2020</v>
      </c>
      <c r="D2316" s="100">
        <v>447.17887573595732</v>
      </c>
      <c r="E2316" s="43"/>
      <c r="F2316" s="43"/>
      <c r="G2316" s="43"/>
      <c r="H2316" s="43"/>
    </row>
    <row r="2317" spans="1:8" ht="15.75" x14ac:dyDescent="0.25">
      <c r="A2317" s="402" t="s">
        <v>50</v>
      </c>
      <c r="B2317" s="403">
        <v>2021</v>
      </c>
      <c r="C2317" s="403" t="str">
        <f t="shared" si="60"/>
        <v>South Coast_2021</v>
      </c>
      <c r="D2317" s="100">
        <v>434.98201931131433</v>
      </c>
      <c r="E2317" s="43"/>
      <c r="F2317" s="43"/>
      <c r="G2317" s="43"/>
      <c r="H2317" s="43"/>
    </row>
    <row r="2318" spans="1:8" ht="15.75" x14ac:dyDescent="0.25">
      <c r="A2318" s="402" t="s">
        <v>50</v>
      </c>
      <c r="B2318" s="403">
        <v>2022</v>
      </c>
      <c r="C2318" s="403" t="str">
        <f t="shared" si="60"/>
        <v>South Coast_2022</v>
      </c>
      <c r="D2318" s="100">
        <v>422.36167724699521</v>
      </c>
      <c r="E2318" s="43"/>
      <c r="F2318" s="43"/>
      <c r="G2318" s="43"/>
      <c r="H2318" s="43"/>
    </row>
    <row r="2319" spans="1:8" ht="15.75" x14ac:dyDescent="0.25">
      <c r="A2319" s="402" t="s">
        <v>50</v>
      </c>
      <c r="B2319" s="403">
        <v>2023</v>
      </c>
      <c r="C2319" s="403" t="str">
        <f t="shared" si="60"/>
        <v>South Coast_2023</v>
      </c>
      <c r="D2319" s="100">
        <v>409.81478514376056</v>
      </c>
      <c r="E2319" s="43"/>
      <c r="F2319" s="43"/>
      <c r="G2319" s="43"/>
      <c r="H2319" s="43"/>
    </row>
    <row r="2320" spans="1:8" ht="15.75" x14ac:dyDescent="0.25">
      <c r="A2320" s="402" t="s">
        <v>50</v>
      </c>
      <c r="B2320" s="403">
        <v>2024</v>
      </c>
      <c r="C2320" s="403" t="str">
        <f t="shared" si="60"/>
        <v>South Coast_2024</v>
      </c>
      <c r="D2320" s="100">
        <v>398.91893002987172</v>
      </c>
      <c r="E2320" s="43"/>
      <c r="F2320" s="43"/>
      <c r="G2320" s="43"/>
      <c r="H2320" s="43"/>
    </row>
    <row r="2321" spans="1:8" ht="15.75" x14ac:dyDescent="0.25">
      <c r="A2321" s="402" t="s">
        <v>50</v>
      </c>
      <c r="B2321" s="403">
        <v>2025</v>
      </c>
      <c r="C2321" s="403" t="str">
        <f t="shared" si="60"/>
        <v>South Coast_2025</v>
      </c>
      <c r="D2321" s="100">
        <v>386.55583706867094</v>
      </c>
      <c r="E2321" s="43"/>
      <c r="F2321" s="43"/>
      <c r="G2321" s="43"/>
      <c r="H2321" s="43"/>
    </row>
    <row r="2322" spans="1:8" ht="15.75" x14ac:dyDescent="0.25">
      <c r="A2322" s="402" t="s">
        <v>50</v>
      </c>
      <c r="B2322" s="403">
        <v>2026</v>
      </c>
      <c r="C2322" s="403" t="str">
        <f t="shared" si="60"/>
        <v>South Coast_2026</v>
      </c>
      <c r="D2322" s="100">
        <v>375.55825613896201</v>
      </c>
      <c r="E2322" s="43"/>
      <c r="F2322" s="43"/>
      <c r="G2322" s="43"/>
      <c r="H2322" s="43"/>
    </row>
    <row r="2323" spans="1:8" ht="15.75" x14ac:dyDescent="0.25">
      <c r="A2323" s="402" t="s">
        <v>50</v>
      </c>
      <c r="B2323" s="403">
        <v>2027</v>
      </c>
      <c r="C2323" s="403" t="str">
        <f t="shared" si="60"/>
        <v>South Coast_2027</v>
      </c>
      <c r="D2323" s="100">
        <v>365.70241594586156</v>
      </c>
      <c r="E2323" s="43"/>
      <c r="F2323" s="43"/>
      <c r="G2323" s="43"/>
      <c r="H2323" s="43"/>
    </row>
    <row r="2324" spans="1:8" ht="15.75" x14ac:dyDescent="0.25">
      <c r="A2324" s="402" t="s">
        <v>50</v>
      </c>
      <c r="B2324" s="403">
        <v>2028</v>
      </c>
      <c r="C2324" s="403" t="str">
        <f t="shared" si="60"/>
        <v>South Coast_2028</v>
      </c>
      <c r="D2324" s="100">
        <v>356.93581844186673</v>
      </c>
      <c r="E2324" s="43"/>
      <c r="F2324" s="43"/>
      <c r="G2324" s="43"/>
      <c r="H2324" s="43"/>
    </row>
    <row r="2325" spans="1:8" ht="15.75" x14ac:dyDescent="0.25">
      <c r="A2325" s="402" t="s">
        <v>50</v>
      </c>
      <c r="B2325" s="403">
        <v>2029</v>
      </c>
      <c r="C2325" s="403" t="str">
        <f t="shared" si="60"/>
        <v>South Coast_2029</v>
      </c>
      <c r="D2325" s="100">
        <v>349.11269756600382</v>
      </c>
      <c r="E2325" s="43"/>
      <c r="F2325" s="43"/>
      <c r="G2325" s="43"/>
      <c r="H2325" s="43"/>
    </row>
    <row r="2326" spans="1:8" ht="15.75" x14ac:dyDescent="0.25">
      <c r="A2326" s="402" t="s">
        <v>50</v>
      </c>
      <c r="B2326" s="403">
        <v>2030</v>
      </c>
      <c r="C2326" s="403" t="str">
        <f t="shared" si="60"/>
        <v>South Coast_2030</v>
      </c>
      <c r="D2326" s="100">
        <v>342.15655303988376</v>
      </c>
      <c r="E2326" s="43"/>
      <c r="F2326" s="43"/>
      <c r="G2326" s="43"/>
      <c r="H2326" s="43"/>
    </row>
    <row r="2327" spans="1:8" ht="15.75" x14ac:dyDescent="0.25">
      <c r="A2327" s="402" t="s">
        <v>50</v>
      </c>
      <c r="B2327" s="403">
        <v>2031</v>
      </c>
      <c r="C2327" s="403" t="str">
        <f t="shared" si="60"/>
        <v>South Coast_2031</v>
      </c>
      <c r="D2327" s="100">
        <v>336.14963336705875</v>
      </c>
      <c r="E2327" s="43"/>
      <c r="F2327" s="43"/>
      <c r="G2327" s="43"/>
      <c r="H2327" s="43"/>
    </row>
    <row r="2328" spans="1:8" ht="15.75" x14ac:dyDescent="0.25">
      <c r="A2328" s="402" t="s">
        <v>50</v>
      </c>
      <c r="B2328" s="403">
        <v>2032</v>
      </c>
      <c r="C2328" s="403" t="str">
        <f t="shared" si="60"/>
        <v>South Coast_2032</v>
      </c>
      <c r="D2328" s="100">
        <v>330.6959102255633</v>
      </c>
      <c r="E2328" s="43"/>
      <c r="F2328" s="43"/>
      <c r="G2328" s="43"/>
      <c r="H2328" s="43"/>
    </row>
    <row r="2329" spans="1:8" ht="15.75" x14ac:dyDescent="0.25">
      <c r="A2329" s="402" t="s">
        <v>50</v>
      </c>
      <c r="B2329" s="403">
        <v>2033</v>
      </c>
      <c r="C2329" s="403" t="str">
        <f t="shared" si="60"/>
        <v>South Coast_2033</v>
      </c>
      <c r="D2329" s="100">
        <v>325.89549071703311</v>
      </c>
      <c r="E2329" s="43"/>
      <c r="F2329" s="43"/>
      <c r="G2329" s="43"/>
      <c r="H2329" s="43"/>
    </row>
    <row r="2330" spans="1:8" ht="15.75" x14ac:dyDescent="0.25">
      <c r="A2330" s="402" t="s">
        <v>50</v>
      </c>
      <c r="B2330" s="403">
        <v>2034</v>
      </c>
      <c r="C2330" s="403" t="str">
        <f t="shared" si="60"/>
        <v>South Coast_2034</v>
      </c>
      <c r="D2330" s="100">
        <v>321.68214129728756</v>
      </c>
      <c r="E2330" s="43"/>
      <c r="F2330" s="43"/>
      <c r="G2330" s="43"/>
      <c r="H2330" s="43"/>
    </row>
    <row r="2331" spans="1:8" ht="15.75" x14ac:dyDescent="0.25">
      <c r="A2331" s="402" t="s">
        <v>50</v>
      </c>
      <c r="B2331" s="403">
        <v>2035</v>
      </c>
      <c r="C2331" s="403" t="str">
        <f t="shared" si="60"/>
        <v>South Coast_2035</v>
      </c>
      <c r="D2331" s="100">
        <v>318.0216984496181</v>
      </c>
      <c r="E2331" s="43"/>
      <c r="F2331" s="43"/>
      <c r="G2331" s="43"/>
      <c r="H2331" s="43"/>
    </row>
    <row r="2332" spans="1:8" ht="15.75" x14ac:dyDescent="0.25">
      <c r="A2332" s="402" t="s">
        <v>50</v>
      </c>
      <c r="B2332" s="403">
        <v>2036</v>
      </c>
      <c r="C2332" s="403" t="str">
        <f t="shared" si="60"/>
        <v>South Coast_2036</v>
      </c>
      <c r="D2332" s="100">
        <v>314.85255733992614</v>
      </c>
      <c r="E2332" s="43"/>
      <c r="F2332" s="43"/>
      <c r="G2332" s="43"/>
      <c r="H2332" s="43"/>
    </row>
    <row r="2333" spans="1:8" ht="15.75" x14ac:dyDescent="0.25">
      <c r="A2333" s="402" t="s">
        <v>50</v>
      </c>
      <c r="B2333" s="403">
        <v>2037</v>
      </c>
      <c r="C2333" s="403" t="str">
        <f t="shared" si="60"/>
        <v>South Coast_2037</v>
      </c>
      <c r="D2333" s="100">
        <v>312.14200963173522</v>
      </c>
      <c r="E2333" s="43"/>
      <c r="F2333" s="43"/>
      <c r="G2333" s="43"/>
      <c r="H2333" s="43"/>
    </row>
    <row r="2334" spans="1:8" ht="15.75" x14ac:dyDescent="0.25">
      <c r="A2334" s="402" t="s">
        <v>50</v>
      </c>
      <c r="B2334" s="403">
        <v>2038</v>
      </c>
      <c r="C2334" s="403" t="str">
        <f t="shared" si="60"/>
        <v>South Coast_2038</v>
      </c>
      <c r="D2334" s="100">
        <v>309.83816847818838</v>
      </c>
      <c r="E2334" s="43"/>
      <c r="F2334" s="43"/>
      <c r="G2334" s="43"/>
      <c r="H2334" s="43"/>
    </row>
    <row r="2335" spans="1:8" ht="15.75" x14ac:dyDescent="0.25">
      <c r="A2335" s="402" t="s">
        <v>50</v>
      </c>
      <c r="B2335" s="403">
        <v>2039</v>
      </c>
      <c r="C2335" s="403" t="str">
        <f t="shared" si="60"/>
        <v>South Coast_2039</v>
      </c>
      <c r="D2335" s="100">
        <v>307.88714041498395</v>
      </c>
      <c r="E2335" s="43"/>
      <c r="F2335" s="43"/>
      <c r="G2335" s="43"/>
      <c r="H2335" s="43"/>
    </row>
    <row r="2336" spans="1:8" ht="15.75" x14ac:dyDescent="0.25">
      <c r="A2336" s="402" t="s">
        <v>50</v>
      </c>
      <c r="B2336" s="403">
        <v>2040</v>
      </c>
      <c r="C2336" s="403" t="str">
        <f t="shared" si="60"/>
        <v>South Coast_2040</v>
      </c>
      <c r="D2336" s="100">
        <v>306.24455530156473</v>
      </c>
      <c r="E2336" s="43"/>
      <c r="F2336" s="43"/>
      <c r="G2336" s="43"/>
      <c r="H2336" s="43"/>
    </row>
    <row r="2337" spans="1:8" ht="15.75" x14ac:dyDescent="0.25">
      <c r="A2337" s="402" t="s">
        <v>50</v>
      </c>
      <c r="B2337" s="403">
        <v>2041</v>
      </c>
      <c r="C2337" s="403" t="str">
        <f t="shared" si="60"/>
        <v>South Coast_2041</v>
      </c>
      <c r="D2337" s="100">
        <v>304.8884373835059</v>
      </c>
      <c r="E2337" s="43"/>
      <c r="F2337" s="43"/>
      <c r="G2337" s="43"/>
      <c r="H2337" s="43"/>
    </row>
    <row r="2338" spans="1:8" ht="15.75" x14ac:dyDescent="0.25">
      <c r="A2338" s="402" t="s">
        <v>50</v>
      </c>
      <c r="B2338" s="403">
        <v>2042</v>
      </c>
      <c r="C2338" s="403" t="str">
        <f t="shared" si="60"/>
        <v>South Coast_2042</v>
      </c>
      <c r="D2338" s="100">
        <v>303.74947609091765</v>
      </c>
      <c r="E2338" s="43"/>
      <c r="F2338" s="43"/>
      <c r="G2338" s="43"/>
      <c r="H2338" s="43"/>
    </row>
    <row r="2339" spans="1:8" ht="15.75" x14ac:dyDescent="0.25">
      <c r="A2339" s="402" t="s">
        <v>50</v>
      </c>
      <c r="B2339" s="403">
        <v>2043</v>
      </c>
      <c r="C2339" s="403" t="str">
        <f t="shared" si="60"/>
        <v>South Coast_2043</v>
      </c>
      <c r="D2339" s="100">
        <v>302.8095922220412</v>
      </c>
      <c r="E2339" s="43"/>
      <c r="F2339" s="43"/>
      <c r="G2339" s="43"/>
      <c r="H2339" s="43"/>
    </row>
    <row r="2340" spans="1:8" ht="15.75" x14ac:dyDescent="0.25">
      <c r="A2340" s="402" t="s">
        <v>50</v>
      </c>
      <c r="B2340" s="403">
        <v>2044</v>
      </c>
      <c r="C2340" s="403" t="str">
        <f t="shared" si="60"/>
        <v>South Coast_2044</v>
      </c>
      <c r="D2340" s="100">
        <v>302.02160183243763</v>
      </c>
      <c r="E2340" s="43"/>
      <c r="F2340" s="43"/>
      <c r="G2340" s="43"/>
      <c r="H2340" s="43"/>
    </row>
    <row r="2341" spans="1:8" ht="15.75" x14ac:dyDescent="0.25">
      <c r="A2341" s="402" t="s">
        <v>50</v>
      </c>
      <c r="B2341" s="403">
        <v>2045</v>
      </c>
      <c r="C2341" s="403" t="str">
        <f t="shared" si="60"/>
        <v>South Coast_2045</v>
      </c>
      <c r="D2341" s="100">
        <v>301.34494286056565</v>
      </c>
      <c r="E2341" s="43"/>
      <c r="F2341" s="43"/>
      <c r="G2341" s="43"/>
      <c r="H2341" s="43"/>
    </row>
    <row r="2342" spans="1:8" ht="15.75" x14ac:dyDescent="0.25">
      <c r="A2342" s="402" t="s">
        <v>50</v>
      </c>
      <c r="B2342" s="403">
        <v>2046</v>
      </c>
      <c r="C2342" s="403" t="str">
        <f t="shared" si="60"/>
        <v>South Coast_2046</v>
      </c>
      <c r="D2342" s="100">
        <v>300.77782243224596</v>
      </c>
      <c r="E2342" s="43"/>
      <c r="F2342" s="43"/>
      <c r="G2342" s="43"/>
      <c r="H2342" s="43"/>
    </row>
    <row r="2343" spans="1:8" ht="15.75" x14ac:dyDescent="0.25">
      <c r="A2343" s="402" t="s">
        <v>50</v>
      </c>
      <c r="B2343" s="403">
        <v>2047</v>
      </c>
      <c r="C2343" s="403" t="str">
        <f t="shared" si="60"/>
        <v>South Coast_2047</v>
      </c>
      <c r="D2343" s="100">
        <v>300.29441765384041</v>
      </c>
      <c r="E2343" s="43"/>
      <c r="F2343" s="43"/>
      <c r="G2343" s="43"/>
      <c r="H2343" s="43"/>
    </row>
    <row r="2344" spans="1:8" ht="15.75" x14ac:dyDescent="0.25">
      <c r="A2344" s="402" t="s">
        <v>50</v>
      </c>
      <c r="B2344" s="403">
        <v>2048</v>
      </c>
      <c r="C2344" s="403" t="str">
        <f t="shared" si="60"/>
        <v>South Coast_2048</v>
      </c>
      <c r="D2344" s="100">
        <v>299.88117666024027</v>
      </c>
      <c r="E2344" s="43"/>
      <c r="F2344" s="43"/>
      <c r="G2344" s="43"/>
      <c r="H2344" s="43"/>
    </row>
    <row r="2345" spans="1:8" ht="15.75" x14ac:dyDescent="0.25">
      <c r="A2345" s="402" t="s">
        <v>50</v>
      </c>
      <c r="B2345" s="403">
        <v>2049</v>
      </c>
      <c r="C2345" s="403" t="str">
        <f t="shared" si="60"/>
        <v>South Coast_2049</v>
      </c>
      <c r="D2345" s="100">
        <v>299.52758727663115</v>
      </c>
      <c r="E2345" s="43"/>
      <c r="F2345" s="43"/>
      <c r="G2345" s="43"/>
      <c r="H2345" s="43"/>
    </row>
    <row r="2346" spans="1:8" ht="15.75" x14ac:dyDescent="0.25">
      <c r="A2346" s="402" t="s">
        <v>50</v>
      </c>
      <c r="B2346" s="403">
        <v>2050</v>
      </c>
      <c r="C2346" s="403" t="str">
        <f t="shared" si="60"/>
        <v>South Coast_2050</v>
      </c>
      <c r="D2346" s="100">
        <v>299.2461113826742</v>
      </c>
      <c r="E2346" s="43"/>
      <c r="F2346" s="43"/>
      <c r="G2346" s="43"/>
      <c r="H2346" s="43"/>
    </row>
    <row r="2347" spans="1:8" ht="15.75" x14ac:dyDescent="0.25">
      <c r="A2347" s="96" t="s">
        <v>47</v>
      </c>
      <c r="B2347" s="97">
        <v>2015</v>
      </c>
      <c r="C2347" s="98" t="s">
        <v>49</v>
      </c>
      <c r="D2347" s="99">
        <v>521.53023428227732</v>
      </c>
      <c r="E2347" s="43"/>
      <c r="F2347" s="43"/>
      <c r="G2347" s="43"/>
      <c r="H2347" s="43"/>
    </row>
    <row r="2348" spans="1:8" ht="15.75" x14ac:dyDescent="0.25">
      <c r="A2348" s="96" t="s">
        <v>47</v>
      </c>
      <c r="B2348" s="97">
        <v>2016</v>
      </c>
      <c r="C2348" s="98" t="s">
        <v>48</v>
      </c>
      <c r="D2348" s="99">
        <v>510.86539277531858</v>
      </c>
      <c r="E2348" s="43"/>
      <c r="F2348" s="43"/>
      <c r="G2348" s="43"/>
      <c r="H2348" s="43"/>
    </row>
    <row r="2349" spans="1:8" ht="15.75" x14ac:dyDescent="0.25">
      <c r="A2349" s="400" t="s">
        <v>47</v>
      </c>
      <c r="B2349" s="401">
        <v>2017</v>
      </c>
      <c r="C2349" s="401" t="str">
        <f t="shared" ref="C2349:C2382" si="61">CONCATENATE(A2349,"_",B2349)</f>
        <v>Stanislaus_2017</v>
      </c>
      <c r="D2349" s="100">
        <v>498.39215990320099</v>
      </c>
      <c r="E2349" s="43"/>
      <c r="F2349" s="43"/>
      <c r="G2349" s="43"/>
      <c r="H2349" s="43"/>
    </row>
    <row r="2350" spans="1:8" ht="15.75" x14ac:dyDescent="0.25">
      <c r="A2350" s="400" t="s">
        <v>47</v>
      </c>
      <c r="B2350" s="401">
        <v>2018</v>
      </c>
      <c r="C2350" s="401" t="str">
        <f t="shared" si="61"/>
        <v>Stanislaus_2018</v>
      </c>
      <c r="D2350" s="100">
        <v>488.80412157802124</v>
      </c>
      <c r="E2350" s="43"/>
      <c r="F2350" s="43"/>
      <c r="G2350" s="43"/>
      <c r="H2350" s="43"/>
    </row>
    <row r="2351" spans="1:8" ht="15.75" x14ac:dyDescent="0.25">
      <c r="A2351" s="400" t="s">
        <v>47</v>
      </c>
      <c r="B2351" s="401">
        <v>2019</v>
      </c>
      <c r="C2351" s="401" t="str">
        <f t="shared" si="61"/>
        <v>Stanislaus_2019</v>
      </c>
      <c r="D2351" s="100">
        <v>474.6580898507583</v>
      </c>
      <c r="E2351" s="43"/>
      <c r="F2351" s="43"/>
      <c r="G2351" s="43"/>
      <c r="H2351" s="43"/>
    </row>
    <row r="2352" spans="1:8" ht="15.75" x14ac:dyDescent="0.25">
      <c r="A2352" s="400" t="s">
        <v>47</v>
      </c>
      <c r="B2352" s="401">
        <v>2020</v>
      </c>
      <c r="C2352" s="401" t="str">
        <f t="shared" si="61"/>
        <v>Stanislaus_2020</v>
      </c>
      <c r="D2352" s="100">
        <v>460.25542322448729</v>
      </c>
      <c r="E2352" s="43"/>
      <c r="F2352" s="43"/>
      <c r="G2352" s="43"/>
      <c r="H2352" s="43"/>
    </row>
    <row r="2353" spans="1:8" ht="15.75" x14ac:dyDescent="0.25">
      <c r="A2353" s="400" t="s">
        <v>47</v>
      </c>
      <c r="B2353" s="401">
        <v>2021</v>
      </c>
      <c r="C2353" s="401" t="str">
        <f t="shared" si="61"/>
        <v>Stanislaus_2021</v>
      </c>
      <c r="D2353" s="100">
        <v>446.51574556288307</v>
      </c>
      <c r="E2353" s="43"/>
      <c r="F2353" s="43"/>
      <c r="G2353" s="43"/>
      <c r="H2353" s="43"/>
    </row>
    <row r="2354" spans="1:8" ht="15.75" x14ac:dyDescent="0.25">
      <c r="A2354" s="400" t="s">
        <v>47</v>
      </c>
      <c r="B2354" s="401">
        <v>2022</v>
      </c>
      <c r="C2354" s="401" t="str">
        <f t="shared" si="61"/>
        <v>Stanislaus_2022</v>
      </c>
      <c r="D2354" s="100">
        <v>432.24219064181676</v>
      </c>
      <c r="E2354" s="43"/>
      <c r="F2354" s="43"/>
      <c r="G2354" s="43"/>
      <c r="H2354" s="43"/>
    </row>
    <row r="2355" spans="1:8" ht="15.75" x14ac:dyDescent="0.25">
      <c r="A2355" s="400" t="s">
        <v>47</v>
      </c>
      <c r="B2355" s="401">
        <v>2023</v>
      </c>
      <c r="C2355" s="401" t="str">
        <f t="shared" si="61"/>
        <v>Stanislaus_2023</v>
      </c>
      <c r="D2355" s="100">
        <v>418.16485867782814</v>
      </c>
      <c r="E2355" s="43"/>
      <c r="F2355" s="43"/>
      <c r="G2355" s="43"/>
      <c r="H2355" s="43"/>
    </row>
    <row r="2356" spans="1:8" ht="15.75" x14ac:dyDescent="0.25">
      <c r="A2356" s="400" t="s">
        <v>47</v>
      </c>
      <c r="B2356" s="401">
        <v>2024</v>
      </c>
      <c r="C2356" s="401" t="str">
        <f t="shared" si="61"/>
        <v>Stanislaus_2024</v>
      </c>
      <c r="D2356" s="100">
        <v>404.2318878168312</v>
      </c>
      <c r="E2356" s="43"/>
      <c r="F2356" s="43"/>
      <c r="G2356" s="43"/>
      <c r="H2356" s="43"/>
    </row>
    <row r="2357" spans="1:8" ht="15.75" x14ac:dyDescent="0.25">
      <c r="A2357" s="400" t="s">
        <v>47</v>
      </c>
      <c r="B2357" s="401">
        <v>2025</v>
      </c>
      <c r="C2357" s="401" t="str">
        <f t="shared" si="61"/>
        <v>Stanislaus_2025</v>
      </c>
      <c r="D2357" s="100">
        <v>390.72902961610106</v>
      </c>
      <c r="E2357" s="43"/>
      <c r="F2357" s="43"/>
      <c r="G2357" s="43"/>
      <c r="H2357" s="43"/>
    </row>
    <row r="2358" spans="1:8" ht="15.75" x14ac:dyDescent="0.25">
      <c r="A2358" s="400" t="s">
        <v>47</v>
      </c>
      <c r="B2358" s="401">
        <v>2026</v>
      </c>
      <c r="C2358" s="401" t="str">
        <f t="shared" si="61"/>
        <v>Stanislaus_2026</v>
      </c>
      <c r="D2358" s="100">
        <v>378.6051020085456</v>
      </c>
      <c r="E2358" s="43"/>
      <c r="F2358" s="43"/>
      <c r="G2358" s="43"/>
      <c r="H2358" s="43"/>
    </row>
    <row r="2359" spans="1:8" ht="15.75" x14ac:dyDescent="0.25">
      <c r="A2359" s="400" t="s">
        <v>47</v>
      </c>
      <c r="B2359" s="401">
        <v>2027</v>
      </c>
      <c r="C2359" s="401" t="str">
        <f t="shared" si="61"/>
        <v>Stanislaus_2027</v>
      </c>
      <c r="D2359" s="100">
        <v>367.26461348751252</v>
      </c>
      <c r="E2359" s="43"/>
      <c r="F2359" s="43"/>
      <c r="G2359" s="43"/>
      <c r="H2359" s="43"/>
    </row>
    <row r="2360" spans="1:8" ht="15.75" x14ac:dyDescent="0.25">
      <c r="A2360" s="400" t="s">
        <v>47</v>
      </c>
      <c r="B2360" s="401">
        <v>2028</v>
      </c>
      <c r="C2360" s="401" t="str">
        <f t="shared" si="61"/>
        <v>Stanislaus_2028</v>
      </c>
      <c r="D2360" s="100">
        <v>357.05902876461653</v>
      </c>
      <c r="E2360" s="43"/>
      <c r="F2360" s="43"/>
      <c r="G2360" s="43"/>
      <c r="H2360" s="43"/>
    </row>
    <row r="2361" spans="1:8" ht="15.75" x14ac:dyDescent="0.25">
      <c r="A2361" s="400" t="s">
        <v>47</v>
      </c>
      <c r="B2361" s="401">
        <v>2029</v>
      </c>
      <c r="C2361" s="401" t="str">
        <f t="shared" si="61"/>
        <v>Stanislaus_2029</v>
      </c>
      <c r="D2361" s="100">
        <v>347.90940736377848</v>
      </c>
      <c r="E2361" s="43"/>
      <c r="F2361" s="43"/>
      <c r="G2361" s="43"/>
      <c r="H2361" s="43"/>
    </row>
    <row r="2362" spans="1:8" ht="15.75" x14ac:dyDescent="0.25">
      <c r="A2362" s="400" t="s">
        <v>47</v>
      </c>
      <c r="B2362" s="401">
        <v>2030</v>
      </c>
      <c r="C2362" s="401" t="str">
        <f t="shared" si="61"/>
        <v>Stanislaus_2030</v>
      </c>
      <c r="D2362" s="100">
        <v>339.76152076961534</v>
      </c>
      <c r="E2362" s="43"/>
      <c r="F2362" s="43"/>
      <c r="G2362" s="43"/>
      <c r="H2362" s="43"/>
    </row>
    <row r="2363" spans="1:8" ht="15.75" x14ac:dyDescent="0.25">
      <c r="A2363" s="400" t="s">
        <v>47</v>
      </c>
      <c r="B2363" s="401">
        <v>2031</v>
      </c>
      <c r="C2363" s="401" t="str">
        <f t="shared" si="61"/>
        <v>Stanislaus_2031</v>
      </c>
      <c r="D2363" s="100">
        <v>332.5343599310321</v>
      </c>
      <c r="E2363" s="43"/>
      <c r="F2363" s="43"/>
      <c r="G2363" s="43"/>
      <c r="H2363" s="43"/>
    </row>
    <row r="2364" spans="1:8" ht="15.75" x14ac:dyDescent="0.25">
      <c r="A2364" s="400" t="s">
        <v>47</v>
      </c>
      <c r="B2364" s="401">
        <v>2032</v>
      </c>
      <c r="C2364" s="401" t="str">
        <f t="shared" si="61"/>
        <v>Stanislaus_2032</v>
      </c>
      <c r="D2364" s="100">
        <v>326.15601026920399</v>
      </c>
      <c r="E2364" s="43"/>
      <c r="F2364" s="43"/>
      <c r="G2364" s="43"/>
      <c r="H2364" s="43"/>
    </row>
    <row r="2365" spans="1:8" ht="15.75" x14ac:dyDescent="0.25">
      <c r="A2365" s="400" t="s">
        <v>47</v>
      </c>
      <c r="B2365" s="401">
        <v>2033</v>
      </c>
      <c r="C2365" s="401" t="str">
        <f t="shared" si="61"/>
        <v>Stanislaus_2033</v>
      </c>
      <c r="D2365" s="100">
        <v>320.5508430661622</v>
      </c>
      <c r="E2365" s="43"/>
      <c r="F2365" s="43"/>
      <c r="G2365" s="43"/>
      <c r="H2365" s="43"/>
    </row>
    <row r="2366" spans="1:8" ht="15.75" x14ac:dyDescent="0.25">
      <c r="A2366" s="400" t="s">
        <v>47</v>
      </c>
      <c r="B2366" s="401">
        <v>2034</v>
      </c>
      <c r="C2366" s="401" t="str">
        <f t="shared" si="61"/>
        <v>Stanislaus_2034</v>
      </c>
      <c r="D2366" s="100">
        <v>315.6535880356646</v>
      </c>
      <c r="E2366" s="43"/>
      <c r="F2366" s="43"/>
      <c r="G2366" s="43"/>
      <c r="H2366" s="43"/>
    </row>
    <row r="2367" spans="1:8" ht="15.75" x14ac:dyDescent="0.25">
      <c r="A2367" s="400" t="s">
        <v>47</v>
      </c>
      <c r="B2367" s="401">
        <v>2035</v>
      </c>
      <c r="C2367" s="401" t="str">
        <f t="shared" si="61"/>
        <v>Stanislaus_2035</v>
      </c>
      <c r="D2367" s="100">
        <v>311.40386043270621</v>
      </c>
      <c r="E2367" s="43"/>
      <c r="F2367" s="43"/>
      <c r="G2367" s="43"/>
      <c r="H2367" s="43"/>
    </row>
    <row r="2368" spans="1:8" ht="15.75" x14ac:dyDescent="0.25">
      <c r="A2368" s="400" t="s">
        <v>47</v>
      </c>
      <c r="B2368" s="401">
        <v>2036</v>
      </c>
      <c r="C2368" s="401" t="str">
        <f t="shared" si="61"/>
        <v>Stanislaus_2036</v>
      </c>
      <c r="D2368" s="100">
        <v>307.73637383354543</v>
      </c>
      <c r="E2368" s="43"/>
      <c r="F2368" s="43"/>
      <c r="G2368" s="43"/>
      <c r="H2368" s="43"/>
    </row>
    <row r="2369" spans="1:8" ht="15.75" x14ac:dyDescent="0.25">
      <c r="A2369" s="400" t="s">
        <v>47</v>
      </c>
      <c r="B2369" s="401">
        <v>2037</v>
      </c>
      <c r="C2369" s="401" t="str">
        <f t="shared" si="61"/>
        <v>Stanislaus_2037</v>
      </c>
      <c r="D2369" s="100">
        <v>304.60560978541093</v>
      </c>
      <c r="E2369" s="43"/>
      <c r="F2369" s="43"/>
      <c r="G2369" s="43"/>
      <c r="H2369" s="43"/>
    </row>
    <row r="2370" spans="1:8" ht="15.75" x14ac:dyDescent="0.25">
      <c r="A2370" s="400" t="s">
        <v>47</v>
      </c>
      <c r="B2370" s="401">
        <v>2038</v>
      </c>
      <c r="C2370" s="401" t="str">
        <f t="shared" si="61"/>
        <v>Stanislaus_2038</v>
      </c>
      <c r="D2370" s="100">
        <v>301.95793959312618</v>
      </c>
      <c r="E2370" s="43"/>
      <c r="F2370" s="43"/>
      <c r="G2370" s="43"/>
      <c r="H2370" s="43"/>
    </row>
    <row r="2371" spans="1:8" ht="15.75" x14ac:dyDescent="0.25">
      <c r="A2371" s="400" t="s">
        <v>47</v>
      </c>
      <c r="B2371" s="401">
        <v>2039</v>
      </c>
      <c r="C2371" s="401" t="str">
        <f t="shared" si="61"/>
        <v>Stanislaus_2039</v>
      </c>
      <c r="D2371" s="100">
        <v>299.72905515741775</v>
      </c>
      <c r="E2371" s="43"/>
      <c r="F2371" s="43"/>
      <c r="G2371" s="43"/>
      <c r="H2371" s="43"/>
    </row>
    <row r="2372" spans="1:8" ht="15.75" x14ac:dyDescent="0.25">
      <c r="A2372" s="400" t="s">
        <v>47</v>
      </c>
      <c r="B2372" s="401">
        <v>2040</v>
      </c>
      <c r="C2372" s="401" t="str">
        <f t="shared" si="61"/>
        <v>Stanislaus_2040</v>
      </c>
      <c r="D2372" s="100">
        <v>297.87330859683652</v>
      </c>
      <c r="E2372" s="43"/>
      <c r="F2372" s="43"/>
      <c r="G2372" s="43"/>
      <c r="H2372" s="43"/>
    </row>
    <row r="2373" spans="1:8" ht="15.75" x14ac:dyDescent="0.25">
      <c r="A2373" s="400" t="s">
        <v>47</v>
      </c>
      <c r="B2373" s="401">
        <v>2041</v>
      </c>
      <c r="C2373" s="401" t="str">
        <f t="shared" si="61"/>
        <v>Stanislaus_2041</v>
      </c>
      <c r="D2373" s="100">
        <v>296.3524858876853</v>
      </c>
      <c r="E2373" s="43"/>
      <c r="F2373" s="43"/>
      <c r="G2373" s="43"/>
      <c r="H2373" s="43"/>
    </row>
    <row r="2374" spans="1:8" ht="15.75" x14ac:dyDescent="0.25">
      <c r="A2374" s="400" t="s">
        <v>47</v>
      </c>
      <c r="B2374" s="401">
        <v>2042</v>
      </c>
      <c r="C2374" s="401" t="str">
        <f t="shared" si="61"/>
        <v>Stanislaus_2042</v>
      </c>
      <c r="D2374" s="100">
        <v>295.09907297145918</v>
      </c>
      <c r="E2374" s="43"/>
      <c r="F2374" s="43"/>
      <c r="G2374" s="43"/>
      <c r="H2374" s="43"/>
    </row>
    <row r="2375" spans="1:8" ht="15.75" x14ac:dyDescent="0.25">
      <c r="A2375" s="400" t="s">
        <v>47</v>
      </c>
      <c r="B2375" s="401">
        <v>2043</v>
      </c>
      <c r="C2375" s="401" t="str">
        <f t="shared" si="61"/>
        <v>Stanislaus_2043</v>
      </c>
      <c r="D2375" s="100">
        <v>294.0858024579303</v>
      </c>
      <c r="E2375" s="43"/>
      <c r="F2375" s="43"/>
      <c r="G2375" s="43"/>
      <c r="H2375" s="43"/>
    </row>
    <row r="2376" spans="1:8" ht="15.75" x14ac:dyDescent="0.25">
      <c r="A2376" s="400" t="s">
        <v>47</v>
      </c>
      <c r="B2376" s="401">
        <v>2044</v>
      </c>
      <c r="C2376" s="401" t="str">
        <f t="shared" si="61"/>
        <v>Stanislaus_2044</v>
      </c>
      <c r="D2376" s="100">
        <v>293.25600804677316</v>
      </c>
      <c r="E2376" s="43"/>
      <c r="F2376" s="43"/>
      <c r="G2376" s="43"/>
      <c r="H2376" s="43"/>
    </row>
    <row r="2377" spans="1:8" ht="15.75" x14ac:dyDescent="0.25">
      <c r="A2377" s="400" t="s">
        <v>47</v>
      </c>
      <c r="B2377" s="401">
        <v>2045</v>
      </c>
      <c r="C2377" s="401" t="str">
        <f t="shared" si="61"/>
        <v>Stanislaus_2045</v>
      </c>
      <c r="D2377" s="100">
        <v>292.57115976706257</v>
      </c>
      <c r="E2377" s="43"/>
      <c r="F2377" s="43"/>
      <c r="G2377" s="43"/>
      <c r="H2377" s="43"/>
    </row>
    <row r="2378" spans="1:8" ht="15.75" x14ac:dyDescent="0.25">
      <c r="A2378" s="400" t="s">
        <v>47</v>
      </c>
      <c r="B2378" s="401">
        <v>2046</v>
      </c>
      <c r="C2378" s="401" t="str">
        <f t="shared" si="61"/>
        <v>Stanislaus_2046</v>
      </c>
      <c r="D2378" s="100">
        <v>292.01231836067882</v>
      </c>
      <c r="E2378" s="43"/>
      <c r="F2378" s="43"/>
      <c r="G2378" s="43"/>
      <c r="H2378" s="43"/>
    </row>
    <row r="2379" spans="1:8" ht="15.75" x14ac:dyDescent="0.25">
      <c r="A2379" s="400" t="s">
        <v>47</v>
      </c>
      <c r="B2379" s="401">
        <v>2047</v>
      </c>
      <c r="C2379" s="401" t="str">
        <f t="shared" si="61"/>
        <v>Stanislaus_2047</v>
      </c>
      <c r="D2379" s="100">
        <v>291.5606624885657</v>
      </c>
      <c r="E2379" s="43"/>
      <c r="F2379" s="43"/>
      <c r="G2379" s="43"/>
      <c r="H2379" s="43"/>
    </row>
    <row r="2380" spans="1:8" ht="15.75" x14ac:dyDescent="0.25">
      <c r="A2380" s="400" t="s">
        <v>47</v>
      </c>
      <c r="B2380" s="401">
        <v>2048</v>
      </c>
      <c r="C2380" s="401" t="str">
        <f t="shared" si="61"/>
        <v>Stanislaus_2048</v>
      </c>
      <c r="D2380" s="100">
        <v>291.19321123018375</v>
      </c>
      <c r="E2380" s="43"/>
      <c r="F2380" s="43"/>
      <c r="G2380" s="43"/>
      <c r="H2380" s="43"/>
    </row>
    <row r="2381" spans="1:8" ht="15.75" x14ac:dyDescent="0.25">
      <c r="A2381" s="400" t="s">
        <v>47</v>
      </c>
      <c r="B2381" s="401">
        <v>2049</v>
      </c>
      <c r="C2381" s="401" t="str">
        <f t="shared" si="61"/>
        <v>Stanislaus_2049</v>
      </c>
      <c r="D2381" s="100">
        <v>290.89926213620538</v>
      </c>
      <c r="E2381" s="43"/>
      <c r="F2381" s="43"/>
      <c r="G2381" s="43"/>
      <c r="H2381" s="43"/>
    </row>
    <row r="2382" spans="1:8" ht="15.75" x14ac:dyDescent="0.25">
      <c r="A2382" s="400" t="s">
        <v>47</v>
      </c>
      <c r="B2382" s="401">
        <v>2050</v>
      </c>
      <c r="C2382" s="401" t="str">
        <f t="shared" si="61"/>
        <v>Stanislaus_2050</v>
      </c>
      <c r="D2382" s="100">
        <v>290.66435771536737</v>
      </c>
      <c r="E2382" s="43"/>
      <c r="F2382" s="43"/>
      <c r="G2382" s="43"/>
      <c r="H2382" s="43"/>
    </row>
    <row r="2383" spans="1:8" ht="15.75" x14ac:dyDescent="0.25">
      <c r="A2383" s="96" t="s">
        <v>44</v>
      </c>
      <c r="B2383" s="97">
        <v>2015</v>
      </c>
      <c r="C2383" s="98" t="s">
        <v>46</v>
      </c>
      <c r="D2383" s="99">
        <v>506.52586772142388</v>
      </c>
      <c r="E2383" s="43"/>
      <c r="F2383" s="43"/>
      <c r="G2383" s="43"/>
      <c r="H2383" s="43"/>
    </row>
    <row r="2384" spans="1:8" ht="15.75" x14ac:dyDescent="0.25">
      <c r="A2384" s="96" t="s">
        <v>44</v>
      </c>
      <c r="B2384" s="97">
        <v>2016</v>
      </c>
      <c r="C2384" s="98" t="s">
        <v>45</v>
      </c>
      <c r="D2384" s="99">
        <v>496.12611690211997</v>
      </c>
      <c r="E2384" s="43"/>
      <c r="F2384" s="43"/>
      <c r="G2384" s="43"/>
      <c r="H2384" s="43"/>
    </row>
    <row r="2385" spans="1:8" ht="15.75" x14ac:dyDescent="0.25">
      <c r="A2385" s="400" t="s">
        <v>44</v>
      </c>
      <c r="B2385" s="401">
        <v>2017</v>
      </c>
      <c r="C2385" s="401" t="str">
        <f t="shared" ref="C2385:C2418" si="62">CONCATENATE(A2385,"_",B2385)</f>
        <v>Sutter_2017</v>
      </c>
      <c r="D2385" s="100">
        <v>483.61456387109814</v>
      </c>
      <c r="E2385" s="43"/>
      <c r="F2385" s="43"/>
      <c r="G2385" s="43"/>
      <c r="H2385" s="43"/>
    </row>
    <row r="2386" spans="1:8" ht="15.75" x14ac:dyDescent="0.25">
      <c r="A2386" s="400" t="s">
        <v>44</v>
      </c>
      <c r="B2386" s="401">
        <v>2018</v>
      </c>
      <c r="C2386" s="401" t="str">
        <f t="shared" si="62"/>
        <v>Sutter_2018</v>
      </c>
      <c r="D2386" s="100">
        <v>470.30849804892779</v>
      </c>
      <c r="E2386" s="43"/>
      <c r="F2386" s="43"/>
      <c r="G2386" s="43"/>
      <c r="H2386" s="43"/>
    </row>
    <row r="2387" spans="1:8" ht="15.75" x14ac:dyDescent="0.25">
      <c r="A2387" s="400" t="s">
        <v>44</v>
      </c>
      <c r="B2387" s="401">
        <v>2019</v>
      </c>
      <c r="C2387" s="401" t="str">
        <f t="shared" si="62"/>
        <v>Sutter_2019</v>
      </c>
      <c r="D2387" s="100">
        <v>456.26072064557798</v>
      </c>
      <c r="E2387" s="43"/>
      <c r="F2387" s="43"/>
      <c r="G2387" s="43"/>
      <c r="H2387" s="43"/>
    </row>
    <row r="2388" spans="1:8" ht="15.75" x14ac:dyDescent="0.25">
      <c r="A2388" s="400" t="s">
        <v>44</v>
      </c>
      <c r="B2388" s="401">
        <v>2020</v>
      </c>
      <c r="C2388" s="401" t="str">
        <f t="shared" si="62"/>
        <v>Sutter_2020</v>
      </c>
      <c r="D2388" s="100">
        <v>442.38482947489723</v>
      </c>
      <c r="E2388" s="43"/>
      <c r="F2388" s="43"/>
      <c r="G2388" s="43"/>
      <c r="H2388" s="43"/>
    </row>
    <row r="2389" spans="1:8" ht="15.75" x14ac:dyDescent="0.25">
      <c r="A2389" s="400" t="s">
        <v>44</v>
      </c>
      <c r="B2389" s="401">
        <v>2021</v>
      </c>
      <c r="C2389" s="401" t="str">
        <f t="shared" si="62"/>
        <v>Sutter_2021</v>
      </c>
      <c r="D2389" s="100">
        <v>428.46991154716346</v>
      </c>
      <c r="E2389" s="43"/>
      <c r="F2389" s="43"/>
      <c r="G2389" s="43"/>
      <c r="H2389" s="43"/>
    </row>
    <row r="2390" spans="1:8" ht="15.75" x14ac:dyDescent="0.25">
      <c r="A2390" s="400" t="s">
        <v>44</v>
      </c>
      <c r="B2390" s="401">
        <v>2022</v>
      </c>
      <c r="C2390" s="401" t="str">
        <f t="shared" si="62"/>
        <v>Sutter_2022</v>
      </c>
      <c r="D2390" s="100">
        <v>414.83598647005181</v>
      </c>
      <c r="E2390" s="43"/>
      <c r="F2390" s="43"/>
      <c r="G2390" s="43"/>
      <c r="H2390" s="43"/>
    </row>
    <row r="2391" spans="1:8" ht="15.75" x14ac:dyDescent="0.25">
      <c r="A2391" s="400" t="s">
        <v>44</v>
      </c>
      <c r="B2391" s="401">
        <v>2023</v>
      </c>
      <c r="C2391" s="401" t="str">
        <f t="shared" si="62"/>
        <v>Sutter_2023</v>
      </c>
      <c r="D2391" s="100">
        <v>401.43848348071862</v>
      </c>
      <c r="E2391" s="43"/>
      <c r="F2391" s="43"/>
      <c r="G2391" s="43"/>
      <c r="H2391" s="43"/>
    </row>
    <row r="2392" spans="1:8" ht="15.75" x14ac:dyDescent="0.25">
      <c r="A2392" s="400" t="s">
        <v>44</v>
      </c>
      <c r="B2392" s="401">
        <v>2024</v>
      </c>
      <c r="C2392" s="401" t="str">
        <f t="shared" si="62"/>
        <v>Sutter_2024</v>
      </c>
      <c r="D2392" s="100">
        <v>388.27337705809174</v>
      </c>
      <c r="E2392" s="43"/>
      <c r="F2392" s="43"/>
      <c r="G2392" s="43"/>
      <c r="H2392" s="43"/>
    </row>
    <row r="2393" spans="1:8" ht="15.75" x14ac:dyDescent="0.25">
      <c r="A2393" s="400" t="s">
        <v>44</v>
      </c>
      <c r="B2393" s="401">
        <v>2025</v>
      </c>
      <c r="C2393" s="401" t="str">
        <f t="shared" si="62"/>
        <v>Sutter_2025</v>
      </c>
      <c r="D2393" s="100">
        <v>375.39690404056711</v>
      </c>
      <c r="E2393" s="43"/>
      <c r="F2393" s="43"/>
      <c r="G2393" s="43"/>
      <c r="H2393" s="43"/>
    </row>
    <row r="2394" spans="1:8" ht="15.75" x14ac:dyDescent="0.25">
      <c r="A2394" s="400" t="s">
        <v>44</v>
      </c>
      <c r="B2394" s="401">
        <v>2026</v>
      </c>
      <c r="C2394" s="401" t="str">
        <f t="shared" si="62"/>
        <v>Sutter_2026</v>
      </c>
      <c r="D2394" s="100">
        <v>363.65982655159502</v>
      </c>
      <c r="E2394" s="43"/>
      <c r="F2394" s="43"/>
      <c r="G2394" s="43"/>
      <c r="H2394" s="43"/>
    </row>
    <row r="2395" spans="1:8" ht="15.75" x14ac:dyDescent="0.25">
      <c r="A2395" s="400" t="s">
        <v>44</v>
      </c>
      <c r="B2395" s="401">
        <v>2027</v>
      </c>
      <c r="C2395" s="401" t="str">
        <f t="shared" si="62"/>
        <v>Sutter_2027</v>
      </c>
      <c r="D2395" s="100">
        <v>352.92657144273454</v>
      </c>
      <c r="E2395" s="43"/>
      <c r="F2395" s="43"/>
      <c r="G2395" s="43"/>
      <c r="H2395" s="43"/>
    </row>
    <row r="2396" spans="1:8" ht="15.75" x14ac:dyDescent="0.25">
      <c r="A2396" s="400" t="s">
        <v>44</v>
      </c>
      <c r="B2396" s="401">
        <v>2028</v>
      </c>
      <c r="C2396" s="401" t="str">
        <f t="shared" si="62"/>
        <v>Sutter_2028</v>
      </c>
      <c r="D2396" s="100">
        <v>343.26367263827564</v>
      </c>
      <c r="E2396" s="43"/>
      <c r="F2396" s="43"/>
      <c r="G2396" s="43"/>
      <c r="H2396" s="43"/>
    </row>
    <row r="2397" spans="1:8" ht="15.75" x14ac:dyDescent="0.25">
      <c r="A2397" s="400" t="s">
        <v>44</v>
      </c>
      <c r="B2397" s="401">
        <v>2029</v>
      </c>
      <c r="C2397" s="401" t="str">
        <f t="shared" si="62"/>
        <v>Sutter_2029</v>
      </c>
      <c r="D2397" s="100">
        <v>334.60968166215076</v>
      </c>
      <c r="E2397" s="43"/>
      <c r="F2397" s="43"/>
      <c r="G2397" s="43"/>
      <c r="H2397" s="43"/>
    </row>
    <row r="2398" spans="1:8" ht="15.75" x14ac:dyDescent="0.25">
      <c r="A2398" s="400" t="s">
        <v>44</v>
      </c>
      <c r="B2398" s="401">
        <v>2030</v>
      </c>
      <c r="C2398" s="401" t="str">
        <f t="shared" si="62"/>
        <v>Sutter_2030</v>
      </c>
      <c r="D2398" s="100">
        <v>326.90890923786213</v>
      </c>
      <c r="E2398" s="43"/>
      <c r="F2398" s="43"/>
      <c r="G2398" s="43"/>
      <c r="H2398" s="43"/>
    </row>
    <row r="2399" spans="1:8" ht="15.75" x14ac:dyDescent="0.25">
      <c r="A2399" s="400" t="s">
        <v>44</v>
      </c>
      <c r="B2399" s="401">
        <v>2031</v>
      </c>
      <c r="C2399" s="401" t="str">
        <f t="shared" si="62"/>
        <v>Sutter_2031</v>
      </c>
      <c r="D2399" s="100">
        <v>320.06194464457508</v>
      </c>
      <c r="E2399" s="43"/>
      <c r="F2399" s="43"/>
      <c r="G2399" s="43"/>
      <c r="H2399" s="43"/>
    </row>
    <row r="2400" spans="1:8" ht="15.75" x14ac:dyDescent="0.25">
      <c r="A2400" s="400" t="s">
        <v>44</v>
      </c>
      <c r="B2400" s="401">
        <v>2032</v>
      </c>
      <c r="C2400" s="401" t="str">
        <f t="shared" si="62"/>
        <v>Sutter_2032</v>
      </c>
      <c r="D2400" s="100">
        <v>314.0210475614121</v>
      </c>
      <c r="E2400" s="43"/>
      <c r="F2400" s="43"/>
      <c r="G2400" s="43"/>
      <c r="H2400" s="43"/>
    </row>
    <row r="2401" spans="1:8" ht="15.75" x14ac:dyDescent="0.25">
      <c r="A2401" s="400" t="s">
        <v>44</v>
      </c>
      <c r="B2401" s="401">
        <v>2033</v>
      </c>
      <c r="C2401" s="401" t="str">
        <f t="shared" si="62"/>
        <v>Sutter_2033</v>
      </c>
      <c r="D2401" s="100">
        <v>308.70672289441006</v>
      </c>
      <c r="E2401" s="43"/>
      <c r="F2401" s="43"/>
      <c r="G2401" s="43"/>
      <c r="H2401" s="43"/>
    </row>
    <row r="2402" spans="1:8" ht="15.75" x14ac:dyDescent="0.25">
      <c r="A2402" s="400" t="s">
        <v>44</v>
      </c>
      <c r="B2402" s="401">
        <v>2034</v>
      </c>
      <c r="C2402" s="401" t="str">
        <f t="shared" si="62"/>
        <v>Sutter_2034</v>
      </c>
      <c r="D2402" s="100">
        <v>304.03726675822315</v>
      </c>
      <c r="E2402" s="43"/>
      <c r="F2402" s="43"/>
      <c r="G2402" s="43"/>
      <c r="H2402" s="43"/>
    </row>
    <row r="2403" spans="1:8" ht="15.75" x14ac:dyDescent="0.25">
      <c r="A2403" s="400" t="s">
        <v>44</v>
      </c>
      <c r="B2403" s="401">
        <v>2035</v>
      </c>
      <c r="C2403" s="401" t="str">
        <f t="shared" si="62"/>
        <v>Sutter_2035</v>
      </c>
      <c r="D2403" s="100">
        <v>299.96987118876422</v>
      </c>
      <c r="E2403" s="43"/>
      <c r="F2403" s="43"/>
      <c r="G2403" s="43"/>
      <c r="H2403" s="43"/>
    </row>
    <row r="2404" spans="1:8" ht="15.75" x14ac:dyDescent="0.25">
      <c r="A2404" s="400" t="s">
        <v>44</v>
      </c>
      <c r="B2404" s="401">
        <v>2036</v>
      </c>
      <c r="C2404" s="401" t="str">
        <f t="shared" si="62"/>
        <v>Sutter_2036</v>
      </c>
      <c r="D2404" s="100">
        <v>296.44746853185433</v>
      </c>
      <c r="E2404" s="43"/>
      <c r="F2404" s="43"/>
      <c r="G2404" s="43"/>
      <c r="H2404" s="43"/>
    </row>
    <row r="2405" spans="1:8" ht="15.75" x14ac:dyDescent="0.25">
      <c r="A2405" s="400" t="s">
        <v>44</v>
      </c>
      <c r="B2405" s="401">
        <v>2037</v>
      </c>
      <c r="C2405" s="401" t="str">
        <f t="shared" si="62"/>
        <v>Sutter_2037</v>
      </c>
      <c r="D2405" s="100">
        <v>293.43565669976977</v>
      </c>
      <c r="E2405" s="43"/>
      <c r="F2405" s="43"/>
      <c r="G2405" s="43"/>
      <c r="H2405" s="43"/>
    </row>
    <row r="2406" spans="1:8" ht="15.75" x14ac:dyDescent="0.25">
      <c r="A2406" s="400" t="s">
        <v>44</v>
      </c>
      <c r="B2406" s="401">
        <v>2038</v>
      </c>
      <c r="C2406" s="401" t="str">
        <f t="shared" si="62"/>
        <v>Sutter_2038</v>
      </c>
      <c r="D2406" s="100">
        <v>290.87207747289574</v>
      </c>
      <c r="E2406" s="43"/>
      <c r="F2406" s="43"/>
      <c r="G2406" s="43"/>
      <c r="H2406" s="43"/>
    </row>
    <row r="2407" spans="1:8" ht="15.75" x14ac:dyDescent="0.25">
      <c r="A2407" s="400" t="s">
        <v>44</v>
      </c>
      <c r="B2407" s="401">
        <v>2039</v>
      </c>
      <c r="C2407" s="401" t="str">
        <f t="shared" si="62"/>
        <v>Sutter_2039</v>
      </c>
      <c r="D2407" s="100">
        <v>288.69460583006384</v>
      </c>
      <c r="E2407" s="43"/>
      <c r="F2407" s="43"/>
      <c r="G2407" s="43"/>
      <c r="H2407" s="43"/>
    </row>
    <row r="2408" spans="1:8" ht="15.75" x14ac:dyDescent="0.25">
      <c r="A2408" s="400" t="s">
        <v>44</v>
      </c>
      <c r="B2408" s="401">
        <v>2040</v>
      </c>
      <c r="C2408" s="401" t="str">
        <f t="shared" si="62"/>
        <v>Sutter_2040</v>
      </c>
      <c r="D2408" s="100">
        <v>286.86371663362831</v>
      </c>
      <c r="E2408" s="43"/>
      <c r="F2408" s="43"/>
      <c r="G2408" s="43"/>
      <c r="H2408" s="43"/>
    </row>
    <row r="2409" spans="1:8" ht="15.75" x14ac:dyDescent="0.25">
      <c r="A2409" s="400" t="s">
        <v>44</v>
      </c>
      <c r="B2409" s="401">
        <v>2041</v>
      </c>
      <c r="C2409" s="401" t="str">
        <f t="shared" si="62"/>
        <v>Sutter_2041</v>
      </c>
      <c r="D2409" s="100">
        <v>285.34873431116671</v>
      </c>
      <c r="E2409" s="43"/>
      <c r="F2409" s="43"/>
      <c r="G2409" s="43"/>
      <c r="H2409" s="43"/>
    </row>
    <row r="2410" spans="1:8" ht="15.75" x14ac:dyDescent="0.25">
      <c r="A2410" s="400" t="s">
        <v>44</v>
      </c>
      <c r="B2410" s="401">
        <v>2042</v>
      </c>
      <c r="C2410" s="401" t="str">
        <f t="shared" si="62"/>
        <v>Sutter_2042</v>
      </c>
      <c r="D2410" s="100">
        <v>284.07657478387995</v>
      </c>
      <c r="E2410" s="43"/>
      <c r="F2410" s="43"/>
      <c r="G2410" s="43"/>
      <c r="H2410" s="43"/>
    </row>
    <row r="2411" spans="1:8" ht="15.75" x14ac:dyDescent="0.25">
      <c r="A2411" s="400" t="s">
        <v>44</v>
      </c>
      <c r="B2411" s="401">
        <v>2043</v>
      </c>
      <c r="C2411" s="401" t="str">
        <f t="shared" si="62"/>
        <v>Sutter_2043</v>
      </c>
      <c r="D2411" s="100">
        <v>283.04097106485682</v>
      </c>
      <c r="E2411" s="43"/>
      <c r="F2411" s="43"/>
      <c r="G2411" s="43"/>
      <c r="H2411" s="43"/>
    </row>
    <row r="2412" spans="1:8" ht="15.75" x14ac:dyDescent="0.25">
      <c r="A2412" s="400" t="s">
        <v>44</v>
      </c>
      <c r="B2412" s="401">
        <v>2044</v>
      </c>
      <c r="C2412" s="401" t="str">
        <f t="shared" si="62"/>
        <v>Sutter_2044</v>
      </c>
      <c r="D2412" s="100">
        <v>282.17915503789857</v>
      </c>
      <c r="E2412" s="43"/>
      <c r="F2412" s="43"/>
      <c r="G2412" s="43"/>
      <c r="H2412" s="43"/>
    </row>
    <row r="2413" spans="1:8" ht="15.75" x14ac:dyDescent="0.25">
      <c r="A2413" s="400" t="s">
        <v>44</v>
      </c>
      <c r="B2413" s="401">
        <v>2045</v>
      </c>
      <c r="C2413" s="401" t="str">
        <f t="shared" si="62"/>
        <v>Sutter_2045</v>
      </c>
      <c r="D2413" s="100">
        <v>281.46307487933302</v>
      </c>
      <c r="E2413" s="43"/>
      <c r="F2413" s="43"/>
      <c r="G2413" s="43"/>
      <c r="H2413" s="43"/>
    </row>
    <row r="2414" spans="1:8" ht="15.75" x14ac:dyDescent="0.25">
      <c r="A2414" s="400" t="s">
        <v>44</v>
      </c>
      <c r="B2414" s="401">
        <v>2046</v>
      </c>
      <c r="C2414" s="401" t="str">
        <f t="shared" si="62"/>
        <v>Sutter_2046</v>
      </c>
      <c r="D2414" s="100">
        <v>280.86875789815264</v>
      </c>
      <c r="E2414" s="43"/>
      <c r="F2414" s="43"/>
      <c r="G2414" s="43"/>
      <c r="H2414" s="43"/>
    </row>
    <row r="2415" spans="1:8" ht="15.75" x14ac:dyDescent="0.25">
      <c r="A2415" s="400" t="s">
        <v>44</v>
      </c>
      <c r="B2415" s="401">
        <v>2047</v>
      </c>
      <c r="C2415" s="401" t="str">
        <f t="shared" si="62"/>
        <v>Sutter_2047</v>
      </c>
      <c r="D2415" s="100">
        <v>280.38290167540026</v>
      </c>
      <c r="E2415" s="43"/>
      <c r="F2415" s="43"/>
      <c r="G2415" s="43"/>
      <c r="H2415" s="43"/>
    </row>
    <row r="2416" spans="1:8" ht="15.75" x14ac:dyDescent="0.25">
      <c r="A2416" s="400" t="s">
        <v>44</v>
      </c>
      <c r="B2416" s="401">
        <v>2048</v>
      </c>
      <c r="C2416" s="401" t="str">
        <f t="shared" si="62"/>
        <v>Sutter_2048</v>
      </c>
      <c r="D2416" s="100">
        <v>279.97710466022829</v>
      </c>
      <c r="E2416" s="43"/>
      <c r="F2416" s="43"/>
      <c r="G2416" s="43"/>
      <c r="H2416" s="43"/>
    </row>
    <row r="2417" spans="1:8" ht="15.75" x14ac:dyDescent="0.25">
      <c r="A2417" s="400" t="s">
        <v>44</v>
      </c>
      <c r="B2417" s="401">
        <v>2049</v>
      </c>
      <c r="C2417" s="401" t="str">
        <f t="shared" si="62"/>
        <v>Sutter_2049</v>
      </c>
      <c r="D2417" s="100">
        <v>279.64194295508474</v>
      </c>
      <c r="E2417" s="43"/>
      <c r="F2417" s="43"/>
      <c r="G2417" s="43"/>
      <c r="H2417" s="43"/>
    </row>
    <row r="2418" spans="1:8" ht="15.75" x14ac:dyDescent="0.25">
      <c r="A2418" s="400" t="s">
        <v>44</v>
      </c>
      <c r="B2418" s="401">
        <v>2050</v>
      </c>
      <c r="C2418" s="401" t="str">
        <f t="shared" si="62"/>
        <v>Sutter_2050</v>
      </c>
      <c r="D2418" s="100">
        <v>279.3692879382279</v>
      </c>
      <c r="E2418" s="43"/>
      <c r="F2418" s="43"/>
      <c r="G2418" s="43"/>
      <c r="H2418" s="43"/>
    </row>
    <row r="2419" spans="1:8" ht="15.75" x14ac:dyDescent="0.25">
      <c r="A2419" s="96" t="s">
        <v>41</v>
      </c>
      <c r="B2419" s="97">
        <v>2015</v>
      </c>
      <c r="C2419" s="98" t="s">
        <v>43</v>
      </c>
      <c r="D2419" s="99">
        <v>527.1040536274736</v>
      </c>
      <c r="E2419" s="43"/>
      <c r="F2419" s="43"/>
      <c r="G2419" s="43"/>
      <c r="H2419" s="43"/>
    </row>
    <row r="2420" spans="1:8" ht="15.75" x14ac:dyDescent="0.25">
      <c r="A2420" s="96" t="s">
        <v>41</v>
      </c>
      <c r="B2420" s="97">
        <v>2016</v>
      </c>
      <c r="C2420" s="98" t="s">
        <v>42</v>
      </c>
      <c r="D2420" s="99">
        <v>517.1289666910219</v>
      </c>
      <c r="E2420" s="43"/>
      <c r="F2420" s="43"/>
      <c r="G2420" s="43"/>
      <c r="H2420" s="43"/>
    </row>
    <row r="2421" spans="1:8" ht="15.75" x14ac:dyDescent="0.25">
      <c r="A2421" s="400" t="s">
        <v>41</v>
      </c>
      <c r="B2421" s="401">
        <v>2017</v>
      </c>
      <c r="C2421" s="401" t="str">
        <f t="shared" ref="C2421:C2454" si="63">CONCATENATE(A2421,"_",B2421)</f>
        <v>Tehama_2017</v>
      </c>
      <c r="D2421" s="100">
        <v>503.67097370015915</v>
      </c>
      <c r="E2421" s="43"/>
      <c r="F2421" s="43"/>
      <c r="G2421" s="43"/>
      <c r="H2421" s="43"/>
    </row>
    <row r="2422" spans="1:8" ht="15.75" x14ac:dyDescent="0.25">
      <c r="A2422" s="400" t="s">
        <v>41</v>
      </c>
      <c r="B2422" s="401">
        <v>2018</v>
      </c>
      <c r="C2422" s="401" t="str">
        <f t="shared" si="63"/>
        <v>Tehama_2018</v>
      </c>
      <c r="D2422" s="100">
        <v>489.67342738581107</v>
      </c>
      <c r="E2422" s="43"/>
      <c r="F2422" s="43"/>
      <c r="G2422" s="43"/>
      <c r="H2422" s="43"/>
    </row>
    <row r="2423" spans="1:8" ht="15.75" x14ac:dyDescent="0.25">
      <c r="A2423" s="400" t="s">
        <v>41</v>
      </c>
      <c r="B2423" s="401">
        <v>2019</v>
      </c>
      <c r="C2423" s="401" t="str">
        <f t="shared" si="63"/>
        <v>Tehama_2019</v>
      </c>
      <c r="D2423" s="100">
        <v>475.26135207868037</v>
      </c>
      <c r="E2423" s="43"/>
      <c r="F2423" s="43"/>
      <c r="G2423" s="43"/>
      <c r="H2423" s="43"/>
    </row>
    <row r="2424" spans="1:8" ht="15.75" x14ac:dyDescent="0.25">
      <c r="A2424" s="400" t="s">
        <v>41</v>
      </c>
      <c r="B2424" s="401">
        <v>2020</v>
      </c>
      <c r="C2424" s="401" t="str">
        <f t="shared" si="63"/>
        <v>Tehama_2020</v>
      </c>
      <c r="D2424" s="100">
        <v>460.68928656167691</v>
      </c>
      <c r="E2424" s="43"/>
      <c r="F2424" s="43"/>
      <c r="G2424" s="43"/>
      <c r="H2424" s="43"/>
    </row>
    <row r="2425" spans="1:8" ht="15.75" x14ac:dyDescent="0.25">
      <c r="A2425" s="400" t="s">
        <v>41</v>
      </c>
      <c r="B2425" s="401">
        <v>2021</v>
      </c>
      <c r="C2425" s="401" t="str">
        <f t="shared" si="63"/>
        <v>Tehama_2021</v>
      </c>
      <c r="D2425" s="100">
        <v>446.07600633257528</v>
      </c>
      <c r="E2425" s="43"/>
      <c r="F2425" s="43"/>
      <c r="G2425" s="43"/>
      <c r="H2425" s="43"/>
    </row>
    <row r="2426" spans="1:8" ht="15.75" x14ac:dyDescent="0.25">
      <c r="A2426" s="400" t="s">
        <v>41</v>
      </c>
      <c r="B2426" s="401">
        <v>2022</v>
      </c>
      <c r="C2426" s="401" t="str">
        <f t="shared" si="63"/>
        <v>Tehama_2022</v>
      </c>
      <c r="D2426" s="100">
        <v>431.7403690033816</v>
      </c>
      <c r="E2426" s="43"/>
      <c r="F2426" s="43"/>
      <c r="G2426" s="43"/>
      <c r="H2426" s="43"/>
    </row>
    <row r="2427" spans="1:8" ht="15.75" x14ac:dyDescent="0.25">
      <c r="A2427" s="400" t="s">
        <v>41</v>
      </c>
      <c r="B2427" s="401">
        <v>2023</v>
      </c>
      <c r="C2427" s="401" t="str">
        <f t="shared" si="63"/>
        <v>Tehama_2023</v>
      </c>
      <c r="D2427" s="100">
        <v>417.67987252748759</v>
      </c>
      <c r="E2427" s="43"/>
      <c r="F2427" s="43"/>
      <c r="G2427" s="43"/>
      <c r="H2427" s="43"/>
    </row>
    <row r="2428" spans="1:8" ht="15.75" x14ac:dyDescent="0.25">
      <c r="A2428" s="400" t="s">
        <v>41</v>
      </c>
      <c r="B2428" s="401">
        <v>2024</v>
      </c>
      <c r="C2428" s="401" t="str">
        <f t="shared" si="63"/>
        <v>Tehama_2024</v>
      </c>
      <c r="D2428" s="100">
        <v>403.92373519017696</v>
      </c>
      <c r="E2428" s="43"/>
      <c r="F2428" s="43"/>
      <c r="G2428" s="43"/>
      <c r="H2428" s="43"/>
    </row>
    <row r="2429" spans="1:8" ht="15.75" x14ac:dyDescent="0.25">
      <c r="A2429" s="400" t="s">
        <v>41</v>
      </c>
      <c r="B2429" s="401">
        <v>2025</v>
      </c>
      <c r="C2429" s="401" t="str">
        <f t="shared" si="63"/>
        <v>Tehama_2025</v>
      </c>
      <c r="D2429" s="100">
        <v>390.47407084819531</v>
      </c>
      <c r="E2429" s="43"/>
      <c r="F2429" s="43"/>
      <c r="G2429" s="43"/>
      <c r="H2429" s="43"/>
    </row>
    <row r="2430" spans="1:8" ht="15.75" x14ac:dyDescent="0.25">
      <c r="A2430" s="400" t="s">
        <v>41</v>
      </c>
      <c r="B2430" s="401">
        <v>2026</v>
      </c>
      <c r="C2430" s="401" t="str">
        <f t="shared" si="63"/>
        <v>Tehama_2026</v>
      </c>
      <c r="D2430" s="100">
        <v>378.2474172698191</v>
      </c>
      <c r="E2430" s="43"/>
      <c r="F2430" s="43"/>
      <c r="G2430" s="43"/>
      <c r="H2430" s="43"/>
    </row>
    <row r="2431" spans="1:8" ht="15.75" x14ac:dyDescent="0.25">
      <c r="A2431" s="400" t="s">
        <v>41</v>
      </c>
      <c r="B2431" s="401">
        <v>2027</v>
      </c>
      <c r="C2431" s="401" t="str">
        <f t="shared" si="63"/>
        <v>Tehama_2027</v>
      </c>
      <c r="D2431" s="100">
        <v>367.1086172393708</v>
      </c>
      <c r="E2431" s="43"/>
      <c r="F2431" s="43"/>
      <c r="G2431" s="43"/>
      <c r="H2431" s="43"/>
    </row>
    <row r="2432" spans="1:8" ht="15.75" x14ac:dyDescent="0.25">
      <c r="A2432" s="400" t="s">
        <v>41</v>
      </c>
      <c r="B2432" s="401">
        <v>2028</v>
      </c>
      <c r="C2432" s="401" t="str">
        <f t="shared" si="63"/>
        <v>Tehama_2028</v>
      </c>
      <c r="D2432" s="100">
        <v>357.11559222712674</v>
      </c>
      <c r="E2432" s="43"/>
      <c r="F2432" s="43"/>
      <c r="G2432" s="43"/>
      <c r="H2432" s="43"/>
    </row>
    <row r="2433" spans="1:8" ht="15.75" x14ac:dyDescent="0.25">
      <c r="A2433" s="400" t="s">
        <v>41</v>
      </c>
      <c r="B2433" s="401">
        <v>2029</v>
      </c>
      <c r="C2433" s="401" t="str">
        <f t="shared" si="63"/>
        <v>Tehama_2029</v>
      </c>
      <c r="D2433" s="100">
        <v>348.17551174605438</v>
      </c>
      <c r="E2433" s="43"/>
      <c r="F2433" s="43"/>
      <c r="G2433" s="43"/>
      <c r="H2433" s="43"/>
    </row>
    <row r="2434" spans="1:8" ht="15.75" x14ac:dyDescent="0.25">
      <c r="A2434" s="400" t="s">
        <v>41</v>
      </c>
      <c r="B2434" s="401">
        <v>2030</v>
      </c>
      <c r="C2434" s="401" t="str">
        <f t="shared" si="63"/>
        <v>Tehama_2030</v>
      </c>
      <c r="D2434" s="100">
        <v>340.21544678429603</v>
      </c>
      <c r="E2434" s="43"/>
      <c r="F2434" s="43"/>
      <c r="G2434" s="43"/>
      <c r="H2434" s="43"/>
    </row>
    <row r="2435" spans="1:8" ht="15.75" x14ac:dyDescent="0.25">
      <c r="A2435" s="400" t="s">
        <v>41</v>
      </c>
      <c r="B2435" s="401">
        <v>2031</v>
      </c>
      <c r="C2435" s="401" t="str">
        <f t="shared" si="63"/>
        <v>Tehama_2031</v>
      </c>
      <c r="D2435" s="100">
        <v>333.15751786903525</v>
      </c>
      <c r="E2435" s="43"/>
      <c r="F2435" s="43"/>
      <c r="G2435" s="43"/>
      <c r="H2435" s="43"/>
    </row>
    <row r="2436" spans="1:8" ht="15.75" x14ac:dyDescent="0.25">
      <c r="A2436" s="400" t="s">
        <v>41</v>
      </c>
      <c r="B2436" s="401">
        <v>2032</v>
      </c>
      <c r="C2436" s="401" t="str">
        <f t="shared" si="63"/>
        <v>Tehama_2032</v>
      </c>
      <c r="D2436" s="100">
        <v>326.93798185255184</v>
      </c>
      <c r="E2436" s="43"/>
      <c r="F2436" s="43"/>
      <c r="G2436" s="43"/>
      <c r="H2436" s="43"/>
    </row>
    <row r="2437" spans="1:8" ht="15.75" x14ac:dyDescent="0.25">
      <c r="A2437" s="400" t="s">
        <v>41</v>
      </c>
      <c r="B2437" s="401">
        <v>2033</v>
      </c>
      <c r="C2437" s="401" t="str">
        <f t="shared" si="63"/>
        <v>Tehama_2033</v>
      </c>
      <c r="D2437" s="100">
        <v>321.47170401009191</v>
      </c>
      <c r="E2437" s="43"/>
      <c r="F2437" s="43"/>
      <c r="G2437" s="43"/>
      <c r="H2437" s="43"/>
    </row>
    <row r="2438" spans="1:8" ht="15.75" x14ac:dyDescent="0.25">
      <c r="A2438" s="400" t="s">
        <v>41</v>
      </c>
      <c r="B2438" s="401">
        <v>2034</v>
      </c>
      <c r="C2438" s="401" t="str">
        <f t="shared" si="63"/>
        <v>Tehama_2034</v>
      </c>
      <c r="D2438" s="100">
        <v>316.69155559567679</v>
      </c>
      <c r="E2438" s="43"/>
      <c r="F2438" s="43"/>
      <c r="G2438" s="43"/>
      <c r="H2438" s="43"/>
    </row>
    <row r="2439" spans="1:8" ht="15.75" x14ac:dyDescent="0.25">
      <c r="A2439" s="400" t="s">
        <v>41</v>
      </c>
      <c r="B2439" s="401">
        <v>2035</v>
      </c>
      <c r="C2439" s="401" t="str">
        <f t="shared" si="63"/>
        <v>Tehama_2035</v>
      </c>
      <c r="D2439" s="100">
        <v>312.54293559708401</v>
      </c>
      <c r="E2439" s="43"/>
      <c r="F2439" s="43"/>
      <c r="G2439" s="43"/>
      <c r="H2439" s="43"/>
    </row>
    <row r="2440" spans="1:8" ht="15.75" x14ac:dyDescent="0.25">
      <c r="A2440" s="400" t="s">
        <v>41</v>
      </c>
      <c r="B2440" s="401">
        <v>2036</v>
      </c>
      <c r="C2440" s="401" t="str">
        <f t="shared" si="63"/>
        <v>Tehama_2036</v>
      </c>
      <c r="D2440" s="100">
        <v>308.96308539881426</v>
      </c>
      <c r="E2440" s="43"/>
      <c r="F2440" s="43"/>
      <c r="G2440" s="43"/>
      <c r="H2440" s="43"/>
    </row>
    <row r="2441" spans="1:8" ht="15.75" x14ac:dyDescent="0.25">
      <c r="A2441" s="400" t="s">
        <v>41</v>
      </c>
      <c r="B2441" s="401">
        <v>2037</v>
      </c>
      <c r="C2441" s="401" t="str">
        <f t="shared" si="63"/>
        <v>Tehama_2037</v>
      </c>
      <c r="D2441" s="100">
        <v>305.90377446994165</v>
      </c>
      <c r="E2441" s="43"/>
      <c r="F2441" s="43"/>
      <c r="G2441" s="43"/>
      <c r="H2441" s="43"/>
    </row>
    <row r="2442" spans="1:8" ht="15.75" x14ac:dyDescent="0.25">
      <c r="A2442" s="400" t="s">
        <v>41</v>
      </c>
      <c r="B2442" s="401">
        <v>2038</v>
      </c>
      <c r="C2442" s="401" t="str">
        <f t="shared" si="63"/>
        <v>Tehama_2038</v>
      </c>
      <c r="D2442" s="100">
        <v>303.30874144202232</v>
      </c>
      <c r="E2442" s="43"/>
      <c r="F2442" s="43"/>
      <c r="G2442" s="43"/>
      <c r="H2442" s="43"/>
    </row>
    <row r="2443" spans="1:8" ht="15.75" x14ac:dyDescent="0.25">
      <c r="A2443" s="400" t="s">
        <v>41</v>
      </c>
      <c r="B2443" s="401">
        <v>2039</v>
      </c>
      <c r="C2443" s="401" t="str">
        <f t="shared" si="63"/>
        <v>Tehama_2039</v>
      </c>
      <c r="D2443" s="100">
        <v>301.11097787213862</v>
      </c>
      <c r="E2443" s="43"/>
      <c r="F2443" s="43"/>
      <c r="G2443" s="43"/>
      <c r="H2443" s="43"/>
    </row>
    <row r="2444" spans="1:8" ht="15.75" x14ac:dyDescent="0.25">
      <c r="A2444" s="400" t="s">
        <v>41</v>
      </c>
      <c r="B2444" s="401">
        <v>2040</v>
      </c>
      <c r="C2444" s="401" t="str">
        <f t="shared" si="63"/>
        <v>Tehama_2040</v>
      </c>
      <c r="D2444" s="100">
        <v>299.26953669738765</v>
      </c>
      <c r="E2444" s="43"/>
      <c r="F2444" s="43"/>
      <c r="G2444" s="43"/>
      <c r="H2444" s="43"/>
    </row>
    <row r="2445" spans="1:8" ht="15.75" x14ac:dyDescent="0.25">
      <c r="A2445" s="400" t="s">
        <v>41</v>
      </c>
      <c r="B2445" s="401">
        <v>2041</v>
      </c>
      <c r="C2445" s="401" t="str">
        <f t="shared" si="63"/>
        <v>Tehama_2041</v>
      </c>
      <c r="D2445" s="100">
        <v>297.75200602250379</v>
      </c>
      <c r="E2445" s="43"/>
      <c r="F2445" s="43"/>
      <c r="G2445" s="43"/>
      <c r="H2445" s="43"/>
    </row>
    <row r="2446" spans="1:8" ht="15.75" x14ac:dyDescent="0.25">
      <c r="A2446" s="400" t="s">
        <v>41</v>
      </c>
      <c r="B2446" s="401">
        <v>2042</v>
      </c>
      <c r="C2446" s="401" t="str">
        <f t="shared" si="63"/>
        <v>Tehama_2042</v>
      </c>
      <c r="D2446" s="100">
        <v>296.47569005700274</v>
      </c>
      <c r="E2446" s="43"/>
      <c r="F2446" s="43"/>
      <c r="G2446" s="43"/>
      <c r="H2446" s="43"/>
    </row>
    <row r="2447" spans="1:8" ht="15.75" x14ac:dyDescent="0.25">
      <c r="A2447" s="400" t="s">
        <v>41</v>
      </c>
      <c r="B2447" s="401">
        <v>2043</v>
      </c>
      <c r="C2447" s="401" t="str">
        <f t="shared" si="63"/>
        <v>Tehama_2043</v>
      </c>
      <c r="D2447" s="100">
        <v>295.42763390699008</v>
      </c>
      <c r="E2447" s="43"/>
      <c r="F2447" s="43"/>
      <c r="G2447" s="43"/>
      <c r="H2447" s="43"/>
    </row>
    <row r="2448" spans="1:8" ht="15.75" x14ac:dyDescent="0.25">
      <c r="A2448" s="400" t="s">
        <v>41</v>
      </c>
      <c r="B2448" s="401">
        <v>2044</v>
      </c>
      <c r="C2448" s="401" t="str">
        <f t="shared" si="63"/>
        <v>Tehama_2044</v>
      </c>
      <c r="D2448" s="100">
        <v>294.5595394190704</v>
      </c>
      <c r="E2448" s="43"/>
      <c r="F2448" s="43"/>
      <c r="G2448" s="43"/>
      <c r="H2448" s="43"/>
    </row>
    <row r="2449" spans="1:8" ht="15.75" x14ac:dyDescent="0.25">
      <c r="A2449" s="400" t="s">
        <v>41</v>
      </c>
      <c r="B2449" s="401">
        <v>2045</v>
      </c>
      <c r="C2449" s="401" t="str">
        <f t="shared" si="63"/>
        <v>Tehama_2045</v>
      </c>
      <c r="D2449" s="100">
        <v>293.82234536669927</v>
      </c>
      <c r="E2449" s="43"/>
      <c r="F2449" s="43"/>
      <c r="G2449" s="43"/>
      <c r="H2449" s="43"/>
    </row>
    <row r="2450" spans="1:8" ht="15.75" x14ac:dyDescent="0.25">
      <c r="A2450" s="400" t="s">
        <v>41</v>
      </c>
      <c r="B2450" s="401">
        <v>2046</v>
      </c>
      <c r="C2450" s="401" t="str">
        <f t="shared" si="63"/>
        <v>Tehama_2046</v>
      </c>
      <c r="D2450" s="100">
        <v>293.20922057606236</v>
      </c>
      <c r="E2450" s="43"/>
      <c r="F2450" s="43"/>
      <c r="G2450" s="43"/>
      <c r="H2450" s="43"/>
    </row>
    <row r="2451" spans="1:8" ht="15.75" x14ac:dyDescent="0.25">
      <c r="A2451" s="400" t="s">
        <v>41</v>
      </c>
      <c r="B2451" s="401">
        <v>2047</v>
      </c>
      <c r="C2451" s="401" t="str">
        <f t="shared" si="63"/>
        <v>Tehama_2047</v>
      </c>
      <c r="D2451" s="100">
        <v>292.70097327570085</v>
      </c>
      <c r="E2451" s="43"/>
      <c r="F2451" s="43"/>
      <c r="G2451" s="43"/>
      <c r="H2451" s="43"/>
    </row>
    <row r="2452" spans="1:8" ht="15.75" x14ac:dyDescent="0.25">
      <c r="A2452" s="400" t="s">
        <v>41</v>
      </c>
      <c r="B2452" s="401">
        <v>2048</v>
      </c>
      <c r="C2452" s="401" t="str">
        <f t="shared" si="63"/>
        <v>Tehama_2048</v>
      </c>
      <c r="D2452" s="100">
        <v>292.27763458119978</v>
      </c>
      <c r="E2452" s="43"/>
      <c r="F2452" s="43"/>
      <c r="G2452" s="43"/>
      <c r="H2452" s="43"/>
    </row>
    <row r="2453" spans="1:8" ht="15.75" x14ac:dyDescent="0.25">
      <c r="A2453" s="400" t="s">
        <v>41</v>
      </c>
      <c r="B2453" s="401">
        <v>2049</v>
      </c>
      <c r="C2453" s="401" t="str">
        <f t="shared" si="63"/>
        <v>Tehama_2049</v>
      </c>
      <c r="D2453" s="100">
        <v>291.92288141815499</v>
      </c>
      <c r="E2453" s="43"/>
      <c r="F2453" s="43"/>
      <c r="G2453" s="43"/>
      <c r="H2453" s="43"/>
    </row>
    <row r="2454" spans="1:8" ht="15.75" x14ac:dyDescent="0.25">
      <c r="A2454" s="400" t="s">
        <v>41</v>
      </c>
      <c r="B2454" s="401">
        <v>2050</v>
      </c>
      <c r="C2454" s="401" t="str">
        <f t="shared" si="63"/>
        <v>Tehama_2050</v>
      </c>
      <c r="D2454" s="100">
        <v>291.63503102441467</v>
      </c>
      <c r="E2454" s="43"/>
      <c r="F2454" s="43"/>
      <c r="G2454" s="43"/>
      <c r="H2454" s="43"/>
    </row>
    <row r="2455" spans="1:8" ht="15.75" x14ac:dyDescent="0.25">
      <c r="A2455" s="96" t="s">
        <v>38</v>
      </c>
      <c r="B2455" s="97">
        <v>2015</v>
      </c>
      <c r="C2455" s="98" t="s">
        <v>40</v>
      </c>
      <c r="D2455" s="99">
        <v>590.88826338203444</v>
      </c>
      <c r="E2455" s="43"/>
      <c r="F2455" s="43"/>
      <c r="G2455" s="43"/>
      <c r="H2455" s="43"/>
    </row>
    <row r="2456" spans="1:8" ht="15.75" x14ac:dyDescent="0.25">
      <c r="A2456" s="96" t="s">
        <v>38</v>
      </c>
      <c r="B2456" s="97">
        <v>2016</v>
      </c>
      <c r="C2456" s="98" t="s">
        <v>39</v>
      </c>
      <c r="D2456" s="99">
        <v>579.97610791025761</v>
      </c>
      <c r="E2456" s="43"/>
      <c r="F2456" s="43"/>
      <c r="G2456" s="43"/>
      <c r="H2456" s="43"/>
    </row>
    <row r="2457" spans="1:8" ht="15.75" x14ac:dyDescent="0.25">
      <c r="A2457" s="400" t="s">
        <v>38</v>
      </c>
      <c r="B2457" s="401">
        <v>2017</v>
      </c>
      <c r="C2457" s="401" t="str">
        <f t="shared" ref="C2457:C2490" si="64">CONCATENATE(A2457,"_",B2457)</f>
        <v>Trinity_2017</v>
      </c>
      <c r="D2457" s="100">
        <v>565.75263622182047</v>
      </c>
      <c r="E2457" s="43"/>
      <c r="F2457" s="43"/>
      <c r="G2457" s="43"/>
      <c r="H2457" s="43"/>
    </row>
    <row r="2458" spans="1:8" ht="15.75" x14ac:dyDescent="0.25">
      <c r="A2458" s="400" t="s">
        <v>38</v>
      </c>
      <c r="B2458" s="401">
        <v>2018</v>
      </c>
      <c r="C2458" s="401" t="str">
        <f t="shared" si="64"/>
        <v>Trinity_2018</v>
      </c>
      <c r="D2458" s="100">
        <v>551.25797580938536</v>
      </c>
      <c r="E2458" s="43"/>
      <c r="F2458" s="43"/>
      <c r="G2458" s="43"/>
      <c r="H2458" s="43"/>
    </row>
    <row r="2459" spans="1:8" ht="15.75" x14ac:dyDescent="0.25">
      <c r="A2459" s="400" t="s">
        <v>38</v>
      </c>
      <c r="B2459" s="401">
        <v>2019</v>
      </c>
      <c r="C2459" s="401" t="str">
        <f t="shared" si="64"/>
        <v>Trinity_2019</v>
      </c>
      <c r="D2459" s="100">
        <v>536.20486433466669</v>
      </c>
      <c r="E2459" s="43"/>
      <c r="F2459" s="43"/>
      <c r="G2459" s="43"/>
      <c r="H2459" s="43"/>
    </row>
    <row r="2460" spans="1:8" ht="15.75" x14ac:dyDescent="0.25">
      <c r="A2460" s="400" t="s">
        <v>38</v>
      </c>
      <c r="B2460" s="401">
        <v>2020</v>
      </c>
      <c r="C2460" s="401" t="str">
        <f t="shared" si="64"/>
        <v>Trinity_2020</v>
      </c>
      <c r="D2460" s="100">
        <v>520.90892119748935</v>
      </c>
      <c r="E2460" s="43"/>
      <c r="F2460" s="43"/>
      <c r="G2460" s="43"/>
      <c r="H2460" s="43"/>
    </row>
    <row r="2461" spans="1:8" ht="15.75" x14ac:dyDescent="0.25">
      <c r="A2461" s="400" t="s">
        <v>38</v>
      </c>
      <c r="B2461" s="401">
        <v>2021</v>
      </c>
      <c r="C2461" s="401" t="str">
        <f t="shared" si="64"/>
        <v>Trinity_2021</v>
      </c>
      <c r="D2461" s="100">
        <v>505.35323753720229</v>
      </c>
      <c r="E2461" s="43"/>
      <c r="F2461" s="43"/>
      <c r="G2461" s="43"/>
      <c r="H2461" s="43"/>
    </row>
    <row r="2462" spans="1:8" ht="15.75" x14ac:dyDescent="0.25">
      <c r="A2462" s="400" t="s">
        <v>38</v>
      </c>
      <c r="B2462" s="401">
        <v>2022</v>
      </c>
      <c r="C2462" s="401" t="str">
        <f t="shared" si="64"/>
        <v>Trinity_2022</v>
      </c>
      <c r="D2462" s="100">
        <v>490.05539528114645</v>
      </c>
      <c r="E2462" s="43"/>
      <c r="F2462" s="43"/>
      <c r="G2462" s="43"/>
      <c r="H2462" s="43"/>
    </row>
    <row r="2463" spans="1:8" ht="15.75" x14ac:dyDescent="0.25">
      <c r="A2463" s="400" t="s">
        <v>38</v>
      </c>
      <c r="B2463" s="401">
        <v>2023</v>
      </c>
      <c r="C2463" s="401" t="str">
        <f t="shared" si="64"/>
        <v>Trinity_2023</v>
      </c>
      <c r="D2463" s="100">
        <v>474.8429617697202</v>
      </c>
      <c r="E2463" s="43"/>
      <c r="F2463" s="43"/>
      <c r="G2463" s="43"/>
      <c r="H2463" s="43"/>
    </row>
    <row r="2464" spans="1:8" ht="15.75" x14ac:dyDescent="0.25">
      <c r="A2464" s="400" t="s">
        <v>38</v>
      </c>
      <c r="B2464" s="401">
        <v>2024</v>
      </c>
      <c r="C2464" s="401" t="str">
        <f t="shared" si="64"/>
        <v>Trinity_2024</v>
      </c>
      <c r="D2464" s="100">
        <v>459.84077882143731</v>
      </c>
      <c r="E2464" s="43"/>
      <c r="F2464" s="43"/>
      <c r="G2464" s="43"/>
      <c r="H2464" s="43"/>
    </row>
    <row r="2465" spans="1:8" ht="15.75" x14ac:dyDescent="0.25">
      <c r="A2465" s="400" t="s">
        <v>38</v>
      </c>
      <c r="B2465" s="401">
        <v>2025</v>
      </c>
      <c r="C2465" s="401" t="str">
        <f t="shared" si="64"/>
        <v>Trinity_2025</v>
      </c>
      <c r="D2465" s="100">
        <v>445.05867904912481</v>
      </c>
      <c r="E2465" s="43"/>
      <c r="F2465" s="43"/>
      <c r="G2465" s="43"/>
      <c r="H2465" s="43"/>
    </row>
    <row r="2466" spans="1:8" ht="15.75" x14ac:dyDescent="0.25">
      <c r="A2466" s="400" t="s">
        <v>38</v>
      </c>
      <c r="B2466" s="401">
        <v>2026</v>
      </c>
      <c r="C2466" s="401" t="str">
        <f t="shared" si="64"/>
        <v>Trinity_2026</v>
      </c>
      <c r="D2466" s="100">
        <v>431.63224961547365</v>
      </c>
      <c r="E2466" s="43"/>
      <c r="F2466" s="43"/>
      <c r="G2466" s="43"/>
      <c r="H2466" s="43"/>
    </row>
    <row r="2467" spans="1:8" ht="15.75" x14ac:dyDescent="0.25">
      <c r="A2467" s="400" t="s">
        <v>38</v>
      </c>
      <c r="B2467" s="401">
        <v>2027</v>
      </c>
      <c r="C2467" s="401" t="str">
        <f t="shared" si="64"/>
        <v>Trinity_2027</v>
      </c>
      <c r="D2467" s="100">
        <v>419.36646675180657</v>
      </c>
      <c r="E2467" s="43"/>
      <c r="F2467" s="43"/>
      <c r="G2467" s="43"/>
      <c r="H2467" s="43"/>
    </row>
    <row r="2468" spans="1:8" ht="15.75" x14ac:dyDescent="0.25">
      <c r="A2468" s="400" t="s">
        <v>38</v>
      </c>
      <c r="B2468" s="401">
        <v>2028</v>
      </c>
      <c r="C2468" s="401" t="str">
        <f t="shared" si="64"/>
        <v>Trinity_2028</v>
      </c>
      <c r="D2468" s="100">
        <v>408.25815978361726</v>
      </c>
      <c r="E2468" s="43"/>
      <c r="F2468" s="43"/>
      <c r="G2468" s="43"/>
      <c r="H2468" s="43"/>
    </row>
    <row r="2469" spans="1:8" ht="15.75" x14ac:dyDescent="0.25">
      <c r="A2469" s="400" t="s">
        <v>38</v>
      </c>
      <c r="B2469" s="401">
        <v>2029</v>
      </c>
      <c r="C2469" s="401" t="str">
        <f t="shared" si="64"/>
        <v>Trinity_2029</v>
      </c>
      <c r="D2469" s="100">
        <v>398.25509724841083</v>
      </c>
      <c r="E2469" s="43"/>
      <c r="F2469" s="43"/>
      <c r="G2469" s="43"/>
      <c r="H2469" s="43"/>
    </row>
    <row r="2470" spans="1:8" ht="15.75" x14ac:dyDescent="0.25">
      <c r="A2470" s="400" t="s">
        <v>38</v>
      </c>
      <c r="B2470" s="401">
        <v>2030</v>
      </c>
      <c r="C2470" s="401" t="str">
        <f t="shared" si="64"/>
        <v>Trinity_2030</v>
      </c>
      <c r="D2470" s="100">
        <v>389.270517510388</v>
      </c>
      <c r="E2470" s="43"/>
      <c r="F2470" s="43"/>
      <c r="G2470" s="43"/>
      <c r="H2470" s="43"/>
    </row>
    <row r="2471" spans="1:8" ht="15.75" x14ac:dyDescent="0.25">
      <c r="A2471" s="400" t="s">
        <v>38</v>
      </c>
      <c r="B2471" s="401">
        <v>2031</v>
      </c>
      <c r="C2471" s="401" t="str">
        <f t="shared" si="64"/>
        <v>Trinity_2031</v>
      </c>
      <c r="D2471" s="100">
        <v>381.20328890183794</v>
      </c>
      <c r="E2471" s="43"/>
      <c r="F2471" s="43"/>
      <c r="G2471" s="43"/>
      <c r="H2471" s="43"/>
    </row>
    <row r="2472" spans="1:8" ht="15.75" x14ac:dyDescent="0.25">
      <c r="A2472" s="400" t="s">
        <v>38</v>
      </c>
      <c r="B2472" s="401">
        <v>2032</v>
      </c>
      <c r="C2472" s="401" t="str">
        <f t="shared" si="64"/>
        <v>Trinity_2032</v>
      </c>
      <c r="D2472" s="100">
        <v>374.03838737271667</v>
      </c>
      <c r="E2472" s="43"/>
      <c r="F2472" s="43"/>
      <c r="G2472" s="43"/>
      <c r="H2472" s="43"/>
    </row>
    <row r="2473" spans="1:8" ht="15.75" x14ac:dyDescent="0.25">
      <c r="A2473" s="400" t="s">
        <v>38</v>
      </c>
      <c r="B2473" s="401">
        <v>2033</v>
      </c>
      <c r="C2473" s="401" t="str">
        <f t="shared" si="64"/>
        <v>Trinity_2033</v>
      </c>
      <c r="D2473" s="100">
        <v>367.6698297424017</v>
      </c>
      <c r="E2473" s="43"/>
      <c r="F2473" s="43"/>
      <c r="G2473" s="43"/>
      <c r="H2473" s="43"/>
    </row>
    <row r="2474" spans="1:8" ht="15.75" x14ac:dyDescent="0.25">
      <c r="A2474" s="400" t="s">
        <v>38</v>
      </c>
      <c r="B2474" s="401">
        <v>2034</v>
      </c>
      <c r="C2474" s="401" t="str">
        <f t="shared" si="64"/>
        <v>Trinity_2034</v>
      </c>
      <c r="D2474" s="100">
        <v>362.04805756154639</v>
      </c>
      <c r="E2474" s="43"/>
      <c r="F2474" s="43"/>
      <c r="G2474" s="43"/>
      <c r="H2474" s="43"/>
    </row>
    <row r="2475" spans="1:8" ht="15.75" x14ac:dyDescent="0.25">
      <c r="A2475" s="400" t="s">
        <v>38</v>
      </c>
      <c r="B2475" s="401">
        <v>2035</v>
      </c>
      <c r="C2475" s="401" t="str">
        <f t="shared" si="64"/>
        <v>Trinity_2035</v>
      </c>
      <c r="D2475" s="100">
        <v>357.13596178951269</v>
      </c>
      <c r="E2475" s="43"/>
      <c r="F2475" s="43"/>
      <c r="G2475" s="43"/>
      <c r="H2475" s="43"/>
    </row>
    <row r="2476" spans="1:8" ht="15.75" x14ac:dyDescent="0.25">
      <c r="A2476" s="400" t="s">
        <v>38</v>
      </c>
      <c r="B2476" s="401">
        <v>2036</v>
      </c>
      <c r="C2476" s="401" t="str">
        <f t="shared" si="64"/>
        <v>Trinity_2036</v>
      </c>
      <c r="D2476" s="100">
        <v>352.82342856943183</v>
      </c>
      <c r="E2476" s="43"/>
      <c r="F2476" s="43"/>
      <c r="G2476" s="43"/>
      <c r="H2476" s="43"/>
    </row>
    <row r="2477" spans="1:8" ht="15.75" x14ac:dyDescent="0.25">
      <c r="A2477" s="400" t="s">
        <v>38</v>
      </c>
      <c r="B2477" s="401">
        <v>2037</v>
      </c>
      <c r="C2477" s="401" t="str">
        <f t="shared" si="64"/>
        <v>Trinity_2037</v>
      </c>
      <c r="D2477" s="100">
        <v>349.10963238969089</v>
      </c>
      <c r="E2477" s="43"/>
      <c r="F2477" s="43"/>
      <c r="G2477" s="43"/>
      <c r="H2477" s="43"/>
    </row>
    <row r="2478" spans="1:8" ht="15.75" x14ac:dyDescent="0.25">
      <c r="A2478" s="400" t="s">
        <v>38</v>
      </c>
      <c r="B2478" s="401">
        <v>2038</v>
      </c>
      <c r="C2478" s="401" t="str">
        <f t="shared" si="64"/>
        <v>Trinity_2038</v>
      </c>
      <c r="D2478" s="100">
        <v>345.92705125689571</v>
      </c>
      <c r="E2478" s="43"/>
      <c r="F2478" s="43"/>
      <c r="G2478" s="43"/>
      <c r="H2478" s="43"/>
    </row>
    <row r="2479" spans="1:8" ht="15.75" x14ac:dyDescent="0.25">
      <c r="A2479" s="400" t="s">
        <v>38</v>
      </c>
      <c r="B2479" s="401">
        <v>2039</v>
      </c>
      <c r="C2479" s="401" t="str">
        <f t="shared" si="64"/>
        <v>Trinity_2039</v>
      </c>
      <c r="D2479" s="100">
        <v>343.18359920615757</v>
      </c>
      <c r="E2479" s="43"/>
      <c r="F2479" s="43"/>
      <c r="G2479" s="43"/>
      <c r="H2479" s="43"/>
    </row>
    <row r="2480" spans="1:8" ht="15.75" x14ac:dyDescent="0.25">
      <c r="A2480" s="400" t="s">
        <v>38</v>
      </c>
      <c r="B2480" s="401">
        <v>2040</v>
      </c>
      <c r="C2480" s="401" t="str">
        <f t="shared" si="64"/>
        <v>Trinity_2040</v>
      </c>
      <c r="D2480" s="100">
        <v>340.82496088648577</v>
      </c>
      <c r="E2480" s="43"/>
      <c r="F2480" s="43"/>
      <c r="G2480" s="43"/>
      <c r="H2480" s="43"/>
    </row>
    <row r="2481" spans="1:8" ht="15.75" x14ac:dyDescent="0.25">
      <c r="A2481" s="400" t="s">
        <v>38</v>
      </c>
      <c r="B2481" s="401">
        <v>2041</v>
      </c>
      <c r="C2481" s="401" t="str">
        <f t="shared" si="64"/>
        <v>Trinity_2041</v>
      </c>
      <c r="D2481" s="100">
        <v>338.87757514474697</v>
      </c>
      <c r="E2481" s="43"/>
      <c r="F2481" s="43"/>
      <c r="G2481" s="43"/>
      <c r="H2481" s="43"/>
    </row>
    <row r="2482" spans="1:8" ht="15.75" x14ac:dyDescent="0.25">
      <c r="A2482" s="400" t="s">
        <v>38</v>
      </c>
      <c r="B2482" s="401">
        <v>2042</v>
      </c>
      <c r="C2482" s="401" t="str">
        <f t="shared" si="64"/>
        <v>Trinity_2042</v>
      </c>
      <c r="D2482" s="100">
        <v>337.19858156471707</v>
      </c>
      <c r="E2482" s="43"/>
      <c r="F2482" s="43"/>
      <c r="G2482" s="43"/>
      <c r="H2482" s="43"/>
    </row>
    <row r="2483" spans="1:8" ht="15.75" x14ac:dyDescent="0.25">
      <c r="A2483" s="400" t="s">
        <v>38</v>
      </c>
      <c r="B2483" s="401">
        <v>2043</v>
      </c>
      <c r="C2483" s="401" t="str">
        <f t="shared" si="64"/>
        <v>Trinity_2043</v>
      </c>
      <c r="D2483" s="100">
        <v>335.7956058770979</v>
      </c>
      <c r="E2483" s="43"/>
      <c r="F2483" s="43"/>
      <c r="G2483" s="43"/>
      <c r="H2483" s="43"/>
    </row>
    <row r="2484" spans="1:8" ht="15.75" x14ac:dyDescent="0.25">
      <c r="A2484" s="400" t="s">
        <v>38</v>
      </c>
      <c r="B2484" s="401">
        <v>2044</v>
      </c>
      <c r="C2484" s="401" t="str">
        <f t="shared" si="64"/>
        <v>Trinity_2044</v>
      </c>
      <c r="D2484" s="100">
        <v>334.60820603126012</v>
      </c>
      <c r="E2484" s="43"/>
      <c r="F2484" s="43"/>
      <c r="G2484" s="43"/>
      <c r="H2484" s="43"/>
    </row>
    <row r="2485" spans="1:8" ht="15.75" x14ac:dyDescent="0.25">
      <c r="A2485" s="400" t="s">
        <v>38</v>
      </c>
      <c r="B2485" s="401">
        <v>2045</v>
      </c>
      <c r="C2485" s="401" t="str">
        <f t="shared" si="64"/>
        <v>Trinity_2045</v>
      </c>
      <c r="D2485" s="100">
        <v>333.57179026109895</v>
      </c>
      <c r="E2485" s="43"/>
      <c r="F2485" s="43"/>
      <c r="G2485" s="43"/>
      <c r="H2485" s="43"/>
    </row>
    <row r="2486" spans="1:8" ht="15.75" x14ac:dyDescent="0.25">
      <c r="A2486" s="400" t="s">
        <v>38</v>
      </c>
      <c r="B2486" s="401">
        <v>2046</v>
      </c>
      <c r="C2486" s="401" t="str">
        <f t="shared" si="64"/>
        <v>Trinity_2046</v>
      </c>
      <c r="D2486" s="100">
        <v>332.68887593923</v>
      </c>
      <c r="E2486" s="43"/>
      <c r="F2486" s="43"/>
      <c r="G2486" s="43"/>
      <c r="H2486" s="43"/>
    </row>
    <row r="2487" spans="1:8" ht="15.75" x14ac:dyDescent="0.25">
      <c r="A2487" s="400" t="s">
        <v>38</v>
      </c>
      <c r="B2487" s="401">
        <v>2047</v>
      </c>
      <c r="C2487" s="401" t="str">
        <f t="shared" si="64"/>
        <v>Trinity_2047</v>
      </c>
      <c r="D2487" s="100">
        <v>331.93580048891562</v>
      </c>
      <c r="E2487" s="43"/>
      <c r="F2487" s="43"/>
      <c r="G2487" s="43"/>
      <c r="H2487" s="43"/>
    </row>
    <row r="2488" spans="1:8" ht="15.75" x14ac:dyDescent="0.25">
      <c r="A2488" s="400" t="s">
        <v>38</v>
      </c>
      <c r="B2488" s="401">
        <v>2048</v>
      </c>
      <c r="C2488" s="401" t="str">
        <f t="shared" si="64"/>
        <v>Trinity_2048</v>
      </c>
      <c r="D2488" s="100">
        <v>331.29882746110803</v>
      </c>
      <c r="E2488" s="43"/>
      <c r="F2488" s="43"/>
      <c r="G2488" s="43"/>
      <c r="H2488" s="43"/>
    </row>
    <row r="2489" spans="1:8" ht="15.75" x14ac:dyDescent="0.25">
      <c r="A2489" s="400" t="s">
        <v>38</v>
      </c>
      <c r="B2489" s="401">
        <v>2049</v>
      </c>
      <c r="C2489" s="401" t="str">
        <f t="shared" si="64"/>
        <v>Trinity_2049</v>
      </c>
      <c r="D2489" s="100">
        <v>330.75700804853409</v>
      </c>
      <c r="E2489" s="43"/>
      <c r="F2489" s="43"/>
      <c r="G2489" s="43"/>
      <c r="H2489" s="43"/>
    </row>
    <row r="2490" spans="1:8" ht="15.75" x14ac:dyDescent="0.25">
      <c r="A2490" s="400" t="s">
        <v>38</v>
      </c>
      <c r="B2490" s="401">
        <v>2050</v>
      </c>
      <c r="C2490" s="401" t="str">
        <f t="shared" si="64"/>
        <v>Trinity_2050</v>
      </c>
      <c r="D2490" s="100">
        <v>330.30314820966373</v>
      </c>
      <c r="E2490" s="43"/>
      <c r="F2490" s="43"/>
      <c r="G2490" s="43"/>
      <c r="H2490" s="43"/>
    </row>
    <row r="2491" spans="1:8" ht="15.75" x14ac:dyDescent="0.25">
      <c r="A2491" s="96" t="s">
        <v>35</v>
      </c>
      <c r="B2491" s="97">
        <v>2015</v>
      </c>
      <c r="C2491" s="98" t="s">
        <v>37</v>
      </c>
      <c r="D2491" s="99">
        <v>523.5008600448391</v>
      </c>
      <c r="E2491" s="43"/>
      <c r="F2491" s="43"/>
      <c r="G2491" s="43"/>
      <c r="H2491" s="43"/>
    </row>
    <row r="2492" spans="1:8" ht="15.75" x14ac:dyDescent="0.25">
      <c r="A2492" s="96" t="s">
        <v>35</v>
      </c>
      <c r="B2492" s="97">
        <v>2016</v>
      </c>
      <c r="C2492" s="98" t="s">
        <v>36</v>
      </c>
      <c r="D2492" s="99">
        <v>513.08351768491116</v>
      </c>
      <c r="E2492" s="43"/>
      <c r="F2492" s="43"/>
      <c r="G2492" s="43"/>
      <c r="H2492" s="43"/>
    </row>
    <row r="2493" spans="1:8" ht="15.75" x14ac:dyDescent="0.25">
      <c r="A2493" s="400" t="s">
        <v>35</v>
      </c>
      <c r="B2493" s="401">
        <v>2017</v>
      </c>
      <c r="C2493" s="401" t="str">
        <f t="shared" ref="C2493:C2526" si="65">CONCATENATE(A2493,"_",B2493)</f>
        <v>Tulare_2017</v>
      </c>
      <c r="D2493" s="100">
        <v>500.58334946663507</v>
      </c>
      <c r="E2493" s="43"/>
      <c r="F2493" s="43"/>
      <c r="G2493" s="43"/>
      <c r="H2493" s="43"/>
    </row>
    <row r="2494" spans="1:8" ht="15.75" x14ac:dyDescent="0.25">
      <c r="A2494" s="400" t="s">
        <v>35</v>
      </c>
      <c r="B2494" s="401">
        <v>2018</v>
      </c>
      <c r="C2494" s="401" t="str">
        <f t="shared" si="65"/>
        <v>Tulare_2018</v>
      </c>
      <c r="D2494" s="100">
        <v>486.2130887275365</v>
      </c>
      <c r="E2494" s="43"/>
      <c r="F2494" s="43"/>
      <c r="G2494" s="43"/>
      <c r="H2494" s="43"/>
    </row>
    <row r="2495" spans="1:8" ht="15.75" x14ac:dyDescent="0.25">
      <c r="A2495" s="400" t="s">
        <v>35</v>
      </c>
      <c r="B2495" s="401">
        <v>2019</v>
      </c>
      <c r="C2495" s="401" t="str">
        <f t="shared" si="65"/>
        <v>Tulare_2019</v>
      </c>
      <c r="D2495" s="100">
        <v>472.3536646444885</v>
      </c>
      <c r="E2495" s="43"/>
      <c r="F2495" s="43"/>
      <c r="G2495" s="43"/>
      <c r="H2495" s="43"/>
    </row>
    <row r="2496" spans="1:8" ht="15.75" x14ac:dyDescent="0.25">
      <c r="A2496" s="400" t="s">
        <v>35</v>
      </c>
      <c r="B2496" s="401">
        <v>2020</v>
      </c>
      <c r="C2496" s="401" t="str">
        <f t="shared" si="65"/>
        <v>Tulare_2020</v>
      </c>
      <c r="D2496" s="100">
        <v>458.25184172722106</v>
      </c>
      <c r="E2496" s="43"/>
      <c r="F2496" s="43"/>
      <c r="G2496" s="43"/>
      <c r="H2496" s="43"/>
    </row>
    <row r="2497" spans="1:8" ht="15.75" x14ac:dyDescent="0.25">
      <c r="A2497" s="400" t="s">
        <v>35</v>
      </c>
      <c r="B2497" s="401">
        <v>2021</v>
      </c>
      <c r="C2497" s="401" t="str">
        <f t="shared" si="65"/>
        <v>Tulare_2021</v>
      </c>
      <c r="D2497" s="100">
        <v>444.31251432270193</v>
      </c>
      <c r="E2497" s="43"/>
      <c r="F2497" s="43"/>
      <c r="G2497" s="43"/>
      <c r="H2497" s="43"/>
    </row>
    <row r="2498" spans="1:8" ht="15.75" x14ac:dyDescent="0.25">
      <c r="A2498" s="400" t="s">
        <v>35</v>
      </c>
      <c r="B2498" s="401">
        <v>2022</v>
      </c>
      <c r="C2498" s="401" t="str">
        <f t="shared" si="65"/>
        <v>Tulare_2022</v>
      </c>
      <c r="D2498" s="100">
        <v>430.24661131549612</v>
      </c>
      <c r="E2498" s="43"/>
      <c r="F2498" s="43"/>
      <c r="G2498" s="43"/>
      <c r="H2498" s="43"/>
    </row>
    <row r="2499" spans="1:8" ht="15.75" x14ac:dyDescent="0.25">
      <c r="A2499" s="400" t="s">
        <v>35</v>
      </c>
      <c r="B2499" s="401">
        <v>2023</v>
      </c>
      <c r="C2499" s="401" t="str">
        <f t="shared" si="65"/>
        <v>Tulare_2023</v>
      </c>
      <c r="D2499" s="100">
        <v>416.34002432224622</v>
      </c>
      <c r="E2499" s="43"/>
      <c r="F2499" s="43"/>
      <c r="G2499" s="43"/>
      <c r="H2499" s="43"/>
    </row>
    <row r="2500" spans="1:8" ht="15.75" x14ac:dyDescent="0.25">
      <c r="A2500" s="400" t="s">
        <v>35</v>
      </c>
      <c r="B2500" s="401">
        <v>2024</v>
      </c>
      <c r="C2500" s="401" t="str">
        <f t="shared" si="65"/>
        <v>Tulare_2024</v>
      </c>
      <c r="D2500" s="100">
        <v>402.20543574624958</v>
      </c>
      <c r="E2500" s="43"/>
      <c r="F2500" s="43"/>
      <c r="G2500" s="43"/>
      <c r="H2500" s="43"/>
    </row>
    <row r="2501" spans="1:8" ht="15.75" x14ac:dyDescent="0.25">
      <c r="A2501" s="400" t="s">
        <v>35</v>
      </c>
      <c r="B2501" s="401">
        <v>2025</v>
      </c>
      <c r="C2501" s="401" t="str">
        <f t="shared" si="65"/>
        <v>Tulare_2025</v>
      </c>
      <c r="D2501" s="100">
        <v>388.80086336793732</v>
      </c>
      <c r="E2501" s="43"/>
      <c r="F2501" s="43"/>
      <c r="G2501" s="43"/>
      <c r="H2501" s="43"/>
    </row>
    <row r="2502" spans="1:8" ht="15.75" x14ac:dyDescent="0.25">
      <c r="A2502" s="400" t="s">
        <v>35</v>
      </c>
      <c r="B2502" s="401">
        <v>2026</v>
      </c>
      <c r="C2502" s="401" t="str">
        <f t="shared" si="65"/>
        <v>Tulare_2026</v>
      </c>
      <c r="D2502" s="100">
        <v>375.82009571268674</v>
      </c>
      <c r="E2502" s="43"/>
      <c r="F2502" s="43"/>
      <c r="G2502" s="43"/>
      <c r="H2502" s="43"/>
    </row>
    <row r="2503" spans="1:8" ht="15.75" x14ac:dyDescent="0.25">
      <c r="A2503" s="400" t="s">
        <v>35</v>
      </c>
      <c r="B2503" s="401">
        <v>2027</v>
      </c>
      <c r="C2503" s="401" t="str">
        <f t="shared" si="65"/>
        <v>Tulare_2027</v>
      </c>
      <c r="D2503" s="100">
        <v>364.5020880943573</v>
      </c>
      <c r="E2503" s="43"/>
      <c r="F2503" s="43"/>
      <c r="G2503" s="43"/>
      <c r="H2503" s="43"/>
    </row>
    <row r="2504" spans="1:8" ht="15.75" x14ac:dyDescent="0.25">
      <c r="A2504" s="400" t="s">
        <v>35</v>
      </c>
      <c r="B2504" s="401">
        <v>2028</v>
      </c>
      <c r="C2504" s="401" t="str">
        <f t="shared" si="65"/>
        <v>Tulare_2028</v>
      </c>
      <c r="D2504" s="100">
        <v>354.26058215808274</v>
      </c>
      <c r="E2504" s="43"/>
      <c r="F2504" s="43"/>
      <c r="G2504" s="43"/>
      <c r="H2504" s="43"/>
    </row>
    <row r="2505" spans="1:8" ht="15.75" x14ac:dyDescent="0.25">
      <c r="A2505" s="400" t="s">
        <v>35</v>
      </c>
      <c r="B2505" s="401">
        <v>2029</v>
      </c>
      <c r="C2505" s="401" t="str">
        <f t="shared" si="65"/>
        <v>Tulare_2029</v>
      </c>
      <c r="D2505" s="100">
        <v>345.00840855557504</v>
      </c>
      <c r="E2505" s="43"/>
      <c r="F2505" s="43"/>
      <c r="G2505" s="43"/>
      <c r="H2505" s="43"/>
    </row>
    <row r="2506" spans="1:8" ht="15.75" x14ac:dyDescent="0.25">
      <c r="A2506" s="400" t="s">
        <v>35</v>
      </c>
      <c r="B2506" s="401">
        <v>2030</v>
      </c>
      <c r="C2506" s="401" t="str">
        <f t="shared" si="65"/>
        <v>Tulare_2030</v>
      </c>
      <c r="D2506" s="100">
        <v>336.70098030238023</v>
      </c>
      <c r="E2506" s="43"/>
      <c r="F2506" s="43"/>
      <c r="G2506" s="43"/>
      <c r="H2506" s="43"/>
    </row>
    <row r="2507" spans="1:8" ht="15.75" x14ac:dyDescent="0.25">
      <c r="A2507" s="400" t="s">
        <v>35</v>
      </c>
      <c r="B2507" s="401">
        <v>2031</v>
      </c>
      <c r="C2507" s="401" t="str">
        <f t="shared" si="65"/>
        <v>Tulare_2031</v>
      </c>
      <c r="D2507" s="100">
        <v>329.28514928889996</v>
      </c>
      <c r="E2507" s="43"/>
      <c r="F2507" s="43"/>
      <c r="G2507" s="43"/>
      <c r="H2507" s="43"/>
    </row>
    <row r="2508" spans="1:8" ht="15.75" x14ac:dyDescent="0.25">
      <c r="A2508" s="400" t="s">
        <v>35</v>
      </c>
      <c r="B2508" s="401">
        <v>2032</v>
      </c>
      <c r="C2508" s="401" t="str">
        <f t="shared" si="65"/>
        <v>Tulare_2032</v>
      </c>
      <c r="D2508" s="100">
        <v>322.68738568910447</v>
      </c>
      <c r="E2508" s="43"/>
      <c r="F2508" s="43"/>
      <c r="G2508" s="43"/>
      <c r="H2508" s="43"/>
    </row>
    <row r="2509" spans="1:8" ht="15.75" x14ac:dyDescent="0.25">
      <c r="A2509" s="400" t="s">
        <v>35</v>
      </c>
      <c r="B2509" s="401">
        <v>2033</v>
      </c>
      <c r="C2509" s="401" t="str">
        <f t="shared" si="65"/>
        <v>Tulare_2033</v>
      </c>
      <c r="D2509" s="100">
        <v>316.84213932373825</v>
      </c>
      <c r="E2509" s="43"/>
      <c r="F2509" s="43"/>
      <c r="G2509" s="43"/>
      <c r="H2509" s="43"/>
    </row>
    <row r="2510" spans="1:8" ht="15.75" x14ac:dyDescent="0.25">
      <c r="A2510" s="400" t="s">
        <v>35</v>
      </c>
      <c r="B2510" s="401">
        <v>2034</v>
      </c>
      <c r="C2510" s="401" t="str">
        <f t="shared" si="65"/>
        <v>Tulare_2034</v>
      </c>
      <c r="D2510" s="100">
        <v>311.70044115915346</v>
      </c>
      <c r="E2510" s="43"/>
      <c r="F2510" s="43"/>
      <c r="G2510" s="43"/>
      <c r="H2510" s="43"/>
    </row>
    <row r="2511" spans="1:8" ht="15.75" x14ac:dyDescent="0.25">
      <c r="A2511" s="400" t="s">
        <v>35</v>
      </c>
      <c r="B2511" s="401">
        <v>2035</v>
      </c>
      <c r="C2511" s="401" t="str">
        <f t="shared" si="65"/>
        <v>Tulare_2035</v>
      </c>
      <c r="D2511" s="100">
        <v>307.21748635856261</v>
      </c>
      <c r="E2511" s="43"/>
      <c r="F2511" s="43"/>
      <c r="G2511" s="43"/>
      <c r="H2511" s="43"/>
    </row>
    <row r="2512" spans="1:8" ht="15.75" x14ac:dyDescent="0.25">
      <c r="A2512" s="400" t="s">
        <v>35</v>
      </c>
      <c r="B2512" s="401">
        <v>2036</v>
      </c>
      <c r="C2512" s="401" t="str">
        <f t="shared" si="65"/>
        <v>Tulare_2036</v>
      </c>
      <c r="D2512" s="100">
        <v>303.32054421214059</v>
      </c>
      <c r="E2512" s="43"/>
      <c r="F2512" s="43"/>
      <c r="G2512" s="43"/>
      <c r="H2512" s="43"/>
    </row>
    <row r="2513" spans="1:8" ht="15.75" x14ac:dyDescent="0.25">
      <c r="A2513" s="400" t="s">
        <v>35</v>
      </c>
      <c r="B2513" s="401">
        <v>2037</v>
      </c>
      <c r="C2513" s="401" t="str">
        <f t="shared" si="65"/>
        <v>Tulare_2037</v>
      </c>
      <c r="D2513" s="100">
        <v>299.96926454711399</v>
      </c>
      <c r="E2513" s="43"/>
      <c r="F2513" s="43"/>
      <c r="G2513" s="43"/>
      <c r="H2513" s="43"/>
    </row>
    <row r="2514" spans="1:8" ht="15.75" x14ac:dyDescent="0.25">
      <c r="A2514" s="400" t="s">
        <v>35</v>
      </c>
      <c r="B2514" s="401">
        <v>2038</v>
      </c>
      <c r="C2514" s="401" t="str">
        <f t="shared" si="65"/>
        <v>Tulare_2038</v>
      </c>
      <c r="D2514" s="100">
        <v>297.12104122751163</v>
      </c>
      <c r="E2514" s="43"/>
      <c r="F2514" s="43"/>
      <c r="G2514" s="43"/>
      <c r="H2514" s="43"/>
    </row>
    <row r="2515" spans="1:8" ht="15.75" x14ac:dyDescent="0.25">
      <c r="A2515" s="400" t="s">
        <v>35</v>
      </c>
      <c r="B2515" s="401">
        <v>2039</v>
      </c>
      <c r="C2515" s="401" t="str">
        <f t="shared" si="65"/>
        <v>Tulare_2039</v>
      </c>
      <c r="D2515" s="100">
        <v>294.70590572549168</v>
      </c>
      <c r="E2515" s="43"/>
      <c r="F2515" s="43"/>
      <c r="G2515" s="43"/>
      <c r="H2515" s="43"/>
    </row>
    <row r="2516" spans="1:8" ht="15.75" x14ac:dyDescent="0.25">
      <c r="A2516" s="400" t="s">
        <v>35</v>
      </c>
      <c r="B2516" s="401">
        <v>2040</v>
      </c>
      <c r="C2516" s="401" t="str">
        <f t="shared" si="65"/>
        <v>Tulare_2040</v>
      </c>
      <c r="D2516" s="100">
        <v>292.68025362003016</v>
      </c>
      <c r="E2516" s="43"/>
      <c r="F2516" s="43"/>
      <c r="G2516" s="43"/>
      <c r="H2516" s="43"/>
    </row>
    <row r="2517" spans="1:8" ht="15.75" x14ac:dyDescent="0.25">
      <c r="A2517" s="400" t="s">
        <v>35</v>
      </c>
      <c r="B2517" s="401">
        <v>2041</v>
      </c>
      <c r="C2517" s="401" t="str">
        <f t="shared" si="65"/>
        <v>Tulare_2041</v>
      </c>
      <c r="D2517" s="100">
        <v>291.01308727824124</v>
      </c>
      <c r="E2517" s="43"/>
      <c r="F2517" s="43"/>
      <c r="G2517" s="43"/>
      <c r="H2517" s="43"/>
    </row>
    <row r="2518" spans="1:8" ht="15.75" x14ac:dyDescent="0.25">
      <c r="A2518" s="400" t="s">
        <v>35</v>
      </c>
      <c r="B2518" s="401">
        <v>2042</v>
      </c>
      <c r="C2518" s="401" t="str">
        <f t="shared" si="65"/>
        <v>Tulare_2042</v>
      </c>
      <c r="D2518" s="100">
        <v>289.62388137121962</v>
      </c>
      <c r="E2518" s="43"/>
      <c r="F2518" s="43"/>
      <c r="G2518" s="43"/>
      <c r="H2518" s="43"/>
    </row>
    <row r="2519" spans="1:8" ht="15.75" x14ac:dyDescent="0.25">
      <c r="A2519" s="400" t="s">
        <v>35</v>
      </c>
      <c r="B2519" s="401">
        <v>2043</v>
      </c>
      <c r="C2519" s="401" t="str">
        <f t="shared" si="65"/>
        <v>Tulare_2043</v>
      </c>
      <c r="D2519" s="100">
        <v>288.48721282396895</v>
      </c>
      <c r="E2519" s="43"/>
      <c r="F2519" s="43"/>
      <c r="G2519" s="43"/>
      <c r="H2519" s="43"/>
    </row>
    <row r="2520" spans="1:8" ht="15.75" x14ac:dyDescent="0.25">
      <c r="A2520" s="400" t="s">
        <v>35</v>
      </c>
      <c r="B2520" s="401">
        <v>2044</v>
      </c>
      <c r="C2520" s="401" t="str">
        <f t="shared" si="65"/>
        <v>Tulare_2044</v>
      </c>
      <c r="D2520" s="100">
        <v>287.54403542523409</v>
      </c>
      <c r="E2520" s="43"/>
      <c r="F2520" s="43"/>
      <c r="G2520" s="43"/>
      <c r="H2520" s="43"/>
    </row>
    <row r="2521" spans="1:8" ht="15.75" x14ac:dyDescent="0.25">
      <c r="A2521" s="400" t="s">
        <v>35</v>
      </c>
      <c r="B2521" s="401">
        <v>2045</v>
      </c>
      <c r="C2521" s="401" t="str">
        <f t="shared" si="65"/>
        <v>Tulare_2045</v>
      </c>
      <c r="D2521" s="100">
        <v>286.74675840568909</v>
      </c>
      <c r="E2521" s="43"/>
      <c r="F2521" s="43"/>
      <c r="G2521" s="43"/>
      <c r="H2521" s="43"/>
    </row>
    <row r="2522" spans="1:8" ht="15.75" x14ac:dyDescent="0.25">
      <c r="A2522" s="400" t="s">
        <v>35</v>
      </c>
      <c r="B2522" s="401">
        <v>2046</v>
      </c>
      <c r="C2522" s="401" t="str">
        <f t="shared" si="65"/>
        <v>Tulare_2046</v>
      </c>
      <c r="D2522" s="100">
        <v>286.0749320380192</v>
      </c>
      <c r="E2522" s="43"/>
      <c r="F2522" s="43"/>
      <c r="G2522" s="43"/>
      <c r="H2522" s="43"/>
    </row>
    <row r="2523" spans="1:8" ht="15.75" x14ac:dyDescent="0.25">
      <c r="A2523" s="400" t="s">
        <v>35</v>
      </c>
      <c r="B2523" s="401">
        <v>2047</v>
      </c>
      <c r="C2523" s="401" t="str">
        <f t="shared" si="65"/>
        <v>Tulare_2047</v>
      </c>
      <c r="D2523" s="100">
        <v>285.52335653125124</v>
      </c>
      <c r="E2523" s="43"/>
      <c r="F2523" s="43"/>
      <c r="G2523" s="43"/>
      <c r="H2523" s="43"/>
    </row>
    <row r="2524" spans="1:8" ht="15.75" x14ac:dyDescent="0.25">
      <c r="A2524" s="400" t="s">
        <v>35</v>
      </c>
      <c r="B2524" s="401">
        <v>2048</v>
      </c>
      <c r="C2524" s="401" t="str">
        <f t="shared" si="65"/>
        <v>Tulare_2048</v>
      </c>
      <c r="D2524" s="100">
        <v>285.06689361995149</v>
      </c>
      <c r="E2524" s="43"/>
      <c r="F2524" s="43"/>
      <c r="G2524" s="43"/>
      <c r="H2524" s="43"/>
    </row>
    <row r="2525" spans="1:8" ht="15.75" x14ac:dyDescent="0.25">
      <c r="A2525" s="400" t="s">
        <v>35</v>
      </c>
      <c r="B2525" s="401">
        <v>2049</v>
      </c>
      <c r="C2525" s="401" t="str">
        <f t="shared" si="65"/>
        <v>Tulare_2049</v>
      </c>
      <c r="D2525" s="100">
        <v>284.68636778452623</v>
      </c>
    </row>
    <row r="2526" spans="1:8" ht="15.75" x14ac:dyDescent="0.25">
      <c r="A2526" s="400" t="s">
        <v>35</v>
      </c>
      <c r="B2526" s="401">
        <v>2050</v>
      </c>
      <c r="C2526" s="401" t="str">
        <f t="shared" si="65"/>
        <v>Tulare_2050</v>
      </c>
      <c r="D2526" s="100">
        <v>284.38096492358807</v>
      </c>
    </row>
    <row r="2527" spans="1:8" ht="15.75" x14ac:dyDescent="0.25">
      <c r="A2527" s="96" t="s">
        <v>32</v>
      </c>
      <c r="B2527" s="97">
        <v>2015</v>
      </c>
      <c r="C2527" s="98" t="s">
        <v>34</v>
      </c>
      <c r="D2527" s="99">
        <v>554.93070707290383</v>
      </c>
    </row>
    <row r="2528" spans="1:8" ht="15.75" x14ac:dyDescent="0.25">
      <c r="A2528" s="96" t="s">
        <v>32</v>
      </c>
      <c r="B2528" s="97">
        <v>2016</v>
      </c>
      <c r="C2528" s="98" t="s">
        <v>33</v>
      </c>
      <c r="D2528" s="99">
        <v>547.29946283014135</v>
      </c>
    </row>
    <row r="2529" spans="1:4" ht="15.75" x14ac:dyDescent="0.25">
      <c r="A2529" s="400" t="s">
        <v>32</v>
      </c>
      <c r="B2529" s="401">
        <v>2017</v>
      </c>
      <c r="C2529" s="401" t="str">
        <f t="shared" ref="C2529:C2562" si="66">CONCATENATE(A2529,"_",B2529)</f>
        <v>Tuolumne_2017</v>
      </c>
      <c r="D2529" s="100">
        <v>535.56398218946083</v>
      </c>
    </row>
    <row r="2530" spans="1:4" ht="15.75" x14ac:dyDescent="0.25">
      <c r="A2530" s="400" t="s">
        <v>32</v>
      </c>
      <c r="B2530" s="401">
        <v>2018</v>
      </c>
      <c r="C2530" s="401" t="str">
        <f t="shared" si="66"/>
        <v>Tuolumne_2018</v>
      </c>
      <c r="D2530" s="100">
        <v>523.23890564113435</v>
      </c>
    </row>
    <row r="2531" spans="1:4" ht="15.75" x14ac:dyDescent="0.25">
      <c r="A2531" s="400" t="s">
        <v>32</v>
      </c>
      <c r="B2531" s="401">
        <v>2019</v>
      </c>
      <c r="C2531" s="401" t="str">
        <f t="shared" si="66"/>
        <v>Tuolumne_2019</v>
      </c>
      <c r="D2531" s="100">
        <v>509.95917691089835</v>
      </c>
    </row>
    <row r="2532" spans="1:4" ht="15.75" x14ac:dyDescent="0.25">
      <c r="A2532" s="400" t="s">
        <v>32</v>
      </c>
      <c r="B2532" s="401">
        <v>2020</v>
      </c>
      <c r="C2532" s="401" t="str">
        <f t="shared" si="66"/>
        <v>Tuolumne_2020</v>
      </c>
      <c r="D2532" s="100">
        <v>495.97511406648135</v>
      </c>
    </row>
    <row r="2533" spans="1:4" ht="15.75" x14ac:dyDescent="0.25">
      <c r="A2533" s="400" t="s">
        <v>32</v>
      </c>
      <c r="B2533" s="401">
        <v>2021</v>
      </c>
      <c r="C2533" s="401" t="str">
        <f t="shared" si="66"/>
        <v>Tuolumne_2021</v>
      </c>
      <c r="D2533" s="100">
        <v>481.35652409437313</v>
      </c>
    </row>
    <row r="2534" spans="1:4" ht="15.75" x14ac:dyDescent="0.25">
      <c r="A2534" s="400" t="s">
        <v>32</v>
      </c>
      <c r="B2534" s="401">
        <v>2022</v>
      </c>
      <c r="C2534" s="401" t="str">
        <f t="shared" si="66"/>
        <v>Tuolumne_2022</v>
      </c>
      <c r="D2534" s="100">
        <v>466.49450271291965</v>
      </c>
    </row>
    <row r="2535" spans="1:4" ht="15.75" x14ac:dyDescent="0.25">
      <c r="A2535" s="400" t="s">
        <v>32</v>
      </c>
      <c r="B2535" s="401">
        <v>2023</v>
      </c>
      <c r="C2535" s="401" t="str">
        <f t="shared" si="66"/>
        <v>Tuolumne_2023</v>
      </c>
      <c r="D2535" s="100">
        <v>451.61518515970187</v>
      </c>
    </row>
    <row r="2536" spans="1:4" ht="15.75" x14ac:dyDescent="0.25">
      <c r="A2536" s="400" t="s">
        <v>32</v>
      </c>
      <c r="B2536" s="401">
        <v>2024</v>
      </c>
      <c r="C2536" s="401" t="str">
        <f t="shared" si="66"/>
        <v>Tuolumne_2024</v>
      </c>
      <c r="D2536" s="100">
        <v>436.73155004742023</v>
      </c>
    </row>
    <row r="2537" spans="1:4" ht="15.75" x14ac:dyDescent="0.25">
      <c r="A2537" s="400" t="s">
        <v>32</v>
      </c>
      <c r="B2537" s="401">
        <v>2025</v>
      </c>
      <c r="C2537" s="401" t="str">
        <f t="shared" si="66"/>
        <v>Tuolumne_2025</v>
      </c>
      <c r="D2537" s="100">
        <v>422.22247233907939</v>
      </c>
    </row>
    <row r="2538" spans="1:4" ht="15.75" x14ac:dyDescent="0.25">
      <c r="A2538" s="400" t="s">
        <v>32</v>
      </c>
      <c r="B2538" s="401">
        <v>2026</v>
      </c>
      <c r="C2538" s="401" t="str">
        <f t="shared" si="66"/>
        <v>Tuolumne_2026</v>
      </c>
      <c r="D2538" s="100">
        <v>408.67454679193901</v>
      </c>
    </row>
    <row r="2539" spans="1:4" ht="15.75" x14ac:dyDescent="0.25">
      <c r="A2539" s="400" t="s">
        <v>32</v>
      </c>
      <c r="B2539" s="401">
        <v>2027</v>
      </c>
      <c r="C2539" s="401" t="str">
        <f t="shared" si="66"/>
        <v>Tuolumne_2027</v>
      </c>
      <c r="D2539" s="100">
        <v>395.95895519764963</v>
      </c>
    </row>
    <row r="2540" spans="1:4" ht="15.75" x14ac:dyDescent="0.25">
      <c r="A2540" s="400" t="s">
        <v>32</v>
      </c>
      <c r="B2540" s="401">
        <v>2028</v>
      </c>
      <c r="C2540" s="401" t="str">
        <f t="shared" si="66"/>
        <v>Tuolumne_2028</v>
      </c>
      <c r="D2540" s="100">
        <v>384.194128183624</v>
      </c>
    </row>
    <row r="2541" spans="1:4" ht="15.75" x14ac:dyDescent="0.25">
      <c r="A2541" s="400" t="s">
        <v>32</v>
      </c>
      <c r="B2541" s="401">
        <v>2029</v>
      </c>
      <c r="C2541" s="401" t="str">
        <f t="shared" si="66"/>
        <v>Tuolumne_2029</v>
      </c>
      <c r="D2541" s="100">
        <v>373.34494191527483</v>
      </c>
    </row>
    <row r="2542" spans="1:4" ht="15.75" x14ac:dyDescent="0.25">
      <c r="A2542" s="400" t="s">
        <v>32</v>
      </c>
      <c r="B2542" s="401">
        <v>2030</v>
      </c>
      <c r="C2542" s="401" t="str">
        <f t="shared" si="66"/>
        <v>Tuolumne_2030</v>
      </c>
      <c r="D2542" s="100">
        <v>363.50009525081805</v>
      </c>
    </row>
    <row r="2543" spans="1:4" ht="15.75" x14ac:dyDescent="0.25">
      <c r="A2543" s="400" t="s">
        <v>32</v>
      </c>
      <c r="B2543" s="401">
        <v>2031</v>
      </c>
      <c r="C2543" s="401" t="str">
        <f t="shared" si="66"/>
        <v>Tuolumne_2031</v>
      </c>
      <c r="D2543" s="100">
        <v>354.56592307957175</v>
      </c>
    </row>
    <row r="2544" spans="1:4" ht="15.75" x14ac:dyDescent="0.25">
      <c r="A2544" s="400" t="s">
        <v>32</v>
      </c>
      <c r="B2544" s="401">
        <v>2032</v>
      </c>
      <c r="C2544" s="401" t="str">
        <f t="shared" si="66"/>
        <v>Tuolumne_2032</v>
      </c>
      <c r="D2544" s="100">
        <v>346.56441744875235</v>
      </c>
    </row>
    <row r="2545" spans="1:4" ht="15.75" x14ac:dyDescent="0.25">
      <c r="A2545" s="400" t="s">
        <v>32</v>
      </c>
      <c r="B2545" s="401">
        <v>2033</v>
      </c>
      <c r="C2545" s="401" t="str">
        <f t="shared" si="66"/>
        <v>Tuolumne_2033</v>
      </c>
      <c r="D2545" s="100">
        <v>339.4339504524724</v>
      </c>
    </row>
    <row r="2546" spans="1:4" ht="15.75" x14ac:dyDescent="0.25">
      <c r="A2546" s="400" t="s">
        <v>32</v>
      </c>
      <c r="B2546" s="401">
        <v>2034</v>
      </c>
      <c r="C2546" s="401" t="str">
        <f t="shared" si="66"/>
        <v>Tuolumne_2034</v>
      </c>
      <c r="D2546" s="100">
        <v>333.04143437948437</v>
      </c>
    </row>
    <row r="2547" spans="1:4" ht="15.75" x14ac:dyDescent="0.25">
      <c r="A2547" s="400" t="s">
        <v>32</v>
      </c>
      <c r="B2547" s="401">
        <v>2035</v>
      </c>
      <c r="C2547" s="401" t="str">
        <f t="shared" si="66"/>
        <v>Tuolumne_2035</v>
      </c>
      <c r="D2547" s="100">
        <v>327.40139242251934</v>
      </c>
    </row>
    <row r="2548" spans="1:4" ht="15.75" x14ac:dyDescent="0.25">
      <c r="A2548" s="400" t="s">
        <v>32</v>
      </c>
      <c r="B2548" s="401">
        <v>2036</v>
      </c>
      <c r="C2548" s="401" t="str">
        <f t="shared" si="66"/>
        <v>Tuolumne_2036</v>
      </c>
      <c r="D2548" s="100">
        <v>322.47420145090132</v>
      </c>
    </row>
    <row r="2549" spans="1:4" ht="15.75" x14ac:dyDescent="0.25">
      <c r="A2549" s="400" t="s">
        <v>32</v>
      </c>
      <c r="B2549" s="401">
        <v>2037</v>
      </c>
      <c r="C2549" s="401" t="str">
        <f t="shared" si="66"/>
        <v>Tuolumne_2037</v>
      </c>
      <c r="D2549" s="100">
        <v>318.12206759130896</v>
      </c>
    </row>
    <row r="2550" spans="1:4" ht="15.75" x14ac:dyDescent="0.25">
      <c r="A2550" s="400" t="s">
        <v>32</v>
      </c>
      <c r="B2550" s="401">
        <v>2038</v>
      </c>
      <c r="C2550" s="401" t="str">
        <f t="shared" si="66"/>
        <v>Tuolumne_2038</v>
      </c>
      <c r="D2550" s="100">
        <v>314.37660076051071</v>
      </c>
    </row>
    <row r="2551" spans="1:4" ht="15.75" x14ac:dyDescent="0.25">
      <c r="A2551" s="400" t="s">
        <v>32</v>
      </c>
      <c r="B2551" s="401">
        <v>2039</v>
      </c>
      <c r="C2551" s="401" t="str">
        <f t="shared" si="66"/>
        <v>Tuolumne_2039</v>
      </c>
      <c r="D2551" s="100">
        <v>311.10954510446635</v>
      </c>
    </row>
    <row r="2552" spans="1:4" ht="15.75" x14ac:dyDescent="0.25">
      <c r="A2552" s="400" t="s">
        <v>32</v>
      </c>
      <c r="B2552" s="401">
        <v>2040</v>
      </c>
      <c r="C2552" s="401" t="str">
        <f t="shared" si="66"/>
        <v>Tuolumne_2040</v>
      </c>
      <c r="D2552" s="100">
        <v>308.2637374525894</v>
      </c>
    </row>
    <row r="2553" spans="1:4" ht="15.75" x14ac:dyDescent="0.25">
      <c r="A2553" s="400" t="s">
        <v>32</v>
      </c>
      <c r="B2553" s="401">
        <v>2041</v>
      </c>
      <c r="C2553" s="401" t="str">
        <f t="shared" si="66"/>
        <v>Tuolumne_2041</v>
      </c>
      <c r="D2553" s="100">
        <v>305.86335249485239</v>
      </c>
    </row>
    <row r="2554" spans="1:4" ht="15.75" x14ac:dyDescent="0.25">
      <c r="A2554" s="400" t="s">
        <v>32</v>
      </c>
      <c r="B2554" s="401">
        <v>2042</v>
      </c>
      <c r="C2554" s="401" t="str">
        <f t="shared" si="66"/>
        <v>Tuolumne_2042</v>
      </c>
      <c r="D2554" s="100">
        <v>303.76350085291193</v>
      </c>
    </row>
    <row r="2555" spans="1:4" ht="15.75" x14ac:dyDescent="0.25">
      <c r="A2555" s="400" t="s">
        <v>32</v>
      </c>
      <c r="B2555" s="401">
        <v>2043</v>
      </c>
      <c r="C2555" s="401" t="str">
        <f t="shared" si="66"/>
        <v>Tuolumne_2043</v>
      </c>
      <c r="D2555" s="100">
        <v>301.95268082995608</v>
      </c>
    </row>
    <row r="2556" spans="1:4" ht="15.75" x14ac:dyDescent="0.25">
      <c r="A2556" s="400" t="s">
        <v>32</v>
      </c>
      <c r="B2556" s="401">
        <v>2044</v>
      </c>
      <c r="C2556" s="401" t="str">
        <f t="shared" si="66"/>
        <v>Tuolumne_2044</v>
      </c>
      <c r="D2556" s="100">
        <v>300.32832868470342</v>
      </c>
    </row>
    <row r="2557" spans="1:4" ht="15.75" x14ac:dyDescent="0.25">
      <c r="A2557" s="400" t="s">
        <v>32</v>
      </c>
      <c r="B2557" s="401">
        <v>2045</v>
      </c>
      <c r="C2557" s="401" t="str">
        <f t="shared" si="66"/>
        <v>Tuolumne_2045</v>
      </c>
      <c r="D2557" s="100">
        <v>298.88585394758633</v>
      </c>
    </row>
    <row r="2558" spans="1:4" ht="15.75" x14ac:dyDescent="0.25">
      <c r="A2558" s="400" t="s">
        <v>32</v>
      </c>
      <c r="B2558" s="401">
        <v>2046</v>
      </c>
      <c r="C2558" s="401" t="str">
        <f t="shared" si="66"/>
        <v>Tuolumne_2046</v>
      </c>
      <c r="D2558" s="100">
        <v>297.61609805260542</v>
      </c>
    </row>
    <row r="2559" spans="1:4" ht="15.75" x14ac:dyDescent="0.25">
      <c r="A2559" s="400" t="s">
        <v>32</v>
      </c>
      <c r="B2559" s="401">
        <v>2047</v>
      </c>
      <c r="C2559" s="401" t="str">
        <f t="shared" si="66"/>
        <v>Tuolumne_2047</v>
      </c>
      <c r="D2559" s="100">
        <v>296.499554061688</v>
      </c>
    </row>
    <row r="2560" spans="1:4" ht="15.75" x14ac:dyDescent="0.25">
      <c r="A2560" s="400" t="s">
        <v>32</v>
      </c>
      <c r="B2560" s="401">
        <v>2048</v>
      </c>
      <c r="C2560" s="401" t="str">
        <f t="shared" si="66"/>
        <v>Tuolumne_2048</v>
      </c>
      <c r="D2560" s="100">
        <v>295.52836612559554</v>
      </c>
    </row>
    <row r="2561" spans="1:4" ht="15.75" x14ac:dyDescent="0.25">
      <c r="A2561" s="400" t="s">
        <v>32</v>
      </c>
      <c r="B2561" s="401">
        <v>2049</v>
      </c>
      <c r="C2561" s="401" t="str">
        <f t="shared" si="66"/>
        <v>Tuolumne_2049</v>
      </c>
      <c r="D2561" s="100">
        <v>294.71181709505805</v>
      </c>
    </row>
    <row r="2562" spans="1:4" ht="15.75" x14ac:dyDescent="0.25">
      <c r="A2562" s="400" t="s">
        <v>32</v>
      </c>
      <c r="B2562" s="401">
        <v>2050</v>
      </c>
      <c r="C2562" s="401" t="str">
        <f t="shared" si="66"/>
        <v>Tuolumne_2050</v>
      </c>
      <c r="D2562" s="100">
        <v>293.9746566632241</v>
      </c>
    </row>
    <row r="2563" spans="1:4" ht="15.75" x14ac:dyDescent="0.25">
      <c r="A2563" s="96" t="s">
        <v>29</v>
      </c>
      <c r="B2563" s="97">
        <v>2015</v>
      </c>
      <c r="C2563" s="98" t="s">
        <v>31</v>
      </c>
      <c r="D2563" s="99">
        <v>494.66385824748221</v>
      </c>
    </row>
    <row r="2564" spans="1:4" ht="15.75" x14ac:dyDescent="0.25">
      <c r="A2564" s="96" t="s">
        <v>29</v>
      </c>
      <c r="B2564" s="97">
        <v>2016</v>
      </c>
      <c r="C2564" s="98" t="s">
        <v>30</v>
      </c>
      <c r="D2564" s="99">
        <v>484.76988470152889</v>
      </c>
    </row>
    <row r="2565" spans="1:4" ht="15.75" x14ac:dyDescent="0.25">
      <c r="A2565" s="400" t="s">
        <v>29</v>
      </c>
      <c r="B2565" s="401">
        <v>2017</v>
      </c>
      <c r="C2565" s="401" t="str">
        <f t="shared" ref="C2565:C2598" si="67">CONCATENATE(A2565,"_",B2565)</f>
        <v>Ventura_2017</v>
      </c>
      <c r="D2565" s="100">
        <v>472.77689960777849</v>
      </c>
    </row>
    <row r="2566" spans="1:4" ht="15.75" x14ac:dyDescent="0.25">
      <c r="A2566" s="400" t="s">
        <v>29</v>
      </c>
      <c r="B2566" s="401">
        <v>2018</v>
      </c>
      <c r="C2566" s="401" t="str">
        <f t="shared" si="67"/>
        <v>Ventura_2018</v>
      </c>
      <c r="D2566" s="100">
        <v>460.42761340154948</v>
      </c>
    </row>
    <row r="2567" spans="1:4" ht="15.75" x14ac:dyDescent="0.25">
      <c r="A2567" s="400" t="s">
        <v>29</v>
      </c>
      <c r="B2567" s="401">
        <v>2019</v>
      </c>
      <c r="C2567" s="401" t="str">
        <f t="shared" si="67"/>
        <v>Ventura_2019</v>
      </c>
      <c r="D2567" s="100">
        <v>448.48573657258942</v>
      </c>
    </row>
    <row r="2568" spans="1:4" ht="15.75" x14ac:dyDescent="0.25">
      <c r="A2568" s="400" t="s">
        <v>29</v>
      </c>
      <c r="B2568" s="401">
        <v>2020</v>
      </c>
      <c r="C2568" s="401" t="str">
        <f t="shared" si="67"/>
        <v>Ventura_2020</v>
      </c>
      <c r="D2568" s="100">
        <v>435.48853898957435</v>
      </c>
    </row>
    <row r="2569" spans="1:4" ht="15.75" x14ac:dyDescent="0.25">
      <c r="A2569" s="400" t="s">
        <v>29</v>
      </c>
      <c r="B2569" s="401">
        <v>2021</v>
      </c>
      <c r="C2569" s="401" t="str">
        <f t="shared" si="67"/>
        <v>Ventura_2021</v>
      </c>
      <c r="D2569" s="100">
        <v>423.9413715754896</v>
      </c>
    </row>
    <row r="2570" spans="1:4" ht="15.75" x14ac:dyDescent="0.25">
      <c r="A2570" s="400" t="s">
        <v>29</v>
      </c>
      <c r="B2570" s="401">
        <v>2022</v>
      </c>
      <c r="C2570" s="401" t="str">
        <f t="shared" si="67"/>
        <v>Ventura_2022</v>
      </c>
      <c r="D2570" s="100">
        <v>410.92779263316174</v>
      </c>
    </row>
    <row r="2571" spans="1:4" ht="15.75" x14ac:dyDescent="0.25">
      <c r="A2571" s="400" t="s">
        <v>29</v>
      </c>
      <c r="B2571" s="401">
        <v>2023</v>
      </c>
      <c r="C2571" s="401" t="str">
        <f t="shared" si="67"/>
        <v>Ventura_2023</v>
      </c>
      <c r="D2571" s="100">
        <v>398.01247837781972</v>
      </c>
    </row>
    <row r="2572" spans="1:4" ht="15.75" x14ac:dyDescent="0.25">
      <c r="A2572" s="400" t="s">
        <v>29</v>
      </c>
      <c r="B2572" s="401">
        <v>2024</v>
      </c>
      <c r="C2572" s="401" t="str">
        <f t="shared" si="67"/>
        <v>Ventura_2024</v>
      </c>
      <c r="D2572" s="100">
        <v>386.21620066618596</v>
      </c>
    </row>
    <row r="2573" spans="1:4" ht="15.75" x14ac:dyDescent="0.25">
      <c r="A2573" s="400" t="s">
        <v>29</v>
      </c>
      <c r="B2573" s="401">
        <v>2025</v>
      </c>
      <c r="C2573" s="401" t="str">
        <f t="shared" si="67"/>
        <v>Ventura_2025</v>
      </c>
      <c r="D2573" s="100">
        <v>373.5720069051502</v>
      </c>
    </row>
    <row r="2574" spans="1:4" ht="15.75" x14ac:dyDescent="0.25">
      <c r="A2574" s="400" t="s">
        <v>29</v>
      </c>
      <c r="B2574" s="401">
        <v>2026</v>
      </c>
      <c r="C2574" s="401" t="str">
        <f t="shared" si="67"/>
        <v>Ventura_2026</v>
      </c>
      <c r="D2574" s="100">
        <v>362.17237178508549</v>
      </c>
    </row>
    <row r="2575" spans="1:4" ht="15.75" x14ac:dyDescent="0.25">
      <c r="A2575" s="400" t="s">
        <v>29</v>
      </c>
      <c r="B2575" s="401">
        <v>2027</v>
      </c>
      <c r="C2575" s="401" t="str">
        <f t="shared" si="67"/>
        <v>Ventura_2027</v>
      </c>
      <c r="D2575" s="100">
        <v>351.85546405692349</v>
      </c>
    </row>
    <row r="2576" spans="1:4" ht="15.75" x14ac:dyDescent="0.25">
      <c r="A2576" s="400" t="s">
        <v>29</v>
      </c>
      <c r="B2576" s="401">
        <v>2028</v>
      </c>
      <c r="C2576" s="401" t="str">
        <f t="shared" si="67"/>
        <v>Ventura_2028</v>
      </c>
      <c r="D2576" s="100">
        <v>342.64075900109287</v>
      </c>
    </row>
    <row r="2577" spans="1:4" ht="15.75" x14ac:dyDescent="0.25">
      <c r="A2577" s="400" t="s">
        <v>29</v>
      </c>
      <c r="B2577" s="401">
        <v>2029</v>
      </c>
      <c r="C2577" s="401" t="str">
        <f t="shared" si="67"/>
        <v>Ventura_2029</v>
      </c>
      <c r="D2577" s="100">
        <v>334.41220162798061</v>
      </c>
    </row>
    <row r="2578" spans="1:4" ht="15.75" x14ac:dyDescent="0.25">
      <c r="A2578" s="400" t="s">
        <v>29</v>
      </c>
      <c r="B2578" s="401">
        <v>2030</v>
      </c>
      <c r="C2578" s="401" t="str">
        <f t="shared" si="67"/>
        <v>Ventura_2030</v>
      </c>
      <c r="D2578" s="100">
        <v>327.10954915768286</v>
      </c>
    </row>
    <row r="2579" spans="1:4" ht="15.75" x14ac:dyDescent="0.25">
      <c r="A2579" s="400" t="s">
        <v>29</v>
      </c>
      <c r="B2579" s="401">
        <v>2031</v>
      </c>
      <c r="C2579" s="401" t="str">
        <f t="shared" si="67"/>
        <v>Ventura_2031</v>
      </c>
      <c r="D2579" s="100">
        <v>321.5563570817738</v>
      </c>
    </row>
    <row r="2580" spans="1:4" ht="15.75" x14ac:dyDescent="0.25">
      <c r="A2580" s="400" t="s">
        <v>29</v>
      </c>
      <c r="B2580" s="401">
        <v>2032</v>
      </c>
      <c r="C2580" s="401" t="str">
        <f t="shared" si="67"/>
        <v>Ventura_2032</v>
      </c>
      <c r="D2580" s="100">
        <v>315.86371839775774</v>
      </c>
    </row>
    <row r="2581" spans="1:4" ht="15.75" x14ac:dyDescent="0.25">
      <c r="A2581" s="400" t="s">
        <v>29</v>
      </c>
      <c r="B2581" s="401">
        <v>2033</v>
      </c>
      <c r="C2581" s="401" t="str">
        <f t="shared" si="67"/>
        <v>Ventura_2033</v>
      </c>
      <c r="D2581" s="100">
        <v>310.88646238085738</v>
      </c>
    </row>
    <row r="2582" spans="1:4" ht="15.75" x14ac:dyDescent="0.25">
      <c r="A2582" s="400" t="s">
        <v>29</v>
      </c>
      <c r="B2582" s="401">
        <v>2034</v>
      </c>
      <c r="C2582" s="401" t="str">
        <f t="shared" si="67"/>
        <v>Ventura_2034</v>
      </c>
      <c r="D2582" s="100">
        <v>306.55579439460138</v>
      </c>
    </row>
    <row r="2583" spans="1:4" ht="15.75" x14ac:dyDescent="0.25">
      <c r="A2583" s="400" t="s">
        <v>29</v>
      </c>
      <c r="B2583" s="401">
        <v>2035</v>
      </c>
      <c r="C2583" s="401" t="str">
        <f t="shared" si="67"/>
        <v>Ventura_2035</v>
      </c>
      <c r="D2583" s="100">
        <v>302.82225917260052</v>
      </c>
    </row>
    <row r="2584" spans="1:4" ht="15.75" x14ac:dyDescent="0.25">
      <c r="A2584" s="400" t="s">
        <v>29</v>
      </c>
      <c r="B2584" s="401">
        <v>2036</v>
      </c>
      <c r="C2584" s="401" t="str">
        <f t="shared" si="67"/>
        <v>Ventura_2036</v>
      </c>
      <c r="D2584" s="100">
        <v>299.62284627082386</v>
      </c>
    </row>
    <row r="2585" spans="1:4" ht="15.75" x14ac:dyDescent="0.25">
      <c r="A2585" s="400" t="s">
        <v>29</v>
      </c>
      <c r="B2585" s="401">
        <v>2037</v>
      </c>
      <c r="C2585" s="401" t="str">
        <f t="shared" si="67"/>
        <v>Ventura_2037</v>
      </c>
      <c r="D2585" s="100">
        <v>296.91062294745848</v>
      </c>
    </row>
    <row r="2586" spans="1:4" ht="15.75" x14ac:dyDescent="0.25">
      <c r="A2586" s="400" t="s">
        <v>29</v>
      </c>
      <c r="B2586" s="401">
        <v>2038</v>
      </c>
      <c r="C2586" s="401" t="str">
        <f t="shared" si="67"/>
        <v>Ventura_2038</v>
      </c>
      <c r="D2586" s="100">
        <v>294.62787771177261</v>
      </c>
    </row>
    <row r="2587" spans="1:4" ht="15.75" x14ac:dyDescent="0.25">
      <c r="A2587" s="400" t="s">
        <v>29</v>
      </c>
      <c r="B2587" s="401">
        <v>2039</v>
      </c>
      <c r="C2587" s="401" t="str">
        <f t="shared" si="67"/>
        <v>Ventura_2039</v>
      </c>
      <c r="D2587" s="100">
        <v>292.71087996127164</v>
      </c>
    </row>
    <row r="2588" spans="1:4" ht="15.75" x14ac:dyDescent="0.25">
      <c r="A2588" s="400" t="s">
        <v>29</v>
      </c>
      <c r="B2588" s="401">
        <v>2040</v>
      </c>
      <c r="C2588" s="401" t="str">
        <f t="shared" si="67"/>
        <v>Ventura_2040</v>
      </c>
      <c r="D2588" s="100">
        <v>291.11723142547476</v>
      </c>
    </row>
    <row r="2589" spans="1:4" ht="15.75" x14ac:dyDescent="0.25">
      <c r="A2589" s="400" t="s">
        <v>29</v>
      </c>
      <c r="B2589" s="401">
        <v>2041</v>
      </c>
      <c r="C2589" s="401" t="str">
        <f t="shared" si="67"/>
        <v>Ventura_2041</v>
      </c>
      <c r="D2589" s="100">
        <v>289.81165664732788</v>
      </c>
    </row>
    <row r="2590" spans="1:4" ht="15.75" x14ac:dyDescent="0.25">
      <c r="A2590" s="400" t="s">
        <v>29</v>
      </c>
      <c r="B2590" s="401">
        <v>2042</v>
      </c>
      <c r="C2590" s="401" t="str">
        <f t="shared" si="67"/>
        <v>Ventura_2042</v>
      </c>
      <c r="D2590" s="100">
        <v>288.73082150112145</v>
      </c>
    </row>
    <row r="2591" spans="1:4" ht="15.75" x14ac:dyDescent="0.25">
      <c r="A2591" s="400" t="s">
        <v>29</v>
      </c>
      <c r="B2591" s="401">
        <v>2043</v>
      </c>
      <c r="C2591" s="401" t="str">
        <f t="shared" si="67"/>
        <v>Ventura_2043</v>
      </c>
      <c r="D2591" s="100">
        <v>287.84632033999856</v>
      </c>
    </row>
    <row r="2592" spans="1:4" ht="15.75" x14ac:dyDescent="0.25">
      <c r="A2592" s="400" t="s">
        <v>29</v>
      </c>
      <c r="B2592" s="401">
        <v>2044</v>
      </c>
      <c r="C2592" s="401" t="str">
        <f t="shared" si="67"/>
        <v>Ventura_2044</v>
      </c>
      <c r="D2592" s="100">
        <v>287.11525422263344</v>
      </c>
    </row>
    <row r="2593" spans="1:4" ht="15.75" x14ac:dyDescent="0.25">
      <c r="A2593" s="400" t="s">
        <v>29</v>
      </c>
      <c r="B2593" s="401">
        <v>2045</v>
      </c>
      <c r="C2593" s="401" t="str">
        <f t="shared" si="67"/>
        <v>Ventura_2045</v>
      </c>
      <c r="D2593" s="100">
        <v>286.49976668719796</v>
      </c>
    </row>
    <row r="2594" spans="1:4" ht="15.75" x14ac:dyDescent="0.25">
      <c r="A2594" s="400" t="s">
        <v>29</v>
      </c>
      <c r="B2594" s="401">
        <v>2046</v>
      </c>
      <c r="C2594" s="401" t="str">
        <f t="shared" si="67"/>
        <v>Ventura_2046</v>
      </c>
      <c r="D2594" s="100">
        <v>285.98978114037044</v>
      </c>
    </row>
    <row r="2595" spans="1:4" ht="15.75" x14ac:dyDescent="0.25">
      <c r="A2595" s="400" t="s">
        <v>29</v>
      </c>
      <c r="B2595" s="401">
        <v>2047</v>
      </c>
      <c r="C2595" s="401" t="str">
        <f t="shared" si="67"/>
        <v>Ventura_2047</v>
      </c>
      <c r="D2595" s="100">
        <v>285.56048577822969</v>
      </c>
    </row>
    <row r="2596" spans="1:4" ht="15.75" x14ac:dyDescent="0.25">
      <c r="A2596" s="400" t="s">
        <v>29</v>
      </c>
      <c r="B2596" s="401">
        <v>2048</v>
      </c>
      <c r="C2596" s="401" t="str">
        <f t="shared" si="67"/>
        <v>Ventura_2048</v>
      </c>
      <c r="D2596" s="100">
        <v>285.19537556109077</v>
      </c>
    </row>
    <row r="2597" spans="1:4" ht="15.75" x14ac:dyDescent="0.25">
      <c r="A2597" s="400" t="s">
        <v>29</v>
      </c>
      <c r="B2597" s="401">
        <v>2049</v>
      </c>
      <c r="C2597" s="401" t="str">
        <f t="shared" si="67"/>
        <v>Ventura_2049</v>
      </c>
      <c r="D2597" s="100">
        <v>284.89088085689036</v>
      </c>
    </row>
    <row r="2598" spans="1:4" ht="15.75" x14ac:dyDescent="0.25">
      <c r="A2598" s="400" t="s">
        <v>29</v>
      </c>
      <c r="B2598" s="401">
        <v>2050</v>
      </c>
      <c r="C2598" s="401" t="str">
        <f t="shared" si="67"/>
        <v>Ventura_2050</v>
      </c>
      <c r="D2598" s="100">
        <v>284.65560022129824</v>
      </c>
    </row>
    <row r="2599" spans="1:4" ht="15.75" x14ac:dyDescent="0.25">
      <c r="A2599" s="96" t="s">
        <v>26</v>
      </c>
      <c r="B2599" s="97">
        <v>2015</v>
      </c>
      <c r="C2599" s="98" t="s">
        <v>28</v>
      </c>
      <c r="D2599" s="99">
        <v>502.70163111287326</v>
      </c>
    </row>
    <row r="2600" spans="1:4" ht="15.75" x14ac:dyDescent="0.25">
      <c r="A2600" s="96" t="s">
        <v>26</v>
      </c>
      <c r="B2600" s="97">
        <v>2016</v>
      </c>
      <c r="C2600" s="98" t="s">
        <v>27</v>
      </c>
      <c r="D2600" s="99">
        <v>492.95731996944318</v>
      </c>
    </row>
    <row r="2601" spans="1:4" ht="15.75" x14ac:dyDescent="0.25">
      <c r="A2601" s="400" t="s">
        <v>26</v>
      </c>
      <c r="B2601" s="401">
        <v>2017</v>
      </c>
      <c r="C2601" s="401" t="str">
        <f t="shared" ref="C2601:C2634" si="68">CONCATENATE(A2601,"_",B2601)</f>
        <v>Yolo_2017</v>
      </c>
      <c r="D2601" s="100">
        <v>481.58305901331346</v>
      </c>
    </row>
    <row r="2602" spans="1:4" ht="15.75" x14ac:dyDescent="0.25">
      <c r="A2602" s="400" t="s">
        <v>26</v>
      </c>
      <c r="B2602" s="401">
        <v>2018</v>
      </c>
      <c r="C2602" s="401" t="str">
        <f t="shared" si="68"/>
        <v>Yolo_2018</v>
      </c>
      <c r="D2602" s="100">
        <v>468.92746938161389</v>
      </c>
    </row>
    <row r="2603" spans="1:4" ht="15.75" x14ac:dyDescent="0.25">
      <c r="A2603" s="400" t="s">
        <v>26</v>
      </c>
      <c r="B2603" s="401">
        <v>2019</v>
      </c>
      <c r="C2603" s="401" t="str">
        <f t="shared" si="68"/>
        <v>Yolo_2019</v>
      </c>
      <c r="D2603" s="100">
        <v>454.54585348262805</v>
      </c>
    </row>
    <row r="2604" spans="1:4" ht="15.75" x14ac:dyDescent="0.25">
      <c r="A2604" s="400" t="s">
        <v>26</v>
      </c>
      <c r="B2604" s="401">
        <v>2020</v>
      </c>
      <c r="C2604" s="401" t="str">
        <f t="shared" si="68"/>
        <v>Yolo_2020</v>
      </c>
      <c r="D2604" s="100">
        <v>441.22913820981785</v>
      </c>
    </row>
    <row r="2605" spans="1:4" ht="15.75" x14ac:dyDescent="0.25">
      <c r="A2605" s="400" t="s">
        <v>26</v>
      </c>
      <c r="B2605" s="401">
        <v>2021</v>
      </c>
      <c r="C2605" s="401" t="str">
        <f t="shared" si="68"/>
        <v>Yolo_2021</v>
      </c>
      <c r="D2605" s="100">
        <v>427.78712299714084</v>
      </c>
    </row>
    <row r="2606" spans="1:4" ht="15.75" x14ac:dyDescent="0.25">
      <c r="A2606" s="400" t="s">
        <v>26</v>
      </c>
      <c r="B2606" s="401">
        <v>2022</v>
      </c>
      <c r="C2606" s="401" t="str">
        <f t="shared" si="68"/>
        <v>Yolo_2022</v>
      </c>
      <c r="D2606" s="100">
        <v>414.58371477906746</v>
      </c>
    </row>
    <row r="2607" spans="1:4" ht="15.75" x14ac:dyDescent="0.25">
      <c r="A2607" s="400" t="s">
        <v>26</v>
      </c>
      <c r="B2607" s="401">
        <v>2023</v>
      </c>
      <c r="C2607" s="401" t="str">
        <f t="shared" si="68"/>
        <v>Yolo_2023</v>
      </c>
      <c r="D2607" s="100">
        <v>401.52243236095774</v>
      </c>
    </row>
    <row r="2608" spans="1:4" ht="15.75" x14ac:dyDescent="0.25">
      <c r="A2608" s="400" t="s">
        <v>26</v>
      </c>
      <c r="B2608" s="401">
        <v>2024</v>
      </c>
      <c r="C2608" s="401" t="str">
        <f t="shared" si="68"/>
        <v>Yolo_2024</v>
      </c>
      <c r="D2608" s="100">
        <v>388.66316103357264</v>
      </c>
    </row>
    <row r="2609" spans="1:4" ht="15.75" x14ac:dyDescent="0.25">
      <c r="A2609" s="400" t="s">
        <v>26</v>
      </c>
      <c r="B2609" s="401">
        <v>2025</v>
      </c>
      <c r="C2609" s="401" t="str">
        <f t="shared" si="68"/>
        <v>Yolo_2025</v>
      </c>
      <c r="D2609" s="100">
        <v>375.9577186644737</v>
      </c>
    </row>
    <row r="2610" spans="1:4" ht="15.75" x14ac:dyDescent="0.25">
      <c r="A2610" s="400" t="s">
        <v>26</v>
      </c>
      <c r="B2610" s="401">
        <v>2026</v>
      </c>
      <c r="C2610" s="401" t="str">
        <f t="shared" si="68"/>
        <v>Yolo_2026</v>
      </c>
      <c r="D2610" s="100">
        <v>364.39623008872991</v>
      </c>
    </row>
    <row r="2611" spans="1:4" ht="15.75" x14ac:dyDescent="0.25">
      <c r="A2611" s="400" t="s">
        <v>26</v>
      </c>
      <c r="B2611" s="401">
        <v>2027</v>
      </c>
      <c r="C2611" s="401" t="str">
        <f t="shared" si="68"/>
        <v>Yolo_2027</v>
      </c>
      <c r="D2611" s="100">
        <v>353.89844035369686</v>
      </c>
    </row>
    <row r="2612" spans="1:4" ht="15.75" x14ac:dyDescent="0.25">
      <c r="A2612" s="400" t="s">
        <v>26</v>
      </c>
      <c r="B2612" s="401">
        <v>2028</v>
      </c>
      <c r="C2612" s="401" t="str">
        <f t="shared" si="68"/>
        <v>Yolo_2028</v>
      </c>
      <c r="D2612" s="100">
        <v>344.51768254769792</v>
      </c>
    </row>
    <row r="2613" spans="1:4" ht="15.75" x14ac:dyDescent="0.25">
      <c r="A2613" s="400" t="s">
        <v>26</v>
      </c>
      <c r="B2613" s="401">
        <v>2029</v>
      </c>
      <c r="C2613" s="401" t="str">
        <f t="shared" si="68"/>
        <v>Yolo_2029</v>
      </c>
      <c r="D2613" s="100">
        <v>336.17723455858766</v>
      </c>
    </row>
    <row r="2614" spans="1:4" ht="15.75" x14ac:dyDescent="0.25">
      <c r="A2614" s="400" t="s">
        <v>26</v>
      </c>
      <c r="B2614" s="401">
        <v>2030</v>
      </c>
      <c r="C2614" s="401" t="str">
        <f t="shared" si="68"/>
        <v>Yolo_2030</v>
      </c>
      <c r="D2614" s="100">
        <v>328.81623883879496</v>
      </c>
    </row>
    <row r="2615" spans="1:4" ht="15.75" x14ac:dyDescent="0.25">
      <c r="A2615" s="400" t="s">
        <v>26</v>
      </c>
      <c r="B2615" s="401">
        <v>2031</v>
      </c>
      <c r="C2615" s="401" t="str">
        <f t="shared" si="68"/>
        <v>Yolo_2031</v>
      </c>
      <c r="D2615" s="100">
        <v>322.33703642667024</v>
      </c>
    </row>
    <row r="2616" spans="1:4" ht="15.75" x14ac:dyDescent="0.25">
      <c r="A2616" s="400" t="s">
        <v>26</v>
      </c>
      <c r="B2616" s="401">
        <v>2032</v>
      </c>
      <c r="C2616" s="401" t="str">
        <f t="shared" si="68"/>
        <v>Yolo_2032</v>
      </c>
      <c r="D2616" s="100">
        <v>316.65893780704249</v>
      </c>
    </row>
    <row r="2617" spans="1:4" ht="15.75" x14ac:dyDescent="0.25">
      <c r="A2617" s="400" t="s">
        <v>26</v>
      </c>
      <c r="B2617" s="401">
        <v>2033</v>
      </c>
      <c r="C2617" s="401" t="str">
        <f t="shared" si="68"/>
        <v>Yolo_2033</v>
      </c>
      <c r="D2617" s="100">
        <v>311.70679779649765</v>
      </c>
    </row>
    <row r="2618" spans="1:4" ht="15.75" x14ac:dyDescent="0.25">
      <c r="A2618" s="400" t="s">
        <v>26</v>
      </c>
      <c r="B2618" s="401">
        <v>2034</v>
      </c>
      <c r="C2618" s="401" t="str">
        <f t="shared" si="68"/>
        <v>Yolo_2034</v>
      </c>
      <c r="D2618" s="100">
        <v>307.41377140897146</v>
      </c>
    </row>
    <row r="2619" spans="1:4" ht="15.75" x14ac:dyDescent="0.25">
      <c r="A2619" s="400" t="s">
        <v>26</v>
      </c>
      <c r="B2619" s="401">
        <v>2035</v>
      </c>
      <c r="C2619" s="401" t="str">
        <f t="shared" si="68"/>
        <v>Yolo_2035</v>
      </c>
      <c r="D2619" s="100">
        <v>303.71854889375254</v>
      </c>
    </row>
    <row r="2620" spans="1:4" ht="15.75" x14ac:dyDescent="0.25">
      <c r="A2620" s="400" t="s">
        <v>26</v>
      </c>
      <c r="B2620" s="401">
        <v>2036</v>
      </c>
      <c r="C2620" s="401" t="str">
        <f t="shared" si="68"/>
        <v>Yolo_2036</v>
      </c>
      <c r="D2620" s="100">
        <v>300.55864495692134</v>
      </c>
    </row>
    <row r="2621" spans="1:4" ht="15.75" x14ac:dyDescent="0.25">
      <c r="A2621" s="400" t="s">
        <v>26</v>
      </c>
      <c r="B2621" s="401">
        <v>2037</v>
      </c>
      <c r="C2621" s="401" t="str">
        <f t="shared" si="68"/>
        <v>Yolo_2037</v>
      </c>
      <c r="D2621" s="100">
        <v>297.88280212496227</v>
      </c>
    </row>
    <row r="2622" spans="1:4" ht="15.75" x14ac:dyDescent="0.25">
      <c r="A2622" s="400" t="s">
        <v>26</v>
      </c>
      <c r="B2622" s="401">
        <v>2038</v>
      </c>
      <c r="C2622" s="401" t="str">
        <f t="shared" si="68"/>
        <v>Yolo_2038</v>
      </c>
      <c r="D2622" s="100">
        <v>295.63078115212664</v>
      </c>
    </row>
    <row r="2623" spans="1:4" ht="15.75" x14ac:dyDescent="0.25">
      <c r="A2623" s="400" t="s">
        <v>26</v>
      </c>
      <c r="B2623" s="401">
        <v>2039</v>
      </c>
      <c r="C2623" s="401" t="str">
        <f t="shared" si="68"/>
        <v>Yolo_2039</v>
      </c>
      <c r="D2623" s="100">
        <v>293.75187442167817</v>
      </c>
    </row>
    <row r="2624" spans="1:4" ht="15.75" x14ac:dyDescent="0.25">
      <c r="A2624" s="400" t="s">
        <v>26</v>
      </c>
      <c r="B2624" s="401">
        <v>2040</v>
      </c>
      <c r="C2624" s="401" t="str">
        <f t="shared" si="68"/>
        <v>Yolo_2040</v>
      </c>
      <c r="D2624" s="100">
        <v>292.19027249999715</v>
      </c>
    </row>
    <row r="2625" spans="1:4" ht="15.75" x14ac:dyDescent="0.25">
      <c r="A2625" s="400" t="s">
        <v>26</v>
      </c>
      <c r="B2625" s="401">
        <v>2041</v>
      </c>
      <c r="C2625" s="401" t="str">
        <f t="shared" si="68"/>
        <v>Yolo_2041</v>
      </c>
      <c r="D2625" s="100">
        <v>290.91095934245322</v>
      </c>
    </row>
    <row r="2626" spans="1:4" ht="15.75" x14ac:dyDescent="0.25">
      <c r="A2626" s="400" t="s">
        <v>26</v>
      </c>
      <c r="B2626" s="401">
        <v>2042</v>
      </c>
      <c r="C2626" s="401" t="str">
        <f t="shared" si="68"/>
        <v>Yolo_2042</v>
      </c>
      <c r="D2626" s="100">
        <v>289.85764429337735</v>
      </c>
    </row>
    <row r="2627" spans="1:4" ht="15.75" x14ac:dyDescent="0.25">
      <c r="A2627" s="400" t="s">
        <v>26</v>
      </c>
      <c r="B2627" s="401">
        <v>2043</v>
      </c>
      <c r="C2627" s="401" t="str">
        <f t="shared" si="68"/>
        <v>Yolo_2043</v>
      </c>
      <c r="D2627" s="100">
        <v>289.00324807220414</v>
      </c>
    </row>
    <row r="2628" spans="1:4" ht="15.75" x14ac:dyDescent="0.25">
      <c r="A2628" s="400" t="s">
        <v>26</v>
      </c>
      <c r="B2628" s="401">
        <v>2044</v>
      </c>
      <c r="C2628" s="401" t="str">
        <f t="shared" si="68"/>
        <v>Yolo_2044</v>
      </c>
      <c r="D2628" s="100">
        <v>288.303640376712</v>
      </c>
    </row>
    <row r="2629" spans="1:4" ht="15.75" x14ac:dyDescent="0.25">
      <c r="A2629" s="400" t="s">
        <v>26</v>
      </c>
      <c r="B2629" s="401">
        <v>2045</v>
      </c>
      <c r="C2629" s="401" t="str">
        <f t="shared" si="68"/>
        <v>Yolo_2045</v>
      </c>
      <c r="D2629" s="100">
        <v>287.72513105035199</v>
      </c>
    </row>
    <row r="2630" spans="1:4" ht="15.75" x14ac:dyDescent="0.25">
      <c r="A2630" s="400" t="s">
        <v>26</v>
      </c>
      <c r="B2630" s="401">
        <v>2046</v>
      </c>
      <c r="C2630" s="401" t="str">
        <f t="shared" si="68"/>
        <v>Yolo_2046</v>
      </c>
      <c r="D2630" s="100">
        <v>287.24853668647995</v>
      </c>
    </row>
    <row r="2631" spans="1:4" ht="15.75" x14ac:dyDescent="0.25">
      <c r="A2631" s="400" t="s">
        <v>26</v>
      </c>
      <c r="B2631" s="401">
        <v>2047</v>
      </c>
      <c r="C2631" s="401" t="str">
        <f t="shared" si="68"/>
        <v>Yolo_2047</v>
      </c>
      <c r="D2631" s="100">
        <v>286.8611484442726</v>
      </c>
    </row>
    <row r="2632" spans="1:4" ht="15.75" x14ac:dyDescent="0.25">
      <c r="A2632" s="400" t="s">
        <v>26</v>
      </c>
      <c r="B2632" s="401">
        <v>2048</v>
      </c>
      <c r="C2632" s="401" t="str">
        <f t="shared" si="68"/>
        <v>Yolo_2048</v>
      </c>
      <c r="D2632" s="100">
        <v>286.53884044459102</v>
      </c>
    </row>
    <row r="2633" spans="1:4" ht="15.75" x14ac:dyDescent="0.25">
      <c r="A2633" s="400" t="s">
        <v>26</v>
      </c>
      <c r="B2633" s="401">
        <v>2049</v>
      </c>
      <c r="C2633" s="401" t="str">
        <f t="shared" si="68"/>
        <v>Yolo_2049</v>
      </c>
      <c r="D2633" s="100">
        <v>286.27304813031554</v>
      </c>
    </row>
    <row r="2634" spans="1:4" ht="15.75" x14ac:dyDescent="0.25">
      <c r="A2634" s="400" t="s">
        <v>26</v>
      </c>
      <c r="B2634" s="401">
        <v>2050</v>
      </c>
      <c r="C2634" s="401" t="str">
        <f t="shared" si="68"/>
        <v>Yolo_2050</v>
      </c>
      <c r="D2634" s="100">
        <v>286.05926029772559</v>
      </c>
    </row>
    <row r="2635" spans="1:4" ht="15.75" x14ac:dyDescent="0.25">
      <c r="A2635" s="96" t="s">
        <v>23</v>
      </c>
      <c r="B2635" s="97">
        <v>2015</v>
      </c>
      <c r="C2635" s="98" t="s">
        <v>25</v>
      </c>
      <c r="D2635" s="99">
        <v>521.28695026353</v>
      </c>
    </row>
    <row r="2636" spans="1:4" ht="15.75" x14ac:dyDescent="0.25">
      <c r="A2636" s="96" t="s">
        <v>23</v>
      </c>
      <c r="B2636" s="97">
        <v>2016</v>
      </c>
      <c r="C2636" s="98" t="s">
        <v>24</v>
      </c>
      <c r="D2636" s="99">
        <v>511.85332011459639</v>
      </c>
    </row>
    <row r="2637" spans="1:4" ht="15.75" x14ac:dyDescent="0.25">
      <c r="A2637" s="400" t="s">
        <v>23</v>
      </c>
      <c r="B2637" s="401">
        <v>2017</v>
      </c>
      <c r="C2637" s="401" t="str">
        <f t="shared" ref="C2637:C2670" si="69">CONCATENATE(A2637,"_",B2637)</f>
        <v>Yuba_2017</v>
      </c>
      <c r="D2637" s="100">
        <v>499.0952687014468</v>
      </c>
    </row>
    <row r="2638" spans="1:4" ht="15.75" x14ac:dyDescent="0.25">
      <c r="A2638" s="400" t="s">
        <v>23</v>
      </c>
      <c r="B2638" s="401">
        <v>2018</v>
      </c>
      <c r="C2638" s="401" t="str">
        <f t="shared" si="69"/>
        <v>Yuba_2018</v>
      </c>
      <c r="D2638" s="100">
        <v>485.33626853645023</v>
      </c>
    </row>
    <row r="2639" spans="1:4" ht="15.75" x14ac:dyDescent="0.25">
      <c r="A2639" s="400" t="s">
        <v>23</v>
      </c>
      <c r="B2639" s="401">
        <v>2019</v>
      </c>
      <c r="C2639" s="401" t="str">
        <f t="shared" si="69"/>
        <v>Yuba_2019</v>
      </c>
      <c r="D2639" s="100">
        <v>468.07155621904809</v>
      </c>
    </row>
    <row r="2640" spans="1:4" ht="15.75" x14ac:dyDescent="0.25">
      <c r="A2640" s="400" t="s">
        <v>23</v>
      </c>
      <c r="B2640" s="401">
        <v>2020</v>
      </c>
      <c r="C2640" s="401" t="str">
        <f t="shared" si="69"/>
        <v>Yuba_2020</v>
      </c>
      <c r="D2640" s="100">
        <v>453.61358484326394</v>
      </c>
    </row>
    <row r="2641" spans="1:4" ht="15.75" x14ac:dyDescent="0.25">
      <c r="A2641" s="400" t="s">
        <v>23</v>
      </c>
      <c r="B2641" s="401">
        <v>2021</v>
      </c>
      <c r="C2641" s="401" t="str">
        <f t="shared" si="69"/>
        <v>Yuba_2021</v>
      </c>
      <c r="D2641" s="100">
        <v>439.06354574586163</v>
      </c>
    </row>
    <row r="2642" spans="1:4" ht="15.75" x14ac:dyDescent="0.25">
      <c r="A2642" s="400" t="s">
        <v>23</v>
      </c>
      <c r="B2642" s="401">
        <v>2022</v>
      </c>
      <c r="C2642" s="401" t="str">
        <f t="shared" si="69"/>
        <v>Yuba_2022</v>
      </c>
      <c r="D2642" s="100">
        <v>424.73111344854482</v>
      </c>
    </row>
    <row r="2643" spans="1:4" ht="15.75" x14ac:dyDescent="0.25">
      <c r="A2643" s="400" t="s">
        <v>23</v>
      </c>
      <c r="B2643" s="401">
        <v>2023</v>
      </c>
      <c r="C2643" s="401" t="str">
        <f t="shared" si="69"/>
        <v>Yuba_2023</v>
      </c>
      <c r="D2643" s="100">
        <v>410.6151082135807</v>
      </c>
    </row>
    <row r="2644" spans="1:4" ht="15.75" x14ac:dyDescent="0.25">
      <c r="A2644" s="400" t="s">
        <v>23</v>
      </c>
      <c r="B2644" s="401">
        <v>2024</v>
      </c>
      <c r="C2644" s="401" t="str">
        <f t="shared" si="69"/>
        <v>Yuba_2024</v>
      </c>
      <c r="D2644" s="100">
        <v>396.83563846998123</v>
      </c>
    </row>
    <row r="2645" spans="1:4" ht="15.75" x14ac:dyDescent="0.25">
      <c r="A2645" s="400" t="s">
        <v>23</v>
      </c>
      <c r="B2645" s="401">
        <v>2025</v>
      </c>
      <c r="C2645" s="401" t="str">
        <f t="shared" si="69"/>
        <v>Yuba_2025</v>
      </c>
      <c r="D2645" s="100">
        <v>383.37050889624504</v>
      </c>
    </row>
    <row r="2646" spans="1:4" ht="15.75" x14ac:dyDescent="0.25">
      <c r="A2646" s="400" t="s">
        <v>23</v>
      </c>
      <c r="B2646" s="401">
        <v>2026</v>
      </c>
      <c r="C2646" s="401" t="str">
        <f t="shared" si="69"/>
        <v>Yuba_2026</v>
      </c>
      <c r="D2646" s="100">
        <v>370.97388626496206</v>
      </c>
    </row>
    <row r="2647" spans="1:4" ht="15.75" x14ac:dyDescent="0.25">
      <c r="A2647" s="400" t="s">
        <v>23</v>
      </c>
      <c r="B2647" s="401">
        <v>2027</v>
      </c>
      <c r="C2647" s="401" t="str">
        <f t="shared" si="69"/>
        <v>Yuba_2027</v>
      </c>
      <c r="D2647" s="100">
        <v>359.56125918409185</v>
      </c>
    </row>
    <row r="2648" spans="1:4" ht="15.75" x14ac:dyDescent="0.25">
      <c r="A2648" s="400" t="s">
        <v>23</v>
      </c>
      <c r="B2648" s="401">
        <v>2028</v>
      </c>
      <c r="C2648" s="401" t="str">
        <f t="shared" si="69"/>
        <v>Yuba_2028</v>
      </c>
      <c r="D2648" s="100">
        <v>349.25191931563444</v>
      </c>
    </row>
    <row r="2649" spans="1:4" ht="15.75" x14ac:dyDescent="0.25">
      <c r="A2649" s="400" t="s">
        <v>23</v>
      </c>
      <c r="B2649" s="401">
        <v>2029</v>
      </c>
      <c r="C2649" s="401" t="str">
        <f t="shared" si="69"/>
        <v>Yuba_2029</v>
      </c>
      <c r="D2649" s="100">
        <v>340.00713809071686</v>
      </c>
    </row>
    <row r="2650" spans="1:4" ht="15.75" x14ac:dyDescent="0.25">
      <c r="A2650" s="400" t="s">
        <v>23</v>
      </c>
      <c r="B2650" s="401">
        <v>2030</v>
      </c>
      <c r="C2650" s="401" t="str">
        <f t="shared" si="69"/>
        <v>Yuba_2030</v>
      </c>
      <c r="D2650" s="100">
        <v>331.74118078031995</v>
      </c>
    </row>
    <row r="2651" spans="1:4" ht="15.75" x14ac:dyDescent="0.25">
      <c r="A2651" s="400" t="s">
        <v>23</v>
      </c>
      <c r="B2651" s="401">
        <v>2031</v>
      </c>
      <c r="C2651" s="401" t="str">
        <f t="shared" si="69"/>
        <v>Yuba_2031</v>
      </c>
      <c r="D2651" s="100">
        <v>324.37552893993978</v>
      </c>
    </row>
    <row r="2652" spans="1:4" ht="15.75" x14ac:dyDescent="0.25">
      <c r="A2652" s="400" t="s">
        <v>23</v>
      </c>
      <c r="B2652" s="401">
        <v>2032</v>
      </c>
      <c r="C2652" s="401" t="str">
        <f t="shared" si="69"/>
        <v>Yuba_2032</v>
      </c>
      <c r="D2652" s="100">
        <v>317.85256605586744</v>
      </c>
    </row>
    <row r="2653" spans="1:4" ht="15.75" x14ac:dyDescent="0.25">
      <c r="A2653" s="400" t="s">
        <v>23</v>
      </c>
      <c r="B2653" s="401">
        <v>2033</v>
      </c>
      <c r="C2653" s="401" t="str">
        <f t="shared" si="69"/>
        <v>Yuba_2033</v>
      </c>
      <c r="D2653" s="100">
        <v>312.10040745461629</v>
      </c>
    </row>
    <row r="2654" spans="1:4" ht="15.75" x14ac:dyDescent="0.25">
      <c r="A2654" s="400" t="s">
        <v>23</v>
      </c>
      <c r="B2654" s="401">
        <v>2034</v>
      </c>
      <c r="C2654" s="401" t="str">
        <f t="shared" si="69"/>
        <v>Yuba_2034</v>
      </c>
      <c r="D2654" s="100">
        <v>307.03987089428591</v>
      </c>
    </row>
    <row r="2655" spans="1:4" ht="15.75" x14ac:dyDescent="0.25">
      <c r="A2655" s="400" t="s">
        <v>23</v>
      </c>
      <c r="B2655" s="401">
        <v>2035</v>
      </c>
      <c r="C2655" s="401" t="str">
        <f t="shared" si="69"/>
        <v>Yuba_2035</v>
      </c>
      <c r="D2655" s="100">
        <v>302.63048767599713</v>
      </c>
    </row>
    <row r="2656" spans="1:4" ht="15.75" x14ac:dyDescent="0.25">
      <c r="A2656" s="400" t="s">
        <v>23</v>
      </c>
      <c r="B2656" s="401">
        <v>2036</v>
      </c>
      <c r="C2656" s="401" t="str">
        <f t="shared" si="69"/>
        <v>Yuba_2036</v>
      </c>
      <c r="D2656" s="100">
        <v>304.10778287233495</v>
      </c>
    </row>
    <row r="2657" spans="1:4" ht="15.75" x14ac:dyDescent="0.25">
      <c r="A2657" s="400" t="s">
        <v>23</v>
      </c>
      <c r="B2657" s="401">
        <v>2037</v>
      </c>
      <c r="C2657" s="401" t="str">
        <f t="shared" si="69"/>
        <v>Yuba_2037</v>
      </c>
      <c r="D2657" s="100">
        <v>300.73814253627694</v>
      </c>
    </row>
    <row r="2658" spans="1:4" ht="15.75" x14ac:dyDescent="0.25">
      <c r="A2658" s="400" t="s">
        <v>23</v>
      </c>
      <c r="B2658" s="401">
        <v>2038</v>
      </c>
      <c r="C2658" s="401" t="str">
        <f t="shared" si="69"/>
        <v>Yuba_2038</v>
      </c>
      <c r="D2658" s="100">
        <v>297.87317029138978</v>
      </c>
    </row>
    <row r="2659" spans="1:4" ht="15.75" x14ac:dyDescent="0.25">
      <c r="A2659" s="400" t="s">
        <v>23</v>
      </c>
      <c r="B2659" s="401">
        <v>2039</v>
      </c>
      <c r="C2659" s="401" t="str">
        <f t="shared" si="69"/>
        <v>Yuba_2039</v>
      </c>
      <c r="D2659" s="100">
        <v>295.42478591733561</v>
      </c>
    </row>
    <row r="2660" spans="1:4" ht="15.75" x14ac:dyDescent="0.25">
      <c r="A2660" s="400" t="s">
        <v>23</v>
      </c>
      <c r="B2660" s="401">
        <v>2040</v>
      </c>
      <c r="C2660" s="401" t="str">
        <f t="shared" si="69"/>
        <v>Yuba_2040</v>
      </c>
      <c r="D2660" s="100">
        <v>293.36814784379067</v>
      </c>
    </row>
    <row r="2661" spans="1:4" ht="15.75" x14ac:dyDescent="0.25">
      <c r="A2661" s="400" t="s">
        <v>23</v>
      </c>
      <c r="B2661" s="401">
        <v>2041</v>
      </c>
      <c r="C2661" s="401" t="str">
        <f t="shared" si="69"/>
        <v>Yuba_2041</v>
      </c>
      <c r="D2661" s="100">
        <v>291.66461429862051</v>
      </c>
    </row>
    <row r="2662" spans="1:4" ht="15.75" x14ac:dyDescent="0.25">
      <c r="A2662" s="400" t="s">
        <v>23</v>
      </c>
      <c r="B2662" s="401">
        <v>2042</v>
      </c>
      <c r="C2662" s="401" t="str">
        <f t="shared" si="69"/>
        <v>Yuba_2042</v>
      </c>
      <c r="D2662" s="100">
        <v>290.24544301055772</v>
      </c>
    </row>
    <row r="2663" spans="1:4" ht="15.75" x14ac:dyDescent="0.25">
      <c r="A2663" s="400" t="s">
        <v>23</v>
      </c>
      <c r="B2663" s="401">
        <v>2043</v>
      </c>
      <c r="C2663" s="401" t="str">
        <f t="shared" si="69"/>
        <v>Yuba_2043</v>
      </c>
      <c r="D2663" s="100">
        <v>289.08131682129658</v>
      </c>
    </row>
    <row r="2664" spans="1:4" ht="15.75" x14ac:dyDescent="0.25">
      <c r="A2664" s="400" t="s">
        <v>23</v>
      </c>
      <c r="B2664" s="401">
        <v>2044</v>
      </c>
      <c r="C2664" s="401" t="str">
        <f t="shared" si="69"/>
        <v>Yuba_2044</v>
      </c>
      <c r="D2664" s="100">
        <v>288.10701208716324</v>
      </c>
    </row>
    <row r="2665" spans="1:4" ht="15.75" x14ac:dyDescent="0.25">
      <c r="A2665" s="400" t="s">
        <v>23</v>
      </c>
      <c r="B2665" s="401">
        <v>2045</v>
      </c>
      <c r="C2665" s="401" t="str">
        <f t="shared" si="69"/>
        <v>Yuba_2045</v>
      </c>
      <c r="D2665" s="100">
        <v>287.28518778549386</v>
      </c>
    </row>
    <row r="2666" spans="1:4" ht="15.75" x14ac:dyDescent="0.25">
      <c r="A2666" s="400" t="s">
        <v>23</v>
      </c>
      <c r="B2666" s="401">
        <v>2046</v>
      </c>
      <c r="C2666" s="401" t="str">
        <f t="shared" si="69"/>
        <v>Yuba_2046</v>
      </c>
      <c r="D2666" s="100">
        <v>286.60283206962328</v>
      </c>
    </row>
    <row r="2667" spans="1:4" ht="15.75" x14ac:dyDescent="0.25">
      <c r="A2667" s="400" t="s">
        <v>23</v>
      </c>
      <c r="B2667" s="401">
        <v>2047</v>
      </c>
      <c r="C2667" s="401" t="str">
        <f t="shared" si="69"/>
        <v>Yuba_2047</v>
      </c>
      <c r="D2667" s="100">
        <v>286.04338078888719</v>
      </c>
    </row>
    <row r="2668" spans="1:4" ht="15.75" x14ac:dyDescent="0.25">
      <c r="A2668" s="400" t="s">
        <v>23</v>
      </c>
      <c r="B2668" s="401">
        <v>2048</v>
      </c>
      <c r="C2668" s="401" t="str">
        <f t="shared" si="69"/>
        <v>Yuba_2048</v>
      </c>
      <c r="D2668" s="100">
        <v>285.58617668548118</v>
      </c>
    </row>
    <row r="2669" spans="1:4" ht="15.75" x14ac:dyDescent="0.25">
      <c r="A2669" s="400" t="s">
        <v>23</v>
      </c>
      <c r="B2669" s="401">
        <v>2049</v>
      </c>
      <c r="C2669" s="401" t="str">
        <f t="shared" si="69"/>
        <v>Yuba_2049</v>
      </c>
      <c r="D2669" s="100">
        <v>285.21806165904724</v>
      </c>
    </row>
    <row r="2670" spans="1:4" ht="16.5" thickBot="1" x14ac:dyDescent="0.3">
      <c r="A2670" s="404" t="s">
        <v>23</v>
      </c>
      <c r="B2670" s="405">
        <v>2050</v>
      </c>
      <c r="C2670" s="405" t="str">
        <f t="shared" si="69"/>
        <v>Yuba_2050</v>
      </c>
      <c r="D2670" s="104">
        <v>284.91450196102994</v>
      </c>
    </row>
  </sheetData>
  <autoFilter ref="A42:D2524"/>
  <conditionalFormatting sqref="C2045:C2670">
    <cfRule type="duplicateValues" dxfId="1" priority="1"/>
  </conditionalFormatting>
  <hyperlinks>
    <hyperlink ref="A32" r:id="rId1" tooltip="Link to EMFAC2017 Database"/>
  </hyperlinks>
  <pageMargins left="0.7" right="0.7" top="0.98479166666666662" bottom="0.75" header="0.3" footer="0.3"/>
  <pageSetup scale="53" orientation="portrait" r:id="rId2"/>
  <headerFooter>
    <oddHeader>&amp;C&amp;G</oddHeader>
    <oddFooter>&amp;L&amp;"Arial,Regular"&amp;12&amp;K000000June 1, 2020&amp;C&amp;"Arial,Regular"&amp;12Page &amp;P of &amp;N&amp;R&amp;"Arial,Regular"&amp;12&amp;K000000&amp;A</oddFooter>
  </headerFooter>
  <rowBreaks count="3" manualBreakCount="3">
    <brk id="58" max="8" man="1"/>
    <brk id="110" max="16383" man="1"/>
    <brk id="414" max="8"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L2669"/>
  <sheetViews>
    <sheetView showGridLines="0" zoomScaleNormal="100" zoomScaleSheetLayoutView="100" zoomScalePageLayoutView="30" workbookViewId="0">
      <selection activeCell="H2" sqref="H2"/>
    </sheetView>
  </sheetViews>
  <sheetFormatPr defaultColWidth="9.140625" defaultRowHeight="15" x14ac:dyDescent="0.25"/>
  <cols>
    <col min="1" max="1" width="18.42578125" style="75" bestFit="1" customWidth="1"/>
    <col min="2" max="2" width="9.42578125" style="75" bestFit="1" customWidth="1"/>
    <col min="3" max="3" width="26.42578125" style="75" bestFit="1" customWidth="1"/>
    <col min="4" max="4" width="17.42578125" style="75" customWidth="1"/>
    <col min="5" max="9" width="19.42578125" style="75" customWidth="1"/>
    <col min="10" max="10" width="20.85546875" style="75" customWidth="1"/>
    <col min="11" max="12" width="19.42578125" style="75" customWidth="1"/>
    <col min="13" max="16384" width="9.140625" style="75"/>
  </cols>
  <sheetData>
    <row r="2" spans="1:11" ht="18.75" x14ac:dyDescent="0.3">
      <c r="F2" s="77" t="s">
        <v>0</v>
      </c>
      <c r="G2" s="77"/>
      <c r="H2" s="77"/>
      <c r="I2" s="77"/>
    </row>
    <row r="3" spans="1:11" ht="18.75" x14ac:dyDescent="0.3">
      <c r="F3" s="78" t="s">
        <v>4631</v>
      </c>
      <c r="G3" s="78"/>
      <c r="H3" s="78"/>
      <c r="I3" s="78"/>
    </row>
    <row r="4" spans="1:11" ht="18.75" x14ac:dyDescent="0.3">
      <c r="F4" s="397" t="s">
        <v>4632</v>
      </c>
      <c r="G4" s="397"/>
      <c r="H4" s="397"/>
      <c r="I4" s="397"/>
    </row>
    <row r="8" spans="1:11" ht="16.5" thickBot="1" x14ac:dyDescent="0.3">
      <c r="A8" s="154" t="s">
        <v>314</v>
      </c>
    </row>
    <row r="9" spans="1:11" ht="17.100000000000001" customHeight="1" x14ac:dyDescent="0.25">
      <c r="A9" s="442" t="s">
        <v>300</v>
      </c>
      <c r="B9" s="443"/>
      <c r="C9" s="444"/>
      <c r="D9" s="443" t="s">
        <v>301</v>
      </c>
      <c r="E9" s="443"/>
      <c r="F9" s="443"/>
      <c r="G9" s="443"/>
      <c r="H9" s="437"/>
      <c r="I9" s="406"/>
    </row>
    <row r="10" spans="1:11" ht="17.100000000000001" customHeight="1" x14ac:dyDescent="0.25">
      <c r="A10" s="445" t="s">
        <v>0</v>
      </c>
      <c r="B10" s="416"/>
      <c r="C10" s="446"/>
      <c r="D10" s="416" t="s">
        <v>302</v>
      </c>
      <c r="E10" s="416"/>
      <c r="F10" s="416"/>
      <c r="G10" s="416"/>
      <c r="H10" s="447"/>
      <c r="I10" s="406"/>
    </row>
    <row r="11" spans="1:11" ht="17.100000000000001" customHeight="1" x14ac:dyDescent="0.25">
      <c r="A11" s="445" t="s">
        <v>0</v>
      </c>
      <c r="B11" s="416"/>
      <c r="C11" s="446"/>
      <c r="D11" s="416" t="s">
        <v>4898</v>
      </c>
      <c r="E11" s="416"/>
      <c r="F11" s="416"/>
      <c r="G11" s="416"/>
      <c r="H11" s="447"/>
      <c r="I11" s="406"/>
    </row>
    <row r="12" spans="1:11" ht="17.100000000000001" customHeight="1" x14ac:dyDescent="0.25">
      <c r="A12" s="445" t="s">
        <v>313</v>
      </c>
      <c r="B12" s="416"/>
      <c r="C12" s="446"/>
      <c r="D12" s="416" t="s">
        <v>303</v>
      </c>
      <c r="E12" s="416"/>
      <c r="F12" s="416"/>
      <c r="G12" s="416"/>
      <c r="H12" s="447"/>
      <c r="I12" s="406"/>
    </row>
    <row r="13" spans="1:11" ht="17.100000000000001" customHeight="1" x14ac:dyDescent="0.25">
      <c r="A13" s="445" t="s">
        <v>304</v>
      </c>
      <c r="B13" s="416"/>
      <c r="C13" s="446"/>
      <c r="D13" s="416" t="s">
        <v>305</v>
      </c>
      <c r="E13" s="416"/>
      <c r="F13" s="416"/>
      <c r="G13" s="416"/>
      <c r="H13" s="447"/>
      <c r="I13" s="406"/>
    </row>
    <row r="14" spans="1:11" ht="17.100000000000001" customHeight="1" x14ac:dyDescent="0.25">
      <c r="A14" s="445" t="s">
        <v>306</v>
      </c>
      <c r="B14" s="416"/>
      <c r="C14" s="446"/>
      <c r="D14" s="416" t="s">
        <v>307</v>
      </c>
      <c r="E14" s="416"/>
      <c r="F14" s="416"/>
      <c r="G14" s="416"/>
      <c r="H14" s="447"/>
      <c r="I14" s="406"/>
    </row>
    <row r="15" spans="1:11" ht="17.100000000000001" customHeight="1" x14ac:dyDescent="0.25">
      <c r="A15" s="445" t="s">
        <v>310</v>
      </c>
      <c r="B15" s="416"/>
      <c r="C15" s="446"/>
      <c r="D15" s="416" t="s">
        <v>309</v>
      </c>
      <c r="E15" s="416"/>
      <c r="F15" s="416"/>
      <c r="G15" s="416"/>
      <c r="H15" s="447"/>
      <c r="I15" s="406"/>
    </row>
    <row r="16" spans="1:11" ht="15" customHeight="1" thickBot="1" x14ac:dyDescent="0.3">
      <c r="A16" s="438" t="s">
        <v>310</v>
      </c>
      <c r="B16" s="439"/>
      <c r="C16" s="441"/>
      <c r="D16" s="439" t="s">
        <v>311</v>
      </c>
      <c r="E16" s="439"/>
      <c r="F16" s="439"/>
      <c r="G16" s="439"/>
      <c r="H16" s="440"/>
      <c r="I16" s="407"/>
      <c r="J16" s="408"/>
      <c r="K16" s="408"/>
    </row>
    <row r="17" spans="1:12" ht="15.75" thickBot="1" x14ac:dyDescent="0.3"/>
    <row r="18" spans="1:12" ht="15.95" customHeight="1" x14ac:dyDescent="0.25">
      <c r="A18" s="448" t="s">
        <v>315</v>
      </c>
      <c r="B18" s="449"/>
      <c r="C18" s="449"/>
      <c r="D18" s="449"/>
      <c r="E18" s="449"/>
      <c r="F18" s="449"/>
      <c r="G18" s="449"/>
      <c r="H18" s="449"/>
      <c r="I18" s="449"/>
      <c r="J18" s="449"/>
      <c r="K18" s="449"/>
      <c r="L18" s="450"/>
    </row>
    <row r="19" spans="1:12" ht="15.95" customHeight="1" x14ac:dyDescent="0.25">
      <c r="A19" s="451" t="s">
        <v>212</v>
      </c>
      <c r="B19" s="452"/>
      <c r="C19" s="452"/>
      <c r="D19" s="452"/>
      <c r="E19" s="452"/>
      <c r="F19" s="452"/>
      <c r="G19" s="452"/>
      <c r="H19" s="452"/>
      <c r="I19" s="452"/>
      <c r="J19" s="452"/>
      <c r="K19" s="452"/>
      <c r="L19" s="453"/>
    </row>
    <row r="20" spans="1:12" ht="15.75" x14ac:dyDescent="0.25">
      <c r="A20" s="79" t="s">
        <v>316</v>
      </c>
      <c r="B20" s="43"/>
      <c r="C20" s="43"/>
      <c r="D20" s="43"/>
      <c r="E20" s="43"/>
      <c r="F20" s="43"/>
      <c r="G20" s="43"/>
      <c r="H20" s="43"/>
      <c r="I20" s="43"/>
      <c r="J20" s="43"/>
      <c r="K20" s="43"/>
      <c r="L20" s="81"/>
    </row>
    <row r="21" spans="1:12" ht="15.75" x14ac:dyDescent="0.25">
      <c r="A21" s="79" t="s">
        <v>244</v>
      </c>
      <c r="B21" s="43"/>
      <c r="C21" s="43"/>
      <c r="D21" s="43"/>
      <c r="E21" s="43"/>
      <c r="F21" s="43"/>
      <c r="G21" s="43"/>
      <c r="H21" s="43"/>
      <c r="I21" s="43"/>
      <c r="J21" s="43"/>
      <c r="K21" s="43"/>
      <c r="L21" s="81"/>
    </row>
    <row r="22" spans="1:12" ht="15.75" x14ac:dyDescent="0.25">
      <c r="A22" s="79" t="s">
        <v>240</v>
      </c>
      <c r="B22" s="43"/>
      <c r="C22" s="43"/>
      <c r="D22" s="43"/>
      <c r="E22" s="43"/>
      <c r="F22" s="43"/>
      <c r="G22" s="43"/>
      <c r="H22" s="43"/>
      <c r="I22" s="43"/>
      <c r="J22" s="43"/>
      <c r="K22" s="43"/>
      <c r="L22" s="81"/>
    </row>
    <row r="23" spans="1:12" ht="15.75" customHeight="1" x14ac:dyDescent="0.25">
      <c r="A23" s="429" t="s">
        <v>245</v>
      </c>
      <c r="B23" s="454"/>
      <c r="C23" s="454"/>
      <c r="D23" s="454"/>
      <c r="E23" s="454"/>
      <c r="F23" s="454"/>
      <c r="G23" s="454"/>
      <c r="H23" s="454"/>
      <c r="I23" s="454"/>
      <c r="J23" s="454"/>
      <c r="K23" s="454"/>
      <c r="L23" s="431"/>
    </row>
    <row r="24" spans="1:12" ht="15.75" customHeight="1" x14ac:dyDescent="0.25">
      <c r="A24" s="429"/>
      <c r="B24" s="454"/>
      <c r="C24" s="454"/>
      <c r="D24" s="454"/>
      <c r="E24" s="454"/>
      <c r="F24" s="454"/>
      <c r="G24" s="454"/>
      <c r="H24" s="454"/>
      <c r="I24" s="454"/>
      <c r="J24" s="454"/>
      <c r="K24" s="454"/>
      <c r="L24" s="431"/>
    </row>
    <row r="25" spans="1:12" ht="15.75" x14ac:dyDescent="0.25">
      <c r="A25" s="79" t="s">
        <v>239</v>
      </c>
      <c r="B25" s="43"/>
      <c r="C25" s="43"/>
      <c r="D25" s="43"/>
      <c r="E25" s="43"/>
      <c r="F25" s="43"/>
      <c r="G25" s="43"/>
      <c r="H25" s="43"/>
      <c r="I25" s="43"/>
      <c r="J25" s="43"/>
      <c r="K25" s="43"/>
      <c r="L25" s="81"/>
    </row>
    <row r="26" spans="1:12" ht="15.75" x14ac:dyDescent="0.25">
      <c r="A26" s="79" t="s">
        <v>238</v>
      </c>
      <c r="B26" s="43"/>
      <c r="C26" s="43"/>
      <c r="D26" s="43"/>
      <c r="E26" s="43"/>
      <c r="F26" s="43"/>
      <c r="G26" s="43"/>
      <c r="H26" s="43"/>
      <c r="I26" s="43"/>
      <c r="J26" s="43"/>
      <c r="K26" s="43"/>
      <c r="L26" s="81"/>
    </row>
    <row r="27" spans="1:12" ht="15.75" x14ac:dyDescent="0.25">
      <c r="A27" s="79" t="s">
        <v>317</v>
      </c>
      <c r="B27" s="43"/>
      <c r="C27" s="43"/>
      <c r="D27" s="43"/>
      <c r="E27" s="43"/>
      <c r="F27" s="43"/>
      <c r="G27" s="43"/>
      <c r="H27" s="43"/>
      <c r="I27" s="43"/>
      <c r="J27" s="43"/>
      <c r="K27" s="43"/>
      <c r="L27" s="81"/>
    </row>
    <row r="28" spans="1:12" ht="15.75" x14ac:dyDescent="0.25">
      <c r="A28" s="79" t="s">
        <v>236</v>
      </c>
      <c r="B28" s="43"/>
      <c r="C28" s="43"/>
      <c r="D28" s="43"/>
      <c r="E28" s="43"/>
      <c r="F28" s="43"/>
      <c r="G28" s="43"/>
      <c r="H28" s="43"/>
      <c r="I28" s="43"/>
      <c r="J28" s="43"/>
      <c r="K28" s="43"/>
      <c r="L28" s="81"/>
    </row>
    <row r="29" spans="1:12" ht="15.75" x14ac:dyDescent="0.25">
      <c r="A29" s="79" t="s">
        <v>235</v>
      </c>
      <c r="B29" s="43"/>
      <c r="C29" s="43"/>
      <c r="D29" s="43"/>
      <c r="E29" s="43"/>
      <c r="F29" s="43"/>
      <c r="G29" s="43"/>
      <c r="H29" s="43"/>
      <c r="I29" s="43"/>
      <c r="J29" s="43"/>
      <c r="K29" s="43"/>
      <c r="L29" s="81"/>
    </row>
    <row r="30" spans="1:12" ht="15.75" x14ac:dyDescent="0.25">
      <c r="A30" s="79" t="s">
        <v>318</v>
      </c>
      <c r="B30" s="43"/>
      <c r="C30" s="43"/>
      <c r="D30" s="43"/>
      <c r="E30" s="43"/>
      <c r="F30" s="43"/>
      <c r="G30" s="43"/>
      <c r="H30" s="43"/>
      <c r="I30" s="43"/>
      <c r="J30" s="43"/>
      <c r="K30" s="43"/>
      <c r="L30" s="81"/>
    </row>
    <row r="31" spans="1:12" ht="17.100000000000001" customHeight="1" x14ac:dyDescent="0.25">
      <c r="A31" s="429" t="s">
        <v>211</v>
      </c>
      <c r="B31" s="454"/>
      <c r="C31" s="454"/>
      <c r="D31" s="409"/>
      <c r="E31" s="43"/>
      <c r="F31" s="43"/>
      <c r="G31" s="43"/>
      <c r="H31" s="43"/>
      <c r="I31" s="43"/>
      <c r="J31" s="43"/>
      <c r="K31" s="43"/>
      <c r="L31" s="81"/>
    </row>
    <row r="32" spans="1:12" ht="16.5" thickBot="1" x14ac:dyDescent="0.3">
      <c r="A32" s="85" t="s">
        <v>263</v>
      </c>
      <c r="B32" s="398"/>
      <c r="C32" s="212"/>
      <c r="D32" s="212"/>
      <c r="E32" s="212"/>
      <c r="F32" s="212"/>
      <c r="G32" s="212"/>
      <c r="H32" s="212"/>
      <c r="I32" s="212"/>
      <c r="J32" s="212"/>
      <c r="K32" s="212"/>
      <c r="L32" s="211"/>
    </row>
    <row r="33" spans="1:12" ht="15.75" x14ac:dyDescent="0.25">
      <c r="A33" s="83"/>
      <c r="B33" s="262"/>
      <c r="C33" s="43"/>
      <c r="D33" s="43"/>
    </row>
    <row r="34" spans="1:12" ht="15.75" customHeight="1" x14ac:dyDescent="0.25">
      <c r="A34" s="375" t="s">
        <v>4640</v>
      </c>
      <c r="B34" s="455"/>
      <c r="C34" s="455"/>
      <c r="D34" s="455"/>
      <c r="E34" s="455"/>
      <c r="F34" s="455"/>
      <c r="G34" s="455"/>
      <c r="H34" s="455"/>
      <c r="I34" s="455"/>
      <c r="J34" s="455"/>
      <c r="K34" s="455"/>
      <c r="L34" s="455"/>
    </row>
    <row r="35" spans="1:12" ht="15.75" customHeight="1" x14ac:dyDescent="0.25">
      <c r="A35" s="455" t="s">
        <v>4641</v>
      </c>
      <c r="B35" s="455"/>
      <c r="C35" s="455"/>
      <c r="D35" s="455"/>
      <c r="E35" s="455"/>
      <c r="F35" s="455"/>
      <c r="G35" s="455"/>
      <c r="H35" s="455"/>
      <c r="I35" s="455"/>
      <c r="J35" s="455"/>
      <c r="K35" s="455"/>
      <c r="L35" s="455"/>
    </row>
    <row r="36" spans="1:12" ht="15.75" customHeight="1" x14ac:dyDescent="0.25">
      <c r="A36" s="455" t="s">
        <v>4642</v>
      </c>
      <c r="B36" s="455"/>
      <c r="C36" s="455"/>
      <c r="D36" s="455"/>
      <c r="E36" s="455"/>
      <c r="F36" s="455"/>
      <c r="G36" s="455"/>
      <c r="H36" s="455"/>
      <c r="I36" s="455"/>
      <c r="J36" s="455"/>
      <c r="K36" s="455"/>
      <c r="L36" s="455"/>
    </row>
    <row r="37" spans="1:12" ht="15.75" customHeight="1" x14ac:dyDescent="0.25">
      <c r="A37" s="455" t="s">
        <v>4643</v>
      </c>
      <c r="B37" s="455"/>
      <c r="C37" s="455"/>
      <c r="D37" s="455"/>
      <c r="E37" s="455"/>
      <c r="F37" s="455"/>
      <c r="G37" s="455"/>
      <c r="H37" s="455"/>
      <c r="I37" s="455"/>
      <c r="J37" s="455"/>
      <c r="K37" s="455"/>
      <c r="L37" s="455"/>
    </row>
    <row r="38" spans="1:12" s="155" customFormat="1" ht="19.5" customHeight="1" x14ac:dyDescent="0.25">
      <c r="A38" s="455"/>
      <c r="B38" s="455"/>
      <c r="C38" s="455"/>
      <c r="D38" s="455"/>
      <c r="E38" s="455"/>
      <c r="F38" s="455"/>
      <c r="G38" s="455"/>
      <c r="H38" s="455"/>
      <c r="I38" s="455"/>
      <c r="J38" s="455"/>
      <c r="K38" s="455"/>
      <c r="L38" s="455"/>
    </row>
    <row r="39" spans="1:12" ht="15.75" thickBot="1" x14ac:dyDescent="0.3"/>
    <row r="40" spans="1:12" ht="16.5" thickBot="1" x14ac:dyDescent="0.3">
      <c r="A40" s="43"/>
      <c r="B40" s="43"/>
      <c r="C40" s="43"/>
      <c r="D40" s="43"/>
      <c r="E40" s="395" t="s">
        <v>246</v>
      </c>
      <c r="F40" s="396"/>
      <c r="G40" s="396"/>
      <c r="H40" s="396"/>
      <c r="I40" s="396"/>
      <c r="J40" s="484"/>
      <c r="K40" s="410" t="s">
        <v>241</v>
      </c>
      <c r="L40" s="136" t="s">
        <v>241</v>
      </c>
    </row>
    <row r="41" spans="1:12" ht="51" thickBot="1" x14ac:dyDescent="0.3">
      <c r="A41" s="156" t="s">
        <v>21</v>
      </c>
      <c r="B41" s="157" t="s">
        <v>210</v>
      </c>
      <c r="C41" s="158" t="s">
        <v>247</v>
      </c>
      <c r="D41" s="159" t="s">
        <v>319</v>
      </c>
      <c r="E41" s="137" t="s">
        <v>248</v>
      </c>
      <c r="F41" s="138" t="s">
        <v>284</v>
      </c>
      <c r="G41" s="138" t="s">
        <v>285</v>
      </c>
      <c r="H41" s="138" t="s">
        <v>286</v>
      </c>
      <c r="I41" s="138" t="s">
        <v>287</v>
      </c>
      <c r="J41" s="139" t="s">
        <v>288</v>
      </c>
      <c r="K41" s="140" t="s">
        <v>289</v>
      </c>
      <c r="L41" s="141" t="s">
        <v>290</v>
      </c>
    </row>
    <row r="42" spans="1:12" ht="15.75" x14ac:dyDescent="0.25">
      <c r="A42" s="160" t="s">
        <v>207</v>
      </c>
      <c r="B42" s="161">
        <v>2015</v>
      </c>
      <c r="C42" s="162" t="s">
        <v>209</v>
      </c>
      <c r="D42" s="163">
        <v>4.2318133827712767E-2</v>
      </c>
      <c r="E42" s="127">
        <v>4.6321506837899394E-2</v>
      </c>
      <c r="F42" s="128">
        <v>0.17906415435642617</v>
      </c>
      <c r="G42" s="128">
        <v>1.845886335174505E-3</v>
      </c>
      <c r="H42" s="142">
        <v>2.0000009999999999E-3</v>
      </c>
      <c r="I42" s="142">
        <v>1.5750005000000001E-2</v>
      </c>
      <c r="J42" s="129">
        <v>1.9967393644572608E-3</v>
      </c>
      <c r="K42" s="143">
        <v>1.8522150350307076E-4</v>
      </c>
      <c r="L42" s="144">
        <v>1.9359639981854357E-4</v>
      </c>
    </row>
    <row r="43" spans="1:12" ht="15.75" x14ac:dyDescent="0.25">
      <c r="A43" s="164" t="s">
        <v>207</v>
      </c>
      <c r="B43" s="126">
        <v>2016</v>
      </c>
      <c r="C43" s="165" t="s">
        <v>208</v>
      </c>
      <c r="D43" s="166">
        <v>4.1437438391664805E-2</v>
      </c>
      <c r="E43" s="130">
        <v>3.7528423620930805E-2</v>
      </c>
      <c r="F43" s="131">
        <v>0.14995854826351473</v>
      </c>
      <c r="G43" s="131">
        <v>1.7336011552978481E-3</v>
      </c>
      <c r="H43" s="145">
        <v>2.0000009999999999E-3</v>
      </c>
      <c r="I43" s="145">
        <v>1.5750005000000001E-2</v>
      </c>
      <c r="J43" s="132">
        <v>1.8770103882661362E-3</v>
      </c>
      <c r="K43" s="146">
        <v>1.5419382438808989E-4</v>
      </c>
      <c r="L43" s="147">
        <v>1.6116578153859418E-4</v>
      </c>
    </row>
    <row r="44" spans="1:12" ht="15.75" x14ac:dyDescent="0.25">
      <c r="A44" s="164" t="s">
        <v>207</v>
      </c>
      <c r="B44" s="126">
        <v>2017</v>
      </c>
      <c r="C44" s="165" t="s">
        <v>320</v>
      </c>
      <c r="D44" s="166">
        <v>4.0503137185616676E-2</v>
      </c>
      <c r="E44" s="130">
        <v>3.0903615331154346E-2</v>
      </c>
      <c r="F44" s="131">
        <v>0.12693677484814589</v>
      </c>
      <c r="G44" s="131">
        <v>1.6853567113776903E-3</v>
      </c>
      <c r="H44" s="145">
        <v>2.0000009999999995E-3</v>
      </c>
      <c r="I44" s="145">
        <v>1.5750005000000001E-2</v>
      </c>
      <c r="J44" s="132">
        <v>1.8259165111956873E-3</v>
      </c>
      <c r="K44" s="146">
        <v>1.3842473933365642E-4</v>
      </c>
      <c r="L44" s="147">
        <v>1.4468369220569348E-4</v>
      </c>
    </row>
    <row r="45" spans="1:12" ht="15.75" x14ac:dyDescent="0.25">
      <c r="A45" s="164" t="s">
        <v>207</v>
      </c>
      <c r="B45" s="126">
        <v>2018</v>
      </c>
      <c r="C45" s="165" t="s">
        <v>321</v>
      </c>
      <c r="D45" s="166">
        <v>3.9510692828002673E-2</v>
      </c>
      <c r="E45" s="130">
        <v>2.5346446835130751E-2</v>
      </c>
      <c r="F45" s="131">
        <v>0.10733297046057931</v>
      </c>
      <c r="G45" s="131">
        <v>1.6690262560310472E-3</v>
      </c>
      <c r="H45" s="145">
        <v>2.0000009999999999E-3</v>
      </c>
      <c r="I45" s="145">
        <v>1.5750004999999997E-2</v>
      </c>
      <c r="J45" s="132">
        <v>1.8092447296245164E-3</v>
      </c>
      <c r="K45" s="146">
        <v>1.2553414464406518E-4</v>
      </c>
      <c r="L45" s="147">
        <v>1.3121024248390531E-4</v>
      </c>
    </row>
    <row r="46" spans="1:12" ht="15.75" x14ac:dyDescent="0.25">
      <c r="A46" s="164" t="s">
        <v>207</v>
      </c>
      <c r="B46" s="126">
        <v>2019</v>
      </c>
      <c r="C46" s="165" t="s">
        <v>322</v>
      </c>
      <c r="D46" s="166">
        <v>3.8485617469655682E-2</v>
      </c>
      <c r="E46" s="130">
        <v>2.0871322822979446E-2</v>
      </c>
      <c r="F46" s="131">
        <v>9.1087437699289134E-2</v>
      </c>
      <c r="G46" s="131">
        <v>1.6610811247354503E-3</v>
      </c>
      <c r="H46" s="145">
        <v>2.0000009999999999E-3</v>
      </c>
      <c r="I46" s="145">
        <v>1.5750005000000001E-2</v>
      </c>
      <c r="J46" s="132">
        <v>1.8014459955281374E-3</v>
      </c>
      <c r="K46" s="146">
        <v>1.141870863496247E-4</v>
      </c>
      <c r="L46" s="147">
        <v>1.1935011605151706E-4</v>
      </c>
    </row>
    <row r="47" spans="1:12" ht="15.75" x14ac:dyDescent="0.25">
      <c r="A47" s="164" t="s">
        <v>207</v>
      </c>
      <c r="B47" s="126">
        <v>2020</v>
      </c>
      <c r="C47" s="165" t="s">
        <v>323</v>
      </c>
      <c r="D47" s="166">
        <v>3.7436225696497259E-2</v>
      </c>
      <c r="E47" s="130">
        <v>1.7548097294952332E-2</v>
      </c>
      <c r="F47" s="131">
        <v>7.7764765884386022E-2</v>
      </c>
      <c r="G47" s="131">
        <v>1.6196505521143716E-3</v>
      </c>
      <c r="H47" s="145">
        <v>2.0000009999999999E-3</v>
      </c>
      <c r="I47" s="145">
        <v>1.5750005000000001E-2</v>
      </c>
      <c r="J47" s="132">
        <v>1.7568890438275865E-3</v>
      </c>
      <c r="K47" s="146">
        <v>1.0501686322417573E-4</v>
      </c>
      <c r="L47" s="147">
        <v>1.0976525196587491E-4</v>
      </c>
    </row>
    <row r="48" spans="1:12" ht="15.75" x14ac:dyDescent="0.25">
      <c r="A48" s="164" t="s">
        <v>207</v>
      </c>
      <c r="B48" s="126">
        <v>2021</v>
      </c>
      <c r="C48" s="165" t="s">
        <v>324</v>
      </c>
      <c r="D48" s="166">
        <v>3.6369770011950693E-2</v>
      </c>
      <c r="E48" s="130">
        <v>1.4956581020117736E-2</v>
      </c>
      <c r="F48" s="131">
        <v>6.6856947058371377E-2</v>
      </c>
      <c r="G48" s="131">
        <v>1.5381047111725362E-3</v>
      </c>
      <c r="H48" s="145">
        <v>2.0000009999999999E-3</v>
      </c>
      <c r="I48" s="145">
        <v>1.5750005000000001E-2</v>
      </c>
      <c r="J48" s="132">
        <v>1.6686836540355703E-3</v>
      </c>
      <c r="K48" s="146">
        <v>9.4896269705568731E-5</v>
      </c>
      <c r="L48" s="147">
        <v>9.918705672708902E-5</v>
      </c>
    </row>
    <row r="49" spans="1:12" ht="15.75" x14ac:dyDescent="0.25">
      <c r="A49" s="164" t="s">
        <v>207</v>
      </c>
      <c r="B49" s="126">
        <v>2022</v>
      </c>
      <c r="C49" s="165" t="s">
        <v>325</v>
      </c>
      <c r="D49" s="166">
        <v>3.5315677831917892E-2</v>
      </c>
      <c r="E49" s="130">
        <v>1.2678959574810553E-2</v>
      </c>
      <c r="F49" s="131">
        <v>5.776827391228205E-2</v>
      </c>
      <c r="G49" s="131">
        <v>1.4625655321586952E-3</v>
      </c>
      <c r="H49" s="145">
        <v>2.0000009999999999E-3</v>
      </c>
      <c r="I49" s="145">
        <v>1.5750004999999997E-2</v>
      </c>
      <c r="J49" s="132">
        <v>1.5869922655433566E-3</v>
      </c>
      <c r="K49" s="146">
        <v>8.5930814990325849E-5</v>
      </c>
      <c r="L49" s="147">
        <v>8.9816230049588613E-5</v>
      </c>
    </row>
    <row r="50" spans="1:12" ht="15.75" x14ac:dyDescent="0.25">
      <c r="A50" s="164" t="s">
        <v>207</v>
      </c>
      <c r="B50" s="126">
        <v>2023</v>
      </c>
      <c r="C50" s="165" t="s">
        <v>326</v>
      </c>
      <c r="D50" s="166">
        <v>3.4264567666734608E-2</v>
      </c>
      <c r="E50" s="130">
        <v>1.0950460256219732E-2</v>
      </c>
      <c r="F50" s="131">
        <v>5.0427785562345874E-2</v>
      </c>
      <c r="G50" s="131">
        <v>1.3954184224252827E-3</v>
      </c>
      <c r="H50" s="145">
        <v>2.0000010000000004E-3</v>
      </c>
      <c r="I50" s="145">
        <v>1.5750005000000001E-2</v>
      </c>
      <c r="J50" s="132">
        <v>1.5143645203266191E-3</v>
      </c>
      <c r="K50" s="146">
        <v>7.68774743547705E-5</v>
      </c>
      <c r="L50" s="147">
        <v>8.0353530055523245E-5</v>
      </c>
    </row>
    <row r="51" spans="1:12" ht="15.75" x14ac:dyDescent="0.25">
      <c r="A51" s="164" t="s">
        <v>207</v>
      </c>
      <c r="B51" s="126">
        <v>2024</v>
      </c>
      <c r="C51" s="165" t="s">
        <v>327</v>
      </c>
      <c r="D51" s="166">
        <v>3.3222277549078291E-2</v>
      </c>
      <c r="E51" s="130">
        <v>9.4976988557285581E-3</v>
      </c>
      <c r="F51" s="131">
        <v>4.4378713659671651E-2</v>
      </c>
      <c r="G51" s="131">
        <v>1.3331553275959327E-3</v>
      </c>
      <c r="H51" s="145">
        <v>2.0000009999999999E-3</v>
      </c>
      <c r="I51" s="145">
        <v>1.5750004999999997E-2</v>
      </c>
      <c r="J51" s="132">
        <v>1.4470909211193993E-3</v>
      </c>
      <c r="K51" s="146">
        <v>6.6828788175852022E-5</v>
      </c>
      <c r="L51" s="147">
        <v>6.9850489880014419E-5</v>
      </c>
    </row>
    <row r="52" spans="1:12" ht="15.75" x14ac:dyDescent="0.25">
      <c r="A52" s="164" t="s">
        <v>207</v>
      </c>
      <c r="B52" s="126">
        <v>2025</v>
      </c>
      <c r="C52" s="165" t="s">
        <v>328</v>
      </c>
      <c r="D52" s="166">
        <v>3.2188587175573366E-2</v>
      </c>
      <c r="E52" s="130">
        <v>8.3259339357102148E-3</v>
      </c>
      <c r="F52" s="131">
        <v>3.9576034414853981E-2</v>
      </c>
      <c r="G52" s="131">
        <v>1.2808907463487704E-3</v>
      </c>
      <c r="H52" s="145">
        <v>2.0000009999999999E-3</v>
      </c>
      <c r="I52" s="145">
        <v>1.5750005000000004E-2</v>
      </c>
      <c r="J52" s="132">
        <v>1.3905628428036957E-3</v>
      </c>
      <c r="K52" s="146">
        <v>5.9516957417453759E-5</v>
      </c>
      <c r="L52" s="147">
        <v>6.220805292591285E-5</v>
      </c>
    </row>
    <row r="53" spans="1:12" ht="15.75" x14ac:dyDescent="0.25">
      <c r="A53" s="164" t="s">
        <v>207</v>
      </c>
      <c r="B53" s="126">
        <v>2026</v>
      </c>
      <c r="C53" s="165" t="s">
        <v>329</v>
      </c>
      <c r="D53" s="166">
        <v>3.1253790118845652E-2</v>
      </c>
      <c r="E53" s="130">
        <v>7.3678105160681412E-3</v>
      </c>
      <c r="F53" s="131">
        <v>3.5740318041279577E-2</v>
      </c>
      <c r="G53" s="131">
        <v>1.2246088327580091E-3</v>
      </c>
      <c r="H53" s="145">
        <v>2.0000009999999995E-3</v>
      </c>
      <c r="I53" s="145">
        <v>1.5750005000000004E-2</v>
      </c>
      <c r="J53" s="132">
        <v>1.3296359537424466E-3</v>
      </c>
      <c r="K53" s="146">
        <v>5.2803109688169289E-5</v>
      </c>
      <c r="L53" s="147">
        <v>5.5190629600371091E-5</v>
      </c>
    </row>
    <row r="54" spans="1:12" ht="15.75" x14ac:dyDescent="0.25">
      <c r="A54" s="164" t="s">
        <v>207</v>
      </c>
      <c r="B54" s="126">
        <v>2027</v>
      </c>
      <c r="C54" s="165" t="s">
        <v>330</v>
      </c>
      <c r="D54" s="166">
        <v>3.0404428091334423E-2</v>
      </c>
      <c r="E54" s="130">
        <v>6.5559688266096008E-3</v>
      </c>
      <c r="F54" s="131">
        <v>3.2556038466236906E-2</v>
      </c>
      <c r="G54" s="131">
        <v>1.157659832907039E-3</v>
      </c>
      <c r="H54" s="145">
        <v>2.0000009999999995E-3</v>
      </c>
      <c r="I54" s="145">
        <v>1.5750005000000001E-2</v>
      </c>
      <c r="J54" s="132">
        <v>1.2571731985564763E-3</v>
      </c>
      <c r="K54" s="146">
        <v>4.4532085109311966E-5</v>
      </c>
      <c r="L54" s="147">
        <v>4.6545634458749978E-5</v>
      </c>
    </row>
    <row r="55" spans="1:12" ht="15.75" x14ac:dyDescent="0.25">
      <c r="A55" s="164" t="s">
        <v>207</v>
      </c>
      <c r="B55" s="126">
        <v>2028</v>
      </c>
      <c r="C55" s="165" t="s">
        <v>331</v>
      </c>
      <c r="D55" s="166">
        <v>2.9641484274572152E-2</v>
      </c>
      <c r="E55" s="130">
        <v>5.8801340630914812E-3</v>
      </c>
      <c r="F55" s="131">
        <v>2.9953087741398935E-2</v>
      </c>
      <c r="G55" s="131">
        <v>1.0848219993963768E-3</v>
      </c>
      <c r="H55" s="145">
        <v>2.0000009999999995E-3</v>
      </c>
      <c r="I55" s="145">
        <v>1.5750005000000001E-2</v>
      </c>
      <c r="J55" s="132">
        <v>1.178231111838862E-3</v>
      </c>
      <c r="K55" s="146">
        <v>3.8047645605023967E-5</v>
      </c>
      <c r="L55" s="147">
        <v>3.9767984100937466E-5</v>
      </c>
    </row>
    <row r="56" spans="1:12" ht="15.75" x14ac:dyDescent="0.25">
      <c r="A56" s="164" t="s">
        <v>207</v>
      </c>
      <c r="B56" s="126">
        <v>2029</v>
      </c>
      <c r="C56" s="165" t="s">
        <v>332</v>
      </c>
      <c r="D56" s="166">
        <v>2.8958690239296019E-2</v>
      </c>
      <c r="E56" s="130">
        <v>5.2971202226985694E-3</v>
      </c>
      <c r="F56" s="131">
        <v>2.7778012997591538E-2</v>
      </c>
      <c r="G56" s="131">
        <v>1.0167436391056372E-3</v>
      </c>
      <c r="H56" s="145">
        <v>2.0000010000000004E-3</v>
      </c>
      <c r="I56" s="145">
        <v>1.5750005000000004E-2</v>
      </c>
      <c r="J56" s="132">
        <v>1.1043667711198876E-3</v>
      </c>
      <c r="K56" s="146">
        <v>3.3857516240604353E-5</v>
      </c>
      <c r="L56" s="147">
        <v>3.5388409014710258E-5</v>
      </c>
    </row>
    <row r="57" spans="1:12" ht="15.75" x14ac:dyDescent="0.25">
      <c r="A57" s="164" t="s">
        <v>207</v>
      </c>
      <c r="B57" s="126">
        <v>2030</v>
      </c>
      <c r="C57" s="165" t="s">
        <v>333</v>
      </c>
      <c r="D57" s="166">
        <v>2.8352153496036012E-2</v>
      </c>
      <c r="E57" s="130">
        <v>4.8112783641022791E-3</v>
      </c>
      <c r="F57" s="131">
        <v>2.6014349591747303E-2</v>
      </c>
      <c r="G57" s="131">
        <v>9.5305894971655009E-4</v>
      </c>
      <c r="H57" s="145">
        <v>2.0000009999999999E-3</v>
      </c>
      <c r="I57" s="145">
        <v>1.5750005000000004E-2</v>
      </c>
      <c r="J57" s="132">
        <v>1.0352567713770094E-3</v>
      </c>
      <c r="K57" s="146">
        <v>3.0248615596263403E-5</v>
      </c>
      <c r="L57" s="147">
        <v>3.1616320589095564E-5</v>
      </c>
    </row>
    <row r="58" spans="1:12" ht="15.75" x14ac:dyDescent="0.25">
      <c r="A58" s="164" t="s">
        <v>207</v>
      </c>
      <c r="B58" s="126">
        <v>2031</v>
      </c>
      <c r="C58" s="165" t="s">
        <v>334</v>
      </c>
      <c r="D58" s="166">
        <v>2.7814614066947983E-2</v>
      </c>
      <c r="E58" s="130">
        <v>4.384598191749081E-3</v>
      </c>
      <c r="F58" s="131">
        <v>2.4505049601076641E-2</v>
      </c>
      <c r="G58" s="131">
        <v>8.9406575161882381E-4</v>
      </c>
      <c r="H58" s="145">
        <v>2.0000009999999999E-3</v>
      </c>
      <c r="I58" s="145">
        <v>1.5750005000000001E-2</v>
      </c>
      <c r="J58" s="132">
        <v>9.7118956336727309E-4</v>
      </c>
      <c r="K58" s="146">
        <v>2.8040759310826972E-5</v>
      </c>
      <c r="L58" s="147">
        <v>2.9308640696059897E-5</v>
      </c>
    </row>
    <row r="59" spans="1:12" ht="15.75" x14ac:dyDescent="0.25">
      <c r="A59" s="164" t="s">
        <v>207</v>
      </c>
      <c r="B59" s="126">
        <v>2032</v>
      </c>
      <c r="C59" s="165" t="s">
        <v>335</v>
      </c>
      <c r="D59" s="166">
        <v>2.7341207975227884E-2</v>
      </c>
      <c r="E59" s="130">
        <v>4.017247021496609E-3</v>
      </c>
      <c r="F59" s="131">
        <v>2.3268175044566103E-2</v>
      </c>
      <c r="G59" s="131">
        <v>8.3913549916532872E-4</v>
      </c>
      <c r="H59" s="145">
        <v>2.0000009999999995E-3</v>
      </c>
      <c r="I59" s="145">
        <v>1.5750004999999997E-2</v>
      </c>
      <c r="J59" s="132">
        <v>9.115402329558372E-4</v>
      </c>
      <c r="K59" s="146">
        <v>2.5868095103530696E-5</v>
      </c>
      <c r="L59" s="147">
        <v>2.7037740180282421E-5</v>
      </c>
    </row>
    <row r="60" spans="1:12" ht="15.75" x14ac:dyDescent="0.25">
      <c r="A60" s="164" t="s">
        <v>207</v>
      </c>
      <c r="B60" s="126">
        <v>2033</v>
      </c>
      <c r="C60" s="165" t="s">
        <v>336</v>
      </c>
      <c r="D60" s="166">
        <v>2.6927142182076386E-2</v>
      </c>
      <c r="E60" s="130">
        <v>3.700930545454997E-3</v>
      </c>
      <c r="F60" s="131">
        <v>2.2258747090060062E-2</v>
      </c>
      <c r="G60" s="131">
        <v>7.8904048894661417E-4</v>
      </c>
      <c r="H60" s="145">
        <v>2.0000009999999995E-3</v>
      </c>
      <c r="I60" s="145">
        <v>1.5750004999999997E-2</v>
      </c>
      <c r="J60" s="132">
        <v>8.5712003786575194E-4</v>
      </c>
      <c r="K60" s="146">
        <v>2.439037653091063E-5</v>
      </c>
      <c r="L60" s="147">
        <v>2.5493202257862807E-5</v>
      </c>
    </row>
    <row r="61" spans="1:12" ht="15.75" x14ac:dyDescent="0.25">
      <c r="A61" s="164" t="s">
        <v>207</v>
      </c>
      <c r="B61" s="126">
        <v>2034</v>
      </c>
      <c r="C61" s="165" t="s">
        <v>337</v>
      </c>
      <c r="D61" s="166">
        <v>2.6566367913521377E-2</v>
      </c>
      <c r="E61" s="130">
        <v>3.4215479628094151E-3</v>
      </c>
      <c r="F61" s="131">
        <v>2.1413102151464494E-2</v>
      </c>
      <c r="G61" s="131">
        <v>7.4302566655126408E-4</v>
      </c>
      <c r="H61" s="145">
        <v>2.0000009999999999E-3</v>
      </c>
      <c r="I61" s="145">
        <v>1.5750005000000001E-2</v>
      </c>
      <c r="J61" s="132">
        <v>8.0713148716722279E-4</v>
      </c>
      <c r="K61" s="146">
        <v>2.3055442932839073E-5</v>
      </c>
      <c r="L61" s="147">
        <v>2.4097910021458037E-5</v>
      </c>
    </row>
    <row r="62" spans="1:12" ht="15.75" x14ac:dyDescent="0.25">
      <c r="A62" s="164" t="s">
        <v>207</v>
      </c>
      <c r="B62" s="126">
        <v>2035</v>
      </c>
      <c r="C62" s="165" t="s">
        <v>338</v>
      </c>
      <c r="D62" s="166">
        <v>2.6254501976128435E-2</v>
      </c>
      <c r="E62" s="130">
        <v>3.1738408065816529E-3</v>
      </c>
      <c r="F62" s="131">
        <v>2.0703840824835451E-2</v>
      </c>
      <c r="G62" s="131">
        <v>7.0108622452739089E-4</v>
      </c>
      <c r="H62" s="145">
        <v>2.0000009999999995E-3</v>
      </c>
      <c r="I62" s="145">
        <v>1.5750004999999997E-2</v>
      </c>
      <c r="J62" s="132">
        <v>7.6156810529967296E-4</v>
      </c>
      <c r="K62" s="146">
        <v>2.1875807237445335E-5</v>
      </c>
      <c r="L62" s="147">
        <v>2.2864938639216886E-5</v>
      </c>
    </row>
    <row r="63" spans="1:12" ht="15.75" x14ac:dyDescent="0.25">
      <c r="A63" s="164" t="s">
        <v>207</v>
      </c>
      <c r="B63" s="126">
        <v>2036</v>
      </c>
      <c r="C63" s="165" t="s">
        <v>339</v>
      </c>
      <c r="D63" s="166">
        <v>2.5987053086084018E-2</v>
      </c>
      <c r="E63" s="130">
        <v>2.9583184727899709E-3</v>
      </c>
      <c r="F63" s="131">
        <v>2.011665279591535E-2</v>
      </c>
      <c r="G63" s="131">
        <v>6.6447686732870788E-4</v>
      </c>
      <c r="H63" s="145">
        <v>2.0000009999999995E-3</v>
      </c>
      <c r="I63" s="145">
        <v>1.5750004999999997E-2</v>
      </c>
      <c r="J63" s="132">
        <v>7.217969056820603E-4</v>
      </c>
      <c r="K63" s="146">
        <v>2.0825945722178041E-5</v>
      </c>
      <c r="L63" s="147">
        <v>2.1767598406515126E-5</v>
      </c>
    </row>
    <row r="64" spans="1:12" ht="15.75" x14ac:dyDescent="0.25">
      <c r="A64" s="164" t="s">
        <v>207</v>
      </c>
      <c r="B64" s="126">
        <v>2037</v>
      </c>
      <c r="C64" s="165" t="s">
        <v>340</v>
      </c>
      <c r="D64" s="166">
        <v>2.5760135013449384E-2</v>
      </c>
      <c r="E64" s="130">
        <v>2.775663565481899E-3</v>
      </c>
      <c r="F64" s="131">
        <v>1.9643141716541489E-2</v>
      </c>
      <c r="G64" s="131">
        <v>6.3220717763360441E-4</v>
      </c>
      <c r="H64" s="145">
        <v>2.0000009999999999E-3</v>
      </c>
      <c r="I64" s="145">
        <v>1.5750005000000004E-2</v>
      </c>
      <c r="J64" s="132">
        <v>6.8673874256127267E-4</v>
      </c>
      <c r="K64" s="146">
        <v>1.9928923360598796E-5</v>
      </c>
      <c r="L64" s="147">
        <v>2.0830029442186572E-5</v>
      </c>
    </row>
    <row r="65" spans="1:12" ht="15.75" x14ac:dyDescent="0.25">
      <c r="A65" s="164" t="s">
        <v>207</v>
      </c>
      <c r="B65" s="126">
        <v>2038</v>
      </c>
      <c r="C65" s="165" t="s">
        <v>341</v>
      </c>
      <c r="D65" s="166">
        <v>2.5569471674821414E-2</v>
      </c>
      <c r="E65" s="130">
        <v>2.613864190911204E-3</v>
      </c>
      <c r="F65" s="131">
        <v>1.9228440257156327E-2</v>
      </c>
      <c r="G65" s="131">
        <v>6.039416109973921E-4</v>
      </c>
      <c r="H65" s="145">
        <v>2.0000009999999999E-3</v>
      </c>
      <c r="I65" s="145">
        <v>1.5750005000000001E-2</v>
      </c>
      <c r="J65" s="132">
        <v>6.560279231796665E-4</v>
      </c>
      <c r="K65" s="146">
        <v>1.9201479002290362E-5</v>
      </c>
      <c r="L65" s="147">
        <v>2.0069688100349175E-5</v>
      </c>
    </row>
    <row r="66" spans="1:12" ht="15.75" x14ac:dyDescent="0.25">
      <c r="A66" s="164" t="s">
        <v>207</v>
      </c>
      <c r="B66" s="126">
        <v>2039</v>
      </c>
      <c r="C66" s="165" t="s">
        <v>342</v>
      </c>
      <c r="D66" s="166">
        <v>2.541013517465086E-2</v>
      </c>
      <c r="E66" s="130">
        <v>2.466578643126523E-3</v>
      </c>
      <c r="F66" s="131">
        <v>1.8854340561498061E-2</v>
      </c>
      <c r="G66" s="131">
        <v>5.7930034345168857E-4</v>
      </c>
      <c r="H66" s="145">
        <v>2.0000010000000004E-3</v>
      </c>
      <c r="I66" s="145">
        <v>1.5750005000000001E-2</v>
      </c>
      <c r="J66" s="132">
        <v>6.2925423801571238E-4</v>
      </c>
      <c r="K66" s="146">
        <v>1.8588828661240472E-5</v>
      </c>
      <c r="L66" s="147">
        <v>1.9429337815448222E-5</v>
      </c>
    </row>
    <row r="67" spans="1:12" ht="15.75" x14ac:dyDescent="0.25">
      <c r="A67" s="164" t="s">
        <v>207</v>
      </c>
      <c r="B67" s="126">
        <v>2040</v>
      </c>
      <c r="C67" s="165" t="s">
        <v>343</v>
      </c>
      <c r="D67" s="166">
        <v>2.5277579747226837E-2</v>
      </c>
      <c r="E67" s="130">
        <v>2.3330430887681325E-3</v>
      </c>
      <c r="F67" s="131">
        <v>1.8532052567215788E-2</v>
      </c>
      <c r="G67" s="131">
        <v>5.58035746536422E-4</v>
      </c>
      <c r="H67" s="145">
        <v>2.0000010000000004E-3</v>
      </c>
      <c r="I67" s="145">
        <v>1.5750005000000004E-2</v>
      </c>
      <c r="J67" s="132">
        <v>6.0614926313751454E-4</v>
      </c>
      <c r="K67" s="146">
        <v>1.8071604391891461E-5</v>
      </c>
      <c r="L67" s="147">
        <v>1.8888720202981809E-5</v>
      </c>
    </row>
    <row r="68" spans="1:12" ht="15.75" x14ac:dyDescent="0.25">
      <c r="A68" s="164" t="s">
        <v>207</v>
      </c>
      <c r="B68" s="126">
        <v>2041</v>
      </c>
      <c r="C68" s="165" t="s">
        <v>344</v>
      </c>
      <c r="D68" s="166">
        <v>2.516918059002057E-2</v>
      </c>
      <c r="E68" s="130">
        <v>2.2250401132171147E-3</v>
      </c>
      <c r="F68" s="131">
        <v>1.8269997262577147E-2</v>
      </c>
      <c r="G68" s="131">
        <v>5.4117162554935799E-4</v>
      </c>
      <c r="H68" s="145">
        <v>2.0000009999999999E-3</v>
      </c>
      <c r="I68" s="145">
        <v>1.5750005000000001E-2</v>
      </c>
      <c r="J68" s="132">
        <v>5.8782554836508971E-4</v>
      </c>
      <c r="K68" s="146">
        <v>1.7652464947113084E-5</v>
      </c>
      <c r="L68" s="147">
        <v>1.845063114306579E-5</v>
      </c>
    </row>
    <row r="69" spans="1:12" ht="15.75" x14ac:dyDescent="0.25">
      <c r="A69" s="164" t="s">
        <v>207</v>
      </c>
      <c r="B69" s="126">
        <v>2042</v>
      </c>
      <c r="C69" s="165" t="s">
        <v>345</v>
      </c>
      <c r="D69" s="166">
        <v>2.5079906266032792E-2</v>
      </c>
      <c r="E69" s="130">
        <v>2.1331497081107415E-3</v>
      </c>
      <c r="F69" s="131">
        <v>1.8032354948834491E-2</v>
      </c>
      <c r="G69" s="131">
        <v>5.270130257519339E-4</v>
      </c>
      <c r="H69" s="145">
        <v>2.0000009999999999E-3</v>
      </c>
      <c r="I69" s="145">
        <v>1.5750005000000004E-2</v>
      </c>
      <c r="J69" s="132">
        <v>5.7244103323611235E-4</v>
      </c>
      <c r="K69" s="146">
        <v>1.7315924998196063E-5</v>
      </c>
      <c r="L69" s="147">
        <v>1.8098878216059857E-5</v>
      </c>
    </row>
    <row r="70" spans="1:12" ht="15.75" x14ac:dyDescent="0.25">
      <c r="A70" s="164" t="s">
        <v>207</v>
      </c>
      <c r="B70" s="126">
        <v>2043</v>
      </c>
      <c r="C70" s="165" t="s">
        <v>346</v>
      </c>
      <c r="D70" s="166">
        <v>2.5007228140197398E-2</v>
      </c>
      <c r="E70" s="130">
        <v>2.0637173464977815E-3</v>
      </c>
      <c r="F70" s="131">
        <v>1.7854750943016168E-2</v>
      </c>
      <c r="G70" s="131">
        <v>5.1524476653226094E-4</v>
      </c>
      <c r="H70" s="145">
        <v>2.0000009999999999E-3</v>
      </c>
      <c r="I70" s="145">
        <v>1.5750004999999997E-2</v>
      </c>
      <c r="J70" s="132">
        <v>5.5965316547494756E-4</v>
      </c>
      <c r="K70" s="146">
        <v>1.7052311261824026E-5</v>
      </c>
      <c r="L70" s="147">
        <v>1.7823338085763207E-5</v>
      </c>
    </row>
    <row r="71" spans="1:12" ht="15.75" x14ac:dyDescent="0.25">
      <c r="A71" s="164" t="s">
        <v>207</v>
      </c>
      <c r="B71" s="126">
        <v>2044</v>
      </c>
      <c r="C71" s="165" t="s">
        <v>347</v>
      </c>
      <c r="D71" s="166">
        <v>2.4947814569345885E-2</v>
      </c>
      <c r="E71" s="130">
        <v>2.0134410107800942E-3</v>
      </c>
      <c r="F71" s="131">
        <v>1.7722564001676253E-2</v>
      </c>
      <c r="G71" s="131">
        <v>5.0551495842948377E-4</v>
      </c>
      <c r="H71" s="145">
        <v>2.0000009999999999E-3</v>
      </c>
      <c r="I71" s="145">
        <v>1.5750005000000001E-2</v>
      </c>
      <c r="J71" s="132">
        <v>5.4908001440777962E-4</v>
      </c>
      <c r="K71" s="146">
        <v>1.6844890455430776E-5</v>
      </c>
      <c r="L71" s="147">
        <v>1.7606541796361838E-5</v>
      </c>
    </row>
    <row r="72" spans="1:12" ht="15.75" x14ac:dyDescent="0.25">
      <c r="A72" s="164" t="s">
        <v>207</v>
      </c>
      <c r="B72" s="126">
        <v>2045</v>
      </c>
      <c r="C72" s="165" t="s">
        <v>348</v>
      </c>
      <c r="D72" s="166">
        <v>2.489836611984925E-2</v>
      </c>
      <c r="E72" s="130">
        <v>1.980005955847798E-3</v>
      </c>
      <c r="F72" s="131">
        <v>1.7635250993743183E-2</v>
      </c>
      <c r="G72" s="131">
        <v>4.974695566786762E-4</v>
      </c>
      <c r="H72" s="145">
        <v>2.0000009999999995E-3</v>
      </c>
      <c r="I72" s="145">
        <v>1.5750005000000001E-2</v>
      </c>
      <c r="J72" s="132">
        <v>5.4033692752630509E-4</v>
      </c>
      <c r="K72" s="146">
        <v>1.6685502119793264E-5</v>
      </c>
      <c r="L72" s="147">
        <v>1.7439944971449283E-5</v>
      </c>
    </row>
    <row r="73" spans="1:12" ht="15.75" x14ac:dyDescent="0.25">
      <c r="A73" s="164" t="s">
        <v>207</v>
      </c>
      <c r="B73" s="126">
        <v>2046</v>
      </c>
      <c r="C73" s="165" t="s">
        <v>349</v>
      </c>
      <c r="D73" s="166">
        <v>2.4858224327319382E-2</v>
      </c>
      <c r="E73" s="130">
        <v>1.9521908340758571E-3</v>
      </c>
      <c r="F73" s="131">
        <v>1.7566655803311498E-2</v>
      </c>
      <c r="G73" s="131">
        <v>4.9092942598038809E-4</v>
      </c>
      <c r="H73" s="145">
        <v>2.0000009999999995E-3</v>
      </c>
      <c r="I73" s="145">
        <v>1.5750004999999997E-2</v>
      </c>
      <c r="J73" s="132">
        <v>5.332283736047981E-4</v>
      </c>
      <c r="K73" s="146">
        <v>1.6563356874237478E-5</v>
      </c>
      <c r="L73" s="147">
        <v>1.731227184313393E-5</v>
      </c>
    </row>
    <row r="74" spans="1:12" ht="15.75" x14ac:dyDescent="0.25">
      <c r="A74" s="164" t="s">
        <v>207</v>
      </c>
      <c r="B74" s="126">
        <v>2047</v>
      </c>
      <c r="C74" s="165" t="s">
        <v>350</v>
      </c>
      <c r="D74" s="166">
        <v>2.4825635520625899E-2</v>
      </c>
      <c r="E74" s="130">
        <v>1.9284188982245946E-3</v>
      </c>
      <c r="F74" s="131">
        <v>1.7505671734555261E-2</v>
      </c>
      <c r="G74" s="131">
        <v>4.8564850320610036E-4</v>
      </c>
      <c r="H74" s="145">
        <v>2.0000009999999995E-3</v>
      </c>
      <c r="I74" s="145">
        <v>1.5750005000000001E-2</v>
      </c>
      <c r="J74" s="132">
        <v>5.2748989940332646E-4</v>
      </c>
      <c r="K74" s="146">
        <v>1.6461675488161683E-5</v>
      </c>
      <c r="L74" s="147">
        <v>1.7205996317270363E-5</v>
      </c>
    </row>
    <row r="75" spans="1:12" ht="15.75" x14ac:dyDescent="0.25">
      <c r="A75" s="164" t="s">
        <v>207</v>
      </c>
      <c r="B75" s="126">
        <v>2048</v>
      </c>
      <c r="C75" s="165" t="s">
        <v>351</v>
      </c>
      <c r="D75" s="166">
        <v>2.4799078534169464E-2</v>
      </c>
      <c r="E75" s="130">
        <v>1.9094707950452628E-3</v>
      </c>
      <c r="F75" s="131">
        <v>1.7456125983160698E-2</v>
      </c>
      <c r="G75" s="131">
        <v>4.8137641711672776E-4</v>
      </c>
      <c r="H75" s="145">
        <v>2.0000009999999999E-3</v>
      </c>
      <c r="I75" s="145">
        <v>1.5750005000000001E-2</v>
      </c>
      <c r="J75" s="132">
        <v>5.2284642182573199E-4</v>
      </c>
      <c r="K75" s="146">
        <v>1.6377720637913E-5</v>
      </c>
      <c r="L75" s="147">
        <v>1.7118248552337232E-5</v>
      </c>
    </row>
    <row r="76" spans="1:12" ht="15.75" x14ac:dyDescent="0.25">
      <c r="A76" s="164" t="s">
        <v>207</v>
      </c>
      <c r="B76" s="126">
        <v>2049</v>
      </c>
      <c r="C76" s="165" t="s">
        <v>352</v>
      </c>
      <c r="D76" s="166">
        <v>2.4777543727897769E-2</v>
      </c>
      <c r="E76" s="130">
        <v>1.9017333430385883E-3</v>
      </c>
      <c r="F76" s="131">
        <v>1.7467302243951273E-2</v>
      </c>
      <c r="G76" s="131">
        <v>4.785004031822193E-4</v>
      </c>
      <c r="H76" s="145">
        <v>2.0000009999999999E-3</v>
      </c>
      <c r="I76" s="145">
        <v>1.5750005000000001E-2</v>
      </c>
      <c r="J76" s="132">
        <v>5.1972149731459815E-4</v>
      </c>
      <c r="K76" s="146">
        <v>1.6315736356282683E-5</v>
      </c>
      <c r="L76" s="147">
        <v>1.705346564130136E-5</v>
      </c>
    </row>
    <row r="77" spans="1:12" ht="15.75" x14ac:dyDescent="0.25">
      <c r="A77" s="164" t="s">
        <v>207</v>
      </c>
      <c r="B77" s="126">
        <v>2050</v>
      </c>
      <c r="C77" s="165" t="s">
        <v>353</v>
      </c>
      <c r="D77" s="166">
        <v>2.4760405948195872E-2</v>
      </c>
      <c r="E77" s="130">
        <v>1.8956051964599575E-3</v>
      </c>
      <c r="F77" s="131">
        <v>1.7478368599709738E-2</v>
      </c>
      <c r="G77" s="131">
        <v>4.7622294695865938E-4</v>
      </c>
      <c r="H77" s="145">
        <v>2.0000009999999999E-3</v>
      </c>
      <c r="I77" s="145">
        <v>1.5750005000000001E-2</v>
      </c>
      <c r="J77" s="132">
        <v>5.1724701252805019E-4</v>
      </c>
      <c r="K77" s="146">
        <v>1.6256745655125557E-5</v>
      </c>
      <c r="L77" s="147">
        <v>1.6991808067126688E-5</v>
      </c>
    </row>
    <row r="78" spans="1:12" ht="15.75" x14ac:dyDescent="0.25">
      <c r="A78" s="164" t="s">
        <v>204</v>
      </c>
      <c r="B78" s="126">
        <v>2015</v>
      </c>
      <c r="C78" s="165" t="s">
        <v>206</v>
      </c>
      <c r="D78" s="166">
        <v>4.2288798310925052E-2</v>
      </c>
      <c r="E78" s="130">
        <v>5.4970827927198977E-2</v>
      </c>
      <c r="F78" s="131">
        <v>0.23674528931661651</v>
      </c>
      <c r="G78" s="131">
        <v>1.8615468117903044E-3</v>
      </c>
      <c r="H78" s="145">
        <v>2.0000009999999999E-3</v>
      </c>
      <c r="I78" s="145">
        <v>1.5750005000000001E-2</v>
      </c>
      <c r="J78" s="132">
        <v>2.0181148500864913E-3</v>
      </c>
      <c r="K78" s="146">
        <v>6.2326770756643147E-5</v>
      </c>
      <c r="L78" s="147">
        <v>6.5144909432444972E-5</v>
      </c>
    </row>
    <row r="79" spans="1:12" ht="15.75" x14ac:dyDescent="0.25">
      <c r="A79" s="164" t="s">
        <v>204</v>
      </c>
      <c r="B79" s="126">
        <v>2016</v>
      </c>
      <c r="C79" s="165" t="s">
        <v>205</v>
      </c>
      <c r="D79" s="166">
        <v>4.1480089717239384E-2</v>
      </c>
      <c r="E79" s="130">
        <v>4.5784752117942917E-2</v>
      </c>
      <c r="F79" s="131">
        <v>0.20405333683318749</v>
      </c>
      <c r="G79" s="131">
        <v>1.754341069188341E-3</v>
      </c>
      <c r="H79" s="145">
        <v>2.0000009999999995E-3</v>
      </c>
      <c r="I79" s="145">
        <v>1.5750004999999997E-2</v>
      </c>
      <c r="J79" s="132">
        <v>1.9030974144192145E-3</v>
      </c>
      <c r="K79" s="146">
        <v>5.147310699297109E-5</v>
      </c>
      <c r="L79" s="147">
        <v>5.3800494314974939E-5</v>
      </c>
    </row>
    <row r="80" spans="1:12" ht="15.75" x14ac:dyDescent="0.25">
      <c r="A80" s="164" t="s">
        <v>204</v>
      </c>
      <c r="B80" s="126">
        <v>2017</v>
      </c>
      <c r="C80" s="165" t="s">
        <v>354</v>
      </c>
      <c r="D80" s="166">
        <v>4.0428140011512792E-2</v>
      </c>
      <c r="E80" s="130">
        <v>3.8646451434649086E-2</v>
      </c>
      <c r="F80" s="131">
        <v>0.17533708664993841</v>
      </c>
      <c r="G80" s="131">
        <v>1.708136715000481E-3</v>
      </c>
      <c r="H80" s="145">
        <v>2.0000009999999999E-3</v>
      </c>
      <c r="I80" s="145">
        <v>1.5750004999999997E-2</v>
      </c>
      <c r="J80" s="132">
        <v>1.8535613648769694E-3</v>
      </c>
      <c r="K80" s="146">
        <v>5.0369842356388918E-5</v>
      </c>
      <c r="L80" s="147">
        <v>5.2647343605983631E-5</v>
      </c>
    </row>
    <row r="81" spans="1:12" ht="15.75" x14ac:dyDescent="0.25">
      <c r="A81" s="164" t="s">
        <v>204</v>
      </c>
      <c r="B81" s="126">
        <v>2018</v>
      </c>
      <c r="C81" s="165" t="s">
        <v>355</v>
      </c>
      <c r="D81" s="166">
        <v>3.9366322001049794E-2</v>
      </c>
      <c r="E81" s="130">
        <v>3.0909429689166882E-2</v>
      </c>
      <c r="F81" s="131">
        <v>0.14887479851847463</v>
      </c>
      <c r="G81" s="131">
        <v>1.6779142245659728E-3</v>
      </c>
      <c r="H81" s="145">
        <v>2.0000010000000004E-3</v>
      </c>
      <c r="I81" s="145">
        <v>1.5750005000000001E-2</v>
      </c>
      <c r="J81" s="132">
        <v>1.8217193744646395E-3</v>
      </c>
      <c r="K81" s="146">
        <v>4.9721679329642351E-5</v>
      </c>
      <c r="L81" s="147">
        <v>5.1969872236352782E-5</v>
      </c>
    </row>
    <row r="82" spans="1:12" ht="15.75" x14ac:dyDescent="0.25">
      <c r="A82" s="164" t="s">
        <v>204</v>
      </c>
      <c r="B82" s="126">
        <v>2019</v>
      </c>
      <c r="C82" s="165" t="s">
        <v>356</v>
      </c>
      <c r="D82" s="166">
        <v>3.8282605810950665E-2</v>
      </c>
      <c r="E82" s="130">
        <v>2.6527540442831708E-2</v>
      </c>
      <c r="F82" s="131">
        <v>0.12823473948710407</v>
      </c>
      <c r="G82" s="131">
        <v>1.6695080955968374E-3</v>
      </c>
      <c r="H82" s="145">
        <v>2.0000009999999999E-3</v>
      </c>
      <c r="I82" s="145">
        <v>1.5750004999999997E-2</v>
      </c>
      <c r="J82" s="132">
        <v>1.812800476837689E-3</v>
      </c>
      <c r="K82" s="146">
        <v>4.9176847626346558E-5</v>
      </c>
      <c r="L82" s="147">
        <v>5.1400403574525296E-5</v>
      </c>
    </row>
    <row r="83" spans="1:12" ht="15.75" x14ac:dyDescent="0.25">
      <c r="A83" s="164" t="s">
        <v>204</v>
      </c>
      <c r="B83" s="126">
        <v>2020</v>
      </c>
      <c r="C83" s="165" t="s">
        <v>357</v>
      </c>
      <c r="D83" s="166">
        <v>3.7172884043528066E-2</v>
      </c>
      <c r="E83" s="130">
        <v>2.2389299117352018E-2</v>
      </c>
      <c r="F83" s="131">
        <v>0.10985503853257178</v>
      </c>
      <c r="G83" s="131">
        <v>1.6177843935354021E-3</v>
      </c>
      <c r="H83" s="145">
        <v>2.0000009999999995E-3</v>
      </c>
      <c r="I83" s="145">
        <v>1.5750004999999997E-2</v>
      </c>
      <c r="J83" s="132">
        <v>1.7567810214667596E-3</v>
      </c>
      <c r="K83" s="146">
        <v>4.8766938081077756E-5</v>
      </c>
      <c r="L83" s="147">
        <v>5.0971962797964134E-5</v>
      </c>
    </row>
    <row r="84" spans="1:12" ht="15.75" x14ac:dyDescent="0.25">
      <c r="A84" s="164" t="s">
        <v>204</v>
      </c>
      <c r="B84" s="126">
        <v>2021</v>
      </c>
      <c r="C84" s="165" t="s">
        <v>358</v>
      </c>
      <c r="D84" s="166">
        <v>3.6051550201079828E-2</v>
      </c>
      <c r="E84" s="130">
        <v>1.8675636669930634E-2</v>
      </c>
      <c r="F84" s="131">
        <v>9.4089154365539732E-2</v>
      </c>
      <c r="G84" s="131">
        <v>1.5277427051727881E-3</v>
      </c>
      <c r="H84" s="145">
        <v>2.0000009999999999E-3</v>
      </c>
      <c r="I84" s="145">
        <v>1.5750005000000001E-2</v>
      </c>
      <c r="J84" s="132">
        <v>1.6591846609723482E-3</v>
      </c>
      <c r="K84" s="146">
        <v>4.6441274154078459E-5</v>
      </c>
      <c r="L84" s="147">
        <v>4.8541143888874734E-5</v>
      </c>
    </row>
    <row r="85" spans="1:12" ht="15.75" x14ac:dyDescent="0.25">
      <c r="A85" s="164" t="s">
        <v>204</v>
      </c>
      <c r="B85" s="126">
        <v>2022</v>
      </c>
      <c r="C85" s="165" t="s">
        <v>359</v>
      </c>
      <c r="D85" s="166">
        <v>3.4948189708754032E-2</v>
      </c>
      <c r="E85" s="130">
        <v>1.4968456111952445E-2</v>
      </c>
      <c r="F85" s="131">
        <v>8.0186186788728742E-2</v>
      </c>
      <c r="G85" s="131">
        <v>1.4420803705157265E-3</v>
      </c>
      <c r="H85" s="145">
        <v>2.0000009999999999E-3</v>
      </c>
      <c r="I85" s="145">
        <v>1.5750005000000004E-2</v>
      </c>
      <c r="J85" s="132">
        <v>1.5664523509003906E-3</v>
      </c>
      <c r="K85" s="146">
        <v>4.3949559850294517E-5</v>
      </c>
      <c r="L85" s="147">
        <v>4.593676418276467E-5</v>
      </c>
    </row>
    <row r="86" spans="1:12" ht="15.75" x14ac:dyDescent="0.25">
      <c r="A86" s="164" t="s">
        <v>204</v>
      </c>
      <c r="B86" s="126">
        <v>2023</v>
      </c>
      <c r="C86" s="165" t="s">
        <v>360</v>
      </c>
      <c r="D86" s="166">
        <v>3.3858442857261944E-2</v>
      </c>
      <c r="E86" s="130">
        <v>1.2761862948536118E-2</v>
      </c>
      <c r="F86" s="131">
        <v>6.93856008205741E-2</v>
      </c>
      <c r="G86" s="131">
        <v>1.3664861805289385E-3</v>
      </c>
      <c r="H86" s="145">
        <v>2.0000009999999999E-3</v>
      </c>
      <c r="I86" s="145">
        <v>1.5750005000000001E-2</v>
      </c>
      <c r="J86" s="132">
        <v>1.4843865324229858E-3</v>
      </c>
      <c r="K86" s="146">
        <v>4.161356461219027E-5</v>
      </c>
      <c r="L86" s="147">
        <v>4.3495145964029291E-5</v>
      </c>
    </row>
    <row r="87" spans="1:12" ht="15.75" x14ac:dyDescent="0.25">
      <c r="A87" s="164" t="s">
        <v>204</v>
      </c>
      <c r="B87" s="126">
        <v>2024</v>
      </c>
      <c r="C87" s="165" t="s">
        <v>361</v>
      </c>
      <c r="D87" s="166">
        <v>3.2794044925033003E-2</v>
      </c>
      <c r="E87" s="130">
        <v>1.1030395874910323E-2</v>
      </c>
      <c r="F87" s="131">
        <v>6.0860709089896221E-2</v>
      </c>
      <c r="G87" s="131">
        <v>1.3036040118428931E-3</v>
      </c>
      <c r="H87" s="145">
        <v>2.0000009999999999E-3</v>
      </c>
      <c r="I87" s="145">
        <v>1.5750005000000001E-2</v>
      </c>
      <c r="J87" s="132">
        <v>1.4161140385979486E-3</v>
      </c>
      <c r="K87" s="146">
        <v>3.9447602717130548E-5</v>
      </c>
      <c r="L87" s="147">
        <v>4.1231247870000823E-5</v>
      </c>
    </row>
    <row r="88" spans="1:12" ht="15.75" x14ac:dyDescent="0.25">
      <c r="A88" s="164" t="s">
        <v>204</v>
      </c>
      <c r="B88" s="126">
        <v>2025</v>
      </c>
      <c r="C88" s="165" t="s">
        <v>362</v>
      </c>
      <c r="D88" s="166">
        <v>3.1744114764954146E-2</v>
      </c>
      <c r="E88" s="130">
        <v>9.6539511706437518E-3</v>
      </c>
      <c r="F88" s="131">
        <v>5.3989161303997717E-2</v>
      </c>
      <c r="G88" s="131">
        <v>1.2503617573228251E-3</v>
      </c>
      <c r="H88" s="145">
        <v>2.0000009999999999E-3</v>
      </c>
      <c r="I88" s="145">
        <v>1.5750004999999997E-2</v>
      </c>
      <c r="J88" s="132">
        <v>1.3582932741669431E-3</v>
      </c>
      <c r="K88" s="146">
        <v>3.7443659182338522E-5</v>
      </c>
      <c r="L88" s="147">
        <v>3.9136691155912483E-5</v>
      </c>
    </row>
    <row r="89" spans="1:12" ht="15.75" x14ac:dyDescent="0.25">
      <c r="A89" s="164" t="s">
        <v>204</v>
      </c>
      <c r="B89" s="126">
        <v>2026</v>
      </c>
      <c r="C89" s="165" t="s">
        <v>363</v>
      </c>
      <c r="D89" s="166">
        <v>3.0796629506135854E-2</v>
      </c>
      <c r="E89" s="130">
        <v>8.4920372897376514E-3</v>
      </c>
      <c r="F89" s="131">
        <v>4.8399356243859902E-2</v>
      </c>
      <c r="G89" s="131">
        <v>1.1959937406564823E-3</v>
      </c>
      <c r="H89" s="145">
        <v>2.0000009999999999E-3</v>
      </c>
      <c r="I89" s="145">
        <v>1.5750005000000001E-2</v>
      </c>
      <c r="J89" s="132">
        <v>1.299248040943001E-3</v>
      </c>
      <c r="K89" s="146">
        <v>3.5494984817236904E-5</v>
      </c>
      <c r="L89" s="147">
        <v>3.7099909772050526E-5</v>
      </c>
    </row>
    <row r="90" spans="1:12" ht="15.75" x14ac:dyDescent="0.25">
      <c r="A90" s="164" t="s">
        <v>204</v>
      </c>
      <c r="B90" s="126">
        <v>2027</v>
      </c>
      <c r="C90" s="165" t="s">
        <v>364</v>
      </c>
      <c r="D90" s="166">
        <v>2.9939407351273338E-2</v>
      </c>
      <c r="E90" s="130">
        <v>7.5335549782165447E-3</v>
      </c>
      <c r="F90" s="131">
        <v>4.375762986370707E-2</v>
      </c>
      <c r="G90" s="131">
        <v>1.1336984083464409E-3</v>
      </c>
      <c r="H90" s="145">
        <v>2.0000009999999999E-3</v>
      </c>
      <c r="I90" s="145">
        <v>1.5750005000000001E-2</v>
      </c>
      <c r="J90" s="132">
        <v>1.2315723576568126E-3</v>
      </c>
      <c r="K90" s="146">
        <v>3.3701598655619423E-5</v>
      </c>
      <c r="L90" s="147">
        <v>3.5225433458409013E-5</v>
      </c>
    </row>
    <row r="91" spans="1:12" ht="15.75" x14ac:dyDescent="0.25">
      <c r="A91" s="164" t="s">
        <v>204</v>
      </c>
      <c r="B91" s="126">
        <v>2028</v>
      </c>
      <c r="C91" s="165" t="s">
        <v>365</v>
      </c>
      <c r="D91" s="166">
        <v>2.9171957338605742E-2</v>
      </c>
      <c r="E91" s="130">
        <v>6.7405947438845112E-3</v>
      </c>
      <c r="F91" s="131">
        <v>3.9944288025694566E-2</v>
      </c>
      <c r="G91" s="131">
        <v>1.065204769486162E-3</v>
      </c>
      <c r="H91" s="145">
        <v>2.0000010000000004E-3</v>
      </c>
      <c r="I91" s="145">
        <v>1.5750005000000001E-2</v>
      </c>
      <c r="J91" s="132">
        <v>1.1571533316638953E-3</v>
      </c>
      <c r="K91" s="146">
        <v>3.1955189839512689E-5</v>
      </c>
      <c r="L91" s="147">
        <v>3.3400062206647513E-5</v>
      </c>
    </row>
    <row r="92" spans="1:12" ht="15.75" x14ac:dyDescent="0.25">
      <c r="A92" s="164" t="s">
        <v>204</v>
      </c>
      <c r="B92" s="126">
        <v>2029</v>
      </c>
      <c r="C92" s="165" t="s">
        <v>366</v>
      </c>
      <c r="D92" s="166">
        <v>2.848394857955603E-2</v>
      </c>
      <c r="E92" s="130">
        <v>6.0646357057495409E-3</v>
      </c>
      <c r="F92" s="131">
        <v>3.6726235212028661E-2</v>
      </c>
      <c r="G92" s="131">
        <v>1.0002644840878914E-3</v>
      </c>
      <c r="H92" s="145">
        <v>2.0000009999999995E-3</v>
      </c>
      <c r="I92" s="145">
        <v>1.5750004999999997E-2</v>
      </c>
      <c r="J92" s="132">
        <v>1.0865917767571925E-3</v>
      </c>
      <c r="K92" s="146">
        <v>3.0375627610807112E-5</v>
      </c>
      <c r="L92" s="147">
        <v>3.1749081303634198E-5</v>
      </c>
    </row>
    <row r="93" spans="1:12" ht="15.75" x14ac:dyDescent="0.25">
      <c r="A93" s="164" t="s">
        <v>204</v>
      </c>
      <c r="B93" s="126">
        <v>2030</v>
      </c>
      <c r="C93" s="165" t="s">
        <v>367</v>
      </c>
      <c r="D93" s="166">
        <v>2.787279099102432E-2</v>
      </c>
      <c r="E93" s="130">
        <v>5.492758398754234E-3</v>
      </c>
      <c r="F93" s="131">
        <v>3.4093856212970203E-2</v>
      </c>
      <c r="G93" s="131">
        <v>9.3942630321606308E-4</v>
      </c>
      <c r="H93" s="145">
        <v>2.0000009999999999E-3</v>
      </c>
      <c r="I93" s="145">
        <v>1.5750005000000001E-2</v>
      </c>
      <c r="J93" s="132">
        <v>1.0204894890427829E-3</v>
      </c>
      <c r="K93" s="146">
        <v>2.8853357618605878E-5</v>
      </c>
      <c r="L93" s="147">
        <v>3.0157977002741587E-5</v>
      </c>
    </row>
    <row r="94" spans="1:12" ht="15.75" x14ac:dyDescent="0.25">
      <c r="A94" s="164" t="s">
        <v>204</v>
      </c>
      <c r="B94" s="126">
        <v>2031</v>
      </c>
      <c r="C94" s="165" t="s">
        <v>368</v>
      </c>
      <c r="D94" s="166">
        <v>2.7326671407958157E-2</v>
      </c>
      <c r="E94" s="130">
        <v>4.971138211908953E-3</v>
      </c>
      <c r="F94" s="131">
        <v>3.17131093877965E-2</v>
      </c>
      <c r="G94" s="131">
        <v>8.8162659551965815E-4</v>
      </c>
      <c r="H94" s="145">
        <v>2.0000009999999999E-3</v>
      </c>
      <c r="I94" s="145">
        <v>1.5750005000000001E-2</v>
      </c>
      <c r="J94" s="132">
        <v>9.5768715899094187E-4</v>
      </c>
      <c r="K94" s="146">
        <v>2.7419431724341934E-5</v>
      </c>
      <c r="L94" s="147">
        <v>2.8659214253915168E-5</v>
      </c>
    </row>
    <row r="95" spans="1:12" ht="15.75" x14ac:dyDescent="0.25">
      <c r="A95" s="164" t="s">
        <v>204</v>
      </c>
      <c r="B95" s="126">
        <v>2032</v>
      </c>
      <c r="C95" s="165" t="s">
        <v>369</v>
      </c>
      <c r="D95" s="166">
        <v>2.6846969581842954E-2</v>
      </c>
      <c r="E95" s="130">
        <v>4.5504031275132332E-3</v>
      </c>
      <c r="F95" s="131">
        <v>2.9854577291665255E-2</v>
      </c>
      <c r="G95" s="131">
        <v>8.2966909167148778E-4</v>
      </c>
      <c r="H95" s="145">
        <v>2.0000009999999999E-3</v>
      </c>
      <c r="I95" s="145">
        <v>1.5750004999999997E-2</v>
      </c>
      <c r="J95" s="132">
        <v>9.0123291100171468E-4</v>
      </c>
      <c r="K95" s="146">
        <v>2.6133518488154363E-5</v>
      </c>
      <c r="L95" s="147">
        <v>2.7315157518430044E-5</v>
      </c>
    </row>
    <row r="96" spans="1:12" ht="15.75" x14ac:dyDescent="0.25">
      <c r="A96" s="164" t="s">
        <v>204</v>
      </c>
      <c r="B96" s="126">
        <v>2033</v>
      </c>
      <c r="C96" s="165" t="s">
        <v>370</v>
      </c>
      <c r="D96" s="166">
        <v>2.6424987445590124E-2</v>
      </c>
      <c r="E96" s="130">
        <v>4.1600477713248244E-3</v>
      </c>
      <c r="F96" s="131">
        <v>2.8208427648312145E-2</v>
      </c>
      <c r="G96" s="131">
        <v>7.8037856287121771E-4</v>
      </c>
      <c r="H96" s="145">
        <v>2.0000009999999995E-3</v>
      </c>
      <c r="I96" s="145">
        <v>1.5750005000000001E-2</v>
      </c>
      <c r="J96" s="132">
        <v>8.476769032947991E-4</v>
      </c>
      <c r="K96" s="146">
        <v>2.4923446999299207E-5</v>
      </c>
      <c r="L96" s="147">
        <v>2.6050378741443118E-5</v>
      </c>
    </row>
    <row r="97" spans="1:12" ht="15.75" x14ac:dyDescent="0.25">
      <c r="A97" s="164" t="s">
        <v>204</v>
      </c>
      <c r="B97" s="126">
        <v>2034</v>
      </c>
      <c r="C97" s="165" t="s">
        <v>371</v>
      </c>
      <c r="D97" s="166">
        <v>2.6056410148126385E-2</v>
      </c>
      <c r="E97" s="130">
        <v>3.8254132162473722E-3</v>
      </c>
      <c r="F97" s="131">
        <v>2.6864680065536106E-2</v>
      </c>
      <c r="G97" s="131">
        <v>7.3557278542431194E-4</v>
      </c>
      <c r="H97" s="145">
        <v>2.0000009999999999E-3</v>
      </c>
      <c r="I97" s="145">
        <v>1.5750005000000001E-2</v>
      </c>
      <c r="J97" s="132">
        <v>7.9899126379320005E-4</v>
      </c>
      <c r="K97" s="146">
        <v>2.3860368217164962E-5</v>
      </c>
      <c r="L97" s="147">
        <v>2.4939230133736079E-5</v>
      </c>
    </row>
    <row r="98" spans="1:12" ht="15.75" x14ac:dyDescent="0.25">
      <c r="A98" s="164" t="s">
        <v>204</v>
      </c>
      <c r="B98" s="126">
        <v>2035</v>
      </c>
      <c r="C98" s="165" t="s">
        <v>372</v>
      </c>
      <c r="D98" s="166">
        <v>2.5735129656485958E-2</v>
      </c>
      <c r="E98" s="130">
        <v>3.5113042583018528E-3</v>
      </c>
      <c r="F98" s="131">
        <v>2.56601702775772E-2</v>
      </c>
      <c r="G98" s="131">
        <v>6.9389548188706815E-4</v>
      </c>
      <c r="H98" s="145">
        <v>2.0000009999999999E-3</v>
      </c>
      <c r="I98" s="145">
        <v>1.5750005000000001E-2</v>
      </c>
      <c r="J98" s="132">
        <v>7.5370538570137028E-4</v>
      </c>
      <c r="K98" s="146">
        <v>2.2875269985623976E-5</v>
      </c>
      <c r="L98" s="147">
        <v>2.3909591514972902E-5</v>
      </c>
    </row>
    <row r="99" spans="1:12" ht="15.75" x14ac:dyDescent="0.25">
      <c r="A99" s="164" t="s">
        <v>204</v>
      </c>
      <c r="B99" s="126">
        <v>2036</v>
      </c>
      <c r="C99" s="165" t="s">
        <v>373</v>
      </c>
      <c r="D99" s="166">
        <v>2.5458661853085939E-2</v>
      </c>
      <c r="E99" s="130">
        <v>3.2344133006109673E-3</v>
      </c>
      <c r="F99" s="131">
        <v>2.4633336489667833E-2</v>
      </c>
      <c r="G99" s="131">
        <v>6.5789382740592177E-4</v>
      </c>
      <c r="H99" s="145">
        <v>2.0000009999999999E-3</v>
      </c>
      <c r="I99" s="145">
        <v>1.5750005000000001E-2</v>
      </c>
      <c r="J99" s="132">
        <v>7.1458771069151013E-4</v>
      </c>
      <c r="K99" s="146">
        <v>2.2004467298860849E-5</v>
      </c>
      <c r="L99" s="147">
        <v>2.2999419444720294E-5</v>
      </c>
    </row>
    <row r="100" spans="1:12" ht="15.75" x14ac:dyDescent="0.25">
      <c r="A100" s="164" t="s">
        <v>204</v>
      </c>
      <c r="B100" s="126">
        <v>2037</v>
      </c>
      <c r="C100" s="165" t="s">
        <v>374</v>
      </c>
      <c r="D100" s="166">
        <v>2.5219790793369494E-2</v>
      </c>
      <c r="E100" s="130">
        <v>2.998419598652464E-3</v>
      </c>
      <c r="F100" s="131">
        <v>2.3788988014503791E-2</v>
      </c>
      <c r="G100" s="131">
        <v>6.2585406667945375E-4</v>
      </c>
      <c r="H100" s="145">
        <v>2.0000009999999995E-3</v>
      </c>
      <c r="I100" s="145">
        <v>1.5750005000000001E-2</v>
      </c>
      <c r="J100" s="132">
        <v>6.7977396083470612E-4</v>
      </c>
      <c r="K100" s="146">
        <v>2.1233983139990782E-5</v>
      </c>
      <c r="L100" s="147">
        <v>2.219408745308726E-5</v>
      </c>
    </row>
    <row r="101" spans="1:12" ht="15.75" x14ac:dyDescent="0.25">
      <c r="A101" s="164" t="s">
        <v>204</v>
      </c>
      <c r="B101" s="126">
        <v>2038</v>
      </c>
      <c r="C101" s="165" t="s">
        <v>375</v>
      </c>
      <c r="D101" s="166">
        <v>2.5021006123453312E-2</v>
      </c>
      <c r="E101" s="130">
        <v>2.774049787725602E-3</v>
      </c>
      <c r="F101" s="131">
        <v>2.2978313512870621E-2</v>
      </c>
      <c r="G101" s="131">
        <v>5.9712101423335456E-4</v>
      </c>
      <c r="H101" s="145">
        <v>2.0000009999999999E-3</v>
      </c>
      <c r="I101" s="145">
        <v>1.5750005000000001E-2</v>
      </c>
      <c r="J101" s="132">
        <v>6.4855292782246376E-4</v>
      </c>
      <c r="K101" s="146">
        <v>2.0551478803303036E-5</v>
      </c>
      <c r="L101" s="147">
        <v>2.148072699404382E-5</v>
      </c>
    </row>
    <row r="102" spans="1:12" ht="15.75" x14ac:dyDescent="0.25">
      <c r="A102" s="164" t="s">
        <v>204</v>
      </c>
      <c r="B102" s="126">
        <v>2039</v>
      </c>
      <c r="C102" s="165" t="s">
        <v>376</v>
      </c>
      <c r="D102" s="166">
        <v>2.485316827938509E-2</v>
      </c>
      <c r="E102" s="130">
        <v>2.5744283527178056E-3</v>
      </c>
      <c r="F102" s="131">
        <v>2.2270317043905859E-2</v>
      </c>
      <c r="G102" s="131">
        <v>5.7194573902103829E-4</v>
      </c>
      <c r="H102" s="145">
        <v>2.0000009999999999E-3</v>
      </c>
      <c r="I102" s="145">
        <v>1.5750005000000001E-2</v>
      </c>
      <c r="J102" s="132">
        <v>6.2119675020060028E-4</v>
      </c>
      <c r="K102" s="146">
        <v>1.9976993652316752E-5</v>
      </c>
      <c r="L102" s="147">
        <v>2.0880264398301132E-5</v>
      </c>
    </row>
    <row r="103" spans="1:12" ht="15.75" x14ac:dyDescent="0.25">
      <c r="A103" s="164" t="s">
        <v>204</v>
      </c>
      <c r="B103" s="126">
        <v>2040</v>
      </c>
      <c r="C103" s="165" t="s">
        <v>377</v>
      </c>
      <c r="D103" s="166">
        <v>2.4712628865791172E-2</v>
      </c>
      <c r="E103" s="130">
        <v>2.3880531953548588E-3</v>
      </c>
      <c r="F103" s="131">
        <v>2.163204423574289E-2</v>
      </c>
      <c r="G103" s="131">
        <v>5.4979093354782539E-4</v>
      </c>
      <c r="H103" s="145">
        <v>2.0000009999999995E-3</v>
      </c>
      <c r="I103" s="145">
        <v>1.5750004999999997E-2</v>
      </c>
      <c r="J103" s="132">
        <v>5.9712277224780407E-4</v>
      </c>
      <c r="K103" s="146">
        <v>1.9479059270000106E-5</v>
      </c>
      <c r="L103" s="147">
        <v>2.0359813033187327E-5</v>
      </c>
    </row>
    <row r="104" spans="1:12" ht="15.75" x14ac:dyDescent="0.25">
      <c r="A104" s="164" t="s">
        <v>204</v>
      </c>
      <c r="B104" s="126">
        <v>2041</v>
      </c>
      <c r="C104" s="165" t="s">
        <v>378</v>
      </c>
      <c r="D104" s="166">
        <v>2.4597329439582503E-2</v>
      </c>
      <c r="E104" s="130">
        <v>2.2495248713551045E-3</v>
      </c>
      <c r="F104" s="131">
        <v>2.114851097434027E-2</v>
      </c>
      <c r="G104" s="131">
        <v>5.3270325817096772E-4</v>
      </c>
      <c r="H104" s="145">
        <v>2.0000010000000004E-3</v>
      </c>
      <c r="I104" s="145">
        <v>1.5750005000000004E-2</v>
      </c>
      <c r="J104" s="132">
        <v>5.785558008529519E-4</v>
      </c>
      <c r="K104" s="146">
        <v>1.905522877044122E-5</v>
      </c>
      <c r="L104" s="147">
        <v>1.99168200031042E-5</v>
      </c>
    </row>
    <row r="105" spans="1:12" ht="15.75" x14ac:dyDescent="0.25">
      <c r="A105" s="164" t="s">
        <v>204</v>
      </c>
      <c r="B105" s="126">
        <v>2042</v>
      </c>
      <c r="C105" s="165" t="s">
        <v>379</v>
      </c>
      <c r="D105" s="166">
        <v>2.4500845475839059E-2</v>
      </c>
      <c r="E105" s="130">
        <v>2.132506730941593E-3</v>
      </c>
      <c r="F105" s="131">
        <v>2.0725035504297537E-2</v>
      </c>
      <c r="G105" s="131">
        <v>5.1815207882000914E-4</v>
      </c>
      <c r="H105" s="145">
        <v>2.0000009999999999E-3</v>
      </c>
      <c r="I105" s="145">
        <v>1.5750005000000001E-2</v>
      </c>
      <c r="J105" s="132">
        <v>5.6274536566938401E-4</v>
      </c>
      <c r="K105" s="146">
        <v>1.8706426738354028E-5</v>
      </c>
      <c r="L105" s="147">
        <v>1.9552243357902632E-5</v>
      </c>
    </row>
    <row r="106" spans="1:12" ht="15.75" x14ac:dyDescent="0.25">
      <c r="A106" s="164" t="s">
        <v>204</v>
      </c>
      <c r="B106" s="126">
        <v>2043</v>
      </c>
      <c r="C106" s="165" t="s">
        <v>380</v>
      </c>
      <c r="D106" s="166">
        <v>2.4423694609577797E-2</v>
      </c>
      <c r="E106" s="130">
        <v>2.0430221648886642E-3</v>
      </c>
      <c r="F106" s="131">
        <v>2.0399849207255436E-2</v>
      </c>
      <c r="G106" s="131">
        <v>5.0583350190530542E-4</v>
      </c>
      <c r="H106" s="145">
        <v>2.0000009999999999E-3</v>
      </c>
      <c r="I106" s="145">
        <v>1.5750005000000001E-2</v>
      </c>
      <c r="J106" s="132">
        <v>5.4935959964960983E-4</v>
      </c>
      <c r="K106" s="146">
        <v>1.841400632143849E-5</v>
      </c>
      <c r="L106" s="147">
        <v>1.9246597393162633E-5</v>
      </c>
    </row>
    <row r="107" spans="1:12" ht="15.75" x14ac:dyDescent="0.25">
      <c r="A107" s="164" t="s">
        <v>204</v>
      </c>
      <c r="B107" s="126">
        <v>2044</v>
      </c>
      <c r="C107" s="165" t="s">
        <v>381</v>
      </c>
      <c r="D107" s="166">
        <v>2.4357317506971805E-2</v>
      </c>
      <c r="E107" s="130">
        <v>1.9727299672757602E-3</v>
      </c>
      <c r="F107" s="131">
        <v>2.0114642888347113E-2</v>
      </c>
      <c r="G107" s="131">
        <v>4.9537194109426403E-4</v>
      </c>
      <c r="H107" s="145">
        <v>2.0000009999999999E-3</v>
      </c>
      <c r="I107" s="145">
        <v>1.5750005000000001E-2</v>
      </c>
      <c r="J107" s="132">
        <v>5.3799252985715744E-4</v>
      </c>
      <c r="K107" s="146">
        <v>1.817607884880533E-5</v>
      </c>
      <c r="L107" s="147">
        <v>1.8997925944076202E-5</v>
      </c>
    </row>
    <row r="108" spans="1:12" ht="15.75" x14ac:dyDescent="0.25">
      <c r="A108" s="164" t="s">
        <v>204</v>
      </c>
      <c r="B108" s="126">
        <v>2045</v>
      </c>
      <c r="C108" s="165" t="s">
        <v>382</v>
      </c>
      <c r="D108" s="166">
        <v>2.4303269904353043E-2</v>
      </c>
      <c r="E108" s="130">
        <v>1.9268143360235018E-3</v>
      </c>
      <c r="F108" s="131">
        <v>1.9931847805416788E-2</v>
      </c>
      <c r="G108" s="131">
        <v>4.8658982792794425E-4</v>
      </c>
      <c r="H108" s="145">
        <v>2.0000009999999999E-3</v>
      </c>
      <c r="I108" s="145">
        <v>1.5750005000000001E-2</v>
      </c>
      <c r="J108" s="132">
        <v>5.2844871372911123E-4</v>
      </c>
      <c r="K108" s="146">
        <v>1.7983794285078631E-5</v>
      </c>
      <c r="L108" s="147">
        <v>1.8796944701042827E-5</v>
      </c>
    </row>
    <row r="109" spans="1:12" ht="15.75" x14ac:dyDescent="0.25">
      <c r="A109" s="164" t="s">
        <v>204</v>
      </c>
      <c r="B109" s="126">
        <v>2046</v>
      </c>
      <c r="C109" s="165" t="s">
        <v>383</v>
      </c>
      <c r="D109" s="166">
        <v>2.4260815296421778E-2</v>
      </c>
      <c r="E109" s="130">
        <v>1.8877790616386105E-3</v>
      </c>
      <c r="F109" s="131">
        <v>1.9777811682784464E-2</v>
      </c>
      <c r="G109" s="131">
        <v>4.7899779896300166E-4</v>
      </c>
      <c r="H109" s="145">
        <v>2.0000009999999999E-3</v>
      </c>
      <c r="I109" s="145">
        <v>1.5750005000000004E-2</v>
      </c>
      <c r="J109" s="132">
        <v>5.2021097615036205E-4</v>
      </c>
      <c r="K109" s="146">
        <v>1.7530002361034792E-5</v>
      </c>
      <c r="L109" s="147">
        <v>1.8322627571598477E-5</v>
      </c>
    </row>
    <row r="110" spans="1:12" ht="15.75" x14ac:dyDescent="0.25">
      <c r="A110" s="164" t="s">
        <v>204</v>
      </c>
      <c r="B110" s="126">
        <v>2047</v>
      </c>
      <c r="C110" s="165" t="s">
        <v>384</v>
      </c>
      <c r="D110" s="166">
        <v>2.4226004464342327E-2</v>
      </c>
      <c r="E110" s="130">
        <v>1.8522120545310344E-3</v>
      </c>
      <c r="F110" s="131">
        <v>1.9636748985844402E-2</v>
      </c>
      <c r="G110" s="131">
        <v>4.7296556962491087E-4</v>
      </c>
      <c r="H110" s="145">
        <v>2.0000009999999999E-3</v>
      </c>
      <c r="I110" s="145">
        <v>1.5750004999999997E-2</v>
      </c>
      <c r="J110" s="132">
        <v>5.1365432444898016E-4</v>
      </c>
      <c r="K110" s="146">
        <v>1.7428315606022053E-5</v>
      </c>
      <c r="L110" s="147">
        <v>1.821634320296255E-5</v>
      </c>
    </row>
    <row r="111" spans="1:12" ht="15.75" x14ac:dyDescent="0.25">
      <c r="A111" s="164" t="s">
        <v>204</v>
      </c>
      <c r="B111" s="126">
        <v>2048</v>
      </c>
      <c r="C111" s="165" t="s">
        <v>385</v>
      </c>
      <c r="D111" s="166">
        <v>2.4200599930398106E-2</v>
      </c>
      <c r="E111" s="130">
        <v>1.8254837924570339E-3</v>
      </c>
      <c r="F111" s="131">
        <v>1.9535351561983324E-2</v>
      </c>
      <c r="G111" s="131">
        <v>4.6805267494234854E-4</v>
      </c>
      <c r="H111" s="145">
        <v>2.0000009999999999E-3</v>
      </c>
      <c r="I111" s="145">
        <v>1.5750005000000004E-2</v>
      </c>
      <c r="J111" s="132">
        <v>5.0831482684295418E-4</v>
      </c>
      <c r="K111" s="146">
        <v>1.7344750587786666E-5</v>
      </c>
      <c r="L111" s="147">
        <v>1.812900313001702E-5</v>
      </c>
    </row>
    <row r="112" spans="1:12" ht="15.75" x14ac:dyDescent="0.25">
      <c r="A112" s="164" t="s">
        <v>204</v>
      </c>
      <c r="B112" s="126">
        <v>2049</v>
      </c>
      <c r="C112" s="165" t="s">
        <v>386</v>
      </c>
      <c r="D112" s="166">
        <v>2.4176223939062495E-2</v>
      </c>
      <c r="E112" s="130">
        <v>1.8149078817139435E-3</v>
      </c>
      <c r="F112" s="131">
        <v>1.9536436646562072E-2</v>
      </c>
      <c r="G112" s="131">
        <v>4.6473695660031252E-4</v>
      </c>
      <c r="H112" s="145">
        <v>2.0000009999999999E-3</v>
      </c>
      <c r="I112" s="145">
        <v>1.5750005000000001E-2</v>
      </c>
      <c r="J112" s="132">
        <v>5.0471859852395601E-4</v>
      </c>
      <c r="K112" s="146">
        <v>1.7109533098465486E-5</v>
      </c>
      <c r="L112" s="147">
        <v>1.7883153170850713E-5</v>
      </c>
    </row>
    <row r="113" spans="1:12" ht="15.75" x14ac:dyDescent="0.25">
      <c r="A113" s="164" t="s">
        <v>204</v>
      </c>
      <c r="B113" s="126">
        <v>2050</v>
      </c>
      <c r="C113" s="165" t="s">
        <v>387</v>
      </c>
      <c r="D113" s="166">
        <v>2.4159695069691633E-2</v>
      </c>
      <c r="E113" s="130">
        <v>1.8070547401345418E-3</v>
      </c>
      <c r="F113" s="131">
        <v>1.9548255165732158E-2</v>
      </c>
      <c r="G113" s="131">
        <v>4.6221519814411931E-4</v>
      </c>
      <c r="H113" s="145">
        <v>2.0000009999999999E-3</v>
      </c>
      <c r="I113" s="145">
        <v>1.5750005000000004E-2</v>
      </c>
      <c r="J113" s="132">
        <v>5.0197774439572629E-4</v>
      </c>
      <c r="K113" s="146">
        <v>1.7064658399551534E-5</v>
      </c>
      <c r="L113" s="147">
        <v>1.7836249072044826E-5</v>
      </c>
    </row>
    <row r="114" spans="1:12" ht="15.75" x14ac:dyDescent="0.25">
      <c r="A114" s="164" t="s">
        <v>201</v>
      </c>
      <c r="B114" s="126">
        <v>2015</v>
      </c>
      <c r="C114" s="165" t="s">
        <v>203</v>
      </c>
      <c r="D114" s="166">
        <v>4.3995933182822924E-2</v>
      </c>
      <c r="E114" s="130">
        <v>8.4987137376659458E-2</v>
      </c>
      <c r="F114" s="131">
        <v>0.34290659654772737</v>
      </c>
      <c r="G114" s="131">
        <v>2.4893511273728994E-3</v>
      </c>
      <c r="H114" s="145">
        <v>2.0000009999999999E-3</v>
      </c>
      <c r="I114" s="145">
        <v>1.5750005000000001E-2</v>
      </c>
      <c r="J114" s="132">
        <v>2.6883851152968608E-3</v>
      </c>
      <c r="K114" s="146">
        <v>2.3371628500686403E-4</v>
      </c>
      <c r="L114" s="147">
        <v>2.4428390411543175E-4</v>
      </c>
    </row>
    <row r="115" spans="1:12" ht="15.75" x14ac:dyDescent="0.25">
      <c r="A115" s="164" t="s">
        <v>201</v>
      </c>
      <c r="B115" s="126">
        <v>2016</v>
      </c>
      <c r="C115" s="165" t="s">
        <v>202</v>
      </c>
      <c r="D115" s="166">
        <v>4.3290571831934729E-2</v>
      </c>
      <c r="E115" s="130">
        <v>7.2107761441680657E-2</v>
      </c>
      <c r="F115" s="131">
        <v>0.30452955603640447</v>
      </c>
      <c r="G115" s="131">
        <v>2.2993261925608522E-3</v>
      </c>
      <c r="H115" s="145">
        <v>2.0000009999999999E-3</v>
      </c>
      <c r="I115" s="145">
        <v>1.5750005000000001E-2</v>
      </c>
      <c r="J115" s="132">
        <v>2.4845501424877034E-3</v>
      </c>
      <c r="K115" s="146">
        <v>2.2839046357927799E-4</v>
      </c>
      <c r="L115" s="147">
        <v>2.3871726600624727E-4</v>
      </c>
    </row>
    <row r="116" spans="1:12" ht="15.75" x14ac:dyDescent="0.25">
      <c r="A116" s="164" t="s">
        <v>201</v>
      </c>
      <c r="B116" s="126">
        <v>2017</v>
      </c>
      <c r="C116" s="165" t="s">
        <v>388</v>
      </c>
      <c r="D116" s="166">
        <v>4.2280761897653028E-2</v>
      </c>
      <c r="E116" s="130">
        <v>6.0119035662900458E-2</v>
      </c>
      <c r="F116" s="131">
        <v>0.2673188564131615</v>
      </c>
      <c r="G116" s="131">
        <v>2.1404438310592667E-3</v>
      </c>
      <c r="H116" s="145">
        <v>2.0000009999999999E-3</v>
      </c>
      <c r="I116" s="145">
        <v>1.5750005000000001E-2</v>
      </c>
      <c r="J116" s="132">
        <v>2.3147902972823634E-3</v>
      </c>
      <c r="K116" s="146">
        <v>2.1122951761731184E-4</v>
      </c>
      <c r="L116" s="147">
        <v>2.2078037639333453E-4</v>
      </c>
    </row>
    <row r="117" spans="1:12" ht="15.75" x14ac:dyDescent="0.25">
      <c r="A117" s="164" t="s">
        <v>201</v>
      </c>
      <c r="B117" s="126">
        <v>2018</v>
      </c>
      <c r="C117" s="165" t="s">
        <v>389</v>
      </c>
      <c r="D117" s="166">
        <v>4.1211471480696989E-2</v>
      </c>
      <c r="E117" s="130">
        <v>5.0338720233867415E-2</v>
      </c>
      <c r="F117" s="131">
        <v>0.23405652596808676</v>
      </c>
      <c r="G117" s="131">
        <v>2.0198073696760079E-3</v>
      </c>
      <c r="H117" s="145">
        <v>2.0000009999999999E-3</v>
      </c>
      <c r="I117" s="145">
        <v>1.5750005000000001E-2</v>
      </c>
      <c r="J117" s="132">
        <v>2.1859036620845351E-3</v>
      </c>
      <c r="K117" s="146">
        <v>1.9483040755200075E-4</v>
      </c>
      <c r="L117" s="147">
        <v>2.0363977123322987E-4</v>
      </c>
    </row>
    <row r="118" spans="1:12" ht="15.75" x14ac:dyDescent="0.25">
      <c r="A118" s="164" t="s">
        <v>201</v>
      </c>
      <c r="B118" s="126">
        <v>2019</v>
      </c>
      <c r="C118" s="165" t="s">
        <v>390</v>
      </c>
      <c r="D118" s="166">
        <v>4.0084477812169707E-2</v>
      </c>
      <c r="E118" s="130">
        <v>4.1919990948351873E-2</v>
      </c>
      <c r="F118" s="131">
        <v>0.20445759904980682</v>
      </c>
      <c r="G118" s="131">
        <v>1.9203385764215021E-3</v>
      </c>
      <c r="H118" s="145">
        <v>2.0000009999999999E-3</v>
      </c>
      <c r="I118" s="145">
        <v>1.5750005000000001E-2</v>
      </c>
      <c r="J118" s="132">
        <v>2.0795880655026101E-3</v>
      </c>
      <c r="K118" s="146">
        <v>1.8022129468484038E-4</v>
      </c>
      <c r="L118" s="147">
        <v>1.8837010564626551E-4</v>
      </c>
    </row>
    <row r="119" spans="1:12" ht="15.75" x14ac:dyDescent="0.25">
      <c r="A119" s="164" t="s">
        <v>201</v>
      </c>
      <c r="B119" s="126">
        <v>2020</v>
      </c>
      <c r="C119" s="165" t="s">
        <v>391</v>
      </c>
      <c r="D119" s="166">
        <v>3.8924704682464804E-2</v>
      </c>
      <c r="E119" s="130">
        <v>3.5815648691317266E-2</v>
      </c>
      <c r="F119" s="131">
        <v>0.17901701598336575</v>
      </c>
      <c r="G119" s="131">
        <v>1.81715794265409E-3</v>
      </c>
      <c r="H119" s="145">
        <v>2.0000009999999999E-3</v>
      </c>
      <c r="I119" s="145">
        <v>1.5750005000000001E-2</v>
      </c>
      <c r="J119" s="132">
        <v>1.9684958088194409E-3</v>
      </c>
      <c r="K119" s="146">
        <v>1.6396399939043772E-4</v>
      </c>
      <c r="L119" s="147">
        <v>1.713777235708275E-4</v>
      </c>
    </row>
    <row r="120" spans="1:12" ht="15.75" x14ac:dyDescent="0.25">
      <c r="A120" s="164" t="s">
        <v>201</v>
      </c>
      <c r="B120" s="126">
        <v>2021</v>
      </c>
      <c r="C120" s="165" t="s">
        <v>392</v>
      </c>
      <c r="D120" s="166">
        <v>3.773895184964262E-2</v>
      </c>
      <c r="E120" s="130">
        <v>3.1072109049580472E-2</v>
      </c>
      <c r="F120" s="131">
        <v>0.15647195326939456</v>
      </c>
      <c r="G120" s="131">
        <v>1.698333612787023E-3</v>
      </c>
      <c r="H120" s="145">
        <v>2.0000009999999999E-3</v>
      </c>
      <c r="I120" s="145">
        <v>1.5750005000000004E-2</v>
      </c>
      <c r="J120" s="132">
        <v>1.8400258962509193E-3</v>
      </c>
      <c r="K120" s="146">
        <v>1.5129700527211136E-4</v>
      </c>
      <c r="L120" s="147">
        <v>1.5813798651761419E-4</v>
      </c>
    </row>
    <row r="121" spans="1:12" ht="15.75" x14ac:dyDescent="0.25">
      <c r="A121" s="164" t="s">
        <v>201</v>
      </c>
      <c r="B121" s="126">
        <v>2022</v>
      </c>
      <c r="C121" s="165" t="s">
        <v>393</v>
      </c>
      <c r="D121" s="166">
        <v>3.6553657030012815E-2</v>
      </c>
      <c r="E121" s="130">
        <v>2.6007068700484082E-2</v>
      </c>
      <c r="F121" s="131">
        <v>0.13549794325505593</v>
      </c>
      <c r="G121" s="131">
        <v>1.5802706955311957E-3</v>
      </c>
      <c r="H121" s="145">
        <v>2.0000009999999999E-3</v>
      </c>
      <c r="I121" s="145">
        <v>1.5750005000000001E-2</v>
      </c>
      <c r="J121" s="132">
        <v>1.7125834099628019E-3</v>
      </c>
      <c r="K121" s="146">
        <v>1.3906745231951977E-4</v>
      </c>
      <c r="L121" s="147">
        <v>1.453554627211049E-4</v>
      </c>
    </row>
    <row r="122" spans="1:12" ht="15.75" x14ac:dyDescent="0.25">
      <c r="A122" s="164" t="s">
        <v>201</v>
      </c>
      <c r="B122" s="126">
        <v>2023</v>
      </c>
      <c r="C122" s="165" t="s">
        <v>394</v>
      </c>
      <c r="D122" s="166">
        <v>3.5382727889690609E-2</v>
      </c>
      <c r="E122" s="130">
        <v>2.2568016047253423E-2</v>
      </c>
      <c r="F122" s="131">
        <v>0.11860191811538763</v>
      </c>
      <c r="G122" s="131">
        <v>1.4707592422162981E-3</v>
      </c>
      <c r="H122" s="145">
        <v>2.0000010000000004E-3</v>
      </c>
      <c r="I122" s="145">
        <v>1.5750005000000001E-2</v>
      </c>
      <c r="J122" s="132">
        <v>1.5941774571456781E-3</v>
      </c>
      <c r="K122" s="146">
        <v>1.2480275450945649E-4</v>
      </c>
      <c r="L122" s="147">
        <v>1.3044578555457406E-4</v>
      </c>
    </row>
    <row r="123" spans="1:12" ht="15.75" x14ac:dyDescent="0.25">
      <c r="A123" s="164" t="s">
        <v>201</v>
      </c>
      <c r="B123" s="126">
        <v>2024</v>
      </c>
      <c r="C123" s="165" t="s">
        <v>395</v>
      </c>
      <c r="D123" s="166">
        <v>3.4228424481763921E-2</v>
      </c>
      <c r="E123" s="130">
        <v>1.953605863047125E-2</v>
      </c>
      <c r="F123" s="131">
        <v>0.10383249927065757</v>
      </c>
      <c r="G123" s="131">
        <v>1.3642418271090633E-3</v>
      </c>
      <c r="H123" s="145">
        <v>2.0000009999999999E-3</v>
      </c>
      <c r="I123" s="145">
        <v>1.5750005000000001E-2</v>
      </c>
      <c r="J123" s="132">
        <v>1.4791987481382444E-3</v>
      </c>
      <c r="K123" s="146">
        <v>1.0641617995488748E-4</v>
      </c>
      <c r="L123" s="147">
        <v>1.1122784897377238E-4</v>
      </c>
    </row>
    <row r="124" spans="1:12" ht="15.75" x14ac:dyDescent="0.25">
      <c r="A124" s="164" t="s">
        <v>201</v>
      </c>
      <c r="B124" s="126">
        <v>2025</v>
      </c>
      <c r="C124" s="165" t="s">
        <v>396</v>
      </c>
      <c r="D124" s="166">
        <v>3.3102736153435099E-2</v>
      </c>
      <c r="E124" s="130">
        <v>1.716378268182844E-2</v>
      </c>
      <c r="F124" s="131">
        <v>9.202426185106137E-2</v>
      </c>
      <c r="G124" s="131">
        <v>1.2861068128172941E-3</v>
      </c>
      <c r="H124" s="145">
        <v>2.0000009999999999E-3</v>
      </c>
      <c r="I124" s="145">
        <v>1.5750005000000001E-2</v>
      </c>
      <c r="J124" s="132">
        <v>1.3946005749904105E-3</v>
      </c>
      <c r="K124" s="146">
        <v>9.8034717076127349E-5</v>
      </c>
      <c r="L124" s="147">
        <v>1.0246741077231535E-4</v>
      </c>
    </row>
    <row r="125" spans="1:12" ht="15.75" x14ac:dyDescent="0.25">
      <c r="A125" s="164" t="s">
        <v>201</v>
      </c>
      <c r="B125" s="126">
        <v>2026</v>
      </c>
      <c r="C125" s="165" t="s">
        <v>397</v>
      </c>
      <c r="D125" s="166">
        <v>3.2058157626956768E-2</v>
      </c>
      <c r="E125" s="130">
        <v>1.5135216184055991E-2</v>
      </c>
      <c r="F125" s="131">
        <v>8.2082281196123458E-2</v>
      </c>
      <c r="G125" s="131">
        <v>1.2153884525242882E-3</v>
      </c>
      <c r="H125" s="145">
        <v>2.0000009999999995E-3</v>
      </c>
      <c r="I125" s="145">
        <v>1.5750004999999997E-2</v>
      </c>
      <c r="J125" s="132">
        <v>1.3180792985437422E-3</v>
      </c>
      <c r="K125" s="146">
        <v>8.8862348863333733E-5</v>
      </c>
      <c r="L125" s="147">
        <v>9.2880311718655261E-5</v>
      </c>
    </row>
    <row r="126" spans="1:12" ht="15.75" x14ac:dyDescent="0.25">
      <c r="A126" s="164" t="s">
        <v>201</v>
      </c>
      <c r="B126" s="126">
        <v>2027</v>
      </c>
      <c r="C126" s="165" t="s">
        <v>398</v>
      </c>
      <c r="D126" s="166">
        <v>3.1086052288078328E-2</v>
      </c>
      <c r="E126" s="130">
        <v>1.3360415756893609E-2</v>
      </c>
      <c r="F126" s="131">
        <v>7.3377624858455406E-2</v>
      </c>
      <c r="G126" s="131">
        <v>1.1392375837557265E-3</v>
      </c>
      <c r="H126" s="145">
        <v>2.0000009999999999E-3</v>
      </c>
      <c r="I126" s="145">
        <v>1.5750005000000001E-2</v>
      </c>
      <c r="J126" s="132">
        <v>1.2357809955973928E-3</v>
      </c>
      <c r="K126" s="146">
        <v>7.6550677545758367E-5</v>
      </c>
      <c r="L126" s="147">
        <v>8.0011952285385276E-5</v>
      </c>
    </row>
    <row r="127" spans="1:12" ht="15.75" x14ac:dyDescent="0.25">
      <c r="A127" s="164" t="s">
        <v>201</v>
      </c>
      <c r="B127" s="126">
        <v>2028</v>
      </c>
      <c r="C127" s="165" t="s">
        <v>399</v>
      </c>
      <c r="D127" s="166">
        <v>3.0195421843273479E-2</v>
      </c>
      <c r="E127" s="130">
        <v>1.1831560749219729E-2</v>
      </c>
      <c r="F127" s="131">
        <v>6.5729477820099524E-2</v>
      </c>
      <c r="G127" s="131">
        <v>1.0582275352749063E-3</v>
      </c>
      <c r="H127" s="145">
        <v>2.0000009999999999E-3</v>
      </c>
      <c r="I127" s="145">
        <v>1.5750005000000001E-2</v>
      </c>
      <c r="J127" s="132">
        <v>1.1482452346450269E-3</v>
      </c>
      <c r="K127" s="146">
        <v>6.3100722565710257E-5</v>
      </c>
      <c r="L127" s="147">
        <v>6.5953851452158261E-5</v>
      </c>
    </row>
    <row r="128" spans="1:12" ht="15.75" x14ac:dyDescent="0.25">
      <c r="A128" s="164" t="s">
        <v>201</v>
      </c>
      <c r="B128" s="126">
        <v>2029</v>
      </c>
      <c r="C128" s="165" t="s">
        <v>400</v>
      </c>
      <c r="D128" s="166">
        <v>2.9383256638276435E-2</v>
      </c>
      <c r="E128" s="130">
        <v>1.0444700432197796E-2</v>
      </c>
      <c r="F128" s="131">
        <v>5.8873093462620429E-2</v>
      </c>
      <c r="G128" s="131">
        <v>9.8372944772736736E-4</v>
      </c>
      <c r="H128" s="145">
        <v>2.0000009999999995E-3</v>
      </c>
      <c r="I128" s="145">
        <v>1.5750005000000001E-2</v>
      </c>
      <c r="J128" s="132">
        <v>1.0675785914133118E-3</v>
      </c>
      <c r="K128" s="146">
        <v>5.4673653459665119E-5</v>
      </c>
      <c r="L128" s="147">
        <v>5.7145759922016924E-5</v>
      </c>
    </row>
    <row r="129" spans="1:12" ht="15.75" x14ac:dyDescent="0.25">
      <c r="A129" s="164" t="s">
        <v>201</v>
      </c>
      <c r="B129" s="126">
        <v>2030</v>
      </c>
      <c r="C129" s="165" t="s">
        <v>401</v>
      </c>
      <c r="D129" s="166">
        <v>2.8648109829054601E-2</v>
      </c>
      <c r="E129" s="130">
        <v>9.2596527120930271E-3</v>
      </c>
      <c r="F129" s="131">
        <v>5.2906078848632729E-2</v>
      </c>
      <c r="G129" s="131">
        <v>9.1131127825622594E-4</v>
      </c>
      <c r="H129" s="145">
        <v>2.0000009999999999E-3</v>
      </c>
      <c r="I129" s="145">
        <v>1.5750005000000001E-2</v>
      </c>
      <c r="J129" s="132">
        <v>9.8917632243834775E-4</v>
      </c>
      <c r="K129" s="146">
        <v>4.6197459219311434E-5</v>
      </c>
      <c r="L129" s="147">
        <v>4.8286302817191418E-5</v>
      </c>
    </row>
    <row r="130" spans="1:12" ht="15.75" x14ac:dyDescent="0.25">
      <c r="A130" s="164" t="s">
        <v>201</v>
      </c>
      <c r="B130" s="126">
        <v>2031</v>
      </c>
      <c r="C130" s="165" t="s">
        <v>402</v>
      </c>
      <c r="D130" s="166">
        <v>2.799063794497568E-2</v>
      </c>
      <c r="E130" s="130">
        <v>8.2277069044746545E-3</v>
      </c>
      <c r="F130" s="131">
        <v>4.7690473492768636E-2</v>
      </c>
      <c r="G130" s="131">
        <v>8.4700783925702541E-4</v>
      </c>
      <c r="H130" s="145">
        <v>2.0000009999999999E-3</v>
      </c>
      <c r="I130" s="145">
        <v>1.5750005000000001E-2</v>
      </c>
      <c r="J130" s="132">
        <v>9.1945279677170132E-4</v>
      </c>
      <c r="K130" s="146">
        <v>4.1183213566261743E-5</v>
      </c>
      <c r="L130" s="147">
        <v>4.3045335416892766E-5</v>
      </c>
    </row>
    <row r="131" spans="1:12" ht="15.75" x14ac:dyDescent="0.25">
      <c r="A131" s="164" t="s">
        <v>201</v>
      </c>
      <c r="B131" s="126">
        <v>2032</v>
      </c>
      <c r="C131" s="165" t="s">
        <v>403</v>
      </c>
      <c r="D131" s="166">
        <v>2.7406248982480286E-2</v>
      </c>
      <c r="E131" s="130">
        <v>7.3492044321051605E-3</v>
      </c>
      <c r="F131" s="131">
        <v>4.3393539755890283E-2</v>
      </c>
      <c r="G131" s="131">
        <v>7.8834917947702258E-4</v>
      </c>
      <c r="H131" s="145">
        <v>2.0000010000000004E-3</v>
      </c>
      <c r="I131" s="145">
        <v>1.5750005000000004E-2</v>
      </c>
      <c r="J131" s="132">
        <v>8.5586215841223156E-4</v>
      </c>
      <c r="K131" s="146">
        <v>3.6329371466163199E-5</v>
      </c>
      <c r="L131" s="147">
        <v>3.7972024791972357E-5</v>
      </c>
    </row>
    <row r="132" spans="1:12" ht="15.75" x14ac:dyDescent="0.25">
      <c r="A132" s="164" t="s">
        <v>201</v>
      </c>
      <c r="B132" s="126">
        <v>2033</v>
      </c>
      <c r="C132" s="165" t="s">
        <v>404</v>
      </c>
      <c r="D132" s="166">
        <v>2.6885843267295581E-2</v>
      </c>
      <c r="E132" s="130">
        <v>6.5718120771249694E-3</v>
      </c>
      <c r="F132" s="131">
        <v>3.963878095669341E-2</v>
      </c>
      <c r="G132" s="131">
        <v>7.3578882803448432E-4</v>
      </c>
      <c r="H132" s="145">
        <v>2.0000009999999999E-3</v>
      </c>
      <c r="I132" s="145">
        <v>1.5750005000000001E-2</v>
      </c>
      <c r="J132" s="132">
        <v>7.9881347764101354E-4</v>
      </c>
      <c r="K132" s="146">
        <v>3.3616436011489688E-5</v>
      </c>
      <c r="L132" s="147">
        <v>3.5136422184581901E-5</v>
      </c>
    </row>
    <row r="133" spans="1:12" ht="15.75" x14ac:dyDescent="0.25">
      <c r="A133" s="164" t="s">
        <v>201</v>
      </c>
      <c r="B133" s="126">
        <v>2034</v>
      </c>
      <c r="C133" s="165" t="s">
        <v>405</v>
      </c>
      <c r="D133" s="166">
        <v>2.6422648654055459E-2</v>
      </c>
      <c r="E133" s="130">
        <v>5.849795160232138E-3</v>
      </c>
      <c r="F133" s="131">
        <v>3.6274209417520957E-2</v>
      </c>
      <c r="G133" s="131">
        <v>6.8580814372188801E-4</v>
      </c>
      <c r="H133" s="145">
        <v>2.0000010000000004E-3</v>
      </c>
      <c r="I133" s="145">
        <v>1.5750005000000001E-2</v>
      </c>
      <c r="J133" s="132">
        <v>7.4460381569632845E-4</v>
      </c>
      <c r="K133" s="146">
        <v>3.0091820196155148E-5</v>
      </c>
      <c r="L133" s="147">
        <v>3.1452441031749983E-5</v>
      </c>
    </row>
    <row r="134" spans="1:12" ht="15.75" x14ac:dyDescent="0.25">
      <c r="A134" s="164" t="s">
        <v>201</v>
      </c>
      <c r="B134" s="126">
        <v>2035</v>
      </c>
      <c r="C134" s="165" t="s">
        <v>406</v>
      </c>
      <c r="D134" s="166">
        <v>2.6013073050226557E-2</v>
      </c>
      <c r="E134" s="130">
        <v>5.197846514780234E-3</v>
      </c>
      <c r="F134" s="131">
        <v>3.3335178909048073E-2</v>
      </c>
      <c r="G134" s="131">
        <v>6.4057396152887125E-4</v>
      </c>
      <c r="H134" s="145">
        <v>2.0000009999999999E-3</v>
      </c>
      <c r="I134" s="145">
        <v>1.5750005000000001E-2</v>
      </c>
      <c r="J134" s="132">
        <v>6.9549305024914636E-4</v>
      </c>
      <c r="K134" s="146">
        <v>2.8068974284050724E-5</v>
      </c>
      <c r="L134" s="147">
        <v>2.9338123673598126E-5</v>
      </c>
    </row>
    <row r="135" spans="1:12" ht="15.75" x14ac:dyDescent="0.25">
      <c r="A135" s="164" t="s">
        <v>201</v>
      </c>
      <c r="B135" s="126">
        <v>2036</v>
      </c>
      <c r="C135" s="165" t="s">
        <v>407</v>
      </c>
      <c r="D135" s="166">
        <v>2.5653861163397434E-2</v>
      </c>
      <c r="E135" s="130">
        <v>4.6210927001710794E-3</v>
      </c>
      <c r="F135" s="131">
        <v>3.0782311823134956E-2</v>
      </c>
      <c r="G135" s="131">
        <v>6.0382896300878051E-4</v>
      </c>
      <c r="H135" s="145">
        <v>2.0000009999999999E-3</v>
      </c>
      <c r="I135" s="145">
        <v>1.5750005000000004E-2</v>
      </c>
      <c r="J135" s="132">
        <v>6.5560494723329804E-4</v>
      </c>
      <c r="K135" s="146">
        <v>2.6292000672421925E-5</v>
      </c>
      <c r="L135" s="147">
        <v>2.7480808454385256E-5</v>
      </c>
    </row>
    <row r="136" spans="1:12" ht="15.75" x14ac:dyDescent="0.25">
      <c r="A136" s="164" t="s">
        <v>201</v>
      </c>
      <c r="B136" s="126">
        <v>2037</v>
      </c>
      <c r="C136" s="165" t="s">
        <v>408</v>
      </c>
      <c r="D136" s="166">
        <v>2.5340574354401738E-2</v>
      </c>
      <c r="E136" s="130">
        <v>4.1141682575479141E-3</v>
      </c>
      <c r="F136" s="131">
        <v>2.8580918761278756E-2</v>
      </c>
      <c r="G136" s="131">
        <v>5.7056970148929573E-4</v>
      </c>
      <c r="H136" s="145">
        <v>2.0000009999999995E-3</v>
      </c>
      <c r="I136" s="145">
        <v>1.5750004999999997E-2</v>
      </c>
      <c r="J136" s="132">
        <v>6.1950894796590061E-4</v>
      </c>
      <c r="K136" s="146">
        <v>2.4472121870032253E-5</v>
      </c>
      <c r="L136" s="147">
        <v>2.5578640245165659E-5</v>
      </c>
    </row>
    <row r="137" spans="1:12" ht="15.75" x14ac:dyDescent="0.25">
      <c r="A137" s="164" t="s">
        <v>201</v>
      </c>
      <c r="B137" s="126">
        <v>2038</v>
      </c>
      <c r="C137" s="165" t="s">
        <v>409</v>
      </c>
      <c r="D137" s="166">
        <v>2.506910697656865E-2</v>
      </c>
      <c r="E137" s="130">
        <v>3.6496548362576109E-3</v>
      </c>
      <c r="F137" s="131">
        <v>2.6530349872866454E-2</v>
      </c>
      <c r="G137" s="131">
        <v>5.4067669531637644E-4</v>
      </c>
      <c r="H137" s="145">
        <v>2.0000009999999999E-3</v>
      </c>
      <c r="I137" s="145">
        <v>1.5750005000000001E-2</v>
      </c>
      <c r="J137" s="132">
        <v>5.8705209458242687E-4</v>
      </c>
      <c r="K137" s="146">
        <v>2.3205539086040153E-5</v>
      </c>
      <c r="L137" s="147">
        <v>2.4254790852494737E-5</v>
      </c>
    </row>
    <row r="138" spans="1:12" ht="15.75" x14ac:dyDescent="0.25">
      <c r="A138" s="164" t="s">
        <v>201</v>
      </c>
      <c r="B138" s="126">
        <v>2039</v>
      </c>
      <c r="C138" s="165" t="s">
        <v>410</v>
      </c>
      <c r="D138" s="166">
        <v>2.483038587834081E-2</v>
      </c>
      <c r="E138" s="130">
        <v>3.202615039145801E-3</v>
      </c>
      <c r="F138" s="131">
        <v>2.4565713170898475E-2</v>
      </c>
      <c r="G138" s="131">
        <v>5.1351792022649159E-4</v>
      </c>
      <c r="H138" s="145">
        <v>2.0000009999999995E-3</v>
      </c>
      <c r="I138" s="145">
        <v>1.5750005000000001E-2</v>
      </c>
      <c r="J138" s="132">
        <v>5.5755998383023853E-4</v>
      </c>
      <c r="K138" s="146">
        <v>2.2124070206118087E-5</v>
      </c>
      <c r="L138" s="147">
        <v>2.3124423922460003E-5</v>
      </c>
    </row>
    <row r="139" spans="1:12" ht="15.75" x14ac:dyDescent="0.25">
      <c r="A139" s="164" t="s">
        <v>201</v>
      </c>
      <c r="B139" s="126">
        <v>2040</v>
      </c>
      <c r="C139" s="165" t="s">
        <v>411</v>
      </c>
      <c r="D139" s="166">
        <v>2.4623860741156307E-2</v>
      </c>
      <c r="E139" s="130">
        <v>2.8238989213047851E-3</v>
      </c>
      <c r="F139" s="131">
        <v>2.3067673532428602E-2</v>
      </c>
      <c r="G139" s="131">
        <v>4.8965269457307661E-4</v>
      </c>
      <c r="H139" s="145">
        <v>2.0000009999999999E-3</v>
      </c>
      <c r="I139" s="145">
        <v>1.5750005000000004E-2</v>
      </c>
      <c r="J139" s="132">
        <v>5.3164577926314335E-4</v>
      </c>
      <c r="K139" s="146">
        <v>2.1151293425417696E-5</v>
      </c>
      <c r="L139" s="147">
        <v>2.2107664542647012E-5</v>
      </c>
    </row>
    <row r="140" spans="1:12" ht="15.75" x14ac:dyDescent="0.25">
      <c r="A140" s="164" t="s">
        <v>201</v>
      </c>
      <c r="B140" s="126">
        <v>2041</v>
      </c>
      <c r="C140" s="165" t="s">
        <v>412</v>
      </c>
      <c r="D140" s="166">
        <v>2.4444926862990966E-2</v>
      </c>
      <c r="E140" s="130">
        <v>2.4949440043010181E-3</v>
      </c>
      <c r="F140" s="131">
        <v>2.1732456858032455E-2</v>
      </c>
      <c r="G140" s="131">
        <v>4.7257847578554836E-4</v>
      </c>
      <c r="H140" s="145">
        <v>2.0000009999999995E-3</v>
      </c>
      <c r="I140" s="145">
        <v>1.5750005000000001E-2</v>
      </c>
      <c r="J140" s="132">
        <v>5.1311217324249655E-4</v>
      </c>
      <c r="K140" s="146">
        <v>2.0287715023420796E-5</v>
      </c>
      <c r="L140" s="147">
        <v>2.1205037498315309E-5</v>
      </c>
    </row>
    <row r="141" spans="1:12" ht="15.75" x14ac:dyDescent="0.25">
      <c r="A141" s="164" t="s">
        <v>201</v>
      </c>
      <c r="B141" s="126">
        <v>2042</v>
      </c>
      <c r="C141" s="165" t="s">
        <v>413</v>
      </c>
      <c r="D141" s="166">
        <v>2.4286966659143948E-2</v>
      </c>
      <c r="E141" s="130">
        <v>2.2252624230099365E-3</v>
      </c>
      <c r="F141" s="131">
        <v>2.0593747740592298E-2</v>
      </c>
      <c r="G141" s="131">
        <v>4.5737599728317021E-4</v>
      </c>
      <c r="H141" s="145">
        <v>2.0000009999999999E-3</v>
      </c>
      <c r="I141" s="145">
        <v>1.5750005000000001E-2</v>
      </c>
      <c r="J141" s="132">
        <v>4.9661600548932792E-4</v>
      </c>
      <c r="K141" s="146">
        <v>1.9406318952982054E-5</v>
      </c>
      <c r="L141" s="147">
        <v>2.0283790689018324E-5</v>
      </c>
    </row>
    <row r="142" spans="1:12" ht="15.75" x14ac:dyDescent="0.25">
      <c r="A142" s="164" t="s">
        <v>201</v>
      </c>
      <c r="B142" s="126">
        <v>2043</v>
      </c>
      <c r="C142" s="165" t="s">
        <v>414</v>
      </c>
      <c r="D142" s="166">
        <v>2.4147439373988132E-2</v>
      </c>
      <c r="E142" s="130">
        <v>2.0200271658153369E-3</v>
      </c>
      <c r="F142" s="131">
        <v>1.9698887768513199E-2</v>
      </c>
      <c r="G142" s="131">
        <v>4.4399612846571349E-4</v>
      </c>
      <c r="H142" s="145">
        <v>2.0000009999999999E-3</v>
      </c>
      <c r="I142" s="145">
        <v>1.5750005000000001E-2</v>
      </c>
      <c r="J142" s="132">
        <v>4.820919211014787E-4</v>
      </c>
      <c r="K142" s="146">
        <v>1.8742678687538265E-5</v>
      </c>
      <c r="L142" s="147">
        <v>1.9590137615405966E-5</v>
      </c>
    </row>
    <row r="143" spans="1:12" ht="15.75" x14ac:dyDescent="0.25">
      <c r="A143" s="164" t="s">
        <v>201</v>
      </c>
      <c r="B143" s="126">
        <v>2044</v>
      </c>
      <c r="C143" s="165" t="s">
        <v>415</v>
      </c>
      <c r="D143" s="166">
        <v>2.4025629875890232E-2</v>
      </c>
      <c r="E143" s="130">
        <v>1.8856416182856692E-3</v>
      </c>
      <c r="F143" s="131">
        <v>1.9073320691284073E-2</v>
      </c>
      <c r="G143" s="131">
        <v>4.3227836858790664E-4</v>
      </c>
      <c r="H143" s="145">
        <v>2.0000010000000004E-3</v>
      </c>
      <c r="I143" s="145">
        <v>1.5750004999999997E-2</v>
      </c>
      <c r="J143" s="132">
        <v>4.6937111148655523E-4</v>
      </c>
      <c r="K143" s="146">
        <v>1.8204436181510087E-5</v>
      </c>
      <c r="L143" s="147">
        <v>1.9027554411809152E-5</v>
      </c>
    </row>
    <row r="144" spans="1:12" ht="15.75" x14ac:dyDescent="0.25">
      <c r="A144" s="164" t="s">
        <v>201</v>
      </c>
      <c r="B144" s="126">
        <v>2045</v>
      </c>
      <c r="C144" s="165" t="s">
        <v>416</v>
      </c>
      <c r="D144" s="166">
        <v>2.3914456510605812E-2</v>
      </c>
      <c r="E144" s="130">
        <v>1.8062439949612203E-3</v>
      </c>
      <c r="F144" s="131">
        <v>1.8662104085983441E-2</v>
      </c>
      <c r="G144" s="131">
        <v>4.2181199859107237E-4</v>
      </c>
      <c r="H144" s="145">
        <v>2.0000009999999999E-3</v>
      </c>
      <c r="I144" s="145">
        <v>1.5750005000000001E-2</v>
      </c>
      <c r="J144" s="132">
        <v>4.5800721037609433E-4</v>
      </c>
      <c r="K144" s="146">
        <v>1.7734927940724396E-5</v>
      </c>
      <c r="L144" s="147">
        <v>1.8536826003745739E-5</v>
      </c>
    </row>
    <row r="145" spans="1:12" ht="15.75" x14ac:dyDescent="0.25">
      <c r="A145" s="164" t="s">
        <v>201</v>
      </c>
      <c r="B145" s="126">
        <v>2046</v>
      </c>
      <c r="C145" s="165" t="s">
        <v>417</v>
      </c>
      <c r="D145" s="166">
        <v>2.3819483103950836E-2</v>
      </c>
      <c r="E145" s="130">
        <v>1.7411391518181503E-3</v>
      </c>
      <c r="F145" s="131">
        <v>1.8343573848097931E-2</v>
      </c>
      <c r="G145" s="131">
        <v>4.1286856375821621E-4</v>
      </c>
      <c r="H145" s="145">
        <v>2.0000009999999995E-3</v>
      </c>
      <c r="I145" s="145">
        <v>1.5750004999999997E-2</v>
      </c>
      <c r="J145" s="132">
        <v>4.4829675103413207E-4</v>
      </c>
      <c r="K145" s="146">
        <v>1.7351924332680184E-5</v>
      </c>
      <c r="L145" s="147">
        <v>1.8136503544672014E-5</v>
      </c>
    </row>
    <row r="146" spans="1:12" ht="15.75" x14ac:dyDescent="0.25">
      <c r="A146" s="164" t="s">
        <v>201</v>
      </c>
      <c r="B146" s="126">
        <v>2047</v>
      </c>
      <c r="C146" s="165" t="s">
        <v>418</v>
      </c>
      <c r="D146" s="166">
        <v>2.3737366375896306E-2</v>
      </c>
      <c r="E146" s="130">
        <v>1.6859636675122722E-3</v>
      </c>
      <c r="F146" s="131">
        <v>1.8072456888263883E-2</v>
      </c>
      <c r="G146" s="131">
        <v>4.0519349164499358E-4</v>
      </c>
      <c r="H146" s="145">
        <v>2.0000010000000004E-3</v>
      </c>
      <c r="I146" s="145">
        <v>1.5750005000000004E-2</v>
      </c>
      <c r="J146" s="132">
        <v>4.3996623123222051E-4</v>
      </c>
      <c r="K146" s="146">
        <v>1.6957244513314649E-5</v>
      </c>
      <c r="L146" s="147">
        <v>1.7723972377107991E-5</v>
      </c>
    </row>
    <row r="147" spans="1:12" ht="15.75" x14ac:dyDescent="0.25">
      <c r="A147" s="164" t="s">
        <v>201</v>
      </c>
      <c r="B147" s="126">
        <v>2048</v>
      </c>
      <c r="C147" s="165" t="s">
        <v>419</v>
      </c>
      <c r="D147" s="166">
        <v>2.3664859636947824E-2</v>
      </c>
      <c r="E147" s="130">
        <v>1.6393397761060454E-3</v>
      </c>
      <c r="F147" s="131">
        <v>1.7838254656585367E-2</v>
      </c>
      <c r="G147" s="131">
        <v>3.9856399015939268E-4</v>
      </c>
      <c r="H147" s="145">
        <v>2.0000009999999999E-3</v>
      </c>
      <c r="I147" s="145">
        <v>1.5750005000000001E-2</v>
      </c>
      <c r="J147" s="132">
        <v>4.3277093686341705E-4</v>
      </c>
      <c r="K147" s="146">
        <v>1.6613181599299954E-5</v>
      </c>
      <c r="L147" s="147">
        <v>1.7364351163501664E-5</v>
      </c>
    </row>
    <row r="148" spans="1:12" ht="15.75" x14ac:dyDescent="0.25">
      <c r="A148" s="164" t="s">
        <v>201</v>
      </c>
      <c r="B148" s="126">
        <v>2049</v>
      </c>
      <c r="C148" s="165" t="s">
        <v>420</v>
      </c>
      <c r="D148" s="166">
        <v>2.360310627381304E-2</v>
      </c>
      <c r="E148" s="130">
        <v>1.6235321496202253E-3</v>
      </c>
      <c r="F148" s="131">
        <v>1.783914905110582E-2</v>
      </c>
      <c r="G148" s="131">
        <v>3.947951624661044E-4</v>
      </c>
      <c r="H148" s="145">
        <v>2.0000010000000004E-3</v>
      </c>
      <c r="I148" s="145">
        <v>1.5750005000000001E-2</v>
      </c>
      <c r="J148" s="132">
        <v>4.2868041465524668E-4</v>
      </c>
      <c r="K148" s="146">
        <v>1.6410934658495718E-5</v>
      </c>
      <c r="L148" s="147">
        <v>1.7152959303735719E-5</v>
      </c>
    </row>
    <row r="149" spans="1:12" ht="15.75" x14ac:dyDescent="0.25">
      <c r="A149" s="164" t="s">
        <v>201</v>
      </c>
      <c r="B149" s="126">
        <v>2050</v>
      </c>
      <c r="C149" s="165" t="s">
        <v>421</v>
      </c>
      <c r="D149" s="166">
        <v>2.3549707299791785E-2</v>
      </c>
      <c r="E149" s="130">
        <v>1.6101340718763419E-3</v>
      </c>
      <c r="F149" s="131">
        <v>1.784181637969286E-2</v>
      </c>
      <c r="G149" s="131">
        <v>3.916238147729001E-4</v>
      </c>
      <c r="H149" s="145">
        <v>2.0000010000000004E-3</v>
      </c>
      <c r="I149" s="145">
        <v>1.5750005000000004E-2</v>
      </c>
      <c r="J149" s="132">
        <v>4.2523891996356424E-4</v>
      </c>
      <c r="K149" s="146">
        <v>1.6221018177789846E-5</v>
      </c>
      <c r="L149" s="147">
        <v>1.6954460647388724E-5</v>
      </c>
    </row>
    <row r="150" spans="1:12" ht="15.75" x14ac:dyDescent="0.25">
      <c r="A150" s="164" t="s">
        <v>198</v>
      </c>
      <c r="B150" s="126">
        <v>2015</v>
      </c>
      <c r="C150" s="165" t="s">
        <v>200</v>
      </c>
      <c r="D150" s="166">
        <v>4.6472843740422543E-2</v>
      </c>
      <c r="E150" s="130">
        <v>8.5494605288095021E-2</v>
      </c>
      <c r="F150" s="131">
        <v>0.30518908319516641</v>
      </c>
      <c r="G150" s="131">
        <v>2.5735360969280237E-3</v>
      </c>
      <c r="H150" s="145">
        <v>2.0000009999999999E-3</v>
      </c>
      <c r="I150" s="145">
        <v>1.5750005000000001E-2</v>
      </c>
      <c r="J150" s="132">
        <v>2.7787773549588207E-3</v>
      </c>
      <c r="K150" s="146">
        <v>2.7861059666740607E-4</v>
      </c>
      <c r="L150" s="147">
        <v>2.9120813359364759E-4</v>
      </c>
    </row>
    <row r="151" spans="1:12" ht="15.75" x14ac:dyDescent="0.25">
      <c r="A151" s="164" t="s">
        <v>198</v>
      </c>
      <c r="B151" s="126">
        <v>2016</v>
      </c>
      <c r="C151" s="165" t="s">
        <v>199</v>
      </c>
      <c r="D151" s="166">
        <v>4.5754467169005185E-2</v>
      </c>
      <c r="E151" s="130">
        <v>7.1451637683814906E-2</v>
      </c>
      <c r="F151" s="131">
        <v>0.26222091085063148</v>
      </c>
      <c r="G151" s="131">
        <v>2.3652695265170796E-3</v>
      </c>
      <c r="H151" s="145">
        <v>2.0000009999999999E-3</v>
      </c>
      <c r="I151" s="145">
        <v>1.5750005000000004E-2</v>
      </c>
      <c r="J151" s="132">
        <v>2.5555615442029115E-3</v>
      </c>
      <c r="K151" s="146">
        <v>2.5680687560979257E-4</v>
      </c>
      <c r="L151" s="147">
        <v>2.6841854069661127E-4</v>
      </c>
    </row>
    <row r="152" spans="1:12" ht="15.75" x14ac:dyDescent="0.25">
      <c r="A152" s="164" t="s">
        <v>198</v>
      </c>
      <c r="B152" s="126">
        <v>2017</v>
      </c>
      <c r="C152" s="165" t="s">
        <v>422</v>
      </c>
      <c r="D152" s="166">
        <v>4.4606160064638044E-2</v>
      </c>
      <c r="E152" s="130">
        <v>5.8946339237389497E-2</v>
      </c>
      <c r="F152" s="131">
        <v>0.22506316755077346</v>
      </c>
      <c r="G152" s="131">
        <v>2.2015886504264588E-3</v>
      </c>
      <c r="H152" s="145">
        <v>2.0000009999999999E-3</v>
      </c>
      <c r="I152" s="145">
        <v>1.5750005000000001E-2</v>
      </c>
      <c r="J152" s="132">
        <v>2.3805697895320603E-3</v>
      </c>
      <c r="K152" s="146">
        <v>2.3288620559888009E-4</v>
      </c>
      <c r="L152" s="147">
        <v>2.4341628544311417E-4</v>
      </c>
    </row>
    <row r="153" spans="1:12" ht="15.75" x14ac:dyDescent="0.25">
      <c r="A153" s="164" t="s">
        <v>198</v>
      </c>
      <c r="B153" s="126">
        <v>2018</v>
      </c>
      <c r="C153" s="165" t="s">
        <v>423</v>
      </c>
      <c r="D153" s="166">
        <v>4.3388870147189708E-2</v>
      </c>
      <c r="E153" s="130">
        <v>4.8263281647497824E-2</v>
      </c>
      <c r="F153" s="131">
        <v>0.19226073396650833</v>
      </c>
      <c r="G153" s="131">
        <v>2.0850101924484638E-3</v>
      </c>
      <c r="H153" s="145">
        <v>2.0000009999999995E-3</v>
      </c>
      <c r="I153" s="145">
        <v>1.5750005000000001E-2</v>
      </c>
      <c r="J153" s="132">
        <v>2.2562236760609367E-3</v>
      </c>
      <c r="K153" s="146">
        <v>2.1225863189713604E-4</v>
      </c>
      <c r="L153" s="147">
        <v>2.2185602197616802E-4</v>
      </c>
    </row>
    <row r="154" spans="1:12" ht="15.75" x14ac:dyDescent="0.25">
      <c r="A154" s="164" t="s">
        <v>198</v>
      </c>
      <c r="B154" s="126">
        <v>2019</v>
      </c>
      <c r="C154" s="165" t="s">
        <v>424</v>
      </c>
      <c r="D154" s="166">
        <v>4.2117348817344892E-2</v>
      </c>
      <c r="E154" s="130">
        <v>3.891548526255828E-2</v>
      </c>
      <c r="F154" s="131">
        <v>0.1636359012854908</v>
      </c>
      <c r="G154" s="131">
        <v>1.9906891849833705E-3</v>
      </c>
      <c r="H154" s="145">
        <v>2.0000009999999999E-3</v>
      </c>
      <c r="I154" s="145">
        <v>1.5750005000000001E-2</v>
      </c>
      <c r="J154" s="132">
        <v>2.155837463361134E-3</v>
      </c>
      <c r="K154" s="146">
        <v>1.9115416321119686E-4</v>
      </c>
      <c r="L154" s="147">
        <v>1.9979730493664065E-4</v>
      </c>
    </row>
    <row r="155" spans="1:12" ht="15.75" x14ac:dyDescent="0.25">
      <c r="A155" s="164" t="s">
        <v>198</v>
      </c>
      <c r="B155" s="126">
        <v>2020</v>
      </c>
      <c r="C155" s="165" t="s">
        <v>425</v>
      </c>
      <c r="D155" s="166">
        <v>4.0824514564618886E-2</v>
      </c>
      <c r="E155" s="130">
        <v>3.2527842649594782E-2</v>
      </c>
      <c r="F155" s="131">
        <v>0.1402500613724692</v>
      </c>
      <c r="G155" s="131">
        <v>1.9020834875096656E-3</v>
      </c>
      <c r="H155" s="145">
        <v>2.0000010000000004E-3</v>
      </c>
      <c r="I155" s="145">
        <v>1.5750005000000001E-2</v>
      </c>
      <c r="J155" s="132">
        <v>2.0605458380215792E-3</v>
      </c>
      <c r="K155" s="146">
        <v>1.7562381586021304E-4</v>
      </c>
      <c r="L155" s="147">
        <v>1.8356474977097349E-4</v>
      </c>
    </row>
    <row r="156" spans="1:12" ht="15.75" x14ac:dyDescent="0.25">
      <c r="A156" s="164" t="s">
        <v>198</v>
      </c>
      <c r="B156" s="126">
        <v>2021</v>
      </c>
      <c r="C156" s="165" t="s">
        <v>426</v>
      </c>
      <c r="D156" s="166">
        <v>3.9572393331734443E-2</v>
      </c>
      <c r="E156" s="130">
        <v>2.7875004058515753E-2</v>
      </c>
      <c r="F156" s="131">
        <v>0.12039647427300744</v>
      </c>
      <c r="G156" s="131">
        <v>1.8047708570294006E-3</v>
      </c>
      <c r="H156" s="145">
        <v>2.0000010000000004E-3</v>
      </c>
      <c r="I156" s="145">
        <v>1.5750005000000004E-2</v>
      </c>
      <c r="J156" s="132">
        <v>1.9556766931114818E-3</v>
      </c>
      <c r="K156" s="146">
        <v>1.5745897454809313E-4</v>
      </c>
      <c r="L156" s="147">
        <v>1.6457857026374928E-4</v>
      </c>
    </row>
    <row r="157" spans="1:12" ht="15.75" x14ac:dyDescent="0.25">
      <c r="A157" s="164" t="s">
        <v>198</v>
      </c>
      <c r="B157" s="126">
        <v>2022</v>
      </c>
      <c r="C157" s="165" t="s">
        <v>427</v>
      </c>
      <c r="D157" s="166">
        <v>3.8276781381696476E-2</v>
      </c>
      <c r="E157" s="130">
        <v>2.2942431631587185E-2</v>
      </c>
      <c r="F157" s="131">
        <v>0.1026340877489882</v>
      </c>
      <c r="G157" s="131">
        <v>1.6966314313509238E-3</v>
      </c>
      <c r="H157" s="145">
        <v>2.0000009999999999E-3</v>
      </c>
      <c r="I157" s="145">
        <v>1.5750005000000001E-2</v>
      </c>
      <c r="J157" s="132">
        <v>1.8390829632111963E-3</v>
      </c>
      <c r="K157" s="146">
        <v>1.4216679231476937E-4</v>
      </c>
      <c r="L157" s="147">
        <v>1.4859494306032419E-4</v>
      </c>
    </row>
    <row r="158" spans="1:12" ht="15.75" x14ac:dyDescent="0.25">
      <c r="A158" s="164" t="s">
        <v>198</v>
      </c>
      <c r="B158" s="126">
        <v>2023</v>
      </c>
      <c r="C158" s="165" t="s">
        <v>428</v>
      </c>
      <c r="D158" s="166">
        <v>3.7001413123927109E-2</v>
      </c>
      <c r="E158" s="130">
        <v>1.963502659710456E-2</v>
      </c>
      <c r="F158" s="131">
        <v>8.8595938986474859E-2</v>
      </c>
      <c r="G158" s="131">
        <v>1.6003675225821309E-3</v>
      </c>
      <c r="H158" s="145">
        <v>2.0000009999999999E-3</v>
      </c>
      <c r="I158" s="145">
        <v>1.5750005000000001E-2</v>
      </c>
      <c r="J158" s="132">
        <v>1.7350669156237716E-3</v>
      </c>
      <c r="K158" s="146">
        <v>1.2749877109895173E-4</v>
      </c>
      <c r="L158" s="147">
        <v>1.3326369755406489E-4</v>
      </c>
    </row>
    <row r="159" spans="1:12" ht="15.75" x14ac:dyDescent="0.25">
      <c r="A159" s="164" t="s">
        <v>198</v>
      </c>
      <c r="B159" s="126">
        <v>2024</v>
      </c>
      <c r="C159" s="165" t="s">
        <v>429</v>
      </c>
      <c r="D159" s="166">
        <v>3.5749291415299617E-2</v>
      </c>
      <c r="E159" s="130">
        <v>1.6800677433550504E-2</v>
      </c>
      <c r="F159" s="131">
        <v>7.6708477742252354E-2</v>
      </c>
      <c r="G159" s="131">
        <v>1.5113604509702746E-3</v>
      </c>
      <c r="H159" s="145">
        <v>2.0000009999999999E-3</v>
      </c>
      <c r="I159" s="145">
        <v>1.5750005000000001E-2</v>
      </c>
      <c r="J159" s="132">
        <v>1.6389764661236962E-3</v>
      </c>
      <c r="K159" s="146">
        <v>1.120089675110169E-4</v>
      </c>
      <c r="L159" s="147">
        <v>1.1707351632362724E-4</v>
      </c>
    </row>
    <row r="160" spans="1:12" ht="15.75" x14ac:dyDescent="0.25">
      <c r="A160" s="164" t="s">
        <v>198</v>
      </c>
      <c r="B160" s="126">
        <v>2025</v>
      </c>
      <c r="C160" s="165" t="s">
        <v>430</v>
      </c>
      <c r="D160" s="166">
        <v>3.4529483080278124E-2</v>
      </c>
      <c r="E160" s="130">
        <v>1.4566485788422571E-2</v>
      </c>
      <c r="F160" s="131">
        <v>6.72857117706568E-2</v>
      </c>
      <c r="G160" s="131">
        <v>1.4410083799157401E-3</v>
      </c>
      <c r="H160" s="145">
        <v>2.0000009999999999E-3</v>
      </c>
      <c r="I160" s="145">
        <v>1.5750005000000004E-2</v>
      </c>
      <c r="J160" s="132">
        <v>1.5629398505325907E-3</v>
      </c>
      <c r="K160" s="146">
        <v>1.0113370542765852E-4</v>
      </c>
      <c r="L160" s="147">
        <v>1.0570652328937039E-4</v>
      </c>
    </row>
    <row r="161" spans="1:12" ht="15.75" x14ac:dyDescent="0.25">
      <c r="A161" s="164" t="s">
        <v>198</v>
      </c>
      <c r="B161" s="126">
        <v>2026</v>
      </c>
      <c r="C161" s="165" t="s">
        <v>431</v>
      </c>
      <c r="D161" s="166">
        <v>3.3406424435889225E-2</v>
      </c>
      <c r="E161" s="130">
        <v>1.2718779544656706E-2</v>
      </c>
      <c r="F161" s="131">
        <v>5.9590017661397814E-2</v>
      </c>
      <c r="G161" s="131">
        <v>1.3705021777443483E-3</v>
      </c>
      <c r="H161" s="145">
        <v>2.0000009999999995E-3</v>
      </c>
      <c r="I161" s="145">
        <v>1.5750005000000001E-2</v>
      </c>
      <c r="J161" s="132">
        <v>1.4868181058508433E-3</v>
      </c>
      <c r="K161" s="146">
        <v>8.7950186092928349E-5</v>
      </c>
      <c r="L161" s="147">
        <v>9.1926907994711009E-5</v>
      </c>
    </row>
    <row r="162" spans="1:12" ht="15.75" x14ac:dyDescent="0.25">
      <c r="A162" s="164" t="s">
        <v>198</v>
      </c>
      <c r="B162" s="126">
        <v>2027</v>
      </c>
      <c r="C162" s="165" t="s">
        <v>432</v>
      </c>
      <c r="D162" s="166">
        <v>3.2371986218079837E-2</v>
      </c>
      <c r="E162" s="130">
        <v>1.1150828429059859E-2</v>
      </c>
      <c r="F162" s="131">
        <v>5.3089661239021355E-2</v>
      </c>
      <c r="G162" s="131">
        <v>1.2909145105332092E-3</v>
      </c>
      <c r="H162" s="145">
        <v>2.0000009999999995E-3</v>
      </c>
      <c r="I162" s="145">
        <v>1.5750004999999997E-2</v>
      </c>
      <c r="J162" s="132">
        <v>1.4009616012853427E-3</v>
      </c>
      <c r="K162" s="146">
        <v>7.1398981217799337E-5</v>
      </c>
      <c r="L162" s="147">
        <v>7.4627329330014623E-5</v>
      </c>
    </row>
    <row r="163" spans="1:12" ht="15.75" x14ac:dyDescent="0.25">
      <c r="A163" s="164" t="s">
        <v>198</v>
      </c>
      <c r="B163" s="126">
        <v>2028</v>
      </c>
      <c r="C163" s="165" t="s">
        <v>433</v>
      </c>
      <c r="D163" s="166">
        <v>3.1435505035283036E-2</v>
      </c>
      <c r="E163" s="130">
        <v>9.8668853672104467E-3</v>
      </c>
      <c r="F163" s="131">
        <v>4.7733436117184322E-2</v>
      </c>
      <c r="G163" s="131">
        <v>1.2089716149710189E-3</v>
      </c>
      <c r="H163" s="145">
        <v>2.0000009999999999E-3</v>
      </c>
      <c r="I163" s="145">
        <v>1.5750005000000001E-2</v>
      </c>
      <c r="J163" s="132">
        <v>1.3123932675644953E-3</v>
      </c>
      <c r="K163" s="146">
        <v>5.8369959656229878E-5</v>
      </c>
      <c r="L163" s="147">
        <v>6.1009188433463851E-5</v>
      </c>
    </row>
    <row r="164" spans="1:12" ht="15.75" x14ac:dyDescent="0.25">
      <c r="A164" s="164" t="s">
        <v>198</v>
      </c>
      <c r="B164" s="126">
        <v>2029</v>
      </c>
      <c r="C164" s="165" t="s">
        <v>434</v>
      </c>
      <c r="D164" s="166">
        <v>3.0589641219208451E-2</v>
      </c>
      <c r="E164" s="130">
        <v>8.727696614716722E-3</v>
      </c>
      <c r="F164" s="131">
        <v>4.3077583200131775E-2</v>
      </c>
      <c r="G164" s="131">
        <v>1.1314865303055067E-3</v>
      </c>
      <c r="H164" s="145">
        <v>2.0000009999999999E-3</v>
      </c>
      <c r="I164" s="145">
        <v>1.5750005000000001E-2</v>
      </c>
      <c r="J164" s="132">
        <v>1.2284811333594966E-3</v>
      </c>
      <c r="K164" s="146">
        <v>4.9888215532260246E-5</v>
      </c>
      <c r="L164" s="147">
        <v>5.2143937788159057E-5</v>
      </c>
    </row>
    <row r="165" spans="1:12" ht="15.75" x14ac:dyDescent="0.25">
      <c r="A165" s="164" t="s">
        <v>198</v>
      </c>
      <c r="B165" s="126">
        <v>2030</v>
      </c>
      <c r="C165" s="165" t="s">
        <v>435</v>
      </c>
      <c r="D165" s="166">
        <v>2.9832186148225741E-2</v>
      </c>
      <c r="E165" s="130">
        <v>7.7881043842132989E-3</v>
      </c>
      <c r="F165" s="131">
        <v>3.9215529207247836E-2</v>
      </c>
      <c r="G165" s="131">
        <v>1.0576378274654984E-3</v>
      </c>
      <c r="H165" s="145">
        <v>2.0000010000000004E-3</v>
      </c>
      <c r="I165" s="145">
        <v>1.5750005000000001E-2</v>
      </c>
      <c r="J165" s="132">
        <v>1.1484823251782577E-3</v>
      </c>
      <c r="K165" s="146">
        <v>4.2359987119090846E-5</v>
      </c>
      <c r="L165" s="147">
        <v>4.4275321458385842E-5</v>
      </c>
    </row>
    <row r="166" spans="1:12" ht="15.75" x14ac:dyDescent="0.25">
      <c r="A166" s="164" t="s">
        <v>198</v>
      </c>
      <c r="B166" s="126">
        <v>2031</v>
      </c>
      <c r="C166" s="165" t="s">
        <v>436</v>
      </c>
      <c r="D166" s="166">
        <v>2.9156121240029125E-2</v>
      </c>
      <c r="E166" s="130">
        <v>6.9435297611338959E-3</v>
      </c>
      <c r="F166" s="131">
        <v>3.5768133656993127E-2</v>
      </c>
      <c r="G166" s="131">
        <v>9.8933910517852225E-4</v>
      </c>
      <c r="H166" s="145">
        <v>2.0000009999999999E-3</v>
      </c>
      <c r="I166" s="145">
        <v>1.5750005000000004E-2</v>
      </c>
      <c r="J166" s="132">
        <v>1.0743634283749937E-3</v>
      </c>
      <c r="K166" s="146">
        <v>3.8548458284087685E-5</v>
      </c>
      <c r="L166" s="147">
        <v>4.0291451465655731E-5</v>
      </c>
    </row>
    <row r="167" spans="1:12" ht="15.75" x14ac:dyDescent="0.25">
      <c r="A167" s="164" t="s">
        <v>198</v>
      </c>
      <c r="B167" s="126">
        <v>2032</v>
      </c>
      <c r="C167" s="165" t="s">
        <v>437</v>
      </c>
      <c r="D167" s="166">
        <v>2.8558214858127557E-2</v>
      </c>
      <c r="E167" s="130">
        <v>6.2397287437063291E-3</v>
      </c>
      <c r="F167" s="131">
        <v>3.3022967433473396E-2</v>
      </c>
      <c r="G167" s="131">
        <v>9.2589713315294891E-4</v>
      </c>
      <c r="H167" s="145">
        <v>2.0000009999999995E-3</v>
      </c>
      <c r="I167" s="145">
        <v>1.5750005000000001E-2</v>
      </c>
      <c r="J167" s="132">
        <v>1.0055336141971511E-3</v>
      </c>
      <c r="K167" s="146">
        <v>3.4543785316225418E-5</v>
      </c>
      <c r="L167" s="147">
        <v>3.6105701458430445E-5</v>
      </c>
    </row>
    <row r="168" spans="1:12" ht="15.75" x14ac:dyDescent="0.25">
      <c r="A168" s="164" t="s">
        <v>198</v>
      </c>
      <c r="B168" s="126">
        <v>2033</v>
      </c>
      <c r="C168" s="165" t="s">
        <v>438</v>
      </c>
      <c r="D168" s="166">
        <v>2.8029263646084775E-2</v>
      </c>
      <c r="E168" s="130">
        <v>5.6149578510165223E-3</v>
      </c>
      <c r="F168" s="131">
        <v>3.0639691807386522E-2</v>
      </c>
      <c r="G168" s="131">
        <v>8.6715985372394651E-4</v>
      </c>
      <c r="H168" s="145">
        <v>2.0000009999999995E-3</v>
      </c>
      <c r="I168" s="145">
        <v>1.5750005000000001E-2</v>
      </c>
      <c r="J168" s="132">
        <v>9.4176464469612341E-4</v>
      </c>
      <c r="K168" s="146">
        <v>3.1872701333786723E-5</v>
      </c>
      <c r="L168" s="147">
        <v>3.3313842049911682E-5</v>
      </c>
    </row>
    <row r="169" spans="1:12" ht="15.75" x14ac:dyDescent="0.25">
      <c r="A169" s="164" t="s">
        <v>198</v>
      </c>
      <c r="B169" s="126">
        <v>2034</v>
      </c>
      <c r="C169" s="165" t="s">
        <v>439</v>
      </c>
      <c r="D169" s="166">
        <v>2.756363591945267E-2</v>
      </c>
      <c r="E169" s="130">
        <v>5.0453189214870577E-3</v>
      </c>
      <c r="F169" s="131">
        <v>2.8534487660799586E-2</v>
      </c>
      <c r="G169" s="131">
        <v>8.1209141236644159E-4</v>
      </c>
      <c r="H169" s="145">
        <v>2.0000009999999999E-3</v>
      </c>
      <c r="I169" s="145">
        <v>1.5750005000000001E-2</v>
      </c>
      <c r="J169" s="132">
        <v>8.8197324347024579E-4</v>
      </c>
      <c r="K169" s="146">
        <v>2.9511633872388652E-5</v>
      </c>
      <c r="L169" s="147">
        <v>3.0846018548724598E-5</v>
      </c>
    </row>
    <row r="170" spans="1:12" ht="15.75" x14ac:dyDescent="0.25">
      <c r="A170" s="164" t="s">
        <v>198</v>
      </c>
      <c r="B170" s="126">
        <v>2035</v>
      </c>
      <c r="C170" s="165" t="s">
        <v>440</v>
      </c>
      <c r="D170" s="166">
        <v>2.7158170665162323E-2</v>
      </c>
      <c r="E170" s="130">
        <v>4.5488738269685693E-3</v>
      </c>
      <c r="F170" s="131">
        <v>2.6780183728805841E-2</v>
      </c>
      <c r="G170" s="131">
        <v>7.6152464507264284E-4</v>
      </c>
      <c r="H170" s="145">
        <v>2.0000009999999999E-3</v>
      </c>
      <c r="I170" s="145">
        <v>1.5750005000000001E-2</v>
      </c>
      <c r="J170" s="132">
        <v>8.270714165788223E-4</v>
      </c>
      <c r="K170" s="146">
        <v>2.7280618465146541E-5</v>
      </c>
      <c r="L170" s="147">
        <v>2.8514123790991182E-5</v>
      </c>
    </row>
    <row r="171" spans="1:12" ht="15.75" x14ac:dyDescent="0.25">
      <c r="A171" s="164" t="s">
        <v>198</v>
      </c>
      <c r="B171" s="126">
        <v>2036</v>
      </c>
      <c r="C171" s="165" t="s">
        <v>441</v>
      </c>
      <c r="D171" s="166">
        <v>2.6806533408006521E-2</v>
      </c>
      <c r="E171" s="130">
        <v>4.112994045989255E-3</v>
      </c>
      <c r="F171" s="131">
        <v>2.5275781803840675E-2</v>
      </c>
      <c r="G171" s="131">
        <v>7.1822332720946453E-4</v>
      </c>
      <c r="H171" s="145">
        <v>2.0000009999999999E-3</v>
      </c>
      <c r="I171" s="145">
        <v>1.5750005000000001E-2</v>
      </c>
      <c r="J171" s="132">
        <v>7.8006181868779277E-4</v>
      </c>
      <c r="K171" s="146">
        <v>2.5280622875857895E-5</v>
      </c>
      <c r="L171" s="147">
        <v>2.642370038011032E-5</v>
      </c>
    </row>
    <row r="172" spans="1:12" ht="15.75" x14ac:dyDescent="0.25">
      <c r="A172" s="164" t="s">
        <v>198</v>
      </c>
      <c r="B172" s="126">
        <v>2037</v>
      </c>
      <c r="C172" s="165" t="s">
        <v>442</v>
      </c>
      <c r="D172" s="166">
        <v>2.6505125101416546E-2</v>
      </c>
      <c r="E172" s="130">
        <v>3.7406960793678599E-3</v>
      </c>
      <c r="F172" s="131">
        <v>2.4037329182327122E-2</v>
      </c>
      <c r="G172" s="131">
        <v>6.7962475624878168E-4</v>
      </c>
      <c r="H172" s="145">
        <v>2.0000009999999999E-3</v>
      </c>
      <c r="I172" s="145">
        <v>1.5750005000000001E-2</v>
      </c>
      <c r="J172" s="132">
        <v>7.3814744621386185E-4</v>
      </c>
      <c r="K172" s="146">
        <v>2.3744028324349595E-5</v>
      </c>
      <c r="L172" s="147">
        <v>2.4817627932847781E-5</v>
      </c>
    </row>
    <row r="173" spans="1:12" ht="15.75" x14ac:dyDescent="0.25">
      <c r="A173" s="164" t="s">
        <v>198</v>
      </c>
      <c r="B173" s="126">
        <v>2038</v>
      </c>
      <c r="C173" s="165" t="s">
        <v>443</v>
      </c>
      <c r="D173" s="166">
        <v>2.6248769358273846E-2</v>
      </c>
      <c r="E173" s="130">
        <v>3.4093054164584754E-3</v>
      </c>
      <c r="F173" s="131">
        <v>2.2940840885473941E-2</v>
      </c>
      <c r="G173" s="131">
        <v>6.4512292548600926E-4</v>
      </c>
      <c r="H173" s="145">
        <v>2.0000009999999999E-3</v>
      </c>
      <c r="I173" s="145">
        <v>1.5750005000000001E-2</v>
      </c>
      <c r="J173" s="132">
        <v>7.0067660133729746E-4</v>
      </c>
      <c r="K173" s="146">
        <v>2.2506144609033479E-5</v>
      </c>
      <c r="L173" s="147">
        <v>2.3523772873049666E-5</v>
      </c>
    </row>
    <row r="174" spans="1:12" ht="15.75" x14ac:dyDescent="0.25">
      <c r="A174" s="164" t="s">
        <v>198</v>
      </c>
      <c r="B174" s="126">
        <v>2039</v>
      </c>
      <c r="C174" s="165" t="s">
        <v>444</v>
      </c>
      <c r="D174" s="166">
        <v>2.6029520032362322E-2</v>
      </c>
      <c r="E174" s="130">
        <v>3.0899490154417827E-3</v>
      </c>
      <c r="F174" s="131">
        <v>2.1886992287688929E-2</v>
      </c>
      <c r="G174" s="131">
        <v>6.1407979774483006E-4</v>
      </c>
      <c r="H174" s="145">
        <v>2.0000009999999999E-3</v>
      </c>
      <c r="I174" s="145">
        <v>1.5750005000000001E-2</v>
      </c>
      <c r="J174" s="132">
        <v>6.6695812720290808E-4</v>
      </c>
      <c r="K174" s="146">
        <v>2.1469265442648165E-5</v>
      </c>
      <c r="L174" s="147">
        <v>2.2440012860604311E-5</v>
      </c>
    </row>
    <row r="175" spans="1:12" ht="15.75" x14ac:dyDescent="0.25">
      <c r="A175" s="164" t="s">
        <v>198</v>
      </c>
      <c r="B175" s="126">
        <v>2040</v>
      </c>
      <c r="C175" s="165" t="s">
        <v>445</v>
      </c>
      <c r="D175" s="166">
        <v>2.5844871369911034E-2</v>
      </c>
      <c r="E175" s="130">
        <v>2.8231007479136193E-3</v>
      </c>
      <c r="F175" s="131">
        <v>2.1086997811355687E-2</v>
      </c>
      <c r="G175" s="131">
        <v>5.8702428233530326E-4</v>
      </c>
      <c r="H175" s="145">
        <v>2.0000009999999999E-3</v>
      </c>
      <c r="I175" s="145">
        <v>1.5750005000000001E-2</v>
      </c>
      <c r="J175" s="132">
        <v>6.375713325329753E-4</v>
      </c>
      <c r="K175" s="146">
        <v>2.0544978315270173E-5</v>
      </c>
      <c r="L175" s="147">
        <v>2.1473930959370827E-5</v>
      </c>
    </row>
    <row r="176" spans="1:12" ht="15.75" x14ac:dyDescent="0.25">
      <c r="A176" s="164" t="s">
        <v>198</v>
      </c>
      <c r="B176" s="126">
        <v>2041</v>
      </c>
      <c r="C176" s="165" t="s">
        <v>446</v>
      </c>
      <c r="D176" s="166">
        <v>2.5690605249382277E-2</v>
      </c>
      <c r="E176" s="130">
        <v>2.6127757729719719E-3</v>
      </c>
      <c r="F176" s="131">
        <v>2.042811633993857E-2</v>
      </c>
      <c r="G176" s="131">
        <v>5.6629462310316949E-4</v>
      </c>
      <c r="H176" s="145">
        <v>2.0000009999999999E-3</v>
      </c>
      <c r="I176" s="145">
        <v>1.5750005000000001E-2</v>
      </c>
      <c r="J176" s="132">
        <v>6.1505913207463079E-4</v>
      </c>
      <c r="K176" s="146">
        <v>1.9778515876706881E-5</v>
      </c>
      <c r="L176" s="147">
        <v>2.0672806552126141E-5</v>
      </c>
    </row>
    <row r="177" spans="1:12" ht="15.75" x14ac:dyDescent="0.25">
      <c r="A177" s="164" t="s">
        <v>198</v>
      </c>
      <c r="B177" s="126">
        <v>2042</v>
      </c>
      <c r="C177" s="165" t="s">
        <v>447</v>
      </c>
      <c r="D177" s="166">
        <v>2.5559946157639284E-2</v>
      </c>
      <c r="E177" s="130">
        <v>2.43492210976758E-3</v>
      </c>
      <c r="F177" s="131">
        <v>1.9844117384344256E-2</v>
      </c>
      <c r="G177" s="131">
        <v>5.4856150586928009E-4</v>
      </c>
      <c r="H177" s="145">
        <v>2.0000009999999999E-3</v>
      </c>
      <c r="I177" s="145">
        <v>1.5750005000000001E-2</v>
      </c>
      <c r="J177" s="132">
        <v>5.9579790518675976E-4</v>
      </c>
      <c r="K177" s="146">
        <v>1.9187446623569777E-5</v>
      </c>
      <c r="L177" s="147">
        <v>2.0055010825544146E-5</v>
      </c>
    </row>
    <row r="178" spans="1:12" ht="15.75" x14ac:dyDescent="0.25">
      <c r="A178" s="164" t="s">
        <v>198</v>
      </c>
      <c r="B178" s="126">
        <v>2043</v>
      </c>
      <c r="C178" s="165" t="s">
        <v>448</v>
      </c>
      <c r="D178" s="166">
        <v>2.5451350060455936E-2</v>
      </c>
      <c r="E178" s="130">
        <v>2.3050074468566033E-3</v>
      </c>
      <c r="F178" s="131">
        <v>1.9418962660149867E-2</v>
      </c>
      <c r="G178" s="131">
        <v>5.3353364007801358E-4</v>
      </c>
      <c r="H178" s="145">
        <v>2.0000009999999995E-3</v>
      </c>
      <c r="I178" s="145">
        <v>1.5750004999999997E-2</v>
      </c>
      <c r="J178" s="132">
        <v>5.7947378240098878E-4</v>
      </c>
      <c r="K178" s="146">
        <v>1.8711701320113583E-5</v>
      </c>
      <c r="L178" s="147">
        <v>1.9557764765887319E-5</v>
      </c>
    </row>
    <row r="179" spans="1:12" ht="15.75" x14ac:dyDescent="0.25">
      <c r="A179" s="164" t="s">
        <v>198</v>
      </c>
      <c r="B179" s="126">
        <v>2044</v>
      </c>
      <c r="C179" s="165" t="s">
        <v>449</v>
      </c>
      <c r="D179" s="166">
        <v>2.5359522544236613E-2</v>
      </c>
      <c r="E179" s="130">
        <v>2.2089980384830026E-3</v>
      </c>
      <c r="F179" s="131">
        <v>1.9082688723675325E-2</v>
      </c>
      <c r="G179" s="131">
        <v>5.2075584533858323E-4</v>
      </c>
      <c r="H179" s="145">
        <v>2.0000009999999999E-3</v>
      </c>
      <c r="I179" s="145">
        <v>1.5750005000000001E-2</v>
      </c>
      <c r="J179" s="132">
        <v>5.6559342069358812E-4</v>
      </c>
      <c r="K179" s="146">
        <v>1.8315746378115806E-5</v>
      </c>
      <c r="L179" s="147">
        <v>1.914390175809953E-5</v>
      </c>
    </row>
    <row r="180" spans="1:12" ht="15.75" x14ac:dyDescent="0.25">
      <c r="A180" s="164" t="s">
        <v>198</v>
      </c>
      <c r="B180" s="126">
        <v>2045</v>
      </c>
      <c r="C180" s="165" t="s">
        <v>450</v>
      </c>
      <c r="D180" s="166">
        <v>2.5281860286784707E-2</v>
      </c>
      <c r="E180" s="130">
        <v>2.1493217804611016E-3</v>
      </c>
      <c r="F180" s="131">
        <v>1.8878200872276294E-2</v>
      </c>
      <c r="G180" s="131">
        <v>5.1001324662228837E-4</v>
      </c>
      <c r="H180" s="145">
        <v>2.0000009999999999E-3</v>
      </c>
      <c r="I180" s="145">
        <v>1.5750005000000001E-2</v>
      </c>
      <c r="J180" s="132">
        <v>5.5392226880988558E-4</v>
      </c>
      <c r="K180" s="146">
        <v>1.8014288106999575E-5</v>
      </c>
      <c r="L180" s="147">
        <v>1.8828818958630267E-5</v>
      </c>
    </row>
    <row r="181" spans="1:12" ht="15.75" x14ac:dyDescent="0.25">
      <c r="A181" s="164" t="s">
        <v>198</v>
      </c>
      <c r="B181" s="126">
        <v>2046</v>
      </c>
      <c r="C181" s="165" t="s">
        <v>451</v>
      </c>
      <c r="D181" s="166">
        <v>2.5216297347772702E-2</v>
      </c>
      <c r="E181" s="130">
        <v>2.0979963851881626E-3</v>
      </c>
      <c r="F181" s="131">
        <v>1.8709405596496632E-2</v>
      </c>
      <c r="G181" s="131">
        <v>5.0101256402191436E-4</v>
      </c>
      <c r="H181" s="145">
        <v>2.0000009999999999E-3</v>
      </c>
      <c r="I181" s="145">
        <v>1.5750005000000004E-2</v>
      </c>
      <c r="J181" s="132">
        <v>5.441457754349168E-4</v>
      </c>
      <c r="K181" s="146">
        <v>1.7731101537209667E-5</v>
      </c>
      <c r="L181" s="147">
        <v>1.8532825792558478E-5</v>
      </c>
    </row>
    <row r="182" spans="1:12" ht="15.75" x14ac:dyDescent="0.25">
      <c r="A182" s="164" t="s">
        <v>198</v>
      </c>
      <c r="B182" s="126">
        <v>2047</v>
      </c>
      <c r="C182" s="165" t="s">
        <v>452</v>
      </c>
      <c r="D182" s="166">
        <v>2.5161686734360578E-2</v>
      </c>
      <c r="E182" s="130">
        <v>2.0532165161126492E-3</v>
      </c>
      <c r="F182" s="131">
        <v>1.8558730091699095E-2</v>
      </c>
      <c r="G182" s="131">
        <v>4.9361837833623336E-4</v>
      </c>
      <c r="H182" s="145">
        <v>2.0000009999999999E-3</v>
      </c>
      <c r="I182" s="145">
        <v>1.5750005000000001E-2</v>
      </c>
      <c r="J182" s="132">
        <v>5.3611235778876351E-4</v>
      </c>
      <c r="K182" s="146">
        <v>1.751305630797421E-5</v>
      </c>
      <c r="L182" s="147">
        <v>1.8304915770938739E-5</v>
      </c>
    </row>
    <row r="183" spans="1:12" ht="15.75" x14ac:dyDescent="0.25">
      <c r="A183" s="164" t="s">
        <v>198</v>
      </c>
      <c r="B183" s="126">
        <v>2048</v>
      </c>
      <c r="C183" s="165" t="s">
        <v>453</v>
      </c>
      <c r="D183" s="166">
        <v>2.5116032937954925E-2</v>
      </c>
      <c r="E183" s="130">
        <v>2.017672696289512E-3</v>
      </c>
      <c r="F183" s="131">
        <v>1.8437395472168501E-2</v>
      </c>
      <c r="G183" s="131">
        <v>4.8757468583313112E-4</v>
      </c>
      <c r="H183" s="145">
        <v>2.0000010000000004E-3</v>
      </c>
      <c r="I183" s="145">
        <v>1.5750005000000004E-2</v>
      </c>
      <c r="J183" s="132">
        <v>5.2954838617790467E-4</v>
      </c>
      <c r="K183" s="146">
        <v>1.731700447009149E-5</v>
      </c>
      <c r="L183" s="147">
        <v>1.8100002631184905E-5</v>
      </c>
    </row>
    <row r="184" spans="1:12" ht="15.75" x14ac:dyDescent="0.25">
      <c r="A184" s="164" t="s">
        <v>198</v>
      </c>
      <c r="B184" s="126">
        <v>2049</v>
      </c>
      <c r="C184" s="165" t="s">
        <v>454</v>
      </c>
      <c r="D184" s="166">
        <v>2.5076835965316287E-2</v>
      </c>
      <c r="E184" s="130">
        <v>2.0043571547844956E-3</v>
      </c>
      <c r="F184" s="131">
        <v>1.8438612394016236E-2</v>
      </c>
      <c r="G184" s="131">
        <v>4.8377330368562949E-4</v>
      </c>
      <c r="H184" s="145">
        <v>2.0000009999999999E-3</v>
      </c>
      <c r="I184" s="145">
        <v>1.5750005000000001E-2</v>
      </c>
      <c r="J184" s="132">
        <v>5.2542005312109267E-4</v>
      </c>
      <c r="K184" s="146">
        <v>1.717130174844073E-5</v>
      </c>
      <c r="L184" s="147">
        <v>1.7947710687802078E-5</v>
      </c>
    </row>
    <row r="185" spans="1:12" ht="15.75" x14ac:dyDescent="0.25">
      <c r="A185" s="164" t="s">
        <v>198</v>
      </c>
      <c r="B185" s="126">
        <v>2050</v>
      </c>
      <c r="C185" s="165" t="s">
        <v>455</v>
      </c>
      <c r="D185" s="166">
        <v>2.5045534686515047E-2</v>
      </c>
      <c r="E185" s="130">
        <v>1.9939159415023173E-3</v>
      </c>
      <c r="F185" s="131">
        <v>1.8442287876353172E-2</v>
      </c>
      <c r="G185" s="131">
        <v>4.8071920528854262E-4</v>
      </c>
      <c r="H185" s="145">
        <v>2.0000009999999999E-3</v>
      </c>
      <c r="I185" s="145">
        <v>1.5750005000000001E-2</v>
      </c>
      <c r="J185" s="132">
        <v>5.2210487487477301E-4</v>
      </c>
      <c r="K185" s="146">
        <v>1.7024813316532637E-5</v>
      </c>
      <c r="L185" s="147">
        <v>1.7794596471975591E-5</v>
      </c>
    </row>
    <row r="186" spans="1:12" ht="15.75" x14ac:dyDescent="0.25">
      <c r="A186" s="164" t="s">
        <v>195</v>
      </c>
      <c r="B186" s="126">
        <v>2015</v>
      </c>
      <c r="C186" s="165" t="s">
        <v>197</v>
      </c>
      <c r="D186" s="166">
        <v>4.6634776217869343E-2</v>
      </c>
      <c r="E186" s="130">
        <v>0.10204053782448495</v>
      </c>
      <c r="F186" s="131">
        <v>0.35490876779939085</v>
      </c>
      <c r="G186" s="131">
        <v>3.2573399670467085E-3</v>
      </c>
      <c r="H186" s="145">
        <v>2.0000009999999999E-3</v>
      </c>
      <c r="I186" s="145">
        <v>1.5750005000000001E-2</v>
      </c>
      <c r="J186" s="132">
        <v>3.5159599343096027E-3</v>
      </c>
      <c r="K186" s="146">
        <v>4.0970788785525425E-4</v>
      </c>
      <c r="L186" s="147">
        <v>4.2823305435496408E-4</v>
      </c>
    </row>
    <row r="187" spans="1:12" ht="15.75" x14ac:dyDescent="0.25">
      <c r="A187" s="164" t="s">
        <v>195</v>
      </c>
      <c r="B187" s="126">
        <v>2016</v>
      </c>
      <c r="C187" s="165" t="s">
        <v>196</v>
      </c>
      <c r="D187" s="166">
        <v>4.5985201655706368E-2</v>
      </c>
      <c r="E187" s="130">
        <v>8.7634651114327597E-2</v>
      </c>
      <c r="F187" s="131">
        <v>0.31714742950098218</v>
      </c>
      <c r="G187" s="131">
        <v>2.9991826307406298E-3</v>
      </c>
      <c r="H187" s="145">
        <v>2.0000009999999999E-3</v>
      </c>
      <c r="I187" s="145">
        <v>1.5750005000000004E-2</v>
      </c>
      <c r="J187" s="132">
        <v>3.239736837280609E-3</v>
      </c>
      <c r="K187" s="146">
        <v>3.6295394101561955E-4</v>
      </c>
      <c r="L187" s="147">
        <v>3.7936511302753026E-4</v>
      </c>
    </row>
    <row r="188" spans="1:12" ht="15.75" x14ac:dyDescent="0.25">
      <c r="A188" s="164" t="s">
        <v>195</v>
      </c>
      <c r="B188" s="126">
        <v>2017</v>
      </c>
      <c r="C188" s="165" t="s">
        <v>456</v>
      </c>
      <c r="D188" s="166">
        <v>4.4934629308310506E-2</v>
      </c>
      <c r="E188" s="130">
        <v>7.4272670297588189E-2</v>
      </c>
      <c r="F188" s="131">
        <v>0.28023180672855041</v>
      </c>
      <c r="G188" s="131">
        <v>2.8051929514948159E-3</v>
      </c>
      <c r="H188" s="145">
        <v>2.0000009999999999E-3</v>
      </c>
      <c r="I188" s="145">
        <v>1.5750004999999997E-2</v>
      </c>
      <c r="J188" s="132">
        <v>3.0323612209316032E-3</v>
      </c>
      <c r="K188" s="146">
        <v>3.3237284486662349E-4</v>
      </c>
      <c r="L188" s="147">
        <v>3.4740126888339271E-4</v>
      </c>
    </row>
    <row r="189" spans="1:12" ht="15.75" x14ac:dyDescent="0.25">
      <c r="A189" s="164" t="s">
        <v>195</v>
      </c>
      <c r="B189" s="126">
        <v>2018</v>
      </c>
      <c r="C189" s="165" t="s">
        <v>457</v>
      </c>
      <c r="D189" s="166">
        <v>4.3813331395105348E-2</v>
      </c>
      <c r="E189" s="130">
        <v>6.2744665889937129E-2</v>
      </c>
      <c r="F189" s="131">
        <v>0.24650800299507075</v>
      </c>
      <c r="G189" s="131">
        <v>2.6520121498917245E-3</v>
      </c>
      <c r="H189" s="145">
        <v>2.0000009999999999E-3</v>
      </c>
      <c r="I189" s="145">
        <v>1.5750005000000001E-2</v>
      </c>
      <c r="J189" s="132">
        <v>2.8687580953261297E-3</v>
      </c>
      <c r="K189" s="146">
        <v>3.0340949883914044E-4</v>
      </c>
      <c r="L189" s="147">
        <v>3.1712832521160007E-4</v>
      </c>
    </row>
    <row r="190" spans="1:12" ht="15.75" x14ac:dyDescent="0.25">
      <c r="A190" s="164" t="s">
        <v>195</v>
      </c>
      <c r="B190" s="126">
        <v>2019</v>
      </c>
      <c r="C190" s="165" t="s">
        <v>458</v>
      </c>
      <c r="D190" s="166">
        <v>4.2635178924203938E-2</v>
      </c>
      <c r="E190" s="130">
        <v>5.3040610297384799E-2</v>
      </c>
      <c r="F190" s="131">
        <v>0.21666666970867907</v>
      </c>
      <c r="G190" s="131">
        <v>2.5253838863040839E-3</v>
      </c>
      <c r="H190" s="145">
        <v>2.0000009999999995E-3</v>
      </c>
      <c r="I190" s="145">
        <v>1.5750005000000001E-2</v>
      </c>
      <c r="J190" s="132">
        <v>2.7334495420995265E-3</v>
      </c>
      <c r="K190" s="146">
        <v>2.7661807065304116E-4</v>
      </c>
      <c r="L190" s="147">
        <v>2.8912551838239858E-4</v>
      </c>
    </row>
    <row r="191" spans="1:12" ht="15.75" x14ac:dyDescent="0.25">
      <c r="A191" s="164" t="s">
        <v>195</v>
      </c>
      <c r="B191" s="126">
        <v>2020</v>
      </c>
      <c r="C191" s="165" t="s">
        <v>459</v>
      </c>
      <c r="D191" s="166">
        <v>4.1423520575031215E-2</v>
      </c>
      <c r="E191" s="130">
        <v>4.596812143276989E-2</v>
      </c>
      <c r="F191" s="131">
        <v>0.19106281214735246</v>
      </c>
      <c r="G191" s="131">
        <v>2.3922978553139007E-3</v>
      </c>
      <c r="H191" s="145">
        <v>2.0000009999999999E-3</v>
      </c>
      <c r="I191" s="145">
        <v>1.5750005000000001E-2</v>
      </c>
      <c r="J191" s="132">
        <v>2.5903305023741866E-3</v>
      </c>
      <c r="K191" s="146">
        <v>2.4812653566826294E-4</v>
      </c>
      <c r="L191" s="147">
        <v>2.5934571922125413E-4</v>
      </c>
    </row>
    <row r="192" spans="1:12" ht="15.75" x14ac:dyDescent="0.25">
      <c r="A192" s="164" t="s">
        <v>195</v>
      </c>
      <c r="B192" s="126">
        <v>2021</v>
      </c>
      <c r="C192" s="165" t="s">
        <v>460</v>
      </c>
      <c r="D192" s="166">
        <v>4.0176517694818219E-2</v>
      </c>
      <c r="E192" s="130">
        <v>3.9759312006794618E-2</v>
      </c>
      <c r="F192" s="131">
        <v>0.16734634138422283</v>
      </c>
      <c r="G192" s="131">
        <v>2.2295856960745527E-3</v>
      </c>
      <c r="H192" s="145">
        <v>2.0000010000000004E-3</v>
      </c>
      <c r="I192" s="145">
        <v>1.5750004999999997E-2</v>
      </c>
      <c r="J192" s="132">
        <v>2.4147928440011453E-3</v>
      </c>
      <c r="K192" s="146">
        <v>2.2262995495152862E-4</v>
      </c>
      <c r="L192" s="147">
        <v>2.3269629229197747E-4</v>
      </c>
    </row>
    <row r="193" spans="1:12" ht="15.75" x14ac:dyDescent="0.25">
      <c r="A193" s="164" t="s">
        <v>195</v>
      </c>
      <c r="B193" s="126">
        <v>2022</v>
      </c>
      <c r="C193" s="165" t="s">
        <v>461</v>
      </c>
      <c r="D193" s="166">
        <v>3.8937151855784433E-2</v>
      </c>
      <c r="E193" s="130">
        <v>3.4076888107095714E-2</v>
      </c>
      <c r="F193" s="131">
        <v>0.14650530942713724</v>
      </c>
      <c r="G193" s="131">
        <v>2.0771865726840915E-3</v>
      </c>
      <c r="H193" s="145">
        <v>2.0000009999999999E-3</v>
      </c>
      <c r="I193" s="145">
        <v>1.5750004999999997E-2</v>
      </c>
      <c r="J193" s="132">
        <v>2.2504651977820114E-3</v>
      </c>
      <c r="K193" s="146">
        <v>1.978410058844539E-4</v>
      </c>
      <c r="L193" s="147">
        <v>2.067864960564298E-4</v>
      </c>
    </row>
    <row r="194" spans="1:12" ht="15.75" x14ac:dyDescent="0.25">
      <c r="A194" s="164" t="s">
        <v>195</v>
      </c>
      <c r="B194" s="126">
        <v>2023</v>
      </c>
      <c r="C194" s="165" t="s">
        <v>462</v>
      </c>
      <c r="D194" s="166">
        <v>3.7698388023586459E-2</v>
      </c>
      <c r="E194" s="130">
        <v>2.9702821283852675E-2</v>
      </c>
      <c r="F194" s="131">
        <v>0.12870189954612979</v>
      </c>
      <c r="G194" s="131">
        <v>1.9385167647620587E-3</v>
      </c>
      <c r="H194" s="145">
        <v>2.0000009999999999E-3</v>
      </c>
      <c r="I194" s="145">
        <v>1.5750005000000001E-2</v>
      </c>
      <c r="J194" s="132">
        <v>2.100547949218956E-3</v>
      </c>
      <c r="K194" s="146">
        <v>1.7942813268895729E-4</v>
      </c>
      <c r="L194" s="147">
        <v>1.8754108056851713E-4</v>
      </c>
    </row>
    <row r="195" spans="1:12" ht="15.75" x14ac:dyDescent="0.25">
      <c r="A195" s="164" t="s">
        <v>195</v>
      </c>
      <c r="B195" s="126">
        <v>2024</v>
      </c>
      <c r="C195" s="165" t="s">
        <v>463</v>
      </c>
      <c r="D195" s="166">
        <v>3.646941547966788E-2</v>
      </c>
      <c r="E195" s="130">
        <v>2.5772673363796406E-2</v>
      </c>
      <c r="F195" s="131">
        <v>0.11289756765403412</v>
      </c>
      <c r="G195" s="131">
        <v>1.7953071633443828E-3</v>
      </c>
      <c r="H195" s="145">
        <v>2.0000009999999999E-3</v>
      </c>
      <c r="I195" s="145">
        <v>1.5750005000000001E-2</v>
      </c>
      <c r="J195" s="132">
        <v>1.9461900128625159E-3</v>
      </c>
      <c r="K195" s="146">
        <v>1.4936046237214228E-4</v>
      </c>
      <c r="L195" s="147">
        <v>1.5611387372991005E-4</v>
      </c>
    </row>
    <row r="196" spans="1:12" ht="15.75" x14ac:dyDescent="0.25">
      <c r="A196" s="164" t="s">
        <v>195</v>
      </c>
      <c r="B196" s="126">
        <v>2025</v>
      </c>
      <c r="C196" s="165" t="s">
        <v>464</v>
      </c>
      <c r="D196" s="166">
        <v>3.5268417300768976E-2</v>
      </c>
      <c r="E196" s="130">
        <v>2.2698267404179837E-2</v>
      </c>
      <c r="F196" s="131">
        <v>0.10026195907900809</v>
      </c>
      <c r="G196" s="131">
        <v>1.6924935327693421E-3</v>
      </c>
      <c r="H196" s="145">
        <v>2.0000009999999999E-3</v>
      </c>
      <c r="I196" s="145">
        <v>1.5750005000000001E-2</v>
      </c>
      <c r="J196" s="132">
        <v>1.8350378933012148E-3</v>
      </c>
      <c r="K196" s="146">
        <v>1.3455805587589512E-4</v>
      </c>
      <c r="L196" s="147">
        <v>1.4064217669134977E-4</v>
      </c>
    </row>
    <row r="197" spans="1:12" ht="15.75" x14ac:dyDescent="0.25">
      <c r="A197" s="164" t="s">
        <v>195</v>
      </c>
      <c r="B197" s="126">
        <v>2026</v>
      </c>
      <c r="C197" s="165" t="s">
        <v>465</v>
      </c>
      <c r="D197" s="166">
        <v>3.4154756921073406E-2</v>
      </c>
      <c r="E197" s="130">
        <v>2.0110915704035229E-2</v>
      </c>
      <c r="F197" s="131">
        <v>8.9671246293619E-2</v>
      </c>
      <c r="G197" s="131">
        <v>1.5959935425236085E-3</v>
      </c>
      <c r="H197" s="145">
        <v>2.0000010000000004E-3</v>
      </c>
      <c r="I197" s="145">
        <v>1.5750005000000008E-2</v>
      </c>
      <c r="J197" s="132">
        <v>1.7307808192188595E-3</v>
      </c>
      <c r="K197" s="146">
        <v>1.1815599589048035E-4</v>
      </c>
      <c r="L197" s="147">
        <v>1.2349848307828003E-4</v>
      </c>
    </row>
    <row r="198" spans="1:12" ht="15.75" x14ac:dyDescent="0.25">
      <c r="A198" s="164" t="s">
        <v>195</v>
      </c>
      <c r="B198" s="126">
        <v>2027</v>
      </c>
      <c r="C198" s="165" t="s">
        <v>466</v>
      </c>
      <c r="D198" s="166">
        <v>3.3115079007761068E-2</v>
      </c>
      <c r="E198" s="130">
        <v>1.7771424091763563E-2</v>
      </c>
      <c r="F198" s="131">
        <v>8.0158948067542382E-2</v>
      </c>
      <c r="G198" s="131">
        <v>1.4895341575099311E-3</v>
      </c>
      <c r="H198" s="145">
        <v>2.0000009999999999E-3</v>
      </c>
      <c r="I198" s="145">
        <v>1.5750005000000001E-2</v>
      </c>
      <c r="J198" s="132">
        <v>1.61590994437453E-3</v>
      </c>
      <c r="K198" s="146">
        <v>9.6616083809068854E-5</v>
      </c>
      <c r="L198" s="147">
        <v>1.0098463501690991E-4</v>
      </c>
    </row>
    <row r="199" spans="1:12" ht="15.75" x14ac:dyDescent="0.25">
      <c r="A199" s="164" t="s">
        <v>195</v>
      </c>
      <c r="B199" s="126">
        <v>2028</v>
      </c>
      <c r="C199" s="165" t="s">
        <v>467</v>
      </c>
      <c r="D199" s="166">
        <v>3.2165377192015787E-2</v>
      </c>
      <c r="E199" s="130">
        <v>1.5815704508473308E-2</v>
      </c>
      <c r="F199" s="131">
        <v>7.2005947144264837E-2</v>
      </c>
      <c r="G199" s="131">
        <v>1.3864285945172216E-3</v>
      </c>
      <c r="H199" s="145">
        <v>2.0000009999999999E-3</v>
      </c>
      <c r="I199" s="145">
        <v>1.5750005000000001E-2</v>
      </c>
      <c r="J199" s="132">
        <v>1.504394617881045E-3</v>
      </c>
      <c r="K199" s="146">
        <v>8.1943653323333039E-5</v>
      </c>
      <c r="L199" s="147">
        <v>8.5648775122329634E-5</v>
      </c>
    </row>
    <row r="200" spans="1:12" ht="15.75" x14ac:dyDescent="0.25">
      <c r="A200" s="164" t="s">
        <v>195</v>
      </c>
      <c r="B200" s="126">
        <v>2029</v>
      </c>
      <c r="C200" s="165" t="s">
        <v>468</v>
      </c>
      <c r="D200" s="166">
        <v>3.1298651934062276E-2</v>
      </c>
      <c r="E200" s="130">
        <v>1.4047697677260379E-2</v>
      </c>
      <c r="F200" s="131">
        <v>6.4717769949845225E-2</v>
      </c>
      <c r="G200" s="131">
        <v>1.289961200173304E-3</v>
      </c>
      <c r="H200" s="145">
        <v>2.0000010000000004E-3</v>
      </c>
      <c r="I200" s="145">
        <v>1.5750005000000004E-2</v>
      </c>
      <c r="J200" s="132">
        <v>1.3999119689540682E-3</v>
      </c>
      <c r="K200" s="146">
        <v>7.1699362838441942E-5</v>
      </c>
      <c r="L200" s="147">
        <v>7.4941288785129151E-5</v>
      </c>
    </row>
    <row r="201" spans="1:12" ht="15.75" x14ac:dyDescent="0.25">
      <c r="A201" s="164" t="s">
        <v>195</v>
      </c>
      <c r="B201" s="126">
        <v>2030</v>
      </c>
      <c r="C201" s="165" t="s">
        <v>469</v>
      </c>
      <c r="D201" s="166">
        <v>3.0510261848798362E-2</v>
      </c>
      <c r="E201" s="130">
        <v>1.2493470172704574E-2</v>
      </c>
      <c r="F201" s="131">
        <v>5.8267430292481034E-2</v>
      </c>
      <c r="G201" s="131">
        <v>1.1955102637408457E-3</v>
      </c>
      <c r="H201" s="145">
        <v>2.0000009999999999E-3</v>
      </c>
      <c r="I201" s="145">
        <v>1.5750005000000001E-2</v>
      </c>
      <c r="J201" s="132">
        <v>1.2977222684299337E-3</v>
      </c>
      <c r="K201" s="146">
        <v>5.9099173835988611E-5</v>
      </c>
      <c r="L201" s="147">
        <v>6.1771367082833072E-5</v>
      </c>
    </row>
    <row r="202" spans="1:12" ht="15.75" x14ac:dyDescent="0.25">
      <c r="A202" s="164" t="s">
        <v>195</v>
      </c>
      <c r="B202" s="126">
        <v>2031</v>
      </c>
      <c r="C202" s="165" t="s">
        <v>470</v>
      </c>
      <c r="D202" s="166">
        <v>2.979690153886777E-2</v>
      </c>
      <c r="E202" s="130">
        <v>1.1047574631012615E-2</v>
      </c>
      <c r="F202" s="131">
        <v>5.2275865573506795E-2</v>
      </c>
      <c r="G202" s="131">
        <v>1.1093354269167165E-3</v>
      </c>
      <c r="H202" s="145">
        <v>2.0000009999999995E-3</v>
      </c>
      <c r="I202" s="145">
        <v>1.5750004999999997E-2</v>
      </c>
      <c r="J202" s="132">
        <v>1.2042888779001464E-3</v>
      </c>
      <c r="K202" s="146">
        <v>5.2262073665333364E-5</v>
      </c>
      <c r="L202" s="147">
        <v>5.462512983740433E-5</v>
      </c>
    </row>
    <row r="203" spans="1:12" ht="15.75" x14ac:dyDescent="0.25">
      <c r="A203" s="164" t="s">
        <v>195</v>
      </c>
      <c r="B203" s="126">
        <v>2032</v>
      </c>
      <c r="C203" s="165" t="s">
        <v>471</v>
      </c>
      <c r="D203" s="166">
        <v>2.9159202746858782E-2</v>
      </c>
      <c r="E203" s="130">
        <v>9.7940480837140874E-3</v>
      </c>
      <c r="F203" s="131">
        <v>4.7192525093783258E-2</v>
      </c>
      <c r="G203" s="131">
        <v>1.0313077341064579E-3</v>
      </c>
      <c r="H203" s="145">
        <v>2.0000009999999991E-3</v>
      </c>
      <c r="I203" s="145">
        <v>1.5750005000000001E-2</v>
      </c>
      <c r="J203" s="132">
        <v>1.1197027448342409E-3</v>
      </c>
      <c r="K203" s="146">
        <v>4.5737831873542062E-5</v>
      </c>
      <c r="L203" s="147">
        <v>4.7805899495971719E-5</v>
      </c>
    </row>
    <row r="204" spans="1:12" ht="15.75" x14ac:dyDescent="0.25">
      <c r="A204" s="164" t="s">
        <v>195</v>
      </c>
      <c r="B204" s="126">
        <v>2033</v>
      </c>
      <c r="C204" s="165" t="s">
        <v>472</v>
      </c>
      <c r="D204" s="166">
        <v>2.8593707988588197E-2</v>
      </c>
      <c r="E204" s="130">
        <v>8.7272280731926308E-3</v>
      </c>
      <c r="F204" s="131">
        <v>4.298807023333568E-2</v>
      </c>
      <c r="G204" s="131">
        <v>9.6286777200327777E-4</v>
      </c>
      <c r="H204" s="145">
        <v>2.0000009999999999E-3</v>
      </c>
      <c r="I204" s="145">
        <v>1.5750005000000001E-2</v>
      </c>
      <c r="J204" s="132">
        <v>1.0454355025786551E-3</v>
      </c>
      <c r="K204" s="146">
        <v>4.1791458850177513E-5</v>
      </c>
      <c r="L204" s="147">
        <v>4.3681076767661635E-5</v>
      </c>
    </row>
    <row r="205" spans="1:12" ht="15.75" x14ac:dyDescent="0.25">
      <c r="A205" s="164" t="s">
        <v>195</v>
      </c>
      <c r="B205" s="126">
        <v>2034</v>
      </c>
      <c r="C205" s="165" t="s">
        <v>473</v>
      </c>
      <c r="D205" s="166">
        <v>2.8088849504057652E-2</v>
      </c>
      <c r="E205" s="130">
        <v>7.7224709738193641E-3</v>
      </c>
      <c r="F205" s="131">
        <v>3.9142941119428835E-2</v>
      </c>
      <c r="G205" s="131">
        <v>8.9796428250476026E-4</v>
      </c>
      <c r="H205" s="145">
        <v>2.0000009999999995E-3</v>
      </c>
      <c r="I205" s="145">
        <v>1.5750004999999997E-2</v>
      </c>
      <c r="J205" s="132">
        <v>9.7498275982614753E-4</v>
      </c>
      <c r="K205" s="146">
        <v>3.8588883142456636E-5</v>
      </c>
      <c r="L205" s="147">
        <v>4.0333701338345799E-5</v>
      </c>
    </row>
    <row r="206" spans="1:12" ht="15.75" x14ac:dyDescent="0.25">
      <c r="A206" s="164" t="s">
        <v>195</v>
      </c>
      <c r="B206" s="126">
        <v>2035</v>
      </c>
      <c r="C206" s="165" t="s">
        <v>474</v>
      </c>
      <c r="D206" s="166">
        <v>2.7646055046135889E-2</v>
      </c>
      <c r="E206" s="130">
        <v>6.8700273113615441E-3</v>
      </c>
      <c r="F206" s="131">
        <v>3.5996705919938553E-2</v>
      </c>
      <c r="G206" s="131">
        <v>8.3997282376198172E-4</v>
      </c>
      <c r="H206" s="145">
        <v>2.0000009999999999E-3</v>
      </c>
      <c r="I206" s="145">
        <v>1.5750005000000004E-2</v>
      </c>
      <c r="J206" s="132">
        <v>9.1202973376437095E-4</v>
      </c>
      <c r="K206" s="146">
        <v>3.5811993015181842E-5</v>
      </c>
      <c r="L206" s="147">
        <v>3.7431249906425091E-5</v>
      </c>
    </row>
    <row r="207" spans="1:12" ht="15.75" x14ac:dyDescent="0.25">
      <c r="A207" s="164" t="s">
        <v>195</v>
      </c>
      <c r="B207" s="126">
        <v>2036</v>
      </c>
      <c r="C207" s="165" t="s">
        <v>475</v>
      </c>
      <c r="D207" s="166">
        <v>2.7254180421866826E-2</v>
      </c>
      <c r="E207" s="130">
        <v>6.0827426890873145E-3</v>
      </c>
      <c r="F207" s="131">
        <v>3.309894792621642E-2</v>
      </c>
      <c r="G207" s="131">
        <v>7.9095401751758609E-4</v>
      </c>
      <c r="H207" s="145">
        <v>2.0000010000000004E-3</v>
      </c>
      <c r="I207" s="145">
        <v>1.5750005000000001E-2</v>
      </c>
      <c r="J207" s="132">
        <v>8.5883872750384157E-4</v>
      </c>
      <c r="K207" s="146">
        <v>3.2938630699260723E-5</v>
      </c>
      <c r="L207" s="147">
        <v>3.4427971344662413E-5</v>
      </c>
    </row>
    <row r="208" spans="1:12" ht="15.75" x14ac:dyDescent="0.25">
      <c r="A208" s="164" t="s">
        <v>195</v>
      </c>
      <c r="B208" s="126">
        <v>2037</v>
      </c>
      <c r="C208" s="165" t="s">
        <v>476</v>
      </c>
      <c r="D208" s="166">
        <v>2.6913136328811579E-2</v>
      </c>
      <c r="E208" s="130">
        <v>5.4217375636318619E-3</v>
      </c>
      <c r="F208" s="131">
        <v>3.0693667450869117E-2</v>
      </c>
      <c r="G208" s="131">
        <v>7.4766871933595251E-4</v>
      </c>
      <c r="H208" s="145">
        <v>2.0000009999999999E-3</v>
      </c>
      <c r="I208" s="145">
        <v>1.5750005000000001E-2</v>
      </c>
      <c r="J208" s="132">
        <v>8.1186904680293609E-4</v>
      </c>
      <c r="K208" s="146">
        <v>3.0418099084012099E-5</v>
      </c>
      <c r="L208" s="147">
        <v>3.1793472254172493E-5</v>
      </c>
    </row>
    <row r="209" spans="1:12" ht="15.75" x14ac:dyDescent="0.25">
      <c r="A209" s="164" t="s">
        <v>195</v>
      </c>
      <c r="B209" s="126">
        <v>2038</v>
      </c>
      <c r="C209" s="165" t="s">
        <v>477</v>
      </c>
      <c r="D209" s="166">
        <v>2.6616798443288917E-2</v>
      </c>
      <c r="E209" s="130">
        <v>4.810983704390529E-3</v>
      </c>
      <c r="F209" s="131">
        <v>2.8446989095817062E-2</v>
      </c>
      <c r="G209" s="131">
        <v>7.0865471871080134E-4</v>
      </c>
      <c r="H209" s="145">
        <v>2.0000009999999999E-3</v>
      </c>
      <c r="I209" s="145">
        <v>1.5750004999999997E-2</v>
      </c>
      <c r="J209" s="132">
        <v>7.6951623312917616E-4</v>
      </c>
      <c r="K209" s="146">
        <v>2.8558936855201151E-5</v>
      </c>
      <c r="L209" s="147">
        <v>2.985024948960018E-5</v>
      </c>
    </row>
    <row r="210" spans="1:12" ht="15.75" x14ac:dyDescent="0.25">
      <c r="A210" s="164" t="s">
        <v>195</v>
      </c>
      <c r="B210" s="126">
        <v>2039</v>
      </c>
      <c r="C210" s="165" t="s">
        <v>478</v>
      </c>
      <c r="D210" s="166">
        <v>2.6356901459536491E-2</v>
      </c>
      <c r="E210" s="130">
        <v>4.2527136289575267E-3</v>
      </c>
      <c r="F210" s="131">
        <v>2.6410307690619955E-2</v>
      </c>
      <c r="G210" s="131">
        <v>6.7370072066456042E-4</v>
      </c>
      <c r="H210" s="145">
        <v>2.0000009999999999E-3</v>
      </c>
      <c r="I210" s="145">
        <v>1.5750005000000001E-2</v>
      </c>
      <c r="J210" s="132">
        <v>7.3156898996930156E-4</v>
      </c>
      <c r="K210" s="146">
        <v>2.695944282634475E-5</v>
      </c>
      <c r="L210" s="147">
        <v>2.8178434456524993E-5</v>
      </c>
    </row>
    <row r="211" spans="1:12" ht="15.75" x14ac:dyDescent="0.25">
      <c r="A211" s="164" t="s">
        <v>195</v>
      </c>
      <c r="B211" s="126">
        <v>2040</v>
      </c>
      <c r="C211" s="165" t="s">
        <v>479</v>
      </c>
      <c r="D211" s="166">
        <v>2.6127544391608089E-2</v>
      </c>
      <c r="E211" s="130">
        <v>3.7305141795357642E-3</v>
      </c>
      <c r="F211" s="131">
        <v>2.4661850758608606E-2</v>
      </c>
      <c r="G211" s="131">
        <v>6.4175434091056651E-4</v>
      </c>
      <c r="H211" s="145">
        <v>2.0000009999999995E-3</v>
      </c>
      <c r="I211" s="145">
        <v>1.5750005000000001E-2</v>
      </c>
      <c r="J211" s="132">
        <v>6.9688055854726354E-4</v>
      </c>
      <c r="K211" s="146">
        <v>2.5624805352811902E-5</v>
      </c>
      <c r="L211" s="147">
        <v>2.6783444830075756E-5</v>
      </c>
    </row>
    <row r="212" spans="1:12" ht="15.75" x14ac:dyDescent="0.25">
      <c r="A212" s="164" t="s">
        <v>195</v>
      </c>
      <c r="B212" s="126">
        <v>2041</v>
      </c>
      <c r="C212" s="165" t="s">
        <v>480</v>
      </c>
      <c r="D212" s="166">
        <v>2.5930526035864657E-2</v>
      </c>
      <c r="E212" s="130">
        <v>3.3194998064526066E-3</v>
      </c>
      <c r="F212" s="131">
        <v>2.3249187156578588E-2</v>
      </c>
      <c r="G212" s="131">
        <v>6.1947662294419112E-4</v>
      </c>
      <c r="H212" s="145">
        <v>2.0000009999999999E-3</v>
      </c>
      <c r="I212" s="145">
        <v>1.5750004999999997E-2</v>
      </c>
      <c r="J212" s="132">
        <v>6.7270307094451759E-4</v>
      </c>
      <c r="K212" s="146">
        <v>2.4402793312787513E-5</v>
      </c>
      <c r="L212" s="147">
        <v>2.5506177981516186E-5</v>
      </c>
    </row>
    <row r="213" spans="1:12" ht="15.75" x14ac:dyDescent="0.25">
      <c r="A213" s="164" t="s">
        <v>195</v>
      </c>
      <c r="B213" s="126">
        <v>2042</v>
      </c>
      <c r="C213" s="165" t="s">
        <v>481</v>
      </c>
      <c r="D213" s="166">
        <v>2.5754812058193879E-2</v>
      </c>
      <c r="E213" s="130">
        <v>2.9705115683921735E-3</v>
      </c>
      <c r="F213" s="131">
        <v>2.1984933465090575E-2</v>
      </c>
      <c r="G213" s="131">
        <v>5.9969185101953182E-4</v>
      </c>
      <c r="H213" s="145">
        <v>2.0000010000000004E-3</v>
      </c>
      <c r="I213" s="145">
        <v>1.5750004999999997E-2</v>
      </c>
      <c r="J213" s="132">
        <v>6.5122467345267454E-4</v>
      </c>
      <c r="K213" s="146">
        <v>2.3478131666051591E-5</v>
      </c>
      <c r="L213" s="147">
        <v>2.4539710824972634E-5</v>
      </c>
    </row>
    <row r="214" spans="1:12" ht="15.75" x14ac:dyDescent="0.25">
      <c r="A214" s="164" t="s">
        <v>195</v>
      </c>
      <c r="B214" s="126">
        <v>2043</v>
      </c>
      <c r="C214" s="165" t="s">
        <v>482</v>
      </c>
      <c r="D214" s="166">
        <v>2.5601800410717832E-2</v>
      </c>
      <c r="E214" s="130">
        <v>2.7131121163578523E-3</v>
      </c>
      <c r="F214" s="131">
        <v>2.1033847889415012E-2</v>
      </c>
      <c r="G214" s="131">
        <v>5.8212624359583803E-4</v>
      </c>
      <c r="H214" s="145">
        <v>2.0000009999999999E-3</v>
      </c>
      <c r="I214" s="145">
        <v>1.5750005000000001E-2</v>
      </c>
      <c r="J214" s="132">
        <v>6.3215773428775023E-4</v>
      </c>
      <c r="K214" s="146">
        <v>2.2592365251862186E-5</v>
      </c>
      <c r="L214" s="147">
        <v>2.3613893695002532E-5</v>
      </c>
    </row>
    <row r="215" spans="1:12" ht="15.75" x14ac:dyDescent="0.25">
      <c r="A215" s="164" t="s">
        <v>195</v>
      </c>
      <c r="B215" s="126">
        <v>2044</v>
      </c>
      <c r="C215" s="165" t="s">
        <v>483</v>
      </c>
      <c r="D215" s="166">
        <v>2.5467137584434762E-2</v>
      </c>
      <c r="E215" s="130">
        <v>2.5356258116716684E-3</v>
      </c>
      <c r="F215" s="131">
        <v>2.0336955843730332E-2</v>
      </c>
      <c r="G215" s="131">
        <v>5.667541811116626E-4</v>
      </c>
      <c r="H215" s="145">
        <v>2.0000009999999995E-3</v>
      </c>
      <c r="I215" s="145">
        <v>1.5750004999999997E-2</v>
      </c>
      <c r="J215" s="132">
        <v>6.1546681349466113E-4</v>
      </c>
      <c r="K215" s="146">
        <v>2.1952183156528951E-5</v>
      </c>
      <c r="L215" s="147">
        <v>2.2944762871457509E-5</v>
      </c>
    </row>
    <row r="216" spans="1:12" ht="15.75" x14ac:dyDescent="0.25">
      <c r="A216" s="164" t="s">
        <v>195</v>
      </c>
      <c r="B216" s="126">
        <v>2045</v>
      </c>
      <c r="C216" s="165" t="s">
        <v>484</v>
      </c>
      <c r="D216" s="166">
        <v>2.5346877594221832E-2</v>
      </c>
      <c r="E216" s="130">
        <v>2.4318327340847267E-3</v>
      </c>
      <c r="F216" s="131">
        <v>1.989334580212164E-2</v>
      </c>
      <c r="G216" s="131">
        <v>5.5323464702877149E-4</v>
      </c>
      <c r="H216" s="145">
        <v>2.0000009999999999E-3</v>
      </c>
      <c r="I216" s="145">
        <v>1.5750005000000001E-2</v>
      </c>
      <c r="J216" s="132">
        <v>6.0078777542997889E-4</v>
      </c>
      <c r="K216" s="146">
        <v>2.1362969690939331E-5</v>
      </c>
      <c r="L216" s="147">
        <v>2.2328914706778925E-5</v>
      </c>
    </row>
    <row r="217" spans="1:12" ht="15.75" x14ac:dyDescent="0.25">
      <c r="A217" s="164" t="s">
        <v>195</v>
      </c>
      <c r="B217" s="126">
        <v>2046</v>
      </c>
      <c r="C217" s="165" t="s">
        <v>485</v>
      </c>
      <c r="D217" s="166">
        <v>2.5239708148232988E-2</v>
      </c>
      <c r="E217" s="130">
        <v>2.340511768045804E-3</v>
      </c>
      <c r="F217" s="131">
        <v>1.9514086810981216E-2</v>
      </c>
      <c r="G217" s="131">
        <v>5.4160516216535451E-4</v>
      </c>
      <c r="H217" s="145">
        <v>2.0000009999999995E-3</v>
      </c>
      <c r="I217" s="145">
        <v>1.5750004999999997E-2</v>
      </c>
      <c r="J217" s="132">
        <v>5.8816024595003389E-4</v>
      </c>
      <c r="K217" s="146">
        <v>2.0881299710170414E-5</v>
      </c>
      <c r="L217" s="147">
        <v>2.1825463755505157E-5</v>
      </c>
    </row>
    <row r="218" spans="1:12" ht="15.75" x14ac:dyDescent="0.25">
      <c r="A218" s="164" t="s">
        <v>195</v>
      </c>
      <c r="B218" s="126">
        <v>2047</v>
      </c>
      <c r="C218" s="165" t="s">
        <v>486</v>
      </c>
      <c r="D218" s="166">
        <v>2.5149085576210872E-2</v>
      </c>
      <c r="E218" s="130">
        <v>2.2660470435860555E-3</v>
      </c>
      <c r="F218" s="131">
        <v>1.9212673425057648E-2</v>
      </c>
      <c r="G218" s="131">
        <v>5.3201365937589147E-4</v>
      </c>
      <c r="H218" s="145">
        <v>2.0000009999999995E-3</v>
      </c>
      <c r="I218" s="145">
        <v>1.5750005000000001E-2</v>
      </c>
      <c r="J218" s="132">
        <v>5.777430321000118E-4</v>
      </c>
      <c r="K218" s="146">
        <v>2.0534984170375343E-5</v>
      </c>
      <c r="L218" s="147">
        <v>2.1463483089795839E-5</v>
      </c>
    </row>
    <row r="219" spans="1:12" ht="15.75" x14ac:dyDescent="0.25">
      <c r="A219" s="164" t="s">
        <v>195</v>
      </c>
      <c r="B219" s="126">
        <v>2048</v>
      </c>
      <c r="C219" s="165" t="s">
        <v>487</v>
      </c>
      <c r="D219" s="166">
        <v>2.5068979198735932E-2</v>
      </c>
      <c r="E219" s="130">
        <v>2.2022452641011934E-3</v>
      </c>
      <c r="F219" s="131">
        <v>1.8942445169275315E-2</v>
      </c>
      <c r="G219" s="131">
        <v>5.2352461915457606E-4</v>
      </c>
      <c r="H219" s="145">
        <v>2.0000009999999999E-3</v>
      </c>
      <c r="I219" s="145">
        <v>1.5750005000000001E-2</v>
      </c>
      <c r="J219" s="132">
        <v>5.6853103977656295E-4</v>
      </c>
      <c r="K219" s="146">
        <v>2.0065119905437686E-5</v>
      </c>
      <c r="L219" s="147">
        <v>2.0972378131840128E-5</v>
      </c>
    </row>
    <row r="220" spans="1:12" ht="15.75" x14ac:dyDescent="0.25">
      <c r="A220" s="164" t="s">
        <v>195</v>
      </c>
      <c r="B220" s="126">
        <v>2049</v>
      </c>
      <c r="C220" s="165" t="s">
        <v>488</v>
      </c>
      <c r="D220" s="166">
        <v>2.500096274465493E-2</v>
      </c>
      <c r="E220" s="130">
        <v>2.1807426664684723E-3</v>
      </c>
      <c r="F220" s="131">
        <v>1.8939414963419169E-2</v>
      </c>
      <c r="G220" s="131">
        <v>5.1872198380202095E-4</v>
      </c>
      <c r="H220" s="145">
        <v>2.0000009999999995E-3</v>
      </c>
      <c r="I220" s="145">
        <v>1.5750005000000001E-2</v>
      </c>
      <c r="J220" s="132">
        <v>5.6331805341853212E-4</v>
      </c>
      <c r="K220" s="146">
        <v>1.9803469503864623E-5</v>
      </c>
      <c r="L220" s="147">
        <v>2.0698893034322761E-5</v>
      </c>
    </row>
    <row r="221" spans="1:12" ht="15.75" x14ac:dyDescent="0.25">
      <c r="A221" s="164" t="s">
        <v>195</v>
      </c>
      <c r="B221" s="126">
        <v>2050</v>
      </c>
      <c r="C221" s="165" t="s">
        <v>489</v>
      </c>
      <c r="D221" s="166">
        <v>2.4940231544815568E-2</v>
      </c>
      <c r="E221" s="130">
        <v>2.1619131217441483E-3</v>
      </c>
      <c r="F221" s="131">
        <v>1.8932988405190834E-2</v>
      </c>
      <c r="G221" s="131">
        <v>5.1453285476523542E-4</v>
      </c>
      <c r="H221" s="145">
        <v>2.0000010000000004E-3</v>
      </c>
      <c r="I221" s="145">
        <v>1.5750005000000004E-2</v>
      </c>
      <c r="J221" s="132">
        <v>5.5877707752022938E-4</v>
      </c>
      <c r="K221" s="146">
        <v>1.9444723940848592E-5</v>
      </c>
      <c r="L221" s="147">
        <v>2.0323924872915373E-5</v>
      </c>
    </row>
    <row r="222" spans="1:12" ht="15.75" x14ac:dyDescent="0.25">
      <c r="A222" s="164" t="s">
        <v>194</v>
      </c>
      <c r="B222" s="126">
        <v>2015</v>
      </c>
      <c r="C222" s="165" t="s">
        <v>490</v>
      </c>
      <c r="D222" s="166">
        <v>4.4866291695745547E-2</v>
      </c>
      <c r="E222" s="130">
        <v>5.2772233595470217E-2</v>
      </c>
      <c r="F222" s="131">
        <v>0.21467708465041974</v>
      </c>
      <c r="G222" s="131">
        <v>1.8469545780672777E-3</v>
      </c>
      <c r="H222" s="145">
        <v>2.0000009999999999E-3</v>
      </c>
      <c r="I222" s="145">
        <v>1.5750005000000001E-2</v>
      </c>
      <c r="J222" s="132">
        <v>1.9985295974018942E-3</v>
      </c>
      <c r="K222" s="146">
        <v>1.5465459631957705E-4</v>
      </c>
      <c r="L222" s="147">
        <v>1.6164739239912053E-4</v>
      </c>
    </row>
    <row r="223" spans="1:12" ht="15.75" x14ac:dyDescent="0.25">
      <c r="A223" s="164" t="s">
        <v>194</v>
      </c>
      <c r="B223" s="126">
        <v>2016</v>
      </c>
      <c r="C223" s="165" t="s">
        <v>491</v>
      </c>
      <c r="D223" s="166">
        <v>4.3953855868053837E-2</v>
      </c>
      <c r="E223" s="130">
        <v>4.385360489850907E-2</v>
      </c>
      <c r="F223" s="131">
        <v>0.18312018508325659</v>
      </c>
      <c r="G223" s="131">
        <v>1.7280030204019086E-3</v>
      </c>
      <c r="H223" s="145">
        <v>2.0000009999999999E-3</v>
      </c>
      <c r="I223" s="145">
        <v>1.5750004999999997E-2</v>
      </c>
      <c r="J223" s="132">
        <v>1.8714977546522872E-3</v>
      </c>
      <c r="K223" s="146">
        <v>1.2534487575694022E-4</v>
      </c>
      <c r="L223" s="147">
        <v>1.3101241428068442E-4</v>
      </c>
    </row>
    <row r="224" spans="1:12" ht="15.75" x14ac:dyDescent="0.25">
      <c r="A224" s="164" t="s">
        <v>194</v>
      </c>
      <c r="B224" s="126">
        <v>2017</v>
      </c>
      <c r="C224" s="165" t="s">
        <v>492</v>
      </c>
      <c r="D224" s="166">
        <v>4.2852395289840646E-2</v>
      </c>
      <c r="E224" s="130">
        <v>3.6329213152718941E-2</v>
      </c>
      <c r="F224" s="131">
        <v>0.15557279152593728</v>
      </c>
      <c r="G224" s="131">
        <v>1.6651548684262806E-3</v>
      </c>
      <c r="H224" s="145">
        <v>2.0000009999999999E-3</v>
      </c>
      <c r="I224" s="145">
        <v>1.5750005000000001E-2</v>
      </c>
      <c r="J224" s="132">
        <v>1.8044792130241149E-3</v>
      </c>
      <c r="K224" s="146">
        <v>1.1408497419771036E-4</v>
      </c>
      <c r="L224" s="147">
        <v>1.1924339304506454E-4</v>
      </c>
    </row>
    <row r="225" spans="1:12" ht="15.75" x14ac:dyDescent="0.25">
      <c r="A225" s="164" t="s">
        <v>194</v>
      </c>
      <c r="B225" s="126">
        <v>2018</v>
      </c>
      <c r="C225" s="165" t="s">
        <v>493</v>
      </c>
      <c r="D225" s="166">
        <v>4.1678566839487327E-2</v>
      </c>
      <c r="E225" s="130">
        <v>2.9918066371685096E-2</v>
      </c>
      <c r="F225" s="131">
        <v>0.13174166405612023</v>
      </c>
      <c r="G225" s="131">
        <v>1.6342498060787512E-3</v>
      </c>
      <c r="H225" s="145">
        <v>2.0000009999999995E-3</v>
      </c>
      <c r="I225" s="145">
        <v>1.5750004999999997E-2</v>
      </c>
      <c r="J225" s="132">
        <v>1.7719205082605022E-3</v>
      </c>
      <c r="K225" s="146">
        <v>1.0495996064461459E-4</v>
      </c>
      <c r="L225" s="147">
        <v>1.0970578168139888E-4</v>
      </c>
    </row>
    <row r="226" spans="1:12" ht="15.75" x14ac:dyDescent="0.25">
      <c r="A226" s="164" t="s">
        <v>194</v>
      </c>
      <c r="B226" s="126">
        <v>2019</v>
      </c>
      <c r="C226" s="165" t="s">
        <v>494</v>
      </c>
      <c r="D226" s="166">
        <v>4.0467051635682767E-2</v>
      </c>
      <c r="E226" s="130">
        <v>2.4576036541952988E-2</v>
      </c>
      <c r="F226" s="131">
        <v>0.11157671373837033</v>
      </c>
      <c r="G226" s="131">
        <v>1.6121794536162069E-3</v>
      </c>
      <c r="H226" s="145">
        <v>2.0000010000000004E-3</v>
      </c>
      <c r="I226" s="145">
        <v>1.5750005000000001E-2</v>
      </c>
      <c r="J226" s="132">
        <v>1.7488211457349228E-3</v>
      </c>
      <c r="K226" s="146">
        <v>9.5294997075317058E-5</v>
      </c>
      <c r="L226" s="147">
        <v>9.9603813652817433E-5</v>
      </c>
    </row>
    <row r="227" spans="1:12" ht="15.75" x14ac:dyDescent="0.25">
      <c r="A227" s="164" t="s">
        <v>194</v>
      </c>
      <c r="B227" s="126">
        <v>2020</v>
      </c>
      <c r="C227" s="165" t="s">
        <v>495</v>
      </c>
      <c r="D227" s="166">
        <v>3.9240670396350152E-2</v>
      </c>
      <c r="E227" s="130">
        <v>2.0476548505693037E-2</v>
      </c>
      <c r="F227" s="131">
        <v>9.4866810332708496E-2</v>
      </c>
      <c r="G227" s="131">
        <v>1.5645093744186421E-3</v>
      </c>
      <c r="H227" s="145">
        <v>2.0000009999999999E-3</v>
      </c>
      <c r="I227" s="145">
        <v>1.5750004999999997E-2</v>
      </c>
      <c r="J227" s="132">
        <v>1.6974465176831826E-3</v>
      </c>
      <c r="K227" s="146">
        <v>8.9333869575853293E-5</v>
      </c>
      <c r="L227" s="147">
        <v>9.337314377957134E-5</v>
      </c>
    </row>
    <row r="228" spans="1:12" ht="15.75" x14ac:dyDescent="0.25">
      <c r="A228" s="164" t="s">
        <v>194</v>
      </c>
      <c r="B228" s="126">
        <v>2021</v>
      </c>
      <c r="C228" s="165" t="s">
        <v>496</v>
      </c>
      <c r="D228" s="166">
        <v>3.8012357632477949E-2</v>
      </c>
      <c r="E228" s="130">
        <v>1.7336167478389768E-2</v>
      </c>
      <c r="F228" s="131">
        <v>8.1058383960328703E-2</v>
      </c>
      <c r="G228" s="131">
        <v>1.4810282323929375E-3</v>
      </c>
      <c r="H228" s="145">
        <v>2.0000009999999999E-3</v>
      </c>
      <c r="I228" s="145">
        <v>1.5750005000000001E-2</v>
      </c>
      <c r="J228" s="132">
        <v>1.6071116201324981E-3</v>
      </c>
      <c r="K228" s="146">
        <v>8.0935424968640407E-5</v>
      </c>
      <c r="L228" s="147">
        <v>8.4594964959338302E-5</v>
      </c>
    </row>
    <row r="229" spans="1:12" ht="15.75" x14ac:dyDescent="0.25">
      <c r="A229" s="164" t="s">
        <v>194</v>
      </c>
      <c r="B229" s="126">
        <v>2022</v>
      </c>
      <c r="C229" s="165" t="s">
        <v>497</v>
      </c>
      <c r="D229" s="166">
        <v>3.6809703601014286E-2</v>
      </c>
      <c r="E229" s="130">
        <v>1.448293735728802E-2</v>
      </c>
      <c r="F229" s="131">
        <v>6.9333836986252173E-2</v>
      </c>
      <c r="G229" s="131">
        <v>1.4004967116692734E-3</v>
      </c>
      <c r="H229" s="145">
        <v>2.0000009999999995E-3</v>
      </c>
      <c r="I229" s="145">
        <v>1.5750005000000001E-2</v>
      </c>
      <c r="J229" s="132">
        <v>1.5200055773278872E-3</v>
      </c>
      <c r="K229" s="146">
        <v>7.3218929155893667E-5</v>
      </c>
      <c r="L229" s="147">
        <v>7.6529570110547108E-5</v>
      </c>
    </row>
    <row r="230" spans="1:12" ht="15.75" x14ac:dyDescent="0.25">
      <c r="A230" s="164" t="s">
        <v>194</v>
      </c>
      <c r="B230" s="126">
        <v>2023</v>
      </c>
      <c r="C230" s="165" t="s">
        <v>498</v>
      </c>
      <c r="D230" s="166">
        <v>3.5627051473352038E-2</v>
      </c>
      <c r="E230" s="130">
        <v>1.2439504968298237E-2</v>
      </c>
      <c r="F230" s="131">
        <v>6.0007284062561561E-2</v>
      </c>
      <c r="G230" s="131">
        <v>1.3285295844182468E-3</v>
      </c>
      <c r="H230" s="145">
        <v>2.0000009999999999E-3</v>
      </c>
      <c r="I230" s="145">
        <v>1.5750005000000001E-2</v>
      </c>
      <c r="J230" s="132">
        <v>1.4421205526707098E-3</v>
      </c>
      <c r="K230" s="146">
        <v>6.4756693478213508E-5</v>
      </c>
      <c r="L230" s="147">
        <v>6.7684702402707271E-5</v>
      </c>
    </row>
    <row r="231" spans="1:12" ht="15.75" x14ac:dyDescent="0.25">
      <c r="A231" s="164" t="s">
        <v>194</v>
      </c>
      <c r="B231" s="126">
        <v>2024</v>
      </c>
      <c r="C231" s="165" t="s">
        <v>499</v>
      </c>
      <c r="D231" s="166">
        <v>3.4468415200160134E-2</v>
      </c>
      <c r="E231" s="130">
        <v>1.0734251678204151E-2</v>
      </c>
      <c r="F231" s="131">
        <v>5.2335971953179829E-2</v>
      </c>
      <c r="G231" s="131">
        <v>1.2675545388303048E-3</v>
      </c>
      <c r="H231" s="145">
        <v>2.0000009999999995E-3</v>
      </c>
      <c r="I231" s="145">
        <v>1.5750005000000001E-2</v>
      </c>
      <c r="J231" s="132">
        <v>1.3760716621274639E-3</v>
      </c>
      <c r="K231" s="146">
        <v>5.9003644307012891E-5</v>
      </c>
      <c r="L231" s="147">
        <v>6.1671526926860394E-5</v>
      </c>
    </row>
    <row r="232" spans="1:12" ht="15.75" x14ac:dyDescent="0.25">
      <c r="A232" s="164" t="s">
        <v>194</v>
      </c>
      <c r="B232" s="126">
        <v>2025</v>
      </c>
      <c r="C232" s="165" t="s">
        <v>500</v>
      </c>
      <c r="D232" s="166">
        <v>3.3332238598969013E-2</v>
      </c>
      <c r="E232" s="130">
        <v>9.3563951400374382E-3</v>
      </c>
      <c r="F232" s="131">
        <v>4.6210205748487915E-2</v>
      </c>
      <c r="G232" s="131">
        <v>1.2171135722301902E-3</v>
      </c>
      <c r="H232" s="145">
        <v>2.0000009999999995E-3</v>
      </c>
      <c r="I232" s="145">
        <v>1.5750005000000001E-2</v>
      </c>
      <c r="J232" s="132">
        <v>1.3214015203440097E-3</v>
      </c>
      <c r="K232" s="146">
        <v>5.4729710329445401E-5</v>
      </c>
      <c r="L232" s="147">
        <v>5.7204346074566455E-5</v>
      </c>
    </row>
    <row r="233" spans="1:12" ht="15.75" x14ac:dyDescent="0.25">
      <c r="A233" s="164" t="s">
        <v>194</v>
      </c>
      <c r="B233" s="126">
        <v>2026</v>
      </c>
      <c r="C233" s="165" t="s">
        <v>501</v>
      </c>
      <c r="D233" s="166">
        <v>3.2303380922489626E-2</v>
      </c>
      <c r="E233" s="130">
        <v>8.2223231542698141E-3</v>
      </c>
      <c r="F233" s="131">
        <v>4.1280528283316693E-2</v>
      </c>
      <c r="G233" s="131">
        <v>1.1636832991681098E-3</v>
      </c>
      <c r="H233" s="145">
        <v>2.0000009999999999E-3</v>
      </c>
      <c r="I233" s="145">
        <v>1.5750005000000001E-2</v>
      </c>
      <c r="J233" s="132">
        <v>1.2635272467942536E-3</v>
      </c>
      <c r="K233" s="146">
        <v>4.9173683567296827E-5</v>
      </c>
      <c r="L233" s="147">
        <v>5.1397100151843479E-5</v>
      </c>
    </row>
    <row r="234" spans="1:12" ht="15.75" x14ac:dyDescent="0.25">
      <c r="A234" s="164" t="s">
        <v>194</v>
      </c>
      <c r="B234" s="126">
        <v>2027</v>
      </c>
      <c r="C234" s="165" t="s">
        <v>502</v>
      </c>
      <c r="D234" s="166">
        <v>3.1369080984094175E-2</v>
      </c>
      <c r="E234" s="130">
        <v>7.2726293663980326E-3</v>
      </c>
      <c r="F234" s="131">
        <v>3.7209176894842537E-2</v>
      </c>
      <c r="G234" s="131">
        <v>1.1036095758029272E-3</v>
      </c>
      <c r="H234" s="145">
        <v>2.0000009999999999E-3</v>
      </c>
      <c r="I234" s="145">
        <v>1.5750005000000001E-2</v>
      </c>
      <c r="J234" s="132">
        <v>1.1984185521056634E-3</v>
      </c>
      <c r="K234" s="146">
        <v>4.3845596126589252E-5</v>
      </c>
      <c r="L234" s="147">
        <v>4.5828094899442107E-5</v>
      </c>
    </row>
    <row r="235" spans="1:12" ht="15.75" x14ac:dyDescent="0.25">
      <c r="A235" s="164" t="s">
        <v>194</v>
      </c>
      <c r="B235" s="126">
        <v>2028</v>
      </c>
      <c r="C235" s="165" t="s">
        <v>503</v>
      </c>
      <c r="D235" s="166">
        <v>3.0532715305571036E-2</v>
      </c>
      <c r="E235" s="130">
        <v>6.4989774884416625E-3</v>
      </c>
      <c r="F235" s="131">
        <v>3.3904812188403632E-2</v>
      </c>
      <c r="G235" s="131">
        <v>1.0363055419526923E-3</v>
      </c>
      <c r="H235" s="145">
        <v>2.0000009999999995E-3</v>
      </c>
      <c r="I235" s="145">
        <v>1.5750004999999997E-2</v>
      </c>
      <c r="J235" s="132">
        <v>1.1254837602697107E-3</v>
      </c>
      <c r="K235" s="146">
        <v>3.7593404817612223E-5</v>
      </c>
      <c r="L235" s="147">
        <v>3.929321053304858E-5</v>
      </c>
    </row>
    <row r="236" spans="1:12" ht="15.75" x14ac:dyDescent="0.25">
      <c r="A236" s="164" t="s">
        <v>194</v>
      </c>
      <c r="B236" s="126">
        <v>2029</v>
      </c>
      <c r="C236" s="165" t="s">
        <v>504</v>
      </c>
      <c r="D236" s="166">
        <v>2.9785213752214795E-2</v>
      </c>
      <c r="E236" s="130">
        <v>5.8219529415036771E-3</v>
      </c>
      <c r="F236" s="131">
        <v>3.1119458719394918E-2</v>
      </c>
      <c r="G236" s="131">
        <v>9.7222260826141673E-4</v>
      </c>
      <c r="H236" s="145">
        <v>2.0000009999999999E-3</v>
      </c>
      <c r="I236" s="145">
        <v>1.5750005000000001E-2</v>
      </c>
      <c r="J236" s="132">
        <v>1.0559850160190951E-3</v>
      </c>
      <c r="K236" s="146">
        <v>3.293405454427641E-5</v>
      </c>
      <c r="L236" s="147">
        <v>3.4423178810418782E-5</v>
      </c>
    </row>
    <row r="237" spans="1:12" ht="15.75" x14ac:dyDescent="0.25">
      <c r="A237" s="164" t="s">
        <v>194</v>
      </c>
      <c r="B237" s="126">
        <v>2030</v>
      </c>
      <c r="C237" s="165" t="s">
        <v>505</v>
      </c>
      <c r="D237" s="166">
        <v>2.9120277720738535E-2</v>
      </c>
      <c r="E237" s="130">
        <v>5.2548897282307001E-3</v>
      </c>
      <c r="F237" s="131">
        <v>2.8821313298519124E-2</v>
      </c>
      <c r="G237" s="131">
        <v>9.1224823500407539E-4</v>
      </c>
      <c r="H237" s="145">
        <v>2.0000010000000004E-3</v>
      </c>
      <c r="I237" s="145">
        <v>1.5750005000000001E-2</v>
      </c>
      <c r="J237" s="132">
        <v>9.9090531054710088E-4</v>
      </c>
      <c r="K237" s="146">
        <v>2.944070220795105E-5</v>
      </c>
      <c r="L237" s="147">
        <v>3.0771878040702626E-5</v>
      </c>
    </row>
    <row r="238" spans="1:12" ht="15.75" x14ac:dyDescent="0.25">
      <c r="A238" s="164" t="s">
        <v>194</v>
      </c>
      <c r="B238" s="126">
        <v>2031</v>
      </c>
      <c r="C238" s="165" t="s">
        <v>506</v>
      </c>
      <c r="D238" s="166">
        <v>2.8532517804712856E-2</v>
      </c>
      <c r="E238" s="130">
        <v>4.7662482453170538E-3</v>
      </c>
      <c r="F238" s="131">
        <v>2.6891864254918296E-2</v>
      </c>
      <c r="G238" s="131">
        <v>8.5738296252143545E-4</v>
      </c>
      <c r="H238" s="145">
        <v>2.0000009999999999E-3</v>
      </c>
      <c r="I238" s="145">
        <v>1.5750005000000001E-2</v>
      </c>
      <c r="J238" s="132">
        <v>9.3130567230657044E-4</v>
      </c>
      <c r="K238" s="146">
        <v>2.7759633691690348E-5</v>
      </c>
      <c r="L238" s="147">
        <v>2.9014803853503466E-5</v>
      </c>
    </row>
    <row r="239" spans="1:12" ht="15.75" x14ac:dyDescent="0.25">
      <c r="A239" s="164" t="s">
        <v>194</v>
      </c>
      <c r="B239" s="126">
        <v>2032</v>
      </c>
      <c r="C239" s="165" t="s">
        <v>507</v>
      </c>
      <c r="D239" s="166">
        <v>2.8013114407358073E-2</v>
      </c>
      <c r="E239" s="130">
        <v>4.3431165920924187E-3</v>
      </c>
      <c r="F239" s="131">
        <v>2.5291760754734525E-2</v>
      </c>
      <c r="G239" s="131">
        <v>8.0573093648809838E-4</v>
      </c>
      <c r="H239" s="145">
        <v>2.0000009999999999E-3</v>
      </c>
      <c r="I239" s="145">
        <v>1.5750005000000001E-2</v>
      </c>
      <c r="J239" s="132">
        <v>8.752193958640902E-4</v>
      </c>
      <c r="K239" s="146">
        <v>2.5632638227581442E-5</v>
      </c>
      <c r="L239" s="147">
        <v>2.6791628489320935E-5</v>
      </c>
    </row>
    <row r="240" spans="1:12" ht="15.75" x14ac:dyDescent="0.25">
      <c r="A240" s="164" t="s">
        <v>194</v>
      </c>
      <c r="B240" s="126">
        <v>2033</v>
      </c>
      <c r="C240" s="165" t="s">
        <v>508</v>
      </c>
      <c r="D240" s="166">
        <v>2.7555947985768808E-2</v>
      </c>
      <c r="E240" s="130">
        <v>3.974858309635107E-3</v>
      </c>
      <c r="F240" s="131">
        <v>2.3966703763861605E-2</v>
      </c>
      <c r="G240" s="131">
        <v>7.5809263705562378E-4</v>
      </c>
      <c r="H240" s="145">
        <v>2.0000009999999995E-3</v>
      </c>
      <c r="I240" s="145">
        <v>1.5750005000000001E-2</v>
      </c>
      <c r="J240" s="132">
        <v>8.2347998627910223E-4</v>
      </c>
      <c r="K240" s="146">
        <v>2.3958488400074029E-5</v>
      </c>
      <c r="L240" s="147">
        <v>2.504178266567421E-5</v>
      </c>
    </row>
    <row r="241" spans="1:12" ht="15.75" x14ac:dyDescent="0.25">
      <c r="A241" s="164" t="s">
        <v>194</v>
      </c>
      <c r="B241" s="126">
        <v>2034</v>
      </c>
      <c r="C241" s="165" t="s">
        <v>509</v>
      </c>
      <c r="D241" s="166">
        <v>2.7155571044033423E-2</v>
      </c>
      <c r="E241" s="130">
        <v>3.6486450550207096E-3</v>
      </c>
      <c r="F241" s="131">
        <v>2.284705088533948E-2</v>
      </c>
      <c r="G241" s="131">
        <v>7.1440788726170911E-4</v>
      </c>
      <c r="H241" s="145">
        <v>2.0000009999999999E-3</v>
      </c>
      <c r="I241" s="145">
        <v>1.5750005000000001E-2</v>
      </c>
      <c r="J241" s="132">
        <v>7.7602280066422396E-4</v>
      </c>
      <c r="K241" s="146">
        <v>2.2674088178089603E-5</v>
      </c>
      <c r="L241" s="147">
        <v>2.3699311481753603E-5</v>
      </c>
    </row>
    <row r="242" spans="1:12" ht="15.75" x14ac:dyDescent="0.25">
      <c r="A242" s="164" t="s">
        <v>194</v>
      </c>
      <c r="B242" s="126">
        <v>2035</v>
      </c>
      <c r="C242" s="165" t="s">
        <v>510</v>
      </c>
      <c r="D242" s="166">
        <v>2.6807864931418041E-2</v>
      </c>
      <c r="E242" s="130">
        <v>3.3611711467867113E-3</v>
      </c>
      <c r="F242" s="131">
        <v>2.1922456045024265E-2</v>
      </c>
      <c r="G242" s="131">
        <v>6.7417611414362258E-4</v>
      </c>
      <c r="H242" s="145">
        <v>2.0000009999999999E-3</v>
      </c>
      <c r="I242" s="145">
        <v>1.5750005000000001E-2</v>
      </c>
      <c r="J242" s="132">
        <v>7.3232168461322502E-4</v>
      </c>
      <c r="K242" s="146">
        <v>2.1377614332936707E-5</v>
      </c>
      <c r="L242" s="147">
        <v>2.2344221543763215E-5</v>
      </c>
    </row>
    <row r="243" spans="1:12" ht="15.75" x14ac:dyDescent="0.25">
      <c r="A243" s="164" t="s">
        <v>194</v>
      </c>
      <c r="B243" s="126">
        <v>2036</v>
      </c>
      <c r="C243" s="165" t="s">
        <v>511</v>
      </c>
      <c r="D243" s="166">
        <v>2.6506940366924355E-2</v>
      </c>
      <c r="E243" s="130">
        <v>3.1125948209666235E-3</v>
      </c>
      <c r="F243" s="131">
        <v>2.1155948695561026E-2</v>
      </c>
      <c r="G243" s="131">
        <v>6.3903073813563276E-4</v>
      </c>
      <c r="H243" s="145">
        <v>2.0000009999999999E-3</v>
      </c>
      <c r="I243" s="145">
        <v>1.5750005000000001E-2</v>
      </c>
      <c r="J243" s="132">
        <v>6.9414207685465732E-4</v>
      </c>
      <c r="K243" s="146">
        <v>2.0346067811297638E-5</v>
      </c>
      <c r="L243" s="147">
        <v>2.1266024201240207E-5</v>
      </c>
    </row>
    <row r="244" spans="1:12" ht="15.75" x14ac:dyDescent="0.25">
      <c r="A244" s="164" t="s">
        <v>194</v>
      </c>
      <c r="B244" s="126">
        <v>2037</v>
      </c>
      <c r="C244" s="165" t="s">
        <v>512</v>
      </c>
      <c r="D244" s="166">
        <v>2.6249418831777702E-2</v>
      </c>
      <c r="E244" s="130">
        <v>2.8958469041529661E-3</v>
      </c>
      <c r="F244" s="131">
        <v>2.0518523831519832E-2</v>
      </c>
      <c r="G244" s="131">
        <v>6.0741678987342377E-4</v>
      </c>
      <c r="H244" s="145">
        <v>2.0000009999999999E-3</v>
      </c>
      <c r="I244" s="145">
        <v>1.5750005000000001E-2</v>
      </c>
      <c r="J244" s="132">
        <v>6.5979726689191823E-4</v>
      </c>
      <c r="K244" s="146">
        <v>1.9439443327446779E-5</v>
      </c>
      <c r="L244" s="147">
        <v>2.0318418630025228E-5</v>
      </c>
    </row>
    <row r="245" spans="1:12" ht="15.75" x14ac:dyDescent="0.25">
      <c r="A245" s="164" t="s">
        <v>194</v>
      </c>
      <c r="B245" s="126">
        <v>2038</v>
      </c>
      <c r="C245" s="165" t="s">
        <v>513</v>
      </c>
      <c r="D245" s="166">
        <v>2.6030629887177248E-2</v>
      </c>
      <c r="E245" s="130">
        <v>2.7005339958628299E-3</v>
      </c>
      <c r="F245" s="131">
        <v>1.9950317771388632E-2</v>
      </c>
      <c r="G245" s="131">
        <v>5.7922247239830841E-4</v>
      </c>
      <c r="H245" s="145">
        <v>2.0000009999999999E-3</v>
      </c>
      <c r="I245" s="145">
        <v>1.5750005000000004E-2</v>
      </c>
      <c r="J245" s="132">
        <v>6.2916668775021931E-4</v>
      </c>
      <c r="K245" s="146">
        <v>1.8658451672127058E-5</v>
      </c>
      <c r="L245" s="147">
        <v>1.9502103254352047E-5</v>
      </c>
    </row>
    <row r="246" spans="1:12" ht="15.75" x14ac:dyDescent="0.25">
      <c r="A246" s="164" t="s">
        <v>194</v>
      </c>
      <c r="B246" s="126">
        <v>2039</v>
      </c>
      <c r="C246" s="165" t="s">
        <v>514</v>
      </c>
      <c r="D246" s="166">
        <v>2.5845937046230599E-2</v>
      </c>
      <c r="E246" s="130">
        <v>2.5201158388736219E-3</v>
      </c>
      <c r="F246" s="131">
        <v>1.9429399531155019E-2</v>
      </c>
      <c r="G246" s="131">
        <v>5.5430593372118061E-4</v>
      </c>
      <c r="H246" s="145">
        <v>2.0000009999999995E-3</v>
      </c>
      <c r="I246" s="145">
        <v>1.5750005000000001E-2</v>
      </c>
      <c r="J246" s="132">
        <v>6.0209539968661039E-4</v>
      </c>
      <c r="K246" s="146">
        <v>1.7998302690034851E-5</v>
      </c>
      <c r="L246" s="147">
        <v>1.8812098571084196E-5</v>
      </c>
    </row>
    <row r="247" spans="1:12" ht="15.75" x14ac:dyDescent="0.25">
      <c r="A247" s="164" t="s">
        <v>194</v>
      </c>
      <c r="B247" s="126">
        <v>2040</v>
      </c>
      <c r="C247" s="165" t="s">
        <v>515</v>
      </c>
      <c r="D247" s="166">
        <v>2.5690342107196749E-2</v>
      </c>
      <c r="E247" s="130">
        <v>2.3595988118327248E-3</v>
      </c>
      <c r="F247" s="131">
        <v>1.8995558496170822E-2</v>
      </c>
      <c r="G247" s="131">
        <v>5.3253413997843507E-4</v>
      </c>
      <c r="H247" s="145">
        <v>2.0000009999999999E-3</v>
      </c>
      <c r="I247" s="145">
        <v>1.5750005000000001E-2</v>
      </c>
      <c r="J247" s="132">
        <v>5.7844013805405229E-4</v>
      </c>
      <c r="K247" s="146">
        <v>1.7439225246918963E-5</v>
      </c>
      <c r="L247" s="147">
        <v>1.8227751013349413E-5</v>
      </c>
    </row>
    <row r="248" spans="1:12" ht="15.75" x14ac:dyDescent="0.25">
      <c r="A248" s="164" t="s">
        <v>194</v>
      </c>
      <c r="B248" s="126">
        <v>2041</v>
      </c>
      <c r="C248" s="165" t="s">
        <v>516</v>
      </c>
      <c r="D248" s="166">
        <v>2.5562314889580984E-2</v>
      </c>
      <c r="E248" s="130">
        <v>2.2364645721438736E-3</v>
      </c>
      <c r="F248" s="131">
        <v>1.8664070914964737E-2</v>
      </c>
      <c r="G248" s="131">
        <v>5.1531362417344339E-4</v>
      </c>
      <c r="H248" s="145">
        <v>2.0000009999999999E-3</v>
      </c>
      <c r="I248" s="145">
        <v>1.5750005000000004E-2</v>
      </c>
      <c r="J248" s="132">
        <v>5.5973096775054857E-4</v>
      </c>
      <c r="K248" s="146">
        <v>1.6978077909245772E-5</v>
      </c>
      <c r="L248" s="147">
        <v>1.7745754501647036E-5</v>
      </c>
    </row>
    <row r="249" spans="1:12" ht="15.75" x14ac:dyDescent="0.25">
      <c r="A249" s="164" t="s">
        <v>194</v>
      </c>
      <c r="B249" s="126">
        <v>2042</v>
      </c>
      <c r="C249" s="165" t="s">
        <v>517</v>
      </c>
      <c r="D249" s="166">
        <v>2.5456017417633318E-2</v>
      </c>
      <c r="E249" s="130">
        <v>2.1311407075549817E-3</v>
      </c>
      <c r="F249" s="131">
        <v>1.8362673851408353E-2</v>
      </c>
      <c r="G249" s="131">
        <v>5.0071794398646595E-4</v>
      </c>
      <c r="H249" s="145">
        <v>2.0000009999999999E-3</v>
      </c>
      <c r="I249" s="145">
        <v>1.5750005000000004E-2</v>
      </c>
      <c r="J249" s="132">
        <v>5.4387300696124425E-4</v>
      </c>
      <c r="K249" s="146">
        <v>1.6604419697259259E-5</v>
      </c>
      <c r="L249" s="147">
        <v>1.735519917594094E-5</v>
      </c>
    </row>
    <row r="250" spans="1:12" ht="15.75" x14ac:dyDescent="0.25">
      <c r="A250" s="164" t="s">
        <v>194</v>
      </c>
      <c r="B250" s="126">
        <v>2043</v>
      </c>
      <c r="C250" s="165" t="s">
        <v>518</v>
      </c>
      <c r="D250" s="166">
        <v>2.5369253893076534E-2</v>
      </c>
      <c r="E250" s="130">
        <v>2.0522256528230217E-3</v>
      </c>
      <c r="F250" s="131">
        <v>1.8143727194859342E-2</v>
      </c>
      <c r="G250" s="131">
        <v>4.8854431126684849E-4</v>
      </c>
      <c r="H250" s="145">
        <v>2.0000009999999999E-3</v>
      </c>
      <c r="I250" s="145">
        <v>1.5750005000000001E-2</v>
      </c>
      <c r="J250" s="132">
        <v>5.3064515642720078E-4</v>
      </c>
      <c r="K250" s="146">
        <v>1.6312709988891123E-5</v>
      </c>
      <c r="L250" s="147">
        <v>1.7050291635956359E-5</v>
      </c>
    </row>
    <row r="251" spans="1:12" ht="15.75" x14ac:dyDescent="0.25">
      <c r="A251" s="164" t="s">
        <v>194</v>
      </c>
      <c r="B251" s="126">
        <v>2044</v>
      </c>
      <c r="C251" s="165" t="s">
        <v>519</v>
      </c>
      <c r="D251" s="166">
        <v>2.5297377977774226E-2</v>
      </c>
      <c r="E251" s="130">
        <v>1.9922615721904972E-3</v>
      </c>
      <c r="F251" s="131">
        <v>1.7965278388765341E-2</v>
      </c>
      <c r="G251" s="131">
        <v>4.783390323206191E-4</v>
      </c>
      <c r="H251" s="145">
        <v>2.0000010000000004E-3</v>
      </c>
      <c r="I251" s="145">
        <v>1.5750005000000001E-2</v>
      </c>
      <c r="J251" s="132">
        <v>5.1955626134886032E-4</v>
      </c>
      <c r="K251" s="146">
        <v>1.6068987018475384E-5</v>
      </c>
      <c r="L251" s="147">
        <v>1.6795554412065343E-5</v>
      </c>
    </row>
    <row r="252" spans="1:12" ht="15.75" x14ac:dyDescent="0.25">
      <c r="A252" s="164" t="s">
        <v>194</v>
      </c>
      <c r="B252" s="126">
        <v>2045</v>
      </c>
      <c r="C252" s="165" t="s">
        <v>520</v>
      </c>
      <c r="D252" s="166">
        <v>2.5236611158029203E-2</v>
      </c>
      <c r="E252" s="130">
        <v>1.9515332295704827E-3</v>
      </c>
      <c r="F252" s="131">
        <v>1.7846984335635585E-2</v>
      </c>
      <c r="G252" s="131">
        <v>4.6981384446293526E-4</v>
      </c>
      <c r="H252" s="145">
        <v>2.0000010000000004E-3</v>
      </c>
      <c r="I252" s="145">
        <v>1.5750005000000004E-2</v>
      </c>
      <c r="J252" s="132">
        <v>5.1029178041732274E-4</v>
      </c>
      <c r="K252" s="146">
        <v>1.5893254086430574E-5</v>
      </c>
      <c r="L252" s="147">
        <v>1.6611876344780489E-5</v>
      </c>
    </row>
    <row r="253" spans="1:12" ht="15.75" x14ac:dyDescent="0.25">
      <c r="A253" s="164" t="s">
        <v>194</v>
      </c>
      <c r="B253" s="126">
        <v>2046</v>
      </c>
      <c r="C253" s="165" t="s">
        <v>521</v>
      </c>
      <c r="D253" s="166">
        <v>2.5186785150874438E-2</v>
      </c>
      <c r="E253" s="130">
        <v>1.9169659997652323E-3</v>
      </c>
      <c r="F253" s="131">
        <v>1.7752604310630606E-2</v>
      </c>
      <c r="G253" s="131">
        <v>4.6276220159463679E-4</v>
      </c>
      <c r="H253" s="145">
        <v>2.0000009999999995E-3</v>
      </c>
      <c r="I253" s="145">
        <v>1.5750004999999997E-2</v>
      </c>
      <c r="J253" s="132">
        <v>5.0262872292031104E-4</v>
      </c>
      <c r="K253" s="146">
        <v>1.5735318134101769E-5</v>
      </c>
      <c r="L253" s="147">
        <v>1.6446797570531796E-5</v>
      </c>
    </row>
    <row r="254" spans="1:12" ht="15.75" x14ac:dyDescent="0.25">
      <c r="A254" s="164" t="s">
        <v>194</v>
      </c>
      <c r="B254" s="126">
        <v>2047</v>
      </c>
      <c r="C254" s="165" t="s">
        <v>522</v>
      </c>
      <c r="D254" s="166">
        <v>2.5145628474360464E-2</v>
      </c>
      <c r="E254" s="130">
        <v>1.8869256106649774E-3</v>
      </c>
      <c r="F254" s="131">
        <v>1.7666117117801305E-2</v>
      </c>
      <c r="G254" s="131">
        <v>4.5698481298739844E-4</v>
      </c>
      <c r="H254" s="145">
        <v>2.0000009999999999E-3</v>
      </c>
      <c r="I254" s="145">
        <v>1.5750004999999997E-2</v>
      </c>
      <c r="J254" s="132">
        <v>4.9635093207624659E-4</v>
      </c>
      <c r="K254" s="146">
        <v>1.5613351317501628E-5</v>
      </c>
      <c r="L254" s="147">
        <v>1.6319318598751491E-5</v>
      </c>
    </row>
    <row r="255" spans="1:12" ht="15.75" x14ac:dyDescent="0.25">
      <c r="A255" s="164" t="s">
        <v>194</v>
      </c>
      <c r="B255" s="126">
        <v>2048</v>
      </c>
      <c r="C255" s="165" t="s">
        <v>523</v>
      </c>
      <c r="D255" s="166">
        <v>2.511181700986086E-2</v>
      </c>
      <c r="E255" s="130">
        <v>1.8630537365358711E-3</v>
      </c>
      <c r="F255" s="131">
        <v>1.7595281413618186E-2</v>
      </c>
      <c r="G255" s="131">
        <v>4.5224871938652353E-4</v>
      </c>
      <c r="H255" s="145">
        <v>2.0000009999999995E-3</v>
      </c>
      <c r="I255" s="145">
        <v>1.5750005000000001E-2</v>
      </c>
      <c r="J255" s="132">
        <v>4.9120648414921562E-4</v>
      </c>
      <c r="K255" s="146">
        <v>1.5470402860802663E-5</v>
      </c>
      <c r="L255" s="147">
        <v>1.6169900810043329E-5</v>
      </c>
    </row>
    <row r="256" spans="1:12" ht="15.75" x14ac:dyDescent="0.25">
      <c r="A256" s="164" t="s">
        <v>194</v>
      </c>
      <c r="B256" s="126">
        <v>2049</v>
      </c>
      <c r="C256" s="165" t="s">
        <v>524</v>
      </c>
      <c r="D256" s="166">
        <v>2.5083411399383224E-2</v>
      </c>
      <c r="E256" s="130">
        <v>1.8536263461148854E-3</v>
      </c>
      <c r="F256" s="131">
        <v>1.760453751025506E-2</v>
      </c>
      <c r="G256" s="131">
        <v>4.4916820950526568E-4</v>
      </c>
      <c r="H256" s="145">
        <v>2.0000009999999999E-3</v>
      </c>
      <c r="I256" s="145">
        <v>1.5750005000000001E-2</v>
      </c>
      <c r="J256" s="132">
        <v>4.8785878337279174E-4</v>
      </c>
      <c r="K256" s="146">
        <v>1.5402037813342036E-5</v>
      </c>
      <c r="L256" s="147">
        <v>1.6098442704118814E-5</v>
      </c>
    </row>
    <row r="257" spans="1:12" ht="15.75" x14ac:dyDescent="0.25">
      <c r="A257" s="164" t="s">
        <v>194</v>
      </c>
      <c r="B257" s="126">
        <v>2050</v>
      </c>
      <c r="C257" s="165" t="s">
        <v>525</v>
      </c>
      <c r="D257" s="166">
        <v>2.5060446377145919E-2</v>
      </c>
      <c r="E257" s="130">
        <v>1.8461370239567106E-3</v>
      </c>
      <c r="F257" s="131">
        <v>1.7614041010375708E-2</v>
      </c>
      <c r="G257" s="131">
        <v>4.4672957158399578E-4</v>
      </c>
      <c r="H257" s="145">
        <v>2.0000009999999999E-3</v>
      </c>
      <c r="I257" s="145">
        <v>1.5750005000000001E-2</v>
      </c>
      <c r="J257" s="132">
        <v>4.8521029170769595E-4</v>
      </c>
      <c r="K257" s="146">
        <v>1.532420229126615E-5</v>
      </c>
      <c r="L257" s="147">
        <v>1.6017095012919962E-5</v>
      </c>
    </row>
    <row r="258" spans="1:12" ht="15.75" x14ac:dyDescent="0.25">
      <c r="A258" s="164" t="s">
        <v>191</v>
      </c>
      <c r="B258" s="126">
        <v>2015</v>
      </c>
      <c r="C258" s="165" t="s">
        <v>193</v>
      </c>
      <c r="D258" s="166">
        <v>4.2868772159691343E-2</v>
      </c>
      <c r="E258" s="130">
        <v>4.3996151579743993E-2</v>
      </c>
      <c r="F258" s="131">
        <v>0.17808112307729196</v>
      </c>
      <c r="G258" s="131">
        <v>1.7122408872532846E-3</v>
      </c>
      <c r="H258" s="145">
        <v>2.0000009999999999E-3</v>
      </c>
      <c r="I258" s="145">
        <v>1.5750005000000001E-2</v>
      </c>
      <c r="J258" s="132">
        <v>1.853846369181518E-3</v>
      </c>
      <c r="K258" s="146">
        <v>1.3649001682218936E-4</v>
      </c>
      <c r="L258" s="147">
        <v>1.4266148986483585E-4</v>
      </c>
    </row>
    <row r="259" spans="1:12" ht="15.75" x14ac:dyDescent="0.25">
      <c r="A259" s="164" t="s">
        <v>191</v>
      </c>
      <c r="B259" s="126">
        <v>2016</v>
      </c>
      <c r="C259" s="165" t="s">
        <v>192</v>
      </c>
      <c r="D259" s="166">
        <v>4.2001288659377155E-2</v>
      </c>
      <c r="E259" s="130">
        <v>3.6529454448866509E-2</v>
      </c>
      <c r="F259" s="131">
        <v>0.1510316894199954</v>
      </c>
      <c r="G259" s="131">
        <v>1.6244054261802504E-3</v>
      </c>
      <c r="H259" s="145">
        <v>2.0000009999999999E-3</v>
      </c>
      <c r="I259" s="145">
        <v>1.5750004999999997E-2</v>
      </c>
      <c r="J259" s="132">
        <v>1.7598778195328378E-3</v>
      </c>
      <c r="K259" s="146">
        <v>1.1828353594274654E-4</v>
      </c>
      <c r="L259" s="147">
        <v>1.2363179409289612E-4</v>
      </c>
    </row>
    <row r="260" spans="1:12" ht="15.75" x14ac:dyDescent="0.25">
      <c r="A260" s="164" t="s">
        <v>191</v>
      </c>
      <c r="B260" s="126">
        <v>2017</v>
      </c>
      <c r="C260" s="165" t="s">
        <v>526</v>
      </c>
      <c r="D260" s="166">
        <v>4.1040884087771186E-2</v>
      </c>
      <c r="E260" s="130">
        <v>3.0370953589759539E-2</v>
      </c>
      <c r="F260" s="131">
        <v>0.12868136359302049</v>
      </c>
      <c r="G260" s="131">
        <v>1.5849718773827807E-3</v>
      </c>
      <c r="H260" s="145">
        <v>2.0000009999999999E-3</v>
      </c>
      <c r="I260" s="145">
        <v>1.5750005000000001E-2</v>
      </c>
      <c r="J260" s="132">
        <v>1.7180916554545662E-3</v>
      </c>
      <c r="K260" s="146">
        <v>1.0723859856977582E-4</v>
      </c>
      <c r="L260" s="147">
        <v>1.1208745313193722E-4</v>
      </c>
    </row>
    <row r="261" spans="1:12" ht="15.75" x14ac:dyDescent="0.25">
      <c r="A261" s="164" t="s">
        <v>191</v>
      </c>
      <c r="B261" s="126">
        <v>2018</v>
      </c>
      <c r="C261" s="165" t="s">
        <v>527</v>
      </c>
      <c r="D261" s="166">
        <v>4.0009866823056656E-2</v>
      </c>
      <c r="E261" s="130">
        <v>2.5248039116561594E-2</v>
      </c>
      <c r="F261" s="131">
        <v>0.10956864814900077</v>
      </c>
      <c r="G261" s="131">
        <v>1.5761823723816916E-3</v>
      </c>
      <c r="H261" s="145">
        <v>2.0000009999999999E-3</v>
      </c>
      <c r="I261" s="145">
        <v>1.5750005000000004E-2</v>
      </c>
      <c r="J261" s="132">
        <v>1.7093708524018908E-3</v>
      </c>
      <c r="K261" s="146">
        <v>9.8218061788793673E-5</v>
      </c>
      <c r="L261" s="147">
        <v>1.0265904818035261E-4</v>
      </c>
    </row>
    <row r="262" spans="1:12" ht="15.75" x14ac:dyDescent="0.25">
      <c r="A262" s="164" t="s">
        <v>191</v>
      </c>
      <c r="B262" s="126">
        <v>2019</v>
      </c>
      <c r="C262" s="165" t="s">
        <v>528</v>
      </c>
      <c r="D262" s="166">
        <v>3.8941177576773657E-2</v>
      </c>
      <c r="E262" s="130">
        <v>2.0953819953779401E-2</v>
      </c>
      <c r="F262" s="131">
        <v>9.342488550737757E-2</v>
      </c>
      <c r="G262" s="131">
        <v>1.5748956579668533E-3</v>
      </c>
      <c r="H262" s="145">
        <v>2.0000009999999999E-3</v>
      </c>
      <c r="I262" s="145">
        <v>1.5750005000000004E-2</v>
      </c>
      <c r="J262" s="132">
        <v>1.708651955576475E-3</v>
      </c>
      <c r="K262" s="146">
        <v>9.0294598215471733E-5</v>
      </c>
      <c r="L262" s="147">
        <v>9.4377319221042809E-5</v>
      </c>
    </row>
    <row r="263" spans="1:12" ht="15.75" x14ac:dyDescent="0.25">
      <c r="A263" s="164" t="s">
        <v>191</v>
      </c>
      <c r="B263" s="126">
        <v>2020</v>
      </c>
      <c r="C263" s="165" t="s">
        <v>529</v>
      </c>
      <c r="D263" s="166">
        <v>3.7845704182928902E-2</v>
      </c>
      <c r="E263" s="130">
        <v>1.7714054041828731E-2</v>
      </c>
      <c r="F263" s="131">
        <v>8.0116189346350897E-2</v>
      </c>
      <c r="G263" s="131">
        <v>1.5442516588443282E-3</v>
      </c>
      <c r="H263" s="145">
        <v>2.0000009999999999E-3</v>
      </c>
      <c r="I263" s="145">
        <v>1.5750005000000001E-2</v>
      </c>
      <c r="J263" s="132">
        <v>1.6757074773007643E-3</v>
      </c>
      <c r="K263" s="146">
        <v>8.4111768887142196E-5</v>
      </c>
      <c r="L263" s="147">
        <v>8.7914927172629497E-5</v>
      </c>
    </row>
    <row r="264" spans="1:12" ht="15.75" x14ac:dyDescent="0.25">
      <c r="A264" s="164" t="s">
        <v>191</v>
      </c>
      <c r="B264" s="126">
        <v>2021</v>
      </c>
      <c r="C264" s="165" t="s">
        <v>530</v>
      </c>
      <c r="D264" s="166">
        <v>3.673334445470372E-2</v>
      </c>
      <c r="E264" s="130">
        <v>1.5127683596428187E-2</v>
      </c>
      <c r="F264" s="131">
        <v>6.9028269672849779E-2</v>
      </c>
      <c r="G264" s="131">
        <v>1.4753820978789249E-3</v>
      </c>
      <c r="H264" s="145">
        <v>2.0000009999999995E-3</v>
      </c>
      <c r="I264" s="145">
        <v>1.5750004999999997E-2</v>
      </c>
      <c r="J264" s="132">
        <v>1.6011802787700719E-3</v>
      </c>
      <c r="K264" s="146">
        <v>7.6867551623449983E-5</v>
      </c>
      <c r="L264" s="147">
        <v>8.034316761419062E-5</v>
      </c>
    </row>
    <row r="265" spans="1:12" ht="15.75" x14ac:dyDescent="0.25">
      <c r="A265" s="164" t="s">
        <v>191</v>
      </c>
      <c r="B265" s="126">
        <v>2022</v>
      </c>
      <c r="C265" s="165" t="s">
        <v>531</v>
      </c>
      <c r="D265" s="166">
        <v>3.563202810215943E-2</v>
      </c>
      <c r="E265" s="130">
        <v>1.2673389990337501E-2</v>
      </c>
      <c r="F265" s="131">
        <v>5.9465438120474647E-2</v>
      </c>
      <c r="G265" s="131">
        <v>1.4066717024440536E-3</v>
      </c>
      <c r="H265" s="145">
        <v>2.0000010000000004E-3</v>
      </c>
      <c r="I265" s="145">
        <v>1.5750005000000004E-2</v>
      </c>
      <c r="J265" s="132">
        <v>1.5268724470921021E-3</v>
      </c>
      <c r="K265" s="146">
        <v>7.0173305688000975E-5</v>
      </c>
      <c r="L265" s="147">
        <v>7.3346232686144873E-5</v>
      </c>
    </row>
    <row r="266" spans="1:12" ht="15.75" x14ac:dyDescent="0.25">
      <c r="A266" s="164" t="s">
        <v>191</v>
      </c>
      <c r="B266" s="126">
        <v>2023</v>
      </c>
      <c r="C266" s="165" t="s">
        <v>532</v>
      </c>
      <c r="D266" s="166">
        <v>3.4536961483244359E-2</v>
      </c>
      <c r="E266" s="130">
        <v>1.096358975646136E-2</v>
      </c>
      <c r="F266" s="131">
        <v>5.19267166109754E-2</v>
      </c>
      <c r="G266" s="131">
        <v>1.3452026044794888E-3</v>
      </c>
      <c r="H266" s="145">
        <v>2.0000009999999995E-3</v>
      </c>
      <c r="I266" s="145">
        <v>1.5750004999999997E-2</v>
      </c>
      <c r="J266" s="132">
        <v>1.4603046491664775E-3</v>
      </c>
      <c r="K266" s="146">
        <v>6.3803506725033338E-5</v>
      </c>
      <c r="L266" s="147">
        <v>6.6688416968256495E-5</v>
      </c>
    </row>
    <row r="267" spans="1:12" ht="15.75" x14ac:dyDescent="0.25">
      <c r="A267" s="164" t="s">
        <v>191</v>
      </c>
      <c r="B267" s="126">
        <v>2024</v>
      </c>
      <c r="C267" s="165" t="s">
        <v>533</v>
      </c>
      <c r="D267" s="166">
        <v>3.3452783190648344E-2</v>
      </c>
      <c r="E267" s="130">
        <v>9.5148132456049483E-3</v>
      </c>
      <c r="F267" s="131">
        <v>4.5666890576372549E-2</v>
      </c>
      <c r="G267" s="131">
        <v>1.2884598182411938E-3</v>
      </c>
      <c r="H267" s="145">
        <v>2.0000009999999999E-3</v>
      </c>
      <c r="I267" s="145">
        <v>1.5750004999999997E-2</v>
      </c>
      <c r="J267" s="132">
        <v>1.3988906517122732E-3</v>
      </c>
      <c r="K267" s="146">
        <v>5.714679876196711E-5</v>
      </c>
      <c r="L267" s="147">
        <v>5.9730726407217064E-5</v>
      </c>
    </row>
    <row r="268" spans="1:12" ht="15.75" x14ac:dyDescent="0.25">
      <c r="A268" s="164" t="s">
        <v>191</v>
      </c>
      <c r="B268" s="126">
        <v>2025</v>
      </c>
      <c r="C268" s="165" t="s">
        <v>534</v>
      </c>
      <c r="D268" s="166">
        <v>3.2379856183069045E-2</v>
      </c>
      <c r="E268" s="130">
        <v>8.3369745282425283E-3</v>
      </c>
      <c r="F268" s="131">
        <v>4.0666491576122107E-2</v>
      </c>
      <c r="G268" s="131">
        <v>1.2399178383585613E-3</v>
      </c>
      <c r="H268" s="145">
        <v>2.0000010000000004E-3</v>
      </c>
      <c r="I268" s="145">
        <v>1.5750005000000001E-2</v>
      </c>
      <c r="J268" s="132">
        <v>1.3463171206755324E-3</v>
      </c>
      <c r="K268" s="146">
        <v>5.2059386953798306E-5</v>
      </c>
      <c r="L268" s="147">
        <v>5.4413285329106597E-5</v>
      </c>
    </row>
    <row r="269" spans="1:12" ht="15.75" x14ac:dyDescent="0.25">
      <c r="A269" s="164" t="s">
        <v>191</v>
      </c>
      <c r="B269" s="126">
        <v>2026</v>
      </c>
      <c r="C269" s="165" t="s">
        <v>535</v>
      </c>
      <c r="D269" s="166">
        <v>3.1402902362314425E-2</v>
      </c>
      <c r="E269" s="130">
        <v>7.3690263648372454E-3</v>
      </c>
      <c r="F269" s="131">
        <v>3.6650433241285391E-2</v>
      </c>
      <c r="G269" s="131">
        <v>1.1874544796441431E-3</v>
      </c>
      <c r="H269" s="145">
        <v>2.0000009999999999E-3</v>
      </c>
      <c r="I269" s="145">
        <v>1.5750005000000001E-2</v>
      </c>
      <c r="J269" s="132">
        <v>1.2894716870070592E-3</v>
      </c>
      <c r="K269" s="146">
        <v>4.7038232067664868E-5</v>
      </c>
      <c r="L269" s="147">
        <v>4.9165094912023751E-5</v>
      </c>
    </row>
    <row r="270" spans="1:12" ht="15.75" x14ac:dyDescent="0.25">
      <c r="A270" s="164" t="s">
        <v>191</v>
      </c>
      <c r="B270" s="126">
        <v>2027</v>
      </c>
      <c r="C270" s="165" t="s">
        <v>536</v>
      </c>
      <c r="D270" s="166">
        <v>3.0511174087321034E-2</v>
      </c>
      <c r="E270" s="130">
        <v>6.5516088070300656E-3</v>
      </c>
      <c r="F270" s="131">
        <v>3.3323037731814484E-2</v>
      </c>
      <c r="G270" s="131">
        <v>1.1261911470608471E-3</v>
      </c>
      <c r="H270" s="145">
        <v>2.0000009999999999E-3</v>
      </c>
      <c r="I270" s="145">
        <v>1.5750005000000001E-2</v>
      </c>
      <c r="J270" s="132">
        <v>1.223080054450413E-3</v>
      </c>
      <c r="K270" s="146">
        <v>4.1441983637450156E-5</v>
      </c>
      <c r="L270" s="147">
        <v>4.331581220358612E-5</v>
      </c>
    </row>
    <row r="271" spans="1:12" ht="15.75" x14ac:dyDescent="0.25">
      <c r="A271" s="164" t="s">
        <v>191</v>
      </c>
      <c r="B271" s="126">
        <v>2028</v>
      </c>
      <c r="C271" s="165" t="s">
        <v>537</v>
      </c>
      <c r="D271" s="166">
        <v>2.9708990189260827E-2</v>
      </c>
      <c r="E271" s="130">
        <v>5.8690918550369335E-3</v>
      </c>
      <c r="F271" s="131">
        <v>3.0600455311487564E-2</v>
      </c>
      <c r="G271" s="131">
        <v>1.0581884192264962E-3</v>
      </c>
      <c r="H271" s="145">
        <v>2.0000009999999995E-3</v>
      </c>
      <c r="I271" s="145">
        <v>1.5750005000000001E-2</v>
      </c>
      <c r="J271" s="132">
        <v>1.1493196552164143E-3</v>
      </c>
      <c r="K271" s="146">
        <v>3.6751556397519923E-5</v>
      </c>
      <c r="L271" s="147">
        <v>3.8413302864486013E-5</v>
      </c>
    </row>
    <row r="272" spans="1:12" ht="15.75" x14ac:dyDescent="0.25">
      <c r="A272" s="164" t="s">
        <v>191</v>
      </c>
      <c r="B272" s="126">
        <v>2029</v>
      </c>
      <c r="C272" s="165" t="s">
        <v>538</v>
      </c>
      <c r="D272" s="166">
        <v>2.8991430753468925E-2</v>
      </c>
      <c r="E272" s="130">
        <v>5.2803084461587081E-3</v>
      </c>
      <c r="F272" s="131">
        <v>2.8326648136638207E-2</v>
      </c>
      <c r="G272" s="131">
        <v>9.9276382117705346E-4</v>
      </c>
      <c r="H272" s="145">
        <v>2.0000009999999999E-3</v>
      </c>
      <c r="I272" s="145">
        <v>1.5750005000000001E-2</v>
      </c>
      <c r="J272" s="132">
        <v>1.0783174195564871E-3</v>
      </c>
      <c r="K272" s="146">
        <v>3.3129159102631617E-5</v>
      </c>
      <c r="L272" s="147">
        <v>3.4627117363495522E-5</v>
      </c>
    </row>
    <row r="273" spans="1:12" ht="15.75" x14ac:dyDescent="0.25">
      <c r="A273" s="164" t="s">
        <v>191</v>
      </c>
      <c r="B273" s="126">
        <v>2030</v>
      </c>
      <c r="C273" s="165" t="s">
        <v>539</v>
      </c>
      <c r="D273" s="166">
        <v>2.8353685158327223E-2</v>
      </c>
      <c r="E273" s="130">
        <v>4.78706938281307E-3</v>
      </c>
      <c r="F273" s="131">
        <v>2.6470751311902168E-2</v>
      </c>
      <c r="G273" s="131">
        <v>9.3112140416730285E-4</v>
      </c>
      <c r="H273" s="145">
        <v>2.0000009999999999E-3</v>
      </c>
      <c r="I273" s="145">
        <v>1.5750005000000001E-2</v>
      </c>
      <c r="J273" s="132">
        <v>1.011401229343E-3</v>
      </c>
      <c r="K273" s="146">
        <v>3.016905337469465E-5</v>
      </c>
      <c r="L273" s="147">
        <v>3.1533158886065198E-5</v>
      </c>
    </row>
    <row r="274" spans="1:12" ht="15.75" x14ac:dyDescent="0.25">
      <c r="A274" s="164" t="s">
        <v>191</v>
      </c>
      <c r="B274" s="126">
        <v>2031</v>
      </c>
      <c r="C274" s="165" t="s">
        <v>540</v>
      </c>
      <c r="D274" s="166">
        <v>2.7789106626250663E-2</v>
      </c>
      <c r="E274" s="130">
        <v>4.3565602702937811E-3</v>
      </c>
      <c r="F274" s="131">
        <v>2.4894251286549259E-2</v>
      </c>
      <c r="G274" s="131">
        <v>8.7348781695015287E-4</v>
      </c>
      <c r="H274" s="145">
        <v>2.0000009999999995E-3</v>
      </c>
      <c r="I274" s="145">
        <v>1.5750005000000001E-2</v>
      </c>
      <c r="J274" s="132">
        <v>9.4880840051297976E-4</v>
      </c>
      <c r="K274" s="146">
        <v>2.8075736659912603E-5</v>
      </c>
      <c r="L274" s="147">
        <v>2.9345199187355257E-5</v>
      </c>
    </row>
    <row r="275" spans="1:12" ht="15.75" x14ac:dyDescent="0.25">
      <c r="A275" s="164" t="s">
        <v>191</v>
      </c>
      <c r="B275" s="126">
        <v>2032</v>
      </c>
      <c r="C275" s="165" t="s">
        <v>541</v>
      </c>
      <c r="D275" s="166">
        <v>2.7292243628594989E-2</v>
      </c>
      <c r="E275" s="130">
        <v>3.9873559770117126E-3</v>
      </c>
      <c r="F275" s="131">
        <v>2.3610505706038593E-2</v>
      </c>
      <c r="G275" s="131">
        <v>8.2008462438622003E-4</v>
      </c>
      <c r="H275" s="145">
        <v>2.0000009999999995E-3</v>
      </c>
      <c r="I275" s="145">
        <v>1.5750005000000004E-2</v>
      </c>
      <c r="J275" s="132">
        <v>8.9080870752219392E-4</v>
      </c>
      <c r="K275" s="146">
        <v>2.6143178494110822E-5</v>
      </c>
      <c r="L275" s="147">
        <v>2.7325258008610811E-5</v>
      </c>
    </row>
    <row r="276" spans="1:12" ht="15.75" x14ac:dyDescent="0.25">
      <c r="A276" s="164" t="s">
        <v>191</v>
      </c>
      <c r="B276" s="126">
        <v>2033</v>
      </c>
      <c r="C276" s="165" t="s">
        <v>542</v>
      </c>
      <c r="D276" s="166">
        <v>2.6857717831512959E-2</v>
      </c>
      <c r="E276" s="130">
        <v>3.6675462251971407E-3</v>
      </c>
      <c r="F276" s="131">
        <v>2.2549563098021926E-2</v>
      </c>
      <c r="G276" s="131">
        <v>7.7121273140002959E-4</v>
      </c>
      <c r="H276" s="145">
        <v>2.0000009999999999E-3</v>
      </c>
      <c r="I276" s="145">
        <v>1.5750004999999997E-2</v>
      </c>
      <c r="J276" s="132">
        <v>8.3771975389936373E-4</v>
      </c>
      <c r="K276" s="146">
        <v>2.4654191193378486E-5</v>
      </c>
      <c r="L276" s="147">
        <v>2.576894739747273E-5</v>
      </c>
    </row>
    <row r="277" spans="1:12" ht="15.75" x14ac:dyDescent="0.25">
      <c r="A277" s="164" t="s">
        <v>191</v>
      </c>
      <c r="B277" s="126">
        <v>2034</v>
      </c>
      <c r="C277" s="165" t="s">
        <v>543</v>
      </c>
      <c r="D277" s="166">
        <v>2.6479341429897815E-2</v>
      </c>
      <c r="E277" s="130">
        <v>3.3833931197766432E-3</v>
      </c>
      <c r="F277" s="131">
        <v>2.165253432576647E-2</v>
      </c>
      <c r="G277" s="131">
        <v>7.2624115716522558E-4</v>
      </c>
      <c r="H277" s="145">
        <v>2.0000009999999999E-3</v>
      </c>
      <c r="I277" s="145">
        <v>1.5750005000000001E-2</v>
      </c>
      <c r="J277" s="132">
        <v>7.8886760709237101E-4</v>
      </c>
      <c r="K277" s="146">
        <v>2.3261223982853769E-5</v>
      </c>
      <c r="L277" s="147">
        <v>2.4312994271689642E-5</v>
      </c>
    </row>
    <row r="278" spans="1:12" ht="15.75" x14ac:dyDescent="0.25">
      <c r="A278" s="164" t="s">
        <v>191</v>
      </c>
      <c r="B278" s="126">
        <v>2035</v>
      </c>
      <c r="C278" s="165" t="s">
        <v>544</v>
      </c>
      <c r="D278" s="166">
        <v>2.6152579021701861E-2</v>
      </c>
      <c r="E278" s="130">
        <v>3.1358873852199457E-3</v>
      </c>
      <c r="F278" s="131">
        <v>2.0916789354383392E-2</v>
      </c>
      <c r="G278" s="131">
        <v>6.8546932678498077E-4</v>
      </c>
      <c r="H278" s="145">
        <v>2.0000009999999995E-3</v>
      </c>
      <c r="I278" s="145">
        <v>1.5750005000000001E-2</v>
      </c>
      <c r="J278" s="132">
        <v>7.4457513732813306E-4</v>
      </c>
      <c r="K278" s="146">
        <v>2.2072689359112696E-5</v>
      </c>
      <c r="L278" s="147">
        <v>2.3070708888786194E-5</v>
      </c>
    </row>
    <row r="279" spans="1:12" ht="15.75" x14ac:dyDescent="0.25">
      <c r="A279" s="164" t="s">
        <v>191</v>
      </c>
      <c r="B279" s="126">
        <v>2036</v>
      </c>
      <c r="C279" s="165" t="s">
        <v>545</v>
      </c>
      <c r="D279" s="166">
        <v>2.5872868606240582E-2</v>
      </c>
      <c r="E279" s="130">
        <v>2.9220673325321697E-3</v>
      </c>
      <c r="F279" s="131">
        <v>2.0312087707052999E-2</v>
      </c>
      <c r="G279" s="131">
        <v>6.4973388450342243E-4</v>
      </c>
      <c r="H279" s="145">
        <v>2.0000009999999995E-3</v>
      </c>
      <c r="I279" s="145">
        <v>1.5750005000000001E-2</v>
      </c>
      <c r="J279" s="132">
        <v>7.0575444822597213E-4</v>
      </c>
      <c r="K279" s="146">
        <v>2.101517570524919E-5</v>
      </c>
      <c r="L279" s="147">
        <v>2.1965388402287377E-5</v>
      </c>
    </row>
    <row r="280" spans="1:12" ht="15.75" x14ac:dyDescent="0.25">
      <c r="A280" s="164" t="s">
        <v>191</v>
      </c>
      <c r="B280" s="126">
        <v>2037</v>
      </c>
      <c r="C280" s="165" t="s">
        <v>546</v>
      </c>
      <c r="D280" s="166">
        <v>2.5635636067888469E-2</v>
      </c>
      <c r="E280" s="130">
        <v>2.7397674049526454E-3</v>
      </c>
      <c r="F280" s="131">
        <v>1.9821057415266932E-2</v>
      </c>
      <c r="G280" s="131">
        <v>6.1818423411521151E-4</v>
      </c>
      <c r="H280" s="145">
        <v>2.0000009999999999E-3</v>
      </c>
      <c r="I280" s="145">
        <v>1.5750004999999997E-2</v>
      </c>
      <c r="J280" s="132">
        <v>6.7148011091520423E-4</v>
      </c>
      <c r="K280" s="146">
        <v>2.0103793032043981E-5</v>
      </c>
      <c r="L280" s="147">
        <v>2.1012791220488682E-5</v>
      </c>
    </row>
    <row r="281" spans="1:12" ht="15.75" x14ac:dyDescent="0.25">
      <c r="A281" s="164" t="s">
        <v>191</v>
      </c>
      <c r="B281" s="126">
        <v>2038</v>
      </c>
      <c r="C281" s="165" t="s">
        <v>547</v>
      </c>
      <c r="D281" s="166">
        <v>2.543644117678804E-2</v>
      </c>
      <c r="E281" s="130">
        <v>2.5783798458044868E-3</v>
      </c>
      <c r="F281" s="131">
        <v>1.9391783491850445E-2</v>
      </c>
      <c r="G281" s="131">
        <v>5.9048459450079522E-4</v>
      </c>
      <c r="H281" s="145">
        <v>2.0000009999999999E-3</v>
      </c>
      <c r="I281" s="145">
        <v>1.5750004999999997E-2</v>
      </c>
      <c r="J281" s="132">
        <v>6.4138637966539643E-4</v>
      </c>
      <c r="K281" s="146">
        <v>1.9339469405712751E-5</v>
      </c>
      <c r="L281" s="147">
        <v>2.0213908257997266E-5</v>
      </c>
    </row>
    <row r="282" spans="1:12" ht="15.75" x14ac:dyDescent="0.25">
      <c r="A282" s="164" t="s">
        <v>191</v>
      </c>
      <c r="B282" s="126">
        <v>2039</v>
      </c>
      <c r="C282" s="165" t="s">
        <v>548</v>
      </c>
      <c r="D282" s="166">
        <v>2.5269878327070817E-2</v>
      </c>
      <c r="E282" s="130">
        <v>2.4292045720516334E-3</v>
      </c>
      <c r="F282" s="131">
        <v>1.8997020043060954E-2</v>
      </c>
      <c r="G282" s="131">
        <v>5.6631102118349561E-4</v>
      </c>
      <c r="H282" s="145">
        <v>2.0000009999999999E-3</v>
      </c>
      <c r="I282" s="145">
        <v>1.5750005000000001E-2</v>
      </c>
      <c r="J282" s="132">
        <v>6.1512300661848156E-4</v>
      </c>
      <c r="K282" s="146">
        <v>1.869273478286777E-5</v>
      </c>
      <c r="L282" s="147">
        <v>1.9537936832245087E-5</v>
      </c>
    </row>
    <row r="283" spans="1:12" ht="15.75" x14ac:dyDescent="0.25">
      <c r="A283" s="164" t="s">
        <v>191</v>
      </c>
      <c r="B283" s="126">
        <v>2040</v>
      </c>
      <c r="C283" s="165" t="s">
        <v>549</v>
      </c>
      <c r="D283" s="166">
        <v>2.5131437850579117E-2</v>
      </c>
      <c r="E283" s="130">
        <v>2.298058881571106E-3</v>
      </c>
      <c r="F283" s="131">
        <v>1.8669450350133641E-2</v>
      </c>
      <c r="G283" s="131">
        <v>5.4553157935727237E-4</v>
      </c>
      <c r="H283" s="145">
        <v>2.0000009999999999E-3</v>
      </c>
      <c r="I283" s="145">
        <v>1.5750005000000001E-2</v>
      </c>
      <c r="J283" s="132">
        <v>5.9254582435947802E-4</v>
      </c>
      <c r="K283" s="146">
        <v>1.8158179426691893E-5</v>
      </c>
      <c r="L283" s="147">
        <v>1.8979210649613688E-5</v>
      </c>
    </row>
    <row r="284" spans="1:12" ht="15.75" x14ac:dyDescent="0.25">
      <c r="A284" s="164" t="s">
        <v>191</v>
      </c>
      <c r="B284" s="126">
        <v>2041</v>
      </c>
      <c r="C284" s="165" t="s">
        <v>550</v>
      </c>
      <c r="D284" s="166">
        <v>2.501832004851948E-2</v>
      </c>
      <c r="E284" s="130">
        <v>2.1967217372878558E-3</v>
      </c>
      <c r="F284" s="131">
        <v>1.8409821390411495E-2</v>
      </c>
      <c r="G284" s="131">
        <v>5.2898464187565856E-4</v>
      </c>
      <c r="H284" s="145">
        <v>2.0000010000000004E-3</v>
      </c>
      <c r="I284" s="145">
        <v>1.5750005000000001E-2</v>
      </c>
      <c r="J284" s="132">
        <v>5.7456905284753346E-4</v>
      </c>
      <c r="K284" s="146">
        <v>1.7708271767160666E-5</v>
      </c>
      <c r="L284" s="147">
        <v>1.8508956546447092E-5</v>
      </c>
    </row>
    <row r="285" spans="1:12" ht="15.75" x14ac:dyDescent="0.25">
      <c r="A285" s="164" t="s">
        <v>191</v>
      </c>
      <c r="B285" s="126">
        <v>2042</v>
      </c>
      <c r="C285" s="165" t="s">
        <v>551</v>
      </c>
      <c r="D285" s="166">
        <v>2.4924888716906516E-2</v>
      </c>
      <c r="E285" s="130">
        <v>2.1092021648965288E-3</v>
      </c>
      <c r="F285" s="131">
        <v>1.8166738655032943E-2</v>
      </c>
      <c r="G285" s="131">
        <v>5.1508569996959865E-4</v>
      </c>
      <c r="H285" s="145">
        <v>2.0000010000000004E-3</v>
      </c>
      <c r="I285" s="145">
        <v>1.5750005000000001E-2</v>
      </c>
      <c r="J285" s="132">
        <v>5.5946781520572455E-4</v>
      </c>
      <c r="K285" s="146">
        <v>1.7349768238778971E-5</v>
      </c>
      <c r="L285" s="147">
        <v>1.8134248932399795E-5</v>
      </c>
    </row>
    <row r="286" spans="1:12" ht="15.75" x14ac:dyDescent="0.25">
      <c r="A286" s="164" t="s">
        <v>191</v>
      </c>
      <c r="B286" s="126">
        <v>2043</v>
      </c>
      <c r="C286" s="165" t="s">
        <v>552</v>
      </c>
      <c r="D286" s="166">
        <v>2.4848817035979864E-2</v>
      </c>
      <c r="E286" s="130">
        <v>2.0422030380067399E-3</v>
      </c>
      <c r="F286" s="131">
        <v>1.7982706152543909E-2</v>
      </c>
      <c r="G286" s="131">
        <v>5.0350995159076947E-4</v>
      </c>
      <c r="H286" s="145">
        <v>2.0000010000000004E-3</v>
      </c>
      <c r="I286" s="145">
        <v>1.5750005000000001E-2</v>
      </c>
      <c r="J286" s="132">
        <v>5.4688991114875405E-4</v>
      </c>
      <c r="K286" s="146">
        <v>1.7064685530335248E-5</v>
      </c>
      <c r="L286" s="147">
        <v>1.7836276912073773E-5</v>
      </c>
    </row>
    <row r="287" spans="1:12" ht="15.75" x14ac:dyDescent="0.25">
      <c r="A287" s="164" t="s">
        <v>191</v>
      </c>
      <c r="B287" s="126">
        <v>2044</v>
      </c>
      <c r="C287" s="165" t="s">
        <v>553</v>
      </c>
      <c r="D287" s="166">
        <v>2.478630015651136E-2</v>
      </c>
      <c r="E287" s="130">
        <v>1.9902201844523423E-3</v>
      </c>
      <c r="F287" s="131">
        <v>1.7829699029256144E-2</v>
      </c>
      <c r="G287" s="131">
        <v>4.9387233731350061E-4</v>
      </c>
      <c r="H287" s="145">
        <v>2.0000010000000004E-3</v>
      </c>
      <c r="I287" s="145">
        <v>1.5750005000000004E-2</v>
      </c>
      <c r="J287" s="132">
        <v>5.364179223211438E-4</v>
      </c>
      <c r="K287" s="146">
        <v>1.683995327588561E-5</v>
      </c>
      <c r="L287" s="147">
        <v>1.7601378262160364E-5</v>
      </c>
    </row>
    <row r="288" spans="1:12" ht="15.75" x14ac:dyDescent="0.25">
      <c r="A288" s="164" t="s">
        <v>191</v>
      </c>
      <c r="B288" s="126">
        <v>2045</v>
      </c>
      <c r="C288" s="165" t="s">
        <v>554</v>
      </c>
      <c r="D288" s="166">
        <v>2.473403275316062E-2</v>
      </c>
      <c r="E288" s="130">
        <v>1.9536155898345294E-3</v>
      </c>
      <c r="F288" s="131">
        <v>1.7725404724229996E-2</v>
      </c>
      <c r="G288" s="131">
        <v>4.8589807748343342E-4</v>
      </c>
      <c r="H288" s="145">
        <v>2.0000009999999999E-3</v>
      </c>
      <c r="I288" s="145">
        <v>1.5750005000000001E-2</v>
      </c>
      <c r="J288" s="132">
        <v>5.277525104465129E-4</v>
      </c>
      <c r="K288" s="146">
        <v>1.6667876571894817E-5</v>
      </c>
      <c r="L288" s="147">
        <v>1.742151932014082E-5</v>
      </c>
    </row>
    <row r="289" spans="1:12" ht="15.75" x14ac:dyDescent="0.25">
      <c r="A289" s="164" t="s">
        <v>191</v>
      </c>
      <c r="B289" s="126">
        <v>2046</v>
      </c>
      <c r="C289" s="165" t="s">
        <v>555</v>
      </c>
      <c r="D289" s="166">
        <v>2.4690501557212509E-2</v>
      </c>
      <c r="E289" s="130">
        <v>1.9213617102033509E-3</v>
      </c>
      <c r="F289" s="131">
        <v>1.7635944078386773E-2</v>
      </c>
      <c r="G289" s="131">
        <v>4.793286185315161E-4</v>
      </c>
      <c r="H289" s="145">
        <v>2.0000009999999999E-3</v>
      </c>
      <c r="I289" s="145">
        <v>1.5750005000000001E-2</v>
      </c>
      <c r="J289" s="132">
        <v>5.2061279751199551E-4</v>
      </c>
      <c r="K289" s="146">
        <v>1.653025444394694E-5</v>
      </c>
      <c r="L289" s="147">
        <v>1.7277678479896429E-5</v>
      </c>
    </row>
    <row r="290" spans="1:12" ht="15.75" x14ac:dyDescent="0.25">
      <c r="A290" s="164" t="s">
        <v>191</v>
      </c>
      <c r="B290" s="126">
        <v>2047</v>
      </c>
      <c r="C290" s="165" t="s">
        <v>556</v>
      </c>
      <c r="D290" s="166">
        <v>2.465426037325838E-2</v>
      </c>
      <c r="E290" s="130">
        <v>1.8923134099514899E-3</v>
      </c>
      <c r="F290" s="131">
        <v>1.7549029447236693E-2</v>
      </c>
      <c r="G290" s="131">
        <v>4.7397160550968472E-4</v>
      </c>
      <c r="H290" s="145">
        <v>2.0000009999999995E-3</v>
      </c>
      <c r="I290" s="145">
        <v>1.5750005000000001E-2</v>
      </c>
      <c r="J290" s="132">
        <v>5.1479151175628515E-4</v>
      </c>
      <c r="K290" s="146">
        <v>1.6423105067953963E-5</v>
      </c>
      <c r="L290" s="147">
        <v>1.7165693846890722E-5</v>
      </c>
    </row>
    <row r="291" spans="1:12" ht="15.75" x14ac:dyDescent="0.25">
      <c r="A291" s="164" t="s">
        <v>191</v>
      </c>
      <c r="B291" s="126">
        <v>2048</v>
      </c>
      <c r="C291" s="165" t="s">
        <v>557</v>
      </c>
      <c r="D291" s="166">
        <v>2.4624707384285974E-2</v>
      </c>
      <c r="E291" s="130">
        <v>1.8695337393395386E-3</v>
      </c>
      <c r="F291" s="131">
        <v>1.748064064469278E-2</v>
      </c>
      <c r="G291" s="131">
        <v>4.6963088112669425E-4</v>
      </c>
      <c r="H291" s="145">
        <v>2.0000009999999999E-3</v>
      </c>
      <c r="I291" s="145">
        <v>1.5750005000000001E-2</v>
      </c>
      <c r="J291" s="132">
        <v>5.1007401176266843E-4</v>
      </c>
      <c r="K291" s="146">
        <v>1.6332587151511814E-5</v>
      </c>
      <c r="L291" s="147">
        <v>1.707107577589984E-5</v>
      </c>
    </row>
    <row r="292" spans="1:12" ht="15.75" x14ac:dyDescent="0.25">
      <c r="A292" s="164" t="s">
        <v>191</v>
      </c>
      <c r="B292" s="126">
        <v>2049</v>
      </c>
      <c r="C292" s="165" t="s">
        <v>558</v>
      </c>
      <c r="D292" s="166">
        <v>2.4599839189138942E-2</v>
      </c>
      <c r="E292" s="130">
        <v>1.8607778295343512E-3</v>
      </c>
      <c r="F292" s="131">
        <v>1.7489045110512573E-2</v>
      </c>
      <c r="G292" s="131">
        <v>4.667858148408718E-4</v>
      </c>
      <c r="H292" s="145">
        <v>2.0000009999999999E-3</v>
      </c>
      <c r="I292" s="145">
        <v>1.5750005000000001E-2</v>
      </c>
      <c r="J292" s="132">
        <v>5.0698293883350487E-4</v>
      </c>
      <c r="K292" s="146">
        <v>1.6267416743005541E-5</v>
      </c>
      <c r="L292" s="147">
        <v>1.7002964466043224E-5</v>
      </c>
    </row>
    <row r="293" spans="1:12" ht="15.75" x14ac:dyDescent="0.25">
      <c r="A293" s="164" t="s">
        <v>191</v>
      </c>
      <c r="B293" s="126">
        <v>2050</v>
      </c>
      <c r="C293" s="165" t="s">
        <v>559</v>
      </c>
      <c r="D293" s="166">
        <v>2.4580299957419088E-2</v>
      </c>
      <c r="E293" s="130">
        <v>1.8539645865975152E-3</v>
      </c>
      <c r="F293" s="131">
        <v>1.7498830853565114E-2</v>
      </c>
      <c r="G293" s="131">
        <v>4.6451514949661239E-4</v>
      </c>
      <c r="H293" s="145">
        <v>2.0000009999999995E-3</v>
      </c>
      <c r="I293" s="145">
        <v>1.5750005000000001E-2</v>
      </c>
      <c r="J293" s="132">
        <v>5.0451605944364065E-4</v>
      </c>
      <c r="K293" s="146">
        <v>1.6198941173500436E-5</v>
      </c>
      <c r="L293" s="147">
        <v>1.6931382803873277E-5</v>
      </c>
    </row>
    <row r="294" spans="1:12" ht="15.75" x14ac:dyDescent="0.25">
      <c r="A294" s="164" t="s">
        <v>188</v>
      </c>
      <c r="B294" s="126">
        <v>2015</v>
      </c>
      <c r="C294" s="165" t="s">
        <v>190</v>
      </c>
      <c r="D294" s="166">
        <v>4.7270505185088775E-2</v>
      </c>
      <c r="E294" s="130">
        <v>9.0781922512730914E-2</v>
      </c>
      <c r="F294" s="131">
        <v>0.34451810197856214</v>
      </c>
      <c r="G294" s="131">
        <v>3.1109934064670387E-3</v>
      </c>
      <c r="H294" s="145">
        <v>2.0000010000000004E-3</v>
      </c>
      <c r="I294" s="145">
        <v>1.5750005000000004E-2</v>
      </c>
      <c r="J294" s="132">
        <v>3.3610443048982508E-3</v>
      </c>
      <c r="K294" s="146">
        <v>3.8641215861735182E-4</v>
      </c>
      <c r="L294" s="147">
        <v>4.0388399447880866E-4</v>
      </c>
    </row>
    <row r="295" spans="1:12" ht="15.75" x14ac:dyDescent="0.25">
      <c r="A295" s="164" t="s">
        <v>188</v>
      </c>
      <c r="B295" s="126">
        <v>2016</v>
      </c>
      <c r="C295" s="165" t="s">
        <v>189</v>
      </c>
      <c r="D295" s="166">
        <v>4.648192181819414E-2</v>
      </c>
      <c r="E295" s="130">
        <v>7.7281265407341496E-2</v>
      </c>
      <c r="F295" s="131">
        <v>0.30132705733703996</v>
      </c>
      <c r="G295" s="131">
        <v>2.862618567852972E-3</v>
      </c>
      <c r="H295" s="145">
        <v>2.0000009999999999E-3</v>
      </c>
      <c r="I295" s="145">
        <v>1.5750004999999997E-2</v>
      </c>
      <c r="J295" s="132">
        <v>3.0941221243476727E-3</v>
      </c>
      <c r="K295" s="146">
        <v>3.5298428619624745E-4</v>
      </c>
      <c r="L295" s="147">
        <v>3.6894466260829235E-4</v>
      </c>
    </row>
    <row r="296" spans="1:12" ht="15.75" x14ac:dyDescent="0.25">
      <c r="A296" s="164" t="s">
        <v>188</v>
      </c>
      <c r="B296" s="126">
        <v>2017</v>
      </c>
      <c r="C296" s="165" t="s">
        <v>560</v>
      </c>
      <c r="D296" s="166">
        <v>4.5563902415390455E-2</v>
      </c>
      <c r="E296" s="130">
        <v>6.5844019381775074E-2</v>
      </c>
      <c r="F296" s="131">
        <v>0.26467917297027915</v>
      </c>
      <c r="G296" s="131">
        <v>2.6765752984746344E-3</v>
      </c>
      <c r="H296" s="145">
        <v>2.0000009999999995E-3</v>
      </c>
      <c r="I296" s="145">
        <v>1.5750005000000001E-2</v>
      </c>
      <c r="J296" s="132">
        <v>2.8944256427707277E-3</v>
      </c>
      <c r="K296" s="146">
        <v>3.2498615546968642E-4</v>
      </c>
      <c r="L296" s="147">
        <v>3.3968059009027767E-4</v>
      </c>
    </row>
    <row r="297" spans="1:12" ht="15.75" x14ac:dyDescent="0.25">
      <c r="A297" s="164" t="s">
        <v>188</v>
      </c>
      <c r="B297" s="126">
        <v>2018</v>
      </c>
      <c r="C297" s="165" t="s">
        <v>561</v>
      </c>
      <c r="D297" s="166">
        <v>4.4588664585792477E-2</v>
      </c>
      <c r="E297" s="130">
        <v>5.6339215596475124E-2</v>
      </c>
      <c r="F297" s="131">
        <v>0.23200983467783115</v>
      </c>
      <c r="G297" s="131">
        <v>2.5390409674155806E-3</v>
      </c>
      <c r="H297" s="145">
        <v>2.0000010000000004E-3</v>
      </c>
      <c r="I297" s="145">
        <v>1.5750005000000001E-2</v>
      </c>
      <c r="J297" s="132">
        <v>2.7468252045836335E-3</v>
      </c>
      <c r="K297" s="146">
        <v>3.0106826890756834E-4</v>
      </c>
      <c r="L297" s="147">
        <v>3.1468123505972909E-4</v>
      </c>
    </row>
    <row r="298" spans="1:12" ht="15.75" x14ac:dyDescent="0.25">
      <c r="A298" s="164" t="s">
        <v>188</v>
      </c>
      <c r="B298" s="126">
        <v>2019</v>
      </c>
      <c r="C298" s="165" t="s">
        <v>562</v>
      </c>
      <c r="D298" s="166">
        <v>4.3530871356280157E-2</v>
      </c>
      <c r="E298" s="130">
        <v>4.735366668064845E-2</v>
      </c>
      <c r="F298" s="131">
        <v>0.20231548251437914</v>
      </c>
      <c r="G298" s="131">
        <v>2.4172650654852258E-3</v>
      </c>
      <c r="H298" s="145">
        <v>2.0000009999999995E-3</v>
      </c>
      <c r="I298" s="145">
        <v>1.5750004999999997E-2</v>
      </c>
      <c r="J298" s="132">
        <v>2.616472785493964E-3</v>
      </c>
      <c r="K298" s="146">
        <v>2.7427674263301769E-4</v>
      </c>
      <c r="L298" s="147">
        <v>2.8667831352381765E-4</v>
      </c>
    </row>
    <row r="299" spans="1:12" ht="15.75" x14ac:dyDescent="0.25">
      <c r="A299" s="164" t="s">
        <v>188</v>
      </c>
      <c r="B299" s="126">
        <v>2020</v>
      </c>
      <c r="C299" s="165" t="s">
        <v>563</v>
      </c>
      <c r="D299" s="166">
        <v>4.2420844469730636E-2</v>
      </c>
      <c r="E299" s="130">
        <v>4.0427744222136304E-2</v>
      </c>
      <c r="F299" s="131">
        <v>0.17661390039248881</v>
      </c>
      <c r="G299" s="131">
        <v>2.2905462373530748E-3</v>
      </c>
      <c r="H299" s="145">
        <v>2.0000009999999999E-3</v>
      </c>
      <c r="I299" s="145">
        <v>1.5750005000000001E-2</v>
      </c>
      <c r="J299" s="132">
        <v>2.480181778068624E-3</v>
      </c>
      <c r="K299" s="146">
        <v>2.4675850668491118E-4</v>
      </c>
      <c r="L299" s="147">
        <v>2.5791582730723921E-4</v>
      </c>
    </row>
    <row r="300" spans="1:12" ht="15.75" x14ac:dyDescent="0.25">
      <c r="A300" s="164" t="s">
        <v>188</v>
      </c>
      <c r="B300" s="126">
        <v>2021</v>
      </c>
      <c r="C300" s="165" t="s">
        <v>564</v>
      </c>
      <c r="D300" s="166">
        <v>4.1264120370022958E-2</v>
      </c>
      <c r="E300" s="130">
        <v>3.5030772063855208E-2</v>
      </c>
      <c r="F300" s="131">
        <v>0.15415413974549819</v>
      </c>
      <c r="G300" s="131">
        <v>2.1448733141357606E-3</v>
      </c>
      <c r="H300" s="145">
        <v>2.0000009999999999E-3</v>
      </c>
      <c r="I300" s="145">
        <v>1.5750005000000001E-2</v>
      </c>
      <c r="J300" s="132">
        <v>2.3230287036492252E-3</v>
      </c>
      <c r="K300" s="146">
        <v>2.2023617247390014E-4</v>
      </c>
      <c r="L300" s="147">
        <v>2.3019427145832731E-4</v>
      </c>
    </row>
    <row r="301" spans="1:12" ht="15.75" x14ac:dyDescent="0.25">
      <c r="A301" s="164" t="s">
        <v>188</v>
      </c>
      <c r="B301" s="126">
        <v>2022</v>
      </c>
      <c r="C301" s="165" t="s">
        <v>565</v>
      </c>
      <c r="D301" s="166">
        <v>4.0093815650400953E-2</v>
      </c>
      <c r="E301" s="130">
        <v>2.9995731033763118E-2</v>
      </c>
      <c r="F301" s="131">
        <v>0.13455644366252117</v>
      </c>
      <c r="G301" s="131">
        <v>2.0176601611173696E-3</v>
      </c>
      <c r="H301" s="145">
        <v>2.0000009999999999E-3</v>
      </c>
      <c r="I301" s="145">
        <v>1.5750005000000001E-2</v>
      </c>
      <c r="J301" s="132">
        <v>2.1856623178527885E-3</v>
      </c>
      <c r="K301" s="146">
        <v>2.0268990456142626E-4</v>
      </c>
      <c r="L301" s="147">
        <v>2.1185464003622577E-4</v>
      </c>
    </row>
    <row r="302" spans="1:12" ht="15.75" x14ac:dyDescent="0.25">
      <c r="A302" s="164" t="s">
        <v>188</v>
      </c>
      <c r="B302" s="126">
        <v>2023</v>
      </c>
      <c r="C302" s="165" t="s">
        <v>566</v>
      </c>
      <c r="D302" s="166">
        <v>3.8909064874212133E-2</v>
      </c>
      <c r="E302" s="130">
        <v>2.6161255527452094E-2</v>
      </c>
      <c r="F302" s="131">
        <v>0.11807515360173633</v>
      </c>
      <c r="G302" s="131">
        <v>1.9033942297395183E-3</v>
      </c>
      <c r="H302" s="145">
        <v>2.0000009999999999E-3</v>
      </c>
      <c r="I302" s="145">
        <v>1.5750005000000004E-2</v>
      </c>
      <c r="J302" s="132">
        <v>2.0621501746365357E-3</v>
      </c>
      <c r="K302" s="146">
        <v>1.859683676742214E-4</v>
      </c>
      <c r="L302" s="147">
        <v>1.9437704055761271E-4</v>
      </c>
    </row>
    <row r="303" spans="1:12" ht="15.75" x14ac:dyDescent="0.25">
      <c r="A303" s="164" t="s">
        <v>188</v>
      </c>
      <c r="B303" s="126">
        <v>2024</v>
      </c>
      <c r="C303" s="165" t="s">
        <v>567</v>
      </c>
      <c r="D303" s="166">
        <v>3.7719915023007575E-2</v>
      </c>
      <c r="E303" s="130">
        <v>2.2839137669811112E-2</v>
      </c>
      <c r="F303" s="131">
        <v>0.10389981870783364</v>
      </c>
      <c r="G303" s="131">
        <v>1.7966894109010178E-3</v>
      </c>
      <c r="H303" s="145">
        <v>2.0000009999999995E-3</v>
      </c>
      <c r="I303" s="145">
        <v>1.5750005000000001E-2</v>
      </c>
      <c r="J303" s="132">
        <v>1.9470299117570759E-3</v>
      </c>
      <c r="K303" s="146">
        <v>1.6527901303193537E-4</v>
      </c>
      <c r="L303" s="147">
        <v>1.7275219142791248E-4</v>
      </c>
    </row>
    <row r="304" spans="1:12" ht="15.75" x14ac:dyDescent="0.25">
      <c r="A304" s="164" t="s">
        <v>188</v>
      </c>
      <c r="B304" s="126">
        <v>2025</v>
      </c>
      <c r="C304" s="165" t="s">
        <v>568</v>
      </c>
      <c r="D304" s="166">
        <v>3.6532643085736907E-2</v>
      </c>
      <c r="E304" s="130">
        <v>2.0051747988690607E-2</v>
      </c>
      <c r="F304" s="131">
        <v>9.2000903064417217E-2</v>
      </c>
      <c r="G304" s="131">
        <v>1.7028331306032627E-3</v>
      </c>
      <c r="H304" s="145">
        <v>2.0000009999999999E-3</v>
      </c>
      <c r="I304" s="145">
        <v>1.5750005000000001E-2</v>
      </c>
      <c r="J304" s="132">
        <v>1.8459116078961009E-3</v>
      </c>
      <c r="K304" s="146">
        <v>1.4327396394818377E-4</v>
      </c>
      <c r="L304" s="147">
        <v>1.4975217406952229E-4</v>
      </c>
    </row>
    <row r="305" spans="1:12" ht="15.75" x14ac:dyDescent="0.25">
      <c r="A305" s="164" t="s">
        <v>188</v>
      </c>
      <c r="B305" s="126">
        <v>2026</v>
      </c>
      <c r="C305" s="165" t="s">
        <v>569</v>
      </c>
      <c r="D305" s="166">
        <v>3.5417397007550491E-2</v>
      </c>
      <c r="E305" s="130">
        <v>1.7699180894345672E-2</v>
      </c>
      <c r="F305" s="131">
        <v>8.2076470029228812E-2</v>
      </c>
      <c r="G305" s="131">
        <v>1.6160144608458706E-3</v>
      </c>
      <c r="H305" s="145">
        <v>2.0000009999999999E-3</v>
      </c>
      <c r="I305" s="145">
        <v>1.5750005000000001E-2</v>
      </c>
      <c r="J305" s="132">
        <v>1.7524100123736089E-3</v>
      </c>
      <c r="K305" s="146">
        <v>1.2159366199696199E-4</v>
      </c>
      <c r="L305" s="147">
        <v>1.2709158680835003E-4</v>
      </c>
    </row>
    <row r="306" spans="1:12" ht="15.75" x14ac:dyDescent="0.25">
      <c r="A306" s="164" t="s">
        <v>188</v>
      </c>
      <c r="B306" s="126">
        <v>2027</v>
      </c>
      <c r="C306" s="165" t="s">
        <v>570</v>
      </c>
      <c r="D306" s="166">
        <v>3.4368511620525677E-2</v>
      </c>
      <c r="E306" s="130">
        <v>1.572842745345622E-2</v>
      </c>
      <c r="F306" s="131">
        <v>7.3646990616483429E-2</v>
      </c>
      <c r="G306" s="131">
        <v>1.5255236462807928E-3</v>
      </c>
      <c r="H306" s="145">
        <v>2.0000009999999999E-3</v>
      </c>
      <c r="I306" s="145">
        <v>1.5750005000000004E-2</v>
      </c>
      <c r="J306" s="132">
        <v>1.6549311213428042E-3</v>
      </c>
      <c r="K306" s="146">
        <v>9.9470194004804214E-5</v>
      </c>
      <c r="L306" s="147">
        <v>1.039677949493345E-4</v>
      </c>
    </row>
    <row r="307" spans="1:12" ht="15.75" x14ac:dyDescent="0.25">
      <c r="A307" s="164" t="s">
        <v>188</v>
      </c>
      <c r="B307" s="126">
        <v>2028</v>
      </c>
      <c r="C307" s="165" t="s">
        <v>571</v>
      </c>
      <c r="D307" s="166">
        <v>3.3396093548417695E-2</v>
      </c>
      <c r="E307" s="130">
        <v>1.4064314052540635E-2</v>
      </c>
      <c r="F307" s="131">
        <v>6.6436632550179633E-2</v>
      </c>
      <c r="G307" s="131">
        <v>1.4375356663111716E-3</v>
      </c>
      <c r="H307" s="145">
        <v>2.0000010000000004E-3</v>
      </c>
      <c r="I307" s="145">
        <v>1.5750005000000001E-2</v>
      </c>
      <c r="J307" s="132">
        <v>1.5598084693719664E-3</v>
      </c>
      <c r="K307" s="146">
        <v>8.5967864502473106E-5</v>
      </c>
      <c r="L307" s="147">
        <v>8.9854949560337434E-5</v>
      </c>
    </row>
    <row r="308" spans="1:12" ht="15.75" x14ac:dyDescent="0.25">
      <c r="A308" s="164" t="s">
        <v>188</v>
      </c>
      <c r="B308" s="126">
        <v>2029</v>
      </c>
      <c r="C308" s="165" t="s">
        <v>572</v>
      </c>
      <c r="D308" s="166">
        <v>3.2498545301335065E-2</v>
      </c>
      <c r="E308" s="130">
        <v>1.2582120740969144E-2</v>
      </c>
      <c r="F308" s="131">
        <v>6.0085718759349961E-2</v>
      </c>
      <c r="G308" s="131">
        <v>1.3518889123835744E-3</v>
      </c>
      <c r="H308" s="145">
        <v>2.0000009999999995E-3</v>
      </c>
      <c r="I308" s="145">
        <v>1.5750005000000001E-2</v>
      </c>
      <c r="J308" s="132">
        <v>1.4671462729148202E-3</v>
      </c>
      <c r="K308" s="146">
        <v>7.4477841634948798E-5</v>
      </c>
      <c r="L308" s="147">
        <v>7.7845399190940365E-5</v>
      </c>
    </row>
    <row r="309" spans="1:12" ht="15.75" x14ac:dyDescent="0.25">
      <c r="A309" s="164" t="s">
        <v>188</v>
      </c>
      <c r="B309" s="126">
        <v>2030</v>
      </c>
      <c r="C309" s="165" t="s">
        <v>573</v>
      </c>
      <c r="D309" s="166">
        <v>3.1673783683172897E-2</v>
      </c>
      <c r="E309" s="130">
        <v>1.1279316003736864E-2</v>
      </c>
      <c r="F309" s="131">
        <v>5.4467981841865888E-2</v>
      </c>
      <c r="G309" s="131">
        <v>1.266013695563486E-3</v>
      </c>
      <c r="H309" s="145">
        <v>2.0000009999999999E-3</v>
      </c>
      <c r="I309" s="145">
        <v>1.5750005000000001E-2</v>
      </c>
      <c r="J309" s="132">
        <v>1.3742956151596853E-3</v>
      </c>
      <c r="K309" s="146">
        <v>6.1586647541741679E-5</v>
      </c>
      <c r="L309" s="147">
        <v>6.4371320284648721E-5</v>
      </c>
    </row>
    <row r="310" spans="1:12" ht="15.75" x14ac:dyDescent="0.25">
      <c r="A310" s="164" t="s">
        <v>188</v>
      </c>
      <c r="B310" s="126">
        <v>2031</v>
      </c>
      <c r="C310" s="165" t="s">
        <v>574</v>
      </c>
      <c r="D310" s="166">
        <v>3.0920958349776973E-2</v>
      </c>
      <c r="E310" s="130">
        <v>1.0091032979004532E-2</v>
      </c>
      <c r="F310" s="131">
        <v>4.9356088607821126E-2</v>
      </c>
      <c r="G310" s="131">
        <v>1.1850018968352877E-3</v>
      </c>
      <c r="H310" s="145">
        <v>2.0000009999999999E-3</v>
      </c>
      <c r="I310" s="145">
        <v>1.5750005000000001E-2</v>
      </c>
      <c r="J310" s="132">
        <v>1.2865963312506542E-3</v>
      </c>
      <c r="K310" s="146">
        <v>5.1941394314611504E-5</v>
      </c>
      <c r="L310" s="147">
        <v>5.4289952654747495E-5</v>
      </c>
    </row>
    <row r="311" spans="1:12" ht="15.75" x14ac:dyDescent="0.25">
      <c r="A311" s="164" t="s">
        <v>188</v>
      </c>
      <c r="B311" s="126">
        <v>2032</v>
      </c>
      <c r="C311" s="165" t="s">
        <v>575</v>
      </c>
      <c r="D311" s="166">
        <v>3.0238540593015204E-2</v>
      </c>
      <c r="E311" s="130">
        <v>9.0377042252618289E-3</v>
      </c>
      <c r="F311" s="131">
        <v>4.4929370618210111E-2</v>
      </c>
      <c r="G311" s="131">
        <v>1.1103944767643615E-3</v>
      </c>
      <c r="H311" s="145">
        <v>2.0000009999999999E-3</v>
      </c>
      <c r="I311" s="145">
        <v>1.5750005000000001E-2</v>
      </c>
      <c r="J311" s="132">
        <v>1.2057136045714747E-3</v>
      </c>
      <c r="K311" s="146">
        <v>4.5814789390883998E-5</v>
      </c>
      <c r="L311" s="147">
        <v>4.7886332825108567E-5</v>
      </c>
    </row>
    <row r="312" spans="1:12" ht="15.75" x14ac:dyDescent="0.25">
      <c r="A312" s="164" t="s">
        <v>188</v>
      </c>
      <c r="B312" s="126">
        <v>2033</v>
      </c>
      <c r="C312" s="165" t="s">
        <v>576</v>
      </c>
      <c r="D312" s="166">
        <v>2.9624830782141731E-2</v>
      </c>
      <c r="E312" s="130">
        <v>8.1297087418924236E-3</v>
      </c>
      <c r="F312" s="131">
        <v>4.1195016070367976E-2</v>
      </c>
      <c r="G312" s="131">
        <v>1.0421175963729356E-3</v>
      </c>
      <c r="H312" s="145">
        <v>2.0000009999999999E-3</v>
      </c>
      <c r="I312" s="145">
        <v>1.5750005000000001E-2</v>
      </c>
      <c r="J312" s="132">
        <v>1.1316095487424241E-3</v>
      </c>
      <c r="K312" s="146">
        <v>4.2206610191239735E-5</v>
      </c>
      <c r="L312" s="147">
        <v>4.4115007095421412E-5</v>
      </c>
    </row>
    <row r="313" spans="1:12" ht="15.75" x14ac:dyDescent="0.25">
      <c r="A313" s="164" t="s">
        <v>188</v>
      </c>
      <c r="B313" s="126">
        <v>2034</v>
      </c>
      <c r="C313" s="165" t="s">
        <v>577</v>
      </c>
      <c r="D313" s="166">
        <v>2.9071928663278263E-2</v>
      </c>
      <c r="E313" s="130">
        <v>7.2851487785730203E-3</v>
      </c>
      <c r="F313" s="131">
        <v>3.7874432371889692E-2</v>
      </c>
      <c r="G313" s="131">
        <v>9.7526787212321407E-4</v>
      </c>
      <c r="H313" s="145">
        <v>2.0000009999999999E-3</v>
      </c>
      <c r="I313" s="145">
        <v>1.5750004999999997E-2</v>
      </c>
      <c r="J313" s="132">
        <v>1.0590852447479606E-3</v>
      </c>
      <c r="K313" s="146">
        <v>3.7939376384223976E-5</v>
      </c>
      <c r="L313" s="147">
        <v>3.9654823924345603E-5</v>
      </c>
    </row>
    <row r="314" spans="1:12" ht="15.75" x14ac:dyDescent="0.25">
      <c r="A314" s="164" t="s">
        <v>188</v>
      </c>
      <c r="B314" s="126">
        <v>2035</v>
      </c>
      <c r="C314" s="165" t="s">
        <v>578</v>
      </c>
      <c r="D314" s="166">
        <v>2.8578867663783071E-2</v>
      </c>
      <c r="E314" s="130">
        <v>6.5251387912897765E-3</v>
      </c>
      <c r="F314" s="131">
        <v>3.5024659102430557E-2</v>
      </c>
      <c r="G314" s="131">
        <v>9.1294468700436578E-4</v>
      </c>
      <c r="H314" s="145">
        <v>2.0000009999999999E-3</v>
      </c>
      <c r="I314" s="145">
        <v>1.5750005000000001E-2</v>
      </c>
      <c r="J314" s="132">
        <v>9.9142322669061697E-4</v>
      </c>
      <c r="K314" s="146">
        <v>3.5106811118360546E-5</v>
      </c>
      <c r="L314" s="147">
        <v>3.669418381599837E-5</v>
      </c>
    </row>
    <row r="315" spans="1:12" ht="15.75" x14ac:dyDescent="0.25">
      <c r="A315" s="164" t="s">
        <v>188</v>
      </c>
      <c r="B315" s="126">
        <v>2036</v>
      </c>
      <c r="C315" s="165" t="s">
        <v>579</v>
      </c>
      <c r="D315" s="166">
        <v>2.8141644140170917E-2</v>
      </c>
      <c r="E315" s="130">
        <v>5.8451382701932651E-3</v>
      </c>
      <c r="F315" s="131">
        <v>3.2501661346533463E-2</v>
      </c>
      <c r="G315" s="131">
        <v>8.6002039730659222E-4</v>
      </c>
      <c r="H315" s="145">
        <v>2.0000009999999999E-3</v>
      </c>
      <c r="I315" s="145">
        <v>1.5750005000000001E-2</v>
      </c>
      <c r="J315" s="132">
        <v>9.3397031119233178E-4</v>
      </c>
      <c r="K315" s="146">
        <v>3.2581482576639028E-5</v>
      </c>
      <c r="L315" s="147">
        <v>3.4054670123542394E-5</v>
      </c>
    </row>
    <row r="316" spans="1:12" ht="15.75" x14ac:dyDescent="0.25">
      <c r="A316" s="164" t="s">
        <v>188</v>
      </c>
      <c r="B316" s="126">
        <v>2037</v>
      </c>
      <c r="C316" s="165" t="s">
        <v>580</v>
      </c>
      <c r="D316" s="166">
        <v>2.7759295784109891E-2</v>
      </c>
      <c r="E316" s="130">
        <v>5.2525201473104825E-3</v>
      </c>
      <c r="F316" s="131">
        <v>3.0379417608622523E-2</v>
      </c>
      <c r="G316" s="131">
        <v>8.1180731701319066E-4</v>
      </c>
      <c r="H316" s="145">
        <v>2.0000009999999999E-3</v>
      </c>
      <c r="I316" s="145">
        <v>1.5750005000000001E-2</v>
      </c>
      <c r="J316" s="132">
        <v>8.8162834856757299E-4</v>
      </c>
      <c r="K316" s="146">
        <v>3.0357212946274726E-5</v>
      </c>
      <c r="L316" s="147">
        <v>3.1729833913824605E-5</v>
      </c>
    </row>
    <row r="317" spans="1:12" ht="15.75" x14ac:dyDescent="0.25">
      <c r="A317" s="164" t="s">
        <v>188</v>
      </c>
      <c r="B317" s="126">
        <v>2038</v>
      </c>
      <c r="C317" s="165" t="s">
        <v>581</v>
      </c>
      <c r="D317" s="166">
        <v>2.742326618184741E-2</v>
      </c>
      <c r="E317" s="130">
        <v>4.659452428328604E-3</v>
      </c>
      <c r="F317" s="131">
        <v>2.8180990924189953E-2</v>
      </c>
      <c r="G317" s="131">
        <v>7.6671665842277103E-4</v>
      </c>
      <c r="H317" s="145">
        <v>2.0000009999999999E-3</v>
      </c>
      <c r="I317" s="145">
        <v>1.5750005000000001E-2</v>
      </c>
      <c r="J317" s="132">
        <v>8.3266691351602772E-4</v>
      </c>
      <c r="K317" s="146">
        <v>2.8480799572480686E-5</v>
      </c>
      <c r="L317" s="147">
        <v>2.976857495844808E-5</v>
      </c>
    </row>
    <row r="318" spans="1:12" ht="15.75" x14ac:dyDescent="0.25">
      <c r="A318" s="164" t="s">
        <v>188</v>
      </c>
      <c r="B318" s="126">
        <v>2039</v>
      </c>
      <c r="C318" s="165" t="s">
        <v>582</v>
      </c>
      <c r="D318" s="166">
        <v>2.7133602479920072E-2</v>
      </c>
      <c r="E318" s="130">
        <v>4.1384861111551921E-3</v>
      </c>
      <c r="F318" s="131">
        <v>2.631236212301406E-2</v>
      </c>
      <c r="G318" s="131">
        <v>7.2623338720042771E-4</v>
      </c>
      <c r="H318" s="145">
        <v>2.0000009999999999E-3</v>
      </c>
      <c r="I318" s="145">
        <v>1.5750005000000001E-2</v>
      </c>
      <c r="J318" s="132">
        <v>7.8870999542936997E-4</v>
      </c>
      <c r="K318" s="146">
        <v>2.677920598532864E-5</v>
      </c>
      <c r="L318" s="147">
        <v>2.7990038086129829E-5</v>
      </c>
    </row>
    <row r="319" spans="1:12" ht="15.75" x14ac:dyDescent="0.25">
      <c r="A319" s="164" t="s">
        <v>188</v>
      </c>
      <c r="B319" s="126">
        <v>2040</v>
      </c>
      <c r="C319" s="165" t="s">
        <v>583</v>
      </c>
      <c r="D319" s="166">
        <v>2.6880991872873718E-2</v>
      </c>
      <c r="E319" s="130">
        <v>3.6527626799531432E-3</v>
      </c>
      <c r="F319" s="131">
        <v>2.4707076994936909E-2</v>
      </c>
      <c r="G319" s="131">
        <v>6.8917450920246088E-4</v>
      </c>
      <c r="H319" s="145">
        <v>2.0000010000000004E-3</v>
      </c>
      <c r="I319" s="145">
        <v>1.5750005000000004E-2</v>
      </c>
      <c r="J319" s="132">
        <v>7.4846979549513155E-4</v>
      </c>
      <c r="K319" s="146">
        <v>2.5257054490839516E-5</v>
      </c>
      <c r="L319" s="147">
        <v>2.639906401556106E-5</v>
      </c>
    </row>
    <row r="320" spans="1:12" ht="15.75" x14ac:dyDescent="0.25">
      <c r="A320" s="164" t="s">
        <v>188</v>
      </c>
      <c r="B320" s="126">
        <v>2041</v>
      </c>
      <c r="C320" s="165" t="s">
        <v>584</v>
      </c>
      <c r="D320" s="166">
        <v>2.6667344439805049E-2</v>
      </c>
      <c r="E320" s="130">
        <v>3.2763558705576567E-3</v>
      </c>
      <c r="F320" s="131">
        <v>2.3424824294536229E-2</v>
      </c>
      <c r="G320" s="131">
        <v>6.6235596023381845E-4</v>
      </c>
      <c r="H320" s="145">
        <v>2.0000009999999999E-3</v>
      </c>
      <c r="I320" s="145">
        <v>1.5750005000000001E-2</v>
      </c>
      <c r="J320" s="132">
        <v>7.1935121770471387E-4</v>
      </c>
      <c r="K320" s="146">
        <v>2.4093121845013321E-5</v>
      </c>
      <c r="L320" s="147">
        <v>2.5182501248339697E-5</v>
      </c>
    </row>
    <row r="321" spans="1:12" ht="15.75" x14ac:dyDescent="0.25">
      <c r="A321" s="164" t="s">
        <v>188</v>
      </c>
      <c r="B321" s="126">
        <v>2042</v>
      </c>
      <c r="C321" s="165" t="s">
        <v>585</v>
      </c>
      <c r="D321" s="166">
        <v>2.6485108844514212E-2</v>
      </c>
      <c r="E321" s="130">
        <v>2.9886119483467049E-3</v>
      </c>
      <c r="F321" s="131">
        <v>2.2420636336802014E-2</v>
      </c>
      <c r="G321" s="131">
        <v>6.3906740730087846E-4</v>
      </c>
      <c r="H321" s="145">
        <v>2.0000009999999999E-3</v>
      </c>
      <c r="I321" s="145">
        <v>1.5750004999999997E-2</v>
      </c>
      <c r="J321" s="132">
        <v>6.9406266657247534E-4</v>
      </c>
      <c r="K321" s="146">
        <v>2.315253069424235E-5</v>
      </c>
      <c r="L321" s="147">
        <v>2.4199379578238405E-5</v>
      </c>
    </row>
    <row r="322" spans="1:12" ht="15.75" x14ac:dyDescent="0.25">
      <c r="A322" s="164" t="s">
        <v>188</v>
      </c>
      <c r="B322" s="126">
        <v>2043</v>
      </c>
      <c r="C322" s="165" t="s">
        <v>586</v>
      </c>
      <c r="D322" s="166">
        <v>2.6326110773355109E-2</v>
      </c>
      <c r="E322" s="130">
        <v>2.7447868140872884E-3</v>
      </c>
      <c r="F322" s="131">
        <v>2.1533505587204682E-2</v>
      </c>
      <c r="G322" s="131">
        <v>6.1856058389321014E-4</v>
      </c>
      <c r="H322" s="145">
        <v>2.0000009999999999E-3</v>
      </c>
      <c r="I322" s="145">
        <v>1.5750005000000001E-2</v>
      </c>
      <c r="J322" s="132">
        <v>6.7179445697166523E-4</v>
      </c>
      <c r="K322" s="146">
        <v>2.2333994786216229E-5</v>
      </c>
      <c r="L322" s="147">
        <v>2.3343835175800093E-5</v>
      </c>
    </row>
    <row r="323" spans="1:12" ht="15.75" x14ac:dyDescent="0.25">
      <c r="A323" s="164" t="s">
        <v>188</v>
      </c>
      <c r="B323" s="126">
        <v>2044</v>
      </c>
      <c r="C323" s="165" t="s">
        <v>587</v>
      </c>
      <c r="D323" s="166">
        <v>2.6192543333318115E-2</v>
      </c>
      <c r="E323" s="130">
        <v>2.5910966289479707E-3</v>
      </c>
      <c r="F323" s="131">
        <v>2.0964720619336748E-2</v>
      </c>
      <c r="G323" s="131">
        <v>6.0113123312905271E-4</v>
      </c>
      <c r="H323" s="145">
        <v>2.0000009999999995E-3</v>
      </c>
      <c r="I323" s="145">
        <v>1.5750004999999997E-2</v>
      </c>
      <c r="J323" s="132">
        <v>6.5286742972819672E-4</v>
      </c>
      <c r="K323" s="146">
        <v>2.1660148080088602E-5</v>
      </c>
      <c r="L323" s="147">
        <v>2.2639521656291451E-5</v>
      </c>
    </row>
    <row r="324" spans="1:12" ht="15.75" x14ac:dyDescent="0.25">
      <c r="A324" s="164" t="s">
        <v>188</v>
      </c>
      <c r="B324" s="126">
        <v>2045</v>
      </c>
      <c r="C324" s="165" t="s">
        <v>588</v>
      </c>
      <c r="D324" s="166">
        <v>2.607246231807616E-2</v>
      </c>
      <c r="E324" s="130">
        <v>2.4909015064891195E-3</v>
      </c>
      <c r="F324" s="131">
        <v>2.0559779431625722E-2</v>
      </c>
      <c r="G324" s="131">
        <v>5.8579885589430075E-4</v>
      </c>
      <c r="H324" s="145">
        <v>2.0000009999999999E-3</v>
      </c>
      <c r="I324" s="145">
        <v>1.5750005000000004E-2</v>
      </c>
      <c r="J324" s="132">
        <v>6.3621932424576103E-4</v>
      </c>
      <c r="K324" s="146">
        <v>2.1016829931916661E-5</v>
      </c>
      <c r="L324" s="147">
        <v>2.1967116416292606E-5</v>
      </c>
    </row>
    <row r="325" spans="1:12" ht="15.75" x14ac:dyDescent="0.25">
      <c r="A325" s="164" t="s">
        <v>188</v>
      </c>
      <c r="B325" s="126">
        <v>2046</v>
      </c>
      <c r="C325" s="165" t="s">
        <v>589</v>
      </c>
      <c r="D325" s="166">
        <v>2.5972423210875804E-2</v>
      </c>
      <c r="E325" s="130">
        <v>2.4089861496575473E-3</v>
      </c>
      <c r="F325" s="131">
        <v>2.0259327547070344E-2</v>
      </c>
      <c r="G325" s="131">
        <v>5.7313919391398737E-4</v>
      </c>
      <c r="H325" s="145">
        <v>2.0000009999999999E-3</v>
      </c>
      <c r="I325" s="145">
        <v>1.5750005000000001E-2</v>
      </c>
      <c r="J325" s="132">
        <v>6.224679752258709E-4</v>
      </c>
      <c r="K325" s="146">
        <v>2.0606814903281202E-5</v>
      </c>
      <c r="L325" s="147">
        <v>2.1538569506577164E-5</v>
      </c>
    </row>
    <row r="326" spans="1:12" ht="15.75" x14ac:dyDescent="0.25">
      <c r="A326" s="164" t="s">
        <v>188</v>
      </c>
      <c r="B326" s="126">
        <v>2047</v>
      </c>
      <c r="C326" s="165" t="s">
        <v>590</v>
      </c>
      <c r="D326" s="166">
        <v>2.5886388157124594E-2</v>
      </c>
      <c r="E326" s="130">
        <v>2.3361092711104065E-3</v>
      </c>
      <c r="F326" s="131">
        <v>1.9977213876218845E-2</v>
      </c>
      <c r="G326" s="131">
        <v>5.6223923212083955E-4</v>
      </c>
      <c r="H326" s="145">
        <v>2.0000009999999999E-3</v>
      </c>
      <c r="I326" s="145">
        <v>1.5750005000000001E-2</v>
      </c>
      <c r="J326" s="132">
        <v>6.1063186389878382E-4</v>
      </c>
      <c r="K326" s="146">
        <v>2.0168408406062286E-5</v>
      </c>
      <c r="L326" s="147">
        <v>2.1080333805164213E-5</v>
      </c>
    </row>
    <row r="327" spans="1:12" ht="15.75" x14ac:dyDescent="0.25">
      <c r="A327" s="164" t="s">
        <v>188</v>
      </c>
      <c r="B327" s="126">
        <v>2048</v>
      </c>
      <c r="C327" s="165" t="s">
        <v>591</v>
      </c>
      <c r="D327" s="166">
        <v>2.581029833711327E-2</v>
      </c>
      <c r="E327" s="130">
        <v>2.2718872877999078E-3</v>
      </c>
      <c r="F327" s="131">
        <v>1.9709090122702062E-2</v>
      </c>
      <c r="G327" s="131">
        <v>5.5281337251716694E-4</v>
      </c>
      <c r="H327" s="145">
        <v>2.0000009999999995E-3</v>
      </c>
      <c r="I327" s="145">
        <v>1.5750005000000001E-2</v>
      </c>
      <c r="J327" s="132">
        <v>6.0040165027860177E-4</v>
      </c>
      <c r="K327" s="146">
        <v>1.9661197682537349E-5</v>
      </c>
      <c r="L327" s="147">
        <v>2.0550191462856089E-5</v>
      </c>
    </row>
    <row r="328" spans="1:12" ht="15.75" x14ac:dyDescent="0.25">
      <c r="A328" s="164" t="s">
        <v>188</v>
      </c>
      <c r="B328" s="126">
        <v>2049</v>
      </c>
      <c r="C328" s="165" t="s">
        <v>592</v>
      </c>
      <c r="D328" s="166">
        <v>2.574628252409706E-2</v>
      </c>
      <c r="E328" s="130">
        <v>2.2502711847149168E-3</v>
      </c>
      <c r="F328" s="131">
        <v>1.9698898290291152E-2</v>
      </c>
      <c r="G328" s="131">
        <v>5.4744371832285215E-4</v>
      </c>
      <c r="H328" s="145">
        <v>2.0000009999999999E-3</v>
      </c>
      <c r="I328" s="145">
        <v>1.5750005000000004E-2</v>
      </c>
      <c r="J328" s="132">
        <v>5.9457109245066096E-4</v>
      </c>
      <c r="K328" s="146">
        <v>1.9446296434231013E-5</v>
      </c>
      <c r="L328" s="147">
        <v>2.0325569939879802E-5</v>
      </c>
    </row>
    <row r="329" spans="1:12" ht="15.75" x14ac:dyDescent="0.25">
      <c r="A329" s="164" t="s">
        <v>188</v>
      </c>
      <c r="B329" s="126">
        <v>2050</v>
      </c>
      <c r="C329" s="165" t="s">
        <v>593</v>
      </c>
      <c r="D329" s="166">
        <v>2.569187161871022E-2</v>
      </c>
      <c r="E329" s="130">
        <v>2.2321968546471895E-3</v>
      </c>
      <c r="F329" s="131">
        <v>1.9685021951349566E-2</v>
      </c>
      <c r="G329" s="131">
        <v>5.4283986413901407E-4</v>
      </c>
      <c r="H329" s="145">
        <v>2.0000009999999999E-3</v>
      </c>
      <c r="I329" s="145">
        <v>1.5750005000000001E-2</v>
      </c>
      <c r="J329" s="132">
        <v>5.8958406358311098E-4</v>
      </c>
      <c r="K329" s="146">
        <v>1.8964301751541082E-5</v>
      </c>
      <c r="L329" s="147">
        <v>1.9821781962673885E-5</v>
      </c>
    </row>
    <row r="330" spans="1:12" ht="15.75" x14ac:dyDescent="0.25">
      <c r="A330" s="164" t="s">
        <v>185</v>
      </c>
      <c r="B330" s="126">
        <v>2015</v>
      </c>
      <c r="C330" s="165" t="s">
        <v>187</v>
      </c>
      <c r="D330" s="166">
        <v>4.5644386464213572E-2</v>
      </c>
      <c r="E330" s="130">
        <v>6.1819056319592204E-2</v>
      </c>
      <c r="F330" s="131">
        <v>0.22934723088913153</v>
      </c>
      <c r="G330" s="131">
        <v>2.1762739656239253E-3</v>
      </c>
      <c r="H330" s="145">
        <v>2.0000009999999999E-3</v>
      </c>
      <c r="I330" s="145">
        <v>1.5750005000000001E-2</v>
      </c>
      <c r="J330" s="132">
        <v>2.3514460483456717E-3</v>
      </c>
      <c r="K330" s="146">
        <v>2.5894229736132547E-4</v>
      </c>
      <c r="L330" s="147">
        <v>2.7065052077120404E-4</v>
      </c>
    </row>
    <row r="331" spans="1:12" ht="15.75" x14ac:dyDescent="0.25">
      <c r="A331" s="164" t="s">
        <v>185</v>
      </c>
      <c r="B331" s="126">
        <v>2016</v>
      </c>
      <c r="C331" s="165" t="s">
        <v>186</v>
      </c>
      <c r="D331" s="166">
        <v>4.4781698234962475E-2</v>
      </c>
      <c r="E331" s="130">
        <v>5.0803397410458258E-2</v>
      </c>
      <c r="F331" s="131">
        <v>0.19636094344092705</v>
      </c>
      <c r="G331" s="131">
        <v>2.0247372182929184E-3</v>
      </c>
      <c r="H331" s="145">
        <v>2.0000009999999999E-3</v>
      </c>
      <c r="I331" s="145">
        <v>1.5750005000000001E-2</v>
      </c>
      <c r="J331" s="132">
        <v>2.18966221513513E-3</v>
      </c>
      <c r="K331" s="146">
        <v>2.2263168076046416E-4</v>
      </c>
      <c r="L331" s="147">
        <v>2.326981037429473E-4</v>
      </c>
    </row>
    <row r="332" spans="1:12" ht="15.75" x14ac:dyDescent="0.25">
      <c r="A332" s="164" t="s">
        <v>185</v>
      </c>
      <c r="B332" s="126">
        <v>2017</v>
      </c>
      <c r="C332" s="165" t="s">
        <v>594</v>
      </c>
      <c r="D332" s="166">
        <v>4.3723229642216643E-2</v>
      </c>
      <c r="E332" s="130">
        <v>4.2243947417565146E-2</v>
      </c>
      <c r="F332" s="131">
        <v>0.16941219739407185</v>
      </c>
      <c r="G332" s="131">
        <v>1.9466468746818103E-3</v>
      </c>
      <c r="H332" s="145">
        <v>2.0000010000000004E-3</v>
      </c>
      <c r="I332" s="145">
        <v>1.5750005000000004E-2</v>
      </c>
      <c r="J332" s="132">
        <v>2.1068094296028124E-3</v>
      </c>
      <c r="K332" s="146">
        <v>1.9838571101626868E-4</v>
      </c>
      <c r="L332" s="147">
        <v>2.0735584037031359E-4</v>
      </c>
    </row>
    <row r="333" spans="1:12" ht="15.75" x14ac:dyDescent="0.25">
      <c r="A333" s="164" t="s">
        <v>185</v>
      </c>
      <c r="B333" s="126">
        <v>2018</v>
      </c>
      <c r="C333" s="165" t="s">
        <v>595</v>
      </c>
      <c r="D333" s="166">
        <v>4.2598485073423752E-2</v>
      </c>
      <c r="E333" s="130">
        <v>3.4920364916475141E-2</v>
      </c>
      <c r="F333" s="131">
        <v>0.14580747657229873</v>
      </c>
      <c r="G333" s="131">
        <v>1.9046317687648664E-3</v>
      </c>
      <c r="H333" s="145">
        <v>2.0000009999999995E-3</v>
      </c>
      <c r="I333" s="145">
        <v>1.5750005000000001E-2</v>
      </c>
      <c r="J333" s="132">
        <v>2.0627979911834772E-3</v>
      </c>
      <c r="K333" s="146">
        <v>1.7836224097753087E-4</v>
      </c>
      <c r="L333" s="147">
        <v>1.864269888860437E-4</v>
      </c>
    </row>
    <row r="334" spans="1:12" ht="15.75" x14ac:dyDescent="0.25">
      <c r="A334" s="164" t="s">
        <v>185</v>
      </c>
      <c r="B334" s="126">
        <v>2019</v>
      </c>
      <c r="C334" s="165" t="s">
        <v>596</v>
      </c>
      <c r="D334" s="166">
        <v>4.1144768366918549E-2</v>
      </c>
      <c r="E334" s="130">
        <v>2.8625814381137177E-2</v>
      </c>
      <c r="F334" s="131">
        <v>0.12530966086180853</v>
      </c>
      <c r="G334" s="131">
        <v>1.8453106861304415E-3</v>
      </c>
      <c r="H334" s="145">
        <v>2.0000009999999995E-3</v>
      </c>
      <c r="I334" s="145">
        <v>1.5750004999999997E-2</v>
      </c>
      <c r="J334" s="132">
        <v>1.9996501489693078E-3</v>
      </c>
      <c r="K334" s="146">
        <v>1.58955191944465E-4</v>
      </c>
      <c r="L334" s="147">
        <v>1.6614243681010898E-4</v>
      </c>
    </row>
    <row r="335" spans="1:12" ht="15.75" x14ac:dyDescent="0.25">
      <c r="A335" s="164" t="s">
        <v>185</v>
      </c>
      <c r="B335" s="126">
        <v>2020</v>
      </c>
      <c r="C335" s="165" t="s">
        <v>597</v>
      </c>
      <c r="D335" s="166">
        <v>3.9964538775937711E-2</v>
      </c>
      <c r="E335" s="130">
        <v>2.4152063018244425E-2</v>
      </c>
      <c r="F335" s="131">
        <v>0.10823599159924222</v>
      </c>
      <c r="G335" s="131">
        <v>1.7921103456791496E-3</v>
      </c>
      <c r="H335" s="145">
        <v>2.0000009999999999E-3</v>
      </c>
      <c r="I335" s="145">
        <v>1.5750005000000001E-2</v>
      </c>
      <c r="J335" s="132">
        <v>1.9426635951576125E-3</v>
      </c>
      <c r="K335" s="146">
        <v>1.4391637862245225E-4</v>
      </c>
      <c r="L335" s="147">
        <v>1.5042364051072628E-4</v>
      </c>
    </row>
    <row r="336" spans="1:12" ht="15.75" x14ac:dyDescent="0.25">
      <c r="A336" s="164" t="s">
        <v>185</v>
      </c>
      <c r="B336" s="126">
        <v>2021</v>
      </c>
      <c r="C336" s="165" t="s">
        <v>598</v>
      </c>
      <c r="D336" s="166">
        <v>3.8772269376079707E-2</v>
      </c>
      <c r="E336" s="130">
        <v>2.0759716932591064E-2</v>
      </c>
      <c r="F336" s="131">
        <v>9.4007097800161837E-2</v>
      </c>
      <c r="G336" s="131">
        <v>1.705043136349568E-3</v>
      </c>
      <c r="H336" s="145">
        <v>2.0000009999999995E-3</v>
      </c>
      <c r="I336" s="145">
        <v>1.5750004999999997E-2</v>
      </c>
      <c r="J336" s="132">
        <v>1.8487267068190536E-3</v>
      </c>
      <c r="K336" s="146">
        <v>1.2839049833019404E-4</v>
      </c>
      <c r="L336" s="147">
        <v>1.3419575191666005E-4</v>
      </c>
    </row>
    <row r="337" spans="1:12" ht="15.75" x14ac:dyDescent="0.25">
      <c r="A337" s="164" t="s">
        <v>185</v>
      </c>
      <c r="B337" s="126">
        <v>2022</v>
      </c>
      <c r="C337" s="165" t="s">
        <v>599</v>
      </c>
      <c r="D337" s="166">
        <v>3.7593312218435454E-2</v>
      </c>
      <c r="E337" s="130">
        <v>1.7573658855290854E-2</v>
      </c>
      <c r="F337" s="131">
        <v>8.173393694145574E-2</v>
      </c>
      <c r="G337" s="131">
        <v>1.6180485973977929E-3</v>
      </c>
      <c r="H337" s="145">
        <v>2.0000009999999999E-3</v>
      </c>
      <c r="I337" s="145">
        <v>1.5750005000000001E-2</v>
      </c>
      <c r="J337" s="132">
        <v>1.7548141483547017E-3</v>
      </c>
      <c r="K337" s="146">
        <v>1.155057092497375E-4</v>
      </c>
      <c r="L337" s="147">
        <v>1.2072835641622175E-4</v>
      </c>
    </row>
    <row r="338" spans="1:12" ht="15.75" x14ac:dyDescent="0.25">
      <c r="A338" s="164" t="s">
        <v>185</v>
      </c>
      <c r="B338" s="126">
        <v>2023</v>
      </c>
      <c r="C338" s="165" t="s">
        <v>600</v>
      </c>
      <c r="D338" s="166">
        <v>3.6423583914970678E-2</v>
      </c>
      <c r="E338" s="130">
        <v>1.5257775750029928E-2</v>
      </c>
      <c r="F338" s="131">
        <v>7.163590105874211E-2</v>
      </c>
      <c r="G338" s="131">
        <v>1.537241975968518E-3</v>
      </c>
      <c r="H338" s="145">
        <v>2.0000009999999995E-3</v>
      </c>
      <c r="I338" s="145">
        <v>1.5750005000000001E-2</v>
      </c>
      <c r="J338" s="132">
        <v>1.6674984977692944E-3</v>
      </c>
      <c r="K338" s="146">
        <v>1.0277723615094913E-4</v>
      </c>
      <c r="L338" s="147">
        <v>1.0742436831802149E-4</v>
      </c>
    </row>
    <row r="339" spans="1:12" ht="15.75" x14ac:dyDescent="0.25">
      <c r="A339" s="164" t="s">
        <v>185</v>
      </c>
      <c r="B339" s="126">
        <v>2024</v>
      </c>
      <c r="C339" s="165" t="s">
        <v>601</v>
      </c>
      <c r="D339" s="166">
        <v>3.5269988320453943E-2</v>
      </c>
      <c r="E339" s="130">
        <v>1.3254956991039187E-2</v>
      </c>
      <c r="F339" s="131">
        <v>6.3053415070432259E-2</v>
      </c>
      <c r="G339" s="131">
        <v>1.4638021270768334E-3</v>
      </c>
      <c r="H339" s="145">
        <v>2.0000009999999999E-3</v>
      </c>
      <c r="I339" s="145">
        <v>1.5750005000000001E-2</v>
      </c>
      <c r="J339" s="132">
        <v>1.5881036889152445E-3</v>
      </c>
      <c r="K339" s="146">
        <v>9.2209560889301202E-5</v>
      </c>
      <c r="L339" s="147">
        <v>9.6378862262199973E-5</v>
      </c>
    </row>
    <row r="340" spans="1:12" ht="15.75" x14ac:dyDescent="0.25">
      <c r="A340" s="164" t="s">
        <v>185</v>
      </c>
      <c r="B340" s="126">
        <v>2025</v>
      </c>
      <c r="C340" s="165" t="s">
        <v>602</v>
      </c>
      <c r="D340" s="166">
        <v>3.4134174846009654E-2</v>
      </c>
      <c r="E340" s="130">
        <v>1.1647746179026674E-2</v>
      </c>
      <c r="F340" s="131">
        <v>5.6032236412521405E-2</v>
      </c>
      <c r="G340" s="131">
        <v>1.3991019241337164E-3</v>
      </c>
      <c r="H340" s="145">
        <v>2.0000010000000004E-3</v>
      </c>
      <c r="I340" s="145">
        <v>1.5750005000000004E-2</v>
      </c>
      <c r="J340" s="132">
        <v>1.518195643770114E-3</v>
      </c>
      <c r="K340" s="146">
        <v>8.1518514296761795E-5</v>
      </c>
      <c r="L340" s="147">
        <v>8.5204419593972651E-5</v>
      </c>
    </row>
    <row r="341" spans="1:12" ht="15.75" x14ac:dyDescent="0.25">
      <c r="A341" s="164" t="s">
        <v>185</v>
      </c>
      <c r="B341" s="126">
        <v>2026</v>
      </c>
      <c r="C341" s="165" t="s">
        <v>603</v>
      </c>
      <c r="D341" s="166">
        <v>3.3090120386262682E-2</v>
      </c>
      <c r="E341" s="130">
        <v>1.0307372199822404E-2</v>
      </c>
      <c r="F341" s="131">
        <v>5.0258125210345443E-2</v>
      </c>
      <c r="G341" s="131">
        <v>1.3333554309138498E-3</v>
      </c>
      <c r="H341" s="145">
        <v>2.0000010000000004E-3</v>
      </c>
      <c r="I341" s="145">
        <v>1.5750005000000004E-2</v>
      </c>
      <c r="J341" s="132">
        <v>1.4471148717708617E-3</v>
      </c>
      <c r="K341" s="146">
        <v>7.1512103455098562E-5</v>
      </c>
      <c r="L341" s="147">
        <v>7.4745567260440732E-5</v>
      </c>
    </row>
    <row r="342" spans="1:12" ht="15.75" x14ac:dyDescent="0.25">
      <c r="A342" s="164" t="s">
        <v>185</v>
      </c>
      <c r="B342" s="126">
        <v>2027</v>
      </c>
      <c r="C342" s="165" t="s">
        <v>604</v>
      </c>
      <c r="D342" s="166">
        <v>3.2129543269757865E-2</v>
      </c>
      <c r="E342" s="130">
        <v>9.1435921237140276E-3</v>
      </c>
      <c r="F342" s="131">
        <v>4.5335424188883769E-2</v>
      </c>
      <c r="G342" s="131">
        <v>1.2604217496801236E-3</v>
      </c>
      <c r="H342" s="145">
        <v>2.0000009999999999E-3</v>
      </c>
      <c r="I342" s="145">
        <v>1.5750005000000001E-2</v>
      </c>
      <c r="J342" s="132">
        <v>1.3681975642622062E-3</v>
      </c>
      <c r="K342" s="146">
        <v>6.1982958202686864E-5</v>
      </c>
      <c r="L342" s="147">
        <v>6.4785552966371366E-5</v>
      </c>
    </row>
    <row r="343" spans="1:12" ht="15.75" x14ac:dyDescent="0.25">
      <c r="A343" s="164" t="s">
        <v>185</v>
      </c>
      <c r="B343" s="126">
        <v>2028</v>
      </c>
      <c r="C343" s="165" t="s">
        <v>605</v>
      </c>
      <c r="D343" s="166">
        <v>3.1258589354496935E-2</v>
      </c>
      <c r="E343" s="130">
        <v>8.1619626414119514E-3</v>
      </c>
      <c r="F343" s="131">
        <v>4.1202230903486119E-2</v>
      </c>
      <c r="G343" s="131">
        <v>1.1822034134771932E-3</v>
      </c>
      <c r="H343" s="145">
        <v>2.0000009999999999E-3</v>
      </c>
      <c r="I343" s="145">
        <v>1.5750004999999997E-2</v>
      </c>
      <c r="J343" s="132">
        <v>1.2834675040485485E-3</v>
      </c>
      <c r="K343" s="146">
        <v>5.3960461218817355E-5</v>
      </c>
      <c r="L343" s="147">
        <v>5.6400310414556149E-5</v>
      </c>
    </row>
    <row r="344" spans="1:12" ht="15.75" x14ac:dyDescent="0.25">
      <c r="A344" s="164" t="s">
        <v>185</v>
      </c>
      <c r="B344" s="126">
        <v>2029</v>
      </c>
      <c r="C344" s="165" t="s">
        <v>606</v>
      </c>
      <c r="D344" s="166">
        <v>3.0473152502081786E-2</v>
      </c>
      <c r="E344" s="130">
        <v>7.2959829648476587E-3</v>
      </c>
      <c r="F344" s="131">
        <v>3.7673315750585364E-2</v>
      </c>
      <c r="G344" s="131">
        <v>1.1075767531784249E-3</v>
      </c>
      <c r="H344" s="145">
        <v>2.0000009999999999E-3</v>
      </c>
      <c r="I344" s="145">
        <v>1.5750005000000001E-2</v>
      </c>
      <c r="J344" s="132">
        <v>1.2025351393842097E-3</v>
      </c>
      <c r="K344" s="146">
        <v>4.8505097651888085E-5</v>
      </c>
      <c r="L344" s="147">
        <v>5.0698274997264721E-5</v>
      </c>
    </row>
    <row r="345" spans="1:12" ht="15.75" x14ac:dyDescent="0.25">
      <c r="A345" s="164" t="s">
        <v>185</v>
      </c>
      <c r="B345" s="126">
        <v>2030</v>
      </c>
      <c r="C345" s="165" t="s">
        <v>607</v>
      </c>
      <c r="D345" s="166">
        <v>2.9768035992035164E-2</v>
      </c>
      <c r="E345" s="130">
        <v>6.5656226275221203E-3</v>
      </c>
      <c r="F345" s="131">
        <v>3.470798526105727E-2</v>
      </c>
      <c r="G345" s="131">
        <v>1.0360104823956744E-3</v>
      </c>
      <c r="H345" s="145">
        <v>2.0000009999999999E-3</v>
      </c>
      <c r="I345" s="145">
        <v>1.5750005000000001E-2</v>
      </c>
      <c r="J345" s="132">
        <v>1.1249374543423824E-3</v>
      </c>
      <c r="K345" s="146">
        <v>4.2911019001698465E-5</v>
      </c>
      <c r="L345" s="147">
        <v>4.4851268234084915E-5</v>
      </c>
    </row>
    <row r="346" spans="1:12" ht="15.75" x14ac:dyDescent="0.25">
      <c r="A346" s="164" t="s">
        <v>185</v>
      </c>
      <c r="B346" s="126">
        <v>2031</v>
      </c>
      <c r="C346" s="165" t="s">
        <v>608</v>
      </c>
      <c r="D346" s="166">
        <v>2.9139586374300235E-2</v>
      </c>
      <c r="E346" s="130">
        <v>5.9184670713315441E-3</v>
      </c>
      <c r="F346" s="131">
        <v>3.2143546637757037E-2</v>
      </c>
      <c r="G346" s="131">
        <v>9.701136588369855E-4</v>
      </c>
      <c r="H346" s="145">
        <v>2.0000009999999999E-3</v>
      </c>
      <c r="I346" s="145">
        <v>1.5750004999999997E-2</v>
      </c>
      <c r="J346" s="132">
        <v>1.0534129167462283E-3</v>
      </c>
      <c r="K346" s="146">
        <v>3.951303057746144E-5</v>
      </c>
      <c r="L346" s="147">
        <v>4.1299636730102385E-5</v>
      </c>
    </row>
    <row r="347" spans="1:12" ht="15.75" x14ac:dyDescent="0.25">
      <c r="A347" s="164" t="s">
        <v>185</v>
      </c>
      <c r="B347" s="126">
        <v>2032</v>
      </c>
      <c r="C347" s="165" t="s">
        <v>609</v>
      </c>
      <c r="D347" s="166">
        <v>2.8583254507738735E-2</v>
      </c>
      <c r="E347" s="130">
        <v>5.365556498852478E-3</v>
      </c>
      <c r="F347" s="131">
        <v>3.0032601585353785E-2</v>
      </c>
      <c r="G347" s="131">
        <v>9.0914377908326725E-4</v>
      </c>
      <c r="H347" s="145">
        <v>2.0000009999999991E-3</v>
      </c>
      <c r="I347" s="145">
        <v>1.5750004999999997E-2</v>
      </c>
      <c r="J347" s="132">
        <v>9.872442991534741E-4</v>
      </c>
      <c r="K347" s="146">
        <v>3.6158420844087127E-5</v>
      </c>
      <c r="L347" s="147">
        <v>3.7793340470802731E-5</v>
      </c>
    </row>
    <row r="348" spans="1:12" ht="15.75" x14ac:dyDescent="0.25">
      <c r="A348" s="164" t="s">
        <v>185</v>
      </c>
      <c r="B348" s="126">
        <v>2033</v>
      </c>
      <c r="C348" s="165" t="s">
        <v>610</v>
      </c>
      <c r="D348" s="166">
        <v>2.8093027995701798E-2</v>
      </c>
      <c r="E348" s="130">
        <v>4.8840079230288158E-3</v>
      </c>
      <c r="F348" s="131">
        <v>2.8252180708226118E-2</v>
      </c>
      <c r="G348" s="131">
        <v>8.5371204234122456E-4</v>
      </c>
      <c r="H348" s="145">
        <v>2.0000009999999995E-3</v>
      </c>
      <c r="I348" s="145">
        <v>1.5750005000000001E-2</v>
      </c>
      <c r="J348" s="132">
        <v>9.2706333436591494E-4</v>
      </c>
      <c r="K348" s="146">
        <v>3.3657318872757443E-5</v>
      </c>
      <c r="L348" s="147">
        <v>3.5179150956181139E-5</v>
      </c>
    </row>
    <row r="349" spans="1:12" ht="15.75" x14ac:dyDescent="0.25">
      <c r="A349" s="164" t="s">
        <v>185</v>
      </c>
      <c r="B349" s="126">
        <v>2034</v>
      </c>
      <c r="C349" s="165" t="s">
        <v>611</v>
      </c>
      <c r="D349" s="166">
        <v>2.7663799740040181E-2</v>
      </c>
      <c r="E349" s="130">
        <v>4.4546765546310142E-3</v>
      </c>
      <c r="F349" s="131">
        <v>2.6728973098749456E-2</v>
      </c>
      <c r="G349" s="131">
        <v>8.0246035573632317E-4</v>
      </c>
      <c r="H349" s="145">
        <v>2.0000010000000004E-3</v>
      </c>
      <c r="I349" s="145">
        <v>1.5750005000000004E-2</v>
      </c>
      <c r="J349" s="132">
        <v>8.7143418565526582E-4</v>
      </c>
      <c r="K349" s="146">
        <v>3.101870039810401E-5</v>
      </c>
      <c r="L349" s="147">
        <v>3.2421223715990984E-5</v>
      </c>
    </row>
    <row r="350" spans="1:12" ht="15.75" x14ac:dyDescent="0.25">
      <c r="A350" s="164" t="s">
        <v>185</v>
      </c>
      <c r="B350" s="126">
        <v>2035</v>
      </c>
      <c r="C350" s="165" t="s">
        <v>612</v>
      </c>
      <c r="D350" s="166">
        <v>2.7288537808421689E-2</v>
      </c>
      <c r="E350" s="130">
        <v>4.0697967523640353E-3</v>
      </c>
      <c r="F350" s="131">
        <v>2.5405299939844233E-2</v>
      </c>
      <c r="G350" s="131">
        <v>7.5594308473614174E-4</v>
      </c>
      <c r="H350" s="145">
        <v>2.0000010000000004E-3</v>
      </c>
      <c r="I350" s="145">
        <v>1.5750005000000004E-2</v>
      </c>
      <c r="J350" s="132">
        <v>8.2092665321176607E-4</v>
      </c>
      <c r="K350" s="146">
        <v>2.9040649572240635E-5</v>
      </c>
      <c r="L350" s="147">
        <v>3.0353733982482478E-5</v>
      </c>
    </row>
    <row r="351" spans="1:12" ht="15.75" x14ac:dyDescent="0.25">
      <c r="A351" s="164" t="s">
        <v>185</v>
      </c>
      <c r="B351" s="126">
        <v>2036</v>
      </c>
      <c r="C351" s="165" t="s">
        <v>613</v>
      </c>
      <c r="D351" s="166">
        <v>2.6965055267387607E-2</v>
      </c>
      <c r="E351" s="130">
        <v>3.7452114929242531E-3</v>
      </c>
      <c r="F351" s="131">
        <v>2.4329675214655198E-2</v>
      </c>
      <c r="G351" s="131">
        <v>7.160091001232338E-4</v>
      </c>
      <c r="H351" s="145">
        <v>2.0000009999999995E-3</v>
      </c>
      <c r="I351" s="145">
        <v>1.5750004999999997E-2</v>
      </c>
      <c r="J351" s="132">
        <v>7.7757812557533964E-4</v>
      </c>
      <c r="K351" s="146">
        <v>2.706272238211985E-5</v>
      </c>
      <c r="L351" s="147">
        <v>2.8286370279505747E-5</v>
      </c>
    </row>
    <row r="352" spans="1:12" ht="15.75" x14ac:dyDescent="0.25">
      <c r="A352" s="164" t="s">
        <v>185</v>
      </c>
      <c r="B352" s="126">
        <v>2037</v>
      </c>
      <c r="C352" s="165" t="s">
        <v>614</v>
      </c>
      <c r="D352" s="166">
        <v>2.6687025905840357E-2</v>
      </c>
      <c r="E352" s="130">
        <v>3.4635926407798668E-3</v>
      </c>
      <c r="F352" s="131">
        <v>2.342229011069959E-2</v>
      </c>
      <c r="G352" s="131">
        <v>6.8088003559221486E-4</v>
      </c>
      <c r="H352" s="145">
        <v>2.0000009999999995E-3</v>
      </c>
      <c r="I352" s="145">
        <v>1.5750004999999997E-2</v>
      </c>
      <c r="J352" s="132">
        <v>7.3942829131305092E-4</v>
      </c>
      <c r="K352" s="146">
        <v>2.5744997150518209E-5</v>
      </c>
      <c r="L352" s="147">
        <v>2.6909070543199259E-5</v>
      </c>
    </row>
    <row r="353" spans="1:12" ht="15.75" x14ac:dyDescent="0.25">
      <c r="A353" s="164" t="s">
        <v>185</v>
      </c>
      <c r="B353" s="126">
        <v>2038</v>
      </c>
      <c r="C353" s="165" t="s">
        <v>615</v>
      </c>
      <c r="D353" s="166">
        <v>2.6450140531544389E-2</v>
      </c>
      <c r="E353" s="130">
        <v>3.2114941270405001E-3</v>
      </c>
      <c r="F353" s="131">
        <v>2.2613424728579936E-2</v>
      </c>
      <c r="G353" s="131">
        <v>6.497523903642306E-4</v>
      </c>
      <c r="H353" s="145">
        <v>2.0000009999999995E-3</v>
      </c>
      <c r="I353" s="145">
        <v>1.5750005000000001E-2</v>
      </c>
      <c r="J353" s="132">
        <v>7.0562015245696612E-4</v>
      </c>
      <c r="K353" s="146">
        <v>2.4638168628453734E-5</v>
      </c>
      <c r="L353" s="147">
        <v>2.5752200312221603E-5</v>
      </c>
    </row>
    <row r="354" spans="1:12" ht="15.75" x14ac:dyDescent="0.25">
      <c r="A354" s="164" t="s">
        <v>185</v>
      </c>
      <c r="B354" s="126">
        <v>2039</v>
      </c>
      <c r="C354" s="165" t="s">
        <v>616</v>
      </c>
      <c r="D354" s="166">
        <v>2.6247451385983681E-2</v>
      </c>
      <c r="E354" s="130">
        <v>2.9766585067585159E-3</v>
      </c>
      <c r="F354" s="131">
        <v>2.1859655107096213E-2</v>
      </c>
      <c r="G354" s="131">
        <v>6.2225836882467034E-4</v>
      </c>
      <c r="H354" s="145">
        <v>2.0000009999999995E-3</v>
      </c>
      <c r="I354" s="145">
        <v>1.5750005000000001E-2</v>
      </c>
      <c r="J354" s="132">
        <v>6.7575849941264963E-4</v>
      </c>
      <c r="K354" s="146">
        <v>2.3709361222466218E-5</v>
      </c>
      <c r="L354" s="147">
        <v>2.4781397206992472E-5</v>
      </c>
    </row>
    <row r="355" spans="1:12" ht="15.75" x14ac:dyDescent="0.25">
      <c r="A355" s="164" t="s">
        <v>185</v>
      </c>
      <c r="B355" s="126">
        <v>2040</v>
      </c>
      <c r="C355" s="165" t="s">
        <v>617</v>
      </c>
      <c r="D355" s="166">
        <v>2.607461712477474E-2</v>
      </c>
      <c r="E355" s="130">
        <v>2.7639898713205076E-3</v>
      </c>
      <c r="F355" s="131">
        <v>2.1208346395528602E-2</v>
      </c>
      <c r="G355" s="131">
        <v>5.9803314966638225E-4</v>
      </c>
      <c r="H355" s="145">
        <v>2.0000009999999999E-3</v>
      </c>
      <c r="I355" s="145">
        <v>1.5750005000000001E-2</v>
      </c>
      <c r="J355" s="132">
        <v>6.4944620838268505E-4</v>
      </c>
      <c r="K355" s="146">
        <v>2.2868428548958295E-5</v>
      </c>
      <c r="L355" s="147">
        <v>2.3902442609567313E-5</v>
      </c>
    </row>
    <row r="356" spans="1:12" ht="15.75" x14ac:dyDescent="0.25">
      <c r="A356" s="164" t="s">
        <v>185</v>
      </c>
      <c r="B356" s="126">
        <v>2041</v>
      </c>
      <c r="C356" s="165" t="s">
        <v>618</v>
      </c>
      <c r="D356" s="166">
        <v>2.5929028028574098E-2</v>
      </c>
      <c r="E356" s="130">
        <v>2.5972290859344643E-3</v>
      </c>
      <c r="F356" s="131">
        <v>2.0683186512108712E-2</v>
      </c>
      <c r="G356" s="131">
        <v>5.790628962837797E-4</v>
      </c>
      <c r="H356" s="145">
        <v>2.0000009999999995E-3</v>
      </c>
      <c r="I356" s="145">
        <v>1.5750005000000001E-2</v>
      </c>
      <c r="J356" s="132">
        <v>6.2884403995014263E-4</v>
      </c>
      <c r="K356" s="146">
        <v>2.2174000006265819E-5</v>
      </c>
      <c r="L356" s="147">
        <v>2.3176611794788739E-5</v>
      </c>
    </row>
    <row r="357" spans="1:12" ht="15.75" x14ac:dyDescent="0.25">
      <c r="A357" s="164" t="s">
        <v>185</v>
      </c>
      <c r="B357" s="126">
        <v>2042</v>
      </c>
      <c r="C357" s="165" t="s">
        <v>619</v>
      </c>
      <c r="D357" s="166">
        <v>2.5804711951645715E-2</v>
      </c>
      <c r="E357" s="130">
        <v>2.4519788873690719E-3</v>
      </c>
      <c r="F357" s="131">
        <v>2.0203883982348472E-2</v>
      </c>
      <c r="G357" s="131">
        <v>5.6277948541880879E-4</v>
      </c>
      <c r="H357" s="145">
        <v>2.0000009999999999E-3</v>
      </c>
      <c r="I357" s="145">
        <v>1.5750005000000004E-2</v>
      </c>
      <c r="J357" s="132">
        <v>6.1116032432693274E-4</v>
      </c>
      <c r="K357" s="146">
        <v>2.1564471497328314E-5</v>
      </c>
      <c r="L357" s="147">
        <v>2.2539513605206812E-5</v>
      </c>
    </row>
    <row r="358" spans="1:12" ht="15.75" x14ac:dyDescent="0.25">
      <c r="A358" s="164" t="s">
        <v>185</v>
      </c>
      <c r="B358" s="126">
        <v>2043</v>
      </c>
      <c r="C358" s="165" t="s">
        <v>620</v>
      </c>
      <c r="D358" s="166">
        <v>2.5700009092183944E-2</v>
      </c>
      <c r="E358" s="130">
        <v>2.3411905750159302E-3</v>
      </c>
      <c r="F358" s="131">
        <v>1.9842158881619231E-2</v>
      </c>
      <c r="G358" s="131">
        <v>5.4896117284276651E-4</v>
      </c>
      <c r="H358" s="145">
        <v>2.0000010000000004E-3</v>
      </c>
      <c r="I358" s="145">
        <v>1.5750005000000004E-2</v>
      </c>
      <c r="J358" s="132">
        <v>5.9615237140402978E-4</v>
      </c>
      <c r="K358" s="146">
        <v>2.1067483853276293E-5</v>
      </c>
      <c r="L358" s="147">
        <v>2.2020064054436217E-5</v>
      </c>
    </row>
    <row r="359" spans="1:12" ht="15.75" x14ac:dyDescent="0.25">
      <c r="A359" s="164" t="s">
        <v>185</v>
      </c>
      <c r="B359" s="126">
        <v>2044</v>
      </c>
      <c r="C359" s="165" t="s">
        <v>621</v>
      </c>
      <c r="D359" s="166">
        <v>2.5610561018027275E-2</v>
      </c>
      <c r="E359" s="130">
        <v>2.2568318805166461E-3</v>
      </c>
      <c r="F359" s="131">
        <v>1.9550186629341885E-2</v>
      </c>
      <c r="G359" s="131">
        <v>5.3720266983058919E-4</v>
      </c>
      <c r="H359" s="145">
        <v>2.0000009999999999E-3</v>
      </c>
      <c r="I359" s="145">
        <v>1.5750005000000001E-2</v>
      </c>
      <c r="J359" s="132">
        <v>5.8338080328901635E-4</v>
      </c>
      <c r="K359" s="146">
        <v>2.06732410140068E-5</v>
      </c>
      <c r="L359" s="147">
        <v>2.1607989478161487E-5</v>
      </c>
    </row>
    <row r="360" spans="1:12" ht="15.75" x14ac:dyDescent="0.25">
      <c r="A360" s="164" t="s">
        <v>185</v>
      </c>
      <c r="B360" s="126">
        <v>2045</v>
      </c>
      <c r="C360" s="165" t="s">
        <v>622</v>
      </c>
      <c r="D360" s="166">
        <v>2.5532506537554275E-2</v>
      </c>
      <c r="E360" s="130">
        <v>2.1994826603745138E-3</v>
      </c>
      <c r="F360" s="131">
        <v>1.9351469173513311E-2</v>
      </c>
      <c r="G360" s="131">
        <v>5.2725190525625566E-4</v>
      </c>
      <c r="H360" s="145">
        <v>2.0000010000000004E-3</v>
      </c>
      <c r="I360" s="145">
        <v>1.5750005000000001E-2</v>
      </c>
      <c r="J360" s="132">
        <v>5.725711999021207E-4</v>
      </c>
      <c r="K360" s="146">
        <v>2.0370198322393409E-5</v>
      </c>
      <c r="L360" s="147">
        <v>2.1291247884377572E-5</v>
      </c>
    </row>
    <row r="361" spans="1:12" ht="15.75" x14ac:dyDescent="0.25">
      <c r="A361" s="164" t="s">
        <v>185</v>
      </c>
      <c r="B361" s="126">
        <v>2046</v>
      </c>
      <c r="C361" s="165" t="s">
        <v>623</v>
      </c>
      <c r="D361" s="166">
        <v>2.5465429977606077E-2</v>
      </c>
      <c r="E361" s="130">
        <v>2.1498247376320833E-3</v>
      </c>
      <c r="F361" s="131">
        <v>1.9186314197614011E-2</v>
      </c>
      <c r="G361" s="131">
        <v>5.1880820486280017E-4</v>
      </c>
      <c r="H361" s="145">
        <v>2.0000009999999999E-3</v>
      </c>
      <c r="I361" s="145">
        <v>1.5750004999999997E-2</v>
      </c>
      <c r="J361" s="132">
        <v>5.6340002542645145E-4</v>
      </c>
      <c r="K361" s="146">
        <v>2.0088096208395195E-5</v>
      </c>
      <c r="L361" s="147">
        <v>2.0996392130025493E-5</v>
      </c>
    </row>
    <row r="362" spans="1:12" ht="15.75" x14ac:dyDescent="0.25">
      <c r="A362" s="164" t="s">
        <v>185</v>
      </c>
      <c r="B362" s="126">
        <v>2047</v>
      </c>
      <c r="C362" s="165" t="s">
        <v>624</v>
      </c>
      <c r="D362" s="166">
        <v>2.5408598274012956E-2</v>
      </c>
      <c r="E362" s="130">
        <v>2.106163120197224E-3</v>
      </c>
      <c r="F362" s="131">
        <v>1.9038818232543435E-2</v>
      </c>
      <c r="G362" s="131">
        <v>5.1178139469739402E-4</v>
      </c>
      <c r="H362" s="145">
        <v>2.0000009999999999E-3</v>
      </c>
      <c r="I362" s="145">
        <v>1.5750005000000001E-2</v>
      </c>
      <c r="J362" s="132">
        <v>5.5576631016234824E-4</v>
      </c>
      <c r="K362" s="146">
        <v>1.9893895347609381E-5</v>
      </c>
      <c r="L362" s="147">
        <v>2.0793411728501711E-5</v>
      </c>
    </row>
    <row r="363" spans="1:12" ht="15.75" x14ac:dyDescent="0.25">
      <c r="A363" s="164" t="s">
        <v>185</v>
      </c>
      <c r="B363" s="126">
        <v>2048</v>
      </c>
      <c r="C363" s="165" t="s">
        <v>625</v>
      </c>
      <c r="D363" s="166">
        <v>2.536099371343423E-2</v>
      </c>
      <c r="E363" s="130">
        <v>2.0714859728840234E-3</v>
      </c>
      <c r="F363" s="131">
        <v>1.8921547339520145E-2</v>
      </c>
      <c r="G363" s="131">
        <v>5.0587006020270898E-4</v>
      </c>
      <c r="H363" s="145">
        <v>2.0000009999999999E-3</v>
      </c>
      <c r="I363" s="145">
        <v>1.5750005000000001E-2</v>
      </c>
      <c r="J363" s="132">
        <v>5.4934653358824209E-4</v>
      </c>
      <c r="K363" s="146">
        <v>1.9669547694249665E-5</v>
      </c>
      <c r="L363" s="147">
        <v>2.0558914801893195E-5</v>
      </c>
    </row>
    <row r="364" spans="1:12" ht="15.75" x14ac:dyDescent="0.25">
      <c r="A364" s="164" t="s">
        <v>185</v>
      </c>
      <c r="B364" s="126">
        <v>2049</v>
      </c>
      <c r="C364" s="165" t="s">
        <v>626</v>
      </c>
      <c r="D364" s="166">
        <v>2.5319518902006816E-2</v>
      </c>
      <c r="E364" s="130">
        <v>2.0576021487871154E-3</v>
      </c>
      <c r="F364" s="131">
        <v>1.8924676016995191E-2</v>
      </c>
      <c r="G364" s="131">
        <v>5.0203580841656173E-4</v>
      </c>
      <c r="H364" s="145">
        <v>2.0000009999999999E-3</v>
      </c>
      <c r="I364" s="145">
        <v>1.5750005000000001E-2</v>
      </c>
      <c r="J364" s="132">
        <v>5.451819076677302E-4</v>
      </c>
      <c r="K364" s="146">
        <v>1.9536357931103672E-5</v>
      </c>
      <c r="L364" s="147">
        <v>2.0419706942333265E-5</v>
      </c>
    </row>
    <row r="365" spans="1:12" ht="15.75" x14ac:dyDescent="0.25">
      <c r="A365" s="164" t="s">
        <v>185</v>
      </c>
      <c r="B365" s="126">
        <v>2050</v>
      </c>
      <c r="C365" s="165" t="s">
        <v>627</v>
      </c>
      <c r="D365" s="166">
        <v>2.5284307156365895E-2</v>
      </c>
      <c r="E365" s="130">
        <v>2.0460851126685151E-3</v>
      </c>
      <c r="F365" s="131">
        <v>1.8928917858009854E-2</v>
      </c>
      <c r="G365" s="131">
        <v>4.9887859346261967E-4</v>
      </c>
      <c r="H365" s="145">
        <v>2.0000009999999999E-3</v>
      </c>
      <c r="I365" s="145">
        <v>1.5750005000000001E-2</v>
      </c>
      <c r="J365" s="132">
        <v>5.4175404747630997E-4</v>
      </c>
      <c r="K365" s="146">
        <v>1.939571966160949E-5</v>
      </c>
      <c r="L365" s="147">
        <v>2.0272713530736397E-5</v>
      </c>
    </row>
    <row r="366" spans="1:12" ht="15.75" x14ac:dyDescent="0.25">
      <c r="A366" s="164" t="s">
        <v>182</v>
      </c>
      <c r="B366" s="126">
        <v>2015</v>
      </c>
      <c r="C366" s="165" t="s">
        <v>184</v>
      </c>
      <c r="D366" s="166">
        <v>4.4639375347106373E-2</v>
      </c>
      <c r="E366" s="130">
        <v>5.0094299962831997E-2</v>
      </c>
      <c r="F366" s="131">
        <v>0.20808473376949091</v>
      </c>
      <c r="G366" s="131">
        <v>1.6811954813682195E-3</v>
      </c>
      <c r="H366" s="145">
        <v>2.0000009999999995E-3</v>
      </c>
      <c r="I366" s="145">
        <v>1.5750004999999997E-2</v>
      </c>
      <c r="J366" s="132">
        <v>1.8198504621693688E-3</v>
      </c>
      <c r="K366" s="146">
        <v>1.144818693343737E-4</v>
      </c>
      <c r="L366" s="147">
        <v>1.1965823088404451E-4</v>
      </c>
    </row>
    <row r="367" spans="1:12" ht="15.75" x14ac:dyDescent="0.25">
      <c r="A367" s="164" t="s">
        <v>182</v>
      </c>
      <c r="B367" s="126">
        <v>2016</v>
      </c>
      <c r="C367" s="165" t="s">
        <v>183</v>
      </c>
      <c r="D367" s="166">
        <v>4.3707580989049269E-2</v>
      </c>
      <c r="E367" s="130">
        <v>4.1302419862347187E-2</v>
      </c>
      <c r="F367" s="131">
        <v>0.17583945478629798</v>
      </c>
      <c r="G367" s="131">
        <v>1.5653141886691668E-3</v>
      </c>
      <c r="H367" s="145">
        <v>2.0000010000000004E-3</v>
      </c>
      <c r="I367" s="145">
        <v>1.5750005000000001E-2</v>
      </c>
      <c r="J367" s="132">
        <v>1.6957865879420921E-3</v>
      </c>
      <c r="K367" s="146">
        <v>9.385306536610936E-5</v>
      </c>
      <c r="L367" s="147">
        <v>9.8096687612644182E-5</v>
      </c>
    </row>
    <row r="368" spans="1:12" ht="15.75" x14ac:dyDescent="0.25">
      <c r="A368" s="164" t="s">
        <v>182</v>
      </c>
      <c r="B368" s="126">
        <v>2017</v>
      </c>
      <c r="C368" s="165" t="s">
        <v>628</v>
      </c>
      <c r="D368" s="166">
        <v>4.2649690598795621E-2</v>
      </c>
      <c r="E368" s="130">
        <v>3.3871139085017876E-2</v>
      </c>
      <c r="F368" s="131">
        <v>0.14869514751442348</v>
      </c>
      <c r="G368" s="131">
        <v>1.5037910167479017E-3</v>
      </c>
      <c r="H368" s="145">
        <v>2.0000009999999999E-3</v>
      </c>
      <c r="I368" s="145">
        <v>1.5750005000000001E-2</v>
      </c>
      <c r="J368" s="132">
        <v>1.6301725089178422E-3</v>
      </c>
      <c r="K368" s="146">
        <v>8.5131907850017352E-5</v>
      </c>
      <c r="L368" s="147">
        <v>8.898119546473574E-5</v>
      </c>
    </row>
    <row r="369" spans="1:12" ht="15.75" x14ac:dyDescent="0.25">
      <c r="A369" s="164" t="s">
        <v>182</v>
      </c>
      <c r="B369" s="126">
        <v>2018</v>
      </c>
      <c r="C369" s="165" t="s">
        <v>629</v>
      </c>
      <c r="D369" s="166">
        <v>4.1576299496473144E-2</v>
      </c>
      <c r="E369" s="130">
        <v>2.7788385842934631E-2</v>
      </c>
      <c r="F369" s="131">
        <v>0.12560953207275266</v>
      </c>
      <c r="G369" s="131">
        <v>1.4849232518297764E-3</v>
      </c>
      <c r="H369" s="145">
        <v>2.0000009999999999E-3</v>
      </c>
      <c r="I369" s="145">
        <v>1.5750005000000004E-2</v>
      </c>
      <c r="J369" s="132">
        <v>1.6106581261161176E-3</v>
      </c>
      <c r="K369" s="146">
        <v>7.8618261329110029E-5</v>
      </c>
      <c r="L369" s="147">
        <v>8.217302752888118E-5</v>
      </c>
    </row>
    <row r="370" spans="1:12" ht="15.75" x14ac:dyDescent="0.25">
      <c r="A370" s="164" t="s">
        <v>182</v>
      </c>
      <c r="B370" s="126">
        <v>2019</v>
      </c>
      <c r="C370" s="165" t="s">
        <v>630</v>
      </c>
      <c r="D370" s="166">
        <v>4.0402402498287568E-2</v>
      </c>
      <c r="E370" s="130">
        <v>2.2575504079101621E-2</v>
      </c>
      <c r="F370" s="131">
        <v>0.10604987371876627</v>
      </c>
      <c r="G370" s="131">
        <v>1.4687532849702188E-3</v>
      </c>
      <c r="H370" s="145">
        <v>2.0000010000000004E-3</v>
      </c>
      <c r="I370" s="145">
        <v>1.5750005000000001E-2</v>
      </c>
      <c r="J370" s="132">
        <v>1.5938644854393475E-3</v>
      </c>
      <c r="K370" s="146">
        <v>7.269354680846399E-5</v>
      </c>
      <c r="L370" s="147">
        <v>7.5980426761240795E-5</v>
      </c>
    </row>
    <row r="371" spans="1:12" ht="15.75" x14ac:dyDescent="0.25">
      <c r="A371" s="164" t="s">
        <v>182</v>
      </c>
      <c r="B371" s="126">
        <v>2020</v>
      </c>
      <c r="C371" s="165" t="s">
        <v>631</v>
      </c>
      <c r="D371" s="166">
        <v>3.9208574131292119E-2</v>
      </c>
      <c r="E371" s="130">
        <v>1.8776283294914223E-2</v>
      </c>
      <c r="F371" s="131">
        <v>9.003432925690473E-2</v>
      </c>
      <c r="G371" s="131">
        <v>1.4351200829468922E-3</v>
      </c>
      <c r="H371" s="145">
        <v>2.0000009999999999E-3</v>
      </c>
      <c r="I371" s="145">
        <v>1.5750005000000001E-2</v>
      </c>
      <c r="J371" s="132">
        <v>1.5576458166402215E-3</v>
      </c>
      <c r="K371" s="146">
        <v>6.8595255755419301E-5</v>
      </c>
      <c r="L371" s="147">
        <v>7.1696824777289623E-5</v>
      </c>
    </row>
    <row r="372" spans="1:12" ht="15.75" x14ac:dyDescent="0.25">
      <c r="A372" s="164" t="s">
        <v>182</v>
      </c>
      <c r="B372" s="126">
        <v>2021</v>
      </c>
      <c r="C372" s="165" t="s">
        <v>632</v>
      </c>
      <c r="D372" s="166">
        <v>3.8006590838565064E-2</v>
      </c>
      <c r="E372" s="130">
        <v>1.590925457036443E-2</v>
      </c>
      <c r="F372" s="131">
        <v>7.6884836821080701E-2</v>
      </c>
      <c r="G372" s="131">
        <v>1.3726404032545693E-3</v>
      </c>
      <c r="H372" s="145">
        <v>2.0000009999999995E-3</v>
      </c>
      <c r="I372" s="145">
        <v>1.5750005000000001E-2</v>
      </c>
      <c r="J372" s="132">
        <v>1.4899803419457904E-3</v>
      </c>
      <c r="K372" s="146">
        <v>6.3721567954561618E-5</v>
      </c>
      <c r="L372" s="147">
        <v>6.6602772263995859E-5</v>
      </c>
    </row>
    <row r="373" spans="1:12" ht="15.75" x14ac:dyDescent="0.25">
      <c r="A373" s="164" t="s">
        <v>182</v>
      </c>
      <c r="B373" s="126">
        <v>2022</v>
      </c>
      <c r="C373" s="165" t="s">
        <v>633</v>
      </c>
      <c r="D373" s="166">
        <v>3.6822122106248016E-2</v>
      </c>
      <c r="E373" s="130">
        <v>1.3259455516354409E-2</v>
      </c>
      <c r="F373" s="131">
        <v>6.5656338978513626E-2</v>
      </c>
      <c r="G373" s="131">
        <v>1.3084813738806599E-3</v>
      </c>
      <c r="H373" s="145">
        <v>2.0000009999999999E-3</v>
      </c>
      <c r="I373" s="145">
        <v>1.5750005000000001E-2</v>
      </c>
      <c r="J373" s="132">
        <v>1.4205460958038167E-3</v>
      </c>
      <c r="K373" s="146">
        <v>5.8909001708310395E-5</v>
      </c>
      <c r="L373" s="147">
        <v>6.1572610225506084E-5</v>
      </c>
    </row>
    <row r="374" spans="1:12" ht="15.75" x14ac:dyDescent="0.25">
      <c r="A374" s="164" t="s">
        <v>182</v>
      </c>
      <c r="B374" s="126">
        <v>2023</v>
      </c>
      <c r="C374" s="165" t="s">
        <v>634</v>
      </c>
      <c r="D374" s="166">
        <v>3.5651386147175543E-2</v>
      </c>
      <c r="E374" s="130">
        <v>1.1368395085989424E-2</v>
      </c>
      <c r="F374" s="131">
        <v>5.6752271899027332E-2</v>
      </c>
      <c r="G374" s="131">
        <v>1.2498993628828848E-3</v>
      </c>
      <c r="H374" s="145">
        <v>2.0000009999999999E-3</v>
      </c>
      <c r="I374" s="145">
        <v>1.5750005000000001E-2</v>
      </c>
      <c r="J374" s="132">
        <v>1.3570604309760845E-3</v>
      </c>
      <c r="K374" s="146">
        <v>5.4060662749358568E-5</v>
      </c>
      <c r="L374" s="147">
        <v>5.6505050991004932E-5</v>
      </c>
    </row>
    <row r="375" spans="1:12" ht="15.75" x14ac:dyDescent="0.25">
      <c r="A375" s="164" t="s">
        <v>182</v>
      </c>
      <c r="B375" s="126">
        <v>2024</v>
      </c>
      <c r="C375" s="165" t="s">
        <v>635</v>
      </c>
      <c r="D375" s="166">
        <v>3.4493633878448691E-2</v>
      </c>
      <c r="E375" s="130">
        <v>9.7728563103427722E-3</v>
      </c>
      <c r="F375" s="131">
        <v>4.9402972816250439E-2</v>
      </c>
      <c r="G375" s="131">
        <v>1.1942727084256241E-3</v>
      </c>
      <c r="H375" s="145">
        <v>2.0000009999999999E-3</v>
      </c>
      <c r="I375" s="145">
        <v>1.5750004999999997E-2</v>
      </c>
      <c r="J375" s="132">
        <v>1.2968329934083089E-3</v>
      </c>
      <c r="K375" s="146">
        <v>4.8111132757786115E-5</v>
      </c>
      <c r="L375" s="147">
        <v>5.0286503699930364E-5</v>
      </c>
    </row>
    <row r="376" spans="1:12" ht="15.75" x14ac:dyDescent="0.25">
      <c r="A376" s="164" t="s">
        <v>182</v>
      </c>
      <c r="B376" s="126">
        <v>2025</v>
      </c>
      <c r="C376" s="165" t="s">
        <v>636</v>
      </c>
      <c r="D376" s="166">
        <v>3.3362267858325294E-2</v>
      </c>
      <c r="E376" s="130">
        <v>8.493002050764642E-3</v>
      </c>
      <c r="F376" s="131">
        <v>4.352641359986599E-2</v>
      </c>
      <c r="G376" s="131">
        <v>1.1493128511109278E-3</v>
      </c>
      <c r="H376" s="145">
        <v>2.0000009999999999E-3</v>
      </c>
      <c r="I376" s="145">
        <v>1.5750005000000001E-2</v>
      </c>
      <c r="J376" s="132">
        <v>1.2480907132378194E-3</v>
      </c>
      <c r="K376" s="146">
        <v>4.4629506306079746E-5</v>
      </c>
      <c r="L376" s="147">
        <v>4.6647451732009162E-5</v>
      </c>
    </row>
    <row r="377" spans="1:12" ht="15.75" x14ac:dyDescent="0.25">
      <c r="A377" s="164" t="s">
        <v>182</v>
      </c>
      <c r="B377" s="126">
        <v>2026</v>
      </c>
      <c r="C377" s="165" t="s">
        <v>637</v>
      </c>
      <c r="D377" s="166">
        <v>3.240222165794112E-2</v>
      </c>
      <c r="E377" s="130">
        <v>7.5682350118937173E-3</v>
      </c>
      <c r="F377" s="131">
        <v>3.8966203953305918E-2</v>
      </c>
      <c r="G377" s="131">
        <v>1.118221419327686E-3</v>
      </c>
      <c r="H377" s="145">
        <v>2.0000010000000004E-3</v>
      </c>
      <c r="I377" s="145">
        <v>1.5750005000000001E-2</v>
      </c>
      <c r="J377" s="132">
        <v>1.2144295129809524E-3</v>
      </c>
      <c r="K377" s="146">
        <v>4.1008919787805461E-5</v>
      </c>
      <c r="L377" s="147">
        <v>4.2863166601543209E-5</v>
      </c>
    </row>
    <row r="378" spans="1:12" ht="15.75" x14ac:dyDescent="0.25">
      <c r="A378" s="164" t="s">
        <v>182</v>
      </c>
      <c r="B378" s="126">
        <v>2027</v>
      </c>
      <c r="C378" s="165" t="s">
        <v>638</v>
      </c>
      <c r="D378" s="166">
        <v>3.1448816733203357E-2</v>
      </c>
      <c r="E378" s="130">
        <v>6.6890141886000593E-3</v>
      </c>
      <c r="F378" s="131">
        <v>3.5109454759856842E-2</v>
      </c>
      <c r="G378" s="131">
        <v>1.062196105262416E-3</v>
      </c>
      <c r="H378" s="145">
        <v>2.0000009999999999E-3</v>
      </c>
      <c r="I378" s="145">
        <v>1.5750005000000001E-2</v>
      </c>
      <c r="J378" s="132">
        <v>1.1537256521892082E-3</v>
      </c>
      <c r="K378" s="146">
        <v>3.5620889879114327E-5</v>
      </c>
      <c r="L378" s="147">
        <v>3.7231509965858458E-5</v>
      </c>
    </row>
    <row r="379" spans="1:12" ht="15.75" x14ac:dyDescent="0.25">
      <c r="A379" s="164" t="s">
        <v>182</v>
      </c>
      <c r="B379" s="126">
        <v>2028</v>
      </c>
      <c r="C379" s="165" t="s">
        <v>639</v>
      </c>
      <c r="D379" s="166">
        <v>3.0588947591480672E-2</v>
      </c>
      <c r="E379" s="130">
        <v>5.9605201393691468E-3</v>
      </c>
      <c r="F379" s="131">
        <v>3.1972605136686455E-2</v>
      </c>
      <c r="G379" s="131">
        <v>1.0006187682548241E-3</v>
      </c>
      <c r="H379" s="145">
        <v>2.0000009999999999E-3</v>
      </c>
      <c r="I379" s="145">
        <v>1.5750005000000001E-2</v>
      </c>
      <c r="J379" s="132">
        <v>1.0869376142507721E-3</v>
      </c>
      <c r="K379" s="146">
        <v>3.129680553905574E-5</v>
      </c>
      <c r="L379" s="147">
        <v>3.2711909730723464E-5</v>
      </c>
    </row>
    <row r="380" spans="1:12" ht="15.75" x14ac:dyDescent="0.25">
      <c r="A380" s="164" t="s">
        <v>182</v>
      </c>
      <c r="B380" s="126">
        <v>2029</v>
      </c>
      <c r="C380" s="165" t="s">
        <v>640</v>
      </c>
      <c r="D380" s="166">
        <v>2.9816583577260736E-2</v>
      </c>
      <c r="E380" s="130">
        <v>5.3370374437703471E-3</v>
      </c>
      <c r="F380" s="131">
        <v>2.9369712516512575E-2</v>
      </c>
      <c r="G380" s="131">
        <v>9.411238956883839E-4</v>
      </c>
      <c r="H380" s="145">
        <v>2.0000009999999999E-3</v>
      </c>
      <c r="I380" s="145">
        <v>1.5750005000000001E-2</v>
      </c>
      <c r="J380" s="132">
        <v>1.022349477004776E-3</v>
      </c>
      <c r="K380" s="146">
        <v>2.8511102059489165E-5</v>
      </c>
      <c r="L380" s="147">
        <v>2.9800249582502037E-5</v>
      </c>
    </row>
    <row r="381" spans="1:12" ht="15.75" x14ac:dyDescent="0.25">
      <c r="A381" s="164" t="s">
        <v>182</v>
      </c>
      <c r="B381" s="126">
        <v>2030</v>
      </c>
      <c r="C381" s="165" t="s">
        <v>641</v>
      </c>
      <c r="D381" s="166">
        <v>2.912661758211427E-2</v>
      </c>
      <c r="E381" s="130">
        <v>4.8183097697713307E-3</v>
      </c>
      <c r="F381" s="131">
        <v>2.725247851041392E-2</v>
      </c>
      <c r="G381" s="131">
        <v>8.8435710732053647E-4</v>
      </c>
      <c r="H381" s="145">
        <v>2.0000009999999999E-3</v>
      </c>
      <c r="I381" s="145">
        <v>1.5750005000000001E-2</v>
      </c>
      <c r="J381" s="132">
        <v>9.6070735512243058E-4</v>
      </c>
      <c r="K381" s="146">
        <v>2.6237178323256853E-5</v>
      </c>
      <c r="L381" s="147">
        <v>2.7423502395149894E-5</v>
      </c>
    </row>
    <row r="382" spans="1:12" ht="15.75" x14ac:dyDescent="0.25">
      <c r="A382" s="164" t="s">
        <v>182</v>
      </c>
      <c r="B382" s="126">
        <v>2031</v>
      </c>
      <c r="C382" s="165" t="s">
        <v>642</v>
      </c>
      <c r="D382" s="166">
        <v>2.8513999447003609E-2</v>
      </c>
      <c r="E382" s="130">
        <v>4.3726549453002098E-3</v>
      </c>
      <c r="F382" s="131">
        <v>2.5490153967955835E-2</v>
      </c>
      <c r="G382" s="131">
        <v>8.3091985803835928E-4</v>
      </c>
      <c r="H382" s="145">
        <v>2.0000009999999999E-3</v>
      </c>
      <c r="I382" s="145">
        <v>1.5750005000000001E-2</v>
      </c>
      <c r="J382" s="132">
        <v>9.026516649306357E-4</v>
      </c>
      <c r="K382" s="146">
        <v>2.4757597404803273E-5</v>
      </c>
      <c r="L382" s="147">
        <v>2.5877028190395601E-5</v>
      </c>
    </row>
    <row r="383" spans="1:12" ht="15.75" x14ac:dyDescent="0.25">
      <c r="A383" s="164" t="s">
        <v>182</v>
      </c>
      <c r="B383" s="126">
        <v>2032</v>
      </c>
      <c r="C383" s="165" t="s">
        <v>643</v>
      </c>
      <c r="D383" s="166">
        <v>2.7972751636861595E-2</v>
      </c>
      <c r="E383" s="130">
        <v>3.990711349595606E-3</v>
      </c>
      <c r="F383" s="131">
        <v>2.4052633704705829E-2</v>
      </c>
      <c r="G383" s="131">
        <v>7.8072451001656219E-4</v>
      </c>
      <c r="H383" s="145">
        <v>2.0000009999999999E-3</v>
      </c>
      <c r="I383" s="145">
        <v>1.5750005000000004E-2</v>
      </c>
      <c r="J383" s="132">
        <v>8.4812077462881948E-4</v>
      </c>
      <c r="K383" s="146">
        <v>2.3331995850364632E-5</v>
      </c>
      <c r="L383" s="147">
        <v>2.4386963551514446E-5</v>
      </c>
    </row>
    <row r="384" spans="1:12" ht="15.75" x14ac:dyDescent="0.25">
      <c r="A384" s="164" t="s">
        <v>182</v>
      </c>
      <c r="B384" s="126">
        <v>2033</v>
      </c>
      <c r="C384" s="165" t="s">
        <v>644</v>
      </c>
      <c r="D384" s="166">
        <v>2.7496456354052342E-2</v>
      </c>
      <c r="E384" s="130">
        <v>3.6585589085986114E-3</v>
      </c>
      <c r="F384" s="131">
        <v>2.285821250394857E-2</v>
      </c>
      <c r="G384" s="131">
        <v>7.3413499800220963E-4</v>
      </c>
      <c r="H384" s="145">
        <v>2.0000009999999999E-3</v>
      </c>
      <c r="I384" s="145">
        <v>1.5750005000000001E-2</v>
      </c>
      <c r="J384" s="132">
        <v>7.9749461896379205E-4</v>
      </c>
      <c r="K384" s="146">
        <v>2.2280832539349984E-5</v>
      </c>
      <c r="L384" s="147">
        <v>2.3288277853913148E-5</v>
      </c>
    </row>
    <row r="385" spans="1:12" ht="15.75" x14ac:dyDescent="0.25">
      <c r="A385" s="164" t="s">
        <v>182</v>
      </c>
      <c r="B385" s="126">
        <v>2034</v>
      </c>
      <c r="C385" s="165" t="s">
        <v>645</v>
      </c>
      <c r="D385" s="166">
        <v>2.7080389754257087E-2</v>
      </c>
      <c r="E385" s="130">
        <v>3.3682938211757646E-3</v>
      </c>
      <c r="F385" s="131">
        <v>2.1876973873253162E-2</v>
      </c>
      <c r="G385" s="131">
        <v>6.9103817841829082E-4</v>
      </c>
      <c r="H385" s="145">
        <v>2.0000009999999999E-3</v>
      </c>
      <c r="I385" s="145">
        <v>1.5750005000000001E-2</v>
      </c>
      <c r="J385" s="132">
        <v>7.5066429502997046E-4</v>
      </c>
      <c r="K385" s="146">
        <v>2.129337080342042E-5</v>
      </c>
      <c r="L385" s="147">
        <v>2.2256161478402097E-5</v>
      </c>
    </row>
    <row r="386" spans="1:12" ht="15.75" x14ac:dyDescent="0.25">
      <c r="A386" s="164" t="s">
        <v>182</v>
      </c>
      <c r="B386" s="126">
        <v>2035</v>
      </c>
      <c r="C386" s="165" t="s">
        <v>646</v>
      </c>
      <c r="D386" s="166">
        <v>2.6719248012442652E-2</v>
      </c>
      <c r="E386" s="130">
        <v>3.113001402593552E-3</v>
      </c>
      <c r="F386" s="131">
        <v>2.1066162065609684E-2</v>
      </c>
      <c r="G386" s="131">
        <v>6.5154897991268155E-4</v>
      </c>
      <c r="H386" s="145">
        <v>2.0000010000000004E-3</v>
      </c>
      <c r="I386" s="145">
        <v>1.5750005000000001E-2</v>
      </c>
      <c r="J386" s="132">
        <v>7.0775616964214715E-4</v>
      </c>
      <c r="K386" s="146">
        <v>2.036270197642115E-5</v>
      </c>
      <c r="L386" s="147">
        <v>2.1283410233947668E-5</v>
      </c>
    </row>
    <row r="387" spans="1:12" ht="15.75" x14ac:dyDescent="0.25">
      <c r="A387" s="164" t="s">
        <v>182</v>
      </c>
      <c r="B387" s="126">
        <v>2036</v>
      </c>
      <c r="C387" s="165" t="s">
        <v>647</v>
      </c>
      <c r="D387" s="166">
        <v>2.640736653918287E-2</v>
      </c>
      <c r="E387" s="130">
        <v>2.8884599369226605E-3</v>
      </c>
      <c r="F387" s="131">
        <v>2.0384500707117462E-2</v>
      </c>
      <c r="G387" s="131">
        <v>6.1672116963797715E-4</v>
      </c>
      <c r="H387" s="145">
        <v>2.0000009999999999E-3</v>
      </c>
      <c r="I387" s="145">
        <v>1.5750005000000001E-2</v>
      </c>
      <c r="J387" s="132">
        <v>6.6991407487225767E-4</v>
      </c>
      <c r="K387" s="146">
        <v>1.950549411084602E-5</v>
      </c>
      <c r="L387" s="147">
        <v>2.038744440127364E-5</v>
      </c>
    </row>
    <row r="388" spans="1:12" ht="15.75" x14ac:dyDescent="0.25">
      <c r="A388" s="164" t="s">
        <v>182</v>
      </c>
      <c r="B388" s="126">
        <v>2037</v>
      </c>
      <c r="C388" s="165" t="s">
        <v>648</v>
      </c>
      <c r="D388" s="166">
        <v>2.6141193284013656E-2</v>
      </c>
      <c r="E388" s="130">
        <v>2.6986367607936186E-3</v>
      </c>
      <c r="F388" s="131">
        <v>1.9844579001469926E-2</v>
      </c>
      <c r="G388" s="131">
        <v>5.8576051264462407E-4</v>
      </c>
      <c r="H388" s="145">
        <v>2.0000009999999999E-3</v>
      </c>
      <c r="I388" s="145">
        <v>1.5750004999999997E-2</v>
      </c>
      <c r="J388" s="132">
        <v>6.362730255677631E-4</v>
      </c>
      <c r="K388" s="146">
        <v>1.875713191022364E-5</v>
      </c>
      <c r="L388" s="147">
        <v>1.9605244215377788E-5</v>
      </c>
    </row>
    <row r="389" spans="1:12" ht="15.75" x14ac:dyDescent="0.25">
      <c r="A389" s="164" t="s">
        <v>182</v>
      </c>
      <c r="B389" s="126">
        <v>2038</v>
      </c>
      <c r="C389" s="165" t="s">
        <v>649</v>
      </c>
      <c r="D389" s="166">
        <v>2.5915989400185739E-2</v>
      </c>
      <c r="E389" s="130">
        <v>2.5298310071675944E-3</v>
      </c>
      <c r="F389" s="131">
        <v>1.9372954334652057E-2</v>
      </c>
      <c r="G389" s="131">
        <v>5.5830859195271578E-4</v>
      </c>
      <c r="H389" s="145">
        <v>2.0000009999999999E-3</v>
      </c>
      <c r="I389" s="145">
        <v>1.5750005000000004E-2</v>
      </c>
      <c r="J389" s="132">
        <v>6.0644476881289977E-4</v>
      </c>
      <c r="K389" s="146">
        <v>1.8104301967347426E-5</v>
      </c>
      <c r="L389" s="147">
        <v>1.8922900465311086E-5</v>
      </c>
    </row>
    <row r="390" spans="1:12" ht="15.75" x14ac:dyDescent="0.25">
      <c r="A390" s="164" t="s">
        <v>182</v>
      </c>
      <c r="B390" s="126">
        <v>2039</v>
      </c>
      <c r="C390" s="165" t="s">
        <v>650</v>
      </c>
      <c r="D390" s="166">
        <v>2.5726579736285123E-2</v>
      </c>
      <c r="E390" s="130">
        <v>2.3747314097964795E-3</v>
      </c>
      <c r="F390" s="131">
        <v>1.8945921195199642E-2</v>
      </c>
      <c r="G390" s="131">
        <v>5.3417566534981443E-4</v>
      </c>
      <c r="H390" s="145">
        <v>2.0000009999999999E-3</v>
      </c>
      <c r="I390" s="145">
        <v>1.5750005000000001E-2</v>
      </c>
      <c r="J390" s="132">
        <v>5.80221442011357E-4</v>
      </c>
      <c r="K390" s="146">
        <v>1.7547238223087541E-5</v>
      </c>
      <c r="L390" s="147">
        <v>1.8340642942492774E-5</v>
      </c>
    </row>
    <row r="391" spans="1:12" ht="15.75" x14ac:dyDescent="0.25">
      <c r="A391" s="164" t="s">
        <v>182</v>
      </c>
      <c r="B391" s="126">
        <v>2040</v>
      </c>
      <c r="C391" s="165" t="s">
        <v>651</v>
      </c>
      <c r="D391" s="166">
        <v>2.5568601933367012E-2</v>
      </c>
      <c r="E391" s="130">
        <v>2.2395002291782599E-3</v>
      </c>
      <c r="F391" s="131">
        <v>1.8600557380746067E-2</v>
      </c>
      <c r="G391" s="131">
        <v>5.1330832259007474E-4</v>
      </c>
      <c r="H391" s="145">
        <v>2.0000009999999995E-3</v>
      </c>
      <c r="I391" s="145">
        <v>1.5750005000000001E-2</v>
      </c>
      <c r="J391" s="132">
        <v>5.5754616177632835E-4</v>
      </c>
      <c r="K391" s="146">
        <v>1.7073228648566729E-5</v>
      </c>
      <c r="L391" s="147">
        <v>1.7845203544038381E-5</v>
      </c>
    </row>
    <row r="392" spans="1:12" ht="15.75" x14ac:dyDescent="0.25">
      <c r="A392" s="164" t="s">
        <v>182</v>
      </c>
      <c r="B392" s="126">
        <v>2041</v>
      </c>
      <c r="C392" s="165" t="s">
        <v>652</v>
      </c>
      <c r="D392" s="166">
        <v>2.5439193114970456E-2</v>
      </c>
      <c r="E392" s="130">
        <v>2.1341731015909098E-3</v>
      </c>
      <c r="F392" s="131">
        <v>1.8333125652766739E-2</v>
      </c>
      <c r="G392" s="131">
        <v>4.9661573173620781E-4</v>
      </c>
      <c r="H392" s="145">
        <v>2.0000009999999995E-3</v>
      </c>
      <c r="I392" s="145">
        <v>1.5750004999999997E-2</v>
      </c>
      <c r="J392" s="132">
        <v>5.3940773260641227E-4</v>
      </c>
      <c r="K392" s="146">
        <v>1.6686894459386453E-5</v>
      </c>
      <c r="L392" s="147">
        <v>1.7441401585440071E-5</v>
      </c>
    </row>
    <row r="393" spans="1:12" ht="15.75" x14ac:dyDescent="0.25">
      <c r="A393" s="164" t="s">
        <v>182</v>
      </c>
      <c r="B393" s="126">
        <v>2042</v>
      </c>
      <c r="C393" s="165" t="s">
        <v>653</v>
      </c>
      <c r="D393" s="166">
        <v>2.5332318585292179E-2</v>
      </c>
      <c r="E393" s="130">
        <v>2.0443862158843599E-3</v>
      </c>
      <c r="F393" s="131">
        <v>1.8089545527966468E-2</v>
      </c>
      <c r="G393" s="131">
        <v>4.8252907850446447E-4</v>
      </c>
      <c r="H393" s="145">
        <v>2.0000009999999999E-3</v>
      </c>
      <c r="I393" s="145">
        <v>1.5750005000000001E-2</v>
      </c>
      <c r="J393" s="132">
        <v>5.2410058029513009E-4</v>
      </c>
      <c r="K393" s="146">
        <v>1.6372504432374057E-5</v>
      </c>
      <c r="L393" s="147">
        <v>1.711279209185036E-5</v>
      </c>
    </row>
    <row r="394" spans="1:12" ht="15.75" x14ac:dyDescent="0.25">
      <c r="A394" s="164" t="s">
        <v>182</v>
      </c>
      <c r="B394" s="126">
        <v>2043</v>
      </c>
      <c r="C394" s="165" t="s">
        <v>654</v>
      </c>
      <c r="D394" s="166">
        <v>2.5245314457857115E-2</v>
      </c>
      <c r="E394" s="130">
        <v>1.9768366851232464E-3</v>
      </c>
      <c r="F394" s="131">
        <v>1.7913929742320905E-2</v>
      </c>
      <c r="G394" s="131">
        <v>4.7080415932828046E-4</v>
      </c>
      <c r="H394" s="145">
        <v>2.0000009999999995E-3</v>
      </c>
      <c r="I394" s="145">
        <v>1.5750005000000001E-2</v>
      </c>
      <c r="J394" s="132">
        <v>5.113593859741311E-4</v>
      </c>
      <c r="K394" s="146">
        <v>1.6124044793973035E-5</v>
      </c>
      <c r="L394" s="147">
        <v>1.6853098538697475E-5</v>
      </c>
    </row>
    <row r="395" spans="1:12" ht="15.75" x14ac:dyDescent="0.25">
      <c r="A395" s="164" t="s">
        <v>182</v>
      </c>
      <c r="B395" s="126">
        <v>2044</v>
      </c>
      <c r="C395" s="165" t="s">
        <v>655</v>
      </c>
      <c r="D395" s="166">
        <v>2.5173917436127392E-2</v>
      </c>
      <c r="E395" s="130">
        <v>1.9263375727271018E-3</v>
      </c>
      <c r="F395" s="131">
        <v>1.7777500356252265E-2</v>
      </c>
      <c r="G395" s="131">
        <v>4.6107908663285674E-4</v>
      </c>
      <c r="H395" s="145">
        <v>2.0000009999999999E-3</v>
      </c>
      <c r="I395" s="145">
        <v>1.5750005000000004E-2</v>
      </c>
      <c r="J395" s="132">
        <v>5.0079062684266651E-4</v>
      </c>
      <c r="K395" s="146">
        <v>1.5928220603367067E-5</v>
      </c>
      <c r="L395" s="147">
        <v>1.6648425369194672E-5</v>
      </c>
    </row>
    <row r="396" spans="1:12" ht="15.75" x14ac:dyDescent="0.25">
      <c r="A396" s="164" t="s">
        <v>182</v>
      </c>
      <c r="B396" s="126">
        <v>2045</v>
      </c>
      <c r="C396" s="165" t="s">
        <v>656</v>
      </c>
      <c r="D396" s="166">
        <v>2.5114639020031689E-2</v>
      </c>
      <c r="E396" s="130">
        <v>1.8910754770640156E-3</v>
      </c>
      <c r="F396" s="131">
        <v>1.7685670425113473E-2</v>
      </c>
      <c r="G396" s="131">
        <v>4.5302697931185826E-4</v>
      </c>
      <c r="H396" s="145">
        <v>2.0000009999999999E-3</v>
      </c>
      <c r="I396" s="145">
        <v>1.5750005000000001E-2</v>
      </c>
      <c r="J396" s="132">
        <v>4.9203946834809977E-4</v>
      </c>
      <c r="K396" s="146">
        <v>1.5780131090204709E-5</v>
      </c>
      <c r="L396" s="147">
        <v>1.6493637066399216E-5</v>
      </c>
    </row>
    <row r="397" spans="1:12" ht="15.75" x14ac:dyDescent="0.25">
      <c r="A397" s="164" t="s">
        <v>182</v>
      </c>
      <c r="B397" s="126">
        <v>2046</v>
      </c>
      <c r="C397" s="165" t="s">
        <v>657</v>
      </c>
      <c r="D397" s="166">
        <v>2.5066251364476377E-2</v>
      </c>
      <c r="E397" s="130">
        <v>1.8615365059145099E-3</v>
      </c>
      <c r="F397" s="131">
        <v>1.7614217615783568E-2</v>
      </c>
      <c r="G397" s="131">
        <v>4.4645174440562216E-4</v>
      </c>
      <c r="H397" s="145">
        <v>2.0000009999999999E-3</v>
      </c>
      <c r="I397" s="145">
        <v>1.5750005000000004E-2</v>
      </c>
      <c r="J397" s="132">
        <v>4.8489315495589238E-4</v>
      </c>
      <c r="K397" s="146">
        <v>1.5667292050413571E-5</v>
      </c>
      <c r="L397" s="147">
        <v>1.6375695037459195E-5</v>
      </c>
    </row>
    <row r="398" spans="1:12" ht="15.75" x14ac:dyDescent="0.25">
      <c r="A398" s="164" t="s">
        <v>182</v>
      </c>
      <c r="B398" s="126">
        <v>2047</v>
      </c>
      <c r="C398" s="165" t="s">
        <v>658</v>
      </c>
      <c r="D398" s="166">
        <v>2.5026733563389258E-2</v>
      </c>
      <c r="E398" s="130">
        <v>1.8358748434751341E-3</v>
      </c>
      <c r="F398" s="131">
        <v>1.7547074458360731E-2</v>
      </c>
      <c r="G398" s="131">
        <v>4.4111038072160169E-4</v>
      </c>
      <c r="H398" s="145">
        <v>2.0000009999999999E-3</v>
      </c>
      <c r="I398" s="145">
        <v>1.5750005000000001E-2</v>
      </c>
      <c r="J398" s="132">
        <v>4.7908747696515352E-4</v>
      </c>
      <c r="K398" s="146">
        <v>1.5580040061330975E-5</v>
      </c>
      <c r="L398" s="147">
        <v>1.6284500840829474E-5</v>
      </c>
    </row>
    <row r="399" spans="1:12" ht="15.75" x14ac:dyDescent="0.25">
      <c r="A399" s="164" t="s">
        <v>182</v>
      </c>
      <c r="B399" s="126">
        <v>2048</v>
      </c>
      <c r="C399" s="165" t="s">
        <v>659</v>
      </c>
      <c r="D399" s="166">
        <v>2.499441624520771E-2</v>
      </c>
      <c r="E399" s="130">
        <v>1.8151784859921139E-3</v>
      </c>
      <c r="F399" s="131">
        <v>1.7490818846701693E-2</v>
      </c>
      <c r="G399" s="131">
        <v>4.3678088646871072E-4</v>
      </c>
      <c r="H399" s="145">
        <v>2.0000009999999999E-3</v>
      </c>
      <c r="I399" s="145">
        <v>1.5750005000000001E-2</v>
      </c>
      <c r="J399" s="132">
        <v>4.7438182207699194E-4</v>
      </c>
      <c r="K399" s="146">
        <v>1.5511009028991253E-5</v>
      </c>
      <c r="L399" s="147">
        <v>1.6212346808663025E-5</v>
      </c>
    </row>
    <row r="400" spans="1:12" ht="15.75" x14ac:dyDescent="0.25">
      <c r="A400" s="164" t="s">
        <v>182</v>
      </c>
      <c r="B400" s="126">
        <v>2049</v>
      </c>
      <c r="C400" s="165" t="s">
        <v>660</v>
      </c>
      <c r="D400" s="166">
        <v>2.4967927726575329E-2</v>
      </c>
      <c r="E400" s="130">
        <v>1.8066128723199261E-3</v>
      </c>
      <c r="F400" s="131">
        <v>1.75003255792575E-2</v>
      </c>
      <c r="G400" s="131">
        <v>4.3386310375922445E-4</v>
      </c>
      <c r="H400" s="145">
        <v>2.0000009999999999E-3</v>
      </c>
      <c r="I400" s="145">
        <v>1.5750004999999997E-2</v>
      </c>
      <c r="J400" s="132">
        <v>4.7121065189917669E-4</v>
      </c>
      <c r="K400" s="146">
        <v>1.5460825250724085E-5</v>
      </c>
      <c r="L400" s="147">
        <v>1.6159898417792214E-5</v>
      </c>
    </row>
    <row r="401" spans="1:12" ht="15.75" x14ac:dyDescent="0.25">
      <c r="A401" s="164" t="s">
        <v>182</v>
      </c>
      <c r="B401" s="126">
        <v>2050</v>
      </c>
      <c r="C401" s="165" t="s">
        <v>661</v>
      </c>
      <c r="D401" s="166">
        <v>2.4946557347403982E-2</v>
      </c>
      <c r="E401" s="130">
        <v>1.7998656247408878E-3</v>
      </c>
      <c r="F401" s="131">
        <v>1.7509933355351961E-2</v>
      </c>
      <c r="G401" s="131">
        <v>4.3156026223834095E-4</v>
      </c>
      <c r="H401" s="145">
        <v>2.0000009999999995E-3</v>
      </c>
      <c r="I401" s="145">
        <v>1.5750005000000001E-2</v>
      </c>
      <c r="J401" s="132">
        <v>4.6870773996838172E-4</v>
      </c>
      <c r="K401" s="146">
        <v>1.5412039914242417E-5</v>
      </c>
      <c r="L401" s="147">
        <v>1.6108900891811538E-5</v>
      </c>
    </row>
    <row r="402" spans="1:12" ht="15.75" x14ac:dyDescent="0.25">
      <c r="A402" s="164" t="s">
        <v>179</v>
      </c>
      <c r="B402" s="126">
        <v>2015</v>
      </c>
      <c r="C402" s="165" t="s">
        <v>181</v>
      </c>
      <c r="D402" s="166">
        <v>4.5783229141895997E-2</v>
      </c>
      <c r="E402" s="130">
        <v>6.0741772857357587E-2</v>
      </c>
      <c r="F402" s="131">
        <v>0.22986141807015531</v>
      </c>
      <c r="G402" s="131">
        <v>2.1098487391456493E-3</v>
      </c>
      <c r="H402" s="145">
        <v>2.0000009999999999E-3</v>
      </c>
      <c r="I402" s="145">
        <v>1.5750005000000001E-2</v>
      </c>
      <c r="J402" s="132">
        <v>2.2833093806420325E-3</v>
      </c>
      <c r="K402" s="146">
        <v>1.7786253080600843E-4</v>
      </c>
      <c r="L402" s="147">
        <v>1.8590468860611356E-4</v>
      </c>
    </row>
    <row r="403" spans="1:12" ht="15.75" x14ac:dyDescent="0.25">
      <c r="A403" s="164" t="s">
        <v>179</v>
      </c>
      <c r="B403" s="126">
        <v>2016</v>
      </c>
      <c r="C403" s="165" t="s">
        <v>180</v>
      </c>
      <c r="D403" s="166">
        <v>4.4886987166095772E-2</v>
      </c>
      <c r="E403" s="130">
        <v>5.0754152931517811E-2</v>
      </c>
      <c r="F403" s="131">
        <v>0.19645575364671294</v>
      </c>
      <c r="G403" s="131">
        <v>1.9583901588435594E-3</v>
      </c>
      <c r="H403" s="145">
        <v>2.0000009999999995E-3</v>
      </c>
      <c r="I403" s="145">
        <v>1.5750005000000001E-2</v>
      </c>
      <c r="J403" s="132">
        <v>2.1210868886160999E-3</v>
      </c>
      <c r="K403" s="146">
        <v>1.4730986703944595E-4</v>
      </c>
      <c r="L403" s="147">
        <v>1.539705632208514E-4</v>
      </c>
    </row>
    <row r="404" spans="1:12" ht="15.75" x14ac:dyDescent="0.25">
      <c r="A404" s="164" t="s">
        <v>179</v>
      </c>
      <c r="B404" s="126">
        <v>2017</v>
      </c>
      <c r="C404" s="165" t="s">
        <v>662</v>
      </c>
      <c r="D404" s="166">
        <v>4.3730654144060646E-2</v>
      </c>
      <c r="E404" s="130">
        <v>4.2424376329702446E-2</v>
      </c>
      <c r="F404" s="131">
        <v>0.16707248527554383</v>
      </c>
      <c r="G404" s="131">
        <v>1.8739403656185816E-3</v>
      </c>
      <c r="H404" s="145">
        <v>2.0000009999999999E-3</v>
      </c>
      <c r="I404" s="145">
        <v>1.5750005000000004E-2</v>
      </c>
      <c r="J404" s="132">
        <v>2.0306108582403165E-3</v>
      </c>
      <c r="K404" s="146">
        <v>1.3382020336688731E-4</v>
      </c>
      <c r="L404" s="147">
        <v>1.3987095635605145E-4</v>
      </c>
    </row>
    <row r="405" spans="1:12" ht="15.75" x14ac:dyDescent="0.25">
      <c r="A405" s="164" t="s">
        <v>179</v>
      </c>
      <c r="B405" s="126">
        <v>2018</v>
      </c>
      <c r="C405" s="165" t="s">
        <v>663</v>
      </c>
      <c r="D405" s="166">
        <v>4.2516838391857555E-2</v>
      </c>
      <c r="E405" s="130">
        <v>3.5041192152807391E-2</v>
      </c>
      <c r="F405" s="131">
        <v>0.14123627469820535</v>
      </c>
      <c r="G405" s="131">
        <v>1.8255322185516778E-3</v>
      </c>
      <c r="H405" s="145">
        <v>2.0000009999999999E-3</v>
      </c>
      <c r="I405" s="145">
        <v>1.5750005000000001E-2</v>
      </c>
      <c r="J405" s="132">
        <v>1.9791092838310309E-3</v>
      </c>
      <c r="K405" s="146">
        <v>1.2298286654563185E-4</v>
      </c>
      <c r="L405" s="147">
        <v>1.2854360176742366E-4</v>
      </c>
    </row>
    <row r="406" spans="1:12" ht="15.75" x14ac:dyDescent="0.25">
      <c r="A406" s="164" t="s">
        <v>179</v>
      </c>
      <c r="B406" s="126">
        <v>2019</v>
      </c>
      <c r="C406" s="165" t="s">
        <v>664</v>
      </c>
      <c r="D406" s="166">
        <v>4.1262469576388204E-2</v>
      </c>
      <c r="E406" s="130">
        <v>2.8827974458510427E-2</v>
      </c>
      <c r="F406" s="131">
        <v>0.11927285016582687</v>
      </c>
      <c r="G406" s="131">
        <v>1.7931219650967846E-3</v>
      </c>
      <c r="H406" s="145">
        <v>2.0000009999999999E-3</v>
      </c>
      <c r="I406" s="145">
        <v>1.5750005000000001E-2</v>
      </c>
      <c r="J406" s="132">
        <v>1.9447526846032321E-3</v>
      </c>
      <c r="K406" s="146">
        <v>1.1406110335051043E-4</v>
      </c>
      <c r="L406" s="147">
        <v>1.1921843786172636E-4</v>
      </c>
    </row>
    <row r="407" spans="1:12" ht="15.75" x14ac:dyDescent="0.25">
      <c r="A407" s="164" t="s">
        <v>179</v>
      </c>
      <c r="B407" s="126">
        <v>2020</v>
      </c>
      <c r="C407" s="165" t="s">
        <v>665</v>
      </c>
      <c r="D407" s="166">
        <v>3.9991673412479507E-2</v>
      </c>
      <c r="E407" s="130">
        <v>2.4058865543117487E-2</v>
      </c>
      <c r="F407" s="131">
        <v>0.10105620079297363</v>
      </c>
      <c r="G407" s="131">
        <v>1.737113688549846E-3</v>
      </c>
      <c r="H407" s="145">
        <v>2.0000009999999999E-3</v>
      </c>
      <c r="I407" s="145">
        <v>1.5750005000000004E-2</v>
      </c>
      <c r="J407" s="132">
        <v>1.8843554217574084E-3</v>
      </c>
      <c r="K407" s="146">
        <v>1.0671931116435354E-4</v>
      </c>
      <c r="L407" s="147">
        <v>1.115446861950716E-4</v>
      </c>
    </row>
    <row r="408" spans="1:12" ht="15.75" x14ac:dyDescent="0.25">
      <c r="A408" s="164" t="s">
        <v>179</v>
      </c>
      <c r="B408" s="126">
        <v>2021</v>
      </c>
      <c r="C408" s="165" t="s">
        <v>666</v>
      </c>
      <c r="D408" s="166">
        <v>3.8713392477168103E-2</v>
      </c>
      <c r="E408" s="130">
        <v>2.0161927869270763E-2</v>
      </c>
      <c r="F408" s="131">
        <v>8.5696539780657874E-2</v>
      </c>
      <c r="G408" s="131">
        <v>1.6457106612909206E-3</v>
      </c>
      <c r="H408" s="145">
        <v>2.0000009999999999E-3</v>
      </c>
      <c r="I408" s="145">
        <v>1.5750005000000001E-2</v>
      </c>
      <c r="J408" s="132">
        <v>1.7854790972244015E-3</v>
      </c>
      <c r="K408" s="146">
        <v>9.7451699402805662E-5</v>
      </c>
      <c r="L408" s="147">
        <v>1.018580313374191E-4</v>
      </c>
    </row>
    <row r="409" spans="1:12" ht="15.75" x14ac:dyDescent="0.25">
      <c r="A409" s="164" t="s">
        <v>179</v>
      </c>
      <c r="B409" s="126">
        <v>2022</v>
      </c>
      <c r="C409" s="165" t="s">
        <v>667</v>
      </c>
      <c r="D409" s="166">
        <v>3.7462191468192345E-2</v>
      </c>
      <c r="E409" s="130">
        <v>1.6691874362756539E-2</v>
      </c>
      <c r="F409" s="131">
        <v>7.2754710547742144E-2</v>
      </c>
      <c r="G409" s="131">
        <v>1.5595307828094793E-3</v>
      </c>
      <c r="H409" s="145">
        <v>2.0000009999999999E-3</v>
      </c>
      <c r="I409" s="145">
        <v>1.5750005000000001E-2</v>
      </c>
      <c r="J409" s="132">
        <v>1.6922485614880613E-3</v>
      </c>
      <c r="K409" s="146">
        <v>9.0013392841035154E-5</v>
      </c>
      <c r="L409" s="147">
        <v>9.4083400405660397E-5</v>
      </c>
    </row>
    <row r="410" spans="1:12" ht="15.75" x14ac:dyDescent="0.25">
      <c r="A410" s="164" t="s">
        <v>179</v>
      </c>
      <c r="B410" s="126">
        <v>2023</v>
      </c>
      <c r="C410" s="165" t="s">
        <v>668</v>
      </c>
      <c r="D410" s="166">
        <v>3.6232679408727056E-2</v>
      </c>
      <c r="E410" s="130">
        <v>1.4202043392741569E-2</v>
      </c>
      <c r="F410" s="131">
        <v>6.2465143643895486E-2</v>
      </c>
      <c r="G410" s="131">
        <v>1.483638079994526E-3</v>
      </c>
      <c r="H410" s="145">
        <v>2.0000010000000004E-3</v>
      </c>
      <c r="I410" s="145">
        <v>1.5750005000000001E-2</v>
      </c>
      <c r="J410" s="132">
        <v>1.6100268766849897E-3</v>
      </c>
      <c r="K410" s="146">
        <v>8.3229686993466738E-5</v>
      </c>
      <c r="L410" s="147">
        <v>8.699296314756055E-5</v>
      </c>
    </row>
    <row r="411" spans="1:12" ht="15.75" x14ac:dyDescent="0.25">
      <c r="A411" s="164" t="s">
        <v>179</v>
      </c>
      <c r="B411" s="126">
        <v>2024</v>
      </c>
      <c r="C411" s="165" t="s">
        <v>669</v>
      </c>
      <c r="D411" s="166">
        <v>3.5030377868133136E-2</v>
      </c>
      <c r="E411" s="130">
        <v>1.2143187927789388E-2</v>
      </c>
      <c r="F411" s="131">
        <v>5.4058097970707833E-2</v>
      </c>
      <c r="G411" s="131">
        <v>1.4138635720269206E-3</v>
      </c>
      <c r="H411" s="145">
        <v>2.0000009999999999E-3</v>
      </c>
      <c r="I411" s="145">
        <v>1.5750005000000001E-2</v>
      </c>
      <c r="J411" s="132">
        <v>1.5345765168518135E-3</v>
      </c>
      <c r="K411" s="146">
        <v>7.3602142008529628E-5</v>
      </c>
      <c r="L411" s="147">
        <v>7.6930104555340972E-5</v>
      </c>
    </row>
    <row r="412" spans="1:12" ht="15.75" x14ac:dyDescent="0.25">
      <c r="A412" s="164" t="s">
        <v>179</v>
      </c>
      <c r="B412" s="126">
        <v>2025</v>
      </c>
      <c r="C412" s="165" t="s">
        <v>670</v>
      </c>
      <c r="D412" s="166">
        <v>3.3855533492833115E-2</v>
      </c>
      <c r="E412" s="130">
        <v>1.0498354359633042E-2</v>
      </c>
      <c r="F412" s="131">
        <v>4.7398004654293523E-2</v>
      </c>
      <c r="G412" s="131">
        <v>1.3546018396583537E-3</v>
      </c>
      <c r="H412" s="145">
        <v>2.0000010000000004E-3</v>
      </c>
      <c r="I412" s="145">
        <v>1.5750005000000004E-2</v>
      </c>
      <c r="J412" s="132">
        <v>1.4704787565590137E-3</v>
      </c>
      <c r="K412" s="146">
        <v>6.5429944509896875E-5</v>
      </c>
      <c r="L412" s="147">
        <v>6.8388400154816329E-5</v>
      </c>
    </row>
    <row r="413" spans="1:12" ht="15.75" x14ac:dyDescent="0.25">
      <c r="A413" s="164" t="s">
        <v>179</v>
      </c>
      <c r="B413" s="126">
        <v>2026</v>
      </c>
      <c r="C413" s="165" t="s">
        <v>671</v>
      </c>
      <c r="D413" s="166">
        <v>3.2788778020358671E-2</v>
      </c>
      <c r="E413" s="130">
        <v>9.1667468304083149E-3</v>
      </c>
      <c r="F413" s="131">
        <v>4.2110230176396236E-2</v>
      </c>
      <c r="G413" s="131">
        <v>1.2952687080556987E-3</v>
      </c>
      <c r="H413" s="145">
        <v>2.0000009999999999E-3</v>
      </c>
      <c r="I413" s="145">
        <v>1.5750005000000001E-2</v>
      </c>
      <c r="J413" s="132">
        <v>1.4062214666629852E-3</v>
      </c>
      <c r="K413" s="146">
        <v>5.9011974855975805E-5</v>
      </c>
      <c r="L413" s="147">
        <v>6.1680236770271933E-5</v>
      </c>
    </row>
    <row r="414" spans="1:12" ht="15.75" x14ac:dyDescent="0.25">
      <c r="A414" s="164" t="s">
        <v>179</v>
      </c>
      <c r="B414" s="126">
        <v>2027</v>
      </c>
      <c r="C414" s="165" t="s">
        <v>672</v>
      </c>
      <c r="D414" s="166">
        <v>3.1818043158868527E-2</v>
      </c>
      <c r="E414" s="130">
        <v>8.0640756984938101E-3</v>
      </c>
      <c r="F414" s="131">
        <v>3.7778837974834258E-2</v>
      </c>
      <c r="G414" s="131">
        <v>1.226802736439889E-3</v>
      </c>
      <c r="H414" s="145">
        <v>2.0000009999999995E-3</v>
      </c>
      <c r="I414" s="145">
        <v>1.5750005000000001E-2</v>
      </c>
      <c r="J414" s="132">
        <v>1.3321063479017575E-3</v>
      </c>
      <c r="K414" s="146">
        <v>5.0816195298672385E-5</v>
      </c>
      <c r="L414" s="147">
        <v>5.3113884492369467E-5</v>
      </c>
    </row>
    <row r="415" spans="1:12" ht="15.75" x14ac:dyDescent="0.25">
      <c r="A415" s="164" t="s">
        <v>179</v>
      </c>
      <c r="B415" s="126">
        <v>2028</v>
      </c>
      <c r="C415" s="165" t="s">
        <v>673</v>
      </c>
      <c r="D415" s="166">
        <v>3.094790128200825E-2</v>
      </c>
      <c r="E415" s="130">
        <v>7.1568424643318872E-3</v>
      </c>
      <c r="F415" s="131">
        <v>3.4263044436974838E-2</v>
      </c>
      <c r="G415" s="131">
        <v>1.1514426341014872E-3</v>
      </c>
      <c r="H415" s="145">
        <v>2.0000009999999995E-3</v>
      </c>
      <c r="I415" s="145">
        <v>1.5750005000000001E-2</v>
      </c>
      <c r="J415" s="132">
        <v>1.2505012163185893E-3</v>
      </c>
      <c r="K415" s="146">
        <v>4.2422236027915787E-5</v>
      </c>
      <c r="L415" s="147">
        <v>4.4340387702380046E-5</v>
      </c>
    </row>
    <row r="416" spans="1:12" ht="15.75" x14ac:dyDescent="0.25">
      <c r="A416" s="164" t="s">
        <v>179</v>
      </c>
      <c r="B416" s="126">
        <v>2029</v>
      </c>
      <c r="C416" s="165" t="s">
        <v>674</v>
      </c>
      <c r="D416" s="166">
        <v>3.0169569873031377E-2</v>
      </c>
      <c r="E416" s="130">
        <v>6.3817464333204696E-3</v>
      </c>
      <c r="F416" s="131">
        <v>3.1349991584691726E-2</v>
      </c>
      <c r="G416" s="131">
        <v>1.0808456251499407E-3</v>
      </c>
      <c r="H416" s="145">
        <v>2.0000009999999999E-3</v>
      </c>
      <c r="I416" s="145">
        <v>1.5750004999999997E-2</v>
      </c>
      <c r="J416" s="132">
        <v>1.1739481750309981E-3</v>
      </c>
      <c r="K416" s="146">
        <v>3.7064459631796439E-5</v>
      </c>
      <c r="L416" s="147">
        <v>3.8740344500027326E-5</v>
      </c>
    </row>
    <row r="417" spans="1:12" ht="15.75" x14ac:dyDescent="0.25">
      <c r="A417" s="164" t="s">
        <v>179</v>
      </c>
      <c r="B417" s="126">
        <v>2030</v>
      </c>
      <c r="C417" s="165" t="s">
        <v>675</v>
      </c>
      <c r="D417" s="166">
        <v>2.9478309933457635E-2</v>
      </c>
      <c r="E417" s="130">
        <v>5.7478002837252238E-3</v>
      </c>
      <c r="F417" s="131">
        <v>2.9011550704975644E-2</v>
      </c>
      <c r="G417" s="131">
        <v>1.0147636240925993E-3</v>
      </c>
      <c r="H417" s="145">
        <v>2.0000010000000004E-3</v>
      </c>
      <c r="I417" s="145">
        <v>1.5750005000000001E-2</v>
      </c>
      <c r="J417" s="132">
        <v>1.1022592284048211E-3</v>
      </c>
      <c r="K417" s="146">
        <v>3.2769849153163669E-5</v>
      </c>
      <c r="L417" s="147">
        <v>3.4251551754860355E-5</v>
      </c>
    </row>
    <row r="418" spans="1:12" ht="15.75" x14ac:dyDescent="0.25">
      <c r="A418" s="164" t="s">
        <v>179</v>
      </c>
      <c r="B418" s="126">
        <v>2031</v>
      </c>
      <c r="C418" s="165" t="s">
        <v>676</v>
      </c>
      <c r="D418" s="166">
        <v>2.8866829505587815E-2</v>
      </c>
      <c r="E418" s="130">
        <v>5.2028327285963561E-3</v>
      </c>
      <c r="F418" s="131">
        <v>2.7049480437593521E-2</v>
      </c>
      <c r="G418" s="131">
        <v>9.5384542959258724E-4</v>
      </c>
      <c r="H418" s="145">
        <v>2.0000009999999995E-3</v>
      </c>
      <c r="I418" s="145">
        <v>1.5750004999999997E-2</v>
      </c>
      <c r="J418" s="132">
        <v>1.0361085365233997E-3</v>
      </c>
      <c r="K418" s="146">
        <v>3.0327402916479755E-5</v>
      </c>
      <c r="L418" s="147">
        <v>3.1698672829349107E-5</v>
      </c>
    </row>
    <row r="419" spans="1:12" ht="15.75" x14ac:dyDescent="0.25">
      <c r="A419" s="164" t="s">
        <v>179</v>
      </c>
      <c r="B419" s="126">
        <v>2032</v>
      </c>
      <c r="C419" s="165" t="s">
        <v>677</v>
      </c>
      <c r="D419" s="166">
        <v>2.8327718907354773E-2</v>
      </c>
      <c r="E419" s="130">
        <v>4.7389919680349687E-3</v>
      </c>
      <c r="F419" s="131">
        <v>2.5462538335631005E-2</v>
      </c>
      <c r="G419" s="131">
        <v>8.9683910519240781E-4</v>
      </c>
      <c r="H419" s="145">
        <v>2.0000010000000004E-3</v>
      </c>
      <c r="I419" s="145">
        <v>1.5750005000000004E-2</v>
      </c>
      <c r="J419" s="132">
        <v>9.7420713688443385E-4</v>
      </c>
      <c r="K419" s="146">
        <v>2.8026297081021095E-5</v>
      </c>
      <c r="L419" s="147">
        <v>2.9293520645081307E-5</v>
      </c>
    </row>
    <row r="420" spans="1:12" ht="15.75" x14ac:dyDescent="0.25">
      <c r="A420" s="164" t="s">
        <v>179</v>
      </c>
      <c r="B420" s="126">
        <v>2033</v>
      </c>
      <c r="C420" s="165" t="s">
        <v>678</v>
      </c>
      <c r="D420" s="166">
        <v>2.7855761094360696E-2</v>
      </c>
      <c r="E420" s="130">
        <v>4.3382534432883429E-3</v>
      </c>
      <c r="F420" s="131">
        <v>2.4154839367260879E-2</v>
      </c>
      <c r="G420" s="131">
        <v>8.4421290057560031E-4</v>
      </c>
      <c r="H420" s="145">
        <v>2.0000009999999999E-3</v>
      </c>
      <c r="I420" s="145">
        <v>1.5750005000000001E-2</v>
      </c>
      <c r="J420" s="132">
        <v>9.1704240695272734E-4</v>
      </c>
      <c r="K420" s="146">
        <v>2.6340621055459459E-5</v>
      </c>
      <c r="L420" s="147">
        <v>2.7531624998403059E-5</v>
      </c>
    </row>
    <row r="421" spans="1:12" ht="15.75" x14ac:dyDescent="0.25">
      <c r="A421" s="164" t="s">
        <v>179</v>
      </c>
      <c r="B421" s="126">
        <v>2034</v>
      </c>
      <c r="C421" s="165" t="s">
        <v>679</v>
      </c>
      <c r="D421" s="166">
        <v>2.7443083463377049E-2</v>
      </c>
      <c r="E421" s="130">
        <v>3.9780141755175295E-3</v>
      </c>
      <c r="F421" s="131">
        <v>2.3034347562164735E-2</v>
      </c>
      <c r="G421" s="131">
        <v>7.9505407327343811E-4</v>
      </c>
      <c r="H421" s="145">
        <v>2.0000009999999999E-3</v>
      </c>
      <c r="I421" s="145">
        <v>1.5750005000000001E-2</v>
      </c>
      <c r="J421" s="132">
        <v>8.6364290216006613E-4</v>
      </c>
      <c r="K421" s="146">
        <v>2.4806146070786752E-5</v>
      </c>
      <c r="L421" s="147">
        <v>2.5927770632806599E-5</v>
      </c>
    </row>
    <row r="422" spans="1:12" ht="15.75" x14ac:dyDescent="0.25">
      <c r="A422" s="164" t="s">
        <v>179</v>
      </c>
      <c r="B422" s="126">
        <v>2035</v>
      </c>
      <c r="C422" s="165" t="s">
        <v>680</v>
      </c>
      <c r="D422" s="166">
        <v>2.7085616769883285E-2</v>
      </c>
      <c r="E422" s="130">
        <v>3.6649214574395652E-3</v>
      </c>
      <c r="F422" s="131">
        <v>2.2122503031978675E-2</v>
      </c>
      <c r="G422" s="131">
        <v>7.4993893973101936E-4</v>
      </c>
      <c r="H422" s="145">
        <v>2.0000009999999999E-3</v>
      </c>
      <c r="I422" s="145">
        <v>1.5750005000000004E-2</v>
      </c>
      <c r="J422" s="132">
        <v>8.1463420048936996E-4</v>
      </c>
      <c r="K422" s="146">
        <v>2.3418975650803049E-5</v>
      </c>
      <c r="L422" s="147">
        <v>2.4477878593656016E-5</v>
      </c>
    </row>
    <row r="423" spans="1:12" ht="15.75" x14ac:dyDescent="0.25">
      <c r="A423" s="164" t="s">
        <v>179</v>
      </c>
      <c r="B423" s="126">
        <v>2036</v>
      </c>
      <c r="C423" s="165" t="s">
        <v>681</v>
      </c>
      <c r="D423" s="166">
        <v>2.6776625894035858E-2</v>
      </c>
      <c r="E423" s="130">
        <v>3.3896010364739861E-3</v>
      </c>
      <c r="F423" s="131">
        <v>2.1357801041412803E-2</v>
      </c>
      <c r="G423" s="131">
        <v>7.1025487587392808E-4</v>
      </c>
      <c r="H423" s="145">
        <v>2.0000009999999999E-3</v>
      </c>
      <c r="I423" s="145">
        <v>1.5750005000000004E-2</v>
      </c>
      <c r="J423" s="132">
        <v>7.7152716169114771E-4</v>
      </c>
      <c r="K423" s="146">
        <v>2.2187164508410522E-5</v>
      </c>
      <c r="L423" s="147">
        <v>2.3190372998411817E-5</v>
      </c>
    </row>
    <row r="424" spans="1:12" ht="15.75" x14ac:dyDescent="0.25">
      <c r="A424" s="164" t="s">
        <v>179</v>
      </c>
      <c r="B424" s="126">
        <v>2037</v>
      </c>
      <c r="C424" s="165" t="s">
        <v>682</v>
      </c>
      <c r="D424" s="166">
        <v>2.6512350823129312E-2</v>
      </c>
      <c r="E424" s="130">
        <v>3.1572332595220516E-3</v>
      </c>
      <c r="F424" s="131">
        <v>2.0749087183426992E-2</v>
      </c>
      <c r="G424" s="131">
        <v>6.7466521209333093E-4</v>
      </c>
      <c r="H424" s="145">
        <v>2.0000009999999995E-3</v>
      </c>
      <c r="I424" s="145">
        <v>1.5750005000000001E-2</v>
      </c>
      <c r="J424" s="132">
        <v>7.3287008630114185E-4</v>
      </c>
      <c r="K424" s="146">
        <v>2.0988034245879644E-5</v>
      </c>
      <c r="L424" s="147">
        <v>2.1937022587974179E-5</v>
      </c>
    </row>
    <row r="425" spans="1:12" ht="15.75" x14ac:dyDescent="0.25">
      <c r="A425" s="164" t="s">
        <v>179</v>
      </c>
      <c r="B425" s="126">
        <v>2038</v>
      </c>
      <c r="C425" s="165" t="s">
        <v>683</v>
      </c>
      <c r="D425" s="166">
        <v>2.6288679679537835E-2</v>
      </c>
      <c r="E425" s="130">
        <v>2.9495653046141971E-3</v>
      </c>
      <c r="F425" s="131">
        <v>2.0214473267963929E-2</v>
      </c>
      <c r="G425" s="131">
        <v>6.4301243189541037E-4</v>
      </c>
      <c r="H425" s="145">
        <v>2.0000009999999999E-3</v>
      </c>
      <c r="I425" s="145">
        <v>1.5750005000000001E-2</v>
      </c>
      <c r="J425" s="132">
        <v>6.984852610294899E-4</v>
      </c>
      <c r="K425" s="146">
        <v>2.0050571188984724E-5</v>
      </c>
      <c r="L425" s="147">
        <v>2.0957165966214804E-5</v>
      </c>
    </row>
    <row r="426" spans="1:12" ht="15.75" x14ac:dyDescent="0.25">
      <c r="A426" s="164" t="s">
        <v>179</v>
      </c>
      <c r="B426" s="126">
        <v>2039</v>
      </c>
      <c r="C426" s="165" t="s">
        <v>684</v>
      </c>
      <c r="D426" s="166">
        <v>2.6099186829740714E-2</v>
      </c>
      <c r="E426" s="130">
        <v>2.7539515278838396E-3</v>
      </c>
      <c r="F426" s="131">
        <v>1.9712441075133411E-2</v>
      </c>
      <c r="G426" s="131">
        <v>6.1486775230376362E-4</v>
      </c>
      <c r="H426" s="145">
        <v>2.0000009999999999E-3</v>
      </c>
      <c r="I426" s="145">
        <v>1.5750004999999997E-2</v>
      </c>
      <c r="J426" s="132">
        <v>6.6790869197584125E-4</v>
      </c>
      <c r="K426" s="146">
        <v>1.9259035375056501E-5</v>
      </c>
      <c r="L426" s="147">
        <v>2.0129843852865561E-5</v>
      </c>
    </row>
    <row r="427" spans="1:12" ht="15.75" x14ac:dyDescent="0.25">
      <c r="A427" s="164" t="s">
        <v>179</v>
      </c>
      <c r="B427" s="126">
        <v>2040</v>
      </c>
      <c r="C427" s="165" t="s">
        <v>685</v>
      </c>
      <c r="D427" s="166">
        <v>2.5940977460168806E-2</v>
      </c>
      <c r="E427" s="130">
        <v>2.5892756726911032E-3</v>
      </c>
      <c r="F427" s="131">
        <v>1.9327609332549889E-2</v>
      </c>
      <c r="G427" s="131">
        <v>5.9043290082887862E-4</v>
      </c>
      <c r="H427" s="145">
        <v>2.0000009999999999E-3</v>
      </c>
      <c r="I427" s="145">
        <v>1.5750005000000001E-2</v>
      </c>
      <c r="J427" s="132">
        <v>6.413627921381999E-4</v>
      </c>
      <c r="K427" s="146">
        <v>1.8571793295091949E-5</v>
      </c>
      <c r="L427" s="147">
        <v>1.9411527907979634E-5</v>
      </c>
    </row>
    <row r="428" spans="1:12" ht="15.75" x14ac:dyDescent="0.25">
      <c r="A428" s="164" t="s">
        <v>179</v>
      </c>
      <c r="B428" s="126">
        <v>2041</v>
      </c>
      <c r="C428" s="165" t="s">
        <v>686</v>
      </c>
      <c r="D428" s="166">
        <v>2.581047350698739E-2</v>
      </c>
      <c r="E428" s="130">
        <v>2.4604652898220719E-3</v>
      </c>
      <c r="F428" s="131">
        <v>1.9022876228421831E-2</v>
      </c>
      <c r="G428" s="131">
        <v>5.7081833793972878E-4</v>
      </c>
      <c r="H428" s="145">
        <v>2.0000009999999999E-3</v>
      </c>
      <c r="I428" s="145">
        <v>1.5750005000000001E-2</v>
      </c>
      <c r="J428" s="132">
        <v>6.2005451844358763E-4</v>
      </c>
      <c r="K428" s="146">
        <v>1.8001774107166307E-5</v>
      </c>
      <c r="L428" s="147">
        <v>1.8815731839147126E-5</v>
      </c>
    </row>
    <row r="429" spans="1:12" ht="15.75" x14ac:dyDescent="0.25">
      <c r="A429" s="164" t="s">
        <v>179</v>
      </c>
      <c r="B429" s="126">
        <v>2042</v>
      </c>
      <c r="C429" s="165" t="s">
        <v>687</v>
      </c>
      <c r="D429" s="166">
        <v>2.5702179727697907E-2</v>
      </c>
      <c r="E429" s="130">
        <v>2.3501533494079941E-3</v>
      </c>
      <c r="F429" s="131">
        <v>1.8747009561838262E-2</v>
      </c>
      <c r="G429" s="131">
        <v>5.5408875034210572E-4</v>
      </c>
      <c r="H429" s="145">
        <v>2.0000009999999999E-3</v>
      </c>
      <c r="I429" s="145">
        <v>1.5750005000000001E-2</v>
      </c>
      <c r="J429" s="132">
        <v>6.0187807144152189E-4</v>
      </c>
      <c r="K429" s="146">
        <v>1.7568242941630712E-5</v>
      </c>
      <c r="L429" s="147">
        <v>1.8362597887351273E-5</v>
      </c>
    </row>
    <row r="430" spans="1:12" ht="15.75" x14ac:dyDescent="0.25">
      <c r="A430" s="164" t="s">
        <v>179</v>
      </c>
      <c r="B430" s="126">
        <v>2043</v>
      </c>
      <c r="C430" s="165" t="s">
        <v>688</v>
      </c>
      <c r="D430" s="166">
        <v>2.5613507986537169E-2</v>
      </c>
      <c r="E430" s="130">
        <v>2.26603087287337E-3</v>
      </c>
      <c r="F430" s="131">
        <v>1.8544769615300868E-2</v>
      </c>
      <c r="G430" s="131">
        <v>5.4002106329455678E-4</v>
      </c>
      <c r="H430" s="145">
        <v>2.0000009999999999E-3</v>
      </c>
      <c r="I430" s="145">
        <v>1.5750005000000001E-2</v>
      </c>
      <c r="J430" s="132">
        <v>5.8659234028243302E-4</v>
      </c>
      <c r="K430" s="146">
        <v>1.7224790361457396E-5</v>
      </c>
      <c r="L430" s="147">
        <v>1.8003622673313471E-5</v>
      </c>
    </row>
    <row r="431" spans="1:12" ht="15.75" x14ac:dyDescent="0.25">
      <c r="A431" s="164" t="s">
        <v>179</v>
      </c>
      <c r="B431" s="126">
        <v>2044</v>
      </c>
      <c r="C431" s="165" t="s">
        <v>689</v>
      </c>
      <c r="D431" s="166">
        <v>2.5540845481673805E-2</v>
      </c>
      <c r="E431" s="130">
        <v>2.2037825623264884E-3</v>
      </c>
      <c r="F431" s="131">
        <v>1.8389963609349178E-2</v>
      </c>
      <c r="G431" s="131">
        <v>5.2822576559475481E-4</v>
      </c>
      <c r="H431" s="145">
        <v>2.0000010000000004E-3</v>
      </c>
      <c r="I431" s="145">
        <v>1.5750005000000001E-2</v>
      </c>
      <c r="J431" s="132">
        <v>5.7377519417854152E-4</v>
      </c>
      <c r="K431" s="146">
        <v>1.6944326994050197E-5</v>
      </c>
      <c r="L431" s="147">
        <v>1.7710474433273675E-5</v>
      </c>
    </row>
    <row r="432" spans="1:12" ht="15.75" x14ac:dyDescent="0.25">
      <c r="A432" s="164" t="s">
        <v>179</v>
      </c>
      <c r="B432" s="126">
        <v>2045</v>
      </c>
      <c r="C432" s="165" t="s">
        <v>690</v>
      </c>
      <c r="D432" s="166">
        <v>2.5480326217456203E-2</v>
      </c>
      <c r="E432" s="130">
        <v>2.1614360869463066E-3</v>
      </c>
      <c r="F432" s="131">
        <v>1.8290152823364377E-2</v>
      </c>
      <c r="G432" s="131">
        <v>5.1841874149568244E-4</v>
      </c>
      <c r="H432" s="145">
        <v>2.0000009999999999E-3</v>
      </c>
      <c r="I432" s="145">
        <v>1.5750005000000001E-2</v>
      </c>
      <c r="J432" s="132">
        <v>5.631183658699224E-4</v>
      </c>
      <c r="K432" s="146">
        <v>1.6724509932204651E-5</v>
      </c>
      <c r="L432" s="147">
        <v>1.7480719140688001E-5</v>
      </c>
    </row>
    <row r="433" spans="1:12" ht="15.75" x14ac:dyDescent="0.25">
      <c r="A433" s="164" t="s">
        <v>179</v>
      </c>
      <c r="B433" s="126">
        <v>2046</v>
      </c>
      <c r="C433" s="165" t="s">
        <v>691</v>
      </c>
      <c r="D433" s="166">
        <v>2.5430675350703851E-2</v>
      </c>
      <c r="E433" s="130">
        <v>2.1253464782516195E-3</v>
      </c>
      <c r="F433" s="131">
        <v>1.8209492377470032E-2</v>
      </c>
      <c r="G433" s="131">
        <v>5.1039419588630691E-4</v>
      </c>
      <c r="H433" s="145">
        <v>2.0000009999999999E-3</v>
      </c>
      <c r="I433" s="145">
        <v>1.5750005000000001E-2</v>
      </c>
      <c r="J433" s="132">
        <v>5.5439851644801163E-4</v>
      </c>
      <c r="K433" s="146">
        <v>1.6552478138676865E-5</v>
      </c>
      <c r="L433" s="147">
        <v>1.7300909228570242E-5</v>
      </c>
    </row>
    <row r="434" spans="1:12" ht="15.75" x14ac:dyDescent="0.25">
      <c r="A434" s="164" t="s">
        <v>179</v>
      </c>
      <c r="B434" s="126">
        <v>2047</v>
      </c>
      <c r="C434" s="165" t="s">
        <v>692</v>
      </c>
      <c r="D434" s="166">
        <v>2.5389880626879097E-2</v>
      </c>
      <c r="E434" s="130">
        <v>2.0938788803508868E-3</v>
      </c>
      <c r="F434" s="131">
        <v>1.8134081592515491E-2</v>
      </c>
      <c r="G434" s="131">
        <v>5.0387696970150692E-4</v>
      </c>
      <c r="H434" s="145">
        <v>2.0000009999999999E-3</v>
      </c>
      <c r="I434" s="145">
        <v>1.5750005000000001E-2</v>
      </c>
      <c r="J434" s="132">
        <v>5.473165190744676E-4</v>
      </c>
      <c r="K434" s="146">
        <v>1.6431998279228567E-5</v>
      </c>
      <c r="L434" s="147">
        <v>1.7174981093928092E-5</v>
      </c>
    </row>
    <row r="435" spans="1:12" ht="15.75" x14ac:dyDescent="0.25">
      <c r="A435" s="164" t="s">
        <v>179</v>
      </c>
      <c r="B435" s="126">
        <v>2048</v>
      </c>
      <c r="C435" s="165" t="s">
        <v>693</v>
      </c>
      <c r="D435" s="166">
        <v>2.5356652741239882E-2</v>
      </c>
      <c r="E435" s="130">
        <v>2.0686753041161236E-3</v>
      </c>
      <c r="F435" s="131">
        <v>1.8071582322328555E-2</v>
      </c>
      <c r="G435" s="131">
        <v>4.9859454727511812E-4</v>
      </c>
      <c r="H435" s="145">
        <v>2.0000009999999999E-3</v>
      </c>
      <c r="I435" s="145">
        <v>1.5750005000000001E-2</v>
      </c>
      <c r="J435" s="132">
        <v>5.4157571034955812E-4</v>
      </c>
      <c r="K435" s="146">
        <v>1.6315434915207549E-5</v>
      </c>
      <c r="L435" s="147">
        <v>1.7053145273048766E-5</v>
      </c>
    </row>
    <row r="436" spans="1:12" ht="15.75" x14ac:dyDescent="0.25">
      <c r="A436" s="164" t="s">
        <v>179</v>
      </c>
      <c r="B436" s="126">
        <v>2049</v>
      </c>
      <c r="C436" s="165" t="s">
        <v>694</v>
      </c>
      <c r="D436" s="166">
        <v>2.5329255773447634E-2</v>
      </c>
      <c r="E436" s="130">
        <v>2.0584683717294197E-3</v>
      </c>
      <c r="F436" s="131">
        <v>1.8082535753315535E-2</v>
      </c>
      <c r="G436" s="131">
        <v>4.9506321003928611E-4</v>
      </c>
      <c r="H436" s="145">
        <v>2.0000009999999995E-3</v>
      </c>
      <c r="I436" s="145">
        <v>1.5750005000000001E-2</v>
      </c>
      <c r="J436" s="132">
        <v>5.3773749178826597E-4</v>
      </c>
      <c r="K436" s="146">
        <v>1.6247279901894508E-5</v>
      </c>
      <c r="L436" s="147">
        <v>1.6981906521205438E-5</v>
      </c>
    </row>
    <row r="437" spans="1:12" ht="15.75" x14ac:dyDescent="0.25">
      <c r="A437" s="164" t="s">
        <v>179</v>
      </c>
      <c r="B437" s="126">
        <v>2050</v>
      </c>
      <c r="C437" s="165" t="s">
        <v>695</v>
      </c>
      <c r="D437" s="166">
        <v>2.5307699737173787E-2</v>
      </c>
      <c r="E437" s="130">
        <v>2.0506127233554062E-3</v>
      </c>
      <c r="F437" s="131">
        <v>1.8093413631111419E-2</v>
      </c>
      <c r="G437" s="131">
        <v>4.9226741789669165E-4</v>
      </c>
      <c r="H437" s="145">
        <v>2.0000009999999999E-3</v>
      </c>
      <c r="I437" s="145">
        <v>1.5750005000000004E-2</v>
      </c>
      <c r="J437" s="132">
        <v>5.3470082531841857E-4</v>
      </c>
      <c r="K437" s="146">
        <v>1.6167225602189504E-5</v>
      </c>
      <c r="L437" s="147">
        <v>1.6898240021447009E-5</v>
      </c>
    </row>
    <row r="438" spans="1:12" ht="15.75" x14ac:dyDescent="0.25">
      <c r="A438" s="164" t="s">
        <v>175</v>
      </c>
      <c r="B438" s="126">
        <v>2015</v>
      </c>
      <c r="C438" s="165" t="s">
        <v>177</v>
      </c>
      <c r="D438" s="166">
        <v>4.577688262772496E-2</v>
      </c>
      <c r="E438" s="130">
        <v>7.8280205357965801E-2</v>
      </c>
      <c r="F438" s="131">
        <v>0.32403810381190817</v>
      </c>
      <c r="G438" s="131">
        <v>2.8276739404882122E-3</v>
      </c>
      <c r="H438" s="145">
        <v>2.0000009999999999E-3</v>
      </c>
      <c r="I438" s="145">
        <v>1.5750005000000001E-2</v>
      </c>
      <c r="J438" s="132">
        <v>3.0498057963671333E-3</v>
      </c>
      <c r="K438" s="146">
        <v>4.7440042089466156E-4</v>
      </c>
      <c r="L438" s="147">
        <v>4.958507097107492E-4</v>
      </c>
    </row>
    <row r="439" spans="1:12" ht="15.75" x14ac:dyDescent="0.25">
      <c r="A439" s="164" t="s">
        <v>175</v>
      </c>
      <c r="B439" s="126">
        <v>2016</v>
      </c>
      <c r="C439" s="165" t="s">
        <v>176</v>
      </c>
      <c r="D439" s="166">
        <v>4.4850231803885143E-2</v>
      </c>
      <c r="E439" s="130">
        <v>6.5467436214072777E-2</v>
      </c>
      <c r="F439" s="131">
        <v>0.27988973091602859</v>
      </c>
      <c r="G439" s="131">
        <v>2.5690194795928061E-3</v>
      </c>
      <c r="H439" s="145">
        <v>2.0000010000000004E-3</v>
      </c>
      <c r="I439" s="145">
        <v>1.5750005000000001E-2</v>
      </c>
      <c r="J439" s="132">
        <v>2.7716784393648328E-3</v>
      </c>
      <c r="K439" s="146">
        <v>4.3820549159491961E-4</v>
      </c>
      <c r="L439" s="147">
        <v>4.5801919466704279E-4</v>
      </c>
    </row>
    <row r="440" spans="1:12" ht="15.75" x14ac:dyDescent="0.25">
      <c r="A440" s="164" t="s">
        <v>175</v>
      </c>
      <c r="B440" s="126">
        <v>2017</v>
      </c>
      <c r="C440" s="165" t="s">
        <v>696</v>
      </c>
      <c r="D440" s="166">
        <v>4.375267178704665E-2</v>
      </c>
      <c r="E440" s="130">
        <v>5.5353911278889494E-2</v>
      </c>
      <c r="F440" s="131">
        <v>0.24363958940054126</v>
      </c>
      <c r="G440" s="131">
        <v>2.3878723153897001E-3</v>
      </c>
      <c r="H440" s="145">
        <v>2.0000009999999999E-3</v>
      </c>
      <c r="I440" s="145">
        <v>1.5750005000000004E-2</v>
      </c>
      <c r="J440" s="132">
        <v>2.5777243623947925E-3</v>
      </c>
      <c r="K440" s="146">
        <v>3.9476995783055706E-4</v>
      </c>
      <c r="L440" s="147">
        <v>4.1261969873605131E-4</v>
      </c>
    </row>
    <row r="441" spans="1:12" ht="15.75" x14ac:dyDescent="0.25">
      <c r="A441" s="164" t="s">
        <v>175</v>
      </c>
      <c r="B441" s="126">
        <v>2018</v>
      </c>
      <c r="C441" s="165" t="s">
        <v>697</v>
      </c>
      <c r="D441" s="166">
        <v>4.2621822710346396E-2</v>
      </c>
      <c r="E441" s="130">
        <v>4.6373413764050506E-2</v>
      </c>
      <c r="F441" s="131">
        <v>0.2109686208063401</v>
      </c>
      <c r="G441" s="131">
        <v>2.2468476341060114E-3</v>
      </c>
      <c r="H441" s="145">
        <v>2.0000010000000004E-3</v>
      </c>
      <c r="I441" s="145">
        <v>1.5750005000000001E-2</v>
      </c>
      <c r="J441" s="132">
        <v>2.427081879817447E-3</v>
      </c>
      <c r="K441" s="146">
        <v>3.5422786301550182E-4</v>
      </c>
      <c r="L441" s="147">
        <v>3.7024447378463261E-4</v>
      </c>
    </row>
    <row r="442" spans="1:12" ht="15.75" x14ac:dyDescent="0.25">
      <c r="A442" s="164" t="s">
        <v>175</v>
      </c>
      <c r="B442" s="126">
        <v>2019</v>
      </c>
      <c r="C442" s="165" t="s">
        <v>698</v>
      </c>
      <c r="D442" s="166">
        <v>4.1452231226848969E-2</v>
      </c>
      <c r="E442" s="130">
        <v>3.8707431739956624E-2</v>
      </c>
      <c r="F442" s="131">
        <v>0.18238433732480938</v>
      </c>
      <c r="G442" s="131">
        <v>2.134177543437752E-3</v>
      </c>
      <c r="H442" s="145">
        <v>2.0000009999999995E-3</v>
      </c>
      <c r="I442" s="145">
        <v>1.5750004999999997E-2</v>
      </c>
      <c r="J442" s="132">
        <v>2.3068367646375651E-3</v>
      </c>
      <c r="K442" s="146">
        <v>3.1809795791064912E-4</v>
      </c>
      <c r="L442" s="147">
        <v>3.3248094456403952E-4</v>
      </c>
    </row>
    <row r="443" spans="1:12" ht="15.75" x14ac:dyDescent="0.25">
      <c r="A443" s="164" t="s">
        <v>175</v>
      </c>
      <c r="B443" s="126">
        <v>2020</v>
      </c>
      <c r="C443" s="165" t="s">
        <v>699</v>
      </c>
      <c r="D443" s="166">
        <v>4.0262061083891881E-2</v>
      </c>
      <c r="E443" s="130">
        <v>3.2839767130804699E-2</v>
      </c>
      <c r="F443" s="131">
        <v>0.15780711244399076</v>
      </c>
      <c r="G443" s="131">
        <v>2.0206855561784218E-3</v>
      </c>
      <c r="H443" s="145">
        <v>2.0000009999999995E-3</v>
      </c>
      <c r="I443" s="145">
        <v>1.5750005000000001E-2</v>
      </c>
      <c r="J443" s="132">
        <v>2.1850988633027547E-3</v>
      </c>
      <c r="K443" s="146">
        <v>2.8469767864820988E-4</v>
      </c>
      <c r="L443" s="147">
        <v>2.9757044198479955E-4</v>
      </c>
    </row>
    <row r="444" spans="1:12" ht="15.75" x14ac:dyDescent="0.25">
      <c r="A444" s="164" t="s">
        <v>175</v>
      </c>
      <c r="B444" s="126">
        <v>2021</v>
      </c>
      <c r="C444" s="165" t="s">
        <v>700</v>
      </c>
      <c r="D444" s="166">
        <v>3.9055304324391318E-2</v>
      </c>
      <c r="E444" s="130">
        <v>2.8123352053565854E-2</v>
      </c>
      <c r="F444" s="131">
        <v>0.13643651359827694</v>
      </c>
      <c r="G444" s="131">
        <v>1.8889932465102485E-3</v>
      </c>
      <c r="H444" s="145">
        <v>2.0000010000000004E-3</v>
      </c>
      <c r="I444" s="145">
        <v>1.5750005000000004E-2</v>
      </c>
      <c r="J444" s="132">
        <v>2.0434555671588008E-3</v>
      </c>
      <c r="K444" s="146">
        <v>2.5112518361199339E-4</v>
      </c>
      <c r="L444" s="147">
        <v>2.6247995504876585E-4</v>
      </c>
    </row>
    <row r="445" spans="1:12" ht="15.75" x14ac:dyDescent="0.25">
      <c r="A445" s="164" t="s">
        <v>175</v>
      </c>
      <c r="B445" s="126">
        <v>2022</v>
      </c>
      <c r="C445" s="165" t="s">
        <v>701</v>
      </c>
      <c r="D445" s="166">
        <v>3.7863308928105341E-2</v>
      </c>
      <c r="E445" s="130">
        <v>2.3771684062434181E-2</v>
      </c>
      <c r="F445" s="131">
        <v>0.11791781819069809</v>
      </c>
      <c r="G445" s="131">
        <v>1.7688283857360898E-3</v>
      </c>
      <c r="H445" s="145">
        <v>2.0000010000000004E-3</v>
      </c>
      <c r="I445" s="145">
        <v>1.5750005000000001E-2</v>
      </c>
      <c r="J445" s="132">
        <v>1.9142089201362126E-3</v>
      </c>
      <c r="K445" s="146">
        <v>2.2242211159229644E-4</v>
      </c>
      <c r="L445" s="147">
        <v>2.3247904705742681E-4</v>
      </c>
    </row>
    <row r="446" spans="1:12" ht="15.75" x14ac:dyDescent="0.25">
      <c r="A446" s="164" t="s">
        <v>175</v>
      </c>
      <c r="B446" s="126">
        <v>2023</v>
      </c>
      <c r="C446" s="165" t="s">
        <v>702</v>
      </c>
      <c r="D446" s="166">
        <v>3.668652422699302E-2</v>
      </c>
      <c r="E446" s="130">
        <v>2.0523367065308575E-2</v>
      </c>
      <c r="F446" s="131">
        <v>0.10254149715985905</v>
      </c>
      <c r="G446" s="131">
        <v>1.65669258276563E-3</v>
      </c>
      <c r="H446" s="145">
        <v>2.0000009999999999E-3</v>
      </c>
      <c r="I446" s="145">
        <v>1.5750005000000001E-2</v>
      </c>
      <c r="J446" s="132">
        <v>1.7936131411579663E-3</v>
      </c>
      <c r="K446" s="146">
        <v>1.9156654650565109E-4</v>
      </c>
      <c r="L446" s="147">
        <v>2.0022833607351436E-4</v>
      </c>
    </row>
    <row r="447" spans="1:12" ht="15.75" x14ac:dyDescent="0.25">
      <c r="A447" s="164" t="s">
        <v>175</v>
      </c>
      <c r="B447" s="126">
        <v>2024</v>
      </c>
      <c r="C447" s="165" t="s">
        <v>703</v>
      </c>
      <c r="D447" s="166">
        <v>3.5525825096388172E-2</v>
      </c>
      <c r="E447" s="130">
        <v>1.7725648338537837E-2</v>
      </c>
      <c r="F447" s="131">
        <v>8.9401285679388154E-2</v>
      </c>
      <c r="G447" s="131">
        <v>1.5570346024747854E-3</v>
      </c>
      <c r="H447" s="145">
        <v>2.0000009999999999E-3</v>
      </c>
      <c r="I447" s="145">
        <v>1.5750005000000001E-2</v>
      </c>
      <c r="J447" s="132">
        <v>1.6863839054861605E-3</v>
      </c>
      <c r="K447" s="146">
        <v>1.6556163478963963E-4</v>
      </c>
      <c r="L447" s="147">
        <v>1.7304760096018969E-4</v>
      </c>
    </row>
    <row r="448" spans="1:12" ht="15.75" x14ac:dyDescent="0.25">
      <c r="A448" s="164" t="s">
        <v>175</v>
      </c>
      <c r="B448" s="126">
        <v>2025</v>
      </c>
      <c r="C448" s="165" t="s">
        <v>704</v>
      </c>
      <c r="D448" s="166">
        <v>3.4385830308371522E-2</v>
      </c>
      <c r="E448" s="130">
        <v>1.550146281422886E-2</v>
      </c>
      <c r="F448" s="131">
        <v>7.8822640365175042E-2</v>
      </c>
      <c r="G448" s="131">
        <v>1.4787049533259153E-3</v>
      </c>
      <c r="H448" s="145">
        <v>2.0000009999999999E-3</v>
      </c>
      <c r="I448" s="145">
        <v>1.5750005000000001E-2</v>
      </c>
      <c r="J448" s="132">
        <v>1.6020353268858519E-3</v>
      </c>
      <c r="K448" s="146">
        <v>1.4606878073847751E-4</v>
      </c>
      <c r="L448" s="147">
        <v>1.5267337140038113E-4</v>
      </c>
    </row>
    <row r="449" spans="1:12" ht="15.75" x14ac:dyDescent="0.25">
      <c r="A449" s="164" t="s">
        <v>175</v>
      </c>
      <c r="B449" s="126">
        <v>2026</v>
      </c>
      <c r="C449" s="165" t="s">
        <v>705</v>
      </c>
      <c r="D449" s="166">
        <v>3.3353620433582011E-2</v>
      </c>
      <c r="E449" s="130">
        <v>1.3639151547947873E-2</v>
      </c>
      <c r="F449" s="131">
        <v>7.0069900814051581E-2</v>
      </c>
      <c r="G449" s="131">
        <v>1.4022296775821654E-3</v>
      </c>
      <c r="H449" s="145">
        <v>2.0000009999999995E-3</v>
      </c>
      <c r="I449" s="145">
        <v>1.5750004999999997E-2</v>
      </c>
      <c r="J449" s="132">
        <v>1.5197983183971944E-3</v>
      </c>
      <c r="K449" s="146">
        <v>1.2397913770259851E-4</v>
      </c>
      <c r="L449" s="147">
        <v>1.2958492446036216E-4</v>
      </c>
    </row>
    <row r="450" spans="1:12" ht="15.75" x14ac:dyDescent="0.25">
      <c r="A450" s="164" t="s">
        <v>175</v>
      </c>
      <c r="B450" s="126">
        <v>2027</v>
      </c>
      <c r="C450" s="165" t="s">
        <v>706</v>
      </c>
      <c r="D450" s="166">
        <v>3.2412374404066323E-2</v>
      </c>
      <c r="E450" s="130">
        <v>1.2046113794070654E-2</v>
      </c>
      <c r="F450" s="131">
        <v>6.258404869218076E-2</v>
      </c>
      <c r="G450" s="131">
        <v>1.3192324153888421E-3</v>
      </c>
      <c r="H450" s="145">
        <v>2.0000009999999995E-3</v>
      </c>
      <c r="I450" s="145">
        <v>1.5750004999999997E-2</v>
      </c>
      <c r="J450" s="132">
        <v>1.4305848981484659E-3</v>
      </c>
      <c r="K450" s="146">
        <v>9.9129144999921201E-5</v>
      </c>
      <c r="L450" s="147">
        <v>1.0361132186356966E-4</v>
      </c>
    </row>
    <row r="451" spans="1:12" ht="15.75" x14ac:dyDescent="0.25">
      <c r="A451" s="164" t="s">
        <v>175</v>
      </c>
      <c r="B451" s="126">
        <v>2028</v>
      </c>
      <c r="C451" s="165" t="s">
        <v>707</v>
      </c>
      <c r="D451" s="166">
        <v>3.1565174771669077E-2</v>
      </c>
      <c r="E451" s="130">
        <v>1.0691533033271198E-2</v>
      </c>
      <c r="F451" s="131">
        <v>5.622114507545372E-2</v>
      </c>
      <c r="G451" s="131">
        <v>1.2397873548373485E-3</v>
      </c>
      <c r="H451" s="145">
        <v>2.0000009999999999E-3</v>
      </c>
      <c r="I451" s="145">
        <v>1.5750005000000004E-2</v>
      </c>
      <c r="J451" s="132">
        <v>1.344864547650942E-3</v>
      </c>
      <c r="K451" s="146">
        <v>8.2994482492849871E-5</v>
      </c>
      <c r="L451" s="147">
        <v>8.6747124628732168E-5</v>
      </c>
    </row>
    <row r="452" spans="1:12" ht="15.75" x14ac:dyDescent="0.25">
      <c r="A452" s="164" t="s">
        <v>175</v>
      </c>
      <c r="B452" s="126">
        <v>2029</v>
      </c>
      <c r="C452" s="165" t="s">
        <v>708</v>
      </c>
      <c r="D452" s="166">
        <v>3.0802307850790613E-2</v>
      </c>
      <c r="E452" s="130">
        <v>9.5051509153819529E-3</v>
      </c>
      <c r="F452" s="131">
        <v>5.0744146235325673E-2</v>
      </c>
      <c r="G452" s="131">
        <v>1.1652090173596603E-3</v>
      </c>
      <c r="H452" s="145">
        <v>2.0000009999999999E-3</v>
      </c>
      <c r="I452" s="145">
        <v>1.5750005000000001E-2</v>
      </c>
      <c r="J452" s="132">
        <v>1.2642499725534857E-3</v>
      </c>
      <c r="K452" s="146">
        <v>7.1302743382442276E-5</v>
      </c>
      <c r="L452" s="147">
        <v>7.452673490840091E-5</v>
      </c>
    </row>
    <row r="453" spans="1:12" ht="15.75" x14ac:dyDescent="0.25">
      <c r="A453" s="164" t="s">
        <v>175</v>
      </c>
      <c r="B453" s="126">
        <v>2030</v>
      </c>
      <c r="C453" s="165" t="s">
        <v>709</v>
      </c>
      <c r="D453" s="166">
        <v>3.012118047231695E-2</v>
      </c>
      <c r="E453" s="130">
        <v>8.4850873090744506E-3</v>
      </c>
      <c r="F453" s="131">
        <v>4.6012932320628468E-2</v>
      </c>
      <c r="G453" s="131">
        <v>1.0928889378070692E-3</v>
      </c>
      <c r="H453" s="145">
        <v>2.0000009999999995E-3</v>
      </c>
      <c r="I453" s="145">
        <v>1.5750004999999997E-2</v>
      </c>
      <c r="J453" s="132">
        <v>1.1860347097604348E-3</v>
      </c>
      <c r="K453" s="146">
        <v>6.0922518569514055E-5</v>
      </c>
      <c r="L453" s="147">
        <v>6.3677164531805532E-5</v>
      </c>
    </row>
    <row r="454" spans="1:12" ht="15.75" x14ac:dyDescent="0.25">
      <c r="A454" s="164" t="s">
        <v>175</v>
      </c>
      <c r="B454" s="126">
        <v>2031</v>
      </c>
      <c r="C454" s="165" t="s">
        <v>710</v>
      </c>
      <c r="D454" s="166">
        <v>2.9514119933439581E-2</v>
      </c>
      <c r="E454" s="130">
        <v>7.5788216498510553E-3</v>
      </c>
      <c r="F454" s="131">
        <v>4.1832285396316032E-2</v>
      </c>
      <c r="G454" s="131">
        <v>1.0258794075268059E-3</v>
      </c>
      <c r="H454" s="145">
        <v>2.0000010000000004E-3</v>
      </c>
      <c r="I454" s="145">
        <v>1.5750004999999997E-2</v>
      </c>
      <c r="J454" s="132">
        <v>1.1134345641261975E-3</v>
      </c>
      <c r="K454" s="146">
        <v>5.4331302455314637E-5</v>
      </c>
      <c r="L454" s="147">
        <v>5.6787920493696914E-5</v>
      </c>
    </row>
    <row r="455" spans="1:12" ht="15.75" x14ac:dyDescent="0.25">
      <c r="A455" s="164" t="s">
        <v>175</v>
      </c>
      <c r="B455" s="126">
        <v>2032</v>
      </c>
      <c r="C455" s="165" t="s">
        <v>711</v>
      </c>
      <c r="D455" s="166">
        <v>2.897562697625293E-2</v>
      </c>
      <c r="E455" s="130">
        <v>6.7887864541567658E-3</v>
      </c>
      <c r="F455" s="131">
        <v>3.8301485602047519E-2</v>
      </c>
      <c r="G455" s="131">
        <v>9.6250055635880639E-4</v>
      </c>
      <c r="H455" s="145">
        <v>2.0000009999999995E-3</v>
      </c>
      <c r="I455" s="145">
        <v>1.5750004999999997E-2</v>
      </c>
      <c r="J455" s="132">
        <v>1.04475245734223E-3</v>
      </c>
      <c r="K455" s="146">
        <v>4.8481140228138243E-5</v>
      </c>
      <c r="L455" s="147">
        <v>5.0673241044666168E-5</v>
      </c>
    </row>
    <row r="456" spans="1:12" ht="15.75" x14ac:dyDescent="0.25">
      <c r="A456" s="164" t="s">
        <v>175</v>
      </c>
      <c r="B456" s="126">
        <v>2033</v>
      </c>
      <c r="C456" s="165" t="s">
        <v>712</v>
      </c>
      <c r="D456" s="166">
        <v>2.8500557759314097E-2</v>
      </c>
      <c r="E456" s="130">
        <v>6.1118477374017977E-3</v>
      </c>
      <c r="F456" s="131">
        <v>3.5385712606218152E-2</v>
      </c>
      <c r="G456" s="131">
        <v>9.0399481887950216E-4</v>
      </c>
      <c r="H456" s="145">
        <v>2.0000009999999999E-3</v>
      </c>
      <c r="I456" s="145">
        <v>1.5750005000000001E-2</v>
      </c>
      <c r="J456" s="132">
        <v>9.8130392603889118E-4</v>
      </c>
      <c r="K456" s="146">
        <v>4.4184628277631834E-5</v>
      </c>
      <c r="L456" s="147">
        <v>4.6182467086133747E-5</v>
      </c>
    </row>
    <row r="457" spans="1:12" ht="15.75" x14ac:dyDescent="0.25">
      <c r="A457" s="164" t="s">
        <v>175</v>
      </c>
      <c r="B457" s="126">
        <v>2034</v>
      </c>
      <c r="C457" s="165" t="s">
        <v>713</v>
      </c>
      <c r="D457" s="166">
        <v>2.8083260219686382E-2</v>
      </c>
      <c r="E457" s="130">
        <v>5.4950679945161502E-3</v>
      </c>
      <c r="F457" s="131">
        <v>3.2833765906628523E-2</v>
      </c>
      <c r="G457" s="131">
        <v>8.4829771767578287E-4</v>
      </c>
      <c r="H457" s="145">
        <v>2.0000009999999999E-3</v>
      </c>
      <c r="I457" s="145">
        <v>1.5750005000000001E-2</v>
      </c>
      <c r="J457" s="132">
        <v>9.2088326399273235E-4</v>
      </c>
      <c r="K457" s="146">
        <v>4.0535386173467177E-5</v>
      </c>
      <c r="L457" s="147">
        <v>4.236821284154035E-5</v>
      </c>
    </row>
    <row r="458" spans="1:12" ht="15.75" x14ac:dyDescent="0.25">
      <c r="A458" s="164" t="s">
        <v>175</v>
      </c>
      <c r="B458" s="126">
        <v>2035</v>
      </c>
      <c r="C458" s="165" t="s">
        <v>714</v>
      </c>
      <c r="D458" s="166">
        <v>2.772013725999967E-2</v>
      </c>
      <c r="E458" s="130">
        <v>4.9578524205052925E-3</v>
      </c>
      <c r="F458" s="131">
        <v>3.0723391851484726E-2</v>
      </c>
      <c r="G458" s="131">
        <v>7.9655654786176054E-4</v>
      </c>
      <c r="H458" s="145">
        <v>2.0000010000000004E-3</v>
      </c>
      <c r="I458" s="145">
        <v>1.5750005000000001E-2</v>
      </c>
      <c r="J458" s="132">
        <v>8.6474832735081489E-4</v>
      </c>
      <c r="K458" s="146">
        <v>3.728664035489298E-5</v>
      </c>
      <c r="L458" s="147">
        <v>3.8972576114475461E-5</v>
      </c>
    </row>
    <row r="459" spans="1:12" ht="15.75" x14ac:dyDescent="0.25">
      <c r="A459" s="164" t="s">
        <v>175</v>
      </c>
      <c r="B459" s="126">
        <v>2036</v>
      </c>
      <c r="C459" s="165" t="s">
        <v>715</v>
      </c>
      <c r="D459" s="166">
        <v>2.7405631148524949E-2</v>
      </c>
      <c r="E459" s="130">
        <v>4.4722525235617447E-3</v>
      </c>
      <c r="F459" s="131">
        <v>2.8859300033626287E-2</v>
      </c>
      <c r="G459" s="131">
        <v>7.5094253141097696E-4</v>
      </c>
      <c r="H459" s="145">
        <v>2.0000010000000004E-3</v>
      </c>
      <c r="I459" s="145">
        <v>1.5750005000000001E-2</v>
      </c>
      <c r="J459" s="132">
        <v>8.1527312797316086E-4</v>
      </c>
      <c r="K459" s="146">
        <v>3.41091303507798E-5</v>
      </c>
      <c r="L459" s="147">
        <v>3.565139955800852E-5</v>
      </c>
    </row>
    <row r="460" spans="1:12" ht="15.75" x14ac:dyDescent="0.25">
      <c r="A460" s="164" t="s">
        <v>175</v>
      </c>
      <c r="B460" s="126">
        <v>2037</v>
      </c>
      <c r="C460" s="165" t="s">
        <v>716</v>
      </c>
      <c r="D460" s="166">
        <v>2.713551716407471E-2</v>
      </c>
      <c r="E460" s="130">
        <v>4.0760219915536178E-3</v>
      </c>
      <c r="F460" s="131">
        <v>2.7401052629223373E-2</v>
      </c>
      <c r="G460" s="131">
        <v>7.1009906197464867E-4</v>
      </c>
      <c r="H460" s="145">
        <v>2.0000009999999999E-3</v>
      </c>
      <c r="I460" s="145">
        <v>1.5750005000000001E-2</v>
      </c>
      <c r="J460" s="132">
        <v>7.7096517037938061E-4</v>
      </c>
      <c r="K460" s="146">
        <v>3.1442330068594894E-5</v>
      </c>
      <c r="L460" s="147">
        <v>3.2864014763012077E-5</v>
      </c>
    </row>
    <row r="461" spans="1:12" ht="15.75" x14ac:dyDescent="0.25">
      <c r="A461" s="164" t="s">
        <v>175</v>
      </c>
      <c r="B461" s="126">
        <v>2038</v>
      </c>
      <c r="C461" s="165" t="s">
        <v>717</v>
      </c>
      <c r="D461" s="166">
        <v>2.6905618530117414E-2</v>
      </c>
      <c r="E461" s="130">
        <v>3.6890165360754972E-3</v>
      </c>
      <c r="F461" s="131">
        <v>2.59281258879786E-2</v>
      </c>
      <c r="G461" s="131">
        <v>6.7223168595173836E-4</v>
      </c>
      <c r="H461" s="145">
        <v>2.0000010000000004E-3</v>
      </c>
      <c r="I461" s="145">
        <v>1.5750005000000001E-2</v>
      </c>
      <c r="J461" s="132">
        <v>7.2986999183883758E-4</v>
      </c>
      <c r="K461" s="146">
        <v>2.9341178352289642E-5</v>
      </c>
      <c r="L461" s="147">
        <v>3.0667852382166473E-5</v>
      </c>
    </row>
    <row r="462" spans="1:12" ht="15.75" x14ac:dyDescent="0.25">
      <c r="A462" s="164" t="s">
        <v>175</v>
      </c>
      <c r="B462" s="126">
        <v>2039</v>
      </c>
      <c r="C462" s="165" t="s">
        <v>718</v>
      </c>
      <c r="D462" s="166">
        <v>2.6710402043686972E-2</v>
      </c>
      <c r="E462" s="130">
        <v>3.3264748496777711E-3</v>
      </c>
      <c r="F462" s="131">
        <v>2.4570012590675833E-2</v>
      </c>
      <c r="G462" s="131">
        <v>6.3764907795666045E-4</v>
      </c>
      <c r="H462" s="145">
        <v>2.0000009999999999E-3</v>
      </c>
      <c r="I462" s="145">
        <v>1.5750005000000001E-2</v>
      </c>
      <c r="J462" s="132">
        <v>6.9233594582072142E-4</v>
      </c>
      <c r="K462" s="146">
        <v>2.750174596854964E-5</v>
      </c>
      <c r="L462" s="147">
        <v>2.874525294982811E-5</v>
      </c>
    </row>
    <row r="463" spans="1:12" ht="15.75" x14ac:dyDescent="0.25">
      <c r="A463" s="164" t="s">
        <v>175</v>
      </c>
      <c r="B463" s="126">
        <v>2040</v>
      </c>
      <c r="C463" s="165" t="s">
        <v>719</v>
      </c>
      <c r="D463" s="166">
        <v>2.6545702484237186E-2</v>
      </c>
      <c r="E463" s="130">
        <v>3.0034708369254329E-3</v>
      </c>
      <c r="F463" s="131">
        <v>2.3462192724808012E-2</v>
      </c>
      <c r="G463" s="131">
        <v>6.0675219310070796E-4</v>
      </c>
      <c r="H463" s="145">
        <v>2.0000009999999999E-3</v>
      </c>
      <c r="I463" s="145">
        <v>1.5750005000000001E-2</v>
      </c>
      <c r="J463" s="132">
        <v>6.5879726004028295E-4</v>
      </c>
      <c r="K463" s="146">
        <v>2.5985053088998014E-5</v>
      </c>
      <c r="L463" s="147">
        <v>2.7159981356506168E-5</v>
      </c>
    </row>
    <row r="464" spans="1:12" ht="15.75" x14ac:dyDescent="0.25">
      <c r="A464" s="164" t="s">
        <v>175</v>
      </c>
      <c r="B464" s="126">
        <v>2041</v>
      </c>
      <c r="C464" s="165" t="s">
        <v>720</v>
      </c>
      <c r="D464" s="166">
        <v>2.6408118562736869E-2</v>
      </c>
      <c r="E464" s="130">
        <v>2.7409543957938971E-3</v>
      </c>
      <c r="F464" s="131">
        <v>2.2532304863529848E-2</v>
      </c>
      <c r="G464" s="131">
        <v>5.8293252198090206E-4</v>
      </c>
      <c r="H464" s="145">
        <v>2.0000010000000008E-3</v>
      </c>
      <c r="I464" s="145">
        <v>1.5750005000000001E-2</v>
      </c>
      <c r="J464" s="132">
        <v>6.3294894346185436E-4</v>
      </c>
      <c r="K464" s="146">
        <v>2.4625629608686251E-5</v>
      </c>
      <c r="L464" s="147">
        <v>2.5739089598206694E-5</v>
      </c>
    </row>
    <row r="465" spans="1:12" ht="15.75" x14ac:dyDescent="0.25">
      <c r="A465" s="164" t="s">
        <v>175</v>
      </c>
      <c r="B465" s="126">
        <v>2042</v>
      </c>
      <c r="C465" s="165" t="s">
        <v>721</v>
      </c>
      <c r="D465" s="166">
        <v>2.6292280259768049E-2</v>
      </c>
      <c r="E465" s="130">
        <v>2.5089571322474088E-3</v>
      </c>
      <c r="F465" s="131">
        <v>2.1673698598122102E-2</v>
      </c>
      <c r="G465" s="131">
        <v>5.6209083953014626E-4</v>
      </c>
      <c r="H465" s="145">
        <v>2.0000009999999995E-3</v>
      </c>
      <c r="I465" s="145">
        <v>1.5750005000000001E-2</v>
      </c>
      <c r="J465" s="132">
        <v>6.1032653704872299E-4</v>
      </c>
      <c r="K465" s="146">
        <v>2.3559440851831023E-5</v>
      </c>
      <c r="L465" s="147">
        <v>2.4624698725911196E-5</v>
      </c>
    </row>
    <row r="466" spans="1:12" ht="15.75" x14ac:dyDescent="0.25">
      <c r="A466" s="164" t="s">
        <v>175</v>
      </c>
      <c r="B466" s="126">
        <v>2043</v>
      </c>
      <c r="C466" s="165" t="s">
        <v>722</v>
      </c>
      <c r="D466" s="166">
        <v>2.6196185164960518E-2</v>
      </c>
      <c r="E466" s="130">
        <v>2.3402959568493385E-3</v>
      </c>
      <c r="F466" s="131">
        <v>2.1055649063464948E-2</v>
      </c>
      <c r="G466" s="131">
        <v>5.4404179603369186E-4</v>
      </c>
      <c r="H466" s="145">
        <v>2.0000009999999995E-3</v>
      </c>
      <c r="I466" s="145">
        <v>1.5750005000000001E-2</v>
      </c>
      <c r="J466" s="132">
        <v>5.9073775396775632E-4</v>
      </c>
      <c r="K466" s="146">
        <v>2.2586084722215029E-5</v>
      </c>
      <c r="L466" s="147">
        <v>2.3607323512963366E-5</v>
      </c>
    </row>
    <row r="467" spans="1:12" ht="15.75" x14ac:dyDescent="0.25">
      <c r="A467" s="164" t="s">
        <v>175</v>
      </c>
      <c r="B467" s="126">
        <v>2044</v>
      </c>
      <c r="C467" s="165" t="s">
        <v>723</v>
      </c>
      <c r="D467" s="166">
        <v>2.6115214164379213E-2</v>
      </c>
      <c r="E467" s="130">
        <v>2.2233205802962407E-3</v>
      </c>
      <c r="F467" s="131">
        <v>2.0608083278205392E-2</v>
      </c>
      <c r="G467" s="131">
        <v>5.2858970749183865E-4</v>
      </c>
      <c r="H467" s="145">
        <v>2.0000010000000004E-3</v>
      </c>
      <c r="I467" s="145">
        <v>1.5750005000000001E-2</v>
      </c>
      <c r="J467" s="132">
        <v>5.7396460492138408E-4</v>
      </c>
      <c r="K467" s="146">
        <v>2.1815035046122383E-5</v>
      </c>
      <c r="L467" s="147">
        <v>2.2801413400208594E-5</v>
      </c>
    </row>
    <row r="468" spans="1:12" ht="15.75" x14ac:dyDescent="0.25">
      <c r="A468" s="164" t="s">
        <v>175</v>
      </c>
      <c r="B468" s="126">
        <v>2045</v>
      </c>
      <c r="C468" s="165" t="s">
        <v>724</v>
      </c>
      <c r="D468" s="166">
        <v>2.6046526235875261E-2</v>
      </c>
      <c r="E468" s="130">
        <v>2.1481234386095155E-3</v>
      </c>
      <c r="F468" s="131">
        <v>2.0311576927276864E-2</v>
      </c>
      <c r="G468" s="131">
        <v>5.1533714796138689E-4</v>
      </c>
      <c r="H468" s="145">
        <v>2.0000010000000004E-3</v>
      </c>
      <c r="I468" s="145">
        <v>1.5750005000000001E-2</v>
      </c>
      <c r="J468" s="132">
        <v>5.5957790408907944E-4</v>
      </c>
      <c r="K468" s="146">
        <v>2.120079247197468E-5</v>
      </c>
      <c r="L468" s="147">
        <v>2.2159401458179541E-5</v>
      </c>
    </row>
    <row r="469" spans="1:12" ht="15.75" x14ac:dyDescent="0.25">
      <c r="A469" s="164" t="s">
        <v>175</v>
      </c>
      <c r="B469" s="126">
        <v>2046</v>
      </c>
      <c r="C469" s="165" t="s">
        <v>725</v>
      </c>
      <c r="D469" s="166">
        <v>2.5988932866253211E-2</v>
      </c>
      <c r="E469" s="130">
        <v>2.084257231818887E-3</v>
      </c>
      <c r="F469" s="131">
        <v>2.0069873934680623E-2</v>
      </c>
      <c r="G469" s="131">
        <v>5.0402554659628675E-4</v>
      </c>
      <c r="H469" s="145">
        <v>2.0000010000000008E-3</v>
      </c>
      <c r="I469" s="145">
        <v>1.5750005000000004E-2</v>
      </c>
      <c r="J469" s="132">
        <v>5.4730088918806662E-4</v>
      </c>
      <c r="K469" s="146">
        <v>2.0601128692324519E-5</v>
      </c>
      <c r="L469" s="147">
        <v>2.153261811111304E-5</v>
      </c>
    </row>
    <row r="470" spans="1:12" ht="15.75" x14ac:dyDescent="0.25">
      <c r="A470" s="164" t="s">
        <v>175</v>
      </c>
      <c r="B470" s="126">
        <v>2047</v>
      </c>
      <c r="C470" s="165" t="s">
        <v>726</v>
      </c>
      <c r="D470" s="166">
        <v>2.5940957141126774E-2</v>
      </c>
      <c r="E470" s="130">
        <v>2.0268101822753918E-3</v>
      </c>
      <c r="F470" s="131">
        <v>1.9840973285725594E-2</v>
      </c>
      <c r="G470" s="131">
        <v>4.9438535466337643E-4</v>
      </c>
      <c r="H470" s="145">
        <v>2.0000009999999999E-3</v>
      </c>
      <c r="I470" s="145">
        <v>1.5750005000000001E-2</v>
      </c>
      <c r="J470" s="132">
        <v>5.3683746174200972E-4</v>
      </c>
      <c r="K470" s="146">
        <v>2.0091344001032007E-5</v>
      </c>
      <c r="L470" s="147">
        <v>2.099978780420854E-5</v>
      </c>
    </row>
    <row r="471" spans="1:12" ht="15.75" x14ac:dyDescent="0.25">
      <c r="A471" s="164" t="s">
        <v>175</v>
      </c>
      <c r="B471" s="126">
        <v>2048</v>
      </c>
      <c r="C471" s="165" t="s">
        <v>727</v>
      </c>
      <c r="D471" s="166">
        <v>2.5901366257952849E-2</v>
      </c>
      <c r="E471" s="130">
        <v>1.9786609410603357E-3</v>
      </c>
      <c r="F471" s="131">
        <v>1.9637781681135853E-2</v>
      </c>
      <c r="G471" s="131">
        <v>4.861703765384653E-4</v>
      </c>
      <c r="H471" s="145">
        <v>2.0000009999999999E-3</v>
      </c>
      <c r="I471" s="145">
        <v>1.5750005000000001E-2</v>
      </c>
      <c r="J471" s="132">
        <v>5.2792398901231304E-4</v>
      </c>
      <c r="K471" s="146">
        <v>1.9591223421263118E-5</v>
      </c>
      <c r="L471" s="147">
        <v>2.0477053360676901E-5</v>
      </c>
    </row>
    <row r="472" spans="1:12" ht="15.75" x14ac:dyDescent="0.25">
      <c r="A472" s="164" t="s">
        <v>175</v>
      </c>
      <c r="B472" s="126">
        <v>2049</v>
      </c>
      <c r="C472" s="165" t="s">
        <v>728</v>
      </c>
      <c r="D472" s="166">
        <v>2.5867143177464941E-2</v>
      </c>
      <c r="E472" s="130">
        <v>1.9604661167860952E-3</v>
      </c>
      <c r="F472" s="131">
        <v>1.9634448431352938E-2</v>
      </c>
      <c r="G472" s="131">
        <v>4.80964744811078E-4</v>
      </c>
      <c r="H472" s="145">
        <v>2.0000009999999995E-3</v>
      </c>
      <c r="I472" s="145">
        <v>1.5750005000000001E-2</v>
      </c>
      <c r="J472" s="132">
        <v>5.2227861254814138E-4</v>
      </c>
      <c r="K472" s="146">
        <v>1.9214857628866043E-5</v>
      </c>
      <c r="L472" s="147">
        <v>2.0083670624900532E-5</v>
      </c>
    </row>
    <row r="473" spans="1:12" ht="15.75" x14ac:dyDescent="0.25">
      <c r="A473" s="164" t="s">
        <v>175</v>
      </c>
      <c r="B473" s="126">
        <v>2050</v>
      </c>
      <c r="C473" s="165" t="s">
        <v>729</v>
      </c>
      <c r="D473" s="166">
        <v>2.5841203004543564E-2</v>
      </c>
      <c r="E473" s="130">
        <v>1.945462482489657E-3</v>
      </c>
      <c r="F473" s="131">
        <v>1.9632426815444678E-2</v>
      </c>
      <c r="G473" s="131">
        <v>4.7664529949581675E-4</v>
      </c>
      <c r="H473" s="145">
        <v>2.0000009999999999E-3</v>
      </c>
      <c r="I473" s="145">
        <v>1.5750005000000004E-2</v>
      </c>
      <c r="J473" s="132">
        <v>5.1759669685854889E-4</v>
      </c>
      <c r="K473" s="146">
        <v>1.8841889178475124E-5</v>
      </c>
      <c r="L473" s="147">
        <v>1.9693834180068783E-5</v>
      </c>
    </row>
    <row r="474" spans="1:12" ht="15.75" x14ac:dyDescent="0.25">
      <c r="A474" s="164" t="s">
        <v>172</v>
      </c>
      <c r="B474" s="126">
        <v>2015</v>
      </c>
      <c r="C474" s="165" t="s">
        <v>174</v>
      </c>
      <c r="D474" s="166">
        <v>4.4954161586069658E-2</v>
      </c>
      <c r="E474" s="130">
        <v>6.0730515353263154E-2</v>
      </c>
      <c r="F474" s="131">
        <v>0.23241274934016637</v>
      </c>
      <c r="G474" s="131">
        <v>1.8673017387496717E-3</v>
      </c>
      <c r="H474" s="145">
        <v>2.0000009999999999E-3</v>
      </c>
      <c r="I474" s="145">
        <v>1.5750005000000001E-2</v>
      </c>
      <c r="J474" s="132">
        <v>2.0183008116992887E-3</v>
      </c>
      <c r="K474" s="146">
        <v>1.5866984199197206E-4</v>
      </c>
      <c r="L474" s="147">
        <v>1.6584418668910353E-4</v>
      </c>
    </row>
    <row r="475" spans="1:12" ht="15.75" x14ac:dyDescent="0.25">
      <c r="A475" s="164" t="s">
        <v>172</v>
      </c>
      <c r="B475" s="126">
        <v>2016</v>
      </c>
      <c r="C475" s="165" t="s">
        <v>173</v>
      </c>
      <c r="D475" s="166">
        <v>4.4224118215636439E-2</v>
      </c>
      <c r="E475" s="130">
        <v>5.1020582762372403E-2</v>
      </c>
      <c r="F475" s="131">
        <v>0.2020832517745095</v>
      </c>
      <c r="G475" s="131">
        <v>1.7530469087029704E-3</v>
      </c>
      <c r="H475" s="145">
        <v>2.0000009999999999E-3</v>
      </c>
      <c r="I475" s="145">
        <v>1.5750005000000001E-2</v>
      </c>
      <c r="J475" s="132">
        <v>1.8966321332611437E-3</v>
      </c>
      <c r="K475" s="146">
        <v>1.3633640120770728E-4</v>
      </c>
      <c r="L475" s="147">
        <v>1.4250092945915116E-4</v>
      </c>
    </row>
    <row r="476" spans="1:12" ht="15.75" x14ac:dyDescent="0.25">
      <c r="A476" s="164" t="s">
        <v>172</v>
      </c>
      <c r="B476" s="126">
        <v>2017</v>
      </c>
      <c r="C476" s="165" t="s">
        <v>730</v>
      </c>
      <c r="D476" s="166">
        <v>4.3313937610580659E-2</v>
      </c>
      <c r="E476" s="130">
        <v>4.2370041181370131E-2</v>
      </c>
      <c r="F476" s="131">
        <v>0.17288591047209373</v>
      </c>
      <c r="G476" s="131">
        <v>1.6725670196235667E-3</v>
      </c>
      <c r="H476" s="145">
        <v>2.0000009999999999E-3</v>
      </c>
      <c r="I476" s="145">
        <v>1.5750004999999997E-2</v>
      </c>
      <c r="J476" s="132">
        <v>1.8109103550135112E-3</v>
      </c>
      <c r="K476" s="146">
        <v>1.2397564088278195E-4</v>
      </c>
      <c r="L476" s="147">
        <v>1.2958127002082333E-4</v>
      </c>
    </row>
    <row r="477" spans="1:12" ht="15.75" x14ac:dyDescent="0.25">
      <c r="A477" s="164" t="s">
        <v>172</v>
      </c>
      <c r="B477" s="126">
        <v>2018</v>
      </c>
      <c r="C477" s="165" t="s">
        <v>731</v>
      </c>
      <c r="D477" s="166">
        <v>4.2331739557551151E-2</v>
      </c>
      <c r="E477" s="130">
        <v>3.4745264573829142E-2</v>
      </c>
      <c r="F477" s="131">
        <v>0.14739393711852461</v>
      </c>
      <c r="G477" s="131">
        <v>1.6190380166358996E-3</v>
      </c>
      <c r="H477" s="145">
        <v>2.0000010000000004E-3</v>
      </c>
      <c r="I477" s="145">
        <v>1.5750005000000004E-2</v>
      </c>
      <c r="J477" s="132">
        <v>1.7542591464455185E-3</v>
      </c>
      <c r="K477" s="146">
        <v>1.1365219895861712E-4</v>
      </c>
      <c r="L477" s="147">
        <v>1.1879104998418909E-4</v>
      </c>
    </row>
    <row r="478" spans="1:12" ht="15.75" x14ac:dyDescent="0.25">
      <c r="A478" s="164" t="s">
        <v>172</v>
      </c>
      <c r="B478" s="126">
        <v>2019</v>
      </c>
      <c r="C478" s="165" t="s">
        <v>732</v>
      </c>
      <c r="D478" s="166">
        <v>4.1282876260973211E-2</v>
      </c>
      <c r="E478" s="130">
        <v>2.8872536181809971E-2</v>
      </c>
      <c r="F478" s="131">
        <v>0.12627183738068315</v>
      </c>
      <c r="G478" s="131">
        <v>1.5834872643611185E-3</v>
      </c>
      <c r="H478" s="145">
        <v>2.0000010000000004E-3</v>
      </c>
      <c r="I478" s="145">
        <v>1.5750005000000001E-2</v>
      </c>
      <c r="J478" s="132">
        <v>1.7167835506832442E-3</v>
      </c>
      <c r="K478" s="146">
        <v>1.0276889645826334E-4</v>
      </c>
      <c r="L478" s="147">
        <v>1.0741564857447397E-4</v>
      </c>
    </row>
    <row r="479" spans="1:12" ht="15.75" x14ac:dyDescent="0.25">
      <c r="A479" s="164" t="s">
        <v>172</v>
      </c>
      <c r="B479" s="126">
        <v>2020</v>
      </c>
      <c r="C479" s="165" t="s">
        <v>733</v>
      </c>
      <c r="D479" s="166">
        <v>4.0188329613321076E-2</v>
      </c>
      <c r="E479" s="130">
        <v>2.4540573517753128E-2</v>
      </c>
      <c r="F479" s="131">
        <v>0.1090408670791372</v>
      </c>
      <c r="G479" s="131">
        <v>1.5257831408159288E-3</v>
      </c>
      <c r="H479" s="145">
        <v>2.0000009999999999E-3</v>
      </c>
      <c r="I479" s="145">
        <v>1.5750005000000001E-2</v>
      </c>
      <c r="J479" s="132">
        <v>1.6545344946232686E-3</v>
      </c>
      <c r="K479" s="146">
        <v>9.667751482387412E-5</v>
      </c>
      <c r="L479" s="147">
        <v>1.0104884503749766E-4</v>
      </c>
    </row>
    <row r="480" spans="1:12" ht="15.75" x14ac:dyDescent="0.25">
      <c r="A480" s="164" t="s">
        <v>172</v>
      </c>
      <c r="B480" s="126">
        <v>2021</v>
      </c>
      <c r="C480" s="165" t="s">
        <v>734</v>
      </c>
      <c r="D480" s="166">
        <v>3.9057916460824182E-2</v>
      </c>
      <c r="E480" s="130">
        <v>2.0787390726750392E-2</v>
      </c>
      <c r="F480" s="131">
        <v>9.3592233602200731E-2</v>
      </c>
      <c r="G480" s="131">
        <v>1.4359487929405512E-3</v>
      </c>
      <c r="H480" s="145">
        <v>2.0000010000000004E-3</v>
      </c>
      <c r="I480" s="145">
        <v>1.5750005000000004E-2</v>
      </c>
      <c r="J480" s="132">
        <v>1.5574074822810239E-3</v>
      </c>
      <c r="K480" s="146">
        <v>8.9073995973520744E-5</v>
      </c>
      <c r="L480" s="147">
        <v>9.3101528581429808E-5</v>
      </c>
    </row>
    <row r="481" spans="1:12" ht="15.75" x14ac:dyDescent="0.25">
      <c r="A481" s="164" t="s">
        <v>172</v>
      </c>
      <c r="B481" s="126">
        <v>2022</v>
      </c>
      <c r="C481" s="165" t="s">
        <v>735</v>
      </c>
      <c r="D481" s="166">
        <v>3.7924742609594567E-2</v>
      </c>
      <c r="E481" s="130">
        <v>1.6953554496013611E-2</v>
      </c>
      <c r="F481" s="131">
        <v>7.9825721448155487E-2</v>
      </c>
      <c r="G481" s="131">
        <v>1.3453081634548802E-3</v>
      </c>
      <c r="H481" s="145">
        <v>2.0000009999999999E-3</v>
      </c>
      <c r="I481" s="145">
        <v>1.5750005000000001E-2</v>
      </c>
      <c r="J481" s="132">
        <v>1.4595020626597911E-3</v>
      </c>
      <c r="K481" s="146">
        <v>8.2282578095821331E-5</v>
      </c>
      <c r="L481" s="147">
        <v>8.600303197989815E-5</v>
      </c>
    </row>
    <row r="482" spans="1:12" ht="15.75" x14ac:dyDescent="0.25">
      <c r="A482" s="164" t="s">
        <v>172</v>
      </c>
      <c r="B482" s="126">
        <v>2023</v>
      </c>
      <c r="C482" s="165" t="s">
        <v>736</v>
      </c>
      <c r="D482" s="166">
        <v>3.6789516339283658E-2</v>
      </c>
      <c r="E482" s="130">
        <v>1.4526382958285559E-2</v>
      </c>
      <c r="F482" s="131">
        <v>6.9301090612424551E-2</v>
      </c>
      <c r="G482" s="131">
        <v>1.2657807391542228E-3</v>
      </c>
      <c r="H482" s="145">
        <v>2.0000009999999999E-3</v>
      </c>
      <c r="I482" s="145">
        <v>1.5750004999999997E-2</v>
      </c>
      <c r="J482" s="132">
        <v>1.373391134911482E-3</v>
      </c>
      <c r="K482" s="146">
        <v>7.4885695338868704E-5</v>
      </c>
      <c r="L482" s="147">
        <v>7.8271688852403162E-5</v>
      </c>
    </row>
    <row r="483" spans="1:12" ht="15.75" x14ac:dyDescent="0.25">
      <c r="A483" s="164" t="s">
        <v>172</v>
      </c>
      <c r="B483" s="126">
        <v>2024</v>
      </c>
      <c r="C483" s="165" t="s">
        <v>737</v>
      </c>
      <c r="D483" s="166">
        <v>3.5662029208617219E-2</v>
      </c>
      <c r="E483" s="130">
        <v>1.2698391132642387E-2</v>
      </c>
      <c r="F483" s="131">
        <v>6.0726953787383679E-2</v>
      </c>
      <c r="G483" s="131">
        <v>1.2146736112563096E-3</v>
      </c>
      <c r="H483" s="145">
        <v>2.0000009999999999E-3</v>
      </c>
      <c r="I483" s="145">
        <v>1.5750004999999997E-2</v>
      </c>
      <c r="J483" s="132">
        <v>1.3182721510399003E-3</v>
      </c>
      <c r="K483" s="146">
        <v>6.535818210912641E-5</v>
      </c>
      <c r="L483" s="147">
        <v>6.8313385377268882E-5</v>
      </c>
    </row>
    <row r="484" spans="1:12" ht="15.75" x14ac:dyDescent="0.25">
      <c r="A484" s="164" t="s">
        <v>172</v>
      </c>
      <c r="B484" s="126">
        <v>2025</v>
      </c>
      <c r="C484" s="165" t="s">
        <v>738</v>
      </c>
      <c r="D484" s="166">
        <v>3.455123448255186E-2</v>
      </c>
      <c r="E484" s="130">
        <v>1.1063854913714791E-2</v>
      </c>
      <c r="F484" s="131">
        <v>5.3777337094616948E-2</v>
      </c>
      <c r="G484" s="131">
        <v>1.1578152399669779E-3</v>
      </c>
      <c r="H484" s="145">
        <v>2.0000009999999999E-3</v>
      </c>
      <c r="I484" s="145">
        <v>1.5750005000000001E-2</v>
      </c>
      <c r="J484" s="132">
        <v>1.2567353011969885E-3</v>
      </c>
      <c r="K484" s="146">
        <v>5.8815734521093192E-5</v>
      </c>
      <c r="L484" s="147">
        <v>6.1475125126963116E-5</v>
      </c>
    </row>
    <row r="485" spans="1:12" ht="15.75" x14ac:dyDescent="0.25">
      <c r="A485" s="164" t="s">
        <v>172</v>
      </c>
      <c r="B485" s="126">
        <v>2026</v>
      </c>
      <c r="C485" s="165" t="s">
        <v>739</v>
      </c>
      <c r="D485" s="166">
        <v>3.3515555400238366E-2</v>
      </c>
      <c r="E485" s="130">
        <v>9.7506093290698915E-3</v>
      </c>
      <c r="F485" s="131">
        <v>4.8230345763073591E-2</v>
      </c>
      <c r="G485" s="131">
        <v>1.1029734758864255E-3</v>
      </c>
      <c r="H485" s="145">
        <v>2.0000009999999999E-3</v>
      </c>
      <c r="I485" s="145">
        <v>1.5750004999999997E-2</v>
      </c>
      <c r="J485" s="132">
        <v>1.1973875410712877E-3</v>
      </c>
      <c r="K485" s="146">
        <v>5.1816553397911019E-5</v>
      </c>
      <c r="L485" s="147">
        <v>5.4159466535341237E-5</v>
      </c>
    </row>
    <row r="486" spans="1:12" ht="15.75" x14ac:dyDescent="0.25">
      <c r="A486" s="164" t="s">
        <v>172</v>
      </c>
      <c r="B486" s="126">
        <v>2027</v>
      </c>
      <c r="C486" s="165" t="s">
        <v>740</v>
      </c>
      <c r="D486" s="166">
        <v>3.2547951125945482E-2</v>
      </c>
      <c r="E486" s="130">
        <v>8.642074914867643E-3</v>
      </c>
      <c r="F486" s="131">
        <v>4.3555491994845152E-2</v>
      </c>
      <c r="G486" s="131">
        <v>1.0400572299610472E-3</v>
      </c>
      <c r="H486" s="145">
        <v>2.0000009999999999E-3</v>
      </c>
      <c r="I486" s="145">
        <v>1.5750005000000001E-2</v>
      </c>
      <c r="J486" s="132">
        <v>1.1293428037596146E-3</v>
      </c>
      <c r="K486" s="146">
        <v>4.2817144976760469E-5</v>
      </c>
      <c r="L486" s="147">
        <v>4.4753145488544453E-5</v>
      </c>
    </row>
    <row r="487" spans="1:12" ht="15.75" x14ac:dyDescent="0.25">
      <c r="A487" s="164" t="s">
        <v>172</v>
      </c>
      <c r="B487" s="126">
        <v>2028</v>
      </c>
      <c r="C487" s="165" t="s">
        <v>741</v>
      </c>
      <c r="D487" s="166">
        <v>3.1655826287280607E-2</v>
      </c>
      <c r="E487" s="130">
        <v>7.7255236248117906E-3</v>
      </c>
      <c r="F487" s="131">
        <v>3.9662407283778282E-2</v>
      </c>
      <c r="G487" s="131">
        <v>9.7414490747623915E-4</v>
      </c>
      <c r="H487" s="145">
        <v>2.0000009999999999E-3</v>
      </c>
      <c r="I487" s="145">
        <v>1.5750004999999997E-2</v>
      </c>
      <c r="J487" s="132">
        <v>1.057936348627524E-3</v>
      </c>
      <c r="K487" s="146">
        <v>3.6236173503327547E-5</v>
      </c>
      <c r="L487" s="147">
        <v>3.7874616673258306E-5</v>
      </c>
    </row>
    <row r="488" spans="1:12" ht="15.75" x14ac:dyDescent="0.25">
      <c r="A488" s="164" t="s">
        <v>172</v>
      </c>
      <c r="B488" s="126">
        <v>2029</v>
      </c>
      <c r="C488" s="165" t="s">
        <v>742</v>
      </c>
      <c r="D488" s="166">
        <v>3.0840042519757215E-2</v>
      </c>
      <c r="E488" s="130">
        <v>6.8795996345358294E-3</v>
      </c>
      <c r="F488" s="131">
        <v>3.6134807733666757E-2</v>
      </c>
      <c r="G488" s="131">
        <v>9.1167693607360539E-4</v>
      </c>
      <c r="H488" s="145">
        <v>2.0000009999999999E-3</v>
      </c>
      <c r="I488" s="145">
        <v>1.5750005000000001E-2</v>
      </c>
      <c r="J488" s="132">
        <v>9.9017848372940937E-4</v>
      </c>
      <c r="K488" s="146">
        <v>3.1939069198486168E-5</v>
      </c>
      <c r="L488" s="147">
        <v>3.3383217087917015E-5</v>
      </c>
    </row>
    <row r="489" spans="1:12" ht="15.75" x14ac:dyDescent="0.25">
      <c r="A489" s="164" t="s">
        <v>172</v>
      </c>
      <c r="B489" s="126">
        <v>2030</v>
      </c>
      <c r="C489" s="165" t="s">
        <v>743</v>
      </c>
      <c r="D489" s="166">
        <v>3.0094175785352464E-2</v>
      </c>
      <c r="E489" s="130">
        <v>6.189025532190604E-3</v>
      </c>
      <c r="F489" s="131">
        <v>3.3216749343089415E-2</v>
      </c>
      <c r="G489" s="131">
        <v>8.5357857363484765E-4</v>
      </c>
      <c r="H489" s="145">
        <v>2.0000009999999995E-3</v>
      </c>
      <c r="I489" s="145">
        <v>1.5750005000000001E-2</v>
      </c>
      <c r="J489" s="132">
        <v>9.2714906847857258E-4</v>
      </c>
      <c r="K489" s="146">
        <v>2.819760145380427E-5</v>
      </c>
      <c r="L489" s="147">
        <v>2.9472567944079402E-5</v>
      </c>
    </row>
    <row r="490" spans="1:12" ht="15.75" x14ac:dyDescent="0.25">
      <c r="A490" s="164" t="s">
        <v>172</v>
      </c>
      <c r="B490" s="126">
        <v>2031</v>
      </c>
      <c r="C490" s="165" t="s">
        <v>744</v>
      </c>
      <c r="D490" s="166">
        <v>2.9417189310794789E-2</v>
      </c>
      <c r="E490" s="130">
        <v>5.6319146524710607E-3</v>
      </c>
      <c r="F490" s="131">
        <v>3.0721589922886761E-2</v>
      </c>
      <c r="G490" s="131">
        <v>8.0746314419159651E-4</v>
      </c>
      <c r="H490" s="145">
        <v>2.0000009999999999E-3</v>
      </c>
      <c r="I490" s="145">
        <v>1.5750005000000001E-2</v>
      </c>
      <c r="J490" s="132">
        <v>8.7705828767295924E-4</v>
      </c>
      <c r="K490" s="146">
        <v>2.669604002836077E-5</v>
      </c>
      <c r="L490" s="147">
        <v>2.7903113441703778E-5</v>
      </c>
    </row>
    <row r="491" spans="1:12" ht="15.75" x14ac:dyDescent="0.25">
      <c r="A491" s="164" t="s">
        <v>172</v>
      </c>
      <c r="B491" s="126">
        <v>2032</v>
      </c>
      <c r="C491" s="165" t="s">
        <v>745</v>
      </c>
      <c r="D491" s="166">
        <v>2.8804917494529791E-2</v>
      </c>
      <c r="E491" s="130">
        <v>5.1057400610576616E-3</v>
      </c>
      <c r="F491" s="131">
        <v>2.8611832041228705E-2</v>
      </c>
      <c r="G491" s="131">
        <v>7.5812142968403775E-4</v>
      </c>
      <c r="H491" s="145">
        <v>2.0000009999999999E-3</v>
      </c>
      <c r="I491" s="145">
        <v>1.5750005000000001E-2</v>
      </c>
      <c r="J491" s="132">
        <v>8.2348420677691577E-4</v>
      </c>
      <c r="K491" s="146">
        <v>2.4604282222409373E-5</v>
      </c>
      <c r="L491" s="147">
        <v>2.5716774722701985E-5</v>
      </c>
    </row>
    <row r="492" spans="1:12" ht="15.75" x14ac:dyDescent="0.25">
      <c r="A492" s="164" t="s">
        <v>172</v>
      </c>
      <c r="B492" s="126">
        <v>2033</v>
      </c>
      <c r="C492" s="165" t="s">
        <v>746</v>
      </c>
      <c r="D492" s="166">
        <v>2.8256539560945051E-2</v>
      </c>
      <c r="E492" s="130">
        <v>4.6493354707806585E-3</v>
      </c>
      <c r="F492" s="131">
        <v>2.6852226412583929E-2</v>
      </c>
      <c r="G492" s="131">
        <v>7.1323704969670099E-4</v>
      </c>
      <c r="H492" s="145">
        <v>2.0000010000000004E-3</v>
      </c>
      <c r="I492" s="145">
        <v>1.5750005000000004E-2</v>
      </c>
      <c r="J492" s="132">
        <v>7.747145354169506E-4</v>
      </c>
      <c r="K492" s="146">
        <v>2.3506803194228739E-5</v>
      </c>
      <c r="L492" s="147">
        <v>2.4569680890891014E-5</v>
      </c>
    </row>
    <row r="493" spans="1:12" ht="15.75" x14ac:dyDescent="0.25">
      <c r="A493" s="164" t="s">
        <v>172</v>
      </c>
      <c r="B493" s="126">
        <v>2034</v>
      </c>
      <c r="C493" s="165" t="s">
        <v>747</v>
      </c>
      <c r="D493" s="166">
        <v>2.7762896537750555E-2</v>
      </c>
      <c r="E493" s="130">
        <v>4.2299587373989681E-3</v>
      </c>
      <c r="F493" s="131">
        <v>2.5306050958599186E-2</v>
      </c>
      <c r="G493" s="131">
        <v>6.7094532425652988E-4</v>
      </c>
      <c r="H493" s="145">
        <v>2.0000009999999995E-3</v>
      </c>
      <c r="I493" s="145">
        <v>1.5750005000000001E-2</v>
      </c>
      <c r="J493" s="132">
        <v>7.2876954193836245E-4</v>
      </c>
      <c r="K493" s="146">
        <v>2.2298296369503197E-5</v>
      </c>
      <c r="L493" s="147">
        <v>2.3306525394001224E-5</v>
      </c>
    </row>
    <row r="494" spans="1:12" ht="15.75" x14ac:dyDescent="0.25">
      <c r="A494" s="164" t="s">
        <v>172</v>
      </c>
      <c r="B494" s="126">
        <v>2035</v>
      </c>
      <c r="C494" s="165" t="s">
        <v>748</v>
      </c>
      <c r="D494" s="166">
        <v>2.7325004472615773E-2</v>
      </c>
      <c r="E494" s="130">
        <v>3.8642181469048329E-3</v>
      </c>
      <c r="F494" s="131">
        <v>2.4046078164632213E-2</v>
      </c>
      <c r="G494" s="131">
        <v>6.3229002947408038E-4</v>
      </c>
      <c r="H494" s="145">
        <v>2.0000009999999999E-3</v>
      </c>
      <c r="I494" s="145">
        <v>1.5750004999999997E-2</v>
      </c>
      <c r="J494" s="132">
        <v>6.8677173339128279E-4</v>
      </c>
      <c r="K494" s="146">
        <v>2.1272038773851425E-5</v>
      </c>
      <c r="L494" s="147">
        <v>2.2233861903317782E-5</v>
      </c>
    </row>
    <row r="495" spans="1:12" ht="15.75" x14ac:dyDescent="0.25">
      <c r="A495" s="164" t="s">
        <v>172</v>
      </c>
      <c r="B495" s="126">
        <v>2036</v>
      </c>
      <c r="C495" s="165" t="s">
        <v>749</v>
      </c>
      <c r="D495" s="166">
        <v>2.6935863608386647E-2</v>
      </c>
      <c r="E495" s="130">
        <v>3.5380623609553206E-3</v>
      </c>
      <c r="F495" s="131">
        <v>2.2950281319537441E-2</v>
      </c>
      <c r="G495" s="131">
        <v>5.9887170144592094E-4</v>
      </c>
      <c r="H495" s="145">
        <v>2.0000009999999999E-3</v>
      </c>
      <c r="I495" s="145">
        <v>1.5750005000000001E-2</v>
      </c>
      <c r="J495" s="132">
        <v>6.5046853253973276E-4</v>
      </c>
      <c r="K495" s="146">
        <v>2.0267980354859742E-5</v>
      </c>
      <c r="L495" s="147">
        <v>2.1184405955341363E-5</v>
      </c>
    </row>
    <row r="496" spans="1:12" ht="15.75" x14ac:dyDescent="0.25">
      <c r="A496" s="164" t="s">
        <v>172</v>
      </c>
      <c r="B496" s="126">
        <v>2037</v>
      </c>
      <c r="C496" s="165" t="s">
        <v>750</v>
      </c>
      <c r="D496" s="166">
        <v>2.6596298277494053E-2</v>
      </c>
      <c r="E496" s="130">
        <v>3.2634117934081052E-3</v>
      </c>
      <c r="F496" s="131">
        <v>2.2065020830640898E-2</v>
      </c>
      <c r="G496" s="131">
        <v>5.6895232684276223E-4</v>
      </c>
      <c r="H496" s="145">
        <v>2.0000009999999999E-3</v>
      </c>
      <c r="I496" s="145">
        <v>1.5750005000000001E-2</v>
      </c>
      <c r="J496" s="132">
        <v>6.1796943735182176E-4</v>
      </c>
      <c r="K496" s="146">
        <v>1.9296239145141759E-5</v>
      </c>
      <c r="L496" s="147">
        <v>2.0168725570924812E-5</v>
      </c>
    </row>
    <row r="497" spans="1:12" ht="15.75" x14ac:dyDescent="0.25">
      <c r="A497" s="164" t="s">
        <v>172</v>
      </c>
      <c r="B497" s="126">
        <v>2038</v>
      </c>
      <c r="C497" s="165" t="s">
        <v>751</v>
      </c>
      <c r="D497" s="166">
        <v>2.6299066055913173E-2</v>
      </c>
      <c r="E497" s="130">
        <v>3.0105036672596524E-3</v>
      </c>
      <c r="F497" s="131">
        <v>2.1250938699664056E-2</v>
      </c>
      <c r="G497" s="131">
        <v>5.4220170656272583E-4</v>
      </c>
      <c r="H497" s="145">
        <v>2.0000009999999995E-3</v>
      </c>
      <c r="I497" s="145">
        <v>1.5750005000000001E-2</v>
      </c>
      <c r="J497" s="132">
        <v>5.889065234132106E-4</v>
      </c>
      <c r="K497" s="146">
        <v>1.858564540337815E-5</v>
      </c>
      <c r="L497" s="147">
        <v>1.9426002016545324E-5</v>
      </c>
    </row>
    <row r="498" spans="1:12" ht="15.75" x14ac:dyDescent="0.25">
      <c r="A498" s="164" t="s">
        <v>172</v>
      </c>
      <c r="B498" s="126">
        <v>2039</v>
      </c>
      <c r="C498" s="165" t="s">
        <v>752</v>
      </c>
      <c r="D498" s="166">
        <v>2.6040443542187184E-2</v>
      </c>
      <c r="E498" s="130">
        <v>2.7590344969387836E-3</v>
      </c>
      <c r="F498" s="131">
        <v>2.0430113716349105E-2</v>
      </c>
      <c r="G498" s="131">
        <v>5.1804823611896369E-4</v>
      </c>
      <c r="H498" s="145">
        <v>2.0000009999999999E-3</v>
      </c>
      <c r="I498" s="145">
        <v>1.5750005000000001E-2</v>
      </c>
      <c r="J498" s="132">
        <v>5.626629077290972E-4</v>
      </c>
      <c r="K498" s="146">
        <v>1.7980099912068409E-5</v>
      </c>
      <c r="L498" s="147">
        <v>1.8793078245883444E-5</v>
      </c>
    </row>
    <row r="499" spans="1:12" ht="15.75" x14ac:dyDescent="0.25">
      <c r="A499" s="164" t="s">
        <v>172</v>
      </c>
      <c r="B499" s="126">
        <v>2040</v>
      </c>
      <c r="C499" s="165" t="s">
        <v>753</v>
      </c>
      <c r="D499" s="166">
        <v>2.5817027994562831E-2</v>
      </c>
      <c r="E499" s="130">
        <v>2.5383983226620944E-3</v>
      </c>
      <c r="F499" s="131">
        <v>1.9767231328459253E-2</v>
      </c>
      <c r="G499" s="131">
        <v>4.9683672957585889E-4</v>
      </c>
      <c r="H499" s="145">
        <v>2.0000010000000004E-3</v>
      </c>
      <c r="I499" s="145">
        <v>1.5750005000000004E-2</v>
      </c>
      <c r="J499" s="132">
        <v>5.3961588416102262E-4</v>
      </c>
      <c r="K499" s="146">
        <v>1.7456117196216999E-5</v>
      </c>
      <c r="L499" s="147">
        <v>1.82453997208307E-5</v>
      </c>
    </row>
    <row r="500" spans="1:12" ht="15.75" x14ac:dyDescent="0.25">
      <c r="A500" s="164" t="s">
        <v>172</v>
      </c>
      <c r="B500" s="126">
        <v>2041</v>
      </c>
      <c r="C500" s="165" t="s">
        <v>754</v>
      </c>
      <c r="D500" s="166">
        <v>2.562572244899013E-2</v>
      </c>
      <c r="E500" s="130">
        <v>2.3662182445433385E-3</v>
      </c>
      <c r="F500" s="131">
        <v>1.9242343662540677E-2</v>
      </c>
      <c r="G500" s="131">
        <v>4.8065962181148379E-4</v>
      </c>
      <c r="H500" s="145">
        <v>2.0000009999999999E-3</v>
      </c>
      <c r="I500" s="145">
        <v>1.5750005000000001E-2</v>
      </c>
      <c r="J500" s="132">
        <v>5.2204013007196533E-4</v>
      </c>
      <c r="K500" s="146">
        <v>1.7015946721450731E-5</v>
      </c>
      <c r="L500" s="147">
        <v>1.7785334545918698E-5</v>
      </c>
    </row>
    <row r="501" spans="1:12" ht="15.75" x14ac:dyDescent="0.25">
      <c r="A501" s="164" t="s">
        <v>172</v>
      </c>
      <c r="B501" s="126">
        <v>2042</v>
      </c>
      <c r="C501" s="165" t="s">
        <v>755</v>
      </c>
      <c r="D501" s="166">
        <v>2.5458925804892851E-2</v>
      </c>
      <c r="E501" s="130">
        <v>2.2158439875610597E-3</v>
      </c>
      <c r="F501" s="131">
        <v>1.8752888140863282E-2</v>
      </c>
      <c r="G501" s="131">
        <v>4.6675344603157407E-4</v>
      </c>
      <c r="H501" s="145">
        <v>2.0000009999999999E-3</v>
      </c>
      <c r="I501" s="145">
        <v>1.5750005000000001E-2</v>
      </c>
      <c r="J501" s="132">
        <v>5.0693072776995774E-4</v>
      </c>
      <c r="K501" s="146">
        <v>1.6666102487963706E-5</v>
      </c>
      <c r="L501" s="147">
        <v>1.7419669390093032E-5</v>
      </c>
    </row>
    <row r="502" spans="1:12" ht="15.75" x14ac:dyDescent="0.25">
      <c r="A502" s="164" t="s">
        <v>172</v>
      </c>
      <c r="B502" s="126">
        <v>2043</v>
      </c>
      <c r="C502" s="165" t="s">
        <v>756</v>
      </c>
      <c r="D502" s="166">
        <v>2.5317944406784219E-2</v>
      </c>
      <c r="E502" s="130">
        <v>2.1020696116384402E-3</v>
      </c>
      <c r="F502" s="131">
        <v>1.8385112044512472E-2</v>
      </c>
      <c r="G502" s="131">
        <v>4.5492145664283271E-4</v>
      </c>
      <c r="H502" s="145">
        <v>2.0000009999999999E-3</v>
      </c>
      <c r="I502" s="145">
        <v>1.5750005000000001E-2</v>
      </c>
      <c r="J502" s="132">
        <v>4.9407477284284229E-4</v>
      </c>
      <c r="K502" s="146">
        <v>1.6372794551165271E-5</v>
      </c>
      <c r="L502" s="147">
        <v>1.7113099351582466E-5</v>
      </c>
    </row>
    <row r="503" spans="1:12" ht="15.75" x14ac:dyDescent="0.25">
      <c r="A503" s="164" t="s">
        <v>172</v>
      </c>
      <c r="B503" s="126">
        <v>2044</v>
      </c>
      <c r="C503" s="165" t="s">
        <v>757</v>
      </c>
      <c r="D503" s="166">
        <v>2.5197600164286949E-2</v>
      </c>
      <c r="E503" s="130">
        <v>2.0217773102304474E-3</v>
      </c>
      <c r="F503" s="131">
        <v>1.8109760048699904E-2</v>
      </c>
      <c r="G503" s="131">
        <v>4.4489152199915976E-4</v>
      </c>
      <c r="H503" s="145">
        <v>2.0000010000000004E-3</v>
      </c>
      <c r="I503" s="145">
        <v>1.5750005000000001E-2</v>
      </c>
      <c r="J503" s="132">
        <v>4.8317631803537807E-4</v>
      </c>
      <c r="K503" s="146">
        <v>1.6131392357876148E-5</v>
      </c>
      <c r="L503" s="147">
        <v>1.6860788179048999E-5</v>
      </c>
    </row>
    <row r="504" spans="1:12" ht="15.75" x14ac:dyDescent="0.25">
      <c r="A504" s="164" t="s">
        <v>172</v>
      </c>
      <c r="B504" s="126">
        <v>2045</v>
      </c>
      <c r="C504" s="165" t="s">
        <v>758</v>
      </c>
      <c r="D504" s="166">
        <v>2.5091056620139926E-2</v>
      </c>
      <c r="E504" s="130">
        <v>1.9697188091839807E-3</v>
      </c>
      <c r="F504" s="131">
        <v>1.7923377253517735E-2</v>
      </c>
      <c r="G504" s="131">
        <v>4.3637529810966653E-4</v>
      </c>
      <c r="H504" s="145">
        <v>2.0000009999999995E-3</v>
      </c>
      <c r="I504" s="145">
        <v>1.5750005000000001E-2</v>
      </c>
      <c r="J504" s="132">
        <v>4.7392198563426038E-4</v>
      </c>
      <c r="K504" s="146">
        <v>1.5948902936386674E-5</v>
      </c>
      <c r="L504" s="147">
        <v>1.6670035444996189E-5</v>
      </c>
    </row>
    <row r="505" spans="1:12" ht="15.75" x14ac:dyDescent="0.25">
      <c r="A505" s="164" t="s">
        <v>172</v>
      </c>
      <c r="B505" s="126">
        <v>2046</v>
      </c>
      <c r="C505" s="165" t="s">
        <v>759</v>
      </c>
      <c r="D505" s="166">
        <v>2.5001184906249183E-2</v>
      </c>
      <c r="E505" s="130">
        <v>1.9242271935541479E-3</v>
      </c>
      <c r="F505" s="131">
        <v>1.7767330135351669E-2</v>
      </c>
      <c r="G505" s="131">
        <v>4.292689220622015E-4</v>
      </c>
      <c r="H505" s="145">
        <v>2.0000009999999999E-3</v>
      </c>
      <c r="I505" s="145">
        <v>1.5750004999999997E-2</v>
      </c>
      <c r="J505" s="132">
        <v>4.661992841116463E-4</v>
      </c>
      <c r="K505" s="146">
        <v>1.5809778789914692E-5</v>
      </c>
      <c r="L505" s="147">
        <v>1.6524626115462221E-5</v>
      </c>
    </row>
    <row r="506" spans="1:12" ht="15.75" x14ac:dyDescent="0.25">
      <c r="A506" s="164" t="s">
        <v>172</v>
      </c>
      <c r="B506" s="126">
        <v>2047</v>
      </c>
      <c r="C506" s="165" t="s">
        <v>760</v>
      </c>
      <c r="D506" s="166">
        <v>2.4923349657527141E-2</v>
      </c>
      <c r="E506" s="130">
        <v>1.8847067595719573E-3</v>
      </c>
      <c r="F506" s="131">
        <v>1.7627129111409786E-2</v>
      </c>
      <c r="G506" s="131">
        <v>4.2339239774714276E-4</v>
      </c>
      <c r="H506" s="145">
        <v>2.0000009999999999E-3</v>
      </c>
      <c r="I506" s="145">
        <v>1.5750005000000004E-2</v>
      </c>
      <c r="J506" s="132">
        <v>4.5981331905201853E-4</v>
      </c>
      <c r="K506" s="146">
        <v>1.5684795399163672E-5</v>
      </c>
      <c r="L506" s="147">
        <v>1.6393994463086119E-5</v>
      </c>
    </row>
    <row r="507" spans="1:12" ht="15.75" x14ac:dyDescent="0.25">
      <c r="A507" s="164" t="s">
        <v>172</v>
      </c>
      <c r="B507" s="126">
        <v>2048</v>
      </c>
      <c r="C507" s="165" t="s">
        <v>761</v>
      </c>
      <c r="D507" s="166">
        <v>2.4856161268373245E-2</v>
      </c>
      <c r="E507" s="130">
        <v>1.8521512402040706E-3</v>
      </c>
      <c r="F507" s="131">
        <v>1.7508222691922651E-2</v>
      </c>
      <c r="G507" s="131">
        <v>4.1852048144064416E-4</v>
      </c>
      <c r="H507" s="145">
        <v>2.0000009999999999E-3</v>
      </c>
      <c r="I507" s="145">
        <v>1.5750004999999997E-2</v>
      </c>
      <c r="J507" s="132">
        <v>4.5451839467379994E-4</v>
      </c>
      <c r="K507" s="146">
        <v>1.5586633730550116E-5</v>
      </c>
      <c r="L507" s="147">
        <v>1.6291383575141383E-5</v>
      </c>
    </row>
    <row r="508" spans="1:12" ht="15.75" x14ac:dyDescent="0.25">
      <c r="A508" s="164" t="s">
        <v>172</v>
      </c>
      <c r="B508" s="126">
        <v>2049</v>
      </c>
      <c r="C508" s="165" t="s">
        <v>762</v>
      </c>
      <c r="D508" s="166">
        <v>2.4797779721737225E-2</v>
      </c>
      <c r="E508" s="130">
        <v>1.8407162710477765E-3</v>
      </c>
      <c r="F508" s="131">
        <v>1.7513277452317802E-2</v>
      </c>
      <c r="G508" s="131">
        <v>4.1554163313692029E-4</v>
      </c>
      <c r="H508" s="145">
        <v>2.0000009999999995E-3</v>
      </c>
      <c r="I508" s="145">
        <v>1.5750005000000001E-2</v>
      </c>
      <c r="J508" s="132">
        <v>4.5128157355908281E-4</v>
      </c>
      <c r="K508" s="146">
        <v>1.5515239578447623E-5</v>
      </c>
      <c r="L508" s="147">
        <v>1.6216770029473482E-5</v>
      </c>
    </row>
    <row r="509" spans="1:12" ht="15.75" x14ac:dyDescent="0.25">
      <c r="A509" s="164" t="s">
        <v>172</v>
      </c>
      <c r="B509" s="126">
        <v>2050</v>
      </c>
      <c r="C509" s="165" t="s">
        <v>763</v>
      </c>
      <c r="D509" s="166">
        <v>2.474915254022499E-2</v>
      </c>
      <c r="E509" s="130">
        <v>1.8315027037639721E-3</v>
      </c>
      <c r="F509" s="131">
        <v>1.7519445688468138E-2</v>
      </c>
      <c r="G509" s="131">
        <v>4.131325928353473E-4</v>
      </c>
      <c r="H509" s="145">
        <v>2.0000009999999995E-3</v>
      </c>
      <c r="I509" s="145">
        <v>1.5750005000000001E-2</v>
      </c>
      <c r="J509" s="132">
        <v>4.4866528850405057E-4</v>
      </c>
      <c r="K509" s="146">
        <v>1.5428444009992939E-5</v>
      </c>
      <c r="L509" s="147">
        <v>1.612604681080979E-5</v>
      </c>
    </row>
    <row r="510" spans="1:12" ht="15.75" x14ac:dyDescent="0.25">
      <c r="A510" s="164" t="s">
        <v>169</v>
      </c>
      <c r="B510" s="126">
        <v>2015</v>
      </c>
      <c r="C510" s="165" t="s">
        <v>171</v>
      </c>
      <c r="D510" s="166">
        <v>4.4910058915821428E-2</v>
      </c>
      <c r="E510" s="130">
        <v>6.6771265129325325E-2</v>
      </c>
      <c r="F510" s="131">
        <v>0.24134228051761683</v>
      </c>
      <c r="G510" s="131">
        <v>2.2357624854988252E-3</v>
      </c>
      <c r="H510" s="145">
        <v>2.0000009999999999E-3</v>
      </c>
      <c r="I510" s="145">
        <v>1.5750005000000004E-2</v>
      </c>
      <c r="J510" s="132">
        <v>2.4185036643411088E-3</v>
      </c>
      <c r="K510" s="146">
        <v>1.8011402784216801E-4</v>
      </c>
      <c r="L510" s="147">
        <v>1.8825798652035596E-4</v>
      </c>
    </row>
    <row r="511" spans="1:12" ht="15.75" x14ac:dyDescent="0.25">
      <c r="A511" s="164" t="s">
        <v>169</v>
      </c>
      <c r="B511" s="126">
        <v>2016</v>
      </c>
      <c r="C511" s="165" t="s">
        <v>170</v>
      </c>
      <c r="D511" s="166">
        <v>4.4009307383031201E-2</v>
      </c>
      <c r="E511" s="130">
        <v>5.5663391918373557E-2</v>
      </c>
      <c r="F511" s="131">
        <v>0.20696264186163513</v>
      </c>
      <c r="G511" s="131">
        <v>2.0837977245318044E-3</v>
      </c>
      <c r="H511" s="145">
        <v>2.0000009999999995E-3</v>
      </c>
      <c r="I511" s="145">
        <v>1.5750005000000001E-2</v>
      </c>
      <c r="J511" s="132">
        <v>2.2559582346478595E-3</v>
      </c>
      <c r="K511" s="146">
        <v>1.5204409606360772E-4</v>
      </c>
      <c r="L511" s="147">
        <v>1.589188538311952E-4</v>
      </c>
    </row>
    <row r="512" spans="1:12" ht="15.75" x14ac:dyDescent="0.25">
      <c r="A512" s="164" t="s">
        <v>169</v>
      </c>
      <c r="B512" s="126">
        <v>2017</v>
      </c>
      <c r="C512" s="165" t="s">
        <v>764</v>
      </c>
      <c r="D512" s="166">
        <v>4.2940667805164354E-2</v>
      </c>
      <c r="E512" s="130">
        <v>4.6640618197928106E-2</v>
      </c>
      <c r="F512" s="131">
        <v>0.17778049794713305</v>
      </c>
      <c r="G512" s="131">
        <v>1.9996641522086003E-3</v>
      </c>
      <c r="H512" s="145">
        <v>2.0000009999999999E-3</v>
      </c>
      <c r="I512" s="145">
        <v>1.5750005000000001E-2</v>
      </c>
      <c r="J512" s="132">
        <v>2.1661520911130726E-3</v>
      </c>
      <c r="K512" s="146">
        <v>1.3906706423879816E-4</v>
      </c>
      <c r="L512" s="147">
        <v>1.4535505707518847E-4</v>
      </c>
    </row>
    <row r="513" spans="1:12" ht="15.75" x14ac:dyDescent="0.25">
      <c r="A513" s="164" t="s">
        <v>169</v>
      </c>
      <c r="B513" s="126">
        <v>2018</v>
      </c>
      <c r="C513" s="165" t="s">
        <v>765</v>
      </c>
      <c r="D513" s="166">
        <v>4.1799389631859023E-2</v>
      </c>
      <c r="E513" s="130">
        <v>3.8803304484275367E-2</v>
      </c>
      <c r="F513" s="131">
        <v>0.15229477267592353</v>
      </c>
      <c r="G513" s="131">
        <v>1.9488920049438711E-3</v>
      </c>
      <c r="H513" s="145">
        <v>2.0000009999999999E-3</v>
      </c>
      <c r="I513" s="145">
        <v>1.5750005000000001E-2</v>
      </c>
      <c r="J513" s="132">
        <v>2.1123394125671545E-3</v>
      </c>
      <c r="K513" s="146">
        <v>1.2817863141932487E-4</v>
      </c>
      <c r="L513" s="147">
        <v>1.3397429688134712E-4</v>
      </c>
    </row>
    <row r="514" spans="1:12" ht="15.75" x14ac:dyDescent="0.25">
      <c r="A514" s="164" t="s">
        <v>169</v>
      </c>
      <c r="B514" s="126">
        <v>2019</v>
      </c>
      <c r="C514" s="165" t="s">
        <v>766</v>
      </c>
      <c r="D514" s="166">
        <v>4.0582927516268179E-2</v>
      </c>
      <c r="E514" s="130">
        <v>3.2092854540565617E-2</v>
      </c>
      <c r="F514" s="131">
        <v>0.13045801110970817</v>
      </c>
      <c r="G514" s="131">
        <v>1.9091336322524001E-3</v>
      </c>
      <c r="H514" s="145">
        <v>2.0000009999999999E-3</v>
      </c>
      <c r="I514" s="145">
        <v>1.5750005000000004E-2</v>
      </c>
      <c r="J514" s="132">
        <v>2.0702553759293597E-3</v>
      </c>
      <c r="K514" s="146">
        <v>1.1890475753755926E-4</v>
      </c>
      <c r="L514" s="147">
        <v>1.2428110650930714E-4</v>
      </c>
    </row>
    <row r="515" spans="1:12" ht="15.75" x14ac:dyDescent="0.25">
      <c r="A515" s="164" t="s">
        <v>169</v>
      </c>
      <c r="B515" s="126">
        <v>2020</v>
      </c>
      <c r="C515" s="165" t="s">
        <v>767</v>
      </c>
      <c r="D515" s="166">
        <v>3.940269829370615E-2</v>
      </c>
      <c r="E515" s="130">
        <v>2.7132635817818426E-2</v>
      </c>
      <c r="F515" s="131">
        <v>0.11230479615893117</v>
      </c>
      <c r="G515" s="131">
        <v>1.8407620550364775E-3</v>
      </c>
      <c r="H515" s="145">
        <v>2.0000010000000004E-3</v>
      </c>
      <c r="I515" s="145">
        <v>1.5750005000000001E-2</v>
      </c>
      <c r="J515" s="132">
        <v>1.9965373405475234E-3</v>
      </c>
      <c r="K515" s="146">
        <v>1.1098576114742156E-4</v>
      </c>
      <c r="L515" s="147">
        <v>1.160040465231324E-4</v>
      </c>
    </row>
    <row r="516" spans="1:12" ht="15.75" x14ac:dyDescent="0.25">
      <c r="A516" s="164" t="s">
        <v>169</v>
      </c>
      <c r="B516" s="126">
        <v>2021</v>
      </c>
      <c r="C516" s="165" t="s">
        <v>768</v>
      </c>
      <c r="D516" s="166">
        <v>3.8181444696907665E-2</v>
      </c>
      <c r="E516" s="130">
        <v>2.2938061370115115E-2</v>
      </c>
      <c r="F516" s="131">
        <v>9.6480699209709975E-2</v>
      </c>
      <c r="G516" s="131">
        <v>1.7319637123372914E-3</v>
      </c>
      <c r="H516" s="145">
        <v>2.0000009999999999E-3</v>
      </c>
      <c r="I516" s="145">
        <v>1.5750004999999997E-2</v>
      </c>
      <c r="J516" s="132">
        <v>1.8788207331107629E-3</v>
      </c>
      <c r="K516" s="146">
        <v>1.0230660194570176E-4</v>
      </c>
      <c r="L516" s="147">
        <v>1.0693245182515243E-4</v>
      </c>
    </row>
    <row r="517" spans="1:12" ht="15.75" x14ac:dyDescent="0.25">
      <c r="A517" s="164" t="s">
        <v>169</v>
      </c>
      <c r="B517" s="126">
        <v>2022</v>
      </c>
      <c r="C517" s="165" t="s">
        <v>769</v>
      </c>
      <c r="D517" s="166">
        <v>3.7003583569108614E-2</v>
      </c>
      <c r="E517" s="130">
        <v>1.8747227438821248E-2</v>
      </c>
      <c r="F517" s="131">
        <v>8.2433027575578313E-2</v>
      </c>
      <c r="G517" s="131">
        <v>1.6274767336056386E-3</v>
      </c>
      <c r="H517" s="145">
        <v>2.0000010000000004E-3</v>
      </c>
      <c r="I517" s="145">
        <v>1.5750005000000004E-2</v>
      </c>
      <c r="J517" s="132">
        <v>1.7659950260356726E-3</v>
      </c>
      <c r="K517" s="146">
        <v>9.2137429820891175E-5</v>
      </c>
      <c r="L517" s="147">
        <v>9.6303477619139188E-5</v>
      </c>
    </row>
    <row r="518" spans="1:12" ht="15.75" x14ac:dyDescent="0.25">
      <c r="A518" s="164" t="s">
        <v>169</v>
      </c>
      <c r="B518" s="126">
        <v>2023</v>
      </c>
      <c r="C518" s="165" t="s">
        <v>770</v>
      </c>
      <c r="D518" s="166">
        <v>3.5841969582415395E-2</v>
      </c>
      <c r="E518" s="130">
        <v>1.6146830033039638E-2</v>
      </c>
      <c r="F518" s="131">
        <v>7.1698047485987459E-2</v>
      </c>
      <c r="G518" s="131">
        <v>1.5373309258210452E-3</v>
      </c>
      <c r="H518" s="145">
        <v>2.0000009999999999E-3</v>
      </c>
      <c r="I518" s="145">
        <v>1.5750005000000001E-2</v>
      </c>
      <c r="J518" s="132">
        <v>1.6684352325654162E-3</v>
      </c>
      <c r="K518" s="146">
        <v>8.2087154139167645E-5</v>
      </c>
      <c r="L518" s="147">
        <v>8.5798765981921643E-5</v>
      </c>
    </row>
    <row r="519" spans="1:12" ht="15.75" x14ac:dyDescent="0.25">
      <c r="A519" s="164" t="s">
        <v>169</v>
      </c>
      <c r="B519" s="126">
        <v>2024</v>
      </c>
      <c r="C519" s="165" t="s">
        <v>771</v>
      </c>
      <c r="D519" s="166">
        <v>3.481866276510779E-2</v>
      </c>
      <c r="E519" s="130">
        <v>1.3910910678417912E-2</v>
      </c>
      <c r="F519" s="131">
        <v>6.2621012107439797E-2</v>
      </c>
      <c r="G519" s="131">
        <v>1.4553253164622641E-3</v>
      </c>
      <c r="H519" s="145">
        <v>2.0000009999999999E-3</v>
      </c>
      <c r="I519" s="145">
        <v>1.5750005000000001E-2</v>
      </c>
      <c r="J519" s="132">
        <v>1.5797765500801392E-3</v>
      </c>
      <c r="K519" s="146">
        <v>7.0893028517305352E-5</v>
      </c>
      <c r="L519" s="147">
        <v>7.409849968761562E-5</v>
      </c>
    </row>
    <row r="520" spans="1:12" ht="15.75" x14ac:dyDescent="0.25">
      <c r="A520" s="164" t="s">
        <v>169</v>
      </c>
      <c r="B520" s="126">
        <v>2025</v>
      </c>
      <c r="C520" s="165" t="s">
        <v>772</v>
      </c>
      <c r="D520" s="166">
        <v>3.3694036065851925E-2</v>
      </c>
      <c r="E520" s="130">
        <v>1.2160673387448064E-2</v>
      </c>
      <c r="F520" s="131">
        <v>5.548735651521073E-2</v>
      </c>
      <c r="G520" s="131">
        <v>1.3931602071564175E-3</v>
      </c>
      <c r="H520" s="145">
        <v>2.0000009999999999E-3</v>
      </c>
      <c r="I520" s="145">
        <v>1.5750005000000001E-2</v>
      </c>
      <c r="J520" s="132">
        <v>1.5123925206571235E-3</v>
      </c>
      <c r="K520" s="146">
        <v>6.5973935595471783E-5</v>
      </c>
      <c r="L520" s="147">
        <v>6.8956985143515953E-5</v>
      </c>
    </row>
    <row r="521" spans="1:12" ht="15.75" x14ac:dyDescent="0.25">
      <c r="A521" s="164" t="s">
        <v>169</v>
      </c>
      <c r="B521" s="126">
        <v>2026</v>
      </c>
      <c r="C521" s="165" t="s">
        <v>773</v>
      </c>
      <c r="D521" s="166">
        <v>3.267728448764444E-2</v>
      </c>
      <c r="E521" s="130">
        <v>1.0775110458195706E-2</v>
      </c>
      <c r="F521" s="131">
        <v>4.9820760816589413E-2</v>
      </c>
      <c r="G521" s="131">
        <v>1.3288493356728099E-3</v>
      </c>
      <c r="H521" s="145">
        <v>2.0000009999999999E-3</v>
      </c>
      <c r="I521" s="145">
        <v>1.5750005000000001E-2</v>
      </c>
      <c r="J521" s="132">
        <v>1.442759436934516E-3</v>
      </c>
      <c r="K521" s="146">
        <v>5.8633505088266038E-5</v>
      </c>
      <c r="L521" s="147">
        <v>6.1284649289241098E-5</v>
      </c>
    </row>
    <row r="522" spans="1:12" ht="15.75" x14ac:dyDescent="0.25">
      <c r="A522" s="164" t="s">
        <v>169</v>
      </c>
      <c r="B522" s="126">
        <v>2027</v>
      </c>
      <c r="C522" s="165" t="s">
        <v>774</v>
      </c>
      <c r="D522" s="166">
        <v>3.1755208958063864E-2</v>
      </c>
      <c r="E522" s="130">
        <v>9.5544117122263444E-3</v>
      </c>
      <c r="F522" s="131">
        <v>4.4932042857599067E-2</v>
      </c>
      <c r="G522" s="131">
        <v>1.2516582385686281E-3</v>
      </c>
      <c r="H522" s="145">
        <v>2.0000010000000004E-3</v>
      </c>
      <c r="I522" s="145">
        <v>1.5750005000000001E-2</v>
      </c>
      <c r="J522" s="132">
        <v>1.35930504463665E-3</v>
      </c>
      <c r="K522" s="146">
        <v>4.6890410844892781E-5</v>
      </c>
      <c r="L522" s="147">
        <v>4.9010590706442358E-5</v>
      </c>
    </row>
    <row r="523" spans="1:12" ht="15.75" x14ac:dyDescent="0.25">
      <c r="A523" s="164" t="s">
        <v>169</v>
      </c>
      <c r="B523" s="126">
        <v>2028</v>
      </c>
      <c r="C523" s="165" t="s">
        <v>775</v>
      </c>
      <c r="D523" s="166">
        <v>3.0929282014513608E-2</v>
      </c>
      <c r="E523" s="130">
        <v>8.5314080817178537E-3</v>
      </c>
      <c r="F523" s="131">
        <v>4.0864362782659425E-2</v>
      </c>
      <c r="G523" s="131">
        <v>1.173353847742395E-3</v>
      </c>
      <c r="H523" s="145">
        <v>2.0000010000000004E-3</v>
      </c>
      <c r="I523" s="145">
        <v>1.5750005000000004E-2</v>
      </c>
      <c r="J523" s="132">
        <v>1.2743940141434213E-3</v>
      </c>
      <c r="K523" s="146">
        <v>4.0939367469057667E-5</v>
      </c>
      <c r="L523" s="147">
        <v>4.2790465757385684E-5</v>
      </c>
    </row>
    <row r="524" spans="1:12" ht="15.75" x14ac:dyDescent="0.25">
      <c r="A524" s="164" t="s">
        <v>169</v>
      </c>
      <c r="B524" s="126">
        <v>2029</v>
      </c>
      <c r="C524" s="165" t="s">
        <v>776</v>
      </c>
      <c r="D524" s="166">
        <v>3.0187065693256344E-2</v>
      </c>
      <c r="E524" s="130">
        <v>7.6075169266982797E-3</v>
      </c>
      <c r="F524" s="131">
        <v>3.7280588161381266E-2</v>
      </c>
      <c r="G524" s="131">
        <v>1.1000073466392725E-3</v>
      </c>
      <c r="H524" s="145">
        <v>2.0000009999999999E-3</v>
      </c>
      <c r="I524" s="145">
        <v>1.5750005000000001E-2</v>
      </c>
      <c r="J524" s="132">
        <v>1.1947658524255899E-3</v>
      </c>
      <c r="K524" s="146">
        <v>3.75770058968166E-5</v>
      </c>
      <c r="L524" s="147">
        <v>3.927606985171337E-5</v>
      </c>
    </row>
    <row r="525" spans="1:12" ht="15.75" x14ac:dyDescent="0.25">
      <c r="A525" s="164" t="s">
        <v>169</v>
      </c>
      <c r="B525" s="126">
        <v>2030</v>
      </c>
      <c r="C525" s="165" t="s">
        <v>777</v>
      </c>
      <c r="D525" s="166">
        <v>2.9525438991993062E-2</v>
      </c>
      <c r="E525" s="130">
        <v>6.8589345524034647E-3</v>
      </c>
      <c r="F525" s="131">
        <v>3.4359686913972703E-2</v>
      </c>
      <c r="G525" s="131">
        <v>1.0295097526621469E-3</v>
      </c>
      <c r="H525" s="145">
        <v>2.0000010000000004E-3</v>
      </c>
      <c r="I525" s="145">
        <v>1.5750005000000004E-2</v>
      </c>
      <c r="J525" s="132">
        <v>1.1183254102937377E-3</v>
      </c>
      <c r="K525" s="146">
        <v>3.2103883129915321E-5</v>
      </c>
      <c r="L525" s="147">
        <v>3.3555479419268688E-5</v>
      </c>
    </row>
    <row r="526" spans="1:12" ht="15.75" x14ac:dyDescent="0.25">
      <c r="A526" s="164" t="s">
        <v>169</v>
      </c>
      <c r="B526" s="126">
        <v>2031</v>
      </c>
      <c r="C526" s="165" t="s">
        <v>778</v>
      </c>
      <c r="D526" s="166">
        <v>2.8942593644927111E-2</v>
      </c>
      <c r="E526" s="130">
        <v>6.1965386338242454E-3</v>
      </c>
      <c r="F526" s="131">
        <v>3.1810533256547334E-2</v>
      </c>
      <c r="G526" s="131">
        <v>9.6628635550047109E-4</v>
      </c>
      <c r="H526" s="145">
        <v>2.0000010000000004E-3</v>
      </c>
      <c r="I526" s="145">
        <v>1.5750005000000004E-2</v>
      </c>
      <c r="J526" s="132">
        <v>1.0496416717634249E-3</v>
      </c>
      <c r="K526" s="146">
        <v>3.0278642825261161E-5</v>
      </c>
      <c r="L526" s="147">
        <v>3.1647708189000407E-5</v>
      </c>
    </row>
    <row r="527" spans="1:12" ht="15.75" x14ac:dyDescent="0.25">
      <c r="A527" s="164" t="s">
        <v>169</v>
      </c>
      <c r="B527" s="126">
        <v>2032</v>
      </c>
      <c r="C527" s="165" t="s">
        <v>779</v>
      </c>
      <c r="D527" s="166">
        <v>2.842120803830574E-2</v>
      </c>
      <c r="E527" s="130">
        <v>5.6157656167935251E-3</v>
      </c>
      <c r="F527" s="131">
        <v>2.9661764920896554E-2</v>
      </c>
      <c r="G527" s="131">
        <v>9.0748147653523556E-4</v>
      </c>
      <c r="H527" s="145">
        <v>2.0000010000000004E-3</v>
      </c>
      <c r="I527" s="145">
        <v>1.5750005000000001E-2</v>
      </c>
      <c r="J527" s="132">
        <v>9.857576408673031E-4</v>
      </c>
      <c r="K527" s="146">
        <v>2.8573773870791984E-5</v>
      </c>
      <c r="L527" s="147">
        <v>2.9865750145175807E-5</v>
      </c>
    </row>
    <row r="528" spans="1:12" ht="15.75" x14ac:dyDescent="0.25">
      <c r="A528" s="164" t="s">
        <v>169</v>
      </c>
      <c r="B528" s="126">
        <v>2033</v>
      </c>
      <c r="C528" s="165" t="s">
        <v>780</v>
      </c>
      <c r="D528" s="166">
        <v>2.796071074773581E-2</v>
      </c>
      <c r="E528" s="130">
        <v>5.09762649775193E-3</v>
      </c>
      <c r="F528" s="131">
        <v>2.7792083719734306E-2</v>
      </c>
      <c r="G528" s="131">
        <v>8.5242396832704804E-4</v>
      </c>
      <c r="H528" s="145">
        <v>2.0000009999999999E-3</v>
      </c>
      <c r="I528" s="145">
        <v>1.5750005000000001E-2</v>
      </c>
      <c r="J528" s="132">
        <v>9.2595608216033466E-4</v>
      </c>
      <c r="K528" s="146">
        <v>2.6716727199903596E-5</v>
      </c>
      <c r="L528" s="147">
        <v>2.7924744750795172E-5</v>
      </c>
    </row>
    <row r="529" spans="1:12" ht="15.75" x14ac:dyDescent="0.25">
      <c r="A529" s="164" t="s">
        <v>169</v>
      </c>
      <c r="B529" s="126">
        <v>2034</v>
      </c>
      <c r="C529" s="165" t="s">
        <v>781</v>
      </c>
      <c r="D529" s="166">
        <v>2.7553758219677017E-2</v>
      </c>
      <c r="E529" s="130">
        <v>4.6354843861806487E-3</v>
      </c>
      <c r="F529" s="131">
        <v>2.6194583603023323E-2</v>
      </c>
      <c r="G529" s="131">
        <v>8.0185094631845145E-4</v>
      </c>
      <c r="H529" s="145">
        <v>2.0000009999999999E-3</v>
      </c>
      <c r="I529" s="145">
        <v>1.5750004999999997E-2</v>
      </c>
      <c r="J529" s="132">
        <v>8.7101349328448023E-4</v>
      </c>
      <c r="K529" s="146">
        <v>2.5316594216365274E-5</v>
      </c>
      <c r="L529" s="147">
        <v>2.6461296778374397E-5</v>
      </c>
    </row>
    <row r="530" spans="1:12" ht="15.75" x14ac:dyDescent="0.25">
      <c r="A530" s="164" t="s">
        <v>169</v>
      </c>
      <c r="B530" s="126">
        <v>2035</v>
      </c>
      <c r="C530" s="165" t="s">
        <v>782</v>
      </c>
      <c r="D530" s="166">
        <v>2.7198079155944653E-2</v>
      </c>
      <c r="E530" s="130">
        <v>4.236601488455601E-3</v>
      </c>
      <c r="F530" s="131">
        <v>2.4895918006108426E-2</v>
      </c>
      <c r="G530" s="131">
        <v>7.5588731547209583E-4</v>
      </c>
      <c r="H530" s="145">
        <v>2.0000009999999999E-3</v>
      </c>
      <c r="I530" s="145">
        <v>1.5750005000000001E-2</v>
      </c>
      <c r="J530" s="132">
        <v>8.2107822467143406E-4</v>
      </c>
      <c r="K530" s="146">
        <v>2.4037293063321085E-5</v>
      </c>
      <c r="L530" s="147">
        <v>2.512415129798439E-5</v>
      </c>
    </row>
    <row r="531" spans="1:12" ht="15.75" x14ac:dyDescent="0.25">
      <c r="A531" s="164" t="s">
        <v>169</v>
      </c>
      <c r="B531" s="126">
        <v>2036</v>
      </c>
      <c r="C531" s="165" t="s">
        <v>783</v>
      </c>
      <c r="D531" s="166">
        <v>2.6887956300590342E-2</v>
      </c>
      <c r="E531" s="130">
        <v>3.8869314992732579E-3</v>
      </c>
      <c r="F531" s="131">
        <v>2.3788944901489403E-2</v>
      </c>
      <c r="G531" s="131">
        <v>7.1594668419116875E-4</v>
      </c>
      <c r="H531" s="145">
        <v>2.0000009999999999E-3</v>
      </c>
      <c r="I531" s="145">
        <v>1.5750005000000001E-2</v>
      </c>
      <c r="J531" s="132">
        <v>7.7770212712697671E-4</v>
      </c>
      <c r="K531" s="146">
        <v>2.2544514886746862E-5</v>
      </c>
      <c r="L531" s="147">
        <v>2.3563878726794709E-5</v>
      </c>
    </row>
    <row r="532" spans="1:12" ht="15.75" x14ac:dyDescent="0.25">
      <c r="A532" s="164" t="s">
        <v>169</v>
      </c>
      <c r="B532" s="126">
        <v>2037</v>
      </c>
      <c r="C532" s="165" t="s">
        <v>784</v>
      </c>
      <c r="D532" s="166">
        <v>2.6620767785752068E-2</v>
      </c>
      <c r="E532" s="130">
        <v>3.588681483388399E-3</v>
      </c>
      <c r="F532" s="131">
        <v>2.2877435643377679E-2</v>
      </c>
      <c r="G532" s="131">
        <v>6.8062448150553142E-4</v>
      </c>
      <c r="H532" s="145">
        <v>2.0000010000000004E-3</v>
      </c>
      <c r="I532" s="145">
        <v>1.5750005000000004E-2</v>
      </c>
      <c r="J532" s="132">
        <v>7.3933327442797785E-4</v>
      </c>
      <c r="K532" s="146">
        <v>2.1429320182140483E-5</v>
      </c>
      <c r="L532" s="147">
        <v>2.2398258789543954E-5</v>
      </c>
    </row>
    <row r="533" spans="1:12" ht="15.75" x14ac:dyDescent="0.25">
      <c r="A533" s="164" t="s">
        <v>169</v>
      </c>
      <c r="B533" s="126">
        <v>2038</v>
      </c>
      <c r="C533" s="165" t="s">
        <v>785</v>
      </c>
      <c r="D533" s="166">
        <v>2.6391699557713352E-2</v>
      </c>
      <c r="E533" s="130">
        <v>3.3107050625839165E-3</v>
      </c>
      <c r="F533" s="131">
        <v>2.2022107853410078E-2</v>
      </c>
      <c r="G533" s="131">
        <v>6.4910547422758393E-4</v>
      </c>
      <c r="H533" s="145">
        <v>2.0000009999999999E-3</v>
      </c>
      <c r="I533" s="145">
        <v>1.5750005000000001E-2</v>
      </c>
      <c r="J533" s="132">
        <v>7.0508924676537061E-4</v>
      </c>
      <c r="K533" s="146">
        <v>2.0582464310917758E-5</v>
      </c>
      <c r="L533" s="147">
        <v>2.1513110583415843E-5</v>
      </c>
    </row>
    <row r="534" spans="1:12" ht="15.75" x14ac:dyDescent="0.25">
      <c r="A534" s="164" t="s">
        <v>169</v>
      </c>
      <c r="B534" s="126">
        <v>2039</v>
      </c>
      <c r="C534" s="165" t="s">
        <v>786</v>
      </c>
      <c r="D534" s="166">
        <v>2.6194448340740282E-2</v>
      </c>
      <c r="E534" s="130">
        <v>3.0523424006139352E-3</v>
      </c>
      <c r="F534" s="131">
        <v>2.1231699701464556E-2</v>
      </c>
      <c r="G534" s="131">
        <v>6.2101814648804834E-4</v>
      </c>
      <c r="H534" s="145">
        <v>2.0000009999999999E-3</v>
      </c>
      <c r="I534" s="145">
        <v>1.5750005000000004E-2</v>
      </c>
      <c r="J534" s="132">
        <v>6.7457634454317033E-4</v>
      </c>
      <c r="K534" s="146">
        <v>1.9772862487549021E-5</v>
      </c>
      <c r="L534" s="147">
        <v>2.0666904405853842E-5</v>
      </c>
    </row>
    <row r="535" spans="1:12" ht="15.75" x14ac:dyDescent="0.25">
      <c r="A535" s="164" t="s">
        <v>169</v>
      </c>
      <c r="B535" s="126">
        <v>2040</v>
      </c>
      <c r="C535" s="165" t="s">
        <v>787</v>
      </c>
      <c r="D535" s="166">
        <v>2.6027624511081367E-2</v>
      </c>
      <c r="E535" s="130">
        <v>2.8298044843590091E-3</v>
      </c>
      <c r="F535" s="131">
        <v>2.0604702246459428E-2</v>
      </c>
      <c r="G535" s="131">
        <v>5.9662919371825508E-4</v>
      </c>
      <c r="H535" s="145">
        <v>2.0000009999999999E-3</v>
      </c>
      <c r="I535" s="145">
        <v>1.5750005000000001E-2</v>
      </c>
      <c r="J535" s="132">
        <v>6.4807569719574235E-4</v>
      </c>
      <c r="K535" s="146">
        <v>1.9191355462023317E-5</v>
      </c>
      <c r="L535" s="147">
        <v>2.0059101590925206E-5</v>
      </c>
    </row>
    <row r="536" spans="1:12" ht="15.75" x14ac:dyDescent="0.25">
      <c r="A536" s="164" t="s">
        <v>169</v>
      </c>
      <c r="B536" s="126">
        <v>2041</v>
      </c>
      <c r="C536" s="165" t="s">
        <v>788</v>
      </c>
      <c r="D536" s="166">
        <v>2.5888497391480789E-2</v>
      </c>
      <c r="E536" s="130">
        <v>2.6534782051845841E-3</v>
      </c>
      <c r="F536" s="131">
        <v>2.0084770555800012E-2</v>
      </c>
      <c r="G536" s="131">
        <v>5.7764476241576755E-4</v>
      </c>
      <c r="H536" s="145">
        <v>2.0000010000000008E-3</v>
      </c>
      <c r="I536" s="145">
        <v>1.5750005000000008E-2</v>
      </c>
      <c r="J536" s="132">
        <v>6.2744849380142126E-4</v>
      </c>
      <c r="K536" s="146">
        <v>1.8703999660928157E-5</v>
      </c>
      <c r="L536" s="147">
        <v>1.954971432686531E-5</v>
      </c>
    </row>
    <row r="537" spans="1:12" ht="15.75" x14ac:dyDescent="0.25">
      <c r="A537" s="164" t="s">
        <v>169</v>
      </c>
      <c r="B537" s="126">
        <v>2042</v>
      </c>
      <c r="C537" s="165" t="s">
        <v>789</v>
      </c>
      <c r="D537" s="166">
        <v>2.576999186921889E-2</v>
      </c>
      <c r="E537" s="130">
        <v>2.5035184571928571E-3</v>
      </c>
      <c r="F537" s="131">
        <v>1.9617490673592954E-2</v>
      </c>
      <c r="G537" s="131">
        <v>5.6134496491543344E-4</v>
      </c>
      <c r="H537" s="145">
        <v>2.0000010000000004E-3</v>
      </c>
      <c r="I537" s="145">
        <v>1.5750005000000001E-2</v>
      </c>
      <c r="J537" s="132">
        <v>6.0973997737530665E-4</v>
      </c>
      <c r="K537" s="146">
        <v>1.826114837798078E-5</v>
      </c>
      <c r="L537" s="147">
        <v>1.9086842783300033E-5</v>
      </c>
    </row>
    <row r="538" spans="1:12" ht="15.75" x14ac:dyDescent="0.25">
      <c r="A538" s="164" t="s">
        <v>169</v>
      </c>
      <c r="B538" s="126">
        <v>2043</v>
      </c>
      <c r="C538" s="165" t="s">
        <v>790</v>
      </c>
      <c r="D538" s="166">
        <v>2.5671726079641237E-2</v>
      </c>
      <c r="E538" s="130">
        <v>2.3932866588813333E-3</v>
      </c>
      <c r="F538" s="131">
        <v>1.9281453423870255E-2</v>
      </c>
      <c r="G538" s="131">
        <v>5.4757556914063557E-4</v>
      </c>
      <c r="H538" s="145">
        <v>2.0000010000000004E-3</v>
      </c>
      <c r="I538" s="145">
        <v>1.5750005000000004E-2</v>
      </c>
      <c r="J538" s="132">
        <v>5.94778202588922E-4</v>
      </c>
      <c r="K538" s="146">
        <v>1.7934244796771105E-5</v>
      </c>
      <c r="L538" s="147">
        <v>1.874514951404712E-5</v>
      </c>
    </row>
    <row r="539" spans="1:12" ht="15.75" x14ac:dyDescent="0.25">
      <c r="A539" s="164" t="s">
        <v>169</v>
      </c>
      <c r="B539" s="126">
        <v>2044</v>
      </c>
      <c r="C539" s="165" t="s">
        <v>791</v>
      </c>
      <c r="D539" s="166">
        <v>2.5589105912158145E-2</v>
      </c>
      <c r="E539" s="130">
        <v>2.3082445648702089E-3</v>
      </c>
      <c r="F539" s="131">
        <v>1.8999930757744279E-2</v>
      </c>
      <c r="G539" s="131">
        <v>5.3582366757711907E-4</v>
      </c>
      <c r="H539" s="145">
        <v>2.0000009999999995E-3</v>
      </c>
      <c r="I539" s="145">
        <v>1.5750004999999997E-2</v>
      </c>
      <c r="J539" s="132">
        <v>5.8200929164186677E-4</v>
      </c>
      <c r="K539" s="146">
        <v>1.7645278456840175E-5</v>
      </c>
      <c r="L539" s="147">
        <v>1.8443117472422214E-5</v>
      </c>
    </row>
    <row r="540" spans="1:12" ht="15.75" x14ac:dyDescent="0.25">
      <c r="A540" s="164" t="s">
        <v>169</v>
      </c>
      <c r="B540" s="126">
        <v>2045</v>
      </c>
      <c r="C540" s="165" t="s">
        <v>792</v>
      </c>
      <c r="D540" s="166">
        <v>2.5516748834490861E-2</v>
      </c>
      <c r="E540" s="130">
        <v>2.2515671472086328E-3</v>
      </c>
      <c r="F540" s="131">
        <v>1.8813642351525276E-2</v>
      </c>
      <c r="G540" s="131">
        <v>5.2588581396720052E-4</v>
      </c>
      <c r="H540" s="145">
        <v>2.0000009999999995E-3</v>
      </c>
      <c r="I540" s="145">
        <v>1.5750004999999997E-2</v>
      </c>
      <c r="J540" s="132">
        <v>5.7121108267957311E-4</v>
      </c>
      <c r="K540" s="146">
        <v>1.7408656894527292E-5</v>
      </c>
      <c r="L540" s="147">
        <v>1.81957945280888E-5</v>
      </c>
    </row>
    <row r="541" spans="1:12" ht="15.75" x14ac:dyDescent="0.25">
      <c r="A541" s="164" t="s">
        <v>169</v>
      </c>
      <c r="B541" s="126">
        <v>2046</v>
      </c>
      <c r="C541" s="165" t="s">
        <v>793</v>
      </c>
      <c r="D541" s="166">
        <v>2.545496153780397E-2</v>
      </c>
      <c r="E541" s="130">
        <v>2.201973875604678E-3</v>
      </c>
      <c r="F541" s="131">
        <v>1.8660376447988163E-2</v>
      </c>
      <c r="G541" s="131">
        <v>5.1754792799183792E-4</v>
      </c>
      <c r="H541" s="145">
        <v>2.0000009999999999E-3</v>
      </c>
      <c r="I541" s="145">
        <v>1.5750005000000001E-2</v>
      </c>
      <c r="J541" s="132">
        <v>5.6215098045721149E-4</v>
      </c>
      <c r="K541" s="146">
        <v>1.7218169459325932E-5</v>
      </c>
      <c r="L541" s="147">
        <v>1.7996697834077102E-5</v>
      </c>
    </row>
    <row r="542" spans="1:12" ht="15.75" x14ac:dyDescent="0.25">
      <c r="A542" s="164" t="s">
        <v>169</v>
      </c>
      <c r="B542" s="126">
        <v>2047</v>
      </c>
      <c r="C542" s="165" t="s">
        <v>794</v>
      </c>
      <c r="D542" s="166">
        <v>2.5403612392744385E-2</v>
      </c>
      <c r="E542" s="130">
        <v>2.15845756198351E-3</v>
      </c>
      <c r="F542" s="131">
        <v>1.8520858857591867E-2</v>
      </c>
      <c r="G542" s="131">
        <v>5.1059681506401887E-4</v>
      </c>
      <c r="H542" s="145">
        <v>2.0000009999999999E-3</v>
      </c>
      <c r="I542" s="145">
        <v>1.5750005000000001E-2</v>
      </c>
      <c r="J542" s="132">
        <v>5.5459871586812032E-4</v>
      </c>
      <c r="K542" s="146">
        <v>1.7036635918517904E-5</v>
      </c>
      <c r="L542" s="147">
        <v>1.7806960292864926E-5</v>
      </c>
    </row>
    <row r="543" spans="1:12" ht="15.75" x14ac:dyDescent="0.25">
      <c r="A543" s="164" t="s">
        <v>169</v>
      </c>
      <c r="B543" s="126">
        <v>2048</v>
      </c>
      <c r="C543" s="165" t="s">
        <v>795</v>
      </c>
      <c r="D543" s="166">
        <v>2.5359750526905301E-2</v>
      </c>
      <c r="E543" s="130">
        <v>2.1232343913728589E-3</v>
      </c>
      <c r="F543" s="131">
        <v>1.8405126347056672E-2</v>
      </c>
      <c r="G543" s="131">
        <v>5.0483535890011734E-4</v>
      </c>
      <c r="H543" s="145">
        <v>2.0000010000000004E-3</v>
      </c>
      <c r="I543" s="145">
        <v>1.5750005000000001E-2</v>
      </c>
      <c r="J543" s="132">
        <v>5.4833785780492126E-4</v>
      </c>
      <c r="K543" s="146">
        <v>1.690399762716762E-5</v>
      </c>
      <c r="L543" s="147">
        <v>1.7668324362283836E-5</v>
      </c>
    </row>
    <row r="544" spans="1:12" ht="15.75" x14ac:dyDescent="0.25">
      <c r="A544" s="164" t="s">
        <v>169</v>
      </c>
      <c r="B544" s="126">
        <v>2049</v>
      </c>
      <c r="C544" s="165" t="s">
        <v>796</v>
      </c>
      <c r="D544" s="166">
        <v>2.5322430960726321E-2</v>
      </c>
      <c r="E544" s="130">
        <v>2.1100087547949774E-3</v>
      </c>
      <c r="F544" s="131">
        <v>1.8408073978831735E-2</v>
      </c>
      <c r="G544" s="131">
        <v>5.0117505924788359E-4</v>
      </c>
      <c r="H544" s="145">
        <v>2.0000009999999999E-3</v>
      </c>
      <c r="I544" s="145">
        <v>1.5750005000000001E-2</v>
      </c>
      <c r="J544" s="132">
        <v>5.4436219562874481E-4</v>
      </c>
      <c r="K544" s="146">
        <v>1.6786680204097788E-5</v>
      </c>
      <c r="L544" s="147">
        <v>1.7545704999497036E-5</v>
      </c>
    </row>
    <row r="545" spans="1:12" ht="15.75" x14ac:dyDescent="0.25">
      <c r="A545" s="164" t="s">
        <v>169</v>
      </c>
      <c r="B545" s="126">
        <v>2050</v>
      </c>
      <c r="C545" s="165" t="s">
        <v>797</v>
      </c>
      <c r="D545" s="166">
        <v>2.5290902411371646E-2</v>
      </c>
      <c r="E545" s="130">
        <v>2.099592177410515E-3</v>
      </c>
      <c r="F545" s="131">
        <v>1.8414347418950729E-2</v>
      </c>
      <c r="G545" s="131">
        <v>4.9821630935280357E-4</v>
      </c>
      <c r="H545" s="145">
        <v>2.0000009999999999E-3</v>
      </c>
      <c r="I545" s="145">
        <v>1.5750005000000004E-2</v>
      </c>
      <c r="J545" s="132">
        <v>5.4114878867824725E-4</v>
      </c>
      <c r="K545" s="146">
        <v>1.6681097487411947E-5</v>
      </c>
      <c r="L545" s="147">
        <v>1.7435344899084819E-5</v>
      </c>
    </row>
    <row r="546" spans="1:12" ht="15.75" x14ac:dyDescent="0.25">
      <c r="A546" s="164" t="s">
        <v>166</v>
      </c>
      <c r="B546" s="126">
        <v>2015</v>
      </c>
      <c r="C546" s="165" t="s">
        <v>168</v>
      </c>
      <c r="D546" s="166">
        <v>4.6173859106487719E-2</v>
      </c>
      <c r="E546" s="130">
        <v>5.7314373081462672E-2</v>
      </c>
      <c r="F546" s="131">
        <v>0.20782370826667551</v>
      </c>
      <c r="G546" s="131">
        <v>1.9298384369336942E-3</v>
      </c>
      <c r="H546" s="145">
        <v>2.0000009999999999E-3</v>
      </c>
      <c r="I546" s="145">
        <v>1.5750005000000001E-2</v>
      </c>
      <c r="J546" s="132">
        <v>2.087821201083132E-3</v>
      </c>
      <c r="K546" s="146">
        <v>1.4145805214500231E-4</v>
      </c>
      <c r="L546" s="147">
        <v>1.4785415755058287E-4</v>
      </c>
    </row>
    <row r="547" spans="1:12" ht="15.75" x14ac:dyDescent="0.25">
      <c r="A547" s="164" t="s">
        <v>166</v>
      </c>
      <c r="B547" s="126">
        <v>2016</v>
      </c>
      <c r="C547" s="165" t="s">
        <v>167</v>
      </c>
      <c r="D547" s="166">
        <v>4.5240167385160332E-2</v>
      </c>
      <c r="E547" s="130">
        <v>4.7573582821684959E-2</v>
      </c>
      <c r="F547" s="131">
        <v>0.17892626751064761</v>
      </c>
      <c r="G547" s="131">
        <v>1.8275120208023803E-3</v>
      </c>
      <c r="H547" s="145">
        <v>2.0000009999999995E-3</v>
      </c>
      <c r="I547" s="145">
        <v>1.5750004999999997E-2</v>
      </c>
      <c r="J547" s="132">
        <v>1.9790436336154294E-3</v>
      </c>
      <c r="K547" s="146">
        <v>1.1877029325096639E-4</v>
      </c>
      <c r="L547" s="147">
        <v>1.241405583592057E-4</v>
      </c>
    </row>
    <row r="548" spans="1:12" ht="15.75" x14ac:dyDescent="0.25">
      <c r="A548" s="164" t="s">
        <v>166</v>
      </c>
      <c r="B548" s="126">
        <v>2017</v>
      </c>
      <c r="C548" s="165" t="s">
        <v>798</v>
      </c>
      <c r="D548" s="166">
        <v>4.4143885951880811E-2</v>
      </c>
      <c r="E548" s="130">
        <v>3.9101600438366163E-2</v>
      </c>
      <c r="F548" s="131">
        <v>0.15216560642740057</v>
      </c>
      <c r="G548" s="131">
        <v>1.7690851264251265E-3</v>
      </c>
      <c r="H548" s="145">
        <v>2.0000009999999999E-3</v>
      </c>
      <c r="I548" s="145">
        <v>1.5750005000000001E-2</v>
      </c>
      <c r="J548" s="132">
        <v>1.9171077137492005E-3</v>
      </c>
      <c r="K548" s="146">
        <v>1.0902092171103285E-4</v>
      </c>
      <c r="L548" s="147">
        <v>1.1395036456040083E-4</v>
      </c>
    </row>
    <row r="549" spans="1:12" ht="15.75" x14ac:dyDescent="0.25">
      <c r="A549" s="164" t="s">
        <v>166</v>
      </c>
      <c r="B549" s="126">
        <v>2018</v>
      </c>
      <c r="C549" s="165" t="s">
        <v>799</v>
      </c>
      <c r="D549" s="166">
        <v>4.3014333764387742E-2</v>
      </c>
      <c r="E549" s="130">
        <v>3.1837358632479239E-2</v>
      </c>
      <c r="F549" s="131">
        <v>0.12908557615447014</v>
      </c>
      <c r="G549" s="131">
        <v>1.7392199730364615E-3</v>
      </c>
      <c r="H549" s="145">
        <v>2.0000009999999999E-3</v>
      </c>
      <c r="I549" s="145">
        <v>1.5750005000000001E-2</v>
      </c>
      <c r="J549" s="132">
        <v>1.8859465244071747E-3</v>
      </c>
      <c r="K549" s="146">
        <v>1.0088786152852011E-4</v>
      </c>
      <c r="L549" s="147">
        <v>1.054495618774909E-4</v>
      </c>
    </row>
    <row r="550" spans="1:12" ht="15.75" x14ac:dyDescent="0.25">
      <c r="A550" s="164" t="s">
        <v>166</v>
      </c>
      <c r="B550" s="126">
        <v>2019</v>
      </c>
      <c r="C550" s="165" t="s">
        <v>800</v>
      </c>
      <c r="D550" s="166">
        <v>4.1845048228764579E-2</v>
      </c>
      <c r="E550" s="130">
        <v>2.6008765368824554E-2</v>
      </c>
      <c r="F550" s="131">
        <v>0.10991907564166037</v>
      </c>
      <c r="G550" s="131">
        <v>1.7241124324257474E-3</v>
      </c>
      <c r="H550" s="145">
        <v>2.0000009999999995E-3</v>
      </c>
      <c r="I550" s="145">
        <v>1.5750005000000001E-2</v>
      </c>
      <c r="J550" s="132">
        <v>1.8705330545242432E-3</v>
      </c>
      <c r="K550" s="146">
        <v>9.3206749703165747E-5</v>
      </c>
      <c r="L550" s="147">
        <v>9.7421145682573468E-5</v>
      </c>
    </row>
    <row r="551" spans="1:12" ht="15.75" x14ac:dyDescent="0.25">
      <c r="A551" s="164" t="s">
        <v>166</v>
      </c>
      <c r="B551" s="126">
        <v>2020</v>
      </c>
      <c r="C551" s="165" t="s">
        <v>801</v>
      </c>
      <c r="D551" s="166">
        <v>4.0655325178511552E-2</v>
      </c>
      <c r="E551" s="130">
        <v>2.1854220626653965E-2</v>
      </c>
      <c r="F551" s="131">
        <v>9.4256350492536181E-2</v>
      </c>
      <c r="G551" s="131">
        <v>1.6822609299205992E-3</v>
      </c>
      <c r="H551" s="145">
        <v>2.0000009999999999E-3</v>
      </c>
      <c r="I551" s="145">
        <v>1.5750005000000001E-2</v>
      </c>
      <c r="J551" s="132">
        <v>1.825523444160959E-3</v>
      </c>
      <c r="K551" s="146">
        <v>8.6834179804424756E-5</v>
      </c>
      <c r="L551" s="147">
        <v>9.0760433765944379E-5</v>
      </c>
    </row>
    <row r="552" spans="1:12" ht="15.75" x14ac:dyDescent="0.25">
      <c r="A552" s="164" t="s">
        <v>166</v>
      </c>
      <c r="B552" s="126">
        <v>2021</v>
      </c>
      <c r="C552" s="165" t="s">
        <v>802</v>
      </c>
      <c r="D552" s="166">
        <v>3.9447252237294998E-2</v>
      </c>
      <c r="E552" s="130">
        <v>1.8653773520109468E-2</v>
      </c>
      <c r="F552" s="131">
        <v>8.1151216123875172E-2</v>
      </c>
      <c r="G552" s="131">
        <v>1.6051523861234317E-3</v>
      </c>
      <c r="H552" s="145">
        <v>2.0000009999999999E-3</v>
      </c>
      <c r="I552" s="145">
        <v>1.5750004999999997E-2</v>
      </c>
      <c r="J552" s="132">
        <v>1.7420426817645997E-3</v>
      </c>
      <c r="K552" s="146">
        <v>8.0910282927658999E-5</v>
      </c>
      <c r="L552" s="147">
        <v>8.4568683601625482E-5</v>
      </c>
    </row>
    <row r="553" spans="1:12" ht="15.75" x14ac:dyDescent="0.25">
      <c r="A553" s="164" t="s">
        <v>166</v>
      </c>
      <c r="B553" s="126">
        <v>2022</v>
      </c>
      <c r="C553" s="165" t="s">
        <v>803</v>
      </c>
      <c r="D553" s="166">
        <v>3.8252735186182253E-2</v>
      </c>
      <c r="E553" s="130">
        <v>1.5611351919558682E-2</v>
      </c>
      <c r="F553" s="131">
        <v>6.9816590251018815E-2</v>
      </c>
      <c r="G553" s="131">
        <v>1.5245760926764032E-3</v>
      </c>
      <c r="H553" s="145">
        <v>2.0000009999999999E-3</v>
      </c>
      <c r="I553" s="145">
        <v>1.5750005000000001E-2</v>
      </c>
      <c r="J553" s="132">
        <v>1.6548613875895289E-3</v>
      </c>
      <c r="K553" s="146">
        <v>7.4986291418647436E-5</v>
      </c>
      <c r="L553" s="147">
        <v>7.8376841475294687E-5</v>
      </c>
    </row>
    <row r="554" spans="1:12" ht="15.75" x14ac:dyDescent="0.25">
      <c r="A554" s="164" t="s">
        <v>166</v>
      </c>
      <c r="B554" s="126">
        <v>2023</v>
      </c>
      <c r="C554" s="165" t="s">
        <v>804</v>
      </c>
      <c r="D554" s="166">
        <v>3.7073463965205243E-2</v>
      </c>
      <c r="E554" s="130">
        <v>1.3498354804591111E-2</v>
      </c>
      <c r="F554" s="131">
        <v>6.081520617528282E-2</v>
      </c>
      <c r="G554" s="131">
        <v>1.4509130694740587E-3</v>
      </c>
      <c r="H554" s="145">
        <v>2.0000010000000004E-3</v>
      </c>
      <c r="I554" s="145">
        <v>1.5750005000000004E-2</v>
      </c>
      <c r="J554" s="132">
        <v>1.5750561026350788E-3</v>
      </c>
      <c r="K554" s="146">
        <v>6.8414024027496856E-5</v>
      </c>
      <c r="L554" s="147">
        <v>7.1507404224002786E-5</v>
      </c>
    </row>
    <row r="555" spans="1:12" ht="15.75" x14ac:dyDescent="0.25">
      <c r="A555" s="164" t="s">
        <v>166</v>
      </c>
      <c r="B555" s="126">
        <v>2024</v>
      </c>
      <c r="C555" s="165" t="s">
        <v>805</v>
      </c>
      <c r="D555" s="166">
        <v>3.5909377109826002E-2</v>
      </c>
      <c r="E555" s="130">
        <v>1.172958011205249E-2</v>
      </c>
      <c r="F555" s="131">
        <v>5.3298938459593714E-2</v>
      </c>
      <c r="G555" s="131">
        <v>1.3877232266475282E-3</v>
      </c>
      <c r="H555" s="145">
        <v>2.0000009999999995E-3</v>
      </c>
      <c r="I555" s="145">
        <v>1.5750004999999997E-2</v>
      </c>
      <c r="J555" s="132">
        <v>1.5066618829588491E-3</v>
      </c>
      <c r="K555" s="146">
        <v>6.1371942864735945E-5</v>
      </c>
      <c r="L555" s="147">
        <v>6.4146909151240909E-5</v>
      </c>
    </row>
    <row r="556" spans="1:12" ht="15.75" x14ac:dyDescent="0.25">
      <c r="A556" s="164" t="s">
        <v>166</v>
      </c>
      <c r="B556" s="126">
        <v>2025</v>
      </c>
      <c r="C556" s="165" t="s">
        <v>806</v>
      </c>
      <c r="D556" s="166">
        <v>3.4764553677108068E-2</v>
      </c>
      <c r="E556" s="130">
        <v>1.0263117801625051E-2</v>
      </c>
      <c r="F556" s="131">
        <v>4.7233448589531872E-2</v>
      </c>
      <c r="G556" s="131">
        <v>1.3313122835848987E-3</v>
      </c>
      <c r="H556" s="145">
        <v>2.0000009999999999E-3</v>
      </c>
      <c r="I556" s="145">
        <v>1.5750005000000001E-2</v>
      </c>
      <c r="J556" s="132">
        <v>1.4455724379504914E-3</v>
      </c>
      <c r="K556" s="146">
        <v>5.5445935734285225E-5</v>
      </c>
      <c r="L556" s="147">
        <v>5.7952953643395883E-5</v>
      </c>
    </row>
    <row r="557" spans="1:12" ht="15.75" x14ac:dyDescent="0.25">
      <c r="A557" s="164" t="s">
        <v>166</v>
      </c>
      <c r="B557" s="126">
        <v>2026</v>
      </c>
      <c r="C557" s="165" t="s">
        <v>807</v>
      </c>
      <c r="D557" s="166">
        <v>3.372870213703847E-2</v>
      </c>
      <c r="E557" s="130">
        <v>9.0091472939196667E-3</v>
      </c>
      <c r="F557" s="131">
        <v>4.2282570596375788E-2</v>
      </c>
      <c r="G557" s="131">
        <v>1.2662150239308128E-3</v>
      </c>
      <c r="H557" s="145">
        <v>2.0000009999999999E-3</v>
      </c>
      <c r="I557" s="145">
        <v>1.5750005000000001E-2</v>
      </c>
      <c r="J557" s="132">
        <v>1.3750062509725863E-3</v>
      </c>
      <c r="K557" s="146">
        <v>4.9965604427509108E-5</v>
      </c>
      <c r="L557" s="147">
        <v>5.2224824058223629E-5</v>
      </c>
    </row>
    <row r="558" spans="1:12" ht="15.75" x14ac:dyDescent="0.25">
      <c r="A558" s="164" t="s">
        <v>166</v>
      </c>
      <c r="B558" s="126">
        <v>2027</v>
      </c>
      <c r="C558" s="165" t="s">
        <v>808</v>
      </c>
      <c r="D558" s="166">
        <v>3.2783187781119466E-2</v>
      </c>
      <c r="E558" s="130">
        <v>7.9954459282991584E-3</v>
      </c>
      <c r="F558" s="131">
        <v>3.8205671811749553E-2</v>
      </c>
      <c r="G558" s="131">
        <v>1.2000178722287994E-3</v>
      </c>
      <c r="H558" s="145">
        <v>2.0000009999999999E-3</v>
      </c>
      <c r="I558" s="145">
        <v>1.5750005000000001E-2</v>
      </c>
      <c r="J558" s="132">
        <v>1.3032961561420451E-3</v>
      </c>
      <c r="K558" s="146">
        <v>4.3259482960035761E-5</v>
      </c>
      <c r="L558" s="147">
        <v>4.521549086042895E-5</v>
      </c>
    </row>
    <row r="559" spans="1:12" ht="15.75" x14ac:dyDescent="0.25">
      <c r="A559" s="164" t="s">
        <v>166</v>
      </c>
      <c r="B559" s="126">
        <v>2028</v>
      </c>
      <c r="C559" s="165" t="s">
        <v>809</v>
      </c>
      <c r="D559" s="166">
        <v>3.1932337574947595E-2</v>
      </c>
      <c r="E559" s="130">
        <v>7.1607603864243773E-3</v>
      </c>
      <c r="F559" s="131">
        <v>3.4870670577742298E-2</v>
      </c>
      <c r="G559" s="131">
        <v>1.1280679696019553E-3</v>
      </c>
      <c r="H559" s="145">
        <v>2.0000009999999999E-3</v>
      </c>
      <c r="I559" s="145">
        <v>1.5750005000000001E-2</v>
      </c>
      <c r="J559" s="132">
        <v>1.2252647469218874E-3</v>
      </c>
      <c r="K559" s="146">
        <v>3.8035512719283565E-5</v>
      </c>
      <c r="L559" s="147">
        <v>3.975530892093333E-5</v>
      </c>
    </row>
    <row r="560" spans="1:12" ht="15.75" x14ac:dyDescent="0.25">
      <c r="A560" s="164" t="s">
        <v>166</v>
      </c>
      <c r="B560" s="126">
        <v>2029</v>
      </c>
      <c r="C560" s="165" t="s">
        <v>810</v>
      </c>
      <c r="D560" s="166">
        <v>3.116599239061478E-2</v>
      </c>
      <c r="E560" s="130">
        <v>6.4263648816727916E-3</v>
      </c>
      <c r="F560" s="131">
        <v>3.2023372250708337E-2</v>
      </c>
      <c r="G560" s="131">
        <v>1.0583934010939477E-3</v>
      </c>
      <c r="H560" s="145">
        <v>2.0000009999999999E-3</v>
      </c>
      <c r="I560" s="145">
        <v>1.5750005000000001E-2</v>
      </c>
      <c r="J560" s="132">
        <v>1.1496669313031257E-3</v>
      </c>
      <c r="K560" s="146">
        <v>3.380582256853458E-5</v>
      </c>
      <c r="L560" s="147">
        <v>3.5334367240107008E-5</v>
      </c>
    </row>
    <row r="561" spans="1:12" ht="15.75" x14ac:dyDescent="0.25">
      <c r="A561" s="164" t="s">
        <v>166</v>
      </c>
      <c r="B561" s="126">
        <v>2030</v>
      </c>
      <c r="C561" s="165" t="s">
        <v>811</v>
      </c>
      <c r="D561" s="166">
        <v>3.0481888143877443E-2</v>
      </c>
      <c r="E561" s="130">
        <v>5.8197723500885068E-3</v>
      </c>
      <c r="F561" s="131">
        <v>2.970194388081291E-2</v>
      </c>
      <c r="G561" s="131">
        <v>9.9330291444537874E-4</v>
      </c>
      <c r="H561" s="145">
        <v>2.0000009999999999E-3</v>
      </c>
      <c r="I561" s="145">
        <v>1.5750005000000001E-2</v>
      </c>
      <c r="J561" s="132">
        <v>1.0790070303675922E-3</v>
      </c>
      <c r="K561" s="146">
        <v>3.0688170776755884E-5</v>
      </c>
      <c r="L561" s="147">
        <v>3.2075760865974331E-5</v>
      </c>
    </row>
    <row r="562" spans="1:12" ht="15.75" x14ac:dyDescent="0.25">
      <c r="A562" s="164" t="s">
        <v>166</v>
      </c>
      <c r="B562" s="126">
        <v>2031</v>
      </c>
      <c r="C562" s="165" t="s">
        <v>812</v>
      </c>
      <c r="D562" s="166">
        <v>2.9872580674170389E-2</v>
      </c>
      <c r="E562" s="130">
        <v>5.2914678198975424E-3</v>
      </c>
      <c r="F562" s="131">
        <v>2.7725013593409124E-2</v>
      </c>
      <c r="G562" s="131">
        <v>9.3300422631867916E-4</v>
      </c>
      <c r="H562" s="145">
        <v>2.0000009999999999E-3</v>
      </c>
      <c r="I562" s="145">
        <v>1.5750005000000001E-2</v>
      </c>
      <c r="J562" s="132">
        <v>1.0135023234445649E-3</v>
      </c>
      <c r="K562" s="146">
        <v>2.8902377877039665E-5</v>
      </c>
      <c r="L562" s="147">
        <v>3.0209212040225437E-5</v>
      </c>
    </row>
    <row r="563" spans="1:12" ht="15.75" x14ac:dyDescent="0.25">
      <c r="A563" s="164" t="s">
        <v>166</v>
      </c>
      <c r="B563" s="126">
        <v>2032</v>
      </c>
      <c r="C563" s="165" t="s">
        <v>813</v>
      </c>
      <c r="D563" s="166">
        <v>2.9331358150009052E-2</v>
      </c>
      <c r="E563" s="130">
        <v>4.8323998223533575E-3</v>
      </c>
      <c r="F563" s="131">
        <v>2.6082788787780684E-2</v>
      </c>
      <c r="G563" s="131">
        <v>8.7651312909620745E-4</v>
      </c>
      <c r="H563" s="145">
        <v>2.0000010000000004E-3</v>
      </c>
      <c r="I563" s="145">
        <v>1.5750005000000004E-2</v>
      </c>
      <c r="J563" s="132">
        <v>9.5214768663996773E-4</v>
      </c>
      <c r="K563" s="146">
        <v>2.6911271321789726E-5</v>
      </c>
      <c r="L563" s="147">
        <v>2.8128075040173418E-5</v>
      </c>
    </row>
    <row r="564" spans="1:12" ht="15.75" x14ac:dyDescent="0.25">
      <c r="A564" s="164" t="s">
        <v>166</v>
      </c>
      <c r="B564" s="126">
        <v>2033</v>
      </c>
      <c r="C564" s="165" t="s">
        <v>814</v>
      </c>
      <c r="D564" s="166">
        <v>2.8853277807047842E-2</v>
      </c>
      <c r="E564" s="130">
        <v>4.43337777425519E-3</v>
      </c>
      <c r="F564" s="131">
        <v>2.4709700300378033E-2</v>
      </c>
      <c r="G564" s="131">
        <v>8.2473966741652429E-4</v>
      </c>
      <c r="H564" s="145">
        <v>2.0000009999999999E-3</v>
      </c>
      <c r="I564" s="145">
        <v>1.5750005000000001E-2</v>
      </c>
      <c r="J564" s="132">
        <v>8.9589996251705512E-4</v>
      </c>
      <c r="K564" s="146">
        <v>2.5485885894353292E-5</v>
      </c>
      <c r="L564" s="147">
        <v>2.6638246786078777E-5</v>
      </c>
    </row>
    <row r="565" spans="1:12" ht="15.75" x14ac:dyDescent="0.25">
      <c r="A565" s="164" t="s">
        <v>166</v>
      </c>
      <c r="B565" s="126">
        <v>2034</v>
      </c>
      <c r="C565" s="165" t="s">
        <v>815</v>
      </c>
      <c r="D565" s="166">
        <v>2.8433362834839004E-2</v>
      </c>
      <c r="E565" s="130">
        <v>4.0772400967726179E-3</v>
      </c>
      <c r="F565" s="131">
        <v>2.3547738161344544E-2</v>
      </c>
      <c r="G565" s="131">
        <v>7.769638949950841E-4</v>
      </c>
      <c r="H565" s="145">
        <v>2.0000009999999999E-3</v>
      </c>
      <c r="I565" s="145">
        <v>1.5750004999999997E-2</v>
      </c>
      <c r="J565" s="132">
        <v>8.4399415114898226E-4</v>
      </c>
      <c r="K565" s="146">
        <v>2.4176150978301381E-5</v>
      </c>
      <c r="L565" s="147">
        <v>2.5269291486859452E-5</v>
      </c>
    </row>
    <row r="566" spans="1:12" ht="15.75" x14ac:dyDescent="0.25">
      <c r="A566" s="164" t="s">
        <v>166</v>
      </c>
      <c r="B566" s="126">
        <v>2035</v>
      </c>
      <c r="C566" s="165" t="s">
        <v>816</v>
      </c>
      <c r="D566" s="166">
        <v>2.8068034955929435E-2</v>
      </c>
      <c r="E566" s="130">
        <v>3.7634908642483877E-3</v>
      </c>
      <c r="F566" s="131">
        <v>2.2581808852282163E-2</v>
      </c>
      <c r="G566" s="131">
        <v>7.3331020065770425E-4</v>
      </c>
      <c r="H566" s="145">
        <v>2.0000010000000004E-3</v>
      </c>
      <c r="I566" s="145">
        <v>1.5750005000000004E-2</v>
      </c>
      <c r="J566" s="132">
        <v>7.965690388939831E-4</v>
      </c>
      <c r="K566" s="146">
        <v>2.2950032548645954E-5</v>
      </c>
      <c r="L566" s="147">
        <v>2.3987729133957736E-5</v>
      </c>
    </row>
    <row r="567" spans="1:12" ht="15.75" x14ac:dyDescent="0.25">
      <c r="A567" s="164" t="s">
        <v>166</v>
      </c>
      <c r="B567" s="126">
        <v>2036</v>
      </c>
      <c r="C567" s="165" t="s">
        <v>817</v>
      </c>
      <c r="D567" s="166">
        <v>2.7751530806022488E-2</v>
      </c>
      <c r="E567" s="130">
        <v>3.4816414304789703E-3</v>
      </c>
      <c r="F567" s="131">
        <v>2.1745599250031427E-2</v>
      </c>
      <c r="G567" s="131">
        <v>6.9515639493797636E-4</v>
      </c>
      <c r="H567" s="145">
        <v>2.0000009999999999E-3</v>
      </c>
      <c r="I567" s="145">
        <v>1.5750004999999997E-2</v>
      </c>
      <c r="J567" s="132">
        <v>7.5511592336835421E-4</v>
      </c>
      <c r="K567" s="146">
        <v>2.1938210372031826E-5</v>
      </c>
      <c r="L567" s="147">
        <v>2.2930151692717665E-5</v>
      </c>
    </row>
    <row r="568" spans="1:12" ht="15.75" x14ac:dyDescent="0.25">
      <c r="A568" s="164" t="s">
        <v>166</v>
      </c>
      <c r="B568" s="126">
        <v>2037</v>
      </c>
      <c r="C568" s="165" t="s">
        <v>818</v>
      </c>
      <c r="D568" s="166">
        <v>2.7480194532913314E-2</v>
      </c>
      <c r="E568" s="130">
        <v>3.2431739607796254E-3</v>
      </c>
      <c r="F568" s="131">
        <v>2.1075799354266324E-2</v>
      </c>
      <c r="G568" s="131">
        <v>6.6126769729622358E-4</v>
      </c>
      <c r="H568" s="145">
        <v>2.0000009999999999E-3</v>
      </c>
      <c r="I568" s="145">
        <v>1.5750005000000001E-2</v>
      </c>
      <c r="J568" s="132">
        <v>7.1829705917548961E-4</v>
      </c>
      <c r="K568" s="146">
        <v>2.1044209536446053E-5</v>
      </c>
      <c r="L568" s="147">
        <v>2.1995733255944155E-5</v>
      </c>
    </row>
    <row r="569" spans="1:12" ht="15.75" x14ac:dyDescent="0.25">
      <c r="A569" s="164" t="s">
        <v>166</v>
      </c>
      <c r="B569" s="126">
        <v>2038</v>
      </c>
      <c r="C569" s="165" t="s">
        <v>819</v>
      </c>
      <c r="D569" s="166">
        <v>2.7248336537949173E-2</v>
      </c>
      <c r="E569" s="130">
        <v>3.0311243346259954E-3</v>
      </c>
      <c r="F569" s="131">
        <v>2.0488225830820977E-2</v>
      </c>
      <c r="G569" s="131">
        <v>6.3122543882653058E-4</v>
      </c>
      <c r="H569" s="145">
        <v>2.0000010000000004E-3</v>
      </c>
      <c r="I569" s="145">
        <v>1.5750005000000001E-2</v>
      </c>
      <c r="J569" s="132">
        <v>6.8565654441558464E-4</v>
      </c>
      <c r="K569" s="146">
        <v>2.0255022802118926E-5</v>
      </c>
      <c r="L569" s="147">
        <v>2.117086308912588E-5</v>
      </c>
    </row>
    <row r="570" spans="1:12" ht="15.75" x14ac:dyDescent="0.25">
      <c r="A570" s="164" t="s">
        <v>166</v>
      </c>
      <c r="B570" s="126">
        <v>2039</v>
      </c>
      <c r="C570" s="165" t="s">
        <v>820</v>
      </c>
      <c r="D570" s="166">
        <v>2.7051595797642557E-2</v>
      </c>
      <c r="E570" s="130">
        <v>2.8271261867051961E-3</v>
      </c>
      <c r="F570" s="131">
        <v>1.9924466098923732E-2</v>
      </c>
      <c r="G570" s="131">
        <v>6.0459450449103637E-4</v>
      </c>
      <c r="H570" s="145">
        <v>2.0000009999999999E-3</v>
      </c>
      <c r="I570" s="145">
        <v>1.5750005000000004E-2</v>
      </c>
      <c r="J570" s="132">
        <v>6.5672194290716346E-4</v>
      </c>
      <c r="K570" s="146">
        <v>1.9580098740765427E-5</v>
      </c>
      <c r="L570" s="147">
        <v>2.0465420023115099E-5</v>
      </c>
    </row>
    <row r="571" spans="1:12" ht="15.75" x14ac:dyDescent="0.25">
      <c r="A571" s="164" t="s">
        <v>166</v>
      </c>
      <c r="B571" s="126">
        <v>2040</v>
      </c>
      <c r="C571" s="165" t="s">
        <v>821</v>
      </c>
      <c r="D571" s="166">
        <v>2.6885358402145017E-2</v>
      </c>
      <c r="E571" s="130">
        <v>2.6499229736296143E-3</v>
      </c>
      <c r="F571" s="131">
        <v>1.9469559836563038E-2</v>
      </c>
      <c r="G571" s="131">
        <v>5.8150159158490324E-4</v>
      </c>
      <c r="H571" s="145">
        <v>2.0000009999999995E-3</v>
      </c>
      <c r="I571" s="145">
        <v>1.5750005000000001E-2</v>
      </c>
      <c r="J571" s="132">
        <v>6.3163064287637886E-4</v>
      </c>
      <c r="K571" s="146">
        <v>1.8993679712020351E-5</v>
      </c>
      <c r="L571" s="147">
        <v>1.9852484915250284E-5</v>
      </c>
    </row>
    <row r="572" spans="1:12" ht="15.75" x14ac:dyDescent="0.25">
      <c r="A572" s="164" t="s">
        <v>166</v>
      </c>
      <c r="B572" s="126">
        <v>2041</v>
      </c>
      <c r="C572" s="165" t="s">
        <v>822</v>
      </c>
      <c r="D572" s="166">
        <v>2.6746663643007981E-2</v>
      </c>
      <c r="E572" s="130">
        <v>2.5135309498997877E-3</v>
      </c>
      <c r="F572" s="131">
        <v>1.9114605792029556E-2</v>
      </c>
      <c r="G572" s="131">
        <v>5.6333762024259222E-4</v>
      </c>
      <c r="H572" s="145">
        <v>2.0000010000000004E-3</v>
      </c>
      <c r="I572" s="145">
        <v>1.5750005000000004E-2</v>
      </c>
      <c r="J572" s="132">
        <v>6.1189692389538425E-4</v>
      </c>
      <c r="K572" s="146">
        <v>1.8512370727318908E-5</v>
      </c>
      <c r="L572" s="147">
        <v>1.9349411266240549E-5</v>
      </c>
    </row>
    <row r="573" spans="1:12" ht="15.75" x14ac:dyDescent="0.25">
      <c r="A573" s="164" t="s">
        <v>166</v>
      </c>
      <c r="B573" s="126">
        <v>2042</v>
      </c>
      <c r="C573" s="165" t="s">
        <v>823</v>
      </c>
      <c r="D573" s="166">
        <v>2.662987514462202E-2</v>
      </c>
      <c r="E573" s="130">
        <v>2.3968373661498138E-3</v>
      </c>
      <c r="F573" s="131">
        <v>1.8786931934772873E-2</v>
      </c>
      <c r="G573" s="131">
        <v>5.479145891978223E-4</v>
      </c>
      <c r="H573" s="145">
        <v>2.0000009999999999E-3</v>
      </c>
      <c r="I573" s="145">
        <v>1.5750004999999997E-2</v>
      </c>
      <c r="J573" s="132">
        <v>5.9513940177879259E-4</v>
      </c>
      <c r="K573" s="146">
        <v>1.8121827875265335E-5</v>
      </c>
      <c r="L573" s="147">
        <v>1.8941221443431792E-5</v>
      </c>
    </row>
    <row r="574" spans="1:12" ht="15.75" x14ac:dyDescent="0.25">
      <c r="A574" s="164" t="s">
        <v>166</v>
      </c>
      <c r="B574" s="126">
        <v>2043</v>
      </c>
      <c r="C574" s="165" t="s">
        <v>824</v>
      </c>
      <c r="D574" s="166">
        <v>2.6533174423407649E-2</v>
      </c>
      <c r="E574" s="130">
        <v>2.3076899416553357E-3</v>
      </c>
      <c r="F574" s="131">
        <v>1.8543033304448786E-2</v>
      </c>
      <c r="G574" s="131">
        <v>5.3496765865454921E-4</v>
      </c>
      <c r="H574" s="145">
        <v>2.0000009999999999E-3</v>
      </c>
      <c r="I574" s="145">
        <v>1.5750005000000001E-2</v>
      </c>
      <c r="J574" s="132">
        <v>5.8107135309076253E-4</v>
      </c>
      <c r="K574" s="146">
        <v>1.7818951952467613E-5</v>
      </c>
      <c r="L574" s="147">
        <v>1.8624644401168426E-5</v>
      </c>
    </row>
    <row r="575" spans="1:12" ht="15.75" x14ac:dyDescent="0.25">
      <c r="A575" s="164" t="s">
        <v>166</v>
      </c>
      <c r="B575" s="126">
        <v>2044</v>
      </c>
      <c r="C575" s="165" t="s">
        <v>825</v>
      </c>
      <c r="D575" s="166">
        <v>2.6451029941279479E-2</v>
      </c>
      <c r="E575" s="130">
        <v>2.2414345163810053E-3</v>
      </c>
      <c r="F575" s="131">
        <v>1.8354530204417404E-2</v>
      </c>
      <c r="G575" s="131">
        <v>5.2410776750209205E-4</v>
      </c>
      <c r="H575" s="145">
        <v>2.0000009999999999E-3</v>
      </c>
      <c r="I575" s="145">
        <v>1.5750005000000004E-2</v>
      </c>
      <c r="J575" s="132">
        <v>5.6927007837286958E-4</v>
      </c>
      <c r="K575" s="146">
        <v>1.7573248892035538E-5</v>
      </c>
      <c r="L575" s="147">
        <v>1.8367833296773884E-5</v>
      </c>
    </row>
    <row r="576" spans="1:12" ht="15.75" x14ac:dyDescent="0.25">
      <c r="A576" s="164" t="s">
        <v>166</v>
      </c>
      <c r="B576" s="126">
        <v>2045</v>
      </c>
      <c r="C576" s="165" t="s">
        <v>826</v>
      </c>
      <c r="D576" s="166">
        <v>2.6381447143056656E-2</v>
      </c>
      <c r="E576" s="130">
        <v>2.1956010776711101E-3</v>
      </c>
      <c r="F576" s="131">
        <v>1.8226631018038297E-2</v>
      </c>
      <c r="G576" s="131">
        <v>5.1499017748875861E-4</v>
      </c>
      <c r="H576" s="145">
        <v>2.0000009999999999E-3</v>
      </c>
      <c r="I576" s="145">
        <v>1.5750005000000001E-2</v>
      </c>
      <c r="J576" s="132">
        <v>5.5936200646312202E-4</v>
      </c>
      <c r="K576" s="146">
        <v>1.7382882700400434E-5</v>
      </c>
      <c r="L576" s="147">
        <v>1.8168860459224932E-5</v>
      </c>
    </row>
    <row r="577" spans="1:12" ht="15.75" x14ac:dyDescent="0.25">
      <c r="A577" s="164" t="s">
        <v>166</v>
      </c>
      <c r="B577" s="126">
        <v>2046</v>
      </c>
      <c r="C577" s="165" t="s">
        <v>827</v>
      </c>
      <c r="D577" s="166">
        <v>2.6322878138192861E-2</v>
      </c>
      <c r="E577" s="130">
        <v>2.1551705413774347E-3</v>
      </c>
      <c r="F577" s="131">
        <v>1.8119751952695589E-2</v>
      </c>
      <c r="G577" s="131">
        <v>5.0741001115071471E-4</v>
      </c>
      <c r="H577" s="145">
        <v>2.0000009999999999E-3</v>
      </c>
      <c r="I577" s="145">
        <v>1.5750005000000001E-2</v>
      </c>
      <c r="J577" s="132">
        <v>5.5112411414837202E-4</v>
      </c>
      <c r="K577" s="146">
        <v>1.7230558423585831E-5</v>
      </c>
      <c r="L577" s="147">
        <v>1.8009651960758556E-5</v>
      </c>
    </row>
    <row r="578" spans="1:12" ht="15.75" x14ac:dyDescent="0.25">
      <c r="A578" s="164" t="s">
        <v>166</v>
      </c>
      <c r="B578" s="126">
        <v>2047</v>
      </c>
      <c r="C578" s="165" t="s">
        <v>828</v>
      </c>
      <c r="D578" s="166">
        <v>2.6274055725440632E-2</v>
      </c>
      <c r="E578" s="130">
        <v>2.119938856658306E-3</v>
      </c>
      <c r="F578" s="131">
        <v>1.8022114405090512E-2</v>
      </c>
      <c r="G578" s="131">
        <v>5.0119623751027791E-4</v>
      </c>
      <c r="H578" s="145">
        <v>2.0000009999999995E-3</v>
      </c>
      <c r="I578" s="145">
        <v>1.5750004999999997E-2</v>
      </c>
      <c r="J578" s="132">
        <v>5.4437147300575705E-4</v>
      </c>
      <c r="K578" s="146">
        <v>1.7109064144001866E-5</v>
      </c>
      <c r="L578" s="147">
        <v>1.7882661618949103E-5</v>
      </c>
    </row>
    <row r="579" spans="1:12" ht="15.75" x14ac:dyDescent="0.25">
      <c r="A579" s="164" t="s">
        <v>166</v>
      </c>
      <c r="B579" s="126">
        <v>2048</v>
      </c>
      <c r="C579" s="165" t="s">
        <v>829</v>
      </c>
      <c r="D579" s="166">
        <v>2.6233112735966568E-2</v>
      </c>
      <c r="E579" s="130">
        <v>2.0911525051617095E-3</v>
      </c>
      <c r="F579" s="131">
        <v>1.7939956996032215E-2</v>
      </c>
      <c r="G579" s="131">
        <v>4.9609606798768635E-4</v>
      </c>
      <c r="H579" s="145">
        <v>2.0000009999999999E-3</v>
      </c>
      <c r="I579" s="145">
        <v>1.5750005000000001E-2</v>
      </c>
      <c r="J579" s="132">
        <v>5.3882913845632431E-4</v>
      </c>
      <c r="K579" s="146">
        <v>1.7008090650798859E-5</v>
      </c>
      <c r="L579" s="147">
        <v>1.7777127819513369E-5</v>
      </c>
    </row>
    <row r="580" spans="1:12" ht="15.75" x14ac:dyDescent="0.25">
      <c r="A580" s="164" t="s">
        <v>166</v>
      </c>
      <c r="B580" s="126">
        <v>2049</v>
      </c>
      <c r="C580" s="165" t="s">
        <v>830</v>
      </c>
      <c r="D580" s="166">
        <v>2.6198571894860068E-2</v>
      </c>
      <c r="E580" s="130">
        <v>2.0800109751800289E-3</v>
      </c>
      <c r="F580" s="131">
        <v>1.7946829822531558E-2</v>
      </c>
      <c r="G580" s="131">
        <v>4.9279063809612412E-4</v>
      </c>
      <c r="H580" s="145">
        <v>2.0000009999999999E-3</v>
      </c>
      <c r="I580" s="145">
        <v>1.5750005000000001E-2</v>
      </c>
      <c r="J580" s="132">
        <v>5.3523756052091618E-4</v>
      </c>
      <c r="K580" s="146">
        <v>1.6936452632730018E-5</v>
      </c>
      <c r="L580" s="147">
        <v>1.7702235657837961E-5</v>
      </c>
    </row>
    <row r="581" spans="1:12" ht="15.75" x14ac:dyDescent="0.25">
      <c r="A581" s="164" t="s">
        <v>166</v>
      </c>
      <c r="B581" s="126">
        <v>2050</v>
      </c>
      <c r="C581" s="165" t="s">
        <v>831</v>
      </c>
      <c r="D581" s="166">
        <v>2.617187567761441E-2</v>
      </c>
      <c r="E581" s="130">
        <v>2.0711145286535157E-3</v>
      </c>
      <c r="F581" s="131">
        <v>1.7954785891999971E-2</v>
      </c>
      <c r="G581" s="131">
        <v>4.9015515236389769E-4</v>
      </c>
      <c r="H581" s="145">
        <v>2.0000010000000004E-3</v>
      </c>
      <c r="I581" s="145">
        <v>1.5750005000000001E-2</v>
      </c>
      <c r="J581" s="132">
        <v>5.3237384491509475E-4</v>
      </c>
      <c r="K581" s="146">
        <v>1.6861805648397038E-5</v>
      </c>
      <c r="L581" s="147">
        <v>1.7624222198201119E-5</v>
      </c>
    </row>
    <row r="582" spans="1:12" ht="15.75" x14ac:dyDescent="0.25">
      <c r="A582" s="164" t="s">
        <v>163</v>
      </c>
      <c r="B582" s="126">
        <v>2015</v>
      </c>
      <c r="C582" s="165" t="s">
        <v>165</v>
      </c>
      <c r="D582" s="166">
        <v>4.6492624076667689E-2</v>
      </c>
      <c r="E582" s="130">
        <v>5.2176538330863116E-2</v>
      </c>
      <c r="F582" s="131">
        <v>0.20323454919065867</v>
      </c>
      <c r="G582" s="131">
        <v>1.7652243064413481E-3</v>
      </c>
      <c r="H582" s="145">
        <v>2.0000010000000004E-3</v>
      </c>
      <c r="I582" s="145">
        <v>1.5750005000000001E-2</v>
      </c>
      <c r="J582" s="132">
        <v>1.9104291726211289E-3</v>
      </c>
      <c r="K582" s="146">
        <v>1.2231492974284572E-4</v>
      </c>
      <c r="L582" s="147">
        <v>1.2784547055166504E-4</v>
      </c>
    </row>
    <row r="583" spans="1:12" ht="15.75" x14ac:dyDescent="0.25">
      <c r="A583" s="164" t="s">
        <v>163</v>
      </c>
      <c r="B583" s="126">
        <v>2016</v>
      </c>
      <c r="C583" s="165" t="s">
        <v>164</v>
      </c>
      <c r="D583" s="166">
        <v>4.5560585311375232E-2</v>
      </c>
      <c r="E583" s="130">
        <v>4.3031376520088163E-2</v>
      </c>
      <c r="F583" s="131">
        <v>0.17227229401040212</v>
      </c>
      <c r="G583" s="131">
        <v>1.662444915130581E-3</v>
      </c>
      <c r="H583" s="145">
        <v>2.0000009999999999E-3</v>
      </c>
      <c r="I583" s="145">
        <v>1.5750005000000001E-2</v>
      </c>
      <c r="J583" s="132">
        <v>1.8004707815555882E-3</v>
      </c>
      <c r="K583" s="146">
        <v>1.0872805197937819E-4</v>
      </c>
      <c r="L583" s="147">
        <v>1.1364425031986538E-4</v>
      </c>
    </row>
    <row r="584" spans="1:12" ht="15.75" x14ac:dyDescent="0.25">
      <c r="A584" s="164" t="s">
        <v>163</v>
      </c>
      <c r="B584" s="126">
        <v>2017</v>
      </c>
      <c r="C584" s="165" t="s">
        <v>832</v>
      </c>
      <c r="D584" s="166">
        <v>4.4496010290990914E-2</v>
      </c>
      <c r="E584" s="130">
        <v>3.5204011202057184E-2</v>
      </c>
      <c r="F584" s="131">
        <v>0.14554318358523879</v>
      </c>
      <c r="G584" s="131">
        <v>1.600655769920281E-3</v>
      </c>
      <c r="H584" s="145">
        <v>2.0000009999999999E-3</v>
      </c>
      <c r="I584" s="145">
        <v>1.5750005000000001E-2</v>
      </c>
      <c r="J584" s="132">
        <v>1.73475107007044E-3</v>
      </c>
      <c r="K584" s="146">
        <v>9.8249920400772335E-5</v>
      </c>
      <c r="L584" s="147">
        <v>1.0269234749752531E-4</v>
      </c>
    </row>
    <row r="585" spans="1:12" ht="15.75" x14ac:dyDescent="0.25">
      <c r="A585" s="164" t="s">
        <v>163</v>
      </c>
      <c r="B585" s="126">
        <v>2018</v>
      </c>
      <c r="C585" s="165" t="s">
        <v>833</v>
      </c>
      <c r="D585" s="166">
        <v>4.3301149697606185E-2</v>
      </c>
      <c r="E585" s="130">
        <v>2.8382927065754206E-2</v>
      </c>
      <c r="F585" s="131">
        <v>0.12202722717043625</v>
      </c>
      <c r="G585" s="131">
        <v>1.5612900524293921E-3</v>
      </c>
      <c r="H585" s="145">
        <v>2.0000009999999999E-3</v>
      </c>
      <c r="I585" s="145">
        <v>1.5750005000000001E-2</v>
      </c>
      <c r="J585" s="132">
        <v>1.693151807094483E-3</v>
      </c>
      <c r="K585" s="146">
        <v>8.9752985370977227E-5</v>
      </c>
      <c r="L585" s="147">
        <v>9.3811216405927805E-5</v>
      </c>
    </row>
    <row r="586" spans="1:12" ht="15.75" x14ac:dyDescent="0.25">
      <c r="A586" s="164" t="s">
        <v>163</v>
      </c>
      <c r="B586" s="126">
        <v>2019</v>
      </c>
      <c r="C586" s="165" t="s">
        <v>834</v>
      </c>
      <c r="D586" s="166">
        <v>4.2119313543075521E-2</v>
      </c>
      <c r="E586" s="130">
        <v>2.3062372562177538E-2</v>
      </c>
      <c r="F586" s="131">
        <v>0.10318355841428278</v>
      </c>
      <c r="G586" s="131">
        <v>1.5424644779296526E-3</v>
      </c>
      <c r="H586" s="145">
        <v>2.0000010000000004E-3</v>
      </c>
      <c r="I586" s="145">
        <v>1.5750005000000001E-2</v>
      </c>
      <c r="J586" s="132">
        <v>1.6736670745012853E-3</v>
      </c>
      <c r="K586" s="146">
        <v>8.0100800930591959E-5</v>
      </c>
      <c r="L586" s="147">
        <v>8.372260261508241E-5</v>
      </c>
    </row>
    <row r="587" spans="1:12" ht="15.75" x14ac:dyDescent="0.25">
      <c r="A587" s="164" t="s">
        <v>163</v>
      </c>
      <c r="B587" s="126">
        <v>2020</v>
      </c>
      <c r="C587" s="165" t="s">
        <v>835</v>
      </c>
      <c r="D587" s="166">
        <v>4.0914550191442106E-2</v>
      </c>
      <c r="E587" s="130">
        <v>1.9089883806946994E-2</v>
      </c>
      <c r="F587" s="131">
        <v>8.7772301803375349E-2</v>
      </c>
      <c r="G587" s="131">
        <v>1.5042775504696012E-3</v>
      </c>
      <c r="H587" s="145">
        <v>2.0000009999999999E-3</v>
      </c>
      <c r="I587" s="145">
        <v>1.5750005000000001E-2</v>
      </c>
      <c r="J587" s="132">
        <v>1.6325473898035326E-3</v>
      </c>
      <c r="K587" s="146">
        <v>7.5819552353473222E-5</v>
      </c>
      <c r="L587" s="147">
        <v>7.9247777566401453E-5</v>
      </c>
    </row>
    <row r="588" spans="1:12" ht="15.75" x14ac:dyDescent="0.25">
      <c r="A588" s="164" t="s">
        <v>163</v>
      </c>
      <c r="B588" s="126">
        <v>2021</v>
      </c>
      <c r="C588" s="165" t="s">
        <v>836</v>
      </c>
      <c r="D588" s="166">
        <v>3.9680985066997833E-2</v>
      </c>
      <c r="E588" s="130">
        <v>1.6330472313131485E-2</v>
      </c>
      <c r="F588" s="131">
        <v>7.5282392979342333E-2</v>
      </c>
      <c r="G588" s="131">
        <v>1.4475872361892101E-3</v>
      </c>
      <c r="H588" s="145">
        <v>2.0000009999999995E-3</v>
      </c>
      <c r="I588" s="145">
        <v>1.5750004999999997E-2</v>
      </c>
      <c r="J588" s="132">
        <v>1.5711972683953026E-3</v>
      </c>
      <c r="K588" s="146">
        <v>7.0928175294873177E-5</v>
      </c>
      <c r="L588" s="147">
        <v>7.4135232643576923E-5</v>
      </c>
    </row>
    <row r="589" spans="1:12" ht="15.75" x14ac:dyDescent="0.25">
      <c r="A589" s="164" t="s">
        <v>163</v>
      </c>
      <c r="B589" s="126">
        <v>2022</v>
      </c>
      <c r="C589" s="165" t="s">
        <v>837</v>
      </c>
      <c r="D589" s="166">
        <v>3.847261603400904E-2</v>
      </c>
      <c r="E589" s="130">
        <v>1.3786627436049439E-2</v>
      </c>
      <c r="F589" s="131">
        <v>6.4806823706403352E-2</v>
      </c>
      <c r="G589" s="131">
        <v>1.3778771005614051E-3</v>
      </c>
      <c r="H589" s="145">
        <v>2.0000009999999999E-3</v>
      </c>
      <c r="I589" s="145">
        <v>1.5750005000000001E-2</v>
      </c>
      <c r="J589" s="132">
        <v>1.4957018575635569E-3</v>
      </c>
      <c r="K589" s="146">
        <v>6.611072396454012E-5</v>
      </c>
      <c r="L589" s="147">
        <v>6.9099955889476741E-5</v>
      </c>
    </row>
    <row r="590" spans="1:12" ht="15.75" x14ac:dyDescent="0.25">
      <c r="A590" s="164" t="s">
        <v>163</v>
      </c>
      <c r="B590" s="126">
        <v>2023</v>
      </c>
      <c r="C590" s="165" t="s">
        <v>838</v>
      </c>
      <c r="D590" s="166">
        <v>3.7271777458914718E-2</v>
      </c>
      <c r="E590" s="130">
        <v>1.1855290642769059E-2</v>
      </c>
      <c r="F590" s="131">
        <v>5.6263164253321077E-2</v>
      </c>
      <c r="G590" s="131">
        <v>1.3137858425311987E-3</v>
      </c>
      <c r="H590" s="145">
        <v>2.0000009999999999E-3</v>
      </c>
      <c r="I590" s="145">
        <v>1.5750005000000001E-2</v>
      </c>
      <c r="J590" s="132">
        <v>1.4262167644969507E-3</v>
      </c>
      <c r="K590" s="146">
        <v>6.1626283950705148E-5</v>
      </c>
      <c r="L590" s="147">
        <v>6.4412747856611334E-5</v>
      </c>
    </row>
    <row r="591" spans="1:12" ht="15.75" x14ac:dyDescent="0.25">
      <c r="A591" s="164" t="s">
        <v>163</v>
      </c>
      <c r="B591" s="126">
        <v>2024</v>
      </c>
      <c r="C591" s="165" t="s">
        <v>839</v>
      </c>
      <c r="D591" s="166">
        <v>3.6092465010091432E-2</v>
      </c>
      <c r="E591" s="130">
        <v>1.030805123923473E-2</v>
      </c>
      <c r="F591" s="131">
        <v>4.9308892237376112E-2</v>
      </c>
      <c r="G591" s="131">
        <v>1.2607179177026339E-3</v>
      </c>
      <c r="H591" s="145">
        <v>2.0000009999999995E-3</v>
      </c>
      <c r="I591" s="145">
        <v>1.5750005000000001E-2</v>
      </c>
      <c r="J591" s="132">
        <v>1.3688164390403361E-3</v>
      </c>
      <c r="K591" s="146">
        <v>5.4731927122489649E-5</v>
      </c>
      <c r="L591" s="147">
        <v>5.7206660836815419E-5</v>
      </c>
    </row>
    <row r="592" spans="1:12" ht="15.75" x14ac:dyDescent="0.25">
      <c r="A592" s="164" t="s">
        <v>163</v>
      </c>
      <c r="B592" s="126">
        <v>2025</v>
      </c>
      <c r="C592" s="165" t="s">
        <v>840</v>
      </c>
      <c r="D592" s="166">
        <v>3.4918445626815155E-2</v>
      </c>
      <c r="E592" s="130">
        <v>9.001318613551558E-3</v>
      </c>
      <c r="F592" s="131">
        <v>4.3699811454680521E-2</v>
      </c>
      <c r="G592" s="131">
        <v>1.2113968905627112E-3</v>
      </c>
      <c r="H592" s="145">
        <v>2.0000010000000004E-3</v>
      </c>
      <c r="I592" s="145">
        <v>1.5750005000000001E-2</v>
      </c>
      <c r="J592" s="132">
        <v>1.3153802733920717E-3</v>
      </c>
      <c r="K592" s="146">
        <v>5.0111479075487602E-5</v>
      </c>
      <c r="L592" s="147">
        <v>5.2377298516945806E-5</v>
      </c>
    </row>
    <row r="593" spans="1:12" ht="15.75" x14ac:dyDescent="0.25">
      <c r="A593" s="164" t="s">
        <v>163</v>
      </c>
      <c r="B593" s="126">
        <v>2026</v>
      </c>
      <c r="C593" s="165" t="s">
        <v>841</v>
      </c>
      <c r="D593" s="166">
        <v>3.3771569974212372E-2</v>
      </c>
      <c r="E593" s="130">
        <v>8.1445092200642076E-3</v>
      </c>
      <c r="F593" s="131">
        <v>3.9351592341693165E-2</v>
      </c>
      <c r="G593" s="131">
        <v>1.1900677636140257E-3</v>
      </c>
      <c r="H593" s="145">
        <v>2.0000010000000004E-3</v>
      </c>
      <c r="I593" s="145">
        <v>1.5750005000000001E-2</v>
      </c>
      <c r="J593" s="132">
        <v>1.2923398318999753E-3</v>
      </c>
      <c r="K593" s="146">
        <v>4.6415756081558455E-5</v>
      </c>
      <c r="L593" s="147">
        <v>4.8514475421947819E-5</v>
      </c>
    </row>
    <row r="594" spans="1:12" ht="15.75" x14ac:dyDescent="0.25">
      <c r="A594" s="164" t="s">
        <v>163</v>
      </c>
      <c r="B594" s="126">
        <v>2027</v>
      </c>
      <c r="C594" s="165" t="s">
        <v>842</v>
      </c>
      <c r="D594" s="166">
        <v>3.2789708198724503E-2</v>
      </c>
      <c r="E594" s="130">
        <v>7.2233047288741189E-3</v>
      </c>
      <c r="F594" s="131">
        <v>3.562266316009538E-2</v>
      </c>
      <c r="G594" s="131">
        <v>1.1278197481193598E-3</v>
      </c>
      <c r="H594" s="145">
        <v>2.0000010000000004E-3</v>
      </c>
      <c r="I594" s="145">
        <v>1.5750005000000004E-2</v>
      </c>
      <c r="J594" s="132">
        <v>1.2249224061431812E-3</v>
      </c>
      <c r="K594" s="146">
        <v>3.9741417664391372E-5</v>
      </c>
      <c r="L594" s="147">
        <v>4.1538352241731064E-5</v>
      </c>
    </row>
    <row r="595" spans="1:12" ht="15.75" x14ac:dyDescent="0.25">
      <c r="A595" s="164" t="s">
        <v>163</v>
      </c>
      <c r="B595" s="126">
        <v>2028</v>
      </c>
      <c r="C595" s="165" t="s">
        <v>843</v>
      </c>
      <c r="D595" s="166">
        <v>3.1905036443451655E-2</v>
      </c>
      <c r="E595" s="130">
        <v>6.4695501952302141E-3</v>
      </c>
      <c r="F595" s="131">
        <v>3.2604515566965017E-2</v>
      </c>
      <c r="G595" s="131">
        <v>1.0593563209606129E-3</v>
      </c>
      <c r="H595" s="145">
        <v>2.0000009999999995E-3</v>
      </c>
      <c r="I595" s="145">
        <v>1.5750004999999997E-2</v>
      </c>
      <c r="J595" s="132">
        <v>1.1507162206454546E-3</v>
      </c>
      <c r="K595" s="146">
        <v>3.374915836189975E-5</v>
      </c>
      <c r="L595" s="147">
        <v>3.5275149459954324E-5</v>
      </c>
    </row>
    <row r="596" spans="1:12" ht="15.75" x14ac:dyDescent="0.25">
      <c r="A596" s="164" t="s">
        <v>163</v>
      </c>
      <c r="B596" s="126">
        <v>2029</v>
      </c>
      <c r="C596" s="165" t="s">
        <v>844</v>
      </c>
      <c r="D596" s="166">
        <v>3.1110369205089868E-2</v>
      </c>
      <c r="E596" s="130">
        <v>5.8152330566375214E-3</v>
      </c>
      <c r="F596" s="131">
        <v>3.0065486191657539E-2</v>
      </c>
      <c r="G596" s="131">
        <v>9.9422052612844515E-4</v>
      </c>
      <c r="H596" s="145">
        <v>2.0000010000000004E-3</v>
      </c>
      <c r="I596" s="145">
        <v>1.5750005000000001E-2</v>
      </c>
      <c r="J596" s="132">
        <v>1.080024274845997E-3</v>
      </c>
      <c r="K596" s="146">
        <v>3.0234916615158967E-5</v>
      </c>
      <c r="L596" s="147">
        <v>3.1602005446196364E-5</v>
      </c>
    </row>
    <row r="597" spans="1:12" ht="15.75" x14ac:dyDescent="0.25">
      <c r="A597" s="164" t="s">
        <v>163</v>
      </c>
      <c r="B597" s="126">
        <v>2030</v>
      </c>
      <c r="C597" s="165" t="s">
        <v>845</v>
      </c>
      <c r="D597" s="166">
        <v>3.0400866590488664E-2</v>
      </c>
      <c r="E597" s="130">
        <v>5.2693119100469792E-3</v>
      </c>
      <c r="F597" s="131">
        <v>2.79817446249385E-2</v>
      </c>
      <c r="G597" s="131">
        <v>9.3303019895946246E-4</v>
      </c>
      <c r="H597" s="145">
        <v>2.0000009999999999E-3</v>
      </c>
      <c r="I597" s="145">
        <v>1.5750005000000004E-2</v>
      </c>
      <c r="J597" s="132">
        <v>1.0135756972719581E-3</v>
      </c>
      <c r="K597" s="146">
        <v>2.7838595325301107E-5</v>
      </c>
      <c r="L597" s="147">
        <v>2.909733327869839E-5</v>
      </c>
    </row>
    <row r="598" spans="1:12" ht="15.75" x14ac:dyDescent="0.25">
      <c r="A598" s="164" t="s">
        <v>163</v>
      </c>
      <c r="B598" s="126">
        <v>2031</v>
      </c>
      <c r="C598" s="165" t="s">
        <v>846</v>
      </c>
      <c r="D598" s="166">
        <v>2.9770584318237009E-2</v>
      </c>
      <c r="E598" s="130">
        <v>4.7878865709908925E-3</v>
      </c>
      <c r="F598" s="131">
        <v>2.6176224552658375E-2</v>
      </c>
      <c r="G598" s="131">
        <v>8.7533389005182429E-4</v>
      </c>
      <c r="H598" s="145">
        <v>2.0000009999999999E-3</v>
      </c>
      <c r="I598" s="145">
        <v>1.5750005000000001E-2</v>
      </c>
      <c r="J598" s="132">
        <v>9.5089828307287389E-4</v>
      </c>
      <c r="K598" s="146">
        <v>2.6128204779461215E-5</v>
      </c>
      <c r="L598" s="147">
        <v>2.7309603062928421E-5</v>
      </c>
    </row>
    <row r="599" spans="1:12" ht="15.75" x14ac:dyDescent="0.25">
      <c r="A599" s="164" t="s">
        <v>163</v>
      </c>
      <c r="B599" s="126">
        <v>2032</v>
      </c>
      <c r="C599" s="165" t="s">
        <v>847</v>
      </c>
      <c r="D599" s="166">
        <v>2.921311011076045E-2</v>
      </c>
      <c r="E599" s="130">
        <v>4.3738089133093646E-3</v>
      </c>
      <c r="F599" s="131">
        <v>2.4691458130417593E-2</v>
      </c>
      <c r="G599" s="131">
        <v>8.2157818382369617E-4</v>
      </c>
      <c r="H599" s="145">
        <v>2.0000009999999999E-3</v>
      </c>
      <c r="I599" s="145">
        <v>1.5750005000000001E-2</v>
      </c>
      <c r="J599" s="132">
        <v>8.9250320753090978E-4</v>
      </c>
      <c r="K599" s="146">
        <v>2.4496776052231643E-5</v>
      </c>
      <c r="L599" s="147">
        <v>2.560441362086994E-5</v>
      </c>
    </row>
    <row r="600" spans="1:12" ht="15.75" x14ac:dyDescent="0.25">
      <c r="A600" s="164" t="s">
        <v>163</v>
      </c>
      <c r="B600" s="126">
        <v>2033</v>
      </c>
      <c r="C600" s="165" t="s">
        <v>848</v>
      </c>
      <c r="D600" s="166">
        <v>2.8722799920238965E-2</v>
      </c>
      <c r="E600" s="130">
        <v>4.0074524706806306E-3</v>
      </c>
      <c r="F600" s="131">
        <v>2.3421948970495543E-2</v>
      </c>
      <c r="G600" s="131">
        <v>7.7185441193906433E-4</v>
      </c>
      <c r="H600" s="145">
        <v>2.0000009999999999E-3</v>
      </c>
      <c r="I600" s="145">
        <v>1.5750004999999997E-2</v>
      </c>
      <c r="J600" s="132">
        <v>8.3847464845235287E-4</v>
      </c>
      <c r="K600" s="146">
        <v>2.3303163445883435E-5</v>
      </c>
      <c r="L600" s="147">
        <v>2.4356831324405689E-5</v>
      </c>
    </row>
    <row r="601" spans="1:12" ht="15.75" x14ac:dyDescent="0.25">
      <c r="A601" s="164" t="s">
        <v>163</v>
      </c>
      <c r="B601" s="126">
        <v>2034</v>
      </c>
      <c r="C601" s="165" t="s">
        <v>849</v>
      </c>
      <c r="D601" s="166">
        <v>2.8293215327476605E-2</v>
      </c>
      <c r="E601" s="130">
        <v>3.6839657413652986E-3</v>
      </c>
      <c r="F601" s="131">
        <v>2.236287624512541E-2</v>
      </c>
      <c r="G601" s="131">
        <v>7.2604746203180405E-4</v>
      </c>
      <c r="H601" s="145">
        <v>2.0000010000000004E-3</v>
      </c>
      <c r="I601" s="145">
        <v>1.5750005000000004E-2</v>
      </c>
      <c r="J601" s="132">
        <v>7.8870256501266628E-4</v>
      </c>
      <c r="K601" s="146">
        <v>2.21942674524665E-5</v>
      </c>
      <c r="L601" s="147">
        <v>2.3197792417268096E-5</v>
      </c>
    </row>
    <row r="602" spans="1:12" ht="15.75" x14ac:dyDescent="0.25">
      <c r="A602" s="164" t="s">
        <v>163</v>
      </c>
      <c r="B602" s="126">
        <v>2035</v>
      </c>
      <c r="C602" s="165" t="s">
        <v>850</v>
      </c>
      <c r="D602" s="166">
        <v>2.79199055932693E-2</v>
      </c>
      <c r="E602" s="130">
        <v>3.3970110826223119E-3</v>
      </c>
      <c r="F602" s="131">
        <v>2.1472881965793725E-2</v>
      </c>
      <c r="G602" s="131">
        <v>6.8415870999066232E-4</v>
      </c>
      <c r="H602" s="145">
        <v>2.0000009999999995E-3</v>
      </c>
      <c r="I602" s="145">
        <v>1.5750005000000001E-2</v>
      </c>
      <c r="J602" s="132">
        <v>7.4318974443131889E-4</v>
      </c>
      <c r="K602" s="146">
        <v>2.1127769241288763E-5</v>
      </c>
      <c r="L602" s="147">
        <v>2.2083070943550993E-5</v>
      </c>
    </row>
    <row r="603" spans="1:12" ht="15.75" x14ac:dyDescent="0.25">
      <c r="A603" s="164" t="s">
        <v>163</v>
      </c>
      <c r="B603" s="126">
        <v>2036</v>
      </c>
      <c r="C603" s="165" t="s">
        <v>851</v>
      </c>
      <c r="D603" s="166">
        <v>2.7596518019298293E-2</v>
      </c>
      <c r="E603" s="130">
        <v>3.1444833160897156E-3</v>
      </c>
      <c r="F603" s="131">
        <v>2.0725271476611126E-2</v>
      </c>
      <c r="G603" s="131">
        <v>6.4762041881732935E-4</v>
      </c>
      <c r="H603" s="145">
        <v>2.0000009999999999E-3</v>
      </c>
      <c r="I603" s="145">
        <v>1.5750005000000001E-2</v>
      </c>
      <c r="J603" s="132">
        <v>7.0348957407905335E-4</v>
      </c>
      <c r="K603" s="146">
        <v>2.0221565816179143E-5</v>
      </c>
      <c r="L603" s="147">
        <v>2.1135892962244543E-5</v>
      </c>
    </row>
    <row r="604" spans="1:12" ht="15.75" x14ac:dyDescent="0.25">
      <c r="A604" s="164" t="s">
        <v>163</v>
      </c>
      <c r="B604" s="126">
        <v>2037</v>
      </c>
      <c r="C604" s="165" t="s">
        <v>852</v>
      </c>
      <c r="D604" s="166">
        <v>2.7319991279570625E-2</v>
      </c>
      <c r="E604" s="130">
        <v>2.930723198053228E-3</v>
      </c>
      <c r="F604" s="131">
        <v>2.0124258701878468E-2</v>
      </c>
      <c r="G604" s="131">
        <v>6.1528695555716621E-4</v>
      </c>
      <c r="H604" s="145">
        <v>2.0000009999999999E-3</v>
      </c>
      <c r="I604" s="145">
        <v>1.5750005000000001E-2</v>
      </c>
      <c r="J604" s="132">
        <v>6.6835771592577457E-4</v>
      </c>
      <c r="K604" s="146">
        <v>1.941957265943294E-5</v>
      </c>
      <c r="L604" s="147">
        <v>2.0297644243823883E-5</v>
      </c>
    </row>
    <row r="605" spans="1:12" ht="15.75" x14ac:dyDescent="0.25">
      <c r="A605" s="164" t="s">
        <v>163</v>
      </c>
      <c r="B605" s="126">
        <v>2038</v>
      </c>
      <c r="C605" s="165" t="s">
        <v>853</v>
      </c>
      <c r="D605" s="166">
        <v>2.7085546668355453E-2</v>
      </c>
      <c r="E605" s="130">
        <v>2.7375901465301398E-3</v>
      </c>
      <c r="F605" s="131">
        <v>1.9581724237762919E-2</v>
      </c>
      <c r="G605" s="131">
        <v>5.8672322184584349E-4</v>
      </c>
      <c r="H605" s="145">
        <v>2.0000009999999999E-3</v>
      </c>
      <c r="I605" s="145">
        <v>1.5750005000000001E-2</v>
      </c>
      <c r="J605" s="132">
        <v>6.3732226399674846E-4</v>
      </c>
      <c r="K605" s="146">
        <v>1.8723247408977667E-5</v>
      </c>
      <c r="L605" s="147">
        <v>1.956982908981234E-5</v>
      </c>
    </row>
    <row r="606" spans="1:12" ht="15.75" x14ac:dyDescent="0.25">
      <c r="A606" s="164" t="s">
        <v>163</v>
      </c>
      <c r="B606" s="126">
        <v>2039</v>
      </c>
      <c r="C606" s="165" t="s">
        <v>854</v>
      </c>
      <c r="D606" s="166">
        <v>2.6886970342228204E-2</v>
      </c>
      <c r="E606" s="130">
        <v>2.558269120830388E-3</v>
      </c>
      <c r="F606" s="131">
        <v>1.9079748025034097E-2</v>
      </c>
      <c r="G606" s="131">
        <v>5.6163098334036901E-4</v>
      </c>
      <c r="H606" s="145">
        <v>2.0000010000000008E-3</v>
      </c>
      <c r="I606" s="145">
        <v>1.5750005000000004E-2</v>
      </c>
      <c r="J606" s="132">
        <v>6.1005625127107045E-4</v>
      </c>
      <c r="K606" s="146">
        <v>1.8145340257760207E-5</v>
      </c>
      <c r="L606" s="147">
        <v>1.8965792288859681E-5</v>
      </c>
    </row>
    <row r="607" spans="1:12" ht="15.75" x14ac:dyDescent="0.25">
      <c r="A607" s="164" t="s">
        <v>163</v>
      </c>
      <c r="B607" s="126">
        <v>2040</v>
      </c>
      <c r="C607" s="165" t="s">
        <v>855</v>
      </c>
      <c r="D607" s="166">
        <v>2.6720825879205427E-2</v>
      </c>
      <c r="E607" s="130">
        <v>2.4079445370120325E-3</v>
      </c>
      <c r="F607" s="131">
        <v>1.8702919232931978E-2</v>
      </c>
      <c r="G607" s="131">
        <v>5.4010477471623508E-4</v>
      </c>
      <c r="H607" s="145">
        <v>2.0000009999999999E-3</v>
      </c>
      <c r="I607" s="145">
        <v>1.5750005000000001E-2</v>
      </c>
      <c r="J607" s="132">
        <v>5.8666506460440158E-4</v>
      </c>
      <c r="K607" s="146">
        <v>1.7657666085927199E-5</v>
      </c>
      <c r="L607" s="147">
        <v>1.8456063280771439E-5</v>
      </c>
    </row>
    <row r="608" spans="1:12" ht="15.75" x14ac:dyDescent="0.25">
      <c r="A608" s="164" t="s">
        <v>163</v>
      </c>
      <c r="B608" s="126">
        <v>2041</v>
      </c>
      <c r="C608" s="165" t="s">
        <v>856</v>
      </c>
      <c r="D608" s="166">
        <v>2.6583730888652179E-2</v>
      </c>
      <c r="E608" s="130">
        <v>2.2906818946535632E-3</v>
      </c>
      <c r="F608" s="131">
        <v>1.840574431318406E-2</v>
      </c>
      <c r="G608" s="131">
        <v>5.2302771725097586E-4</v>
      </c>
      <c r="H608" s="145">
        <v>2.0000009999999995E-3</v>
      </c>
      <c r="I608" s="145">
        <v>1.5750005000000001E-2</v>
      </c>
      <c r="J608" s="132">
        <v>5.6810903499186012E-4</v>
      </c>
      <c r="K608" s="146">
        <v>1.7254571078813329E-5</v>
      </c>
      <c r="L608" s="147">
        <v>1.8034749207022932E-5</v>
      </c>
    </row>
    <row r="609" spans="1:12" ht="15.75" x14ac:dyDescent="0.25">
      <c r="A609" s="164" t="s">
        <v>163</v>
      </c>
      <c r="B609" s="126">
        <v>2042</v>
      </c>
      <c r="C609" s="165" t="s">
        <v>857</v>
      </c>
      <c r="D609" s="166">
        <v>2.6469455994576459E-2</v>
      </c>
      <c r="E609" s="130">
        <v>2.1894192595076755E-3</v>
      </c>
      <c r="F609" s="131">
        <v>1.8128589347792833E-2</v>
      </c>
      <c r="G609" s="131">
        <v>5.0862670171693866E-4</v>
      </c>
      <c r="H609" s="145">
        <v>2.0000010000000004E-3</v>
      </c>
      <c r="I609" s="145">
        <v>1.5750005000000001E-2</v>
      </c>
      <c r="J609" s="132">
        <v>5.5246079603053983E-4</v>
      </c>
      <c r="K609" s="146">
        <v>1.6928456226552005E-5</v>
      </c>
      <c r="L609" s="147">
        <v>1.7693880297609063E-5</v>
      </c>
    </row>
    <row r="610" spans="1:12" ht="15.75" x14ac:dyDescent="0.25">
      <c r="A610" s="164" t="s">
        <v>163</v>
      </c>
      <c r="B610" s="126">
        <v>2043</v>
      </c>
      <c r="C610" s="165" t="s">
        <v>858</v>
      </c>
      <c r="D610" s="166">
        <v>2.6375614418662555E-2</v>
      </c>
      <c r="E610" s="130">
        <v>2.1140797252592941E-3</v>
      </c>
      <c r="F610" s="131">
        <v>1.7928723809247819E-2</v>
      </c>
      <c r="G610" s="131">
        <v>4.9665158107596466E-4</v>
      </c>
      <c r="H610" s="145">
        <v>2.0000009999999999E-3</v>
      </c>
      <c r="I610" s="145">
        <v>1.5750005000000001E-2</v>
      </c>
      <c r="J610" s="132">
        <v>5.3944771965592987E-4</v>
      </c>
      <c r="K610" s="146">
        <v>1.6668977554838798E-5</v>
      </c>
      <c r="L610" s="147">
        <v>1.7422671237591613E-5</v>
      </c>
    </row>
    <row r="611" spans="1:12" ht="15.75" x14ac:dyDescent="0.25">
      <c r="A611" s="164" t="s">
        <v>163</v>
      </c>
      <c r="B611" s="126">
        <v>2044</v>
      </c>
      <c r="C611" s="165" t="s">
        <v>859</v>
      </c>
      <c r="D611" s="166">
        <v>2.6297779710830325E-2</v>
      </c>
      <c r="E611" s="130">
        <v>2.0602692798317476E-3</v>
      </c>
      <c r="F611" s="131">
        <v>1.7784722280076801E-2</v>
      </c>
      <c r="G611" s="131">
        <v>4.867411227813624E-4</v>
      </c>
      <c r="H611" s="145">
        <v>2.0000009999999995E-3</v>
      </c>
      <c r="I611" s="145">
        <v>1.5750004999999997E-2</v>
      </c>
      <c r="J611" s="132">
        <v>5.2867807198348513E-4</v>
      </c>
      <c r="K611" s="146">
        <v>1.6464180048857781E-5</v>
      </c>
      <c r="L611" s="147">
        <v>1.7208621541064407E-5</v>
      </c>
    </row>
    <row r="612" spans="1:12" ht="15.75" x14ac:dyDescent="0.25">
      <c r="A612" s="164" t="s">
        <v>163</v>
      </c>
      <c r="B612" s="126">
        <v>2045</v>
      </c>
      <c r="C612" s="165" t="s">
        <v>860</v>
      </c>
      <c r="D612" s="166">
        <v>2.6231834384487698E-2</v>
      </c>
      <c r="E612" s="130">
        <v>2.0228431070081704E-3</v>
      </c>
      <c r="F612" s="131">
        <v>1.7685981292494411E-2</v>
      </c>
      <c r="G612" s="131">
        <v>4.7848434937049515E-4</v>
      </c>
      <c r="H612" s="145">
        <v>2.0000009999999995E-3</v>
      </c>
      <c r="I612" s="145">
        <v>1.5750005000000001E-2</v>
      </c>
      <c r="J612" s="132">
        <v>5.1970439164939863E-4</v>
      </c>
      <c r="K612" s="146">
        <v>1.6308871078825906E-5</v>
      </c>
      <c r="L612" s="147">
        <v>1.7046288272361218E-5</v>
      </c>
    </row>
    <row r="613" spans="1:12" ht="15.75" x14ac:dyDescent="0.25">
      <c r="A613" s="164" t="s">
        <v>163</v>
      </c>
      <c r="B613" s="126">
        <v>2046</v>
      </c>
      <c r="C613" s="165" t="s">
        <v>861</v>
      </c>
      <c r="D613" s="166">
        <v>2.6176468306922419E-2</v>
      </c>
      <c r="E613" s="130">
        <v>1.9910866999066131E-3</v>
      </c>
      <c r="F613" s="131">
        <v>1.7606302981393859E-2</v>
      </c>
      <c r="G613" s="131">
        <v>4.7168870560182182E-4</v>
      </c>
      <c r="H613" s="145">
        <v>2.0000009999999999E-3</v>
      </c>
      <c r="I613" s="145">
        <v>1.5750005000000004E-2</v>
      </c>
      <c r="J613" s="132">
        <v>5.1231856392414306E-4</v>
      </c>
      <c r="K613" s="146">
        <v>1.6188065728034552E-5</v>
      </c>
      <c r="L613" s="147">
        <v>1.6920020107603754E-5</v>
      </c>
    </row>
    <row r="614" spans="1:12" ht="15.75" x14ac:dyDescent="0.25">
      <c r="A614" s="164" t="s">
        <v>163</v>
      </c>
      <c r="B614" s="126">
        <v>2047</v>
      </c>
      <c r="C614" s="165" t="s">
        <v>862</v>
      </c>
      <c r="D614" s="166">
        <v>2.6130779481926117E-2</v>
      </c>
      <c r="E614" s="130">
        <v>1.9636126383454494E-3</v>
      </c>
      <c r="F614" s="131">
        <v>1.7532933256047312E-2</v>
      </c>
      <c r="G614" s="131">
        <v>4.6614162863934229E-4</v>
      </c>
      <c r="H614" s="145">
        <v>2.0000009999999995E-3</v>
      </c>
      <c r="I614" s="145">
        <v>1.5750005000000001E-2</v>
      </c>
      <c r="J614" s="132">
        <v>5.0628947057879061E-4</v>
      </c>
      <c r="K614" s="146">
        <v>1.609162470139831E-5</v>
      </c>
      <c r="L614" s="147">
        <v>1.6819209853065771E-5</v>
      </c>
    </row>
    <row r="615" spans="1:12" ht="15.75" x14ac:dyDescent="0.25">
      <c r="A615" s="164" t="s">
        <v>163</v>
      </c>
      <c r="B615" s="126">
        <v>2048</v>
      </c>
      <c r="C615" s="165" t="s">
        <v>863</v>
      </c>
      <c r="D615" s="166">
        <v>2.6092659062215983E-2</v>
      </c>
      <c r="E615" s="130">
        <v>1.9410051266640453E-3</v>
      </c>
      <c r="F615" s="131">
        <v>1.7469667007060249E-2</v>
      </c>
      <c r="G615" s="131">
        <v>4.6162753441468535E-4</v>
      </c>
      <c r="H615" s="145">
        <v>2.0000010000000004E-3</v>
      </c>
      <c r="I615" s="145">
        <v>1.5750005000000001E-2</v>
      </c>
      <c r="J615" s="132">
        <v>5.0138356088971E-4</v>
      </c>
      <c r="K615" s="146">
        <v>1.601153719216594E-5</v>
      </c>
      <c r="L615" s="147">
        <v>1.6735502344182515E-5</v>
      </c>
    </row>
    <row r="616" spans="1:12" ht="15.75" x14ac:dyDescent="0.25">
      <c r="A616" s="164" t="s">
        <v>163</v>
      </c>
      <c r="B616" s="126">
        <v>2049</v>
      </c>
      <c r="C616" s="165" t="s">
        <v>864</v>
      </c>
      <c r="D616" s="166">
        <v>2.6060533807241049E-2</v>
      </c>
      <c r="E616" s="130">
        <v>1.9319762610507589E-3</v>
      </c>
      <c r="F616" s="131">
        <v>1.7479825148862652E-2</v>
      </c>
      <c r="G616" s="131">
        <v>4.5862021521653179E-4</v>
      </c>
      <c r="H616" s="145">
        <v>2.0000010000000008E-3</v>
      </c>
      <c r="I616" s="145">
        <v>1.5750005000000004E-2</v>
      </c>
      <c r="J616" s="132">
        <v>4.981148834885728E-4</v>
      </c>
      <c r="K616" s="146">
        <v>1.5963815883310707E-5</v>
      </c>
      <c r="L616" s="147">
        <v>1.6685636246779749E-5</v>
      </c>
    </row>
    <row r="617" spans="1:12" ht="15.75" x14ac:dyDescent="0.25">
      <c r="A617" s="164" t="s">
        <v>163</v>
      </c>
      <c r="B617" s="126">
        <v>2050</v>
      </c>
      <c r="C617" s="165" t="s">
        <v>865</v>
      </c>
      <c r="D617" s="166">
        <v>2.6034006549869239E-2</v>
      </c>
      <c r="E617" s="130">
        <v>1.9247691788204682E-3</v>
      </c>
      <c r="F617" s="131">
        <v>1.7490451340198828E-2</v>
      </c>
      <c r="G617" s="131">
        <v>4.5624690891477168E-4</v>
      </c>
      <c r="H617" s="145">
        <v>2.0000010000000004E-3</v>
      </c>
      <c r="I617" s="145">
        <v>1.5750005000000004E-2</v>
      </c>
      <c r="J617" s="132">
        <v>4.9553522477535693E-4</v>
      </c>
      <c r="K617" s="146">
        <v>1.5920969988645053E-5</v>
      </c>
      <c r="L617" s="147">
        <v>1.6640842070541778E-5</v>
      </c>
    </row>
    <row r="618" spans="1:12" ht="15.75" x14ac:dyDescent="0.25">
      <c r="A618" s="164" t="s">
        <v>158</v>
      </c>
      <c r="B618" s="126">
        <v>2015</v>
      </c>
      <c r="C618" s="165" t="s">
        <v>160</v>
      </c>
      <c r="D618" s="166">
        <v>4.4987240366483716E-2</v>
      </c>
      <c r="E618" s="130">
        <v>0.11034545692089665</v>
      </c>
      <c r="F618" s="131">
        <v>0.38564736023974716</v>
      </c>
      <c r="G618" s="131">
        <v>3.4129200540828518E-3</v>
      </c>
      <c r="H618" s="145">
        <v>2.0000009999999999E-3</v>
      </c>
      <c r="I618" s="145">
        <v>1.5750004999999997E-2</v>
      </c>
      <c r="J618" s="132">
        <v>3.6854779703821066E-3</v>
      </c>
      <c r="K618" s="146">
        <v>3.8668613684514211E-4</v>
      </c>
      <c r="L618" s="147">
        <v>4.0417036623893081E-4</v>
      </c>
    </row>
    <row r="619" spans="1:12" ht="15.75" x14ac:dyDescent="0.25">
      <c r="A619" s="164" t="s">
        <v>158</v>
      </c>
      <c r="B619" s="126">
        <v>2016</v>
      </c>
      <c r="C619" s="165" t="s">
        <v>159</v>
      </c>
      <c r="D619" s="166">
        <v>4.4013257144242812E-2</v>
      </c>
      <c r="E619" s="130">
        <v>9.2288804486030801E-2</v>
      </c>
      <c r="F619" s="131">
        <v>0.33705688978211684</v>
      </c>
      <c r="G619" s="131">
        <v>3.0770692415801144E-3</v>
      </c>
      <c r="H619" s="145">
        <v>2.0000009999999999E-3</v>
      </c>
      <c r="I619" s="145">
        <v>1.5750004999999997E-2</v>
      </c>
      <c r="J619" s="132">
        <v>3.324807471883713E-3</v>
      </c>
      <c r="K619" s="146">
        <v>3.5249188521333208E-4</v>
      </c>
      <c r="L619" s="147">
        <v>3.6843000520161024E-4</v>
      </c>
    </row>
    <row r="620" spans="1:12" ht="15.75" x14ac:dyDescent="0.25">
      <c r="A620" s="164" t="s">
        <v>158</v>
      </c>
      <c r="B620" s="126">
        <v>2017</v>
      </c>
      <c r="C620" s="165" t="s">
        <v>866</v>
      </c>
      <c r="D620" s="166">
        <v>4.2922385110155815E-2</v>
      </c>
      <c r="E620" s="130">
        <v>7.7762139161947547E-2</v>
      </c>
      <c r="F620" s="131">
        <v>0.29419677150470941</v>
      </c>
      <c r="G620" s="131">
        <v>2.8348820905975147E-3</v>
      </c>
      <c r="H620" s="145">
        <v>2.0000009999999995E-3</v>
      </c>
      <c r="I620" s="145">
        <v>1.5750005000000001E-2</v>
      </c>
      <c r="J620" s="132">
        <v>3.0650859137531989E-3</v>
      </c>
      <c r="K620" s="146">
        <v>3.1845403388937489E-4</v>
      </c>
      <c r="L620" s="147">
        <v>3.3285311188790745E-4</v>
      </c>
    </row>
    <row r="621" spans="1:12" ht="15.75" x14ac:dyDescent="0.25">
      <c r="A621" s="164" t="s">
        <v>158</v>
      </c>
      <c r="B621" s="126">
        <v>2018</v>
      </c>
      <c r="C621" s="165" t="s">
        <v>867</v>
      </c>
      <c r="D621" s="166">
        <v>4.1660679882424882E-2</v>
      </c>
      <c r="E621" s="130">
        <v>6.4758277185625018E-2</v>
      </c>
      <c r="F621" s="131">
        <v>0.25507259040595714</v>
      </c>
      <c r="G621" s="131">
        <v>2.6410684682171481E-3</v>
      </c>
      <c r="H621" s="145">
        <v>2.0000010000000004E-3</v>
      </c>
      <c r="I621" s="145">
        <v>1.5750005000000001E-2</v>
      </c>
      <c r="J621" s="132">
        <v>2.8573392465140166E-3</v>
      </c>
      <c r="K621" s="146">
        <v>2.9103782020166962E-4</v>
      </c>
      <c r="L621" s="147">
        <v>3.041972610038182E-4</v>
      </c>
    </row>
    <row r="622" spans="1:12" ht="15.75" x14ac:dyDescent="0.25">
      <c r="A622" s="164" t="s">
        <v>158</v>
      </c>
      <c r="B622" s="126">
        <v>2019</v>
      </c>
      <c r="C622" s="165" t="s">
        <v>868</v>
      </c>
      <c r="D622" s="166">
        <v>4.0478321146678049E-2</v>
      </c>
      <c r="E622" s="130">
        <v>5.4182150525871581E-2</v>
      </c>
      <c r="F622" s="131">
        <v>0.22117956962015825</v>
      </c>
      <c r="G622" s="131">
        <v>2.4862070027206517E-3</v>
      </c>
      <c r="H622" s="145">
        <v>2.0000009999999995E-3</v>
      </c>
      <c r="I622" s="145">
        <v>1.5750005000000001E-2</v>
      </c>
      <c r="J622" s="132">
        <v>2.6911888496935145E-3</v>
      </c>
      <c r="K622" s="146">
        <v>2.6677125732222517E-4</v>
      </c>
      <c r="L622" s="147">
        <v>2.7883347161207804E-4</v>
      </c>
    </row>
    <row r="623" spans="1:12" ht="15.75" x14ac:dyDescent="0.25">
      <c r="A623" s="164" t="s">
        <v>158</v>
      </c>
      <c r="B623" s="126">
        <v>2020</v>
      </c>
      <c r="C623" s="165" t="s">
        <v>869</v>
      </c>
      <c r="D623" s="166">
        <v>3.9281051582270209E-2</v>
      </c>
      <c r="E623" s="130">
        <v>4.653262600679231E-2</v>
      </c>
      <c r="F623" s="131">
        <v>0.19237744962056558</v>
      </c>
      <c r="G623" s="131">
        <v>2.3406763597311636E-3</v>
      </c>
      <c r="H623" s="145">
        <v>2.0000009999999999E-3</v>
      </c>
      <c r="I623" s="145">
        <v>1.5750005000000001E-2</v>
      </c>
      <c r="J623" s="132">
        <v>2.5343350112307867E-3</v>
      </c>
      <c r="K623" s="146">
        <v>2.4264435990940819E-4</v>
      </c>
      <c r="L623" s="147">
        <v>2.5361566122851856E-4</v>
      </c>
    </row>
    <row r="624" spans="1:12" ht="15.75" x14ac:dyDescent="0.25">
      <c r="A624" s="164" t="s">
        <v>158</v>
      </c>
      <c r="B624" s="126">
        <v>2021</v>
      </c>
      <c r="C624" s="165" t="s">
        <v>870</v>
      </c>
      <c r="D624" s="166">
        <v>3.8158043494671542E-2</v>
      </c>
      <c r="E624" s="130">
        <v>3.9668755876973584E-2</v>
      </c>
      <c r="F624" s="131">
        <v>0.16603151751677511</v>
      </c>
      <c r="G624" s="131">
        <v>2.1710028347145648E-3</v>
      </c>
      <c r="H624" s="145">
        <v>2.0000009999999999E-3</v>
      </c>
      <c r="I624" s="145">
        <v>1.5750005000000001E-2</v>
      </c>
      <c r="J624" s="132">
        <v>2.3512734382510575E-3</v>
      </c>
      <c r="K624" s="146">
        <v>2.1657249764863649E-4</v>
      </c>
      <c r="L624" s="147">
        <v>2.2636494229923241E-4</v>
      </c>
    </row>
    <row r="625" spans="1:12" ht="15.75" x14ac:dyDescent="0.25">
      <c r="A625" s="164" t="s">
        <v>158</v>
      </c>
      <c r="B625" s="126">
        <v>2022</v>
      </c>
      <c r="C625" s="165" t="s">
        <v>871</v>
      </c>
      <c r="D625" s="166">
        <v>3.6977442012967592E-2</v>
      </c>
      <c r="E625" s="130">
        <v>3.3254495311038093E-2</v>
      </c>
      <c r="F625" s="131">
        <v>0.14285685047129815</v>
      </c>
      <c r="G625" s="131">
        <v>2.0114973319942954E-3</v>
      </c>
      <c r="H625" s="145">
        <v>2.0000009999999995E-3</v>
      </c>
      <c r="I625" s="145">
        <v>1.5750004999999997E-2</v>
      </c>
      <c r="J625" s="132">
        <v>2.1792146739127308E-3</v>
      </c>
      <c r="K625" s="146">
        <v>1.9370020201151404E-4</v>
      </c>
      <c r="L625" s="147">
        <v>2.0245847138639116E-4</v>
      </c>
    </row>
    <row r="626" spans="1:12" ht="15.75" x14ac:dyDescent="0.25">
      <c r="A626" s="164" t="s">
        <v>158</v>
      </c>
      <c r="B626" s="126">
        <v>2023</v>
      </c>
      <c r="C626" s="165" t="s">
        <v>872</v>
      </c>
      <c r="D626" s="166">
        <v>3.5809072518921632E-2</v>
      </c>
      <c r="E626" s="130">
        <v>2.8606638131973582E-2</v>
      </c>
      <c r="F626" s="131">
        <v>0.12377029630644588</v>
      </c>
      <c r="G626" s="131">
        <v>1.8687169349906035E-3</v>
      </c>
      <c r="H626" s="145">
        <v>2.0000009999999995E-3</v>
      </c>
      <c r="I626" s="145">
        <v>1.5750005000000001E-2</v>
      </c>
      <c r="J626" s="132">
        <v>2.0249271998858372E-3</v>
      </c>
      <c r="K626" s="146">
        <v>1.7256233077782328E-4</v>
      </c>
      <c r="L626" s="147">
        <v>1.8036483241762365E-4</v>
      </c>
    </row>
    <row r="627" spans="1:12" ht="15.75" x14ac:dyDescent="0.25">
      <c r="A627" s="164" t="s">
        <v>158</v>
      </c>
      <c r="B627" s="126">
        <v>2024</v>
      </c>
      <c r="C627" s="165" t="s">
        <v>873</v>
      </c>
      <c r="D627" s="166">
        <v>3.469838019129378E-2</v>
      </c>
      <c r="E627" s="130">
        <v>2.4468051299471043E-2</v>
      </c>
      <c r="F627" s="131">
        <v>0.1070509663362426</v>
      </c>
      <c r="G627" s="131">
        <v>1.7321373748332945E-3</v>
      </c>
      <c r="H627" s="145">
        <v>2.0000009999999999E-3</v>
      </c>
      <c r="I627" s="145">
        <v>1.5750005000000001E-2</v>
      </c>
      <c r="J627" s="132">
        <v>1.8775433555149375E-3</v>
      </c>
      <c r="K627" s="146">
        <v>1.4817779059702731E-4</v>
      </c>
      <c r="L627" s="147">
        <v>1.5487773430242593E-4</v>
      </c>
    </row>
    <row r="628" spans="1:12" ht="15.75" x14ac:dyDescent="0.25">
      <c r="A628" s="164" t="s">
        <v>158</v>
      </c>
      <c r="B628" s="126">
        <v>2025</v>
      </c>
      <c r="C628" s="165" t="s">
        <v>874</v>
      </c>
      <c r="D628" s="166">
        <v>3.3570136699187604E-2</v>
      </c>
      <c r="E628" s="130">
        <v>2.1263317322509363E-2</v>
      </c>
      <c r="F628" s="131">
        <v>9.3773456650606685E-2</v>
      </c>
      <c r="G628" s="131">
        <v>1.6308878294301371E-3</v>
      </c>
      <c r="H628" s="145">
        <v>2.0000009999999999E-3</v>
      </c>
      <c r="I628" s="145">
        <v>1.5750005000000001E-2</v>
      </c>
      <c r="J628" s="132">
        <v>1.7681482110863957E-3</v>
      </c>
      <c r="K628" s="146">
        <v>1.3187480762090316E-4</v>
      </c>
      <c r="L628" s="147">
        <v>1.3783760194613115E-4</v>
      </c>
    </row>
    <row r="629" spans="1:12" ht="15.75" x14ac:dyDescent="0.25">
      <c r="A629" s="164" t="s">
        <v>158</v>
      </c>
      <c r="B629" s="126">
        <v>2026</v>
      </c>
      <c r="C629" s="165" t="s">
        <v>875</v>
      </c>
      <c r="D629" s="166">
        <v>3.2661576755987499E-2</v>
      </c>
      <c r="E629" s="130">
        <v>1.8649231715995904E-2</v>
      </c>
      <c r="F629" s="131">
        <v>8.2943361689030506E-2</v>
      </c>
      <c r="G629" s="131">
        <v>1.5432062428175134E-3</v>
      </c>
      <c r="H629" s="145">
        <v>2.0000009999999995E-3</v>
      </c>
      <c r="I629" s="145">
        <v>1.5750005000000001E-2</v>
      </c>
      <c r="J629" s="132">
        <v>1.6734591805369983E-3</v>
      </c>
      <c r="K629" s="146">
        <v>1.1603697993930776E-4</v>
      </c>
      <c r="L629" s="147">
        <v>1.2128365681812738E-4</v>
      </c>
    </row>
    <row r="630" spans="1:12" ht="15.75" x14ac:dyDescent="0.25">
      <c r="A630" s="164" t="s">
        <v>158</v>
      </c>
      <c r="B630" s="126">
        <v>2027</v>
      </c>
      <c r="C630" s="165" t="s">
        <v>876</v>
      </c>
      <c r="D630" s="166">
        <v>3.1718491318388303E-2</v>
      </c>
      <c r="E630" s="130">
        <v>1.6388299465370272E-2</v>
      </c>
      <c r="F630" s="131">
        <v>7.3582199631963496E-2</v>
      </c>
      <c r="G630" s="131">
        <v>1.4456265716766927E-3</v>
      </c>
      <c r="H630" s="145">
        <v>2.0000010000000004E-3</v>
      </c>
      <c r="I630" s="145">
        <v>1.5750005000000001E-2</v>
      </c>
      <c r="J630" s="132">
        <v>1.5683685673349966E-3</v>
      </c>
      <c r="K630" s="146">
        <v>9.1615232025894953E-5</v>
      </c>
      <c r="L630" s="147">
        <v>9.5757667971382117E-5</v>
      </c>
    </row>
    <row r="631" spans="1:12" ht="15.75" x14ac:dyDescent="0.25">
      <c r="A631" s="164" t="s">
        <v>158</v>
      </c>
      <c r="B631" s="126">
        <v>2028</v>
      </c>
      <c r="C631" s="165" t="s">
        <v>877</v>
      </c>
      <c r="D631" s="166">
        <v>3.0871202861946074E-2</v>
      </c>
      <c r="E631" s="130">
        <v>1.4495529689036521E-2</v>
      </c>
      <c r="F631" s="131">
        <v>6.5711432760283711E-2</v>
      </c>
      <c r="G631" s="131">
        <v>1.351936201460573E-3</v>
      </c>
      <c r="H631" s="145">
        <v>2.0000009999999999E-3</v>
      </c>
      <c r="I631" s="145">
        <v>1.5750005000000001E-2</v>
      </c>
      <c r="J631" s="132">
        <v>1.4672579870893998E-3</v>
      </c>
      <c r="K631" s="146">
        <v>7.3055018594973649E-5</v>
      </c>
      <c r="L631" s="147">
        <v>7.6358238549699908E-5</v>
      </c>
    </row>
    <row r="632" spans="1:12" ht="15.75" x14ac:dyDescent="0.25">
      <c r="A632" s="164" t="s">
        <v>158</v>
      </c>
      <c r="B632" s="126">
        <v>2029</v>
      </c>
      <c r="C632" s="165" t="s">
        <v>878</v>
      </c>
      <c r="D632" s="166">
        <v>3.0111417864603664E-2</v>
      </c>
      <c r="E632" s="130">
        <v>1.2768020673656984E-2</v>
      </c>
      <c r="F632" s="131">
        <v>5.866405439036082E-2</v>
      </c>
      <c r="G632" s="131">
        <v>1.2669189086669686E-3</v>
      </c>
      <c r="H632" s="145">
        <v>2.0000009999999995E-3</v>
      </c>
      <c r="I632" s="145">
        <v>1.5750004999999997E-2</v>
      </c>
      <c r="J632" s="132">
        <v>1.375199404695275E-3</v>
      </c>
      <c r="K632" s="146">
        <v>6.350201302536913E-5</v>
      </c>
      <c r="L632" s="147">
        <v>6.637328690051193E-5</v>
      </c>
    </row>
    <row r="633" spans="1:12" ht="15.75" x14ac:dyDescent="0.25">
      <c r="A633" s="164" t="s">
        <v>158</v>
      </c>
      <c r="B633" s="126">
        <v>2030</v>
      </c>
      <c r="C633" s="165" t="s">
        <v>879</v>
      </c>
      <c r="D633" s="166">
        <v>2.9433519853820804E-2</v>
      </c>
      <c r="E633" s="130">
        <v>1.1308152005358977E-2</v>
      </c>
      <c r="F633" s="131">
        <v>5.2678770566263355E-2</v>
      </c>
      <c r="G633" s="131">
        <v>1.1820406222192888E-3</v>
      </c>
      <c r="H633" s="145">
        <v>2.0000009999999999E-3</v>
      </c>
      <c r="I633" s="145">
        <v>1.5750005000000001E-2</v>
      </c>
      <c r="J633" s="132">
        <v>1.2834051604119553E-3</v>
      </c>
      <c r="K633" s="146">
        <v>5.1244475451146728E-5</v>
      </c>
      <c r="L633" s="147">
        <v>5.3561521262453792E-5</v>
      </c>
    </row>
    <row r="634" spans="1:12" ht="15.75" x14ac:dyDescent="0.25">
      <c r="A634" s="164" t="s">
        <v>158</v>
      </c>
      <c r="B634" s="126">
        <v>2031</v>
      </c>
      <c r="C634" s="165" t="s">
        <v>880</v>
      </c>
      <c r="D634" s="166">
        <v>2.8831773228661831E-2</v>
      </c>
      <c r="E634" s="130">
        <v>1.0000676087731622E-2</v>
      </c>
      <c r="F634" s="131">
        <v>4.7395371527778368E-2</v>
      </c>
      <c r="G634" s="131">
        <v>1.1069789115038908E-3</v>
      </c>
      <c r="H634" s="145">
        <v>2.0000009999999995E-3</v>
      </c>
      <c r="I634" s="145">
        <v>1.5750005000000004E-2</v>
      </c>
      <c r="J634" s="132">
        <v>1.201958669647146E-3</v>
      </c>
      <c r="K634" s="146">
        <v>4.6764525528504545E-5</v>
      </c>
      <c r="L634" s="147">
        <v>4.8879001855725288E-5</v>
      </c>
    </row>
    <row r="635" spans="1:12" ht="15.75" x14ac:dyDescent="0.25">
      <c r="A635" s="164" t="s">
        <v>158</v>
      </c>
      <c r="B635" s="126">
        <v>2032</v>
      </c>
      <c r="C635" s="165" t="s">
        <v>881</v>
      </c>
      <c r="D635" s="166">
        <v>2.8299617984139606E-2</v>
      </c>
      <c r="E635" s="130">
        <v>8.8762797374188507E-3</v>
      </c>
      <c r="F635" s="131">
        <v>4.2958351361818532E-2</v>
      </c>
      <c r="G635" s="131">
        <v>1.036698997072639E-3</v>
      </c>
      <c r="H635" s="145">
        <v>2.0000010000000004E-3</v>
      </c>
      <c r="I635" s="145">
        <v>1.5750004999999997E-2</v>
      </c>
      <c r="J635" s="132">
        <v>1.1257391427409195E-3</v>
      </c>
      <c r="K635" s="146">
        <v>4.1669078170192958E-5</v>
      </c>
      <c r="L635" s="147">
        <v>4.355317310300454E-5</v>
      </c>
    </row>
    <row r="636" spans="1:12" ht="15.75" x14ac:dyDescent="0.25">
      <c r="A636" s="164" t="s">
        <v>158</v>
      </c>
      <c r="B636" s="126">
        <v>2033</v>
      </c>
      <c r="C636" s="165" t="s">
        <v>882</v>
      </c>
      <c r="D636" s="166">
        <v>2.7831043945843886E-2</v>
      </c>
      <c r="E636" s="130">
        <v>7.9138445997114538E-3</v>
      </c>
      <c r="F636" s="131">
        <v>3.9259406373635737E-2</v>
      </c>
      <c r="G636" s="131">
        <v>9.7335999932627378E-4</v>
      </c>
      <c r="H636" s="145">
        <v>2.0000009999999999E-3</v>
      </c>
      <c r="I636" s="145">
        <v>1.5750005000000001E-2</v>
      </c>
      <c r="J636" s="132">
        <v>1.0569662001772308E-3</v>
      </c>
      <c r="K636" s="146">
        <v>3.8975120988014351E-5</v>
      </c>
      <c r="L636" s="147">
        <v>4.0737400025575883E-5</v>
      </c>
    </row>
    <row r="637" spans="1:12" ht="15.75" x14ac:dyDescent="0.25">
      <c r="A637" s="164" t="s">
        <v>158</v>
      </c>
      <c r="B637" s="126">
        <v>2034</v>
      </c>
      <c r="C637" s="165" t="s">
        <v>883</v>
      </c>
      <c r="D637" s="166">
        <v>2.7420601888785825E-2</v>
      </c>
      <c r="E637" s="130">
        <v>7.0546850322664592E-3</v>
      </c>
      <c r="F637" s="131">
        <v>3.6077869209636911E-2</v>
      </c>
      <c r="G637" s="131">
        <v>9.1325130284788177E-4</v>
      </c>
      <c r="H637" s="145">
        <v>2.0000009999999999E-3</v>
      </c>
      <c r="I637" s="145">
        <v>1.5750005000000004E-2</v>
      </c>
      <c r="J637" s="132">
        <v>9.9169679397022813E-4</v>
      </c>
      <c r="K637" s="146">
        <v>3.6507000823029742E-5</v>
      </c>
      <c r="L637" s="147">
        <v>3.8157679687157259E-5</v>
      </c>
    </row>
    <row r="638" spans="1:12" ht="15.75" x14ac:dyDescent="0.25">
      <c r="A638" s="164" t="s">
        <v>158</v>
      </c>
      <c r="B638" s="126">
        <v>2035</v>
      </c>
      <c r="C638" s="165" t="s">
        <v>884</v>
      </c>
      <c r="D638" s="166">
        <v>2.7064190141331705E-2</v>
      </c>
      <c r="E638" s="130">
        <v>6.2885541828545813E-3</v>
      </c>
      <c r="F638" s="131">
        <v>3.3358248171946193E-2</v>
      </c>
      <c r="G638" s="131">
        <v>8.5610291016150646E-4</v>
      </c>
      <c r="H638" s="145">
        <v>2.0000009999999995E-3</v>
      </c>
      <c r="I638" s="145">
        <v>1.5750005000000001E-2</v>
      </c>
      <c r="J638" s="132">
        <v>9.2965035592925663E-4</v>
      </c>
      <c r="K638" s="146">
        <v>3.3979978534318056E-5</v>
      </c>
      <c r="L638" s="147">
        <v>3.551640135870837E-5</v>
      </c>
    </row>
    <row r="639" spans="1:12" ht="15.75" x14ac:dyDescent="0.25">
      <c r="A639" s="164" t="s">
        <v>158</v>
      </c>
      <c r="B639" s="126">
        <v>2036</v>
      </c>
      <c r="C639" s="165" t="s">
        <v>885</v>
      </c>
      <c r="D639" s="166">
        <v>2.6756798555615365E-2</v>
      </c>
      <c r="E639" s="130">
        <v>5.6103288047372217E-3</v>
      </c>
      <c r="F639" s="131">
        <v>3.1016530390894255E-2</v>
      </c>
      <c r="G639" s="131">
        <v>8.0680209445627301E-4</v>
      </c>
      <c r="H639" s="145">
        <v>2.0000010000000004E-3</v>
      </c>
      <c r="I639" s="145">
        <v>1.5750005000000001E-2</v>
      </c>
      <c r="J639" s="132">
        <v>8.7615709259228813E-4</v>
      </c>
      <c r="K639" s="146">
        <v>3.1001372464974773E-5</v>
      </c>
      <c r="L639" s="147">
        <v>3.240312024695502E-5</v>
      </c>
    </row>
    <row r="640" spans="1:12" ht="15.75" x14ac:dyDescent="0.25">
      <c r="A640" s="164" t="s">
        <v>158</v>
      </c>
      <c r="B640" s="126">
        <v>2037</v>
      </c>
      <c r="C640" s="165" t="s">
        <v>886</v>
      </c>
      <c r="D640" s="166">
        <v>2.6494888759578117E-2</v>
      </c>
      <c r="E640" s="130">
        <v>5.022532486114669E-3</v>
      </c>
      <c r="F640" s="131">
        <v>2.9032459091482794E-2</v>
      </c>
      <c r="G640" s="131">
        <v>7.6272416344175004E-4</v>
      </c>
      <c r="H640" s="145">
        <v>2.0000009999999991E-3</v>
      </c>
      <c r="I640" s="145">
        <v>1.5750004999999994E-2</v>
      </c>
      <c r="J640" s="132">
        <v>8.2829316754774588E-4</v>
      </c>
      <c r="K640" s="146">
        <v>2.9240346920809203E-5</v>
      </c>
      <c r="L640" s="147">
        <v>3.0562456020641567E-5</v>
      </c>
    </row>
    <row r="641" spans="1:12" ht="15.75" x14ac:dyDescent="0.25">
      <c r="A641" s="164" t="s">
        <v>158</v>
      </c>
      <c r="B641" s="126">
        <v>2038</v>
      </c>
      <c r="C641" s="165" t="s">
        <v>887</v>
      </c>
      <c r="D641" s="166">
        <v>2.6273375762652366E-2</v>
      </c>
      <c r="E641" s="130">
        <v>4.492592769837875E-3</v>
      </c>
      <c r="F641" s="131">
        <v>2.7252028015112489E-2</v>
      </c>
      <c r="G641" s="131">
        <v>7.2213079898976581E-4</v>
      </c>
      <c r="H641" s="145">
        <v>2.0000009999999995E-3</v>
      </c>
      <c r="I641" s="145">
        <v>1.5750004999999997E-2</v>
      </c>
      <c r="J641" s="132">
        <v>7.8421350555180297E-4</v>
      </c>
      <c r="K641" s="146">
        <v>2.7603629393352702E-5</v>
      </c>
      <c r="L641" s="147">
        <v>2.8851743599443053E-5</v>
      </c>
    </row>
    <row r="642" spans="1:12" ht="15.75" x14ac:dyDescent="0.25">
      <c r="A642" s="164" t="s">
        <v>158</v>
      </c>
      <c r="B642" s="126">
        <v>2039</v>
      </c>
      <c r="C642" s="165" t="s">
        <v>888</v>
      </c>
      <c r="D642" s="166">
        <v>2.6086744790410937E-2</v>
      </c>
      <c r="E642" s="130">
        <v>3.9911366084009218E-3</v>
      </c>
      <c r="F642" s="131">
        <v>2.5590101254147065E-2</v>
      </c>
      <c r="G642" s="131">
        <v>6.8459262215912677E-4</v>
      </c>
      <c r="H642" s="145">
        <v>2.0000009999999999E-3</v>
      </c>
      <c r="I642" s="145">
        <v>1.5750005000000001E-2</v>
      </c>
      <c r="J642" s="132">
        <v>7.4344591817892798E-4</v>
      </c>
      <c r="K642" s="146">
        <v>2.6212738385843197E-5</v>
      </c>
      <c r="L642" s="147">
        <v>2.7397959699614356E-5</v>
      </c>
    </row>
    <row r="643" spans="1:12" ht="15.75" x14ac:dyDescent="0.25">
      <c r="A643" s="164" t="s">
        <v>158</v>
      </c>
      <c r="B643" s="126">
        <v>2040</v>
      </c>
      <c r="C643" s="165" t="s">
        <v>889</v>
      </c>
      <c r="D643" s="166">
        <v>2.5931375132545894E-2</v>
      </c>
      <c r="E643" s="130">
        <v>3.5278472586677133E-3</v>
      </c>
      <c r="F643" s="131">
        <v>2.4138967282400201E-2</v>
      </c>
      <c r="G643" s="131">
        <v>6.4983239368568597E-4</v>
      </c>
      <c r="H643" s="145">
        <v>2.0000010000000004E-3</v>
      </c>
      <c r="I643" s="145">
        <v>1.5750004999999997E-2</v>
      </c>
      <c r="J643" s="132">
        <v>7.0569499425376481E-4</v>
      </c>
      <c r="K643" s="146">
        <v>2.4949487817628483E-5</v>
      </c>
      <c r="L643" s="147">
        <v>2.607758696291539E-5</v>
      </c>
    </row>
    <row r="644" spans="1:12" ht="15.75" x14ac:dyDescent="0.25">
      <c r="A644" s="164" t="s">
        <v>158</v>
      </c>
      <c r="B644" s="126">
        <v>2041</v>
      </c>
      <c r="C644" s="165" t="s">
        <v>890</v>
      </c>
      <c r="D644" s="166">
        <v>2.5803954379730328E-2</v>
      </c>
      <c r="E644" s="130">
        <v>3.1639819403020686E-3</v>
      </c>
      <c r="F644" s="131">
        <v>2.297643650495566E-2</v>
      </c>
      <c r="G644" s="131">
        <v>6.2408032661651167E-4</v>
      </c>
      <c r="H644" s="145">
        <v>2.0000009999999995E-3</v>
      </c>
      <c r="I644" s="145">
        <v>1.5750005000000001E-2</v>
      </c>
      <c r="J644" s="132">
        <v>6.7773436473312319E-4</v>
      </c>
      <c r="K644" s="146">
        <v>2.3839771061393743E-5</v>
      </c>
      <c r="L644" s="147">
        <v>2.4917704557795043E-5</v>
      </c>
    </row>
    <row r="645" spans="1:12" ht="15.75" x14ac:dyDescent="0.25">
      <c r="A645" s="164" t="s">
        <v>158</v>
      </c>
      <c r="B645" s="126">
        <v>2042</v>
      </c>
      <c r="C645" s="165" t="s">
        <v>891</v>
      </c>
      <c r="D645" s="166">
        <v>2.5697837509102622E-2</v>
      </c>
      <c r="E645" s="130">
        <v>2.852834830918445E-3</v>
      </c>
      <c r="F645" s="131">
        <v>2.1945404006048906E-2</v>
      </c>
      <c r="G645" s="131">
        <v>6.0125164733086818E-4</v>
      </c>
      <c r="H645" s="145">
        <v>2.0000009999999999E-3</v>
      </c>
      <c r="I645" s="145">
        <v>1.5750005000000001E-2</v>
      </c>
      <c r="J645" s="132">
        <v>6.5294239658966399E-4</v>
      </c>
      <c r="K645" s="146">
        <v>2.2973222024707073E-5</v>
      </c>
      <c r="L645" s="147">
        <v>2.4011967926837498E-5</v>
      </c>
    </row>
    <row r="646" spans="1:12" ht="15.75" x14ac:dyDescent="0.25">
      <c r="A646" s="164" t="s">
        <v>158</v>
      </c>
      <c r="B646" s="126">
        <v>2043</v>
      </c>
      <c r="C646" s="165" t="s">
        <v>892</v>
      </c>
      <c r="D646" s="166">
        <v>2.5611525704342348E-2</v>
      </c>
      <c r="E646" s="130">
        <v>2.6229025167512961E-3</v>
      </c>
      <c r="F646" s="131">
        <v>2.1179045241115513E-2</v>
      </c>
      <c r="G646" s="131">
        <v>5.8108919436356422E-4</v>
      </c>
      <c r="H646" s="145">
        <v>2.0000009999999995E-3</v>
      </c>
      <c r="I646" s="145">
        <v>1.5750005000000001E-2</v>
      </c>
      <c r="J646" s="132">
        <v>6.3104923115392549E-4</v>
      </c>
      <c r="K646" s="146">
        <v>2.2137097636084081E-5</v>
      </c>
      <c r="L646" s="147">
        <v>2.3138038980953967E-5</v>
      </c>
    </row>
    <row r="647" spans="1:12" ht="15.75" x14ac:dyDescent="0.25">
      <c r="A647" s="164" t="s">
        <v>158</v>
      </c>
      <c r="B647" s="126">
        <v>2044</v>
      </c>
      <c r="C647" s="165" t="s">
        <v>893</v>
      </c>
      <c r="D647" s="166">
        <v>2.5540867232455033E-2</v>
      </c>
      <c r="E647" s="130">
        <v>2.4614546795078312E-3</v>
      </c>
      <c r="F647" s="131">
        <v>2.0614499647943606E-2</v>
      </c>
      <c r="G647" s="131">
        <v>5.6349125557525926E-4</v>
      </c>
      <c r="H647" s="145">
        <v>2.0000010000000004E-3</v>
      </c>
      <c r="I647" s="145">
        <v>1.5750005000000001E-2</v>
      </c>
      <c r="J647" s="132">
        <v>6.1193693518590679E-4</v>
      </c>
      <c r="K647" s="146">
        <v>2.1498289641547373E-5</v>
      </c>
      <c r="L647" s="147">
        <v>2.2470338878655992E-5</v>
      </c>
    </row>
    <row r="648" spans="1:12" ht="15.75" x14ac:dyDescent="0.25">
      <c r="A648" s="164" t="s">
        <v>158</v>
      </c>
      <c r="B648" s="126">
        <v>2045</v>
      </c>
      <c r="C648" s="165" t="s">
        <v>894</v>
      </c>
      <c r="D648" s="166">
        <v>2.5481685060313796E-2</v>
      </c>
      <c r="E648" s="130">
        <v>2.3634936693237101E-3</v>
      </c>
      <c r="F648" s="131">
        <v>2.0263450696421846E-2</v>
      </c>
      <c r="G648" s="131">
        <v>5.4815553351913527E-4</v>
      </c>
      <c r="H648" s="145">
        <v>2.0000009999999999E-3</v>
      </c>
      <c r="I648" s="145">
        <v>1.5750005000000001E-2</v>
      </c>
      <c r="J648" s="132">
        <v>5.9528191537095386E-4</v>
      </c>
      <c r="K648" s="146">
        <v>2.0938724975750096E-5</v>
      </c>
      <c r="L648" s="147">
        <v>2.1885491258517391E-5</v>
      </c>
    </row>
    <row r="649" spans="1:12" ht="15.75" x14ac:dyDescent="0.25">
      <c r="A649" s="164" t="s">
        <v>158</v>
      </c>
      <c r="B649" s="126">
        <v>2046</v>
      </c>
      <c r="C649" s="165" t="s">
        <v>895</v>
      </c>
      <c r="D649" s="166">
        <v>2.543212029089394E-2</v>
      </c>
      <c r="E649" s="130">
        <v>2.2800087072842264E-3</v>
      </c>
      <c r="F649" s="131">
        <v>1.9984760279902921E-2</v>
      </c>
      <c r="G649" s="131">
        <v>5.3485106558324883E-4</v>
      </c>
      <c r="H649" s="145">
        <v>2.0000009999999995E-3</v>
      </c>
      <c r="I649" s="145">
        <v>1.5750005000000001E-2</v>
      </c>
      <c r="J649" s="132">
        <v>5.8083295043070461E-4</v>
      </c>
      <c r="K649" s="146">
        <v>2.0434873401129843E-5</v>
      </c>
      <c r="L649" s="147">
        <v>2.1358848928260501E-5</v>
      </c>
    </row>
    <row r="650" spans="1:12" ht="15.75" x14ac:dyDescent="0.25">
      <c r="A650" s="164" t="s">
        <v>158</v>
      </c>
      <c r="B650" s="126">
        <v>2047</v>
      </c>
      <c r="C650" s="165" t="s">
        <v>896</v>
      </c>
      <c r="D650" s="166">
        <v>2.5391628726022696E-2</v>
      </c>
      <c r="E650" s="130">
        <v>2.209408173940709E-3</v>
      </c>
      <c r="F650" s="131">
        <v>1.9746514912527477E-2</v>
      </c>
      <c r="G650" s="131">
        <v>5.2346966098801664E-4</v>
      </c>
      <c r="H650" s="145">
        <v>2.0000009999999999E-3</v>
      </c>
      <c r="I650" s="145">
        <v>1.5750005000000001E-2</v>
      </c>
      <c r="J650" s="132">
        <v>5.6847612232894835E-4</v>
      </c>
      <c r="K650" s="146">
        <v>1.9936431463212912E-5</v>
      </c>
      <c r="L650" s="147">
        <v>2.0837867675067446E-5</v>
      </c>
    </row>
    <row r="651" spans="1:12" ht="15.75" x14ac:dyDescent="0.25">
      <c r="A651" s="164" t="s">
        <v>158</v>
      </c>
      <c r="B651" s="126">
        <v>2048</v>
      </c>
      <c r="C651" s="165" t="s">
        <v>897</v>
      </c>
      <c r="D651" s="166">
        <v>2.5357994144857718E-2</v>
      </c>
      <c r="E651" s="130">
        <v>2.1516480596406361E-3</v>
      </c>
      <c r="F651" s="131">
        <v>1.9548994815239959E-2</v>
      </c>
      <c r="G651" s="131">
        <v>5.1374459621891788E-4</v>
      </c>
      <c r="H651" s="145">
        <v>2.0000010000000004E-3</v>
      </c>
      <c r="I651" s="145">
        <v>1.5750005000000004E-2</v>
      </c>
      <c r="J651" s="132">
        <v>5.5791807300862488E-4</v>
      </c>
      <c r="K651" s="146">
        <v>1.9486667065863971E-5</v>
      </c>
      <c r="L651" s="147">
        <v>2.0367765835865569E-5</v>
      </c>
    </row>
    <row r="652" spans="1:12" ht="15.75" x14ac:dyDescent="0.25">
      <c r="A652" s="164" t="s">
        <v>158</v>
      </c>
      <c r="B652" s="126">
        <v>2049</v>
      </c>
      <c r="C652" s="165" t="s">
        <v>898</v>
      </c>
      <c r="D652" s="166">
        <v>2.5330299051632501E-2</v>
      </c>
      <c r="E652" s="130">
        <v>2.1293419447348497E-3</v>
      </c>
      <c r="F652" s="131">
        <v>1.9546139245215893E-2</v>
      </c>
      <c r="G652" s="131">
        <v>5.075755647178863E-4</v>
      </c>
      <c r="H652" s="145">
        <v>2.0000010000000004E-3</v>
      </c>
      <c r="I652" s="145">
        <v>1.5750005000000004E-2</v>
      </c>
      <c r="J652" s="132">
        <v>5.5122483952646105E-4</v>
      </c>
      <c r="K652" s="146">
        <v>1.9108963312578693E-5</v>
      </c>
      <c r="L652" s="147">
        <v>1.9972985309665395E-5</v>
      </c>
    </row>
    <row r="653" spans="1:12" ht="15.75" x14ac:dyDescent="0.25">
      <c r="A653" s="164" t="s">
        <v>158</v>
      </c>
      <c r="B653" s="126">
        <v>2050</v>
      </c>
      <c r="C653" s="165" t="s">
        <v>899</v>
      </c>
      <c r="D653" s="166">
        <v>2.5307573276428501E-2</v>
      </c>
      <c r="E653" s="130">
        <v>2.1111140626241861E-3</v>
      </c>
      <c r="F653" s="131">
        <v>1.955000065983974E-2</v>
      </c>
      <c r="G653" s="131">
        <v>5.0255070390466193E-4</v>
      </c>
      <c r="H653" s="145">
        <v>2.0000009999999999E-3</v>
      </c>
      <c r="I653" s="145">
        <v>1.5750005000000001E-2</v>
      </c>
      <c r="J653" s="132">
        <v>5.4577048665086154E-4</v>
      </c>
      <c r="K653" s="146">
        <v>1.8861974333918649E-5</v>
      </c>
      <c r="L653" s="147">
        <v>1.9714827876729879E-5</v>
      </c>
    </row>
    <row r="654" spans="1:12" ht="15.75" x14ac:dyDescent="0.25">
      <c r="A654" s="164" t="s">
        <v>155</v>
      </c>
      <c r="B654" s="126">
        <v>2015</v>
      </c>
      <c r="C654" s="165" t="s">
        <v>157</v>
      </c>
      <c r="D654" s="166">
        <v>4.668893344851871E-2</v>
      </c>
      <c r="E654" s="130">
        <v>8.8083385948952306E-2</v>
      </c>
      <c r="F654" s="131">
        <v>0.29533831108346431</v>
      </c>
      <c r="G654" s="131">
        <v>2.7382920546250218E-3</v>
      </c>
      <c r="H654" s="145">
        <v>2.0000009999999995E-3</v>
      </c>
      <c r="I654" s="145">
        <v>1.5750005000000001E-2</v>
      </c>
      <c r="J654" s="132">
        <v>2.9614005355307173E-3</v>
      </c>
      <c r="K654" s="146">
        <v>2.0861900760792834E-4</v>
      </c>
      <c r="L654" s="147">
        <v>2.1805183202593768E-4</v>
      </c>
    </row>
    <row r="655" spans="1:12" ht="15.75" x14ac:dyDescent="0.25">
      <c r="A655" s="164" t="s">
        <v>155</v>
      </c>
      <c r="B655" s="126">
        <v>2016</v>
      </c>
      <c r="C655" s="165" t="s">
        <v>156</v>
      </c>
      <c r="D655" s="166">
        <v>4.5966730444446414E-2</v>
      </c>
      <c r="E655" s="130">
        <v>7.4899276778258875E-2</v>
      </c>
      <c r="F655" s="131">
        <v>0.25767028176242218</v>
      </c>
      <c r="G655" s="131">
        <v>2.5714295796670224E-3</v>
      </c>
      <c r="H655" s="145">
        <v>2.0000009999999999E-3</v>
      </c>
      <c r="I655" s="145">
        <v>1.5750005000000001E-2</v>
      </c>
      <c r="J655" s="132">
        <v>2.7821837043930202E-3</v>
      </c>
      <c r="K655" s="146">
        <v>1.9838850999087134E-4</v>
      </c>
      <c r="L655" s="147">
        <v>2.0735875750748015E-4</v>
      </c>
    </row>
    <row r="656" spans="1:12" ht="15.75" x14ac:dyDescent="0.25">
      <c r="A656" s="164" t="s">
        <v>155</v>
      </c>
      <c r="B656" s="126">
        <v>2017</v>
      </c>
      <c r="C656" s="165" t="s">
        <v>900</v>
      </c>
      <c r="D656" s="166">
        <v>4.4966527932950896E-2</v>
      </c>
      <c r="E656" s="130">
        <v>6.2671307503341198E-2</v>
      </c>
      <c r="F656" s="131">
        <v>0.22198335080780546</v>
      </c>
      <c r="G656" s="131">
        <v>2.4378494599137279E-3</v>
      </c>
      <c r="H656" s="145">
        <v>2.0000009999999999E-3</v>
      </c>
      <c r="I656" s="145">
        <v>1.5750005000000001E-2</v>
      </c>
      <c r="J656" s="132">
        <v>2.6392798987050544E-3</v>
      </c>
      <c r="K656" s="146">
        <v>1.8158519521811913E-4</v>
      </c>
      <c r="L656" s="147">
        <v>1.8979566990216725E-4</v>
      </c>
    </row>
    <row r="657" spans="1:12" ht="15.75" x14ac:dyDescent="0.25">
      <c r="A657" s="164" t="s">
        <v>155</v>
      </c>
      <c r="B657" s="126">
        <v>2018</v>
      </c>
      <c r="C657" s="165" t="s">
        <v>901</v>
      </c>
      <c r="D657" s="166">
        <v>4.3913566369142891E-2</v>
      </c>
      <c r="E657" s="130">
        <v>5.1896486889788103E-2</v>
      </c>
      <c r="F657" s="131">
        <v>0.19038573132026268</v>
      </c>
      <c r="G657" s="131">
        <v>2.3464406086266885E-3</v>
      </c>
      <c r="H657" s="145">
        <v>2.0000009999999999E-3</v>
      </c>
      <c r="I657" s="145">
        <v>1.5750005000000001E-2</v>
      </c>
      <c r="J657" s="132">
        <v>2.5418947391090993E-3</v>
      </c>
      <c r="K657" s="146">
        <v>1.6674251015712834E-4</v>
      </c>
      <c r="L657" s="147">
        <v>1.7428186187466664E-4</v>
      </c>
    </row>
    <row r="658" spans="1:12" ht="15.75" x14ac:dyDescent="0.25">
      <c r="A658" s="164" t="s">
        <v>155</v>
      </c>
      <c r="B658" s="126">
        <v>2019</v>
      </c>
      <c r="C658" s="165" t="s">
        <v>902</v>
      </c>
      <c r="D658" s="166">
        <v>4.2803768225796859E-2</v>
      </c>
      <c r="E658" s="130">
        <v>4.2138821495391998E-2</v>
      </c>
      <c r="F658" s="131">
        <v>0.16274389692743199</v>
      </c>
      <c r="G658" s="131">
        <v>2.2704111644922466E-3</v>
      </c>
      <c r="H658" s="145">
        <v>2.0000009999999995E-3</v>
      </c>
      <c r="I658" s="145">
        <v>1.5750005000000001E-2</v>
      </c>
      <c r="J658" s="132">
        <v>2.4610792673859902E-3</v>
      </c>
      <c r="K658" s="146">
        <v>1.5325355814512555E-4</v>
      </c>
      <c r="L658" s="147">
        <v>1.601830054149867E-4</v>
      </c>
    </row>
    <row r="659" spans="1:12" ht="15.75" x14ac:dyDescent="0.25">
      <c r="A659" s="164" t="s">
        <v>155</v>
      </c>
      <c r="B659" s="126">
        <v>2020</v>
      </c>
      <c r="C659" s="165" t="s">
        <v>903</v>
      </c>
      <c r="D659" s="166">
        <v>4.1657173674127225E-2</v>
      </c>
      <c r="E659" s="130">
        <v>3.5609621884741073E-2</v>
      </c>
      <c r="F659" s="131">
        <v>0.14026986118170431</v>
      </c>
      <c r="G659" s="131">
        <v>2.178293570851233E-3</v>
      </c>
      <c r="H659" s="145">
        <v>2.0000009999999999E-3</v>
      </c>
      <c r="I659" s="145">
        <v>1.5750005000000001E-2</v>
      </c>
      <c r="J659" s="132">
        <v>2.361914801910908E-3</v>
      </c>
      <c r="K659" s="146">
        <v>1.3955277947546527E-4</v>
      </c>
      <c r="L659" s="147">
        <v>1.4586273275836919E-4</v>
      </c>
    </row>
    <row r="660" spans="1:12" ht="15.75" x14ac:dyDescent="0.25">
      <c r="A660" s="164" t="s">
        <v>155</v>
      </c>
      <c r="B660" s="126">
        <v>2021</v>
      </c>
      <c r="C660" s="165" t="s">
        <v>904</v>
      </c>
      <c r="D660" s="166">
        <v>4.0468158472177884E-2</v>
      </c>
      <c r="E660" s="130">
        <v>2.9912477611673614E-2</v>
      </c>
      <c r="F660" s="131">
        <v>0.12046340471643469</v>
      </c>
      <c r="G660" s="131">
        <v>2.0502992971498943E-3</v>
      </c>
      <c r="H660" s="145">
        <v>2.0000009999999999E-3</v>
      </c>
      <c r="I660" s="145">
        <v>1.5750005000000001E-2</v>
      </c>
      <c r="J660" s="132">
        <v>2.2236313260549441E-3</v>
      </c>
      <c r="K660" s="146">
        <v>1.2734433569323462E-4</v>
      </c>
      <c r="L660" s="147">
        <v>1.33102282479908E-4</v>
      </c>
    </row>
    <row r="661" spans="1:12" ht="15.75" x14ac:dyDescent="0.25">
      <c r="A661" s="164" t="s">
        <v>155</v>
      </c>
      <c r="B661" s="126">
        <v>2022</v>
      </c>
      <c r="C661" s="165" t="s">
        <v>905</v>
      </c>
      <c r="D661" s="166">
        <v>3.9276484107051396E-2</v>
      </c>
      <c r="E661" s="130">
        <v>2.377466979528112E-2</v>
      </c>
      <c r="F661" s="131">
        <v>0.10229536956010224</v>
      </c>
      <c r="G661" s="131">
        <v>1.9240300347504039E-3</v>
      </c>
      <c r="H661" s="145">
        <v>2.0000009999999995E-3</v>
      </c>
      <c r="I661" s="145">
        <v>1.5750004999999997E-2</v>
      </c>
      <c r="J661" s="132">
        <v>2.0874303668479304E-3</v>
      </c>
      <c r="K661" s="146">
        <v>1.1637938392073681E-4</v>
      </c>
      <c r="L661" s="147">
        <v>1.2164154414425871E-4</v>
      </c>
    </row>
    <row r="662" spans="1:12" ht="15.75" x14ac:dyDescent="0.25">
      <c r="A662" s="164" t="s">
        <v>155</v>
      </c>
      <c r="B662" s="126">
        <v>2023</v>
      </c>
      <c r="C662" s="165" t="s">
        <v>906</v>
      </c>
      <c r="D662" s="166">
        <v>3.8085136472733663E-2</v>
      </c>
      <c r="E662" s="130">
        <v>2.0482160829515574E-2</v>
      </c>
      <c r="F662" s="131">
        <v>8.8932923454869348E-2</v>
      </c>
      <c r="G662" s="131">
        <v>1.8180772106784228E-3</v>
      </c>
      <c r="H662" s="145">
        <v>2.0000009999999995E-3</v>
      </c>
      <c r="I662" s="145">
        <v>1.5750005000000001E-2</v>
      </c>
      <c r="J662" s="132">
        <v>1.9726974139440434E-3</v>
      </c>
      <c r="K662" s="146">
        <v>1.064209712631605E-4</v>
      </c>
      <c r="L662" s="147">
        <v>1.112328538354581E-4</v>
      </c>
    </row>
    <row r="663" spans="1:12" ht="15.75" x14ac:dyDescent="0.25">
      <c r="A663" s="164" t="s">
        <v>155</v>
      </c>
      <c r="B663" s="126">
        <v>2024</v>
      </c>
      <c r="C663" s="165" t="s">
        <v>907</v>
      </c>
      <c r="D663" s="166">
        <v>3.6898957474878959E-2</v>
      </c>
      <c r="E663" s="130">
        <v>1.7582333218139689E-2</v>
      </c>
      <c r="F663" s="131">
        <v>7.743426041608735E-2</v>
      </c>
      <c r="G663" s="131">
        <v>1.7216295486159933E-3</v>
      </c>
      <c r="H663" s="145">
        <v>2.0000009999999999E-3</v>
      </c>
      <c r="I663" s="145">
        <v>1.5750005000000004E-2</v>
      </c>
      <c r="J663" s="132">
        <v>1.8682683904230699E-3</v>
      </c>
      <c r="K663" s="146">
        <v>9.7470008121041139E-5</v>
      </c>
      <c r="L663" s="147">
        <v>1.0187717085159938E-4</v>
      </c>
    </row>
    <row r="664" spans="1:12" ht="15.75" x14ac:dyDescent="0.25">
      <c r="A664" s="164" t="s">
        <v>155</v>
      </c>
      <c r="B664" s="126">
        <v>2025</v>
      </c>
      <c r="C664" s="165" t="s">
        <v>908</v>
      </c>
      <c r="D664" s="166">
        <v>3.5736206438020654E-2</v>
      </c>
      <c r="E664" s="130">
        <v>1.5384355580195234E-2</v>
      </c>
      <c r="F664" s="131">
        <v>6.8559203033745922E-2</v>
      </c>
      <c r="G664" s="131">
        <v>1.6452747856281955E-3</v>
      </c>
      <c r="H664" s="145">
        <v>2.0000009999999995E-3</v>
      </c>
      <c r="I664" s="145">
        <v>1.5750004999999997E-2</v>
      </c>
      <c r="J664" s="132">
        <v>1.7856255635360053E-3</v>
      </c>
      <c r="K664" s="146">
        <v>8.8660001868926354E-5</v>
      </c>
      <c r="L664" s="147">
        <v>9.266881657390592E-5</v>
      </c>
    </row>
    <row r="665" spans="1:12" ht="15.75" x14ac:dyDescent="0.25">
      <c r="A665" s="164" t="s">
        <v>155</v>
      </c>
      <c r="B665" s="126">
        <v>2026</v>
      </c>
      <c r="C665" s="165" t="s">
        <v>909</v>
      </c>
      <c r="D665" s="166">
        <v>3.4653797013700277E-2</v>
      </c>
      <c r="E665" s="130">
        <v>1.3612611589199939E-2</v>
      </c>
      <c r="F665" s="131">
        <v>6.1447739675333596E-2</v>
      </c>
      <c r="G665" s="131">
        <v>1.5696748798459017E-3</v>
      </c>
      <c r="H665" s="145">
        <v>2.0000009999999995E-3</v>
      </c>
      <c r="I665" s="145">
        <v>1.5750004999999997E-2</v>
      </c>
      <c r="J665" s="132">
        <v>1.7038380026117232E-3</v>
      </c>
      <c r="K665" s="146">
        <v>7.8474784244818264E-5</v>
      </c>
      <c r="L665" s="147">
        <v>8.2023060943221671E-5</v>
      </c>
    </row>
    <row r="666" spans="1:12" ht="15.75" x14ac:dyDescent="0.25">
      <c r="A666" s="164" t="s">
        <v>155</v>
      </c>
      <c r="B666" s="126">
        <v>2027</v>
      </c>
      <c r="C666" s="165" t="s">
        <v>910</v>
      </c>
      <c r="D666" s="166">
        <v>3.3639430621981235E-2</v>
      </c>
      <c r="E666" s="130">
        <v>1.2090865900194292E-2</v>
      </c>
      <c r="F666" s="131">
        <v>5.5385817610828149E-2</v>
      </c>
      <c r="G666" s="131">
        <v>1.4855204747751644E-3</v>
      </c>
      <c r="H666" s="145">
        <v>2.0000010000000004E-3</v>
      </c>
      <c r="I666" s="145">
        <v>1.5750005000000004E-2</v>
      </c>
      <c r="J666" s="132">
        <v>1.6127766025549682E-3</v>
      </c>
      <c r="K666" s="146">
        <v>6.755741181331437E-5</v>
      </c>
      <c r="L666" s="147">
        <v>7.0612051719508322E-5</v>
      </c>
    </row>
    <row r="667" spans="1:12" ht="15.75" x14ac:dyDescent="0.25">
      <c r="A667" s="164" t="s">
        <v>155</v>
      </c>
      <c r="B667" s="126">
        <v>2028</v>
      </c>
      <c r="C667" s="165" t="s">
        <v>911</v>
      </c>
      <c r="D667" s="166">
        <v>3.2704440951291422E-2</v>
      </c>
      <c r="E667" s="130">
        <v>1.0792551620032925E-2</v>
      </c>
      <c r="F667" s="131">
        <v>5.0259083476255025E-2</v>
      </c>
      <c r="G667" s="131">
        <v>1.3947551696311296E-3</v>
      </c>
      <c r="H667" s="145">
        <v>2.0000010000000004E-3</v>
      </c>
      <c r="I667" s="145">
        <v>1.5750005000000004E-2</v>
      </c>
      <c r="J667" s="132">
        <v>1.5144847531055618E-3</v>
      </c>
      <c r="K667" s="146">
        <v>5.7553688013323664E-5</v>
      </c>
      <c r="L667" s="147">
        <v>6.0156014639544918E-5</v>
      </c>
    </row>
    <row r="668" spans="1:12" ht="15.75" x14ac:dyDescent="0.25">
      <c r="A668" s="164" t="s">
        <v>155</v>
      </c>
      <c r="B668" s="126">
        <v>2029</v>
      </c>
      <c r="C668" s="165" t="s">
        <v>912</v>
      </c>
      <c r="D668" s="166">
        <v>3.1843411179529102E-2</v>
      </c>
      <c r="E668" s="130">
        <v>9.6145435564545332E-3</v>
      </c>
      <c r="F668" s="131">
        <v>4.57456440987127E-2</v>
      </c>
      <c r="G668" s="131">
        <v>1.3082620525172162E-3</v>
      </c>
      <c r="H668" s="145">
        <v>2.0000009999999999E-3</v>
      </c>
      <c r="I668" s="145">
        <v>1.5750005000000001E-2</v>
      </c>
      <c r="J668" s="132">
        <v>1.4207211077067777E-3</v>
      </c>
      <c r="K668" s="146">
        <v>5.0353139852404509E-5</v>
      </c>
      <c r="L668" s="147">
        <v>5.2629889064683595E-5</v>
      </c>
    </row>
    <row r="669" spans="1:12" ht="15.75" x14ac:dyDescent="0.25">
      <c r="A669" s="164" t="s">
        <v>155</v>
      </c>
      <c r="B669" s="126">
        <v>2030</v>
      </c>
      <c r="C669" s="165" t="s">
        <v>913</v>
      </c>
      <c r="D669" s="166">
        <v>3.1056306985539232E-2</v>
      </c>
      <c r="E669" s="130">
        <v>8.6477813864720143E-3</v>
      </c>
      <c r="F669" s="131">
        <v>4.1925577072530619E-2</v>
      </c>
      <c r="G669" s="131">
        <v>1.2248539794348519E-3</v>
      </c>
      <c r="H669" s="145">
        <v>2.0000009999999999E-3</v>
      </c>
      <c r="I669" s="145">
        <v>1.5750005000000001E-2</v>
      </c>
      <c r="J669" s="132">
        <v>1.3303436054074266E-3</v>
      </c>
      <c r="K669" s="146">
        <v>4.2409567889114111E-5</v>
      </c>
      <c r="L669" s="147">
        <v>4.4327138191060982E-5</v>
      </c>
    </row>
    <row r="670" spans="1:12" ht="15.75" x14ac:dyDescent="0.25">
      <c r="A670" s="164" t="s">
        <v>155</v>
      </c>
      <c r="B670" s="126">
        <v>2031</v>
      </c>
      <c r="C670" s="165" t="s">
        <v>914</v>
      </c>
      <c r="D670" s="166">
        <v>3.033997980748656E-2</v>
      </c>
      <c r="E670" s="130">
        <v>7.8036133430469121E-3</v>
      </c>
      <c r="F670" s="131">
        <v>3.8652384231890782E-2</v>
      </c>
      <c r="G670" s="131">
        <v>1.149793294626882E-3</v>
      </c>
      <c r="H670" s="145">
        <v>2.0000010000000004E-3</v>
      </c>
      <c r="I670" s="145">
        <v>1.5750005000000001E-2</v>
      </c>
      <c r="J670" s="132">
        <v>1.2488643235761406E-3</v>
      </c>
      <c r="K670" s="146">
        <v>3.8717157644088473E-5</v>
      </c>
      <c r="L670" s="147">
        <v>4.0467776302495801E-5</v>
      </c>
    </row>
    <row r="671" spans="1:12" ht="15.75" x14ac:dyDescent="0.25">
      <c r="A671" s="164" t="s">
        <v>155</v>
      </c>
      <c r="B671" s="126">
        <v>2032</v>
      </c>
      <c r="C671" s="165" t="s">
        <v>915</v>
      </c>
      <c r="D671" s="166">
        <v>2.9693268791241043E-2</v>
      </c>
      <c r="E671" s="130">
        <v>7.0583946170027553E-3</v>
      </c>
      <c r="F671" s="131">
        <v>3.5840912561378828E-2</v>
      </c>
      <c r="G671" s="131">
        <v>1.0802937396697985E-3</v>
      </c>
      <c r="H671" s="145">
        <v>2.0000010000000004E-3</v>
      </c>
      <c r="I671" s="145">
        <v>1.5750005000000001E-2</v>
      </c>
      <c r="J671" s="132">
        <v>1.1733834007941202E-3</v>
      </c>
      <c r="K671" s="146">
        <v>3.6217729188092519E-5</v>
      </c>
      <c r="L671" s="147">
        <v>3.7855329874329725E-5</v>
      </c>
    </row>
    <row r="672" spans="1:12" ht="15.75" x14ac:dyDescent="0.25">
      <c r="A672" s="164" t="s">
        <v>155</v>
      </c>
      <c r="B672" s="126">
        <v>2033</v>
      </c>
      <c r="C672" s="165" t="s">
        <v>916</v>
      </c>
      <c r="D672" s="166">
        <v>2.9111302636992877E-2</v>
      </c>
      <c r="E672" s="130">
        <v>6.3904069940803922E-3</v>
      </c>
      <c r="F672" s="131">
        <v>3.3411577171469614E-2</v>
      </c>
      <c r="G672" s="131">
        <v>1.0149223307705678E-3</v>
      </c>
      <c r="H672" s="145">
        <v>2.0000009999999999E-3</v>
      </c>
      <c r="I672" s="145">
        <v>1.5750004999999997E-2</v>
      </c>
      <c r="J672" s="132">
        <v>1.1023810463449241E-3</v>
      </c>
      <c r="K672" s="146">
        <v>3.3980545810383642E-5</v>
      </c>
      <c r="L672" s="147">
        <v>3.5516989918880107E-5</v>
      </c>
    </row>
    <row r="673" spans="1:12" ht="15.75" x14ac:dyDescent="0.25">
      <c r="A673" s="164" t="s">
        <v>155</v>
      </c>
      <c r="B673" s="126">
        <v>2034</v>
      </c>
      <c r="C673" s="165" t="s">
        <v>917</v>
      </c>
      <c r="D673" s="166">
        <v>2.8587603582451982E-2</v>
      </c>
      <c r="E673" s="130">
        <v>5.7734986780039769E-3</v>
      </c>
      <c r="F673" s="131">
        <v>3.1248824738125045E-2</v>
      </c>
      <c r="G673" s="131">
        <v>9.5335619189545833E-4</v>
      </c>
      <c r="H673" s="145">
        <v>2.0000009999999999E-3</v>
      </c>
      <c r="I673" s="145">
        <v>1.5750005000000001E-2</v>
      </c>
      <c r="J673" s="132">
        <v>1.0355086699976295E-3</v>
      </c>
      <c r="K673" s="146">
        <v>3.1943900781779919E-5</v>
      </c>
      <c r="L673" s="147">
        <v>3.3388256580559892E-5</v>
      </c>
    </row>
    <row r="674" spans="1:12" ht="15.75" x14ac:dyDescent="0.25">
      <c r="A674" s="164" t="s">
        <v>155</v>
      </c>
      <c r="B674" s="126">
        <v>2035</v>
      </c>
      <c r="C674" s="165" t="s">
        <v>918</v>
      </c>
      <c r="D674" s="166">
        <v>2.8118895349779904E-2</v>
      </c>
      <c r="E674" s="130">
        <v>5.2401227825073123E-3</v>
      </c>
      <c r="F674" s="131">
        <v>2.9469465100346034E-2</v>
      </c>
      <c r="G674" s="131">
        <v>8.9708995569384232E-4</v>
      </c>
      <c r="H674" s="145">
        <v>2.0000009999999999E-3</v>
      </c>
      <c r="I674" s="145">
        <v>1.5750004999999997E-2</v>
      </c>
      <c r="J674" s="132">
        <v>9.7439141260366056E-4</v>
      </c>
      <c r="K674" s="146">
        <v>3.0113227337846035E-5</v>
      </c>
      <c r="L674" s="147">
        <v>3.1474810971419132E-5</v>
      </c>
    </row>
    <row r="675" spans="1:12" ht="15.75" x14ac:dyDescent="0.25">
      <c r="A675" s="164" t="s">
        <v>155</v>
      </c>
      <c r="B675" s="126">
        <v>2036</v>
      </c>
      <c r="C675" s="165" t="s">
        <v>919</v>
      </c>
      <c r="D675" s="166">
        <v>2.7702070867173478E-2</v>
      </c>
      <c r="E675" s="130">
        <v>4.7764808110646456E-3</v>
      </c>
      <c r="F675" s="131">
        <v>2.7972378537744733E-2</v>
      </c>
      <c r="G675" s="131">
        <v>8.4890922392852732E-4</v>
      </c>
      <c r="H675" s="145">
        <v>2.0000009999999999E-3</v>
      </c>
      <c r="I675" s="145">
        <v>1.5750005000000001E-2</v>
      </c>
      <c r="J675" s="132">
        <v>9.220589547379737E-4</v>
      </c>
      <c r="K675" s="146">
        <v>2.8492091657570718E-5</v>
      </c>
      <c r="L675" s="147">
        <v>2.9780374077378485E-5</v>
      </c>
    </row>
    <row r="676" spans="1:12" ht="15.75" x14ac:dyDescent="0.25">
      <c r="A676" s="164" t="s">
        <v>155</v>
      </c>
      <c r="B676" s="126">
        <v>2037</v>
      </c>
      <c r="C676" s="165" t="s">
        <v>920</v>
      </c>
      <c r="D676" s="166">
        <v>2.7334378757929621E-2</v>
      </c>
      <c r="E676" s="130">
        <v>4.3629123570056135E-3</v>
      </c>
      <c r="F676" s="131">
        <v>2.6674294392532955E-2</v>
      </c>
      <c r="G676" s="131">
        <v>8.0538092543393626E-4</v>
      </c>
      <c r="H676" s="145">
        <v>2.0000009999999999E-3</v>
      </c>
      <c r="I676" s="145">
        <v>1.5750005000000001E-2</v>
      </c>
      <c r="J676" s="132">
        <v>8.7477820763254841E-4</v>
      </c>
      <c r="K676" s="146">
        <v>2.7072676017030966E-5</v>
      </c>
      <c r="L676" s="147">
        <v>2.8296779673229517E-5</v>
      </c>
    </row>
    <row r="677" spans="1:12" ht="15.75" x14ac:dyDescent="0.25">
      <c r="A677" s="164" t="s">
        <v>155</v>
      </c>
      <c r="B677" s="126">
        <v>2038</v>
      </c>
      <c r="C677" s="165" t="s">
        <v>921</v>
      </c>
      <c r="D677" s="166">
        <v>2.701251637872891E-2</v>
      </c>
      <c r="E677" s="130">
        <v>3.9871520496096253E-3</v>
      </c>
      <c r="F677" s="131">
        <v>2.5497796841329315E-2</v>
      </c>
      <c r="G677" s="131">
        <v>7.6619704216019898E-4</v>
      </c>
      <c r="H677" s="145">
        <v>2.0000009999999999E-3</v>
      </c>
      <c r="I677" s="145">
        <v>1.5750005000000001E-2</v>
      </c>
      <c r="J677" s="132">
        <v>8.3221349513538912E-4</v>
      </c>
      <c r="K677" s="146">
        <v>2.5845419115761045E-5</v>
      </c>
      <c r="L677" s="147">
        <v>2.7014030482882033E-5</v>
      </c>
    </row>
    <row r="678" spans="1:12" ht="15.75" x14ac:dyDescent="0.25">
      <c r="A678" s="164" t="s">
        <v>155</v>
      </c>
      <c r="B678" s="126">
        <v>2039</v>
      </c>
      <c r="C678" s="165" t="s">
        <v>922</v>
      </c>
      <c r="D678" s="166">
        <v>2.6728685558433808E-2</v>
      </c>
      <c r="E678" s="130">
        <v>3.6299283969279937E-3</v>
      </c>
      <c r="F678" s="131">
        <v>2.4369540754317475E-2</v>
      </c>
      <c r="G678" s="131">
        <v>7.3092660666763205E-4</v>
      </c>
      <c r="H678" s="145">
        <v>2.0000010000000004E-3</v>
      </c>
      <c r="I678" s="145">
        <v>1.5750005000000004E-2</v>
      </c>
      <c r="J678" s="132">
        <v>7.9389900364746789E-4</v>
      </c>
      <c r="K678" s="146">
        <v>2.4789011093841404E-5</v>
      </c>
      <c r="L678" s="147">
        <v>2.5909853940782248E-5</v>
      </c>
    </row>
    <row r="679" spans="1:12" ht="15.75" x14ac:dyDescent="0.25">
      <c r="A679" s="164" t="s">
        <v>155</v>
      </c>
      <c r="B679" s="126">
        <v>2040</v>
      </c>
      <c r="C679" s="165" t="s">
        <v>923</v>
      </c>
      <c r="D679" s="166">
        <v>2.6479980898145097E-2</v>
      </c>
      <c r="E679" s="130">
        <v>3.319696184103914E-3</v>
      </c>
      <c r="F679" s="131">
        <v>2.3447802054417242E-2</v>
      </c>
      <c r="G679" s="131">
        <v>6.9962472831365313E-4</v>
      </c>
      <c r="H679" s="145">
        <v>2.0000009999999999E-3</v>
      </c>
      <c r="I679" s="145">
        <v>1.5750005000000001E-2</v>
      </c>
      <c r="J679" s="132">
        <v>7.5989694322218951E-4</v>
      </c>
      <c r="K679" s="146">
        <v>2.38152477401516E-5</v>
      </c>
      <c r="L679" s="147">
        <v>2.4892070454388361E-5</v>
      </c>
    </row>
    <row r="680" spans="1:12" ht="15.75" x14ac:dyDescent="0.25">
      <c r="A680" s="164" t="s">
        <v>155</v>
      </c>
      <c r="B680" s="126">
        <v>2041</v>
      </c>
      <c r="C680" s="165" t="s">
        <v>924</v>
      </c>
      <c r="D680" s="166">
        <v>2.626656672048696E-2</v>
      </c>
      <c r="E680" s="130">
        <v>3.0967958484991354E-3</v>
      </c>
      <c r="F680" s="131">
        <v>2.2748819406236832E-2</v>
      </c>
      <c r="G680" s="131">
        <v>6.7567263610132384E-4</v>
      </c>
      <c r="H680" s="145">
        <v>2.0000009999999995E-3</v>
      </c>
      <c r="I680" s="145">
        <v>1.5750004999999997E-2</v>
      </c>
      <c r="J680" s="132">
        <v>7.3387904904304534E-4</v>
      </c>
      <c r="K680" s="146">
        <v>2.3038638933602741E-5</v>
      </c>
      <c r="L680" s="147">
        <v>2.4080343071246037E-5</v>
      </c>
    </row>
    <row r="681" spans="1:12" ht="15.75" x14ac:dyDescent="0.25">
      <c r="A681" s="164" t="s">
        <v>155</v>
      </c>
      <c r="B681" s="126">
        <v>2042</v>
      </c>
      <c r="C681" s="165" t="s">
        <v>925</v>
      </c>
      <c r="D681" s="166">
        <v>2.6079614237120984E-2</v>
      </c>
      <c r="E681" s="130">
        <v>2.9056059763142828E-3</v>
      </c>
      <c r="F681" s="131">
        <v>2.2114319290661384E-2</v>
      </c>
      <c r="G681" s="131">
        <v>6.5495116337968887E-4</v>
      </c>
      <c r="H681" s="145">
        <v>2.0000009999999999E-3</v>
      </c>
      <c r="I681" s="145">
        <v>1.5750005000000001E-2</v>
      </c>
      <c r="J681" s="132">
        <v>7.1137294156087608E-4</v>
      </c>
      <c r="K681" s="146">
        <v>2.2332971347878632E-5</v>
      </c>
      <c r="L681" s="147">
        <v>2.3342768349183033E-5</v>
      </c>
    </row>
    <row r="682" spans="1:12" ht="15.75" x14ac:dyDescent="0.25">
      <c r="A682" s="164" t="s">
        <v>155</v>
      </c>
      <c r="B682" s="126">
        <v>2043</v>
      </c>
      <c r="C682" s="165" t="s">
        <v>926</v>
      </c>
      <c r="D682" s="166">
        <v>2.5918862663688005E-2</v>
      </c>
      <c r="E682" s="130">
        <v>2.7578255989018485E-3</v>
      </c>
      <c r="F682" s="131">
        <v>2.1619273375171666E-2</v>
      </c>
      <c r="G682" s="131">
        <v>6.3720935711752546E-4</v>
      </c>
      <c r="H682" s="145">
        <v>2.0000009999999999E-3</v>
      </c>
      <c r="I682" s="145">
        <v>1.5750004999999997E-2</v>
      </c>
      <c r="J682" s="132">
        <v>6.9210254624437612E-4</v>
      </c>
      <c r="K682" s="146">
        <v>2.1730998552323036E-5</v>
      </c>
      <c r="L682" s="147">
        <v>2.2713567852084295E-5</v>
      </c>
    </row>
    <row r="683" spans="1:12" ht="15.75" x14ac:dyDescent="0.25">
      <c r="A683" s="164" t="s">
        <v>155</v>
      </c>
      <c r="B683" s="126">
        <v>2044</v>
      </c>
      <c r="C683" s="165" t="s">
        <v>927</v>
      </c>
      <c r="D683" s="166">
        <v>2.5779071361545849E-2</v>
      </c>
      <c r="E683" s="130">
        <v>2.6458498419595876E-3</v>
      </c>
      <c r="F683" s="131">
        <v>2.1226119798162579E-2</v>
      </c>
      <c r="G683" s="131">
        <v>6.2201443408029119E-4</v>
      </c>
      <c r="H683" s="145">
        <v>2.0000009999999999E-3</v>
      </c>
      <c r="I683" s="145">
        <v>1.5750005000000001E-2</v>
      </c>
      <c r="J683" s="132">
        <v>6.7560155741522938E-4</v>
      </c>
      <c r="K683" s="146">
        <v>2.1137967949760063E-5</v>
      </c>
      <c r="L683" s="147">
        <v>2.2093737803633235E-5</v>
      </c>
    </row>
    <row r="684" spans="1:12" ht="15.75" x14ac:dyDescent="0.25">
      <c r="A684" s="164" t="s">
        <v>155</v>
      </c>
      <c r="B684" s="126">
        <v>2045</v>
      </c>
      <c r="C684" s="165" t="s">
        <v>928</v>
      </c>
      <c r="D684" s="166">
        <v>2.565568948902296E-2</v>
      </c>
      <c r="E684" s="130">
        <v>2.5689359393491259E-3</v>
      </c>
      <c r="F684" s="131">
        <v>2.0962364101272907E-2</v>
      </c>
      <c r="G684" s="131">
        <v>6.0921884653226553E-4</v>
      </c>
      <c r="H684" s="145">
        <v>2.0000009999999999E-3</v>
      </c>
      <c r="I684" s="145">
        <v>1.5750005000000001E-2</v>
      </c>
      <c r="J684" s="132">
        <v>6.6170099524635699E-4</v>
      </c>
      <c r="K684" s="146">
        <v>2.0768216317531818E-5</v>
      </c>
      <c r="L684" s="147">
        <v>2.1707256581486673E-5</v>
      </c>
    </row>
    <row r="685" spans="1:12" ht="15.75" x14ac:dyDescent="0.25">
      <c r="A685" s="164" t="s">
        <v>155</v>
      </c>
      <c r="B685" s="126">
        <v>2046</v>
      </c>
      <c r="C685" s="165" t="s">
        <v>929</v>
      </c>
      <c r="D685" s="166">
        <v>2.554903101184141E-2</v>
      </c>
      <c r="E685" s="130">
        <v>2.502019890607009E-3</v>
      </c>
      <c r="F685" s="131">
        <v>2.0745571999295706E-2</v>
      </c>
      <c r="G685" s="131">
        <v>5.9833454476380639E-4</v>
      </c>
      <c r="H685" s="145">
        <v>2.0000009999999999E-3</v>
      </c>
      <c r="I685" s="145">
        <v>1.5750005000000001E-2</v>
      </c>
      <c r="J685" s="132">
        <v>6.4987973674441918E-4</v>
      </c>
      <c r="K685" s="146">
        <v>2.0382746163602265E-5</v>
      </c>
      <c r="L685" s="147">
        <v>2.1304366681649567E-5</v>
      </c>
    </row>
    <row r="686" spans="1:12" ht="15.75" x14ac:dyDescent="0.25">
      <c r="A686" s="164" t="s">
        <v>155</v>
      </c>
      <c r="B686" s="126">
        <v>2047</v>
      </c>
      <c r="C686" s="165" t="s">
        <v>930</v>
      </c>
      <c r="D686" s="166">
        <v>2.5458681892080053E-2</v>
      </c>
      <c r="E686" s="130">
        <v>2.4444466041031758E-3</v>
      </c>
      <c r="F686" s="131">
        <v>2.0555187052785077E-2</v>
      </c>
      <c r="G686" s="131">
        <v>5.8930774548742186E-4</v>
      </c>
      <c r="H686" s="145">
        <v>2.0000009999999999E-3</v>
      </c>
      <c r="I686" s="145">
        <v>1.5750005000000001E-2</v>
      </c>
      <c r="J686" s="132">
        <v>6.4007415978931917E-4</v>
      </c>
      <c r="K686" s="146">
        <v>2.0105150313324862E-5</v>
      </c>
      <c r="L686" s="147">
        <v>2.1014220165647082E-5</v>
      </c>
    </row>
    <row r="687" spans="1:12" ht="15.75" x14ac:dyDescent="0.25">
      <c r="A687" s="164" t="s">
        <v>155</v>
      </c>
      <c r="B687" s="126">
        <v>2048</v>
      </c>
      <c r="C687" s="165" t="s">
        <v>931</v>
      </c>
      <c r="D687" s="166">
        <v>2.5380780862566781E-2</v>
      </c>
      <c r="E687" s="130">
        <v>2.3997830634502871E-3</v>
      </c>
      <c r="F687" s="131">
        <v>2.0406744425416356E-2</v>
      </c>
      <c r="G687" s="131">
        <v>5.8178428378055104E-4</v>
      </c>
      <c r="H687" s="145">
        <v>2.0000009999999999E-3</v>
      </c>
      <c r="I687" s="145">
        <v>1.5750005000000001E-2</v>
      </c>
      <c r="J687" s="132">
        <v>6.3190417504293216E-4</v>
      </c>
      <c r="K687" s="146">
        <v>1.9802942797676837E-5</v>
      </c>
      <c r="L687" s="147">
        <v>2.0698346859845419E-5</v>
      </c>
    </row>
    <row r="688" spans="1:12" ht="15.75" x14ac:dyDescent="0.25">
      <c r="A688" s="164" t="s">
        <v>155</v>
      </c>
      <c r="B688" s="126">
        <v>2049</v>
      </c>
      <c r="C688" s="165" t="s">
        <v>932</v>
      </c>
      <c r="D688" s="166">
        <v>2.531402189553824E-2</v>
      </c>
      <c r="E688" s="130">
        <v>2.3819531923921626E-3</v>
      </c>
      <c r="F688" s="131">
        <v>2.0402741977285831E-2</v>
      </c>
      <c r="G688" s="131">
        <v>5.7701514234092806E-4</v>
      </c>
      <c r="H688" s="145">
        <v>2.0000009999999999E-3</v>
      </c>
      <c r="I688" s="145">
        <v>1.5750005000000001E-2</v>
      </c>
      <c r="J688" s="132">
        <v>6.2672366984608153E-4</v>
      </c>
      <c r="K688" s="146">
        <v>1.966400171385314E-5</v>
      </c>
      <c r="L688" s="147">
        <v>2.05531279445278E-5</v>
      </c>
    </row>
    <row r="689" spans="1:12" ht="15.75" x14ac:dyDescent="0.25">
      <c r="A689" s="164" t="s">
        <v>155</v>
      </c>
      <c r="B689" s="126">
        <v>2050</v>
      </c>
      <c r="C689" s="165" t="s">
        <v>933</v>
      </c>
      <c r="D689" s="166">
        <v>2.5257708837322423E-2</v>
      </c>
      <c r="E689" s="130">
        <v>2.3669393445150131E-3</v>
      </c>
      <c r="F689" s="131">
        <v>2.0396774672979495E-2</v>
      </c>
      <c r="G689" s="131">
        <v>5.7302181453530406E-4</v>
      </c>
      <c r="H689" s="145">
        <v>2.0000009999999999E-3</v>
      </c>
      <c r="I689" s="145">
        <v>1.5750005000000001E-2</v>
      </c>
      <c r="J689" s="132">
        <v>6.2239189609636955E-4</v>
      </c>
      <c r="K689" s="146">
        <v>1.9394936656707285E-5</v>
      </c>
      <c r="L689" s="147">
        <v>2.0271892347949337E-5</v>
      </c>
    </row>
    <row r="690" spans="1:12" ht="15.75" x14ac:dyDescent="0.25">
      <c r="A690" s="164" t="s">
        <v>152</v>
      </c>
      <c r="B690" s="126">
        <v>2015</v>
      </c>
      <c r="C690" s="165" t="s">
        <v>154</v>
      </c>
      <c r="D690" s="166">
        <v>4.8503685599487506E-2</v>
      </c>
      <c r="E690" s="130">
        <v>6.1540645287721088E-2</v>
      </c>
      <c r="F690" s="131">
        <v>0.19202224117996819</v>
      </c>
      <c r="G690" s="131">
        <v>2.3295758058548949E-3</v>
      </c>
      <c r="H690" s="145">
        <v>2.0000009999999995E-3</v>
      </c>
      <c r="I690" s="145">
        <v>1.5750005000000001E-2</v>
      </c>
      <c r="J690" s="132">
        <v>2.5222570495975439E-3</v>
      </c>
      <c r="K690" s="146">
        <v>1.6106423480193412E-4</v>
      </c>
      <c r="L690" s="147">
        <v>1.6834684348036722E-4</v>
      </c>
    </row>
    <row r="691" spans="1:12" ht="15.75" x14ac:dyDescent="0.25">
      <c r="A691" s="164" t="s">
        <v>152</v>
      </c>
      <c r="B691" s="126">
        <v>2016</v>
      </c>
      <c r="C691" s="165" t="s">
        <v>153</v>
      </c>
      <c r="D691" s="166">
        <v>4.7653032478837627E-2</v>
      </c>
      <c r="E691" s="130">
        <v>5.1071128782804356E-2</v>
      </c>
      <c r="F691" s="131">
        <v>0.16397634007414302</v>
      </c>
      <c r="G691" s="131">
        <v>2.2210465999850534E-3</v>
      </c>
      <c r="H691" s="145">
        <v>2.0000009999999999E-3</v>
      </c>
      <c r="I691" s="145">
        <v>1.5750005000000001E-2</v>
      </c>
      <c r="J691" s="132">
        <v>2.4067278090836651E-3</v>
      </c>
      <c r="K691" s="146">
        <v>1.3444365512909725E-4</v>
      </c>
      <c r="L691" s="147">
        <v>1.4052260043100859E-4</v>
      </c>
    </row>
    <row r="692" spans="1:12" ht="15.75" x14ac:dyDescent="0.25">
      <c r="A692" s="164" t="s">
        <v>152</v>
      </c>
      <c r="B692" s="126">
        <v>2017</v>
      </c>
      <c r="C692" s="165" t="s">
        <v>934</v>
      </c>
      <c r="D692" s="166">
        <v>4.6557978417725923E-2</v>
      </c>
      <c r="E692" s="130">
        <v>4.2596974126531129E-2</v>
      </c>
      <c r="F692" s="131">
        <v>0.14002551623024262</v>
      </c>
      <c r="G692" s="131">
        <v>2.1675777141593557E-3</v>
      </c>
      <c r="H692" s="145">
        <v>2.0000009999999999E-3</v>
      </c>
      <c r="I692" s="145">
        <v>1.5750004999999997E-2</v>
      </c>
      <c r="J692" s="132">
        <v>2.3500761874023497E-3</v>
      </c>
      <c r="K692" s="146">
        <v>1.2205562599960966E-4</v>
      </c>
      <c r="L692" s="147">
        <v>1.2757443905288962E-4</v>
      </c>
    </row>
    <row r="693" spans="1:12" ht="15.75" x14ac:dyDescent="0.25">
      <c r="A693" s="164" t="s">
        <v>152</v>
      </c>
      <c r="B693" s="126">
        <v>2018</v>
      </c>
      <c r="C693" s="165" t="s">
        <v>935</v>
      </c>
      <c r="D693" s="166">
        <v>4.5314774350880972E-2</v>
      </c>
      <c r="E693" s="130">
        <v>3.5143765725636586E-2</v>
      </c>
      <c r="F693" s="131">
        <v>0.11931739167294467</v>
      </c>
      <c r="G693" s="131">
        <v>2.1437415919344665E-3</v>
      </c>
      <c r="H693" s="145">
        <v>2.0000009999999999E-3</v>
      </c>
      <c r="I693" s="145">
        <v>1.5750005000000001E-2</v>
      </c>
      <c r="J693" s="132">
        <v>2.3254329002491371E-3</v>
      </c>
      <c r="K693" s="146">
        <v>1.1235452530759364E-4</v>
      </c>
      <c r="L693" s="147">
        <v>1.1743469803110881E-4</v>
      </c>
    </row>
    <row r="694" spans="1:12" ht="15.75" x14ac:dyDescent="0.25">
      <c r="A694" s="164" t="s">
        <v>152</v>
      </c>
      <c r="B694" s="126">
        <v>2019</v>
      </c>
      <c r="C694" s="165" t="s">
        <v>936</v>
      </c>
      <c r="D694" s="166">
        <v>4.4001451237050376E-2</v>
      </c>
      <c r="E694" s="130">
        <v>2.8933740527882529E-2</v>
      </c>
      <c r="F694" s="131">
        <v>0.10187607839626685</v>
      </c>
      <c r="G694" s="131">
        <v>2.1084784685889727E-3</v>
      </c>
      <c r="H694" s="145">
        <v>2.0000009999999999E-3</v>
      </c>
      <c r="I694" s="145">
        <v>1.5750005000000001E-2</v>
      </c>
      <c r="J694" s="132">
        <v>2.2881053951607794E-3</v>
      </c>
      <c r="K694" s="146">
        <v>1.0274561555266013E-4</v>
      </c>
      <c r="L694" s="147">
        <v>1.0739131728536671E-4</v>
      </c>
    </row>
    <row r="695" spans="1:12" ht="15.75" x14ac:dyDescent="0.25">
      <c r="A695" s="164" t="s">
        <v>152</v>
      </c>
      <c r="B695" s="126">
        <v>2020</v>
      </c>
      <c r="C695" s="165" t="s">
        <v>937</v>
      </c>
      <c r="D695" s="166">
        <v>4.2641992352269807E-2</v>
      </c>
      <c r="E695" s="130">
        <v>2.4488700065968615E-2</v>
      </c>
      <c r="F695" s="131">
        <v>8.7759615946653727E-2</v>
      </c>
      <c r="G695" s="131">
        <v>2.0309647836573249E-3</v>
      </c>
      <c r="H695" s="145">
        <v>2.0000009999999999E-3</v>
      </c>
      <c r="I695" s="145">
        <v>1.5750005000000001E-2</v>
      </c>
      <c r="J695" s="132">
        <v>2.2043499610895582E-3</v>
      </c>
      <c r="K695" s="146">
        <v>9.5393951382770456E-5</v>
      </c>
      <c r="L695" s="147">
        <v>9.9707243616208545E-5</v>
      </c>
    </row>
    <row r="696" spans="1:12" ht="15.75" x14ac:dyDescent="0.25">
      <c r="A696" s="164" t="s">
        <v>152</v>
      </c>
      <c r="B696" s="126">
        <v>2021</v>
      </c>
      <c r="C696" s="165" t="s">
        <v>938</v>
      </c>
      <c r="D696" s="166">
        <v>4.124410278640283E-2</v>
      </c>
      <c r="E696" s="130">
        <v>2.1013649590586967E-2</v>
      </c>
      <c r="F696" s="131">
        <v>7.5984175026373543E-2</v>
      </c>
      <c r="G696" s="131">
        <v>1.9065018097643963E-3</v>
      </c>
      <c r="H696" s="145">
        <v>2.0000009999999995E-3</v>
      </c>
      <c r="I696" s="145">
        <v>1.5750005000000004E-2</v>
      </c>
      <c r="J696" s="132">
        <v>2.0695020254142822E-3</v>
      </c>
      <c r="K696" s="146">
        <v>8.6636739445979994E-5</v>
      </c>
      <c r="L696" s="147">
        <v>9.0554072653295449E-5</v>
      </c>
    </row>
    <row r="697" spans="1:12" ht="15.75" x14ac:dyDescent="0.25">
      <c r="A697" s="164" t="s">
        <v>152</v>
      </c>
      <c r="B697" s="126">
        <v>2022</v>
      </c>
      <c r="C697" s="165" t="s">
        <v>939</v>
      </c>
      <c r="D697" s="166">
        <v>3.98542200518303E-2</v>
      </c>
      <c r="E697" s="130">
        <v>1.7663231236600452E-2</v>
      </c>
      <c r="F697" s="131">
        <v>6.5782881389947714E-2</v>
      </c>
      <c r="G697" s="131">
        <v>1.7927257949923966E-3</v>
      </c>
      <c r="H697" s="145">
        <v>2.0000009999999995E-3</v>
      </c>
      <c r="I697" s="145">
        <v>1.5750004999999997E-2</v>
      </c>
      <c r="J697" s="132">
        <v>1.9462989393529502E-3</v>
      </c>
      <c r="K697" s="146">
        <v>7.9305111743771449E-5</v>
      </c>
      <c r="L697" s="147">
        <v>8.2890934483484139E-5</v>
      </c>
    </row>
    <row r="698" spans="1:12" ht="15.75" x14ac:dyDescent="0.25">
      <c r="A698" s="164" t="s">
        <v>152</v>
      </c>
      <c r="B698" s="126">
        <v>2023</v>
      </c>
      <c r="C698" s="165" t="s">
        <v>940</v>
      </c>
      <c r="D698" s="166">
        <v>3.847172281025564E-2</v>
      </c>
      <c r="E698" s="130">
        <v>1.5335617092422281E-2</v>
      </c>
      <c r="F698" s="131">
        <v>5.7695412938572339E-2</v>
      </c>
      <c r="G698" s="131">
        <v>1.7000057945690871E-3</v>
      </c>
      <c r="H698" s="145">
        <v>2.0000009999999999E-3</v>
      </c>
      <c r="I698" s="145">
        <v>1.5750005000000001E-2</v>
      </c>
      <c r="J698" s="132">
        <v>1.8458104855334824E-3</v>
      </c>
      <c r="K698" s="146">
        <v>7.193448393921366E-5</v>
      </c>
      <c r="L698" s="147">
        <v>7.5187037040001691E-5</v>
      </c>
    </row>
    <row r="699" spans="1:12" ht="15.75" x14ac:dyDescent="0.25">
      <c r="A699" s="164" t="s">
        <v>152</v>
      </c>
      <c r="B699" s="126">
        <v>2024</v>
      </c>
      <c r="C699" s="165" t="s">
        <v>941</v>
      </c>
      <c r="D699" s="166">
        <v>3.7105420128651222E-2</v>
      </c>
      <c r="E699" s="130">
        <v>1.3544669511246046E-2</v>
      </c>
      <c r="F699" s="131">
        <v>5.1143092819782042E-2</v>
      </c>
      <c r="G699" s="131">
        <v>1.6424799860439581E-3</v>
      </c>
      <c r="H699" s="145">
        <v>2.0000010000000004E-3</v>
      </c>
      <c r="I699" s="145">
        <v>1.5750005000000001E-2</v>
      </c>
      <c r="J699" s="132">
        <v>1.783628180524669E-3</v>
      </c>
      <c r="K699" s="146">
        <v>6.3807272662536207E-5</v>
      </c>
      <c r="L699" s="147">
        <v>6.6692354019101812E-5</v>
      </c>
    </row>
    <row r="700" spans="1:12" ht="15.75" x14ac:dyDescent="0.25">
      <c r="A700" s="164" t="s">
        <v>152</v>
      </c>
      <c r="B700" s="126">
        <v>2025</v>
      </c>
      <c r="C700" s="165" t="s">
        <v>942</v>
      </c>
      <c r="D700" s="166">
        <v>3.5777010420362042E-2</v>
      </c>
      <c r="E700" s="130">
        <v>1.1935363667850427E-2</v>
      </c>
      <c r="F700" s="131">
        <v>4.5773806768790719E-2</v>
      </c>
      <c r="G700" s="131">
        <v>1.5780487368722228E-3</v>
      </c>
      <c r="H700" s="145">
        <v>2.0000009999999999E-3</v>
      </c>
      <c r="I700" s="145">
        <v>1.5750005000000001E-2</v>
      </c>
      <c r="J700" s="132">
        <v>1.7138174094529165E-3</v>
      </c>
      <c r="K700" s="146">
        <v>5.7864945825957492E-5</v>
      </c>
      <c r="L700" s="147">
        <v>6.0481338805958494E-5</v>
      </c>
    </row>
    <row r="701" spans="1:12" ht="15.75" x14ac:dyDescent="0.25">
      <c r="A701" s="164" t="s">
        <v>152</v>
      </c>
      <c r="B701" s="126">
        <v>2026</v>
      </c>
      <c r="C701" s="165" t="s">
        <v>943</v>
      </c>
      <c r="D701" s="166">
        <v>3.4550703849918846E-2</v>
      </c>
      <c r="E701" s="130">
        <v>1.061370146614422E-2</v>
      </c>
      <c r="F701" s="131">
        <v>4.1448871145806546E-2</v>
      </c>
      <c r="G701" s="131">
        <v>1.5071877539146984E-3</v>
      </c>
      <c r="H701" s="145">
        <v>2.0000009999999999E-3</v>
      </c>
      <c r="I701" s="145">
        <v>1.5750005000000001E-2</v>
      </c>
      <c r="J701" s="132">
        <v>1.6370176686017286E-3</v>
      </c>
      <c r="K701" s="146">
        <v>5.157705031210739E-5</v>
      </c>
      <c r="L701" s="147">
        <v>5.3909135545399383E-5</v>
      </c>
    </row>
    <row r="702" spans="1:12" ht="15.75" x14ac:dyDescent="0.25">
      <c r="A702" s="164" t="s">
        <v>152</v>
      </c>
      <c r="B702" s="126">
        <v>2027</v>
      </c>
      <c r="C702" s="165" t="s">
        <v>944</v>
      </c>
      <c r="D702" s="166">
        <v>3.3414540761834748E-2</v>
      </c>
      <c r="E702" s="130">
        <v>9.4899754443498203E-3</v>
      </c>
      <c r="F702" s="131">
        <v>3.7809180410727235E-2</v>
      </c>
      <c r="G702" s="131">
        <v>1.4226831722241274E-3</v>
      </c>
      <c r="H702" s="145">
        <v>2.0000010000000004E-3</v>
      </c>
      <c r="I702" s="145">
        <v>1.5750005000000001E-2</v>
      </c>
      <c r="J702" s="132">
        <v>1.5454265415096558E-3</v>
      </c>
      <c r="K702" s="146">
        <v>4.4161678163037668E-5</v>
      </c>
      <c r="L702" s="147">
        <v>4.6158478622555869E-5</v>
      </c>
    </row>
    <row r="703" spans="1:12" ht="15.75" x14ac:dyDescent="0.25">
      <c r="A703" s="164" t="s">
        <v>152</v>
      </c>
      <c r="B703" s="126">
        <v>2028</v>
      </c>
      <c r="C703" s="165" t="s">
        <v>945</v>
      </c>
      <c r="D703" s="166">
        <v>3.2377784089371683E-2</v>
      </c>
      <c r="E703" s="130">
        <v>8.5531707127153057E-3</v>
      </c>
      <c r="F703" s="131">
        <v>3.4789134360230962E-2</v>
      </c>
      <c r="G703" s="131">
        <v>1.3308143524967916E-3</v>
      </c>
      <c r="H703" s="145">
        <v>2.0000009999999999E-3</v>
      </c>
      <c r="I703" s="145">
        <v>1.5750005000000001E-2</v>
      </c>
      <c r="J703" s="132">
        <v>1.4457422231435074E-3</v>
      </c>
      <c r="K703" s="146">
        <v>3.8689216991953081E-5</v>
      </c>
      <c r="L703" s="147">
        <v>4.0438573318126793E-5</v>
      </c>
    </row>
    <row r="704" spans="1:12" ht="15.75" x14ac:dyDescent="0.25">
      <c r="A704" s="164" t="s">
        <v>152</v>
      </c>
      <c r="B704" s="126">
        <v>2029</v>
      </c>
      <c r="C704" s="165" t="s">
        <v>946</v>
      </c>
      <c r="D704" s="166">
        <v>3.1435963417330758E-2</v>
      </c>
      <c r="E704" s="130">
        <v>7.7233729355957468E-3</v>
      </c>
      <c r="F704" s="131">
        <v>3.2171861991065837E-2</v>
      </c>
      <c r="G704" s="131">
        <v>1.2466216751123567E-3</v>
      </c>
      <c r="H704" s="145">
        <v>2.0000009999999999E-3</v>
      </c>
      <c r="I704" s="145">
        <v>1.5750005000000001E-2</v>
      </c>
      <c r="J704" s="132">
        <v>1.354341303487913E-3</v>
      </c>
      <c r="K704" s="146">
        <v>3.4765944952803651E-5</v>
      </c>
      <c r="L704" s="147">
        <v>3.6337910615566887E-5</v>
      </c>
    </row>
    <row r="705" spans="1:12" ht="15.75" x14ac:dyDescent="0.25">
      <c r="A705" s="164" t="s">
        <v>152</v>
      </c>
      <c r="B705" s="126">
        <v>2030</v>
      </c>
      <c r="C705" s="165" t="s">
        <v>947</v>
      </c>
      <c r="D705" s="166">
        <v>3.0585910351927103E-2</v>
      </c>
      <c r="E705" s="130">
        <v>7.0216066534921715E-3</v>
      </c>
      <c r="F705" s="131">
        <v>2.9970533980638592E-2</v>
      </c>
      <c r="G705" s="131">
        <v>1.1699877476570066E-3</v>
      </c>
      <c r="H705" s="145">
        <v>2.0000009999999995E-3</v>
      </c>
      <c r="I705" s="145">
        <v>1.5750004999999997E-2</v>
      </c>
      <c r="J705" s="132">
        <v>1.2711270734426492E-3</v>
      </c>
      <c r="K705" s="146">
        <v>3.165023028652576E-5</v>
      </c>
      <c r="L705" s="147">
        <v>3.3081317214202101E-5</v>
      </c>
    </row>
    <row r="706" spans="1:12" ht="15.75" x14ac:dyDescent="0.25">
      <c r="A706" s="164" t="s">
        <v>152</v>
      </c>
      <c r="B706" s="126">
        <v>2031</v>
      </c>
      <c r="C706" s="165" t="s">
        <v>948</v>
      </c>
      <c r="D706" s="166">
        <v>2.982382645626656E-2</v>
      </c>
      <c r="E706" s="130">
        <v>6.4320237026969859E-3</v>
      </c>
      <c r="F706" s="131">
        <v>2.8074049436448437E-2</v>
      </c>
      <c r="G706" s="131">
        <v>1.1057493258671773E-3</v>
      </c>
      <c r="H706" s="145">
        <v>2.0000009999999999E-3</v>
      </c>
      <c r="I706" s="145">
        <v>1.5750005000000004E-2</v>
      </c>
      <c r="J706" s="132">
        <v>1.2013319216274507E-3</v>
      </c>
      <c r="K706" s="146">
        <v>2.9997172964508236E-5</v>
      </c>
      <c r="L706" s="147">
        <v>3.1353513459518822E-5</v>
      </c>
    </row>
    <row r="707" spans="1:12" ht="15.75" x14ac:dyDescent="0.25">
      <c r="A707" s="164" t="s">
        <v>152</v>
      </c>
      <c r="B707" s="126">
        <v>2032</v>
      </c>
      <c r="C707" s="165" t="s">
        <v>949</v>
      </c>
      <c r="D707" s="166">
        <v>2.9144267934031069E-2</v>
      </c>
      <c r="E707" s="130">
        <v>5.8888039551370395E-3</v>
      </c>
      <c r="F707" s="131">
        <v>2.6463152324097676E-2</v>
      </c>
      <c r="G707" s="131">
        <v>1.0407062664510142E-3</v>
      </c>
      <c r="H707" s="145">
        <v>2.0000009999999999E-3</v>
      </c>
      <c r="I707" s="145">
        <v>1.5750005000000004E-2</v>
      </c>
      <c r="J707" s="132">
        <v>1.1306692643126108E-3</v>
      </c>
      <c r="K707" s="146">
        <v>2.8169823462241342E-5</v>
      </c>
      <c r="L707" s="147">
        <v>2.9443534597242172E-5</v>
      </c>
    </row>
    <row r="708" spans="1:12" ht="15.75" x14ac:dyDescent="0.25">
      <c r="A708" s="164" t="s">
        <v>152</v>
      </c>
      <c r="B708" s="126">
        <v>2033</v>
      </c>
      <c r="C708" s="165" t="s">
        <v>950</v>
      </c>
      <c r="D708" s="166">
        <v>2.8541412789950572E-2</v>
      </c>
      <c r="E708" s="130">
        <v>5.4109644122715813E-3</v>
      </c>
      <c r="F708" s="131">
        <v>2.5098949500426605E-2</v>
      </c>
      <c r="G708" s="131">
        <v>9.8106433095453615E-4</v>
      </c>
      <c r="H708" s="145">
        <v>2.0000009999999995E-3</v>
      </c>
      <c r="I708" s="145">
        <v>1.5750005000000001E-2</v>
      </c>
      <c r="J708" s="132">
        <v>1.0658500626485896E-3</v>
      </c>
      <c r="K708" s="146">
        <v>2.7064924800060635E-5</v>
      </c>
      <c r="L708" s="147">
        <v>2.8288675330683039E-5</v>
      </c>
    </row>
    <row r="709" spans="1:12" ht="15.75" x14ac:dyDescent="0.25">
      <c r="A709" s="164" t="s">
        <v>152</v>
      </c>
      <c r="B709" s="126">
        <v>2034</v>
      </c>
      <c r="C709" s="165" t="s">
        <v>951</v>
      </c>
      <c r="D709" s="166">
        <v>2.8011364251962094E-2</v>
      </c>
      <c r="E709" s="130">
        <v>4.9749372068979359E-3</v>
      </c>
      <c r="F709" s="131">
        <v>2.3919193098156502E-2</v>
      </c>
      <c r="G709" s="131">
        <v>9.2544831845232792E-4</v>
      </c>
      <c r="H709" s="145">
        <v>2.0000009999999999E-3</v>
      </c>
      <c r="I709" s="145">
        <v>1.5750005000000001E-2</v>
      </c>
      <c r="J709" s="132">
        <v>1.0054054632278784E-3</v>
      </c>
      <c r="K709" s="146">
        <v>2.6045243249606424E-5</v>
      </c>
      <c r="L709" s="147">
        <v>2.7222888480417566E-5</v>
      </c>
    </row>
    <row r="710" spans="1:12" ht="15.75" x14ac:dyDescent="0.25">
      <c r="A710" s="164" t="s">
        <v>152</v>
      </c>
      <c r="B710" s="126">
        <v>2035</v>
      </c>
      <c r="C710" s="165" t="s">
        <v>952</v>
      </c>
      <c r="D710" s="166">
        <v>2.7543511164560476E-2</v>
      </c>
      <c r="E710" s="130">
        <v>4.5942051172102307E-3</v>
      </c>
      <c r="F710" s="131">
        <v>2.2954186026549243E-2</v>
      </c>
      <c r="G710" s="131">
        <v>8.7457255565502362E-4</v>
      </c>
      <c r="H710" s="145">
        <v>2.0000009999999999E-3</v>
      </c>
      <c r="I710" s="145">
        <v>1.5750005000000001E-2</v>
      </c>
      <c r="J710" s="132">
        <v>9.5011426952469407E-4</v>
      </c>
      <c r="K710" s="146">
        <v>2.5089411102943205E-5</v>
      </c>
      <c r="L710" s="147">
        <v>2.6223842187599237E-5</v>
      </c>
    </row>
    <row r="711" spans="1:12" ht="15.75" x14ac:dyDescent="0.25">
      <c r="A711" s="164" t="s">
        <v>152</v>
      </c>
      <c r="B711" s="126">
        <v>2036</v>
      </c>
      <c r="C711" s="165" t="s">
        <v>953</v>
      </c>
      <c r="D711" s="166">
        <v>2.7137306505712562E-2</v>
      </c>
      <c r="E711" s="130">
        <v>4.2503688835183072E-3</v>
      </c>
      <c r="F711" s="131">
        <v>2.2095631004341757E-2</v>
      </c>
      <c r="G711" s="131">
        <v>8.3021353246528519E-4</v>
      </c>
      <c r="H711" s="145">
        <v>2.0000009999999999E-3</v>
      </c>
      <c r="I711" s="145">
        <v>1.5750005000000001E-2</v>
      </c>
      <c r="J711" s="132">
        <v>9.019067576846126E-4</v>
      </c>
      <c r="K711" s="146">
        <v>2.4210972811582737E-5</v>
      </c>
      <c r="L711" s="147">
        <v>2.5305684708111325E-5</v>
      </c>
    </row>
    <row r="712" spans="1:12" ht="15.75" x14ac:dyDescent="0.25">
      <c r="A712" s="164" t="s">
        <v>152</v>
      </c>
      <c r="B712" s="126">
        <v>2037</v>
      </c>
      <c r="C712" s="165" t="s">
        <v>954</v>
      </c>
      <c r="D712" s="166">
        <v>2.6785267990273507E-2</v>
      </c>
      <c r="E712" s="130">
        <v>3.9588672977101044E-3</v>
      </c>
      <c r="F712" s="131">
        <v>2.1398750446927614E-2</v>
      </c>
      <c r="G712" s="131">
        <v>7.9075558186522752E-4</v>
      </c>
      <c r="H712" s="145">
        <v>2.0000009999999999E-3</v>
      </c>
      <c r="I712" s="145">
        <v>1.5750005000000001E-2</v>
      </c>
      <c r="J712" s="132">
        <v>8.5902576216605295E-4</v>
      </c>
      <c r="K712" s="146">
        <v>2.3448298180733278E-5</v>
      </c>
      <c r="L712" s="147">
        <v>2.4508526493612772E-5</v>
      </c>
    </row>
    <row r="713" spans="1:12" ht="15.75" x14ac:dyDescent="0.25">
      <c r="A713" s="164" t="s">
        <v>152</v>
      </c>
      <c r="B713" s="126">
        <v>2038</v>
      </c>
      <c r="C713" s="165" t="s">
        <v>955</v>
      </c>
      <c r="D713" s="166">
        <v>2.6483620440708035E-2</v>
      </c>
      <c r="E713" s="130">
        <v>3.6889017292203708E-3</v>
      </c>
      <c r="F713" s="131">
        <v>2.0750132943643737E-2</v>
      </c>
      <c r="G713" s="131">
        <v>7.556429780588989E-4</v>
      </c>
      <c r="H713" s="145">
        <v>2.0000009999999999E-3</v>
      </c>
      <c r="I713" s="145">
        <v>1.5750005000000001E-2</v>
      </c>
      <c r="J713" s="132">
        <v>8.2086458849247852E-4</v>
      </c>
      <c r="K713" s="146">
        <v>2.2805061459139125E-5</v>
      </c>
      <c r="L713" s="147">
        <v>2.3836202592492939E-5</v>
      </c>
    </row>
    <row r="714" spans="1:12" ht="15.75" x14ac:dyDescent="0.25">
      <c r="A714" s="164" t="s">
        <v>152</v>
      </c>
      <c r="B714" s="126">
        <v>2039</v>
      </c>
      <c r="C714" s="165" t="s">
        <v>956</v>
      </c>
      <c r="D714" s="166">
        <v>2.6224615376855234E-2</v>
      </c>
      <c r="E714" s="130">
        <v>3.4334731471744569E-3</v>
      </c>
      <c r="F714" s="131">
        <v>2.0137635747925157E-2</v>
      </c>
      <c r="G714" s="131">
        <v>7.2459800910999457E-4</v>
      </c>
      <c r="H714" s="145">
        <v>2.0000009999999999E-3</v>
      </c>
      <c r="I714" s="145">
        <v>1.5750004999999997E-2</v>
      </c>
      <c r="J714" s="132">
        <v>7.8712343683751118E-4</v>
      </c>
      <c r="K714" s="146">
        <v>2.2249863021269679E-5</v>
      </c>
      <c r="L714" s="147">
        <v>2.3255898312022509E-5</v>
      </c>
    </row>
    <row r="715" spans="1:12" ht="15.75" x14ac:dyDescent="0.25">
      <c r="A715" s="164" t="s">
        <v>152</v>
      </c>
      <c r="B715" s="126">
        <v>2040</v>
      </c>
      <c r="C715" s="165" t="s">
        <v>957</v>
      </c>
      <c r="D715" s="166">
        <v>2.6001346129407289E-2</v>
      </c>
      <c r="E715" s="130">
        <v>3.2008860203370944E-3</v>
      </c>
      <c r="F715" s="131">
        <v>1.9615194300473794E-2</v>
      </c>
      <c r="G715" s="131">
        <v>6.9740458195965407E-4</v>
      </c>
      <c r="H715" s="145">
        <v>2.0000009999999995E-3</v>
      </c>
      <c r="I715" s="145">
        <v>1.5750005000000001E-2</v>
      </c>
      <c r="J715" s="132">
        <v>7.5756938915286015E-4</v>
      </c>
      <c r="K715" s="146">
        <v>2.1762303469482615E-5</v>
      </c>
      <c r="L715" s="147">
        <v>2.2746303181285963E-5</v>
      </c>
    </row>
    <row r="716" spans="1:12" ht="15.75" x14ac:dyDescent="0.25">
      <c r="A716" s="164" t="s">
        <v>152</v>
      </c>
      <c r="B716" s="126">
        <v>2041</v>
      </c>
      <c r="C716" s="165" t="s">
        <v>958</v>
      </c>
      <c r="D716" s="166">
        <v>2.5811031690103264E-2</v>
      </c>
      <c r="E716" s="130">
        <v>3.0220768324466839E-3</v>
      </c>
      <c r="F716" s="131">
        <v>1.9208135117695205E-2</v>
      </c>
      <c r="G716" s="131">
        <v>6.7650620435937947E-4</v>
      </c>
      <c r="H716" s="145">
        <v>2.0000010000000004E-3</v>
      </c>
      <c r="I716" s="145">
        <v>1.5750005000000001E-2</v>
      </c>
      <c r="J716" s="132">
        <v>7.3485679986518709E-4</v>
      </c>
      <c r="K716" s="146">
        <v>2.1357805675029668E-5</v>
      </c>
      <c r="L716" s="147">
        <v>2.2323513973653019E-5</v>
      </c>
    </row>
    <row r="717" spans="1:12" ht="15.75" x14ac:dyDescent="0.25">
      <c r="A717" s="164" t="s">
        <v>152</v>
      </c>
      <c r="B717" s="126">
        <v>2042</v>
      </c>
      <c r="C717" s="165" t="s">
        <v>959</v>
      </c>
      <c r="D717" s="166">
        <v>2.5647271117649553E-2</v>
      </c>
      <c r="E717" s="130">
        <v>2.867533968304956E-3</v>
      </c>
      <c r="F717" s="131">
        <v>1.8826770821356469E-2</v>
      </c>
      <c r="G717" s="131">
        <v>6.5863309127787441E-4</v>
      </c>
      <c r="H717" s="145">
        <v>2.0000009999999999E-3</v>
      </c>
      <c r="I717" s="145">
        <v>1.5750005000000001E-2</v>
      </c>
      <c r="J717" s="132">
        <v>7.1543291855033215E-4</v>
      </c>
      <c r="K717" s="146">
        <v>2.1024343878298077E-5</v>
      </c>
      <c r="L717" s="147">
        <v>2.1974970665360545E-5</v>
      </c>
    </row>
    <row r="718" spans="1:12" ht="15.75" x14ac:dyDescent="0.25">
      <c r="A718" s="164" t="s">
        <v>152</v>
      </c>
      <c r="B718" s="126">
        <v>2043</v>
      </c>
      <c r="C718" s="165" t="s">
        <v>960</v>
      </c>
      <c r="D718" s="166">
        <v>2.5508314093381106E-2</v>
      </c>
      <c r="E718" s="130">
        <v>2.7510454167641221E-3</v>
      </c>
      <c r="F718" s="131">
        <v>1.8540818345562048E-2</v>
      </c>
      <c r="G718" s="131">
        <v>6.4352661540902393E-4</v>
      </c>
      <c r="H718" s="145">
        <v>2.0000009999999999E-3</v>
      </c>
      <c r="I718" s="145">
        <v>1.5750005000000001E-2</v>
      </c>
      <c r="J718" s="132">
        <v>6.9901431377141074E-4</v>
      </c>
      <c r="K718" s="146">
        <v>2.0755229375910654E-5</v>
      </c>
      <c r="L718" s="147">
        <v>2.1693692415306587E-5</v>
      </c>
    </row>
    <row r="719" spans="1:12" ht="15.75" x14ac:dyDescent="0.25">
      <c r="A719" s="164" t="s">
        <v>152</v>
      </c>
      <c r="B719" s="126">
        <v>2044</v>
      </c>
      <c r="C719" s="165" t="s">
        <v>961</v>
      </c>
      <c r="D719" s="166">
        <v>2.5388818349108687E-2</v>
      </c>
      <c r="E719" s="130">
        <v>2.6638899232415809E-3</v>
      </c>
      <c r="F719" s="131">
        <v>1.8308344775112371E-2</v>
      </c>
      <c r="G719" s="131">
        <v>6.3074839326760553E-4</v>
      </c>
      <c r="H719" s="145">
        <v>2.0000009999999995E-3</v>
      </c>
      <c r="I719" s="145">
        <v>1.5750005000000001E-2</v>
      </c>
      <c r="J719" s="132">
        <v>6.8512588610288039E-4</v>
      </c>
      <c r="K719" s="146">
        <v>2.05420546785983E-5</v>
      </c>
      <c r="L719" s="147">
        <v>2.1470880611121563E-5</v>
      </c>
    </row>
    <row r="720" spans="1:12" ht="15.75" x14ac:dyDescent="0.25">
      <c r="A720" s="164" t="s">
        <v>152</v>
      </c>
      <c r="B720" s="126">
        <v>2045</v>
      </c>
      <c r="C720" s="165" t="s">
        <v>962</v>
      </c>
      <c r="D720" s="166">
        <v>2.5284175789512395E-2</v>
      </c>
      <c r="E720" s="130">
        <v>2.6060720216762737E-3</v>
      </c>
      <c r="F720" s="131">
        <v>1.8149421413973112E-2</v>
      </c>
      <c r="G720" s="131">
        <v>6.1996578513695533E-4</v>
      </c>
      <c r="H720" s="145">
        <v>2.0000009999999995E-3</v>
      </c>
      <c r="I720" s="145">
        <v>1.5750005000000001E-2</v>
      </c>
      <c r="J720" s="132">
        <v>6.7340582877226031E-4</v>
      </c>
      <c r="K720" s="146">
        <v>2.0376601805628195E-5</v>
      </c>
      <c r="L720" s="147">
        <v>2.1297932663605912E-5</v>
      </c>
    </row>
    <row r="721" spans="1:12" ht="15.75" x14ac:dyDescent="0.25">
      <c r="A721" s="164" t="s">
        <v>152</v>
      </c>
      <c r="B721" s="126">
        <v>2046</v>
      </c>
      <c r="C721" s="165" t="s">
        <v>963</v>
      </c>
      <c r="D721" s="166">
        <v>2.5195597437427841E-2</v>
      </c>
      <c r="E721" s="130">
        <v>2.5566519354919938E-3</v>
      </c>
      <c r="F721" s="131">
        <v>1.8021782647104044E-2</v>
      </c>
      <c r="G721" s="131">
        <v>6.1103733260690462E-4</v>
      </c>
      <c r="H721" s="145">
        <v>2.0000009999999995E-3</v>
      </c>
      <c r="I721" s="145">
        <v>1.5750004999999997E-2</v>
      </c>
      <c r="J721" s="132">
        <v>6.6370133347387606E-4</v>
      </c>
      <c r="K721" s="146">
        <v>2.0247833042033891E-5</v>
      </c>
      <c r="L721" s="147">
        <v>2.1163344025382198E-5</v>
      </c>
    </row>
    <row r="722" spans="1:12" ht="15.75" x14ac:dyDescent="0.25">
      <c r="A722" s="164" t="s">
        <v>152</v>
      </c>
      <c r="B722" s="126">
        <v>2047</v>
      </c>
      <c r="C722" s="165" t="s">
        <v>964</v>
      </c>
      <c r="D722" s="166">
        <v>2.5118979241161202E-2</v>
      </c>
      <c r="E722" s="130">
        <v>2.5108903008174716E-3</v>
      </c>
      <c r="F722" s="131">
        <v>1.7895495705093134E-2</v>
      </c>
      <c r="G722" s="131">
        <v>6.0362285973542982E-4</v>
      </c>
      <c r="H722" s="145">
        <v>2.0000009999999999E-3</v>
      </c>
      <c r="I722" s="145">
        <v>1.5750005000000001E-2</v>
      </c>
      <c r="J722" s="132">
        <v>6.5564188215490294E-4</v>
      </c>
      <c r="K722" s="146">
        <v>2.0145210469179493E-5</v>
      </c>
      <c r="L722" s="147">
        <v>2.105609023878742E-5</v>
      </c>
    </row>
    <row r="723" spans="1:12" ht="15.75" x14ac:dyDescent="0.25">
      <c r="A723" s="164" t="s">
        <v>152</v>
      </c>
      <c r="B723" s="126">
        <v>2048</v>
      </c>
      <c r="C723" s="165" t="s">
        <v>965</v>
      </c>
      <c r="D723" s="166">
        <v>2.5054185331657285E-2</v>
      </c>
      <c r="E723" s="130">
        <v>2.4727575897574281E-3</v>
      </c>
      <c r="F723" s="131">
        <v>1.7785553001203724E-2</v>
      </c>
      <c r="G723" s="131">
        <v>5.9747178617952027E-4</v>
      </c>
      <c r="H723" s="145">
        <v>2.0000009999999995E-3</v>
      </c>
      <c r="I723" s="145">
        <v>1.5750005000000001E-2</v>
      </c>
      <c r="J723" s="132">
        <v>6.4895536690723495E-4</v>
      </c>
      <c r="K723" s="146">
        <v>2.0063073038322E-5</v>
      </c>
      <c r="L723" s="147">
        <v>2.0970231921997267E-5</v>
      </c>
    </row>
    <row r="724" spans="1:12" ht="15.75" x14ac:dyDescent="0.25">
      <c r="A724" s="164" t="s">
        <v>152</v>
      </c>
      <c r="B724" s="126">
        <v>2049</v>
      </c>
      <c r="C724" s="165" t="s">
        <v>966</v>
      </c>
      <c r="D724" s="166">
        <v>2.4999074568809357E-2</v>
      </c>
      <c r="E724" s="130">
        <v>2.4596883123066313E-3</v>
      </c>
      <c r="F724" s="131">
        <v>1.7791883812928334E-2</v>
      </c>
      <c r="G724" s="131">
        <v>5.9365766398486951E-4</v>
      </c>
      <c r="H724" s="145">
        <v>2.0000009999999999E-3</v>
      </c>
      <c r="I724" s="145">
        <v>1.5750005000000004E-2</v>
      </c>
      <c r="J724" s="132">
        <v>6.4480951379877131E-4</v>
      </c>
      <c r="K724" s="146">
        <v>2.0001603803576948E-5</v>
      </c>
      <c r="L724" s="147">
        <v>2.090598986873267E-5</v>
      </c>
    </row>
    <row r="725" spans="1:12" ht="15.75" x14ac:dyDescent="0.25">
      <c r="A725" s="164" t="s">
        <v>152</v>
      </c>
      <c r="B725" s="126">
        <v>2050</v>
      </c>
      <c r="C725" s="165" t="s">
        <v>967</v>
      </c>
      <c r="D725" s="166">
        <v>2.4951741051480861E-2</v>
      </c>
      <c r="E725" s="130">
        <v>2.4496298903093918E-3</v>
      </c>
      <c r="F725" s="131">
        <v>1.7801572448545383E-2</v>
      </c>
      <c r="G725" s="131">
        <v>5.9057800795926391E-4</v>
      </c>
      <c r="H725" s="145">
        <v>2.0000009999999999E-3</v>
      </c>
      <c r="I725" s="145">
        <v>1.5750005000000001E-2</v>
      </c>
      <c r="J725" s="132">
        <v>6.4146189388436688E-4</v>
      </c>
      <c r="K725" s="146">
        <v>1.994269243881112E-5</v>
      </c>
      <c r="L725" s="147">
        <v>2.0844416965264554E-5</v>
      </c>
    </row>
    <row r="726" spans="1:12" ht="15.75" x14ac:dyDescent="0.25">
      <c r="A726" s="164" t="s">
        <v>149</v>
      </c>
      <c r="B726" s="126">
        <v>2015</v>
      </c>
      <c r="C726" s="165" t="s">
        <v>151</v>
      </c>
      <c r="D726" s="166">
        <v>4.668893345012573E-2</v>
      </c>
      <c r="E726" s="130">
        <v>6.4810306968449319E-2</v>
      </c>
      <c r="F726" s="131">
        <v>0.23842694388214791</v>
      </c>
      <c r="G726" s="131">
        <v>2.1753557573097587E-3</v>
      </c>
      <c r="H726" s="145">
        <v>2.0000009999999995E-3</v>
      </c>
      <c r="I726" s="145">
        <v>1.5750005000000001E-2</v>
      </c>
      <c r="J726" s="132">
        <v>2.3555657154855857E-3</v>
      </c>
      <c r="K726" s="146">
        <v>1.5036956756574033E-4</v>
      </c>
      <c r="L726" s="147">
        <v>1.5716861466604672E-4</v>
      </c>
    </row>
    <row r="727" spans="1:12" ht="15.75" x14ac:dyDescent="0.25">
      <c r="A727" s="164" t="s">
        <v>149</v>
      </c>
      <c r="B727" s="126">
        <v>2016</v>
      </c>
      <c r="C727" s="165" t="s">
        <v>150</v>
      </c>
      <c r="D727" s="166">
        <v>4.5966730445185747E-2</v>
      </c>
      <c r="E727" s="130">
        <v>5.4125547779780896E-2</v>
      </c>
      <c r="F727" s="131">
        <v>0.20400606626168052</v>
      </c>
      <c r="G727" s="131">
        <v>2.0252259108205885E-3</v>
      </c>
      <c r="H727" s="145">
        <v>2.0000009999999995E-3</v>
      </c>
      <c r="I727" s="145">
        <v>1.5750005000000004E-2</v>
      </c>
      <c r="J727" s="132">
        <v>2.1943669553102733E-3</v>
      </c>
      <c r="K727" s="146">
        <v>1.3008553963457666E-4</v>
      </c>
      <c r="L727" s="147">
        <v>1.3596743089588369E-4</v>
      </c>
    </row>
    <row r="728" spans="1:12" ht="15.75" x14ac:dyDescent="0.25">
      <c r="A728" s="164" t="s">
        <v>149</v>
      </c>
      <c r="B728" s="126">
        <v>2017</v>
      </c>
      <c r="C728" s="165" t="s">
        <v>968</v>
      </c>
      <c r="D728" s="166">
        <v>4.4966527934774528E-2</v>
      </c>
      <c r="E728" s="130">
        <v>4.4988576331307782E-2</v>
      </c>
      <c r="F728" s="131">
        <v>0.17350412462434986</v>
      </c>
      <c r="G728" s="131">
        <v>1.9301079794787057E-3</v>
      </c>
      <c r="H728" s="145">
        <v>2.0000009999999999E-3</v>
      </c>
      <c r="I728" s="145">
        <v>1.5750005000000004E-2</v>
      </c>
      <c r="J728" s="132">
        <v>2.0923747564376332E-3</v>
      </c>
      <c r="K728" s="146">
        <v>1.1776751434270123E-4</v>
      </c>
      <c r="L728" s="147">
        <v>1.2309243835958582E-4</v>
      </c>
    </row>
    <row r="729" spans="1:12" ht="15.75" x14ac:dyDescent="0.25">
      <c r="A729" s="164" t="s">
        <v>149</v>
      </c>
      <c r="B729" s="126">
        <v>2018</v>
      </c>
      <c r="C729" s="165" t="s">
        <v>969</v>
      </c>
      <c r="D729" s="166">
        <v>4.3913566365152805E-2</v>
      </c>
      <c r="E729" s="130">
        <v>3.8786201657147967E-2</v>
      </c>
      <c r="F729" s="131">
        <v>0.1486353850227691</v>
      </c>
      <c r="G729" s="131">
        <v>1.9536462358412231E-3</v>
      </c>
      <c r="H729" s="145">
        <v>2.0000009999999999E-3</v>
      </c>
      <c r="I729" s="145">
        <v>1.5750004999999997E-2</v>
      </c>
      <c r="J729" s="132">
        <v>2.1189079014766964E-3</v>
      </c>
      <c r="K729" s="146">
        <v>1.1102976508157272E-4</v>
      </c>
      <c r="L729" s="147">
        <v>1.1605003452202439E-4</v>
      </c>
    </row>
    <row r="730" spans="1:12" ht="15.75" x14ac:dyDescent="0.25">
      <c r="A730" s="164" t="s">
        <v>149</v>
      </c>
      <c r="B730" s="126">
        <v>2019</v>
      </c>
      <c r="C730" s="165" t="s">
        <v>970</v>
      </c>
      <c r="D730" s="166">
        <v>4.2803768231724444E-2</v>
      </c>
      <c r="E730" s="130">
        <v>3.2067719956144561E-2</v>
      </c>
      <c r="F730" s="131">
        <v>0.12589115443676488</v>
      </c>
      <c r="G730" s="131">
        <v>1.9177422059877874E-3</v>
      </c>
      <c r="H730" s="145">
        <v>2.0000009999999999E-3</v>
      </c>
      <c r="I730" s="145">
        <v>1.5750005000000001E-2</v>
      </c>
      <c r="J730" s="132">
        <v>2.0807519423045331E-3</v>
      </c>
      <c r="K730" s="146">
        <v>1.0214885242642831E-4</v>
      </c>
      <c r="L730" s="147">
        <v>1.0676756761035663E-4</v>
      </c>
    </row>
    <row r="731" spans="1:12" ht="15.75" x14ac:dyDescent="0.25">
      <c r="A731" s="164" t="s">
        <v>149</v>
      </c>
      <c r="B731" s="126">
        <v>2020</v>
      </c>
      <c r="C731" s="165" t="s">
        <v>971</v>
      </c>
      <c r="D731" s="166">
        <v>4.1657173674756687E-2</v>
      </c>
      <c r="E731" s="130">
        <v>2.6702949944025684E-2</v>
      </c>
      <c r="F731" s="131">
        <v>0.10680382864071142</v>
      </c>
      <c r="G731" s="131">
        <v>1.8614919494510482E-3</v>
      </c>
      <c r="H731" s="145">
        <v>2.0000009999999999E-3</v>
      </c>
      <c r="I731" s="145">
        <v>1.5750005000000001E-2</v>
      </c>
      <c r="J731" s="132">
        <v>2.0201159168964054E-3</v>
      </c>
      <c r="K731" s="146">
        <v>9.5459036320786651E-5</v>
      </c>
      <c r="L731" s="147">
        <v>9.9775272661511559E-5</v>
      </c>
    </row>
    <row r="732" spans="1:12" ht="15.75" x14ac:dyDescent="0.25">
      <c r="A732" s="164" t="s">
        <v>149</v>
      </c>
      <c r="B732" s="126">
        <v>2021</v>
      </c>
      <c r="C732" s="165" t="s">
        <v>972</v>
      </c>
      <c r="D732" s="166">
        <v>4.0468158473333189E-2</v>
      </c>
      <c r="E732" s="130">
        <v>2.2012447343897304E-2</v>
      </c>
      <c r="F732" s="131">
        <v>9.012913343715763E-2</v>
      </c>
      <c r="G732" s="131">
        <v>1.7380305499192959E-3</v>
      </c>
      <c r="H732" s="145">
        <v>2.0000009999999999E-3</v>
      </c>
      <c r="I732" s="145">
        <v>1.5750005000000004E-2</v>
      </c>
      <c r="J732" s="132">
        <v>1.886332776001241E-3</v>
      </c>
      <c r="K732" s="146">
        <v>8.7216480487054698E-5</v>
      </c>
      <c r="L732" s="147">
        <v>9.1160024805267989E-5</v>
      </c>
    </row>
    <row r="733" spans="1:12" ht="15.75" x14ac:dyDescent="0.25">
      <c r="A733" s="164" t="s">
        <v>149</v>
      </c>
      <c r="B733" s="126">
        <v>2022</v>
      </c>
      <c r="C733" s="165" t="s">
        <v>973</v>
      </c>
      <c r="D733" s="166">
        <v>3.9276484103068006E-2</v>
      </c>
      <c r="E733" s="130">
        <v>1.8310537216844381E-2</v>
      </c>
      <c r="F733" s="131">
        <v>7.6685948555490879E-2</v>
      </c>
      <c r="G733" s="131">
        <v>1.6528253971895893E-3</v>
      </c>
      <c r="H733" s="145">
        <v>2.0000009999999999E-3</v>
      </c>
      <c r="I733" s="145">
        <v>1.5750005000000001E-2</v>
      </c>
      <c r="J733" s="132">
        <v>1.7941095234606567E-3</v>
      </c>
      <c r="K733" s="146">
        <v>8.0937727163535455E-5</v>
      </c>
      <c r="L733" s="147">
        <v>8.4597369333837144E-5</v>
      </c>
    </row>
    <row r="734" spans="1:12" ht="15.75" x14ac:dyDescent="0.25">
      <c r="A734" s="164" t="s">
        <v>149</v>
      </c>
      <c r="B734" s="126">
        <v>2023</v>
      </c>
      <c r="C734" s="165" t="s">
        <v>974</v>
      </c>
      <c r="D734" s="166">
        <v>3.808513647581982E-2</v>
      </c>
      <c r="E734" s="130">
        <v>1.5621695269824253E-2</v>
      </c>
      <c r="F734" s="131">
        <v>6.5910727427660062E-2</v>
      </c>
      <c r="G734" s="131">
        <v>1.5744938585513419E-3</v>
      </c>
      <c r="H734" s="145">
        <v>2.0000010000000004E-3</v>
      </c>
      <c r="I734" s="145">
        <v>1.5750005000000001E-2</v>
      </c>
      <c r="J734" s="132">
        <v>1.7092349652327347E-3</v>
      </c>
      <c r="K734" s="146">
        <v>7.4067951407590454E-5</v>
      </c>
      <c r="L734" s="147">
        <v>7.7416973583023302E-5</v>
      </c>
    </row>
    <row r="735" spans="1:12" ht="15.75" x14ac:dyDescent="0.25">
      <c r="A735" s="164" t="s">
        <v>149</v>
      </c>
      <c r="B735" s="126">
        <v>2024</v>
      </c>
      <c r="C735" s="165" t="s">
        <v>975</v>
      </c>
      <c r="D735" s="166">
        <v>3.6898957468890242E-2</v>
      </c>
      <c r="E735" s="130">
        <v>1.3975128170880728E-2</v>
      </c>
      <c r="F735" s="131">
        <v>5.767852665611832E-2</v>
      </c>
      <c r="G735" s="131">
        <v>1.5684515011673904E-3</v>
      </c>
      <c r="H735" s="145">
        <v>2.0000009999999999E-3</v>
      </c>
      <c r="I735" s="145">
        <v>1.5750004999999997E-2</v>
      </c>
      <c r="J735" s="132">
        <v>1.7029228278353161E-3</v>
      </c>
      <c r="K735" s="146">
        <v>6.8503326075519252E-5</v>
      </c>
      <c r="L735" s="147">
        <v>7.1600742033949523E-5</v>
      </c>
    </row>
    <row r="736" spans="1:12" ht="15.75" x14ac:dyDescent="0.25">
      <c r="A736" s="164" t="s">
        <v>149</v>
      </c>
      <c r="B736" s="126">
        <v>2025</v>
      </c>
      <c r="C736" s="165" t="s">
        <v>976</v>
      </c>
      <c r="D736" s="166">
        <v>3.5736206437051429E-2</v>
      </c>
      <c r="E736" s="130">
        <v>1.2087836736984306E-2</v>
      </c>
      <c r="F736" s="131">
        <v>5.0504298515798351E-2</v>
      </c>
      <c r="G736" s="131">
        <v>1.506524800139936E-3</v>
      </c>
      <c r="H736" s="145">
        <v>2.0000009999999999E-3</v>
      </c>
      <c r="I736" s="145">
        <v>1.5750004999999997E-2</v>
      </c>
      <c r="J736" s="132">
        <v>1.6358053825310378E-3</v>
      </c>
      <c r="K736" s="146">
        <v>6.3152643553680162E-5</v>
      </c>
      <c r="L736" s="147">
        <v>6.6008122831489834E-5</v>
      </c>
    </row>
    <row r="737" spans="1:12" ht="15.75" x14ac:dyDescent="0.25">
      <c r="A737" s="164" t="s">
        <v>149</v>
      </c>
      <c r="B737" s="126">
        <v>2026</v>
      </c>
      <c r="C737" s="165" t="s">
        <v>977</v>
      </c>
      <c r="D737" s="166">
        <v>3.4653797006237712E-2</v>
      </c>
      <c r="E737" s="130">
        <v>1.1101167292161179E-2</v>
      </c>
      <c r="F737" s="131">
        <v>4.5392092541600114E-2</v>
      </c>
      <c r="G737" s="131">
        <v>1.5177517617180883E-3</v>
      </c>
      <c r="H737" s="145">
        <v>2.0000010000000004E-3</v>
      </c>
      <c r="I737" s="145">
        <v>1.5750005000000004E-2</v>
      </c>
      <c r="J737" s="132">
        <v>1.64815193660207E-3</v>
      </c>
      <c r="K737" s="146">
        <v>5.9972282673941086E-5</v>
      </c>
      <c r="L737" s="147">
        <v>6.268396053094582E-5</v>
      </c>
    </row>
    <row r="738" spans="1:12" ht="15.75" x14ac:dyDescent="0.25">
      <c r="A738" s="164" t="s">
        <v>149</v>
      </c>
      <c r="B738" s="126">
        <v>2027</v>
      </c>
      <c r="C738" s="165" t="s">
        <v>978</v>
      </c>
      <c r="D738" s="166">
        <v>3.3639430617360827E-2</v>
      </c>
      <c r="E738" s="130">
        <v>9.7463668157431564E-3</v>
      </c>
      <c r="F738" s="131">
        <v>4.0589803286121259E-2</v>
      </c>
      <c r="G738" s="131">
        <v>1.4408375259554833E-3</v>
      </c>
      <c r="H738" s="145">
        <v>2.0000010000000004E-3</v>
      </c>
      <c r="I738" s="145">
        <v>1.5750005000000004E-2</v>
      </c>
      <c r="J738" s="132">
        <v>1.5648380146914683E-3</v>
      </c>
      <c r="K738" s="146">
        <v>5.2016466212284E-5</v>
      </c>
      <c r="L738" s="147">
        <v>5.4368426015874303E-5</v>
      </c>
    </row>
    <row r="739" spans="1:12" ht="15.75" x14ac:dyDescent="0.25">
      <c r="A739" s="164" t="s">
        <v>149</v>
      </c>
      <c r="B739" s="126">
        <v>2028</v>
      </c>
      <c r="C739" s="165" t="s">
        <v>979</v>
      </c>
      <c r="D739" s="166">
        <v>3.2704440956245348E-2</v>
      </c>
      <c r="E739" s="130">
        <v>8.6257282578081993E-3</v>
      </c>
      <c r="F739" s="131">
        <v>3.6690407552410841E-2</v>
      </c>
      <c r="G739" s="131">
        <v>1.3579341046811454E-3</v>
      </c>
      <c r="H739" s="145">
        <v>2.0000010000000004E-3</v>
      </c>
      <c r="I739" s="145">
        <v>1.5750005000000004E-2</v>
      </c>
      <c r="J739" s="132">
        <v>1.4749285111259076E-3</v>
      </c>
      <c r="K739" s="146">
        <v>4.5984157449607875E-5</v>
      </c>
      <c r="L739" s="147">
        <v>4.8063359170185859E-5</v>
      </c>
    </row>
    <row r="740" spans="1:12" ht="15.75" x14ac:dyDescent="0.25">
      <c r="A740" s="164" t="s">
        <v>149</v>
      </c>
      <c r="B740" s="126">
        <v>2029</v>
      </c>
      <c r="C740" s="165" t="s">
        <v>980</v>
      </c>
      <c r="D740" s="166">
        <v>3.1843411180882325E-2</v>
      </c>
      <c r="E740" s="130">
        <v>7.6714858453330185E-3</v>
      </c>
      <c r="F740" s="131">
        <v>3.3465060348052973E-2</v>
      </c>
      <c r="G740" s="131">
        <v>1.2766180711302829E-3</v>
      </c>
      <c r="H740" s="145">
        <v>2.0000009999999999E-3</v>
      </c>
      <c r="I740" s="145">
        <v>1.5750005000000001E-2</v>
      </c>
      <c r="J740" s="132">
        <v>1.386723230022577E-3</v>
      </c>
      <c r="K740" s="146">
        <v>4.0482134078203838E-5</v>
      </c>
      <c r="L740" s="147">
        <v>4.2312559292832144E-5</v>
      </c>
    </row>
    <row r="741" spans="1:12" ht="15.75" x14ac:dyDescent="0.25">
      <c r="A741" s="164" t="s">
        <v>149</v>
      </c>
      <c r="B741" s="126">
        <v>2030</v>
      </c>
      <c r="C741" s="165" t="s">
        <v>981</v>
      </c>
      <c r="D741" s="166">
        <v>3.1056306979371003E-2</v>
      </c>
      <c r="E741" s="130">
        <v>6.8885055391002077E-3</v>
      </c>
      <c r="F741" s="131">
        <v>3.0869260183668774E-2</v>
      </c>
      <c r="G741" s="131">
        <v>1.2001532165602834E-3</v>
      </c>
      <c r="H741" s="145">
        <v>2.0000009999999995E-3</v>
      </c>
      <c r="I741" s="145">
        <v>1.5750005000000001E-2</v>
      </c>
      <c r="J741" s="132">
        <v>1.3037185404267122E-3</v>
      </c>
      <c r="K741" s="146">
        <v>3.6755253854958257E-5</v>
      </c>
      <c r="L741" s="147">
        <v>3.8417158387266154E-5</v>
      </c>
    </row>
    <row r="742" spans="1:12" ht="15.75" x14ac:dyDescent="0.25">
      <c r="A742" s="164" t="s">
        <v>149</v>
      </c>
      <c r="B742" s="126">
        <v>2031</v>
      </c>
      <c r="C742" s="165" t="s">
        <v>982</v>
      </c>
      <c r="D742" s="166">
        <v>3.0339979812408182E-2</v>
      </c>
      <c r="E742" s="130">
        <v>6.2107861215825429E-3</v>
      </c>
      <c r="F742" s="131">
        <v>2.8685066039795201E-2</v>
      </c>
      <c r="G742" s="131">
        <v>1.1276643247678183E-3</v>
      </c>
      <c r="H742" s="145">
        <v>2.0000009999999999E-3</v>
      </c>
      <c r="I742" s="145">
        <v>1.5750005000000001E-2</v>
      </c>
      <c r="J742" s="132">
        <v>1.2249871566098352E-3</v>
      </c>
      <c r="K742" s="146">
        <v>3.4223823633832856E-5</v>
      </c>
      <c r="L742" s="147">
        <v>3.5771272739450233E-5</v>
      </c>
    </row>
    <row r="743" spans="1:12" ht="15.75" x14ac:dyDescent="0.25">
      <c r="A743" s="164" t="s">
        <v>149</v>
      </c>
      <c r="B743" s="126">
        <v>2032</v>
      </c>
      <c r="C743" s="165" t="s">
        <v>983</v>
      </c>
      <c r="D743" s="166">
        <v>2.9693268795930709E-2</v>
      </c>
      <c r="E743" s="130">
        <v>5.6370973145184666E-3</v>
      </c>
      <c r="F743" s="131">
        <v>2.6920879442433272E-2</v>
      </c>
      <c r="G743" s="131">
        <v>1.0596743209262986E-3</v>
      </c>
      <c r="H743" s="145">
        <v>2.0000009999999999E-3</v>
      </c>
      <c r="I743" s="145">
        <v>1.5750005000000001E-2</v>
      </c>
      <c r="J743" s="132">
        <v>1.1511367845582429E-3</v>
      </c>
      <c r="K743" s="146">
        <v>3.199770207840391E-5</v>
      </c>
      <c r="L743" s="147">
        <v>3.3444496350232813E-5</v>
      </c>
    </row>
    <row r="744" spans="1:12" ht="15.75" x14ac:dyDescent="0.25">
      <c r="A744" s="164" t="s">
        <v>149</v>
      </c>
      <c r="B744" s="126">
        <v>2033</v>
      </c>
      <c r="C744" s="165" t="s">
        <v>984</v>
      </c>
      <c r="D744" s="166">
        <v>2.911130263206016E-2</v>
      </c>
      <c r="E744" s="130">
        <v>5.137595562324045E-3</v>
      </c>
      <c r="F744" s="131">
        <v>2.5449219268115032E-2</v>
      </c>
      <c r="G744" s="131">
        <v>9.9591763692475081E-4</v>
      </c>
      <c r="H744" s="145">
        <v>2.0000009999999995E-3</v>
      </c>
      <c r="I744" s="145">
        <v>1.5750004999999997E-2</v>
      </c>
      <c r="J744" s="132">
        <v>1.0818748995095459E-3</v>
      </c>
      <c r="K744" s="146">
        <v>3.0122427284500619E-5</v>
      </c>
      <c r="L744" s="147">
        <v>3.1484432807987345E-5</v>
      </c>
    </row>
    <row r="745" spans="1:12" ht="15.75" x14ac:dyDescent="0.25">
      <c r="A745" s="164" t="s">
        <v>149</v>
      </c>
      <c r="B745" s="126">
        <v>2034</v>
      </c>
      <c r="C745" s="165" t="s">
        <v>985</v>
      </c>
      <c r="D745" s="166">
        <v>2.8587603587528505E-2</v>
      </c>
      <c r="E745" s="130">
        <v>4.7039669823280682E-3</v>
      </c>
      <c r="F745" s="131">
        <v>2.4245664458836576E-2</v>
      </c>
      <c r="G745" s="131">
        <v>9.3685887725397491E-4</v>
      </c>
      <c r="H745" s="145">
        <v>2.0000010000000004E-3</v>
      </c>
      <c r="I745" s="145">
        <v>1.5750005000000001E-2</v>
      </c>
      <c r="J745" s="132">
        <v>1.0177166776141066E-3</v>
      </c>
      <c r="K745" s="146">
        <v>2.8377990212944745E-5</v>
      </c>
      <c r="L745" s="147">
        <v>2.9661115793414021E-5</v>
      </c>
    </row>
    <row r="746" spans="1:12" ht="15.75" x14ac:dyDescent="0.25">
      <c r="A746" s="164" t="s">
        <v>149</v>
      </c>
      <c r="B746" s="126">
        <v>2035</v>
      </c>
      <c r="C746" s="165" t="s">
        <v>986</v>
      </c>
      <c r="D746" s="166">
        <v>2.8118895346663102E-2</v>
      </c>
      <c r="E746" s="130">
        <v>4.3281158848252907E-3</v>
      </c>
      <c r="F746" s="131">
        <v>2.3264649576787859E-2</v>
      </c>
      <c r="G746" s="131">
        <v>8.8269441253617357E-4</v>
      </c>
      <c r="H746" s="145">
        <v>2.0000010000000004E-3</v>
      </c>
      <c r="I746" s="145">
        <v>1.5750005000000001E-2</v>
      </c>
      <c r="J746" s="132">
        <v>9.5887895782763798E-4</v>
      </c>
      <c r="K746" s="146">
        <v>2.6715889214899502E-5</v>
      </c>
      <c r="L746" s="147">
        <v>2.7923862367295991E-5</v>
      </c>
    </row>
    <row r="747" spans="1:12" ht="15.75" x14ac:dyDescent="0.25">
      <c r="A747" s="164" t="s">
        <v>149</v>
      </c>
      <c r="B747" s="126">
        <v>2036</v>
      </c>
      <c r="C747" s="165" t="s">
        <v>987</v>
      </c>
      <c r="D747" s="166">
        <v>2.7702070869871708E-2</v>
      </c>
      <c r="E747" s="130">
        <v>4.0008722161409454E-3</v>
      </c>
      <c r="F747" s="131">
        <v>2.2450001581957507E-2</v>
      </c>
      <c r="G747" s="131">
        <v>8.3493735054674398E-4</v>
      </c>
      <c r="H747" s="145">
        <v>2.0000010000000004E-3</v>
      </c>
      <c r="I747" s="145">
        <v>1.5750005000000001E-2</v>
      </c>
      <c r="J747" s="132">
        <v>9.070002797823321E-4</v>
      </c>
      <c r="K747" s="146">
        <v>2.5260013135738528E-5</v>
      </c>
      <c r="L747" s="147">
        <v>2.6402161682423128E-5</v>
      </c>
    </row>
    <row r="748" spans="1:12" ht="15.75" x14ac:dyDescent="0.25">
      <c r="A748" s="164" t="s">
        <v>149</v>
      </c>
      <c r="B748" s="126">
        <v>2037</v>
      </c>
      <c r="C748" s="165" t="s">
        <v>988</v>
      </c>
      <c r="D748" s="166">
        <v>2.7334378761807821E-2</v>
      </c>
      <c r="E748" s="130">
        <v>3.722682621218928E-3</v>
      </c>
      <c r="F748" s="131">
        <v>2.1798111988080248E-2</v>
      </c>
      <c r="G748" s="131">
        <v>7.9236407427074975E-4</v>
      </c>
      <c r="H748" s="145">
        <v>2.0000009999999995E-3</v>
      </c>
      <c r="I748" s="145">
        <v>1.5750005000000001E-2</v>
      </c>
      <c r="J748" s="132">
        <v>8.6075084852079169E-4</v>
      </c>
      <c r="K748" s="146">
        <v>2.4007244667087492E-5</v>
      </c>
      <c r="L748" s="147">
        <v>2.5092750167205986E-5</v>
      </c>
    </row>
    <row r="749" spans="1:12" ht="15.75" x14ac:dyDescent="0.25">
      <c r="A749" s="164" t="s">
        <v>149</v>
      </c>
      <c r="B749" s="126">
        <v>2038</v>
      </c>
      <c r="C749" s="165" t="s">
        <v>989</v>
      </c>
      <c r="D749" s="166">
        <v>2.7012516374353372E-2</v>
      </c>
      <c r="E749" s="130">
        <v>3.4751369647538282E-3</v>
      </c>
      <c r="F749" s="131">
        <v>2.1229376642525017E-2</v>
      </c>
      <c r="G749" s="131">
        <v>7.5445157806299239E-4</v>
      </c>
      <c r="H749" s="145">
        <v>2.0000009999999999E-3</v>
      </c>
      <c r="I749" s="145">
        <v>1.5750005000000001E-2</v>
      </c>
      <c r="J749" s="132">
        <v>8.1956400938020435E-4</v>
      </c>
      <c r="K749" s="146">
        <v>2.290640966206192E-5</v>
      </c>
      <c r="L749" s="147">
        <v>2.3942138254643362E-5</v>
      </c>
    </row>
    <row r="750" spans="1:12" ht="15.75" x14ac:dyDescent="0.25">
      <c r="A750" s="164" t="s">
        <v>149</v>
      </c>
      <c r="B750" s="126">
        <v>2039</v>
      </c>
      <c r="C750" s="165" t="s">
        <v>990</v>
      </c>
      <c r="D750" s="166">
        <v>2.67286855581312E-2</v>
      </c>
      <c r="E750" s="130">
        <v>3.2486193072155159E-3</v>
      </c>
      <c r="F750" s="131">
        <v>2.0713662089962011E-2</v>
      </c>
      <c r="G750" s="131">
        <v>7.2093613548527625E-4</v>
      </c>
      <c r="H750" s="145">
        <v>2.0000009999999999E-3</v>
      </c>
      <c r="I750" s="145">
        <v>1.5750005000000001E-2</v>
      </c>
      <c r="J750" s="132">
        <v>7.8315277632404797E-4</v>
      </c>
      <c r="K750" s="146">
        <v>2.1982470483962421E-5</v>
      </c>
      <c r="L750" s="147">
        <v>2.2976424610753664E-5</v>
      </c>
    </row>
    <row r="751" spans="1:12" ht="15.75" x14ac:dyDescent="0.25">
      <c r="A751" s="164" t="s">
        <v>149</v>
      </c>
      <c r="B751" s="126">
        <v>2040</v>
      </c>
      <c r="C751" s="165" t="s">
        <v>991</v>
      </c>
      <c r="D751" s="166">
        <v>2.6479980898148306E-2</v>
      </c>
      <c r="E751" s="130">
        <v>3.0548700459009982E-3</v>
      </c>
      <c r="F751" s="131">
        <v>2.030519512953757E-2</v>
      </c>
      <c r="G751" s="131">
        <v>6.9182526924929004E-4</v>
      </c>
      <c r="H751" s="145">
        <v>2.0000009999999999E-3</v>
      </c>
      <c r="I751" s="145">
        <v>1.5750005000000001E-2</v>
      </c>
      <c r="J751" s="132">
        <v>7.5152508262820458E-4</v>
      </c>
      <c r="K751" s="146">
        <v>2.1201269574946556E-5</v>
      </c>
      <c r="L751" s="147">
        <v>2.2159892136261275E-5</v>
      </c>
    </row>
    <row r="752" spans="1:12" ht="15.75" x14ac:dyDescent="0.25">
      <c r="A752" s="164" t="s">
        <v>149</v>
      </c>
      <c r="B752" s="126">
        <v>2041</v>
      </c>
      <c r="C752" s="165" t="s">
        <v>992</v>
      </c>
      <c r="D752" s="166">
        <v>2.6266566714942222E-2</v>
      </c>
      <c r="E752" s="130">
        <v>2.9105653139074742E-3</v>
      </c>
      <c r="F752" s="131">
        <v>2.000394744428137E-2</v>
      </c>
      <c r="G752" s="131">
        <v>6.6844806298653741E-4</v>
      </c>
      <c r="H752" s="145">
        <v>2.0000009999999999E-3</v>
      </c>
      <c r="I752" s="145">
        <v>1.5750005000000001E-2</v>
      </c>
      <c r="J752" s="132">
        <v>7.2612704935705492E-4</v>
      </c>
      <c r="K752" s="146">
        <v>2.055260776892875E-5</v>
      </c>
      <c r="L752" s="147">
        <v>2.1481906242642164E-5</v>
      </c>
    </row>
    <row r="753" spans="1:12" ht="15.75" x14ac:dyDescent="0.25">
      <c r="A753" s="164" t="s">
        <v>149</v>
      </c>
      <c r="B753" s="126">
        <v>2042</v>
      </c>
      <c r="C753" s="165" t="s">
        <v>993</v>
      </c>
      <c r="D753" s="166">
        <v>2.6079614234030241E-2</v>
      </c>
      <c r="E753" s="130">
        <v>2.786912511687559E-3</v>
      </c>
      <c r="F753" s="131">
        <v>1.9727662322396092E-2</v>
      </c>
      <c r="G753" s="131">
        <v>6.4876729146075762E-4</v>
      </c>
      <c r="H753" s="145">
        <v>2.0000009999999995E-3</v>
      </c>
      <c r="I753" s="145">
        <v>1.5750005000000001E-2</v>
      </c>
      <c r="J753" s="132">
        <v>7.0474467804438473E-4</v>
      </c>
      <c r="K753" s="146">
        <v>2.0033635915043069E-5</v>
      </c>
      <c r="L753" s="147">
        <v>2.093946729957465E-5</v>
      </c>
    </row>
    <row r="754" spans="1:12" ht="15.75" x14ac:dyDescent="0.25">
      <c r="A754" s="164" t="s">
        <v>149</v>
      </c>
      <c r="B754" s="126">
        <v>2043</v>
      </c>
      <c r="C754" s="165" t="s">
        <v>994</v>
      </c>
      <c r="D754" s="166">
        <v>2.5918862667900222E-2</v>
      </c>
      <c r="E754" s="130">
        <v>2.6945584562417303E-3</v>
      </c>
      <c r="F754" s="131">
        <v>1.9532707649114404E-2</v>
      </c>
      <c r="G754" s="131">
        <v>6.3240806370244793E-4</v>
      </c>
      <c r="H754" s="145">
        <v>2.0000009999999995E-3</v>
      </c>
      <c r="I754" s="145">
        <v>1.5750005000000004E-2</v>
      </c>
      <c r="J754" s="132">
        <v>6.8696935545333121E-4</v>
      </c>
      <c r="K754" s="146">
        <v>1.9628116691860814E-5</v>
      </c>
      <c r="L754" s="147">
        <v>2.0515613176281027E-5</v>
      </c>
    </row>
    <row r="755" spans="1:12" ht="15.75" x14ac:dyDescent="0.25">
      <c r="A755" s="164" t="s">
        <v>149</v>
      </c>
      <c r="B755" s="126">
        <v>2044</v>
      </c>
      <c r="C755" s="165" t="s">
        <v>995</v>
      </c>
      <c r="D755" s="166">
        <v>2.5779071359820063E-2</v>
      </c>
      <c r="E755" s="130">
        <v>2.6234983845029401E-3</v>
      </c>
      <c r="F755" s="131">
        <v>1.9373534568924614E-2</v>
      </c>
      <c r="G755" s="131">
        <v>6.1882019725919147E-4</v>
      </c>
      <c r="H755" s="145">
        <v>2.0000009999999999E-3</v>
      </c>
      <c r="I755" s="145">
        <v>1.5750005000000001E-2</v>
      </c>
      <c r="J755" s="132">
        <v>6.7220506910278918E-4</v>
      </c>
      <c r="K755" s="146">
        <v>1.9306953369024338E-5</v>
      </c>
      <c r="L755" s="147">
        <v>2.0179925992688802E-5</v>
      </c>
    </row>
    <row r="756" spans="1:12" ht="15.75" x14ac:dyDescent="0.25">
      <c r="A756" s="164" t="s">
        <v>149</v>
      </c>
      <c r="B756" s="126">
        <v>2045</v>
      </c>
      <c r="C756" s="165" t="s">
        <v>996</v>
      </c>
      <c r="D756" s="166">
        <v>2.5655689486685021E-2</v>
      </c>
      <c r="E756" s="130">
        <v>2.5738846425956839E-3</v>
      </c>
      <c r="F756" s="131">
        <v>1.9269332396033418E-2</v>
      </c>
      <c r="G756" s="131">
        <v>6.0764698767291621E-4</v>
      </c>
      <c r="H756" s="145">
        <v>2.0000009999999995E-3</v>
      </c>
      <c r="I756" s="145">
        <v>1.5750004999999997E-2</v>
      </c>
      <c r="J756" s="132">
        <v>6.600638874685713E-4</v>
      </c>
      <c r="K756" s="146">
        <v>1.9061585998423677E-5</v>
      </c>
      <c r="L756" s="147">
        <v>1.9923462880515498E-5</v>
      </c>
    </row>
    <row r="757" spans="1:12" ht="15.75" x14ac:dyDescent="0.25">
      <c r="A757" s="164" t="s">
        <v>149</v>
      </c>
      <c r="B757" s="126">
        <v>2046</v>
      </c>
      <c r="C757" s="165" t="s">
        <v>997</v>
      </c>
      <c r="D757" s="166">
        <v>2.5549031008295833E-2</v>
      </c>
      <c r="E757" s="130">
        <v>2.5316588257543308E-3</v>
      </c>
      <c r="F757" s="131">
        <v>1.9184226510180334E-2</v>
      </c>
      <c r="G757" s="131">
        <v>5.9852855227350349E-4</v>
      </c>
      <c r="H757" s="145">
        <v>2.0000009999999995E-3</v>
      </c>
      <c r="I757" s="145">
        <v>1.5750005000000001E-2</v>
      </c>
      <c r="J757" s="132">
        <v>6.5015481918691026E-4</v>
      </c>
      <c r="K757" s="146">
        <v>1.887493270814965E-5</v>
      </c>
      <c r="L757" s="147">
        <v>1.9728378701358387E-5</v>
      </c>
    </row>
    <row r="758" spans="1:12" ht="15.75" x14ac:dyDescent="0.25">
      <c r="A758" s="164" t="s">
        <v>149</v>
      </c>
      <c r="B758" s="126">
        <v>2047</v>
      </c>
      <c r="C758" s="165" t="s">
        <v>998</v>
      </c>
      <c r="D758" s="166">
        <v>2.5458681888545304E-2</v>
      </c>
      <c r="E758" s="130">
        <v>2.4960456980557648E-3</v>
      </c>
      <c r="F758" s="131">
        <v>1.9109079733722389E-2</v>
      </c>
      <c r="G758" s="131">
        <v>5.9117408539903472E-4</v>
      </c>
      <c r="H758" s="145">
        <v>2.0000009999999999E-3</v>
      </c>
      <c r="I758" s="145">
        <v>1.5750004999999997E-2</v>
      </c>
      <c r="J758" s="132">
        <v>6.4216180030069088E-4</v>
      </c>
      <c r="K758" s="146">
        <v>1.873154445374839E-5</v>
      </c>
      <c r="L758" s="147">
        <v>1.9578501280512431E-5</v>
      </c>
    </row>
    <row r="759" spans="1:12" ht="15.75" x14ac:dyDescent="0.25">
      <c r="A759" s="164" t="s">
        <v>149</v>
      </c>
      <c r="B759" s="126">
        <v>2048</v>
      </c>
      <c r="C759" s="165" t="s">
        <v>999</v>
      </c>
      <c r="D759" s="166">
        <v>2.5380780863868437E-2</v>
      </c>
      <c r="E759" s="130">
        <v>2.4680846323371459E-3</v>
      </c>
      <c r="F759" s="131">
        <v>1.905011873265948E-2</v>
      </c>
      <c r="G759" s="131">
        <v>5.8524622365055629E-4</v>
      </c>
      <c r="H759" s="145">
        <v>2.0000010000000004E-3</v>
      </c>
      <c r="I759" s="145">
        <v>1.5750005000000001E-2</v>
      </c>
      <c r="J759" s="132">
        <v>6.3571987940017646E-4</v>
      </c>
      <c r="K759" s="146">
        <v>1.8614670371353868E-5</v>
      </c>
      <c r="L759" s="147">
        <v>1.9456347792348409E-5</v>
      </c>
    </row>
    <row r="760" spans="1:12" ht="15.75" x14ac:dyDescent="0.25">
      <c r="A760" s="164" t="s">
        <v>149</v>
      </c>
      <c r="B760" s="126">
        <v>2049</v>
      </c>
      <c r="C760" s="165" t="s">
        <v>1000</v>
      </c>
      <c r="D760" s="166">
        <v>2.5314021894502183E-2</v>
      </c>
      <c r="E760" s="130">
        <v>2.4564129903317279E-3</v>
      </c>
      <c r="F760" s="131">
        <v>1.906010955649769E-2</v>
      </c>
      <c r="G760" s="131">
        <v>5.8123111666233613E-4</v>
      </c>
      <c r="H760" s="145">
        <v>2.0000009999999999E-3</v>
      </c>
      <c r="I760" s="145">
        <v>1.5750005000000001E-2</v>
      </c>
      <c r="J760" s="132">
        <v>6.3135684096407986E-4</v>
      </c>
      <c r="K760" s="146">
        <v>1.8523615564440338E-5</v>
      </c>
      <c r="L760" s="147">
        <v>1.9361177419284484E-5</v>
      </c>
    </row>
    <row r="761" spans="1:12" ht="15.75" x14ac:dyDescent="0.25">
      <c r="A761" s="164" t="s">
        <v>149</v>
      </c>
      <c r="B761" s="126">
        <v>2050</v>
      </c>
      <c r="C761" s="165" t="s">
        <v>1001</v>
      </c>
      <c r="D761" s="166">
        <v>2.5257708833533819E-2</v>
      </c>
      <c r="E761" s="130">
        <v>2.4473697156053228E-3</v>
      </c>
      <c r="F761" s="131">
        <v>1.9070506367632779E-2</v>
      </c>
      <c r="G761" s="131">
        <v>5.7808957438940491E-4</v>
      </c>
      <c r="H761" s="145">
        <v>2.0000009999999999E-3</v>
      </c>
      <c r="I761" s="145">
        <v>1.5750005000000001E-2</v>
      </c>
      <c r="J761" s="132">
        <v>6.2794363718419869E-4</v>
      </c>
      <c r="K761" s="146">
        <v>1.8435697221862105E-5</v>
      </c>
      <c r="L761" s="147">
        <v>1.9269273945442639E-5</v>
      </c>
    </row>
    <row r="762" spans="1:12" ht="15.75" x14ac:dyDescent="0.25">
      <c r="A762" s="164" t="s">
        <v>146</v>
      </c>
      <c r="B762" s="126">
        <v>2015</v>
      </c>
      <c r="C762" s="165" t="s">
        <v>148</v>
      </c>
      <c r="D762" s="166">
        <v>4.7451955311692849E-2</v>
      </c>
      <c r="E762" s="130">
        <v>4.7714334188515603E-2</v>
      </c>
      <c r="F762" s="131">
        <v>0.18458951869043419</v>
      </c>
      <c r="G762" s="131">
        <v>1.9457266634474654E-3</v>
      </c>
      <c r="H762" s="145">
        <v>2.0000009999999999E-3</v>
      </c>
      <c r="I762" s="145">
        <v>1.5750005000000001E-2</v>
      </c>
      <c r="J762" s="132">
        <v>2.1006374158377937E-3</v>
      </c>
      <c r="K762" s="146">
        <v>2.8261385388869269E-4</v>
      </c>
      <c r="L762" s="147">
        <v>2.953923934134289E-4</v>
      </c>
    </row>
    <row r="763" spans="1:12" ht="15.75" x14ac:dyDescent="0.25">
      <c r="A763" s="164" t="s">
        <v>146</v>
      </c>
      <c r="B763" s="126">
        <v>2016</v>
      </c>
      <c r="C763" s="165" t="s">
        <v>147</v>
      </c>
      <c r="D763" s="166">
        <v>4.6531927323052606E-2</v>
      </c>
      <c r="E763" s="130">
        <v>3.8648278629794697E-2</v>
      </c>
      <c r="F763" s="131">
        <v>0.15696557700581215</v>
      </c>
      <c r="G763" s="131">
        <v>1.8274388964837406E-3</v>
      </c>
      <c r="H763" s="145">
        <v>2.0000009999999999E-3</v>
      </c>
      <c r="I763" s="145">
        <v>1.5750005000000004E-2</v>
      </c>
      <c r="J763" s="132">
        <v>1.9750450783943196E-3</v>
      </c>
      <c r="K763" s="146">
        <v>2.4400924698788783E-4</v>
      </c>
      <c r="L763" s="147">
        <v>2.5504226631028359E-4</v>
      </c>
    </row>
    <row r="764" spans="1:12" ht="15.75" x14ac:dyDescent="0.25">
      <c r="A764" s="164" t="s">
        <v>146</v>
      </c>
      <c r="B764" s="126">
        <v>2017</v>
      </c>
      <c r="C764" s="165" t="s">
        <v>1002</v>
      </c>
      <c r="D764" s="166">
        <v>4.5407774681680536E-2</v>
      </c>
      <c r="E764" s="130">
        <v>3.1988331840181627E-2</v>
      </c>
      <c r="F764" s="131">
        <v>0.13311670014118882</v>
      </c>
      <c r="G764" s="131">
        <v>1.7697634216863056E-3</v>
      </c>
      <c r="H764" s="145">
        <v>2.0000009999999999E-3</v>
      </c>
      <c r="I764" s="145">
        <v>1.5750005000000001E-2</v>
      </c>
      <c r="J764" s="132">
        <v>1.9140453654100367E-3</v>
      </c>
      <c r="K764" s="146">
        <v>2.2030092044183014E-4</v>
      </c>
      <c r="L764" s="147">
        <v>2.3026194130203683E-4</v>
      </c>
    </row>
    <row r="765" spans="1:12" ht="15.75" x14ac:dyDescent="0.25">
      <c r="A765" s="164" t="s">
        <v>146</v>
      </c>
      <c r="B765" s="126">
        <v>2018</v>
      </c>
      <c r="C765" s="165" t="s">
        <v>1003</v>
      </c>
      <c r="D765" s="166">
        <v>4.4244426852285225E-2</v>
      </c>
      <c r="E765" s="130">
        <v>2.6279678648076996E-2</v>
      </c>
      <c r="F765" s="131">
        <v>0.11268212668284248</v>
      </c>
      <c r="G765" s="131">
        <v>1.7435605714822009E-3</v>
      </c>
      <c r="H765" s="145">
        <v>2.0000010000000004E-3</v>
      </c>
      <c r="I765" s="145">
        <v>1.5750005000000004E-2</v>
      </c>
      <c r="J765" s="132">
        <v>1.8870143413514348E-3</v>
      </c>
      <c r="K765" s="146">
        <v>1.9974697730375509E-4</v>
      </c>
      <c r="L765" s="147">
        <v>2.0877864793452405E-4</v>
      </c>
    </row>
    <row r="766" spans="1:12" ht="15.75" x14ac:dyDescent="0.25">
      <c r="A766" s="164" t="s">
        <v>146</v>
      </c>
      <c r="B766" s="126">
        <v>2019</v>
      </c>
      <c r="C766" s="165" t="s">
        <v>1004</v>
      </c>
      <c r="D766" s="166">
        <v>4.3029144809358745E-2</v>
      </c>
      <c r="E766" s="130">
        <v>2.1618942573021598E-2</v>
      </c>
      <c r="F766" s="131">
        <v>9.5684323337691446E-2</v>
      </c>
      <c r="G766" s="131">
        <v>1.7258503174338463E-3</v>
      </c>
      <c r="H766" s="145">
        <v>2.0000009999999999E-3</v>
      </c>
      <c r="I766" s="145">
        <v>1.5750004999999997E-2</v>
      </c>
      <c r="J766" s="132">
        <v>1.8689890534473088E-3</v>
      </c>
      <c r="K766" s="146">
        <v>1.8058073082869941E-4</v>
      </c>
      <c r="L766" s="147">
        <v>1.8874578941278748E-4</v>
      </c>
    </row>
    <row r="767" spans="1:12" ht="15.75" x14ac:dyDescent="0.25">
      <c r="A767" s="164" t="s">
        <v>146</v>
      </c>
      <c r="B767" s="126">
        <v>2020</v>
      </c>
      <c r="C767" s="165" t="s">
        <v>1005</v>
      </c>
      <c r="D767" s="166">
        <v>4.1798375459887779E-2</v>
      </c>
      <c r="E767" s="130">
        <v>1.8223783270038048E-2</v>
      </c>
      <c r="F767" s="131">
        <v>8.1747752435512758E-2</v>
      </c>
      <c r="G767" s="131">
        <v>1.676341944105428E-3</v>
      </c>
      <c r="H767" s="145">
        <v>2.0000009999999999E-3</v>
      </c>
      <c r="I767" s="145">
        <v>1.5750005000000004E-2</v>
      </c>
      <c r="J767" s="132">
        <v>1.8159793264075218E-3</v>
      </c>
      <c r="K767" s="146">
        <v>1.6402626103891328E-4</v>
      </c>
      <c r="L767" s="147">
        <v>1.7144280697698502E-4</v>
      </c>
    </row>
    <row r="768" spans="1:12" ht="15.75" x14ac:dyDescent="0.25">
      <c r="A768" s="164" t="s">
        <v>146</v>
      </c>
      <c r="B768" s="126">
        <v>2021</v>
      </c>
      <c r="C768" s="165" t="s">
        <v>1006</v>
      </c>
      <c r="D768" s="166">
        <v>4.0549333660828954E-2</v>
      </c>
      <c r="E768" s="130">
        <v>1.5480512271375159E-2</v>
      </c>
      <c r="F768" s="131">
        <v>7.0174541327108722E-2</v>
      </c>
      <c r="G768" s="131">
        <v>1.5890485377715764E-3</v>
      </c>
      <c r="H768" s="145">
        <v>2.0000009999999999E-3</v>
      </c>
      <c r="I768" s="145">
        <v>1.5750005000000001E-2</v>
      </c>
      <c r="J768" s="132">
        <v>1.7217425554629216E-3</v>
      </c>
      <c r="K768" s="146">
        <v>1.4960628521954619E-4</v>
      </c>
      <c r="L768" s="147">
        <v>1.5637081800273572E-4</v>
      </c>
    </row>
    <row r="769" spans="1:12" ht="15.75" x14ac:dyDescent="0.25">
      <c r="A769" s="164" t="s">
        <v>146</v>
      </c>
      <c r="B769" s="126">
        <v>2022</v>
      </c>
      <c r="C769" s="165" t="s">
        <v>1007</v>
      </c>
      <c r="D769" s="166">
        <v>3.9307810596292556E-2</v>
      </c>
      <c r="E769" s="130">
        <v>1.3103203591843521E-2</v>
      </c>
      <c r="F769" s="131">
        <v>6.0620378056410087E-2</v>
      </c>
      <c r="G769" s="131">
        <v>1.5069353702273991E-3</v>
      </c>
      <c r="H769" s="145">
        <v>2.0000009999999999E-3</v>
      </c>
      <c r="I769" s="145">
        <v>1.5750005000000001E-2</v>
      </c>
      <c r="J769" s="132">
        <v>1.6331694689433664E-3</v>
      </c>
      <c r="K769" s="146">
        <v>1.3491287568812217E-4</v>
      </c>
      <c r="L769" s="147">
        <v>1.4101304281101547E-4</v>
      </c>
    </row>
    <row r="770" spans="1:12" ht="15.75" x14ac:dyDescent="0.25">
      <c r="A770" s="164" t="s">
        <v>146</v>
      </c>
      <c r="B770" s="126">
        <v>2023</v>
      </c>
      <c r="C770" s="165" t="s">
        <v>1008</v>
      </c>
      <c r="D770" s="166">
        <v>3.8089742555115054E-2</v>
      </c>
      <c r="E770" s="130">
        <v>1.1363186911112206E-2</v>
      </c>
      <c r="F770" s="131">
        <v>5.2985910264528389E-2</v>
      </c>
      <c r="G770" s="131">
        <v>1.4359333216621198E-3</v>
      </c>
      <c r="H770" s="145">
        <v>2.0000009999999999E-3</v>
      </c>
      <c r="I770" s="145">
        <v>1.5750005000000001E-2</v>
      </c>
      <c r="J770" s="132">
        <v>1.5565131238835766E-3</v>
      </c>
      <c r="K770" s="146">
        <v>1.2202794130755426E-4</v>
      </c>
      <c r="L770" s="147">
        <v>1.2754550994740964E-4</v>
      </c>
    </row>
    <row r="771" spans="1:12" ht="15.75" x14ac:dyDescent="0.25">
      <c r="A771" s="164" t="s">
        <v>146</v>
      </c>
      <c r="B771" s="126">
        <v>2024</v>
      </c>
      <c r="C771" s="165" t="s">
        <v>1009</v>
      </c>
      <c r="D771" s="166">
        <v>3.6886092506655456E-2</v>
      </c>
      <c r="E771" s="130">
        <v>9.8923846493498228E-3</v>
      </c>
      <c r="F771" s="131">
        <v>4.6676371457623156E-2</v>
      </c>
      <c r="G771" s="131">
        <v>1.3700975392900432E-3</v>
      </c>
      <c r="H771" s="145">
        <v>2.0000009999999999E-3</v>
      </c>
      <c r="I771" s="145">
        <v>1.5750005000000001E-2</v>
      </c>
      <c r="J771" s="132">
        <v>1.4855540845878238E-3</v>
      </c>
      <c r="K771" s="146">
        <v>1.0728746828961428E-4</v>
      </c>
      <c r="L771" s="147">
        <v>1.1213853907119139E-4</v>
      </c>
    </row>
    <row r="772" spans="1:12" ht="15.75" x14ac:dyDescent="0.25">
      <c r="A772" s="164" t="s">
        <v>146</v>
      </c>
      <c r="B772" s="126">
        <v>2025</v>
      </c>
      <c r="C772" s="165" t="s">
        <v>1010</v>
      </c>
      <c r="D772" s="166">
        <v>3.5709604707079859E-2</v>
      </c>
      <c r="E772" s="130">
        <v>8.6923251826231795E-3</v>
      </c>
      <c r="F772" s="131">
        <v>4.1604337654867471E-2</v>
      </c>
      <c r="G772" s="131">
        <v>1.3135754917415778E-3</v>
      </c>
      <c r="H772" s="145">
        <v>2.0000010000000004E-3</v>
      </c>
      <c r="I772" s="145">
        <v>1.5750005000000001E-2</v>
      </c>
      <c r="J772" s="132">
        <v>1.4246125532602365E-3</v>
      </c>
      <c r="K772" s="146">
        <v>9.4860393713123813E-5</v>
      </c>
      <c r="L772" s="147">
        <v>9.9149559223020019E-5</v>
      </c>
    </row>
    <row r="773" spans="1:12" ht="15.75" x14ac:dyDescent="0.25">
      <c r="A773" s="164" t="s">
        <v>146</v>
      </c>
      <c r="B773" s="126">
        <v>2026</v>
      </c>
      <c r="C773" s="165" t="s">
        <v>1011</v>
      </c>
      <c r="D773" s="166">
        <v>3.4635290046457087E-2</v>
      </c>
      <c r="E773" s="130">
        <v>7.7064697627571071E-3</v>
      </c>
      <c r="F773" s="131">
        <v>3.7535808786607103E-2</v>
      </c>
      <c r="G773" s="131">
        <v>1.2531065534087237E-3</v>
      </c>
      <c r="H773" s="145">
        <v>2.0000009999999995E-3</v>
      </c>
      <c r="I773" s="145">
        <v>1.5750005000000001E-2</v>
      </c>
      <c r="J773" s="132">
        <v>1.3593685707852527E-3</v>
      </c>
      <c r="K773" s="146">
        <v>8.2567621977763006E-5</v>
      </c>
      <c r="L773" s="147">
        <v>8.6300962781053853E-5</v>
      </c>
    </row>
    <row r="774" spans="1:12" ht="15.75" x14ac:dyDescent="0.25">
      <c r="A774" s="164" t="s">
        <v>146</v>
      </c>
      <c r="B774" s="126">
        <v>2027</v>
      </c>
      <c r="C774" s="165" t="s">
        <v>1012</v>
      </c>
      <c r="D774" s="166">
        <v>3.3648144353157099E-2</v>
      </c>
      <c r="E774" s="130">
        <v>6.8663494921064258E-3</v>
      </c>
      <c r="F774" s="131">
        <v>3.4141593783235495E-2</v>
      </c>
      <c r="G774" s="131">
        <v>1.1828802511979857E-3</v>
      </c>
      <c r="H774" s="145">
        <v>2.0000010000000004E-3</v>
      </c>
      <c r="I774" s="145">
        <v>1.5750005000000004E-2</v>
      </c>
      <c r="J774" s="132">
        <v>1.2835331873901421E-3</v>
      </c>
      <c r="K774" s="146">
        <v>6.9783102874566578E-5</v>
      </c>
      <c r="L774" s="147">
        <v>7.2938390517783257E-5</v>
      </c>
    </row>
    <row r="775" spans="1:12" ht="15.75" x14ac:dyDescent="0.25">
      <c r="A775" s="164" t="s">
        <v>146</v>
      </c>
      <c r="B775" s="126">
        <v>2028</v>
      </c>
      <c r="C775" s="165" t="s">
        <v>1013</v>
      </c>
      <c r="D775" s="166">
        <v>3.2752158668948927E-2</v>
      </c>
      <c r="E775" s="130">
        <v>6.165215415854095E-3</v>
      </c>
      <c r="F775" s="131">
        <v>3.1354723709401677E-2</v>
      </c>
      <c r="G775" s="131">
        <v>1.1056127777354346E-3</v>
      </c>
      <c r="H775" s="145">
        <v>2.0000009999999999E-3</v>
      </c>
      <c r="I775" s="145">
        <v>1.5750004999999997E-2</v>
      </c>
      <c r="J775" s="132">
        <v>1.1999990164362983E-3</v>
      </c>
      <c r="K775" s="146">
        <v>5.7957986362154871E-5</v>
      </c>
      <c r="L775" s="147">
        <v>6.0578591768227717E-5</v>
      </c>
    </row>
    <row r="776" spans="1:12" ht="15.75" x14ac:dyDescent="0.25">
      <c r="A776" s="164" t="s">
        <v>146</v>
      </c>
      <c r="B776" s="126">
        <v>2029</v>
      </c>
      <c r="C776" s="165" t="s">
        <v>1014</v>
      </c>
      <c r="D776" s="166">
        <v>3.1939442622845322E-2</v>
      </c>
      <c r="E776" s="130">
        <v>5.550563245646397E-3</v>
      </c>
      <c r="F776" s="131">
        <v>2.8990057585510671E-2</v>
      </c>
      <c r="G776" s="131">
        <v>1.0339430120740881E-3</v>
      </c>
      <c r="H776" s="145">
        <v>2.0000009999999999E-3</v>
      </c>
      <c r="I776" s="145">
        <v>1.5750005000000004E-2</v>
      </c>
      <c r="J776" s="132">
        <v>1.1223834833657114E-3</v>
      </c>
      <c r="K776" s="146">
        <v>5.0128835034205815E-5</v>
      </c>
      <c r="L776" s="147">
        <v>5.2395437106753356E-5</v>
      </c>
    </row>
    <row r="777" spans="1:12" ht="15.75" x14ac:dyDescent="0.25">
      <c r="A777" s="164" t="s">
        <v>146</v>
      </c>
      <c r="B777" s="126">
        <v>2030</v>
      </c>
      <c r="C777" s="165" t="s">
        <v>1015</v>
      </c>
      <c r="D777" s="166">
        <v>3.1205962569244561E-2</v>
      </c>
      <c r="E777" s="130">
        <v>5.0371185639490204E-3</v>
      </c>
      <c r="F777" s="131">
        <v>2.7061709577304114E-2</v>
      </c>
      <c r="G777" s="131">
        <v>9.6714363428609322E-4</v>
      </c>
      <c r="H777" s="145">
        <v>2.0000009999999999E-3</v>
      </c>
      <c r="I777" s="145">
        <v>1.5750005000000001E-2</v>
      </c>
      <c r="J777" s="132">
        <v>1.0500177098661811E-3</v>
      </c>
      <c r="K777" s="146">
        <v>4.3404578111003384E-5</v>
      </c>
      <c r="L777" s="147">
        <v>4.536713831937182E-5</v>
      </c>
    </row>
    <row r="778" spans="1:12" ht="15.75" x14ac:dyDescent="0.25">
      <c r="A778" s="164" t="s">
        <v>146</v>
      </c>
      <c r="B778" s="126">
        <v>2031</v>
      </c>
      <c r="C778" s="165" t="s">
        <v>1016</v>
      </c>
      <c r="D778" s="166">
        <v>3.0549417318750147E-2</v>
      </c>
      <c r="E778" s="130">
        <v>4.5811718125993691E-3</v>
      </c>
      <c r="F778" s="131">
        <v>2.5397437598036029E-2</v>
      </c>
      <c r="G778" s="131">
        <v>9.0597971023292868E-4</v>
      </c>
      <c r="H778" s="145">
        <v>2.0000010000000004E-3</v>
      </c>
      <c r="I778" s="145">
        <v>1.5750005000000001E-2</v>
      </c>
      <c r="J778" s="132">
        <v>9.8368105722490898E-4</v>
      </c>
      <c r="K778" s="146">
        <v>3.9050180063675268E-5</v>
      </c>
      <c r="L778" s="147">
        <v>4.0815853779777869E-5</v>
      </c>
    </row>
    <row r="779" spans="1:12" ht="15.75" x14ac:dyDescent="0.25">
      <c r="A779" s="164" t="s">
        <v>146</v>
      </c>
      <c r="B779" s="126">
        <v>2032</v>
      </c>
      <c r="C779" s="165" t="s">
        <v>1017</v>
      </c>
      <c r="D779" s="166">
        <v>2.9962512580299458E-2</v>
      </c>
      <c r="E779" s="130">
        <v>4.1886388879830896E-3</v>
      </c>
      <c r="F779" s="131">
        <v>2.4039332449041537E-2</v>
      </c>
      <c r="G779" s="131">
        <v>8.4866214229565619E-4</v>
      </c>
      <c r="H779" s="145">
        <v>2.0000009999999999E-3</v>
      </c>
      <c r="I779" s="145">
        <v>1.5750005000000004E-2</v>
      </c>
      <c r="J779" s="132">
        <v>9.2153734941514802E-4</v>
      </c>
      <c r="K779" s="146">
        <v>3.4445016865686487E-5</v>
      </c>
      <c r="L779" s="147">
        <v>3.6002466031573627E-5</v>
      </c>
    </row>
    <row r="780" spans="1:12" ht="15.75" x14ac:dyDescent="0.25">
      <c r="A780" s="164" t="s">
        <v>146</v>
      </c>
      <c r="B780" s="126">
        <v>2033</v>
      </c>
      <c r="C780" s="165" t="s">
        <v>1018</v>
      </c>
      <c r="D780" s="166">
        <v>2.9440144208439923E-2</v>
      </c>
      <c r="E780" s="130">
        <v>3.8496275724456928E-3</v>
      </c>
      <c r="F780" s="131">
        <v>2.2922689643659941E-2</v>
      </c>
      <c r="G780" s="131">
        <v>7.9716988179112007E-4</v>
      </c>
      <c r="H780" s="145">
        <v>2.0000009999999995E-3</v>
      </c>
      <c r="I780" s="145">
        <v>1.5750005000000001E-2</v>
      </c>
      <c r="J780" s="132">
        <v>8.6565200706632817E-4</v>
      </c>
      <c r="K780" s="146">
        <v>3.1689084042321822E-5</v>
      </c>
      <c r="L780" s="147">
        <v>3.3121923256606932E-5</v>
      </c>
    </row>
    <row r="781" spans="1:12" ht="15.75" x14ac:dyDescent="0.25">
      <c r="A781" s="164" t="s">
        <v>146</v>
      </c>
      <c r="B781" s="126">
        <v>2034</v>
      </c>
      <c r="C781" s="165" t="s">
        <v>1019</v>
      </c>
      <c r="D781" s="166">
        <v>2.897637207518439E-2</v>
      </c>
      <c r="E781" s="130">
        <v>3.551008513350429E-3</v>
      </c>
      <c r="F781" s="131">
        <v>2.1990386487825326E-2</v>
      </c>
      <c r="G781" s="131">
        <v>7.4984372618370706E-4</v>
      </c>
      <c r="H781" s="145">
        <v>2.0000009999999999E-3</v>
      </c>
      <c r="I781" s="145">
        <v>1.5750005000000004E-2</v>
      </c>
      <c r="J781" s="132">
        <v>8.142861272703027E-4</v>
      </c>
      <c r="K781" s="146">
        <v>2.9192202961794616E-5</v>
      </c>
      <c r="L781" s="147">
        <v>3.0512146039503626E-5</v>
      </c>
    </row>
    <row r="782" spans="1:12" ht="15.75" x14ac:dyDescent="0.25">
      <c r="A782" s="164" t="s">
        <v>146</v>
      </c>
      <c r="B782" s="126">
        <v>2035</v>
      </c>
      <c r="C782" s="165" t="s">
        <v>1020</v>
      </c>
      <c r="D782" s="166">
        <v>2.8569532938655291E-2</v>
      </c>
      <c r="E782" s="130">
        <v>3.2849412093768292E-3</v>
      </c>
      <c r="F782" s="131">
        <v>2.1205860198034474E-2</v>
      </c>
      <c r="G782" s="131">
        <v>7.0655461293779034E-4</v>
      </c>
      <c r="H782" s="145">
        <v>2.0000010000000004E-3</v>
      </c>
      <c r="I782" s="145">
        <v>1.5750005000000001E-2</v>
      </c>
      <c r="J782" s="132">
        <v>7.6729966338463654E-4</v>
      </c>
      <c r="K782" s="146">
        <v>2.6973706700415127E-5</v>
      </c>
      <c r="L782" s="147">
        <v>2.8193340874165133E-5</v>
      </c>
    </row>
    <row r="783" spans="1:12" ht="15.75" x14ac:dyDescent="0.25">
      <c r="A783" s="164" t="s">
        <v>146</v>
      </c>
      <c r="B783" s="126">
        <v>2036</v>
      </c>
      <c r="C783" s="165" t="s">
        <v>1021</v>
      </c>
      <c r="D783" s="166">
        <v>2.8214408575472086E-2</v>
      </c>
      <c r="E783" s="130">
        <v>3.0487804049461787E-3</v>
      </c>
      <c r="F783" s="131">
        <v>2.0538867860887482E-2</v>
      </c>
      <c r="G783" s="131">
        <v>6.6895108782912341E-4</v>
      </c>
      <c r="H783" s="145">
        <v>2.0000009999999991E-3</v>
      </c>
      <c r="I783" s="145">
        <v>1.5750005000000001E-2</v>
      </c>
      <c r="J783" s="132">
        <v>7.2648167235735508E-4</v>
      </c>
      <c r="K783" s="146">
        <v>2.5099152517810408E-5</v>
      </c>
      <c r="L783" s="147">
        <v>2.6234018851060781E-5</v>
      </c>
    </row>
    <row r="784" spans="1:12" ht="15.75" x14ac:dyDescent="0.25">
      <c r="A784" s="164" t="s">
        <v>146</v>
      </c>
      <c r="B784" s="126">
        <v>2037</v>
      </c>
      <c r="C784" s="165" t="s">
        <v>1022</v>
      </c>
      <c r="D784" s="166">
        <v>2.7905980284821472E-2</v>
      </c>
      <c r="E784" s="130">
        <v>2.8551377548480614E-3</v>
      </c>
      <c r="F784" s="131">
        <v>2.0026121477628101E-2</v>
      </c>
      <c r="G784" s="131">
        <v>6.3593725673513678E-4</v>
      </c>
      <c r="H784" s="145">
        <v>2.0000009999999999E-3</v>
      </c>
      <c r="I784" s="145">
        <v>1.5750005000000001E-2</v>
      </c>
      <c r="J784" s="132">
        <v>6.9064278219080257E-4</v>
      </c>
      <c r="K784" s="146">
        <v>2.3521294303250794E-5</v>
      </c>
      <c r="L784" s="147">
        <v>2.4584823888289579E-5</v>
      </c>
    </row>
    <row r="785" spans="1:12" ht="15.75" x14ac:dyDescent="0.25">
      <c r="A785" s="164" t="s">
        <v>146</v>
      </c>
      <c r="B785" s="126">
        <v>2038</v>
      </c>
      <c r="C785" s="165" t="s">
        <v>1023</v>
      </c>
      <c r="D785" s="166">
        <v>2.7641394816060316E-2</v>
      </c>
      <c r="E785" s="130">
        <v>2.6808909728511339E-3</v>
      </c>
      <c r="F785" s="131">
        <v>1.956857911575044E-2</v>
      </c>
      <c r="G785" s="131">
        <v>6.0695417083476077E-4</v>
      </c>
      <c r="H785" s="145">
        <v>2.0000009999999995E-3</v>
      </c>
      <c r="I785" s="145">
        <v>1.5750004999999997E-2</v>
      </c>
      <c r="J785" s="132">
        <v>6.5917578642435881E-4</v>
      </c>
      <c r="K785" s="146">
        <v>2.2232620098662444E-5</v>
      </c>
      <c r="L785" s="147">
        <v>2.3237879143032436E-5</v>
      </c>
    </row>
    <row r="786" spans="1:12" ht="15.75" x14ac:dyDescent="0.25">
      <c r="A786" s="164" t="s">
        <v>146</v>
      </c>
      <c r="B786" s="126">
        <v>2039</v>
      </c>
      <c r="C786" s="165" t="s">
        <v>1024</v>
      </c>
      <c r="D786" s="166">
        <v>2.7413836148095179E-2</v>
      </c>
      <c r="E786" s="130">
        <v>2.5200486811988465E-3</v>
      </c>
      <c r="F786" s="131">
        <v>1.9151912797406672E-2</v>
      </c>
      <c r="G786" s="131">
        <v>5.8166733653580791E-4</v>
      </c>
      <c r="H786" s="145">
        <v>2.0000009999999999E-3</v>
      </c>
      <c r="I786" s="145">
        <v>1.5750005000000001E-2</v>
      </c>
      <c r="J786" s="132">
        <v>6.3171899531530747E-4</v>
      </c>
      <c r="K786" s="146">
        <v>2.1182692670283993E-5</v>
      </c>
      <c r="L786" s="147">
        <v>2.2140484118846321E-5</v>
      </c>
    </row>
    <row r="787" spans="1:12" ht="15.75" x14ac:dyDescent="0.25">
      <c r="A787" s="164" t="s">
        <v>146</v>
      </c>
      <c r="B787" s="126">
        <v>2040</v>
      </c>
      <c r="C787" s="165" t="s">
        <v>1025</v>
      </c>
      <c r="D787" s="166">
        <v>2.7219801540967686E-2</v>
      </c>
      <c r="E787" s="130">
        <v>2.3707405216220976E-3</v>
      </c>
      <c r="F787" s="131">
        <v>1.8780386054207742E-2</v>
      </c>
      <c r="G787" s="131">
        <v>5.5964779761305105E-4</v>
      </c>
      <c r="H787" s="145">
        <v>2.0000009999999999E-3</v>
      </c>
      <c r="I787" s="145">
        <v>1.5750005000000001E-2</v>
      </c>
      <c r="J787" s="132">
        <v>6.0780894009597691E-4</v>
      </c>
      <c r="K787" s="146">
        <v>2.0276200381719197E-5</v>
      </c>
      <c r="L787" s="147">
        <v>2.1192992972053831E-5</v>
      </c>
    </row>
    <row r="788" spans="1:12" ht="15.75" x14ac:dyDescent="0.25">
      <c r="A788" s="164" t="s">
        <v>146</v>
      </c>
      <c r="B788" s="126">
        <v>2041</v>
      </c>
      <c r="C788" s="165" t="s">
        <v>1026</v>
      </c>
      <c r="D788" s="166">
        <v>2.7057686325652162E-2</v>
      </c>
      <c r="E788" s="130">
        <v>2.2522178095917473E-3</v>
      </c>
      <c r="F788" s="131">
        <v>1.8487028183084953E-2</v>
      </c>
      <c r="G788" s="131">
        <v>5.4238633996069421E-4</v>
      </c>
      <c r="H788" s="145">
        <v>2.0000009999999999E-3</v>
      </c>
      <c r="I788" s="145">
        <v>1.5750005000000004E-2</v>
      </c>
      <c r="J788" s="132">
        <v>5.890658564973528E-4</v>
      </c>
      <c r="K788" s="146">
        <v>1.9556772666454202E-5</v>
      </c>
      <c r="L788" s="147">
        <v>2.044103767797043E-5</v>
      </c>
    </row>
    <row r="789" spans="1:12" ht="15.75" x14ac:dyDescent="0.25">
      <c r="A789" s="164" t="s">
        <v>146</v>
      </c>
      <c r="B789" s="126">
        <v>2042</v>
      </c>
      <c r="C789" s="165" t="s">
        <v>1027</v>
      </c>
      <c r="D789" s="166">
        <v>2.6919921373698658E-2</v>
      </c>
      <c r="E789" s="130">
        <v>2.1507622020613278E-3</v>
      </c>
      <c r="F789" s="131">
        <v>1.8221016975754376E-2</v>
      </c>
      <c r="G789" s="131">
        <v>5.2781796000113141E-4</v>
      </c>
      <c r="H789" s="145">
        <v>2.0000009999999999E-3</v>
      </c>
      <c r="I789" s="145">
        <v>1.5750005000000001E-2</v>
      </c>
      <c r="J789" s="132">
        <v>5.7324584722658349E-4</v>
      </c>
      <c r="K789" s="146">
        <v>1.8976804068759944E-5</v>
      </c>
      <c r="L789" s="147">
        <v>1.9834854892750618E-5</v>
      </c>
    </row>
    <row r="790" spans="1:12" ht="15.75" x14ac:dyDescent="0.25">
      <c r="A790" s="164" t="s">
        <v>146</v>
      </c>
      <c r="B790" s="126">
        <v>2043</v>
      </c>
      <c r="C790" s="165" t="s">
        <v>1028</v>
      </c>
      <c r="D790" s="166">
        <v>2.6804017170014099E-2</v>
      </c>
      <c r="E790" s="130">
        <v>2.0754588376426463E-3</v>
      </c>
      <c r="F790" s="131">
        <v>1.803199312684153E-2</v>
      </c>
      <c r="G790" s="131">
        <v>5.1565937164310043E-4</v>
      </c>
      <c r="H790" s="145">
        <v>2.0000009999999999E-3</v>
      </c>
      <c r="I790" s="145">
        <v>1.5750005000000001E-2</v>
      </c>
      <c r="J790" s="132">
        <v>5.600432944360596E-4</v>
      </c>
      <c r="K790" s="146">
        <v>1.8494528397983547E-5</v>
      </c>
      <c r="L790" s="147">
        <v>1.9330773833074258E-5</v>
      </c>
    </row>
    <row r="791" spans="1:12" ht="15.75" x14ac:dyDescent="0.25">
      <c r="A791" s="164" t="s">
        <v>146</v>
      </c>
      <c r="B791" s="126">
        <v>2044</v>
      </c>
      <c r="C791" s="165" t="s">
        <v>1029</v>
      </c>
      <c r="D791" s="166">
        <v>2.6705579137599151E-2</v>
      </c>
      <c r="E791" s="130">
        <v>2.0214274243206065E-3</v>
      </c>
      <c r="F791" s="131">
        <v>1.7892065244574977E-2</v>
      </c>
      <c r="G791" s="131">
        <v>5.0554413977333789E-4</v>
      </c>
      <c r="H791" s="145">
        <v>2.0000009999999999E-3</v>
      </c>
      <c r="I791" s="145">
        <v>1.5750005000000001E-2</v>
      </c>
      <c r="J791" s="132">
        <v>5.4905818489100696E-4</v>
      </c>
      <c r="K791" s="146">
        <v>1.8107219138162512E-5</v>
      </c>
      <c r="L791" s="147">
        <v>1.8925948883958707E-5</v>
      </c>
    </row>
    <row r="792" spans="1:12" ht="15.75" x14ac:dyDescent="0.25">
      <c r="A792" s="164" t="s">
        <v>146</v>
      </c>
      <c r="B792" s="126">
        <v>2045</v>
      </c>
      <c r="C792" s="165" t="s">
        <v>1030</v>
      </c>
      <c r="D792" s="166">
        <v>2.6620871005001212E-2</v>
      </c>
      <c r="E792" s="130">
        <v>1.9863402162677464E-3</v>
      </c>
      <c r="F792" s="131">
        <v>1.78045136451352E-2</v>
      </c>
      <c r="G792" s="131">
        <v>4.971305411232503E-4</v>
      </c>
      <c r="H792" s="145">
        <v>2.0000009999999999E-3</v>
      </c>
      <c r="I792" s="145">
        <v>1.5750005000000001E-2</v>
      </c>
      <c r="J792" s="132">
        <v>5.3992040548738916E-4</v>
      </c>
      <c r="K792" s="146">
        <v>1.7808979020370669E-5</v>
      </c>
      <c r="L792" s="147">
        <v>1.8614224687775508E-5</v>
      </c>
    </row>
    <row r="793" spans="1:12" ht="15.75" x14ac:dyDescent="0.25">
      <c r="A793" s="164" t="s">
        <v>146</v>
      </c>
      <c r="B793" s="126">
        <v>2046</v>
      </c>
      <c r="C793" s="165" t="s">
        <v>1031</v>
      </c>
      <c r="D793" s="166">
        <v>2.6548577122694636E-2</v>
      </c>
      <c r="E793" s="130">
        <v>1.9569349653469344E-3</v>
      </c>
      <c r="F793" s="131">
        <v>1.7735892905707526E-2</v>
      </c>
      <c r="G793" s="131">
        <v>4.9021135328813816E-4</v>
      </c>
      <c r="H793" s="145">
        <v>2.0000009999999999E-3</v>
      </c>
      <c r="I793" s="145">
        <v>1.5750005000000001E-2</v>
      </c>
      <c r="J793" s="132">
        <v>5.3240594863091591E-4</v>
      </c>
      <c r="K793" s="146">
        <v>1.7562679973267866E-5</v>
      </c>
      <c r="L793" s="147">
        <v>1.8356786052074944E-5</v>
      </c>
    </row>
    <row r="794" spans="1:12" ht="15.75" x14ac:dyDescent="0.25">
      <c r="A794" s="164" t="s">
        <v>146</v>
      </c>
      <c r="B794" s="126">
        <v>2047</v>
      </c>
      <c r="C794" s="165" t="s">
        <v>1032</v>
      </c>
      <c r="D794" s="166">
        <v>2.6488438214874236E-2</v>
      </c>
      <c r="E794" s="130">
        <v>1.9311274343248312E-3</v>
      </c>
      <c r="F794" s="131">
        <v>1.7670575430704532E-2</v>
      </c>
      <c r="G794" s="131">
        <v>4.8452855696642222E-4</v>
      </c>
      <c r="H794" s="145">
        <v>2.0000009999999999E-3</v>
      </c>
      <c r="I794" s="145">
        <v>1.5750004999999997E-2</v>
      </c>
      <c r="J794" s="132">
        <v>5.2623403475704012E-4</v>
      </c>
      <c r="K794" s="146">
        <v>1.7347326096047387E-5</v>
      </c>
      <c r="L794" s="147">
        <v>1.8131698080114574E-5</v>
      </c>
    </row>
    <row r="795" spans="1:12" ht="15.75" x14ac:dyDescent="0.25">
      <c r="A795" s="164" t="s">
        <v>146</v>
      </c>
      <c r="B795" s="126">
        <v>2048</v>
      </c>
      <c r="C795" s="165" t="s">
        <v>1033</v>
      </c>
      <c r="D795" s="166">
        <v>2.6438911162368406E-2</v>
      </c>
      <c r="E795" s="130">
        <v>1.9105319463583569E-3</v>
      </c>
      <c r="F795" s="131">
        <v>1.7617908424869926E-2</v>
      </c>
      <c r="G795" s="131">
        <v>4.7986709876112675E-4</v>
      </c>
      <c r="H795" s="145">
        <v>2.0000009999999995E-3</v>
      </c>
      <c r="I795" s="145">
        <v>1.5750005000000001E-2</v>
      </c>
      <c r="J795" s="132">
        <v>5.2117264953888901E-4</v>
      </c>
      <c r="K795" s="146">
        <v>1.7149765999411133E-5</v>
      </c>
      <c r="L795" s="147">
        <v>1.7925204117608878E-5</v>
      </c>
    </row>
    <row r="796" spans="1:12" ht="15.75" x14ac:dyDescent="0.25">
      <c r="A796" s="164" t="s">
        <v>146</v>
      </c>
      <c r="B796" s="126">
        <v>2049</v>
      </c>
      <c r="C796" s="165" t="s">
        <v>1034</v>
      </c>
      <c r="D796" s="166">
        <v>2.6395388432582028E-2</v>
      </c>
      <c r="E796" s="130">
        <v>1.9017182865165632E-3</v>
      </c>
      <c r="F796" s="131">
        <v>1.7628915834994832E-2</v>
      </c>
      <c r="G796" s="131">
        <v>4.767306975620863E-4</v>
      </c>
      <c r="H796" s="145">
        <v>2.0000009999999995E-3</v>
      </c>
      <c r="I796" s="145">
        <v>1.5750005000000001E-2</v>
      </c>
      <c r="J796" s="132">
        <v>5.1776796378769476E-4</v>
      </c>
      <c r="K796" s="146">
        <v>1.7002410678845867E-5</v>
      </c>
      <c r="L796" s="147">
        <v>1.7771183293530717E-5</v>
      </c>
    </row>
    <row r="797" spans="1:12" ht="15.75" x14ac:dyDescent="0.25">
      <c r="A797" s="164" t="s">
        <v>146</v>
      </c>
      <c r="B797" s="126">
        <v>2050</v>
      </c>
      <c r="C797" s="165" t="s">
        <v>1035</v>
      </c>
      <c r="D797" s="166">
        <v>2.635846667865982E-2</v>
      </c>
      <c r="E797" s="130">
        <v>1.8946467915185485E-3</v>
      </c>
      <c r="F797" s="131">
        <v>1.7639391840598845E-2</v>
      </c>
      <c r="G797" s="131">
        <v>4.7421033456396564E-4</v>
      </c>
      <c r="H797" s="145">
        <v>2.0000009999999999E-3</v>
      </c>
      <c r="I797" s="145">
        <v>1.5750005000000001E-2</v>
      </c>
      <c r="J797" s="132">
        <v>5.15032704647772E-4</v>
      </c>
      <c r="K797" s="146">
        <v>1.6857788434016233E-5</v>
      </c>
      <c r="L797" s="147">
        <v>1.7620019870737055E-5</v>
      </c>
    </row>
    <row r="798" spans="1:12" ht="15.75" x14ac:dyDescent="0.25">
      <c r="A798" s="164" t="s">
        <v>143</v>
      </c>
      <c r="B798" s="126">
        <v>2015</v>
      </c>
      <c r="C798" s="165" t="s">
        <v>145</v>
      </c>
      <c r="D798" s="166">
        <v>4.4563902777398301E-2</v>
      </c>
      <c r="E798" s="130">
        <v>0.12046618627288873</v>
      </c>
      <c r="F798" s="131">
        <v>0.4143662454706572</v>
      </c>
      <c r="G798" s="131">
        <v>3.6883580655519719E-3</v>
      </c>
      <c r="H798" s="145">
        <v>2.0000009999999999E-3</v>
      </c>
      <c r="I798" s="145">
        <v>1.5750005000000004E-2</v>
      </c>
      <c r="J798" s="132">
        <v>3.9856066489470142E-3</v>
      </c>
      <c r="K798" s="146">
        <v>3.7431492246328609E-4</v>
      </c>
      <c r="L798" s="147">
        <v>3.9123978306780969E-4</v>
      </c>
    </row>
    <row r="799" spans="1:12" ht="15.75" x14ac:dyDescent="0.25">
      <c r="A799" s="164" t="s">
        <v>143</v>
      </c>
      <c r="B799" s="126">
        <v>2016</v>
      </c>
      <c r="C799" s="165" t="s">
        <v>144</v>
      </c>
      <c r="D799" s="166">
        <v>4.3625631500205715E-2</v>
      </c>
      <c r="E799" s="130">
        <v>0.10519976787944682</v>
      </c>
      <c r="F799" s="131">
        <v>0.3713383059876717</v>
      </c>
      <c r="G799" s="131">
        <v>3.3881335397795997E-3</v>
      </c>
      <c r="H799" s="145">
        <v>2.0000009999999999E-3</v>
      </c>
      <c r="I799" s="145">
        <v>1.5750005000000004E-2</v>
      </c>
      <c r="J799" s="132">
        <v>3.6626338074815619E-3</v>
      </c>
      <c r="K799" s="146">
        <v>3.4843379812382147E-4</v>
      </c>
      <c r="L799" s="147">
        <v>3.6418842760376456E-4</v>
      </c>
    </row>
    <row r="800" spans="1:12" ht="15.75" x14ac:dyDescent="0.25">
      <c r="A800" s="164" t="s">
        <v>143</v>
      </c>
      <c r="B800" s="126">
        <v>2017</v>
      </c>
      <c r="C800" s="165" t="s">
        <v>1036</v>
      </c>
      <c r="D800" s="166">
        <v>4.2637557440023378E-2</v>
      </c>
      <c r="E800" s="130">
        <v>9.2740564987670637E-2</v>
      </c>
      <c r="F800" s="131">
        <v>0.3330246293805037</v>
      </c>
      <c r="G800" s="131">
        <v>3.1780285286773448E-3</v>
      </c>
      <c r="H800" s="145">
        <v>2.0000009999999999E-3</v>
      </c>
      <c r="I800" s="145">
        <v>1.5750005000000001E-2</v>
      </c>
      <c r="J800" s="132">
        <v>3.4367504177007431E-3</v>
      </c>
      <c r="K800" s="146">
        <v>3.2507986594717956E-4</v>
      </c>
      <c r="L800" s="147">
        <v>3.3977852936988695E-4</v>
      </c>
    </row>
    <row r="801" spans="1:12" ht="15.75" x14ac:dyDescent="0.25">
      <c r="A801" s="164" t="s">
        <v>143</v>
      </c>
      <c r="B801" s="126">
        <v>2018</v>
      </c>
      <c r="C801" s="165" t="s">
        <v>1037</v>
      </c>
      <c r="D801" s="166">
        <v>4.1608189132656452E-2</v>
      </c>
      <c r="E801" s="130">
        <v>8.0611026101524638E-2</v>
      </c>
      <c r="F801" s="131">
        <v>0.29660150805642987</v>
      </c>
      <c r="G801" s="131">
        <v>3.0049685842842336E-3</v>
      </c>
      <c r="H801" s="145">
        <v>2.0000009999999999E-3</v>
      </c>
      <c r="I801" s="145">
        <v>1.5750005000000001E-2</v>
      </c>
      <c r="J801" s="132">
        <v>3.2510043479932254E-3</v>
      </c>
      <c r="K801" s="146">
        <v>3.0407867927257471E-4</v>
      </c>
      <c r="L801" s="147">
        <v>3.1782777108810251E-4</v>
      </c>
    </row>
    <row r="802" spans="1:12" ht="15.75" x14ac:dyDescent="0.25">
      <c r="A802" s="164" t="s">
        <v>143</v>
      </c>
      <c r="B802" s="126">
        <v>2019</v>
      </c>
      <c r="C802" s="165" t="s">
        <v>1038</v>
      </c>
      <c r="D802" s="166">
        <v>4.045262511472153E-2</v>
      </c>
      <c r="E802" s="130">
        <v>7.0556099399956579E-2</v>
      </c>
      <c r="F802" s="131">
        <v>0.26387597423754516</v>
      </c>
      <c r="G802" s="131">
        <v>2.8629206333900059E-3</v>
      </c>
      <c r="H802" s="145">
        <v>2.0000009999999995E-3</v>
      </c>
      <c r="I802" s="145">
        <v>1.5750005000000001E-2</v>
      </c>
      <c r="J802" s="132">
        <v>3.09841677227436E-3</v>
      </c>
      <c r="K802" s="146">
        <v>2.8359147333465145E-4</v>
      </c>
      <c r="L802" s="147">
        <v>2.9641422270812229E-4</v>
      </c>
    </row>
    <row r="803" spans="1:12" ht="15.75" x14ac:dyDescent="0.25">
      <c r="A803" s="164" t="s">
        <v>143</v>
      </c>
      <c r="B803" s="126">
        <v>2020</v>
      </c>
      <c r="C803" s="165" t="s">
        <v>1039</v>
      </c>
      <c r="D803" s="166">
        <v>3.9359449508563543E-2</v>
      </c>
      <c r="E803" s="130">
        <v>6.2095825776562176E-2</v>
      </c>
      <c r="F803" s="131">
        <v>0.23430511561263814</v>
      </c>
      <c r="G803" s="131">
        <v>2.7148375671089409E-3</v>
      </c>
      <c r="H803" s="145">
        <v>2.0000009999999999E-3</v>
      </c>
      <c r="I803" s="145">
        <v>1.5750005000000001E-2</v>
      </c>
      <c r="J803" s="132">
        <v>2.9387433084627165E-3</v>
      </c>
      <c r="K803" s="146">
        <v>2.639413692897951E-4</v>
      </c>
      <c r="L803" s="147">
        <v>2.7587563096647207E-4</v>
      </c>
    </row>
    <row r="804" spans="1:12" ht="15.75" x14ac:dyDescent="0.25">
      <c r="A804" s="164" t="s">
        <v>143</v>
      </c>
      <c r="B804" s="126">
        <v>2021</v>
      </c>
      <c r="C804" s="165" t="s">
        <v>1040</v>
      </c>
      <c r="D804" s="166">
        <v>3.8295439111986865E-2</v>
      </c>
      <c r="E804" s="130">
        <v>5.2559517999486403E-2</v>
      </c>
      <c r="F804" s="131">
        <v>0.20437640933046744</v>
      </c>
      <c r="G804" s="131">
        <v>2.5331937026618848E-3</v>
      </c>
      <c r="H804" s="145">
        <v>2.0000009999999999E-3</v>
      </c>
      <c r="I804" s="145">
        <v>1.5750004999999997E-2</v>
      </c>
      <c r="J804" s="132">
        <v>2.742973737348648E-3</v>
      </c>
      <c r="K804" s="146">
        <v>2.4457995887667487E-4</v>
      </c>
      <c r="L804" s="147">
        <v>2.5563877526697451E-4</v>
      </c>
    </row>
    <row r="805" spans="1:12" ht="15.75" x14ac:dyDescent="0.25">
      <c r="A805" s="164" t="s">
        <v>143</v>
      </c>
      <c r="B805" s="126">
        <v>2022</v>
      </c>
      <c r="C805" s="165" t="s">
        <v>1041</v>
      </c>
      <c r="D805" s="166">
        <v>3.7197716401528677E-2</v>
      </c>
      <c r="E805" s="130">
        <v>4.2271810229765623E-2</v>
      </c>
      <c r="F805" s="131">
        <v>0.17573816825298574</v>
      </c>
      <c r="G805" s="131">
        <v>2.3500252266137308E-3</v>
      </c>
      <c r="H805" s="145">
        <v>2.0000009999999999E-3</v>
      </c>
      <c r="I805" s="145">
        <v>1.5750005000000001E-2</v>
      </c>
      <c r="J805" s="132">
        <v>2.5458133361311299E-3</v>
      </c>
      <c r="K805" s="146">
        <v>2.2734889243050693E-4</v>
      </c>
      <c r="L805" s="147">
        <v>2.376286029087206E-4</v>
      </c>
    </row>
    <row r="806" spans="1:12" ht="15.75" x14ac:dyDescent="0.25">
      <c r="A806" s="164" t="s">
        <v>143</v>
      </c>
      <c r="B806" s="126">
        <v>2023</v>
      </c>
      <c r="C806" s="165" t="s">
        <v>1042</v>
      </c>
      <c r="D806" s="166">
        <v>3.6106437017603139E-2</v>
      </c>
      <c r="E806" s="130">
        <v>3.6817514924303879E-2</v>
      </c>
      <c r="F806" s="131">
        <v>0.1542873301285177</v>
      </c>
      <c r="G806" s="131">
        <v>2.1891434387088932E-3</v>
      </c>
      <c r="H806" s="145">
        <v>2.0000009999999999E-3</v>
      </c>
      <c r="I806" s="145">
        <v>1.5750004999999997E-2</v>
      </c>
      <c r="J806" s="132">
        <v>2.3716386895400628E-3</v>
      </c>
      <c r="K806" s="146">
        <v>2.1263630790687341E-4</v>
      </c>
      <c r="L806" s="147">
        <v>2.2225077755693844E-4</v>
      </c>
    </row>
    <row r="807" spans="1:12" ht="15.75" x14ac:dyDescent="0.25">
      <c r="A807" s="164" t="s">
        <v>143</v>
      </c>
      <c r="B807" s="126">
        <v>2024</v>
      </c>
      <c r="C807" s="165" t="s">
        <v>1043</v>
      </c>
      <c r="D807" s="166">
        <v>3.5194912063705661E-2</v>
      </c>
      <c r="E807" s="130">
        <v>3.1834953369452364E-2</v>
      </c>
      <c r="F807" s="131">
        <v>0.13497898704693706</v>
      </c>
      <c r="G807" s="131">
        <v>2.0206921344230657E-3</v>
      </c>
      <c r="H807" s="145">
        <v>2.0000010000000004E-3</v>
      </c>
      <c r="I807" s="145">
        <v>1.5750005000000001E-2</v>
      </c>
      <c r="J807" s="132">
        <v>2.1899857603555522E-3</v>
      </c>
      <c r="K807" s="146">
        <v>1.8048956156757536E-4</v>
      </c>
      <c r="L807" s="147">
        <v>1.8865050036941076E-4</v>
      </c>
    </row>
    <row r="808" spans="1:12" ht="15.75" x14ac:dyDescent="0.25">
      <c r="A808" s="164" t="s">
        <v>143</v>
      </c>
      <c r="B808" s="126">
        <v>2025</v>
      </c>
      <c r="C808" s="165" t="s">
        <v>1044</v>
      </c>
      <c r="D808" s="166">
        <v>3.4118100339907122E-2</v>
      </c>
      <c r="E808" s="130">
        <v>2.8131158442882782E-2</v>
      </c>
      <c r="F808" s="131">
        <v>0.11997096335300039</v>
      </c>
      <c r="G808" s="131">
        <v>1.9029689096482321E-3</v>
      </c>
      <c r="H808" s="145">
        <v>2.0000010000000004E-3</v>
      </c>
      <c r="I808" s="145">
        <v>1.5750005000000001E-2</v>
      </c>
      <c r="J808" s="132">
        <v>2.0629028085386017E-3</v>
      </c>
      <c r="K808" s="146">
        <v>1.5913683952508776E-4</v>
      </c>
      <c r="L808" s="147">
        <v>1.6633228985278399E-4</v>
      </c>
    </row>
    <row r="809" spans="1:12" ht="15.75" x14ac:dyDescent="0.25">
      <c r="A809" s="164" t="s">
        <v>143</v>
      </c>
      <c r="B809" s="126">
        <v>2026</v>
      </c>
      <c r="C809" s="165" t="s">
        <v>1045</v>
      </c>
      <c r="D809" s="166">
        <v>3.3166851915755392E-2</v>
      </c>
      <c r="E809" s="130">
        <v>2.5027060779180859E-2</v>
      </c>
      <c r="F809" s="131">
        <v>0.10742733542990468</v>
      </c>
      <c r="G809" s="131">
        <v>1.8064041323868822E-3</v>
      </c>
      <c r="H809" s="145">
        <v>2.0000009999999999E-3</v>
      </c>
      <c r="I809" s="145">
        <v>1.5750005000000001E-2</v>
      </c>
      <c r="J809" s="132">
        <v>1.958382484121798E-3</v>
      </c>
      <c r="K809" s="146">
        <v>1.4735744316266626E-4</v>
      </c>
      <c r="L809" s="147">
        <v>1.5402029605847151E-4</v>
      </c>
    </row>
    <row r="810" spans="1:12" ht="15.75" x14ac:dyDescent="0.25">
      <c r="A810" s="164" t="s">
        <v>143</v>
      </c>
      <c r="B810" s="126">
        <v>2027</v>
      </c>
      <c r="C810" s="165" t="s">
        <v>1046</v>
      </c>
      <c r="D810" s="166">
        <v>3.2317226797225679E-2</v>
      </c>
      <c r="E810" s="130">
        <v>2.2197850865054821E-2</v>
      </c>
      <c r="F810" s="131">
        <v>9.6089388578794357E-2</v>
      </c>
      <c r="G810" s="131">
        <v>1.6818436642385378E-3</v>
      </c>
      <c r="H810" s="145">
        <v>2.0000009999999999E-3</v>
      </c>
      <c r="I810" s="145">
        <v>1.5750005000000001E-2</v>
      </c>
      <c r="J810" s="132">
        <v>1.82440000512943E-3</v>
      </c>
      <c r="K810" s="146">
        <v>1.1229128431123304E-4</v>
      </c>
      <c r="L810" s="147">
        <v>1.173686043501221E-4</v>
      </c>
    </row>
    <row r="811" spans="1:12" ht="15.75" x14ac:dyDescent="0.25">
      <c r="A811" s="164" t="s">
        <v>143</v>
      </c>
      <c r="B811" s="126">
        <v>2028</v>
      </c>
      <c r="C811" s="165" t="s">
        <v>1047</v>
      </c>
      <c r="D811" s="166">
        <v>3.1561636215588371E-2</v>
      </c>
      <c r="E811" s="130">
        <v>1.9671385168601695E-2</v>
      </c>
      <c r="F811" s="131">
        <v>8.6073095609206354E-2</v>
      </c>
      <c r="G811" s="131">
        <v>1.56931101027892E-3</v>
      </c>
      <c r="H811" s="145">
        <v>2.0000009999999999E-3</v>
      </c>
      <c r="I811" s="145">
        <v>1.5750005000000004E-2</v>
      </c>
      <c r="J811" s="132">
        <v>1.7027422389666381E-3</v>
      </c>
      <c r="K811" s="146">
        <v>9.5033016939882598E-5</v>
      </c>
      <c r="L811" s="147">
        <v>9.9329990715219197E-5</v>
      </c>
    </row>
    <row r="812" spans="1:12" ht="15.75" x14ac:dyDescent="0.25">
      <c r="A812" s="164" t="s">
        <v>143</v>
      </c>
      <c r="B812" s="126">
        <v>2029</v>
      </c>
      <c r="C812" s="165" t="s">
        <v>1048</v>
      </c>
      <c r="D812" s="166">
        <v>3.0885975808232994E-2</v>
      </c>
      <c r="E812" s="130">
        <v>1.736832891740071E-2</v>
      </c>
      <c r="F812" s="131">
        <v>7.7048507145966103E-2</v>
      </c>
      <c r="G812" s="131">
        <v>1.4572106081010732E-3</v>
      </c>
      <c r="H812" s="145">
        <v>2.0000009999999995E-3</v>
      </c>
      <c r="I812" s="145">
        <v>1.5750004999999997E-2</v>
      </c>
      <c r="J812" s="132">
        <v>1.5816381366666073E-3</v>
      </c>
      <c r="K812" s="146">
        <v>7.5777719593174168E-5</v>
      </c>
      <c r="L812" s="147">
        <v>7.9204047450014562E-5</v>
      </c>
    </row>
    <row r="813" spans="1:12" ht="15.75" x14ac:dyDescent="0.25">
      <c r="A813" s="164" t="s">
        <v>143</v>
      </c>
      <c r="B813" s="126">
        <v>2030</v>
      </c>
      <c r="C813" s="165" t="s">
        <v>1049</v>
      </c>
      <c r="D813" s="166">
        <v>3.0283664593738598E-2</v>
      </c>
      <c r="E813" s="130">
        <v>1.538685834259574E-2</v>
      </c>
      <c r="F813" s="131">
        <v>6.9007321912664246E-2</v>
      </c>
      <c r="G813" s="131">
        <v>1.3518342069079744E-3</v>
      </c>
      <c r="H813" s="145">
        <v>2.0000009999999999E-3</v>
      </c>
      <c r="I813" s="145">
        <v>1.5750005000000001E-2</v>
      </c>
      <c r="J813" s="132">
        <v>1.4675449056641503E-3</v>
      </c>
      <c r="K813" s="146">
        <v>6.3667382630006684E-5</v>
      </c>
      <c r="L813" s="147">
        <v>6.6546147593893754E-5</v>
      </c>
    </row>
    <row r="814" spans="1:12" ht="15.75" x14ac:dyDescent="0.25">
      <c r="A814" s="164" t="s">
        <v>143</v>
      </c>
      <c r="B814" s="126">
        <v>2031</v>
      </c>
      <c r="C814" s="165" t="s">
        <v>1050</v>
      </c>
      <c r="D814" s="166">
        <v>2.978616665662856E-2</v>
      </c>
      <c r="E814" s="130">
        <v>1.360637841801475E-2</v>
      </c>
      <c r="F814" s="131">
        <v>6.182976695135841E-2</v>
      </c>
      <c r="G814" s="131">
        <v>1.2572440283205014E-3</v>
      </c>
      <c r="H814" s="145">
        <v>2.0000009999999999E-3</v>
      </c>
      <c r="I814" s="145">
        <v>1.5750005000000001E-2</v>
      </c>
      <c r="J814" s="132">
        <v>1.3648750209980672E-3</v>
      </c>
      <c r="K814" s="146">
        <v>5.881601044671727E-5</v>
      </c>
      <c r="L814" s="147">
        <v>6.1475405787089155E-5</v>
      </c>
    </row>
    <row r="815" spans="1:12" ht="15.75" x14ac:dyDescent="0.25">
      <c r="A815" s="164" t="s">
        <v>143</v>
      </c>
      <c r="B815" s="126">
        <v>2032</v>
      </c>
      <c r="C815" s="165" t="s">
        <v>1051</v>
      </c>
      <c r="D815" s="166">
        <v>2.9311059888377584E-2</v>
      </c>
      <c r="E815" s="130">
        <v>1.212620331867059E-2</v>
      </c>
      <c r="F815" s="131">
        <v>5.5990823544769773E-2</v>
      </c>
      <c r="G815" s="131">
        <v>1.1720718856005521E-3</v>
      </c>
      <c r="H815" s="145">
        <v>2.0000009999999999E-3</v>
      </c>
      <c r="I815" s="145">
        <v>1.5750005000000001E-2</v>
      </c>
      <c r="J815" s="132">
        <v>1.2724560922059151E-3</v>
      </c>
      <c r="K815" s="146">
        <v>5.3788956737696853E-5</v>
      </c>
      <c r="L815" s="147">
        <v>5.622105636751887E-5</v>
      </c>
    </row>
    <row r="816" spans="1:12" ht="15.75" x14ac:dyDescent="0.25">
      <c r="A816" s="164" t="s">
        <v>143</v>
      </c>
      <c r="B816" s="126">
        <v>2033</v>
      </c>
      <c r="C816" s="165" t="s">
        <v>1052</v>
      </c>
      <c r="D816" s="166">
        <v>2.8891494682379251E-2</v>
      </c>
      <c r="E816" s="130">
        <v>1.0720770782788169E-2</v>
      </c>
      <c r="F816" s="131">
        <v>5.0552071666875233E-2</v>
      </c>
      <c r="G816" s="131">
        <v>1.089833994760338E-3</v>
      </c>
      <c r="H816" s="145">
        <v>2.0000009999999999E-3</v>
      </c>
      <c r="I816" s="145">
        <v>1.5750005000000001E-2</v>
      </c>
      <c r="J816" s="132">
        <v>1.1831994854465985E-3</v>
      </c>
      <c r="K816" s="146">
        <v>4.9419898593404637E-5</v>
      </c>
      <c r="L816" s="147">
        <v>5.1654443331837736E-5</v>
      </c>
    </row>
    <row r="817" spans="1:12" ht="15.75" x14ac:dyDescent="0.25">
      <c r="A817" s="164" t="s">
        <v>143</v>
      </c>
      <c r="B817" s="126">
        <v>2034</v>
      </c>
      <c r="C817" s="165" t="s">
        <v>1053</v>
      </c>
      <c r="D817" s="166">
        <v>2.8521983865111931E-2</v>
      </c>
      <c r="E817" s="130">
        <v>9.4871067774584504E-3</v>
      </c>
      <c r="F817" s="131">
        <v>4.591597704769055E-2</v>
      </c>
      <c r="G817" s="131">
        <v>1.0150447357446574E-3</v>
      </c>
      <c r="H817" s="145">
        <v>2.0000009999999999E-3</v>
      </c>
      <c r="I817" s="145">
        <v>1.5750005000000004E-2</v>
      </c>
      <c r="J817" s="132">
        <v>1.1020123915483052E-3</v>
      </c>
      <c r="K817" s="146">
        <v>4.5810877806119598E-5</v>
      </c>
      <c r="L817" s="147">
        <v>4.7882238823800939E-5</v>
      </c>
    </row>
    <row r="818" spans="1:12" ht="15.75" x14ac:dyDescent="0.25">
      <c r="A818" s="164" t="s">
        <v>143</v>
      </c>
      <c r="B818" s="126">
        <v>2035</v>
      </c>
      <c r="C818" s="165" t="s">
        <v>1054</v>
      </c>
      <c r="D818" s="166">
        <v>2.8200281618089441E-2</v>
      </c>
      <c r="E818" s="130">
        <v>8.2911737651877072E-3</v>
      </c>
      <c r="F818" s="131">
        <v>4.1545597192291298E-2</v>
      </c>
      <c r="G818" s="131">
        <v>9.4238123573359546E-4</v>
      </c>
      <c r="H818" s="145">
        <v>2.0000009999999999E-3</v>
      </c>
      <c r="I818" s="145">
        <v>1.5750004999999997E-2</v>
      </c>
      <c r="J818" s="132">
        <v>1.0231248564862938E-3</v>
      </c>
      <c r="K818" s="146">
        <v>4.2498994898925104E-5</v>
      </c>
      <c r="L818" s="147">
        <v>4.4420606959421306E-5</v>
      </c>
    </row>
    <row r="819" spans="1:12" ht="15.75" x14ac:dyDescent="0.25">
      <c r="A819" s="164" t="s">
        <v>143</v>
      </c>
      <c r="B819" s="126">
        <v>2036</v>
      </c>
      <c r="C819" s="165" t="s">
        <v>1055</v>
      </c>
      <c r="D819" s="166">
        <v>2.7920965608378735E-2</v>
      </c>
      <c r="E819" s="130">
        <v>7.3746946655718886E-3</v>
      </c>
      <c r="F819" s="131">
        <v>3.8291114828407101E-2</v>
      </c>
      <c r="G819" s="131">
        <v>8.8522986236186808E-4</v>
      </c>
      <c r="H819" s="145">
        <v>2.0000009999999999E-3</v>
      </c>
      <c r="I819" s="145">
        <v>1.5750005000000004E-2</v>
      </c>
      <c r="J819" s="132">
        <v>9.6118324125949817E-4</v>
      </c>
      <c r="K819" s="146">
        <v>3.7393992669376507E-5</v>
      </c>
      <c r="L819" s="147">
        <v>3.908478930818759E-5</v>
      </c>
    </row>
    <row r="820" spans="1:12" ht="15.75" x14ac:dyDescent="0.25">
      <c r="A820" s="164" t="s">
        <v>143</v>
      </c>
      <c r="B820" s="126">
        <v>2037</v>
      </c>
      <c r="C820" s="165" t="s">
        <v>1056</v>
      </c>
      <c r="D820" s="166">
        <v>2.7681755230542209E-2</v>
      </c>
      <c r="E820" s="130">
        <v>6.494858975164529E-3</v>
      </c>
      <c r="F820" s="131">
        <v>3.5174608950076638E-2</v>
      </c>
      <c r="G820" s="131">
        <v>8.3412448903348992E-4</v>
      </c>
      <c r="H820" s="145">
        <v>2.0000009999999999E-3</v>
      </c>
      <c r="I820" s="145">
        <v>1.5750005000000001E-2</v>
      </c>
      <c r="J820" s="132">
        <v>9.0570740341047111E-4</v>
      </c>
      <c r="K820" s="146">
        <v>3.4905714705659372E-5</v>
      </c>
      <c r="L820" s="147">
        <v>3.6483996924253886E-5</v>
      </c>
    </row>
    <row r="821" spans="1:12" ht="15.75" x14ac:dyDescent="0.25">
      <c r="A821" s="164" t="s">
        <v>143</v>
      </c>
      <c r="B821" s="126">
        <v>2038</v>
      </c>
      <c r="C821" s="165" t="s">
        <v>1057</v>
      </c>
      <c r="D821" s="166">
        <v>2.7478209897706902E-2</v>
      </c>
      <c r="E821" s="130">
        <v>5.7166591482991037E-3</v>
      </c>
      <c r="F821" s="131">
        <v>3.2424504402681166E-2</v>
      </c>
      <c r="G821" s="131">
        <v>7.8807240191658531E-4</v>
      </c>
      <c r="H821" s="145">
        <v>2.0000009999999999E-3</v>
      </c>
      <c r="I821" s="145">
        <v>1.5750005000000001E-2</v>
      </c>
      <c r="J821" s="132">
        <v>8.5572490963413308E-4</v>
      </c>
      <c r="K821" s="146">
        <v>3.248378721269517E-5</v>
      </c>
      <c r="L821" s="147">
        <v>3.3952555587631859E-5</v>
      </c>
    </row>
    <row r="822" spans="1:12" ht="15.75" x14ac:dyDescent="0.25">
      <c r="A822" s="164" t="s">
        <v>143</v>
      </c>
      <c r="B822" s="126">
        <v>2039</v>
      </c>
      <c r="C822" s="165" t="s">
        <v>1058</v>
      </c>
      <c r="D822" s="166">
        <v>2.7305508320404428E-2</v>
      </c>
      <c r="E822" s="130">
        <v>4.9694114666869677E-3</v>
      </c>
      <c r="F822" s="131">
        <v>2.9805798588942434E-2</v>
      </c>
      <c r="G822" s="131">
        <v>7.4532432658596021E-4</v>
      </c>
      <c r="H822" s="145">
        <v>2.0000009999999999E-3</v>
      </c>
      <c r="I822" s="145">
        <v>1.5750005000000001E-2</v>
      </c>
      <c r="J822" s="132">
        <v>8.0932132862102427E-4</v>
      </c>
      <c r="K822" s="146">
        <v>3.0367668513225245E-5</v>
      </c>
      <c r="L822" s="147">
        <v>3.1740757891846189E-5</v>
      </c>
    </row>
    <row r="823" spans="1:12" ht="15.75" x14ac:dyDescent="0.25">
      <c r="A823" s="164" t="s">
        <v>143</v>
      </c>
      <c r="B823" s="126">
        <v>2040</v>
      </c>
      <c r="C823" s="165" t="s">
        <v>1059</v>
      </c>
      <c r="D823" s="166">
        <v>2.7159689647869596E-2</v>
      </c>
      <c r="E823" s="130">
        <v>4.2984745171355913E-3</v>
      </c>
      <c r="F823" s="131">
        <v>2.7556895483942408E-2</v>
      </c>
      <c r="G823" s="131">
        <v>7.0644411761865763E-4</v>
      </c>
      <c r="H823" s="145">
        <v>2.0000009999999999E-3</v>
      </c>
      <c r="I823" s="145">
        <v>1.5750005000000001E-2</v>
      </c>
      <c r="J823" s="132">
        <v>7.6709899380695461E-4</v>
      </c>
      <c r="K823" s="146">
        <v>2.8862751897445031E-5</v>
      </c>
      <c r="L823" s="147">
        <v>3.0167798059781956E-5</v>
      </c>
    </row>
    <row r="824" spans="1:12" ht="15.75" x14ac:dyDescent="0.25">
      <c r="A824" s="164" t="s">
        <v>143</v>
      </c>
      <c r="B824" s="126">
        <v>2041</v>
      </c>
      <c r="C824" s="165" t="s">
        <v>1060</v>
      </c>
      <c r="D824" s="166">
        <v>2.7039409107480913E-2</v>
      </c>
      <c r="E824" s="130">
        <v>3.8359935972797341E-3</v>
      </c>
      <c r="F824" s="131">
        <v>2.5864055611892832E-2</v>
      </c>
      <c r="G824" s="131">
        <v>6.7980058931156736E-4</v>
      </c>
      <c r="H824" s="145">
        <v>2.0000009999999999E-3</v>
      </c>
      <c r="I824" s="145">
        <v>1.5750004999999997E-2</v>
      </c>
      <c r="J824" s="132">
        <v>7.3817763626072706E-4</v>
      </c>
      <c r="K824" s="146">
        <v>2.7555135472103929E-5</v>
      </c>
      <c r="L824" s="147">
        <v>2.8801054786416751E-5</v>
      </c>
    </row>
    <row r="825" spans="1:12" ht="15.75" x14ac:dyDescent="0.25">
      <c r="A825" s="164" t="s">
        <v>143</v>
      </c>
      <c r="B825" s="126">
        <v>2042</v>
      </c>
      <c r="C825" s="165" t="s">
        <v>1061</v>
      </c>
      <c r="D825" s="166">
        <v>2.6938035883063295E-2</v>
      </c>
      <c r="E825" s="130">
        <v>3.4146213842832199E-3</v>
      </c>
      <c r="F825" s="131">
        <v>2.4220771471541735E-2</v>
      </c>
      <c r="G825" s="131">
        <v>6.5594555283896494E-4</v>
      </c>
      <c r="H825" s="145">
        <v>2.0000009999999999E-3</v>
      </c>
      <c r="I825" s="145">
        <v>1.5750005000000001E-2</v>
      </c>
      <c r="J825" s="132">
        <v>7.1228662437730584E-4</v>
      </c>
      <c r="K825" s="146">
        <v>2.6279255602998294E-5</v>
      </c>
      <c r="L825" s="147">
        <v>2.7467490427836355E-5</v>
      </c>
    </row>
    <row r="826" spans="1:12" ht="15.75" x14ac:dyDescent="0.25">
      <c r="A826" s="164" t="s">
        <v>143</v>
      </c>
      <c r="B826" s="126">
        <v>2043</v>
      </c>
      <c r="C826" s="165" t="s">
        <v>1062</v>
      </c>
      <c r="D826" s="166">
        <v>2.6854372324006726E-2</v>
      </c>
      <c r="E826" s="130">
        <v>3.1061988855270628E-3</v>
      </c>
      <c r="F826" s="131">
        <v>2.2997327131518246E-2</v>
      </c>
      <c r="G826" s="131">
        <v>6.3526588659237112E-4</v>
      </c>
      <c r="H826" s="145">
        <v>2.0000009999999999E-3</v>
      </c>
      <c r="I826" s="145">
        <v>1.5750005000000001E-2</v>
      </c>
      <c r="J826" s="132">
        <v>6.8984703405768164E-4</v>
      </c>
      <c r="K826" s="146">
        <v>2.5073247754354821E-5</v>
      </c>
      <c r="L826" s="147">
        <v>2.6206944209056929E-5</v>
      </c>
    </row>
    <row r="827" spans="1:12" ht="15.75" x14ac:dyDescent="0.25">
      <c r="A827" s="164" t="s">
        <v>143</v>
      </c>
      <c r="B827" s="126">
        <v>2044</v>
      </c>
      <c r="C827" s="165" t="s">
        <v>1063</v>
      </c>
      <c r="D827" s="166">
        <v>2.6784143978892491E-2</v>
      </c>
      <c r="E827" s="130">
        <v>2.8690119647786388E-3</v>
      </c>
      <c r="F827" s="131">
        <v>2.2000477380251786E-2</v>
      </c>
      <c r="G827" s="131">
        <v>6.1705023518327429E-4</v>
      </c>
      <c r="H827" s="145">
        <v>2.0000009999999995E-3</v>
      </c>
      <c r="I827" s="145">
        <v>1.5750005000000001E-2</v>
      </c>
      <c r="J827" s="132">
        <v>6.7007836243146727E-4</v>
      </c>
      <c r="K827" s="146">
        <v>2.4074787409894628E-5</v>
      </c>
      <c r="L827" s="147">
        <v>2.5163345976679309E-5</v>
      </c>
    </row>
    <row r="828" spans="1:12" ht="15.75" x14ac:dyDescent="0.25">
      <c r="A828" s="164" t="s">
        <v>143</v>
      </c>
      <c r="B828" s="126">
        <v>2045</v>
      </c>
      <c r="C828" s="165" t="s">
        <v>1064</v>
      </c>
      <c r="D828" s="166">
        <v>2.6723598880290172E-2</v>
      </c>
      <c r="E828" s="130">
        <v>2.7123486300240536E-3</v>
      </c>
      <c r="F828" s="131">
        <v>2.1311999007698902E-2</v>
      </c>
      <c r="G828" s="131">
        <v>6.0131120086033584E-4</v>
      </c>
      <c r="H828" s="145">
        <v>2.0000009999999999E-3</v>
      </c>
      <c r="I828" s="145">
        <v>1.5750005000000001E-2</v>
      </c>
      <c r="J828" s="132">
        <v>6.5299177330193953E-4</v>
      </c>
      <c r="K828" s="146">
        <v>2.3342844108711857E-5</v>
      </c>
      <c r="L828" s="147">
        <v>2.4398308219519313E-5</v>
      </c>
    </row>
    <row r="829" spans="1:12" ht="15.75" x14ac:dyDescent="0.25">
      <c r="A829" s="164" t="s">
        <v>143</v>
      </c>
      <c r="B829" s="126">
        <v>2046</v>
      </c>
      <c r="C829" s="165" t="s">
        <v>1065</v>
      </c>
      <c r="D829" s="166">
        <v>2.6673107540815942E-2</v>
      </c>
      <c r="E829" s="130">
        <v>2.5836559550840689E-3</v>
      </c>
      <c r="F829" s="131">
        <v>2.0788468712533922E-2</v>
      </c>
      <c r="G829" s="131">
        <v>5.875487931440845E-4</v>
      </c>
      <c r="H829" s="145">
        <v>2.0000010000000004E-3</v>
      </c>
      <c r="I829" s="145">
        <v>1.5750005000000004E-2</v>
      </c>
      <c r="J829" s="132">
        <v>6.3806356198548714E-4</v>
      </c>
      <c r="K829" s="146">
        <v>2.2392667885631798E-5</v>
      </c>
      <c r="L829" s="147">
        <v>2.3405163996948024E-5</v>
      </c>
    </row>
    <row r="830" spans="1:12" ht="15.75" x14ac:dyDescent="0.25">
      <c r="A830" s="164" t="s">
        <v>143</v>
      </c>
      <c r="B830" s="126">
        <v>2047</v>
      </c>
      <c r="C830" s="165" t="s">
        <v>1066</v>
      </c>
      <c r="D830" s="166">
        <v>2.6629993098060894E-2</v>
      </c>
      <c r="E830" s="130">
        <v>2.461929929899298E-3</v>
      </c>
      <c r="F830" s="131">
        <v>2.0292599889897397E-2</v>
      </c>
      <c r="G830" s="131">
        <v>5.7568333881337862E-4</v>
      </c>
      <c r="H830" s="145">
        <v>2.0000009999999995E-3</v>
      </c>
      <c r="I830" s="145">
        <v>1.5750005000000001E-2</v>
      </c>
      <c r="J830" s="132">
        <v>6.2518116773759198E-4</v>
      </c>
      <c r="K830" s="146">
        <v>2.1866273947189993E-5</v>
      </c>
      <c r="L830" s="147">
        <v>2.2854972557602203E-5</v>
      </c>
    </row>
    <row r="831" spans="1:12" ht="15.75" x14ac:dyDescent="0.25">
      <c r="A831" s="164" t="s">
        <v>143</v>
      </c>
      <c r="B831" s="126">
        <v>2048</v>
      </c>
      <c r="C831" s="165" t="s">
        <v>1067</v>
      </c>
      <c r="D831" s="166">
        <v>2.659339100534178E-2</v>
      </c>
      <c r="E831" s="130">
        <v>2.3708081492864203E-3</v>
      </c>
      <c r="F831" s="131">
        <v>1.9908882443587805E-2</v>
      </c>
      <c r="G831" s="131">
        <v>5.653883256424775E-4</v>
      </c>
      <c r="H831" s="145">
        <v>2.0000009999999999E-3</v>
      </c>
      <c r="I831" s="145">
        <v>1.5750005000000001E-2</v>
      </c>
      <c r="J831" s="132">
        <v>6.1401572645188138E-4</v>
      </c>
      <c r="K831" s="146">
        <v>2.1131345012683121E-5</v>
      </c>
      <c r="L831" s="147">
        <v>2.2086818277330546E-5</v>
      </c>
    </row>
    <row r="832" spans="1:12" ht="15.75" x14ac:dyDescent="0.25">
      <c r="A832" s="164" t="s">
        <v>143</v>
      </c>
      <c r="B832" s="126">
        <v>2049</v>
      </c>
      <c r="C832" s="165" t="s">
        <v>1068</v>
      </c>
      <c r="D832" s="166">
        <v>2.6562337214832761E-2</v>
      </c>
      <c r="E832" s="130">
        <v>2.3418089741337822E-3</v>
      </c>
      <c r="F832" s="131">
        <v>1.9870099359763718E-2</v>
      </c>
      <c r="G832" s="131">
        <v>5.6006137319555773E-4</v>
      </c>
      <c r="H832" s="145">
        <v>2.0000009999999995E-3</v>
      </c>
      <c r="I832" s="145">
        <v>1.5750005000000001E-2</v>
      </c>
      <c r="J832" s="132">
        <v>6.0823565347282017E-4</v>
      </c>
      <c r="K832" s="146">
        <v>2.08314889948258E-5</v>
      </c>
      <c r="L832" s="147">
        <v>2.1773395454415751E-5</v>
      </c>
    </row>
    <row r="833" spans="1:12" ht="15.75" x14ac:dyDescent="0.25">
      <c r="A833" s="164" t="s">
        <v>143</v>
      </c>
      <c r="B833" s="126">
        <v>2050</v>
      </c>
      <c r="C833" s="165" t="s">
        <v>1069</v>
      </c>
      <c r="D833" s="166">
        <v>2.6537959271217892E-2</v>
      </c>
      <c r="E833" s="130">
        <v>2.3177632276208246E-3</v>
      </c>
      <c r="F833" s="131">
        <v>1.9841037492601053E-2</v>
      </c>
      <c r="G833" s="131">
        <v>5.5567682199528386E-4</v>
      </c>
      <c r="H833" s="145">
        <v>2.0000009999999999E-3</v>
      </c>
      <c r="I833" s="145">
        <v>1.5750004999999997E-2</v>
      </c>
      <c r="J833" s="132">
        <v>6.034790127621342E-4</v>
      </c>
      <c r="K833" s="146">
        <v>2.0538966878923546E-5</v>
      </c>
      <c r="L833" s="147">
        <v>2.1467648081193857E-5</v>
      </c>
    </row>
    <row r="834" spans="1:12" ht="15.75" x14ac:dyDescent="0.25">
      <c r="A834" s="164" t="s">
        <v>140</v>
      </c>
      <c r="B834" s="126">
        <v>2015</v>
      </c>
      <c r="C834" s="165" t="s">
        <v>142</v>
      </c>
      <c r="D834" s="166">
        <v>4.6907383240726137E-2</v>
      </c>
      <c r="E834" s="130">
        <v>7.8175696380030649E-2</v>
      </c>
      <c r="F834" s="131">
        <v>0.30377825808619219</v>
      </c>
      <c r="G834" s="131">
        <v>2.8134331855154513E-3</v>
      </c>
      <c r="H834" s="145">
        <v>2.0000009999999999E-3</v>
      </c>
      <c r="I834" s="145">
        <v>1.5750005000000004E-2</v>
      </c>
      <c r="J834" s="132">
        <v>3.0311884080166966E-3</v>
      </c>
      <c r="K834" s="146">
        <v>5.1944615295322107E-4</v>
      </c>
      <c r="L834" s="147">
        <v>5.4293320863043541E-4</v>
      </c>
    </row>
    <row r="835" spans="1:12" ht="15.75" x14ac:dyDescent="0.25">
      <c r="A835" s="164" t="s">
        <v>140</v>
      </c>
      <c r="B835" s="126">
        <v>2016</v>
      </c>
      <c r="C835" s="165" t="s">
        <v>141</v>
      </c>
      <c r="D835" s="166">
        <v>4.5978002273033065E-2</v>
      </c>
      <c r="E835" s="130">
        <v>6.4836446993893612E-2</v>
      </c>
      <c r="F835" s="131">
        <v>0.26246819021009632</v>
      </c>
      <c r="G835" s="131">
        <v>2.5213347958348079E-3</v>
      </c>
      <c r="H835" s="145">
        <v>2.0000009999999999E-3</v>
      </c>
      <c r="I835" s="145">
        <v>1.5750005000000001E-2</v>
      </c>
      <c r="J835" s="132">
        <v>2.7198880439398333E-3</v>
      </c>
      <c r="K835" s="146">
        <v>4.1903528446709517E-4</v>
      </c>
      <c r="L835" s="147">
        <v>4.3798219800199588E-4</v>
      </c>
    </row>
    <row r="836" spans="1:12" ht="15.75" x14ac:dyDescent="0.25">
      <c r="A836" s="164" t="s">
        <v>140</v>
      </c>
      <c r="B836" s="126">
        <v>2017</v>
      </c>
      <c r="C836" s="165" t="s">
        <v>1070</v>
      </c>
      <c r="D836" s="166">
        <v>4.4851546137329376E-2</v>
      </c>
      <c r="E836" s="130">
        <v>5.4021846021862503E-2</v>
      </c>
      <c r="F836" s="131">
        <v>0.22682199480971132</v>
      </c>
      <c r="G836" s="131">
        <v>2.3513095854570446E-3</v>
      </c>
      <c r="H836" s="145">
        <v>2.0000010000000004E-3</v>
      </c>
      <c r="I836" s="145">
        <v>1.5750005000000001E-2</v>
      </c>
      <c r="J836" s="132">
        <v>2.5383062454815896E-3</v>
      </c>
      <c r="K836" s="146">
        <v>3.7658093137302656E-4</v>
      </c>
      <c r="L836" s="147">
        <v>3.9360825238026831E-4</v>
      </c>
    </row>
    <row r="837" spans="1:12" ht="15.75" x14ac:dyDescent="0.25">
      <c r="A837" s="164" t="s">
        <v>140</v>
      </c>
      <c r="B837" s="126">
        <v>2018</v>
      </c>
      <c r="C837" s="165" t="s">
        <v>1071</v>
      </c>
      <c r="D837" s="166">
        <v>4.4108312978178833E-2</v>
      </c>
      <c r="E837" s="130">
        <v>4.4698591434227698E-2</v>
      </c>
      <c r="F837" s="131">
        <v>0.19523307292530942</v>
      </c>
      <c r="G837" s="131">
        <v>2.2238712021257446E-3</v>
      </c>
      <c r="H837" s="145">
        <v>2.0000009999999999E-3</v>
      </c>
      <c r="I837" s="145">
        <v>1.5750005000000001E-2</v>
      </c>
      <c r="J837" s="132">
        <v>2.4025219171337738E-3</v>
      </c>
      <c r="K837" s="146">
        <v>3.3889588929096685E-4</v>
      </c>
      <c r="L837" s="147">
        <v>3.5421925368675212E-4</v>
      </c>
    </row>
    <row r="838" spans="1:12" ht="15.75" x14ac:dyDescent="0.25">
      <c r="A838" s="164" t="s">
        <v>140</v>
      </c>
      <c r="B838" s="126">
        <v>2019</v>
      </c>
      <c r="C838" s="165" t="s">
        <v>1072</v>
      </c>
      <c r="D838" s="166">
        <v>4.2829200190777295E-2</v>
      </c>
      <c r="E838" s="130">
        <v>3.6841649978985896E-2</v>
      </c>
      <c r="F838" s="131">
        <v>0.16793392289368844</v>
      </c>
      <c r="G838" s="131">
        <v>2.1182700420745906E-3</v>
      </c>
      <c r="H838" s="145">
        <v>2.0000009999999999E-3</v>
      </c>
      <c r="I838" s="145">
        <v>1.5750005000000001E-2</v>
      </c>
      <c r="J838" s="132">
        <v>2.2901242334728783E-3</v>
      </c>
      <c r="K838" s="146">
        <v>3.0258277000206561E-4</v>
      </c>
      <c r="L838" s="147">
        <v>3.1626422692559536E-4</v>
      </c>
    </row>
    <row r="839" spans="1:12" ht="15.75" x14ac:dyDescent="0.25">
      <c r="A839" s="164" t="s">
        <v>140</v>
      </c>
      <c r="B839" s="126">
        <v>2020</v>
      </c>
      <c r="C839" s="165" t="s">
        <v>1073</v>
      </c>
      <c r="D839" s="166">
        <v>4.1522731659456594E-2</v>
      </c>
      <c r="E839" s="130">
        <v>3.1277906596277341E-2</v>
      </c>
      <c r="F839" s="131">
        <v>0.14514764823699228</v>
      </c>
      <c r="G839" s="131">
        <v>2.0097715200389451E-3</v>
      </c>
      <c r="H839" s="145">
        <v>2.0000009999999999E-3</v>
      </c>
      <c r="I839" s="145">
        <v>1.5750005000000001E-2</v>
      </c>
      <c r="J839" s="132">
        <v>2.1736926239636946E-3</v>
      </c>
      <c r="K839" s="146">
        <v>2.7201610324979004E-4</v>
      </c>
      <c r="L839" s="147">
        <v>2.8431546506696426E-4</v>
      </c>
    </row>
    <row r="840" spans="1:12" ht="15.75" x14ac:dyDescent="0.25">
      <c r="A840" s="164" t="s">
        <v>140</v>
      </c>
      <c r="B840" s="126">
        <v>2021</v>
      </c>
      <c r="C840" s="165" t="s">
        <v>1074</v>
      </c>
      <c r="D840" s="166">
        <v>4.0034775477734381E-2</v>
      </c>
      <c r="E840" s="130">
        <v>2.6693154964680495E-2</v>
      </c>
      <c r="F840" s="131">
        <v>0.12523953747219829</v>
      </c>
      <c r="G840" s="131">
        <v>1.8768970049109737E-3</v>
      </c>
      <c r="H840" s="145">
        <v>2.0000009999999999E-3</v>
      </c>
      <c r="I840" s="145">
        <v>1.5750005000000004E-2</v>
      </c>
      <c r="J840" s="132">
        <v>2.0305448617718982E-3</v>
      </c>
      <c r="K840" s="146">
        <v>2.4425014686596519E-4</v>
      </c>
      <c r="L840" s="147">
        <v>2.5529404955719102E-4</v>
      </c>
    </row>
    <row r="841" spans="1:12" ht="15.75" x14ac:dyDescent="0.25">
      <c r="A841" s="164" t="s">
        <v>140</v>
      </c>
      <c r="B841" s="126">
        <v>2022</v>
      </c>
      <c r="C841" s="165" t="s">
        <v>1075</v>
      </c>
      <c r="D841" s="166">
        <v>3.8741419983806306E-2</v>
      </c>
      <c r="E841" s="130">
        <v>2.2441000502136987E-2</v>
      </c>
      <c r="F841" s="131">
        <v>0.10797900774323184</v>
      </c>
      <c r="G841" s="131">
        <v>1.7491083234870823E-3</v>
      </c>
      <c r="H841" s="145">
        <v>2.0000010000000004E-3</v>
      </c>
      <c r="I841" s="145">
        <v>1.5750005000000001E-2</v>
      </c>
      <c r="J841" s="132">
        <v>1.8931003349706851E-3</v>
      </c>
      <c r="K841" s="146">
        <v>2.1395451672709008E-4</v>
      </c>
      <c r="L841" s="147">
        <v>2.2362859334275185E-4</v>
      </c>
    </row>
    <row r="842" spans="1:12" ht="15.75" x14ac:dyDescent="0.25">
      <c r="A842" s="164" t="s">
        <v>140</v>
      </c>
      <c r="B842" s="126">
        <v>2023</v>
      </c>
      <c r="C842" s="165" t="s">
        <v>1076</v>
      </c>
      <c r="D842" s="166">
        <v>3.7462973057600969E-2</v>
      </c>
      <c r="E842" s="130">
        <v>1.9313083793430497E-2</v>
      </c>
      <c r="F842" s="131">
        <v>9.3746544572969923E-2</v>
      </c>
      <c r="G842" s="131">
        <v>1.6383594869878997E-3</v>
      </c>
      <c r="H842" s="145">
        <v>2.0000009999999999E-3</v>
      </c>
      <c r="I842" s="145">
        <v>1.5750005000000001E-2</v>
      </c>
      <c r="J842" s="132">
        <v>1.7737215135925804E-3</v>
      </c>
      <c r="K842" s="146">
        <v>1.9022610040918383E-4</v>
      </c>
      <c r="L842" s="147">
        <v>1.9882728114725288E-4</v>
      </c>
    </row>
    <row r="843" spans="1:12" ht="15.75" x14ac:dyDescent="0.25">
      <c r="A843" s="164" t="s">
        <v>140</v>
      </c>
      <c r="B843" s="126">
        <v>2024</v>
      </c>
      <c r="C843" s="165" t="s">
        <v>1077</v>
      </c>
      <c r="D843" s="166">
        <v>3.6533460699003199E-2</v>
      </c>
      <c r="E843" s="130">
        <v>1.6624755124140689E-2</v>
      </c>
      <c r="F843" s="131">
        <v>8.1631024457519644E-2</v>
      </c>
      <c r="G843" s="131">
        <v>1.5322865361443241E-3</v>
      </c>
      <c r="H843" s="145">
        <v>2.0000009999999995E-3</v>
      </c>
      <c r="I843" s="145">
        <v>1.5750004999999997E-2</v>
      </c>
      <c r="J843" s="132">
        <v>1.6596192285463385E-3</v>
      </c>
      <c r="K843" s="146">
        <v>1.6194401884110451E-4</v>
      </c>
      <c r="L843" s="147">
        <v>1.692664092065794E-4</v>
      </c>
    </row>
    <row r="844" spans="1:12" ht="15.75" x14ac:dyDescent="0.25">
      <c r="A844" s="164" t="s">
        <v>140</v>
      </c>
      <c r="B844" s="126">
        <v>2025</v>
      </c>
      <c r="C844" s="165" t="s">
        <v>1078</v>
      </c>
      <c r="D844" s="166">
        <v>3.5292030093985315E-2</v>
      </c>
      <c r="E844" s="130">
        <v>1.451347165396861E-2</v>
      </c>
      <c r="F844" s="131">
        <v>7.1974636735830003E-2</v>
      </c>
      <c r="G844" s="131">
        <v>1.4514983016874611E-3</v>
      </c>
      <c r="H844" s="145">
        <v>2.0000009999999995E-3</v>
      </c>
      <c r="I844" s="145">
        <v>1.5750004999999997E-2</v>
      </c>
      <c r="J844" s="132">
        <v>1.572601634892147E-3</v>
      </c>
      <c r="K844" s="146">
        <v>1.4237934925813366E-4</v>
      </c>
      <c r="L844" s="147">
        <v>1.4881711561418086E-4</v>
      </c>
    </row>
    <row r="845" spans="1:12" ht="15.75" x14ac:dyDescent="0.25">
      <c r="A845" s="164" t="s">
        <v>140</v>
      </c>
      <c r="B845" s="126">
        <v>2026</v>
      </c>
      <c r="C845" s="165" t="s">
        <v>1079</v>
      </c>
      <c r="D845" s="166">
        <v>3.4666302742794211E-2</v>
      </c>
      <c r="E845" s="130">
        <v>1.2756457777768616E-2</v>
      </c>
      <c r="F845" s="131">
        <v>6.4017632664469637E-2</v>
      </c>
      <c r="G845" s="131">
        <v>1.3698884753398099E-3</v>
      </c>
      <c r="H845" s="145">
        <v>2.0000009999999995E-3</v>
      </c>
      <c r="I845" s="145">
        <v>1.5750005000000001E-2</v>
      </c>
      <c r="J845" s="132">
        <v>1.4848641002781083E-3</v>
      </c>
      <c r="K845" s="146">
        <v>1.1833600623716827E-4</v>
      </c>
      <c r="L845" s="147">
        <v>1.2368663419836512E-4</v>
      </c>
    </row>
    <row r="846" spans="1:12" ht="15.75" x14ac:dyDescent="0.25">
      <c r="A846" s="164" t="s">
        <v>140</v>
      </c>
      <c r="B846" s="126">
        <v>2027</v>
      </c>
      <c r="C846" s="165" t="s">
        <v>1080</v>
      </c>
      <c r="D846" s="166">
        <v>3.3606039941734847E-2</v>
      </c>
      <c r="E846" s="130">
        <v>1.1257835155801468E-2</v>
      </c>
      <c r="F846" s="131">
        <v>5.72346120444433E-2</v>
      </c>
      <c r="G846" s="131">
        <v>1.2854273721114777E-3</v>
      </c>
      <c r="H846" s="145">
        <v>2.0000009999999999E-3</v>
      </c>
      <c r="I846" s="145">
        <v>1.5750005000000001E-2</v>
      </c>
      <c r="J846" s="132">
        <v>1.3939577305413172E-3</v>
      </c>
      <c r="K846" s="146">
        <v>9.58630281492821E-5</v>
      </c>
      <c r="L846" s="147">
        <v>1.0019753293117867E-4</v>
      </c>
    </row>
    <row r="847" spans="1:12" ht="15.75" x14ac:dyDescent="0.25">
      <c r="A847" s="164" t="s">
        <v>140</v>
      </c>
      <c r="B847" s="126">
        <v>2028</v>
      </c>
      <c r="C847" s="165" t="s">
        <v>1081</v>
      </c>
      <c r="D847" s="166">
        <v>3.2648677255223572E-2</v>
      </c>
      <c r="E847" s="130">
        <v>1.001086770962975E-2</v>
      </c>
      <c r="F847" s="131">
        <v>5.1550371559350522E-2</v>
      </c>
      <c r="G847" s="131">
        <v>1.2021107298941841E-3</v>
      </c>
      <c r="H847" s="145">
        <v>2.0000010000000004E-3</v>
      </c>
      <c r="I847" s="145">
        <v>1.5750005000000004E-2</v>
      </c>
      <c r="J847" s="132">
        <v>1.3040545193376118E-3</v>
      </c>
      <c r="K847" s="146">
        <v>7.9067038426407341E-5</v>
      </c>
      <c r="L847" s="147">
        <v>8.2642100697005123E-5</v>
      </c>
    </row>
    <row r="848" spans="1:12" ht="15.75" x14ac:dyDescent="0.25">
      <c r="A848" s="164" t="s">
        <v>140</v>
      </c>
      <c r="B848" s="126">
        <v>2029</v>
      </c>
      <c r="C848" s="165" t="s">
        <v>1082</v>
      </c>
      <c r="D848" s="166">
        <v>3.1789104787668471E-2</v>
      </c>
      <c r="E848" s="130">
        <v>8.8863084910389169E-3</v>
      </c>
      <c r="F848" s="131">
        <v>4.6530478465487551E-2</v>
      </c>
      <c r="G848" s="131">
        <v>1.1243577101633436E-3</v>
      </c>
      <c r="H848" s="145">
        <v>2.0000010000000004E-3</v>
      </c>
      <c r="I848" s="145">
        <v>1.5750005000000001E-2</v>
      </c>
      <c r="J848" s="132">
        <v>1.2200046954963328E-3</v>
      </c>
      <c r="K848" s="146">
        <v>6.6946744550712661E-5</v>
      </c>
      <c r="L848" s="147">
        <v>6.9973776405958204E-5</v>
      </c>
    </row>
    <row r="849" spans="1:12" ht="15.75" x14ac:dyDescent="0.25">
      <c r="A849" s="164" t="s">
        <v>140</v>
      </c>
      <c r="B849" s="126">
        <v>2030</v>
      </c>
      <c r="C849" s="165" t="s">
        <v>1083</v>
      </c>
      <c r="D849" s="166">
        <v>3.1022875951312014E-2</v>
      </c>
      <c r="E849" s="130">
        <v>7.9441339589607328E-3</v>
      </c>
      <c r="F849" s="131">
        <v>4.2301169356348096E-2</v>
      </c>
      <c r="G849" s="131">
        <v>1.0509778733483004E-3</v>
      </c>
      <c r="H849" s="145">
        <v>2.0000009999999999E-3</v>
      </c>
      <c r="I849" s="145">
        <v>1.5750005000000001E-2</v>
      </c>
      <c r="J849" s="132">
        <v>1.1406523539109707E-3</v>
      </c>
      <c r="K849" s="146">
        <v>5.6218874361265807E-5</v>
      </c>
      <c r="L849" s="147">
        <v>5.8760848558988097E-5</v>
      </c>
    </row>
    <row r="850" spans="1:12" ht="15.75" x14ac:dyDescent="0.25">
      <c r="A850" s="164" t="s">
        <v>140</v>
      </c>
      <c r="B850" s="126">
        <v>2031</v>
      </c>
      <c r="C850" s="165" t="s">
        <v>1084</v>
      </c>
      <c r="D850" s="166">
        <v>3.0342335429747683E-2</v>
      </c>
      <c r="E850" s="130">
        <v>7.1018186999727362E-3</v>
      </c>
      <c r="F850" s="131">
        <v>3.8553566999907002E-2</v>
      </c>
      <c r="G850" s="131">
        <v>9.8382256495330796E-4</v>
      </c>
      <c r="H850" s="145">
        <v>2.0000009999999999E-3</v>
      </c>
      <c r="I850" s="145">
        <v>1.5750005000000001E-2</v>
      </c>
      <c r="J850" s="132">
        <v>1.0679000509486068E-3</v>
      </c>
      <c r="K850" s="146">
        <v>4.9470541529838454E-5</v>
      </c>
      <c r="L850" s="147">
        <v>5.1707374886234026E-5</v>
      </c>
    </row>
    <row r="851" spans="1:12" ht="15.75" x14ac:dyDescent="0.25">
      <c r="A851" s="164" t="s">
        <v>140</v>
      </c>
      <c r="B851" s="126">
        <v>2032</v>
      </c>
      <c r="C851" s="165" t="s">
        <v>1085</v>
      </c>
      <c r="D851" s="166">
        <v>2.9742110908960038E-2</v>
      </c>
      <c r="E851" s="130">
        <v>6.3784396922832495E-3</v>
      </c>
      <c r="F851" s="131">
        <v>3.5428608823974687E-2</v>
      </c>
      <c r="G851" s="131">
        <v>9.2191785421343682E-4</v>
      </c>
      <c r="H851" s="145">
        <v>2.0000009999999999E-3</v>
      </c>
      <c r="I851" s="145">
        <v>1.5750005000000001E-2</v>
      </c>
      <c r="J851" s="132">
        <v>1.0008169762014689E-3</v>
      </c>
      <c r="K851" s="146">
        <v>4.3730470712122055E-5</v>
      </c>
      <c r="L851" s="147">
        <v>4.5707763530738819E-5</v>
      </c>
    </row>
    <row r="852" spans="1:12" ht="15.75" x14ac:dyDescent="0.25">
      <c r="A852" s="164" t="s">
        <v>140</v>
      </c>
      <c r="B852" s="126">
        <v>2033</v>
      </c>
      <c r="C852" s="165" t="s">
        <v>1086</v>
      </c>
      <c r="D852" s="166">
        <v>2.9213724571203633E-2</v>
      </c>
      <c r="E852" s="130">
        <v>5.7546245922371862E-3</v>
      </c>
      <c r="F852" s="131">
        <v>3.2813400012610398E-2</v>
      </c>
      <c r="G852" s="131">
        <v>8.6569037828452991E-4</v>
      </c>
      <c r="H852" s="145">
        <v>2.0000009999999999E-3</v>
      </c>
      <c r="I852" s="145">
        <v>1.5750005000000001E-2</v>
      </c>
      <c r="J852" s="132">
        <v>9.3982501314404242E-4</v>
      </c>
      <c r="K852" s="146">
        <v>3.9928560291095781E-5</v>
      </c>
      <c r="L852" s="147">
        <v>4.1733954275462011E-5</v>
      </c>
    </row>
    <row r="853" spans="1:12" ht="15.75" x14ac:dyDescent="0.25">
      <c r="A853" s="164" t="s">
        <v>140</v>
      </c>
      <c r="B853" s="126">
        <v>2034</v>
      </c>
      <c r="C853" s="165" t="s">
        <v>1087</v>
      </c>
      <c r="D853" s="166">
        <v>2.875251139755319E-2</v>
      </c>
      <c r="E853" s="130">
        <v>5.1820902691463002E-3</v>
      </c>
      <c r="F853" s="131">
        <v>3.0518131789437873E-2</v>
      </c>
      <c r="G853" s="131">
        <v>8.1273007909735519E-4</v>
      </c>
      <c r="H853" s="145">
        <v>2.0000009999999995E-3</v>
      </c>
      <c r="I853" s="145">
        <v>1.5750005000000001E-2</v>
      </c>
      <c r="J853" s="132">
        <v>8.8235661833339159E-4</v>
      </c>
      <c r="K853" s="146">
        <v>3.683824744662847E-5</v>
      </c>
      <c r="L853" s="147">
        <v>3.8503907513540302E-5</v>
      </c>
    </row>
    <row r="854" spans="1:12" ht="15.75" x14ac:dyDescent="0.25">
      <c r="A854" s="164" t="s">
        <v>140</v>
      </c>
      <c r="B854" s="126">
        <v>2035</v>
      </c>
      <c r="C854" s="165" t="s">
        <v>1088</v>
      </c>
      <c r="D854" s="166">
        <v>2.8351965943550734E-2</v>
      </c>
      <c r="E854" s="130">
        <v>4.6827004115189601E-3</v>
      </c>
      <c r="F854" s="131">
        <v>2.8618344371816901E-2</v>
      </c>
      <c r="G854" s="131">
        <v>7.6393632692601642E-4</v>
      </c>
      <c r="H854" s="145">
        <v>2.0000009999999999E-3</v>
      </c>
      <c r="I854" s="145">
        <v>1.5750005000000001E-2</v>
      </c>
      <c r="J854" s="132">
        <v>8.2940590876677707E-4</v>
      </c>
      <c r="K854" s="146">
        <v>3.4089733002736645E-5</v>
      </c>
      <c r="L854" s="147">
        <v>3.5631120079636052E-5</v>
      </c>
    </row>
    <row r="855" spans="1:12" ht="15.75" x14ac:dyDescent="0.25">
      <c r="A855" s="164" t="s">
        <v>140</v>
      </c>
      <c r="B855" s="126">
        <v>2036</v>
      </c>
      <c r="C855" s="165" t="s">
        <v>1089</v>
      </c>
      <c r="D855" s="166">
        <v>2.8005551633777895E-2</v>
      </c>
      <c r="E855" s="130">
        <v>4.2341891376643081E-3</v>
      </c>
      <c r="F855" s="131">
        <v>2.6954257903189664E-2</v>
      </c>
      <c r="G855" s="131">
        <v>7.2176689781891523E-4</v>
      </c>
      <c r="H855" s="145">
        <v>2.0000010000000004E-3</v>
      </c>
      <c r="I855" s="145">
        <v>1.5750005000000001E-2</v>
      </c>
      <c r="J855" s="132">
        <v>7.836483948245916E-4</v>
      </c>
      <c r="K855" s="146">
        <v>3.1591725085400057E-5</v>
      </c>
      <c r="L855" s="147">
        <v>3.3020162372036666E-5</v>
      </c>
    </row>
    <row r="856" spans="1:12" ht="15.75" x14ac:dyDescent="0.25">
      <c r="A856" s="164" t="s">
        <v>140</v>
      </c>
      <c r="B856" s="126">
        <v>2037</v>
      </c>
      <c r="C856" s="165" t="s">
        <v>1090</v>
      </c>
      <c r="D856" s="166">
        <v>2.7709421594543409E-2</v>
      </c>
      <c r="E856" s="130">
        <v>3.8573930233412311E-3</v>
      </c>
      <c r="F856" s="131">
        <v>2.560699808998956E-2</v>
      </c>
      <c r="G856" s="131">
        <v>6.8381173059555323E-4</v>
      </c>
      <c r="H856" s="145">
        <v>2.0000010000000004E-3</v>
      </c>
      <c r="I856" s="145">
        <v>1.5750005000000001E-2</v>
      </c>
      <c r="J856" s="132">
        <v>7.4246498792884179E-4</v>
      </c>
      <c r="K856" s="146">
        <v>2.9316147530141883E-5</v>
      </c>
      <c r="L856" s="147">
        <v>3.0641695371993107E-5</v>
      </c>
    </row>
    <row r="857" spans="1:12" ht="15.75" x14ac:dyDescent="0.25">
      <c r="A857" s="164" t="s">
        <v>140</v>
      </c>
      <c r="B857" s="126">
        <v>2038</v>
      </c>
      <c r="C857" s="165" t="s">
        <v>1091</v>
      </c>
      <c r="D857" s="166">
        <v>2.7458532465005375E-2</v>
      </c>
      <c r="E857" s="130">
        <v>3.514435825242876E-3</v>
      </c>
      <c r="F857" s="131">
        <v>2.4376287136138004E-2</v>
      </c>
      <c r="G857" s="131">
        <v>6.4948178059309042E-4</v>
      </c>
      <c r="H857" s="145">
        <v>2.0000010000000004E-3</v>
      </c>
      <c r="I857" s="145">
        <v>1.5750005000000001E-2</v>
      </c>
      <c r="J857" s="132">
        <v>7.0520424274160933E-4</v>
      </c>
      <c r="K857" s="146">
        <v>2.7531745610337053E-5</v>
      </c>
      <c r="L857" s="147">
        <v>2.877661075601188E-5</v>
      </c>
    </row>
    <row r="858" spans="1:12" ht="15.75" x14ac:dyDescent="0.25">
      <c r="A858" s="164" t="s">
        <v>140</v>
      </c>
      <c r="B858" s="126">
        <v>2039</v>
      </c>
      <c r="C858" s="165" t="s">
        <v>1092</v>
      </c>
      <c r="D858" s="166">
        <v>2.7247178970761909E-2</v>
      </c>
      <c r="E858" s="130">
        <v>3.1854172470847596E-3</v>
      </c>
      <c r="F858" s="131">
        <v>2.3195261666705758E-2</v>
      </c>
      <c r="G858" s="131">
        <v>6.1820566823673161E-4</v>
      </c>
      <c r="H858" s="145">
        <v>2.0000009999999999E-3</v>
      </c>
      <c r="I858" s="145">
        <v>1.5750005000000001E-2</v>
      </c>
      <c r="J858" s="132">
        <v>6.7125346827724664E-4</v>
      </c>
      <c r="K858" s="146">
        <v>2.5995578456259856E-5</v>
      </c>
      <c r="L858" s="147">
        <v>2.717098025351482E-5</v>
      </c>
    </row>
    <row r="859" spans="1:12" ht="15.75" x14ac:dyDescent="0.25">
      <c r="A859" s="164" t="s">
        <v>140</v>
      </c>
      <c r="B859" s="126">
        <v>2040</v>
      </c>
      <c r="C859" s="165" t="s">
        <v>1093</v>
      </c>
      <c r="D859" s="166">
        <v>2.7071151885186259E-2</v>
      </c>
      <c r="E859" s="130">
        <v>2.8898736461633271E-3</v>
      </c>
      <c r="F859" s="131">
        <v>2.2214021224028664E-2</v>
      </c>
      <c r="G859" s="131">
        <v>5.9012538078753469E-4</v>
      </c>
      <c r="H859" s="145">
        <v>2.0000009999999999E-3</v>
      </c>
      <c r="I859" s="145">
        <v>1.5750005000000001E-2</v>
      </c>
      <c r="J859" s="132">
        <v>6.407692222920021E-4</v>
      </c>
      <c r="K859" s="146">
        <v>2.4677838861130804E-5</v>
      </c>
      <c r="L859" s="147">
        <v>2.5793657561933328E-5</v>
      </c>
    </row>
    <row r="860" spans="1:12" ht="15.75" x14ac:dyDescent="0.25">
      <c r="A860" s="164" t="s">
        <v>140</v>
      </c>
      <c r="B860" s="126">
        <v>2041</v>
      </c>
      <c r="C860" s="165" t="s">
        <v>1094</v>
      </c>
      <c r="D860" s="166">
        <v>2.6926878657849495E-2</v>
      </c>
      <c r="E860" s="130">
        <v>2.648818191898081E-3</v>
      </c>
      <c r="F860" s="131">
        <v>2.1389090054368395E-2</v>
      </c>
      <c r="G860" s="131">
        <v>5.6859171242036328E-4</v>
      </c>
      <c r="H860" s="145">
        <v>2.0000009999999999E-3</v>
      </c>
      <c r="I860" s="145">
        <v>1.5750004999999997E-2</v>
      </c>
      <c r="J860" s="132">
        <v>6.1739891389965768E-4</v>
      </c>
      <c r="K860" s="146">
        <v>2.3512903379803964E-5</v>
      </c>
      <c r="L860" s="147">
        <v>2.4576050282514135E-5</v>
      </c>
    </row>
    <row r="861" spans="1:12" ht="15.75" x14ac:dyDescent="0.25">
      <c r="A861" s="164" t="s">
        <v>140</v>
      </c>
      <c r="B861" s="126">
        <v>2042</v>
      </c>
      <c r="C861" s="165" t="s">
        <v>1095</v>
      </c>
      <c r="D861" s="166">
        <v>2.6807762980551039E-2</v>
      </c>
      <c r="E861" s="130">
        <v>2.4403830063944552E-3</v>
      </c>
      <c r="F861" s="131">
        <v>2.0645554442522942E-2</v>
      </c>
      <c r="G861" s="131">
        <v>5.4977917528247757E-4</v>
      </c>
      <c r="H861" s="145">
        <v>2.0000010000000004E-3</v>
      </c>
      <c r="I861" s="145">
        <v>1.5750005000000004E-2</v>
      </c>
      <c r="J861" s="132">
        <v>5.9697737097686723E-4</v>
      </c>
      <c r="K861" s="146">
        <v>2.2594501035598418E-5</v>
      </c>
      <c r="L861" s="147">
        <v>2.3616121239709358E-5</v>
      </c>
    </row>
    <row r="862" spans="1:12" ht="15.75" x14ac:dyDescent="0.25">
      <c r="A862" s="164" t="s">
        <v>140</v>
      </c>
      <c r="B862" s="126">
        <v>2043</v>
      </c>
      <c r="C862" s="165" t="s">
        <v>1096</v>
      </c>
      <c r="D862" s="166">
        <v>2.6710486790461251E-2</v>
      </c>
      <c r="E862" s="130">
        <v>2.2857780159063956E-3</v>
      </c>
      <c r="F862" s="131">
        <v>2.0091333738073286E-2</v>
      </c>
      <c r="G862" s="131">
        <v>5.3337766414910802E-4</v>
      </c>
      <c r="H862" s="145">
        <v>2.0000009999999999E-3</v>
      </c>
      <c r="I862" s="145">
        <v>1.5750005000000004E-2</v>
      </c>
      <c r="J862" s="132">
        <v>5.7917580564522005E-4</v>
      </c>
      <c r="K862" s="146">
        <v>2.173857932488597E-5</v>
      </c>
      <c r="L862" s="147">
        <v>2.2721494826831058E-5</v>
      </c>
    </row>
    <row r="863" spans="1:12" ht="15.75" x14ac:dyDescent="0.25">
      <c r="A863" s="164" t="s">
        <v>140</v>
      </c>
      <c r="B863" s="126">
        <v>2044</v>
      </c>
      <c r="C863" s="165" t="s">
        <v>1097</v>
      </c>
      <c r="D863" s="166">
        <v>2.6630395245221577E-2</v>
      </c>
      <c r="E863" s="130">
        <v>2.177338471581366E-3</v>
      </c>
      <c r="F863" s="131">
        <v>1.9686924339118905E-2</v>
      </c>
      <c r="G863" s="131">
        <v>5.1926148822225497E-4</v>
      </c>
      <c r="H863" s="145">
        <v>2.0000010000000004E-3</v>
      </c>
      <c r="I863" s="145">
        <v>1.5750005000000001E-2</v>
      </c>
      <c r="J863" s="132">
        <v>5.6385304122726207E-4</v>
      </c>
      <c r="K863" s="146">
        <v>2.1028866035256989E-5</v>
      </c>
      <c r="L863" s="147">
        <v>2.197969571098515E-5</v>
      </c>
    </row>
    <row r="864" spans="1:12" ht="15.75" x14ac:dyDescent="0.25">
      <c r="A864" s="164" t="s">
        <v>140</v>
      </c>
      <c r="B864" s="126">
        <v>2045</v>
      </c>
      <c r="C864" s="165" t="s">
        <v>1098</v>
      </c>
      <c r="D864" s="166">
        <v>2.6564644081470915E-2</v>
      </c>
      <c r="E864" s="130">
        <v>2.109183076749138E-3</v>
      </c>
      <c r="F864" s="131">
        <v>1.9429633056898776E-2</v>
      </c>
      <c r="G864" s="131">
        <v>5.0722402185388472E-4</v>
      </c>
      <c r="H864" s="145">
        <v>2.0000009999999999E-3</v>
      </c>
      <c r="I864" s="145">
        <v>1.5750005000000004E-2</v>
      </c>
      <c r="J864" s="132">
        <v>5.5078303033760851E-4</v>
      </c>
      <c r="K864" s="146">
        <v>2.0514328975942225E-5</v>
      </c>
      <c r="L864" s="147">
        <v>2.144188871665563E-5</v>
      </c>
    </row>
    <row r="865" spans="1:12" ht="15.75" x14ac:dyDescent="0.25">
      <c r="A865" s="164" t="s">
        <v>140</v>
      </c>
      <c r="B865" s="126">
        <v>2046</v>
      </c>
      <c r="C865" s="165" t="s">
        <v>1099</v>
      </c>
      <c r="D865" s="166">
        <v>2.6510302217904604E-2</v>
      </c>
      <c r="E865" s="130">
        <v>2.0497040733618516E-3</v>
      </c>
      <c r="F865" s="131">
        <v>1.9211986717146561E-2</v>
      </c>
      <c r="G865" s="131">
        <v>4.969270170246653E-4</v>
      </c>
      <c r="H865" s="145">
        <v>2.0000009999999995E-3</v>
      </c>
      <c r="I865" s="145">
        <v>1.5750005000000001E-2</v>
      </c>
      <c r="J865" s="132">
        <v>5.3960442941862236E-4</v>
      </c>
      <c r="K865" s="146">
        <v>2.0039984036229358E-5</v>
      </c>
      <c r="L865" s="147">
        <v>2.0946103528358997E-5</v>
      </c>
    </row>
    <row r="866" spans="1:12" ht="15.75" x14ac:dyDescent="0.25">
      <c r="A866" s="164" t="s">
        <v>140</v>
      </c>
      <c r="B866" s="126">
        <v>2047</v>
      </c>
      <c r="C866" s="165" t="s">
        <v>1100</v>
      </c>
      <c r="D866" s="166">
        <v>2.6466230588132932E-2</v>
      </c>
      <c r="E866" s="130">
        <v>1.9984931112068394E-3</v>
      </c>
      <c r="F866" s="131">
        <v>1.9021622125208332E-2</v>
      </c>
      <c r="G866" s="131">
        <v>4.8826112944660603E-4</v>
      </c>
      <c r="H866" s="145">
        <v>2.0000009999999999E-3</v>
      </c>
      <c r="I866" s="145">
        <v>1.5750005000000001E-2</v>
      </c>
      <c r="J866" s="132">
        <v>5.3019809223606433E-4</v>
      </c>
      <c r="K866" s="146">
        <v>1.9597903308077927E-5</v>
      </c>
      <c r="L866" s="147">
        <v>2.0484036283560096E-5</v>
      </c>
    </row>
    <row r="867" spans="1:12" ht="15.75" x14ac:dyDescent="0.25">
      <c r="A867" s="164" t="s">
        <v>140</v>
      </c>
      <c r="B867" s="126">
        <v>2048</v>
      </c>
      <c r="C867" s="165" t="s">
        <v>1101</v>
      </c>
      <c r="D867" s="166">
        <v>2.6430220272251989E-2</v>
      </c>
      <c r="E867" s="130">
        <v>1.9573321327595503E-3</v>
      </c>
      <c r="F867" s="131">
        <v>1.886580649477133E-2</v>
      </c>
      <c r="G867" s="131">
        <v>4.8099582263650797E-4</v>
      </c>
      <c r="H867" s="145">
        <v>2.0000009999999999E-3</v>
      </c>
      <c r="I867" s="145">
        <v>1.5750005000000001E-2</v>
      </c>
      <c r="J867" s="132">
        <v>5.2231219373885507E-4</v>
      </c>
      <c r="K867" s="146">
        <v>1.9215807082636801E-5</v>
      </c>
      <c r="L867" s="147">
        <v>2.0084657295076185E-5</v>
      </c>
    </row>
    <row r="868" spans="1:12" ht="15.75" x14ac:dyDescent="0.25">
      <c r="A868" s="164" t="s">
        <v>140</v>
      </c>
      <c r="B868" s="126">
        <v>2049</v>
      </c>
      <c r="C868" s="165" t="s">
        <v>1102</v>
      </c>
      <c r="D868" s="166">
        <v>2.6400646196154533E-2</v>
      </c>
      <c r="E868" s="130">
        <v>1.9412576049675783E-3</v>
      </c>
      <c r="F868" s="131">
        <v>1.8867360367919923E-2</v>
      </c>
      <c r="G868" s="131">
        <v>4.7629304552768088E-4</v>
      </c>
      <c r="H868" s="145">
        <v>2.0000009999999999E-3</v>
      </c>
      <c r="I868" s="145">
        <v>1.5750005000000004E-2</v>
      </c>
      <c r="J868" s="132">
        <v>5.1721085333579801E-4</v>
      </c>
      <c r="K868" s="146">
        <v>1.8917034432153816E-5</v>
      </c>
      <c r="L868" s="147">
        <v>1.97723792384737E-5</v>
      </c>
    </row>
    <row r="869" spans="1:12" ht="15.75" x14ac:dyDescent="0.25">
      <c r="A869" s="164" t="s">
        <v>140</v>
      </c>
      <c r="B869" s="126">
        <v>2050</v>
      </c>
      <c r="C869" s="165" t="s">
        <v>1103</v>
      </c>
      <c r="D869" s="166">
        <v>2.6376469297381713E-2</v>
      </c>
      <c r="E869" s="130">
        <v>1.9276643382948127E-3</v>
      </c>
      <c r="F869" s="131">
        <v>1.8863181567916304E-2</v>
      </c>
      <c r="G869" s="131">
        <v>4.7220883043002266E-4</v>
      </c>
      <c r="H869" s="145">
        <v>2.0000009999999995E-3</v>
      </c>
      <c r="I869" s="145">
        <v>1.5750004999999997E-2</v>
      </c>
      <c r="J869" s="132">
        <v>5.1278854887005761E-4</v>
      </c>
      <c r="K869" s="146">
        <v>1.8438762486765206E-5</v>
      </c>
      <c r="L869" s="147">
        <v>1.9272486841618886E-5</v>
      </c>
    </row>
    <row r="870" spans="1:12" ht="15.75" x14ac:dyDescent="0.25">
      <c r="A870" s="164" t="s">
        <v>137</v>
      </c>
      <c r="B870" s="126">
        <v>2015</v>
      </c>
      <c r="C870" s="165" t="s">
        <v>139</v>
      </c>
      <c r="D870" s="166">
        <v>4.2885950814131379E-2</v>
      </c>
      <c r="E870" s="130">
        <v>6.6925780464840184E-2</v>
      </c>
      <c r="F870" s="131">
        <v>0.25719914046861758</v>
      </c>
      <c r="G870" s="131">
        <v>2.1680073072473712E-3</v>
      </c>
      <c r="H870" s="145">
        <v>2.0000009999999995E-3</v>
      </c>
      <c r="I870" s="145">
        <v>1.5750005000000001E-2</v>
      </c>
      <c r="J870" s="132">
        <v>2.3473374181405878E-3</v>
      </c>
      <c r="K870" s="146">
        <v>1.4754471199989068E-4</v>
      </c>
      <c r="L870" s="147">
        <v>1.5421602779063605E-4</v>
      </c>
    </row>
    <row r="871" spans="1:12" ht="15.75" x14ac:dyDescent="0.25">
      <c r="A871" s="164" t="s">
        <v>137</v>
      </c>
      <c r="B871" s="126">
        <v>2016</v>
      </c>
      <c r="C871" s="165" t="s">
        <v>138</v>
      </c>
      <c r="D871" s="166">
        <v>4.2112033985681974E-2</v>
      </c>
      <c r="E871" s="130">
        <v>5.5908414269320077E-2</v>
      </c>
      <c r="F871" s="131">
        <v>0.21933347335287684</v>
      </c>
      <c r="G871" s="131">
        <v>1.9925522754333483E-3</v>
      </c>
      <c r="H871" s="145">
        <v>2.0000009999999999E-3</v>
      </c>
      <c r="I871" s="145">
        <v>1.5750005000000001E-2</v>
      </c>
      <c r="J871" s="132">
        <v>2.1586684226566036E-3</v>
      </c>
      <c r="K871" s="146">
        <v>1.2587325783013992E-4</v>
      </c>
      <c r="L871" s="147">
        <v>1.3156469279926414E-4</v>
      </c>
    </row>
    <row r="872" spans="1:12" ht="15.75" x14ac:dyDescent="0.25">
      <c r="A872" s="164" t="s">
        <v>137</v>
      </c>
      <c r="B872" s="126">
        <v>2017</v>
      </c>
      <c r="C872" s="165" t="s">
        <v>1104</v>
      </c>
      <c r="D872" s="166">
        <v>4.1153696451531954E-2</v>
      </c>
      <c r="E872" s="130">
        <v>4.6656333791988518E-2</v>
      </c>
      <c r="F872" s="131">
        <v>0.18752208526694597</v>
      </c>
      <c r="G872" s="131">
        <v>1.8827867474970406E-3</v>
      </c>
      <c r="H872" s="145">
        <v>2.0000009999999999E-3</v>
      </c>
      <c r="I872" s="145">
        <v>1.5750005000000001E-2</v>
      </c>
      <c r="J872" s="132">
        <v>2.0408329409703522E-3</v>
      </c>
      <c r="K872" s="146">
        <v>1.134950781027074E-4</v>
      </c>
      <c r="L872" s="147">
        <v>1.1862682100718078E-4</v>
      </c>
    </row>
    <row r="873" spans="1:12" ht="15.75" x14ac:dyDescent="0.25">
      <c r="A873" s="164" t="s">
        <v>137</v>
      </c>
      <c r="B873" s="126">
        <v>2018</v>
      </c>
      <c r="C873" s="165" t="s">
        <v>1105</v>
      </c>
      <c r="D873" s="166">
        <v>4.0164083501263242E-2</v>
      </c>
      <c r="E873" s="130">
        <v>3.9522230830600552E-2</v>
      </c>
      <c r="F873" s="131">
        <v>0.16041971199138627</v>
      </c>
      <c r="G873" s="131">
        <v>1.8442001114791725E-3</v>
      </c>
      <c r="H873" s="145">
        <v>2.0000009999999995E-3</v>
      </c>
      <c r="I873" s="145">
        <v>1.5750004999999997E-2</v>
      </c>
      <c r="J873" s="132">
        <v>1.9999411734560853E-3</v>
      </c>
      <c r="K873" s="146">
        <v>1.0484374911197601E-4</v>
      </c>
      <c r="L873" s="147">
        <v>1.0958432014184325E-4</v>
      </c>
    </row>
    <row r="874" spans="1:12" ht="15.75" x14ac:dyDescent="0.25">
      <c r="A874" s="164" t="s">
        <v>137</v>
      </c>
      <c r="B874" s="126">
        <v>2019</v>
      </c>
      <c r="C874" s="165" t="s">
        <v>1106</v>
      </c>
      <c r="D874" s="166">
        <v>3.9136242830724782E-2</v>
      </c>
      <c r="E874" s="130">
        <v>3.2692796321677146E-2</v>
      </c>
      <c r="F874" s="131">
        <v>0.1364174067907894</v>
      </c>
      <c r="G874" s="131">
        <v>1.7944141360906665E-3</v>
      </c>
      <c r="H874" s="145">
        <v>2.0000009999999995E-3</v>
      </c>
      <c r="I874" s="145">
        <v>1.5750005000000001E-2</v>
      </c>
      <c r="J874" s="132">
        <v>1.946747840806068E-3</v>
      </c>
      <c r="K874" s="146">
        <v>9.636425634603438E-5</v>
      </c>
      <c r="L874" s="147">
        <v>1.0072142177110074E-4</v>
      </c>
    </row>
    <row r="875" spans="1:12" ht="15.75" x14ac:dyDescent="0.25">
      <c r="A875" s="164" t="s">
        <v>137</v>
      </c>
      <c r="B875" s="126">
        <v>2020</v>
      </c>
      <c r="C875" s="165" t="s">
        <v>1107</v>
      </c>
      <c r="D875" s="166">
        <v>3.808475231893791E-2</v>
      </c>
      <c r="E875" s="130">
        <v>2.7357201148935285E-2</v>
      </c>
      <c r="F875" s="131">
        <v>0.11621634298535519</v>
      </c>
      <c r="G875" s="131">
        <v>1.7321408775516287E-3</v>
      </c>
      <c r="H875" s="145">
        <v>2.0000010000000004E-3</v>
      </c>
      <c r="I875" s="145">
        <v>1.5750005000000004E-2</v>
      </c>
      <c r="J875" s="132">
        <v>1.8795896701680112E-3</v>
      </c>
      <c r="K875" s="146">
        <v>8.9139679186484602E-5</v>
      </c>
      <c r="L875" s="147">
        <v>9.3170184937699531E-5</v>
      </c>
    </row>
    <row r="876" spans="1:12" ht="15.75" x14ac:dyDescent="0.25">
      <c r="A876" s="164" t="s">
        <v>137</v>
      </c>
      <c r="B876" s="126">
        <v>2021</v>
      </c>
      <c r="C876" s="165" t="s">
        <v>1108</v>
      </c>
      <c r="D876" s="166">
        <v>3.7015085545012573E-2</v>
      </c>
      <c r="E876" s="130">
        <v>2.3490345799845179E-2</v>
      </c>
      <c r="F876" s="131">
        <v>9.9387475555458113E-2</v>
      </c>
      <c r="G876" s="131">
        <v>1.67300298055767E-3</v>
      </c>
      <c r="H876" s="145">
        <v>2.0000009999999999E-3</v>
      </c>
      <c r="I876" s="145">
        <v>1.5750005000000001E-2</v>
      </c>
      <c r="J876" s="132">
        <v>1.8156839727799237E-3</v>
      </c>
      <c r="K876" s="146">
        <v>8.2639884233968007E-5</v>
      </c>
      <c r="L876" s="147">
        <v>8.6376492757669671E-5</v>
      </c>
    </row>
    <row r="877" spans="1:12" ht="15.75" x14ac:dyDescent="0.25">
      <c r="A877" s="164" t="s">
        <v>137</v>
      </c>
      <c r="B877" s="126">
        <v>2022</v>
      </c>
      <c r="C877" s="165" t="s">
        <v>1109</v>
      </c>
      <c r="D877" s="166">
        <v>3.5958824233361705E-2</v>
      </c>
      <c r="E877" s="130">
        <v>1.9320911661474892E-2</v>
      </c>
      <c r="F877" s="131">
        <v>8.437533499106295E-2</v>
      </c>
      <c r="G877" s="131">
        <v>1.5849354736031495E-3</v>
      </c>
      <c r="H877" s="145">
        <v>2.0000009999999999E-3</v>
      </c>
      <c r="I877" s="145">
        <v>1.5750005000000001E-2</v>
      </c>
      <c r="J877" s="132">
        <v>1.7204710801937294E-3</v>
      </c>
      <c r="K877" s="146">
        <v>7.5590659907135772E-5</v>
      </c>
      <c r="L877" s="147">
        <v>7.90085339475105E-5</v>
      </c>
    </row>
    <row r="878" spans="1:12" ht="15.75" x14ac:dyDescent="0.25">
      <c r="A878" s="164" t="s">
        <v>137</v>
      </c>
      <c r="B878" s="126">
        <v>2023</v>
      </c>
      <c r="C878" s="165" t="s">
        <v>1110</v>
      </c>
      <c r="D878" s="166">
        <v>3.4905000167155434E-2</v>
      </c>
      <c r="E878" s="130">
        <v>1.6461523888943359E-2</v>
      </c>
      <c r="F878" s="131">
        <v>7.2506781694176903E-2</v>
      </c>
      <c r="G878" s="131">
        <v>1.5052032735793244E-3</v>
      </c>
      <c r="H878" s="145">
        <v>2.0000009999999999E-3</v>
      </c>
      <c r="I878" s="145">
        <v>1.5750005000000001E-2</v>
      </c>
      <c r="J878" s="132">
        <v>1.6340761621561472E-3</v>
      </c>
      <c r="K878" s="146">
        <v>6.886988437337467E-5</v>
      </c>
      <c r="L878" s="147">
        <v>7.198387395245792E-5</v>
      </c>
    </row>
    <row r="879" spans="1:12" ht="15.75" x14ac:dyDescent="0.25">
      <c r="A879" s="164" t="s">
        <v>137</v>
      </c>
      <c r="B879" s="126">
        <v>2024</v>
      </c>
      <c r="C879" s="165" t="s">
        <v>1111</v>
      </c>
      <c r="D879" s="166">
        <v>3.3859308862104941E-2</v>
      </c>
      <c r="E879" s="130">
        <v>1.4236327848427715E-2</v>
      </c>
      <c r="F879" s="131">
        <v>6.2773478421838308E-2</v>
      </c>
      <c r="G879" s="131">
        <v>1.4503375551570233E-3</v>
      </c>
      <c r="H879" s="145">
        <v>2.0000009999999995E-3</v>
      </c>
      <c r="I879" s="145">
        <v>1.5750004999999997E-2</v>
      </c>
      <c r="J879" s="132">
        <v>1.5747326089334656E-3</v>
      </c>
      <c r="K879" s="146">
        <v>6.1892241915925127E-5</v>
      </c>
      <c r="L879" s="147">
        <v>6.4690738547887932E-5</v>
      </c>
    </row>
    <row r="880" spans="1:12" ht="15.75" x14ac:dyDescent="0.25">
      <c r="A880" s="164" t="s">
        <v>137</v>
      </c>
      <c r="B880" s="126">
        <v>2025</v>
      </c>
      <c r="C880" s="165" t="s">
        <v>1112</v>
      </c>
      <c r="D880" s="166">
        <v>3.2820173323440616E-2</v>
      </c>
      <c r="E880" s="130">
        <v>1.2245380865302836E-2</v>
      </c>
      <c r="F880" s="131">
        <v>5.4742342282103035E-2</v>
      </c>
      <c r="G880" s="131">
        <v>1.3889635863428358E-3</v>
      </c>
      <c r="H880" s="145">
        <v>2.0000010000000004E-3</v>
      </c>
      <c r="I880" s="145">
        <v>1.5750004999999997E-2</v>
      </c>
      <c r="J880" s="132">
        <v>1.5082269266941926E-3</v>
      </c>
      <c r="K880" s="146">
        <v>5.6565143678683579E-5</v>
      </c>
      <c r="L880" s="147">
        <v>5.9122765721904382E-5</v>
      </c>
    </row>
    <row r="881" spans="1:12" ht="15.75" x14ac:dyDescent="0.25">
      <c r="A881" s="164" t="s">
        <v>137</v>
      </c>
      <c r="B881" s="126">
        <v>2026</v>
      </c>
      <c r="C881" s="165" t="s">
        <v>1113</v>
      </c>
      <c r="D881" s="166">
        <v>3.1876406981784643E-2</v>
      </c>
      <c r="E881" s="130">
        <v>1.089537785527892E-2</v>
      </c>
      <c r="F881" s="131">
        <v>4.8555905816885354E-2</v>
      </c>
      <c r="G881" s="131">
        <v>1.3577040324380481E-3</v>
      </c>
      <c r="H881" s="145">
        <v>2.0000009999999999E-3</v>
      </c>
      <c r="I881" s="145">
        <v>1.5750005000000001E-2</v>
      </c>
      <c r="J881" s="132">
        <v>1.4744303165525141E-3</v>
      </c>
      <c r="K881" s="146">
        <v>5.1818543024337367E-5</v>
      </c>
      <c r="L881" s="147">
        <v>5.4161548794169266E-5</v>
      </c>
    </row>
    <row r="882" spans="1:12" ht="15.75" x14ac:dyDescent="0.25">
      <c r="A882" s="164" t="s">
        <v>137</v>
      </c>
      <c r="B882" s="126">
        <v>2027</v>
      </c>
      <c r="C882" s="165" t="s">
        <v>1114</v>
      </c>
      <c r="D882" s="166">
        <v>3.101512168807289E-2</v>
      </c>
      <c r="E882" s="130">
        <v>9.5522039749290494E-3</v>
      </c>
      <c r="F882" s="131">
        <v>4.3295260602311085E-2</v>
      </c>
      <c r="G882" s="131">
        <v>1.2902343591489076E-3</v>
      </c>
      <c r="H882" s="145">
        <v>2.0000009999999999E-3</v>
      </c>
      <c r="I882" s="145">
        <v>1.5750005000000004E-2</v>
      </c>
      <c r="J882" s="132">
        <v>1.4013381804243007E-3</v>
      </c>
      <c r="K882" s="146">
        <v>4.5068607680353414E-5</v>
      </c>
      <c r="L882" s="147">
        <v>4.7106407779157852E-5</v>
      </c>
    </row>
    <row r="883" spans="1:12" ht="15.75" x14ac:dyDescent="0.25">
      <c r="A883" s="164" t="s">
        <v>137</v>
      </c>
      <c r="B883" s="126">
        <v>2028</v>
      </c>
      <c r="C883" s="165" t="s">
        <v>1115</v>
      </c>
      <c r="D883" s="166">
        <v>3.0238988438007559E-2</v>
      </c>
      <c r="E883" s="130">
        <v>8.4336568796685857E-3</v>
      </c>
      <c r="F883" s="131">
        <v>3.8972227876336994E-2</v>
      </c>
      <c r="G883" s="131">
        <v>1.216030276207578E-3</v>
      </c>
      <c r="H883" s="145">
        <v>2.0000010000000004E-3</v>
      </c>
      <c r="I883" s="145">
        <v>1.5750005000000001E-2</v>
      </c>
      <c r="J883" s="132">
        <v>1.320921205607507E-3</v>
      </c>
      <c r="K883" s="146">
        <v>3.8301198084849845E-5</v>
      </c>
      <c r="L883" s="147">
        <v>4.0033010706597299E-5</v>
      </c>
    </row>
    <row r="884" spans="1:12" ht="15.75" x14ac:dyDescent="0.25">
      <c r="A884" s="164" t="s">
        <v>137</v>
      </c>
      <c r="B884" s="126">
        <v>2029</v>
      </c>
      <c r="C884" s="165" t="s">
        <v>1116</v>
      </c>
      <c r="D884" s="166">
        <v>2.9540776350186055E-2</v>
      </c>
      <c r="E884" s="130">
        <v>7.4730315300952687E-3</v>
      </c>
      <c r="F884" s="131">
        <v>3.5359251017197987E-2</v>
      </c>
      <c r="G884" s="131">
        <v>1.1452076045394865E-3</v>
      </c>
      <c r="H884" s="145">
        <v>2.0000009999999999E-3</v>
      </c>
      <c r="I884" s="145">
        <v>1.5750005000000001E-2</v>
      </c>
      <c r="J884" s="132">
        <v>1.2440621056340644E-3</v>
      </c>
      <c r="K884" s="146">
        <v>3.4339765024444074E-5</v>
      </c>
      <c r="L884" s="147">
        <v>3.5892461069115499E-5</v>
      </c>
    </row>
    <row r="885" spans="1:12" ht="15.75" x14ac:dyDescent="0.25">
      <c r="A885" s="164" t="s">
        <v>137</v>
      </c>
      <c r="B885" s="126">
        <v>2030</v>
      </c>
      <c r="C885" s="165" t="s">
        <v>1117</v>
      </c>
      <c r="D885" s="166">
        <v>2.8916663634137578E-2</v>
      </c>
      <c r="E885" s="130">
        <v>6.6871790880489749E-3</v>
      </c>
      <c r="F885" s="131">
        <v>3.2434919655593961E-2</v>
      </c>
      <c r="G885" s="131">
        <v>1.0778552816562905E-3</v>
      </c>
      <c r="H885" s="145">
        <v>2.0000010000000004E-3</v>
      </c>
      <c r="I885" s="145">
        <v>1.5750005000000001E-2</v>
      </c>
      <c r="J885" s="132">
        <v>1.1709383124859207E-3</v>
      </c>
      <c r="K885" s="146">
        <v>3.1342026712186803E-5</v>
      </c>
      <c r="L885" s="147">
        <v>3.2759181088712408E-5</v>
      </c>
    </row>
    <row r="886" spans="1:12" ht="15.75" x14ac:dyDescent="0.25">
      <c r="A886" s="164" t="s">
        <v>137</v>
      </c>
      <c r="B886" s="126">
        <v>2031</v>
      </c>
      <c r="C886" s="165" t="s">
        <v>1118</v>
      </c>
      <c r="D886" s="166">
        <v>2.8360590304406838E-2</v>
      </c>
      <c r="E886" s="130">
        <v>6.009463275401911E-3</v>
      </c>
      <c r="F886" s="131">
        <v>2.9976979320171352E-2</v>
      </c>
      <c r="G886" s="131">
        <v>1.0140266241620926E-3</v>
      </c>
      <c r="H886" s="145">
        <v>2.0000009999999999E-3</v>
      </c>
      <c r="I886" s="145">
        <v>1.5750005000000001E-2</v>
      </c>
      <c r="J886" s="132">
        <v>1.1016064200020112E-3</v>
      </c>
      <c r="K886" s="146">
        <v>2.9255358956701555E-5</v>
      </c>
      <c r="L886" s="147">
        <v>3.0578158813995345E-5</v>
      </c>
    </row>
    <row r="887" spans="1:12" ht="15.75" x14ac:dyDescent="0.25">
      <c r="A887" s="164" t="s">
        <v>137</v>
      </c>
      <c r="B887" s="126">
        <v>2032</v>
      </c>
      <c r="C887" s="165" t="s">
        <v>1119</v>
      </c>
      <c r="D887" s="166">
        <v>2.7868722159489798E-2</v>
      </c>
      <c r="E887" s="130">
        <v>5.4347090051708145E-3</v>
      </c>
      <c r="F887" s="131">
        <v>2.7978987771729809E-2</v>
      </c>
      <c r="G887" s="131">
        <v>9.5402285963619589E-4</v>
      </c>
      <c r="H887" s="145">
        <v>2.0000009999999995E-3</v>
      </c>
      <c r="I887" s="145">
        <v>1.5750004999999997E-2</v>
      </c>
      <c r="J887" s="132">
        <v>1.0364281562382763E-3</v>
      </c>
      <c r="K887" s="146">
        <v>2.7341264720082451E-5</v>
      </c>
      <c r="L887" s="147">
        <v>2.8577519324168624E-5</v>
      </c>
    </row>
    <row r="888" spans="1:12" ht="15.75" x14ac:dyDescent="0.25">
      <c r="A888" s="164" t="s">
        <v>137</v>
      </c>
      <c r="B888" s="126">
        <v>2033</v>
      </c>
      <c r="C888" s="165" t="s">
        <v>1120</v>
      </c>
      <c r="D888" s="166">
        <v>2.7436823483478812E-2</v>
      </c>
      <c r="E888" s="130">
        <v>4.9373440544089988E-3</v>
      </c>
      <c r="F888" s="131">
        <v>2.631625631024033E-2</v>
      </c>
      <c r="G888" s="131">
        <v>8.9787378565580277E-4</v>
      </c>
      <c r="H888" s="145">
        <v>2.0000009999999999E-3</v>
      </c>
      <c r="I888" s="145">
        <v>1.5750005000000004E-2</v>
      </c>
      <c r="J888" s="132">
        <v>9.754245600745163E-4</v>
      </c>
      <c r="K888" s="146">
        <v>2.5835277837545291E-5</v>
      </c>
      <c r="L888" s="147">
        <v>2.7003433142079521E-5</v>
      </c>
    </row>
    <row r="889" spans="1:12" ht="15.75" x14ac:dyDescent="0.25">
      <c r="A889" s="164" t="s">
        <v>137</v>
      </c>
      <c r="B889" s="126">
        <v>2034</v>
      </c>
      <c r="C889" s="165" t="s">
        <v>1121</v>
      </c>
      <c r="D889" s="166">
        <v>2.7058986220835687E-2</v>
      </c>
      <c r="E889" s="130">
        <v>4.5023444708903798E-3</v>
      </c>
      <c r="F889" s="131">
        <v>2.4934151745677584E-2</v>
      </c>
      <c r="G889" s="131">
        <v>8.4537184733735928E-4</v>
      </c>
      <c r="H889" s="145">
        <v>2.0000009999999999E-3</v>
      </c>
      <c r="I889" s="145">
        <v>1.5750005000000001E-2</v>
      </c>
      <c r="J889" s="132">
        <v>9.1838231887505801E-4</v>
      </c>
      <c r="K889" s="146">
        <v>2.4455178924317872E-5</v>
      </c>
      <c r="L889" s="147">
        <v>2.5560938459389795E-5</v>
      </c>
    </row>
    <row r="890" spans="1:12" ht="15.75" x14ac:dyDescent="0.25">
      <c r="A890" s="164" t="s">
        <v>137</v>
      </c>
      <c r="B890" s="126">
        <v>2035</v>
      </c>
      <c r="C890" s="165" t="s">
        <v>1122</v>
      </c>
      <c r="D890" s="166">
        <v>2.6731356090452976E-2</v>
      </c>
      <c r="E890" s="130">
        <v>4.1192019659845782E-3</v>
      </c>
      <c r="F890" s="131">
        <v>2.3780707034079855E-2</v>
      </c>
      <c r="G890" s="131">
        <v>7.9653650760592022E-4</v>
      </c>
      <c r="H890" s="145">
        <v>2.0000009999999999E-3</v>
      </c>
      <c r="I890" s="145">
        <v>1.5750005000000001E-2</v>
      </c>
      <c r="J890" s="132">
        <v>8.6532217251435856E-4</v>
      </c>
      <c r="K890" s="146">
        <v>2.3219474501502007E-5</v>
      </c>
      <c r="L890" s="147">
        <v>2.4269356154933803E-5</v>
      </c>
    </row>
    <row r="891" spans="1:12" ht="15.75" x14ac:dyDescent="0.25">
      <c r="A891" s="164" t="s">
        <v>137</v>
      </c>
      <c r="B891" s="126">
        <v>2036</v>
      </c>
      <c r="C891" s="165" t="s">
        <v>1123</v>
      </c>
      <c r="D891" s="166">
        <v>2.6449387475995234E-2</v>
      </c>
      <c r="E891" s="130">
        <v>3.787698517494476E-3</v>
      </c>
      <c r="F891" s="131">
        <v>2.2828091930507159E-2</v>
      </c>
      <c r="G891" s="131">
        <v>7.5320467825932646E-4</v>
      </c>
      <c r="H891" s="145">
        <v>2.0000009999999999E-3</v>
      </c>
      <c r="I891" s="145">
        <v>1.5750005000000004E-2</v>
      </c>
      <c r="J891" s="132">
        <v>8.1824281765047917E-4</v>
      </c>
      <c r="K891" s="146">
        <v>2.2091762943910118E-5</v>
      </c>
      <c r="L891" s="147">
        <v>2.3090658380298353E-5</v>
      </c>
    </row>
    <row r="892" spans="1:12" ht="15.75" x14ac:dyDescent="0.25">
      <c r="A892" s="164" t="s">
        <v>137</v>
      </c>
      <c r="B892" s="126">
        <v>2037</v>
      </c>
      <c r="C892" s="165" t="s">
        <v>1124</v>
      </c>
      <c r="D892" s="166">
        <v>2.6210237681235867E-2</v>
      </c>
      <c r="E892" s="130">
        <v>3.5014984586622363E-3</v>
      </c>
      <c r="F892" s="131">
        <v>2.2045519462471953E-2</v>
      </c>
      <c r="G892" s="131">
        <v>7.1396364065280671E-4</v>
      </c>
      <c r="H892" s="145">
        <v>2.0000009999999995E-3</v>
      </c>
      <c r="I892" s="145">
        <v>1.5750005000000001E-2</v>
      </c>
      <c r="J892" s="132">
        <v>7.7561112016168968E-4</v>
      </c>
      <c r="K892" s="146">
        <v>2.0977941424832139E-5</v>
      </c>
      <c r="L892" s="147">
        <v>2.1926475070471229E-5</v>
      </c>
    </row>
    <row r="893" spans="1:12" ht="15.75" x14ac:dyDescent="0.25">
      <c r="A893" s="164" t="s">
        <v>137</v>
      </c>
      <c r="B893" s="126">
        <v>2038</v>
      </c>
      <c r="C893" s="165" t="s">
        <v>1125</v>
      </c>
      <c r="D893" s="166">
        <v>2.600884790165011E-2</v>
      </c>
      <c r="E893" s="130">
        <v>3.242909726716117E-3</v>
      </c>
      <c r="F893" s="131">
        <v>2.1350436049041119E-2</v>
      </c>
      <c r="G893" s="131">
        <v>6.7879441979190245E-4</v>
      </c>
      <c r="H893" s="145">
        <v>2.0000009999999999E-3</v>
      </c>
      <c r="I893" s="145">
        <v>1.5750005000000001E-2</v>
      </c>
      <c r="J893" s="132">
        <v>7.3739882816643214E-4</v>
      </c>
      <c r="K893" s="146">
        <v>2.0104223133353268E-5</v>
      </c>
      <c r="L893" s="147">
        <v>2.1013245356830651E-5</v>
      </c>
    </row>
    <row r="894" spans="1:12" ht="15.75" x14ac:dyDescent="0.25">
      <c r="A894" s="164" t="s">
        <v>137</v>
      </c>
      <c r="B894" s="126">
        <v>2039</v>
      </c>
      <c r="C894" s="165" t="s">
        <v>1126</v>
      </c>
      <c r="D894" s="166">
        <v>2.5839856580009337E-2</v>
      </c>
      <c r="E894" s="130">
        <v>2.9945067592096692E-3</v>
      </c>
      <c r="F894" s="131">
        <v>2.0687120741722333E-2</v>
      </c>
      <c r="G894" s="131">
        <v>6.4724525835798731E-4</v>
      </c>
      <c r="H894" s="145">
        <v>2.0000009999999999E-3</v>
      </c>
      <c r="I894" s="145">
        <v>1.5750005000000004E-2</v>
      </c>
      <c r="J894" s="132">
        <v>7.0311849639377339E-4</v>
      </c>
      <c r="K894" s="146">
        <v>1.9337795174405076E-5</v>
      </c>
      <c r="L894" s="147">
        <v>2.0212166034390605E-5</v>
      </c>
    </row>
    <row r="895" spans="1:12" ht="15.75" x14ac:dyDescent="0.25">
      <c r="A895" s="164" t="s">
        <v>137</v>
      </c>
      <c r="B895" s="126">
        <v>2040</v>
      </c>
      <c r="C895" s="165" t="s">
        <v>1127</v>
      </c>
      <c r="D895" s="166">
        <v>2.5698763942162101E-2</v>
      </c>
      <c r="E895" s="130">
        <v>2.7840078916955596E-3</v>
      </c>
      <c r="F895" s="131">
        <v>2.015967342891449E-2</v>
      </c>
      <c r="G895" s="131">
        <v>6.1966850920799009E-4</v>
      </c>
      <c r="H895" s="145">
        <v>2.0000009999999999E-3</v>
      </c>
      <c r="I895" s="145">
        <v>1.5750004999999997E-2</v>
      </c>
      <c r="J895" s="132">
        <v>6.7315497383040079E-4</v>
      </c>
      <c r="K895" s="146">
        <v>1.8676711358185965E-5</v>
      </c>
      <c r="L895" s="147">
        <v>1.9521192377308041E-5</v>
      </c>
    </row>
    <row r="896" spans="1:12" ht="15.75" x14ac:dyDescent="0.25">
      <c r="A896" s="164" t="s">
        <v>137</v>
      </c>
      <c r="B896" s="126">
        <v>2041</v>
      </c>
      <c r="C896" s="165" t="s">
        <v>1128</v>
      </c>
      <c r="D896" s="166">
        <v>2.5583086494165189E-2</v>
      </c>
      <c r="E896" s="130">
        <v>2.6299781875130587E-3</v>
      </c>
      <c r="F896" s="131">
        <v>1.9769110838330724E-2</v>
      </c>
      <c r="G896" s="131">
        <v>5.9763812518121517E-4</v>
      </c>
      <c r="H896" s="145">
        <v>2.0000009999999999E-3</v>
      </c>
      <c r="I896" s="145">
        <v>1.5750005000000001E-2</v>
      </c>
      <c r="J896" s="132">
        <v>6.4921819201119646E-4</v>
      </c>
      <c r="K896" s="146">
        <v>1.812455683511565E-5</v>
      </c>
      <c r="L896" s="147">
        <v>1.8944064259806525E-5</v>
      </c>
    </row>
    <row r="897" spans="1:12" ht="15.75" x14ac:dyDescent="0.25">
      <c r="A897" s="164" t="s">
        <v>137</v>
      </c>
      <c r="B897" s="126">
        <v>2042</v>
      </c>
      <c r="C897" s="165" t="s">
        <v>1129</v>
      </c>
      <c r="D897" s="166">
        <v>2.5487411716848714E-2</v>
      </c>
      <c r="E897" s="130">
        <v>2.4991638573792106E-3</v>
      </c>
      <c r="F897" s="131">
        <v>1.941547551080245E-2</v>
      </c>
      <c r="G897" s="131">
        <v>5.7880205289557204E-4</v>
      </c>
      <c r="H897" s="145">
        <v>2.0000009999999999E-3</v>
      </c>
      <c r="I897" s="145">
        <v>1.5750005000000004E-2</v>
      </c>
      <c r="J897" s="132">
        <v>6.2875084690258427E-4</v>
      </c>
      <c r="K897" s="146">
        <v>1.7668520668331479E-5</v>
      </c>
      <c r="L897" s="147">
        <v>1.8467416753656332E-5</v>
      </c>
    </row>
    <row r="898" spans="1:12" ht="15.75" x14ac:dyDescent="0.25">
      <c r="A898" s="164" t="s">
        <v>137</v>
      </c>
      <c r="B898" s="126">
        <v>2043</v>
      </c>
      <c r="C898" s="165" t="s">
        <v>1130</v>
      </c>
      <c r="D898" s="166">
        <v>2.5409612398529804E-2</v>
      </c>
      <c r="E898" s="130">
        <v>2.4007035536224549E-3</v>
      </c>
      <c r="F898" s="131">
        <v>1.9160215501351024E-2</v>
      </c>
      <c r="G898" s="131">
        <v>5.6300195696635331E-4</v>
      </c>
      <c r="H898" s="145">
        <v>2.0000009999999995E-3</v>
      </c>
      <c r="I898" s="145">
        <v>1.5750005000000001E-2</v>
      </c>
      <c r="J898" s="132">
        <v>6.115824095724692E-4</v>
      </c>
      <c r="K898" s="146">
        <v>1.7313765974678466E-5</v>
      </c>
      <c r="L898" s="147">
        <v>1.8096621617692413E-5</v>
      </c>
    </row>
    <row r="899" spans="1:12" ht="15.75" x14ac:dyDescent="0.25">
      <c r="A899" s="164" t="s">
        <v>137</v>
      </c>
      <c r="B899" s="126">
        <v>2044</v>
      </c>
      <c r="C899" s="165" t="s">
        <v>1131</v>
      </c>
      <c r="D899" s="166">
        <v>2.5345361607978813E-2</v>
      </c>
      <c r="E899" s="130">
        <v>2.3240960341290445E-3</v>
      </c>
      <c r="F899" s="131">
        <v>1.8947345629357477E-2</v>
      </c>
      <c r="G899" s="131">
        <v>5.497267041438043E-4</v>
      </c>
      <c r="H899" s="145">
        <v>2.0000009999999999E-3</v>
      </c>
      <c r="I899" s="145">
        <v>1.5750005000000001E-2</v>
      </c>
      <c r="J899" s="132">
        <v>5.9715626935875768E-4</v>
      </c>
      <c r="K899" s="146">
        <v>1.7031567193030343E-5</v>
      </c>
      <c r="L899" s="147">
        <v>1.7801658046458078E-5</v>
      </c>
    </row>
    <row r="900" spans="1:12" ht="15.75" x14ac:dyDescent="0.25">
      <c r="A900" s="164" t="s">
        <v>137</v>
      </c>
      <c r="B900" s="126">
        <v>2045</v>
      </c>
      <c r="C900" s="165" t="s">
        <v>1132</v>
      </c>
      <c r="D900" s="166">
        <v>2.5291956732355889E-2</v>
      </c>
      <c r="E900" s="130">
        <v>2.2694633066672565E-3</v>
      </c>
      <c r="F900" s="131">
        <v>1.8801338538457078E-2</v>
      </c>
      <c r="G900" s="131">
        <v>5.3864454405402038E-4</v>
      </c>
      <c r="H900" s="145">
        <v>2.0000009999999999E-3</v>
      </c>
      <c r="I900" s="145">
        <v>1.5750005000000001E-2</v>
      </c>
      <c r="J900" s="132">
        <v>5.8511230722235676E-4</v>
      </c>
      <c r="K900" s="146">
        <v>1.6809592258789342E-5</v>
      </c>
      <c r="L900" s="147">
        <v>1.7569646902981806E-5</v>
      </c>
    </row>
    <row r="901" spans="1:12" ht="15.75" x14ac:dyDescent="0.25">
      <c r="A901" s="164" t="s">
        <v>137</v>
      </c>
      <c r="B901" s="126">
        <v>2046</v>
      </c>
      <c r="C901" s="165" t="s">
        <v>1133</v>
      </c>
      <c r="D901" s="166">
        <v>2.5248725458658028E-2</v>
      </c>
      <c r="E901" s="130">
        <v>2.2220307385880426E-3</v>
      </c>
      <c r="F901" s="131">
        <v>1.8681689555007618E-2</v>
      </c>
      <c r="G901" s="131">
        <v>5.2950809360964568E-4</v>
      </c>
      <c r="H901" s="145">
        <v>2.0000009999999995E-3</v>
      </c>
      <c r="I901" s="145">
        <v>1.5750004999999997E-2</v>
      </c>
      <c r="J901" s="132">
        <v>5.7518338559294391E-4</v>
      </c>
      <c r="K901" s="146">
        <v>1.6638299321692793E-5</v>
      </c>
      <c r="L901" s="147">
        <v>1.7390607737292112E-5</v>
      </c>
    </row>
    <row r="902" spans="1:12" ht="15.75" x14ac:dyDescent="0.25">
      <c r="A902" s="164" t="s">
        <v>137</v>
      </c>
      <c r="B902" s="126">
        <v>2047</v>
      </c>
      <c r="C902" s="165" t="s">
        <v>1134</v>
      </c>
      <c r="D902" s="166">
        <v>2.521350323758411E-2</v>
      </c>
      <c r="E902" s="130">
        <v>2.1806379414008028E-3</v>
      </c>
      <c r="F902" s="131">
        <v>1.8570748079926001E-2</v>
      </c>
      <c r="G902" s="131">
        <v>5.2206563590780184E-4</v>
      </c>
      <c r="H902" s="145">
        <v>2.0000009999999995E-3</v>
      </c>
      <c r="I902" s="145">
        <v>1.5750005000000001E-2</v>
      </c>
      <c r="J902" s="132">
        <v>5.6709404631544679E-4</v>
      </c>
      <c r="K902" s="146">
        <v>1.6507814826599507E-5</v>
      </c>
      <c r="L902" s="147">
        <v>1.7254227133226338E-5</v>
      </c>
    </row>
    <row r="903" spans="1:12" ht="15.75" x14ac:dyDescent="0.25">
      <c r="A903" s="164" t="s">
        <v>137</v>
      </c>
      <c r="B903" s="126">
        <v>2048</v>
      </c>
      <c r="C903" s="165" t="s">
        <v>1135</v>
      </c>
      <c r="D903" s="166">
        <v>2.5184759577352962E-2</v>
      </c>
      <c r="E903" s="130">
        <v>2.147802710659738E-3</v>
      </c>
      <c r="F903" s="131">
        <v>1.8481521079438346E-2</v>
      </c>
      <c r="G903" s="131">
        <v>5.1600676013985401E-4</v>
      </c>
      <c r="H903" s="145">
        <v>2.0000009999999999E-3</v>
      </c>
      <c r="I903" s="145">
        <v>1.5750005000000004E-2</v>
      </c>
      <c r="J903" s="132">
        <v>5.6050954886058789E-4</v>
      </c>
      <c r="K903" s="146">
        <v>1.6389709420364469E-5</v>
      </c>
      <c r="L903" s="147">
        <v>1.7130783591190487E-5</v>
      </c>
    </row>
    <row r="904" spans="1:12" ht="15.75" x14ac:dyDescent="0.25">
      <c r="A904" s="164" t="s">
        <v>137</v>
      </c>
      <c r="B904" s="126">
        <v>2049</v>
      </c>
      <c r="C904" s="165" t="s">
        <v>1136</v>
      </c>
      <c r="D904" s="166">
        <v>2.5160439591377183E-2</v>
      </c>
      <c r="E904" s="130">
        <v>2.1354611765933918E-3</v>
      </c>
      <c r="F904" s="131">
        <v>1.8488926227050687E-2</v>
      </c>
      <c r="G904" s="131">
        <v>5.1202394175319736E-4</v>
      </c>
      <c r="H904" s="145">
        <v>2.0000009999999999E-3</v>
      </c>
      <c r="I904" s="145">
        <v>1.5750005000000001E-2</v>
      </c>
      <c r="J904" s="132">
        <v>5.5618199858132656E-4</v>
      </c>
      <c r="K904" s="146">
        <v>1.6305222602638817E-5</v>
      </c>
      <c r="L904" s="147">
        <v>1.7042468948148824E-5</v>
      </c>
    </row>
    <row r="905" spans="1:12" ht="15.75" x14ac:dyDescent="0.25">
      <c r="A905" s="164" t="s">
        <v>137</v>
      </c>
      <c r="B905" s="126">
        <v>2050</v>
      </c>
      <c r="C905" s="165" t="s">
        <v>1137</v>
      </c>
      <c r="D905" s="166">
        <v>2.5140831235887524E-2</v>
      </c>
      <c r="E905" s="130">
        <v>2.1257558999377099E-3</v>
      </c>
      <c r="F905" s="131">
        <v>1.84970790027893E-2</v>
      </c>
      <c r="G905" s="131">
        <v>5.0888418869086266E-4</v>
      </c>
      <c r="H905" s="145">
        <v>2.0000009999999995E-3</v>
      </c>
      <c r="I905" s="145">
        <v>1.5750005000000001E-2</v>
      </c>
      <c r="J905" s="132">
        <v>5.5277072194848944E-4</v>
      </c>
      <c r="K905" s="146">
        <v>1.6221015073217366E-5</v>
      </c>
      <c r="L905" s="147">
        <v>1.6954454691196848E-5</v>
      </c>
    </row>
    <row r="906" spans="1:12" ht="15.75" x14ac:dyDescent="0.25">
      <c r="A906" s="164" t="s">
        <v>134</v>
      </c>
      <c r="B906" s="126">
        <v>2015</v>
      </c>
      <c r="C906" s="165" t="s">
        <v>136</v>
      </c>
      <c r="D906" s="166">
        <v>4.844669272039049E-2</v>
      </c>
      <c r="E906" s="130">
        <v>0.11244542591344994</v>
      </c>
      <c r="F906" s="131">
        <v>0.32354384412879444</v>
      </c>
      <c r="G906" s="131">
        <v>3.4870781512901091E-3</v>
      </c>
      <c r="H906" s="145">
        <v>2.0000009999999999E-3</v>
      </c>
      <c r="I906" s="145">
        <v>1.5750005000000001E-2</v>
      </c>
      <c r="J906" s="132">
        <v>3.7705221418218916E-3</v>
      </c>
      <c r="K906" s="146">
        <v>2.7806467992607547E-4</v>
      </c>
      <c r="L906" s="147">
        <v>2.906375346345267E-4</v>
      </c>
    </row>
    <row r="907" spans="1:12" ht="15.75" x14ac:dyDescent="0.25">
      <c r="A907" s="164" t="s">
        <v>134</v>
      </c>
      <c r="B907" s="126">
        <v>2016</v>
      </c>
      <c r="C907" s="165" t="s">
        <v>135</v>
      </c>
      <c r="D907" s="166">
        <v>4.7714893297217516E-2</v>
      </c>
      <c r="E907" s="130">
        <v>9.4838089927894845E-2</v>
      </c>
      <c r="F907" s="131">
        <v>0.28130177748897428</v>
      </c>
      <c r="G907" s="131">
        <v>3.2352122716089301E-3</v>
      </c>
      <c r="H907" s="145">
        <v>2.0000010000000004E-3</v>
      </c>
      <c r="I907" s="145">
        <v>1.5750005000000004E-2</v>
      </c>
      <c r="J907" s="132">
        <v>3.5011451770678866E-3</v>
      </c>
      <c r="K907" s="146">
        <v>2.302029432234585E-4</v>
      </c>
      <c r="L907" s="147">
        <v>2.4061170158108942E-4</v>
      </c>
    </row>
    <row r="908" spans="1:12" ht="15.75" x14ac:dyDescent="0.25">
      <c r="A908" s="164" t="s">
        <v>134</v>
      </c>
      <c r="B908" s="126">
        <v>2017</v>
      </c>
      <c r="C908" s="165" t="s">
        <v>1138</v>
      </c>
      <c r="D908" s="166">
        <v>4.670555202227597E-2</v>
      </c>
      <c r="E908" s="130">
        <v>7.8747289446338506E-2</v>
      </c>
      <c r="F908" s="131">
        <v>0.24252992149395328</v>
      </c>
      <c r="G908" s="131">
        <v>3.0647246907970216E-3</v>
      </c>
      <c r="H908" s="145">
        <v>2.0000009999999995E-3</v>
      </c>
      <c r="I908" s="145">
        <v>1.5750005000000001E-2</v>
      </c>
      <c r="J908" s="132">
        <v>3.3189375686058964E-3</v>
      </c>
      <c r="K908" s="146">
        <v>2.0809574692523232E-4</v>
      </c>
      <c r="L908" s="147">
        <v>2.1750491172066927E-4</v>
      </c>
    </row>
    <row r="909" spans="1:12" ht="15.75" x14ac:dyDescent="0.25">
      <c r="A909" s="164" t="s">
        <v>134</v>
      </c>
      <c r="B909" s="126">
        <v>2018</v>
      </c>
      <c r="C909" s="165" t="s">
        <v>1139</v>
      </c>
      <c r="D909" s="166">
        <v>4.5643568666285418E-2</v>
      </c>
      <c r="E909" s="130">
        <v>6.5133888990635061E-2</v>
      </c>
      <c r="F909" s="131">
        <v>0.20845366279793162</v>
      </c>
      <c r="G909" s="131">
        <v>2.9510258618504351E-3</v>
      </c>
      <c r="H909" s="145">
        <v>2.0000009999999999E-3</v>
      </c>
      <c r="I909" s="145">
        <v>1.5750004999999997E-2</v>
      </c>
      <c r="J909" s="132">
        <v>3.1978253901908723E-3</v>
      </c>
      <c r="K909" s="146">
        <v>1.8982816984870946E-4</v>
      </c>
      <c r="L909" s="147">
        <v>1.9841135462830668E-4</v>
      </c>
    </row>
    <row r="910" spans="1:12" ht="15.75" x14ac:dyDescent="0.25">
      <c r="A910" s="164" t="s">
        <v>134</v>
      </c>
      <c r="B910" s="126">
        <v>2019</v>
      </c>
      <c r="C910" s="165" t="s">
        <v>1140</v>
      </c>
      <c r="D910" s="166">
        <v>4.4504894504305406E-2</v>
      </c>
      <c r="E910" s="130">
        <v>5.3727151196513299E-2</v>
      </c>
      <c r="F910" s="131">
        <v>0.17918085888681234</v>
      </c>
      <c r="G910" s="131">
        <v>2.8620982352437208E-3</v>
      </c>
      <c r="H910" s="145">
        <v>2.0000009999999995E-3</v>
      </c>
      <c r="I910" s="145">
        <v>1.5750005000000001E-2</v>
      </c>
      <c r="J910" s="132">
        <v>3.1031595525312823E-3</v>
      </c>
      <c r="K910" s="146">
        <v>1.7352353560356717E-4</v>
      </c>
      <c r="L910" s="147">
        <v>1.8136949838350495E-4</v>
      </c>
    </row>
    <row r="911" spans="1:12" ht="15.75" x14ac:dyDescent="0.25">
      <c r="A911" s="164" t="s">
        <v>134</v>
      </c>
      <c r="B911" s="126">
        <v>2020</v>
      </c>
      <c r="C911" s="165" t="s">
        <v>1141</v>
      </c>
      <c r="D911" s="166">
        <v>4.3308464078344953E-2</v>
      </c>
      <c r="E911" s="130">
        <v>4.4621619876565641E-2</v>
      </c>
      <c r="F911" s="131">
        <v>0.15419867736047951</v>
      </c>
      <c r="G911" s="131">
        <v>2.7388645125919642E-3</v>
      </c>
      <c r="H911" s="145">
        <v>2.0000010000000004E-3</v>
      </c>
      <c r="I911" s="145">
        <v>1.5750005000000004E-2</v>
      </c>
      <c r="J911" s="132">
        <v>2.9704826444000615E-3</v>
      </c>
      <c r="K911" s="146">
        <v>1.5945168920046313E-4</v>
      </c>
      <c r="L911" s="147">
        <v>1.6666138676375118E-4</v>
      </c>
    </row>
    <row r="912" spans="1:12" ht="15.75" x14ac:dyDescent="0.25">
      <c r="A912" s="164" t="s">
        <v>134</v>
      </c>
      <c r="B912" s="126">
        <v>2021</v>
      </c>
      <c r="C912" s="165" t="s">
        <v>1142</v>
      </c>
      <c r="D912" s="166">
        <v>4.2040948653884976E-2</v>
      </c>
      <c r="E912" s="130">
        <v>3.7639677712952457E-2</v>
      </c>
      <c r="F912" s="131">
        <v>0.1327455296241985</v>
      </c>
      <c r="G912" s="131">
        <v>2.5718936119221562E-3</v>
      </c>
      <c r="H912" s="145">
        <v>2.0000010000000004E-3</v>
      </c>
      <c r="I912" s="145">
        <v>1.5750005000000001E-2</v>
      </c>
      <c r="J912" s="132">
        <v>2.789951906233515E-3</v>
      </c>
      <c r="K912" s="146">
        <v>1.4506536203827633E-4</v>
      </c>
      <c r="L912" s="147">
        <v>1.5162457198482026E-4</v>
      </c>
    </row>
    <row r="913" spans="1:12" ht="15.75" x14ac:dyDescent="0.25">
      <c r="A913" s="164" t="s">
        <v>134</v>
      </c>
      <c r="B913" s="126">
        <v>2022</v>
      </c>
      <c r="C913" s="165" t="s">
        <v>1143</v>
      </c>
      <c r="D913" s="166">
        <v>4.0751644256328406E-2</v>
      </c>
      <c r="E913" s="130">
        <v>3.0020017142277731E-2</v>
      </c>
      <c r="F913" s="131">
        <v>0.11320127664318591</v>
      </c>
      <c r="G913" s="131">
        <v>2.4132626401293451E-3</v>
      </c>
      <c r="H913" s="145">
        <v>2.0000010000000004E-3</v>
      </c>
      <c r="I913" s="145">
        <v>1.5750005000000001E-2</v>
      </c>
      <c r="J913" s="132">
        <v>2.6187672697642662E-3</v>
      </c>
      <c r="K913" s="146">
        <v>1.3219688065871387E-4</v>
      </c>
      <c r="L913" s="147">
        <v>1.3817424013108217E-4</v>
      </c>
    </row>
    <row r="914" spans="1:12" ht="15.75" x14ac:dyDescent="0.25">
      <c r="A914" s="164" t="s">
        <v>134</v>
      </c>
      <c r="B914" s="126">
        <v>2023</v>
      </c>
      <c r="C914" s="165" t="s">
        <v>1144</v>
      </c>
      <c r="D914" s="166">
        <v>3.9469498546339618E-2</v>
      </c>
      <c r="E914" s="130">
        <v>2.5592942467168343E-2</v>
      </c>
      <c r="F914" s="131">
        <v>9.7908578701882479E-2</v>
      </c>
      <c r="G914" s="131">
        <v>2.2711447057495388E-3</v>
      </c>
      <c r="H914" s="145">
        <v>2.0000009999999999E-3</v>
      </c>
      <c r="I914" s="145">
        <v>1.5750005000000004E-2</v>
      </c>
      <c r="J914" s="132">
        <v>2.4648409619434605E-3</v>
      </c>
      <c r="K914" s="146">
        <v>1.2050115426478327E-4</v>
      </c>
      <c r="L914" s="147">
        <v>1.2594967753044436E-4</v>
      </c>
    </row>
    <row r="915" spans="1:12" ht="15.75" x14ac:dyDescent="0.25">
      <c r="A915" s="164" t="s">
        <v>134</v>
      </c>
      <c r="B915" s="126">
        <v>2024</v>
      </c>
      <c r="C915" s="165" t="s">
        <v>1145</v>
      </c>
      <c r="D915" s="166">
        <v>3.8184833512652547E-2</v>
      </c>
      <c r="E915" s="130">
        <v>2.1945583845063288E-2</v>
      </c>
      <c r="F915" s="131">
        <v>8.5289084518464037E-2</v>
      </c>
      <c r="G915" s="131">
        <v>2.1385259643650362E-3</v>
      </c>
      <c r="H915" s="145">
        <v>2.0000009999999999E-3</v>
      </c>
      <c r="I915" s="145">
        <v>1.5750004999999997E-2</v>
      </c>
      <c r="J915" s="132">
        <v>2.3216381380733748E-3</v>
      </c>
      <c r="K915" s="146">
        <v>9.8701970008687931E-5</v>
      </c>
      <c r="L915" s="147">
        <v>1.0316483700271656E-4</v>
      </c>
    </row>
    <row r="916" spans="1:12" ht="15.75" x14ac:dyDescent="0.25">
      <c r="A916" s="164" t="s">
        <v>134</v>
      </c>
      <c r="B916" s="126">
        <v>2025</v>
      </c>
      <c r="C916" s="165" t="s">
        <v>1146</v>
      </c>
      <c r="D916" s="166">
        <v>3.6930068313385911E-2</v>
      </c>
      <c r="E916" s="130">
        <v>1.9312648572269223E-2</v>
      </c>
      <c r="F916" s="131">
        <v>7.5756710717972991E-2</v>
      </c>
      <c r="G916" s="131">
        <v>2.0470147235660619E-3</v>
      </c>
      <c r="H916" s="145">
        <v>2.0000009999999999E-3</v>
      </c>
      <c r="I916" s="145">
        <v>1.5750005000000001E-2</v>
      </c>
      <c r="J916" s="132">
        <v>2.2224739863649337E-3</v>
      </c>
      <c r="K916" s="146">
        <v>9.0508814372679204E-5</v>
      </c>
      <c r="L916" s="147">
        <v>9.4601225922333885E-5</v>
      </c>
    </row>
    <row r="917" spans="1:12" ht="15.75" x14ac:dyDescent="0.25">
      <c r="A917" s="164" t="s">
        <v>134</v>
      </c>
      <c r="B917" s="126">
        <v>2026</v>
      </c>
      <c r="C917" s="165" t="s">
        <v>1147</v>
      </c>
      <c r="D917" s="166">
        <v>3.5751879823499942E-2</v>
      </c>
      <c r="E917" s="130">
        <v>1.7055607791152914E-2</v>
      </c>
      <c r="F917" s="131">
        <v>6.7817390749617609E-2</v>
      </c>
      <c r="G917" s="131">
        <v>1.9485351004173302E-3</v>
      </c>
      <c r="H917" s="145">
        <v>2.0000009999999999E-3</v>
      </c>
      <c r="I917" s="145">
        <v>1.5750005000000001E-2</v>
      </c>
      <c r="J917" s="132">
        <v>2.1159495755328156E-3</v>
      </c>
      <c r="K917" s="146">
        <v>7.6883288146425478E-5</v>
      </c>
      <c r="L917" s="147">
        <v>8.0359607342835021E-5</v>
      </c>
    </row>
    <row r="918" spans="1:12" ht="15.75" x14ac:dyDescent="0.25">
      <c r="A918" s="164" t="s">
        <v>134</v>
      </c>
      <c r="B918" s="126">
        <v>2027</v>
      </c>
      <c r="C918" s="165" t="s">
        <v>1148</v>
      </c>
      <c r="D918" s="166">
        <v>3.4638495844018409E-2</v>
      </c>
      <c r="E918" s="130">
        <v>1.5132652587569215E-2</v>
      </c>
      <c r="F918" s="131">
        <v>6.1104249391582023E-2</v>
      </c>
      <c r="G918" s="131">
        <v>1.8418810229264768E-3</v>
      </c>
      <c r="H918" s="145">
        <v>2.0000009999999995E-3</v>
      </c>
      <c r="I918" s="145">
        <v>1.5750005000000001E-2</v>
      </c>
      <c r="J918" s="132">
        <v>2.00045568434631E-3</v>
      </c>
      <c r="K918" s="146">
        <v>6.5087300810125637E-5</v>
      </c>
      <c r="L918" s="147">
        <v>6.8030262802657061E-5</v>
      </c>
    </row>
    <row r="919" spans="1:12" ht="15.75" x14ac:dyDescent="0.25">
      <c r="A919" s="164" t="s">
        <v>134</v>
      </c>
      <c r="B919" s="126">
        <v>2028</v>
      </c>
      <c r="C919" s="165" t="s">
        <v>1149</v>
      </c>
      <c r="D919" s="166">
        <v>3.3600848603641494E-2</v>
      </c>
      <c r="E919" s="130">
        <v>1.3525670632312851E-2</v>
      </c>
      <c r="F919" s="131">
        <v>5.5503706694973891E-2</v>
      </c>
      <c r="G919" s="131">
        <v>1.7303876791814115E-3</v>
      </c>
      <c r="H919" s="145">
        <v>2.0000009999999999E-3</v>
      </c>
      <c r="I919" s="145">
        <v>1.5750005000000001E-2</v>
      </c>
      <c r="J919" s="132">
        <v>1.879500904826311E-3</v>
      </c>
      <c r="K919" s="146">
        <v>5.7893230888972102E-5</v>
      </c>
      <c r="L919" s="147">
        <v>6.051090781179417E-5</v>
      </c>
    </row>
    <row r="920" spans="1:12" ht="15.75" x14ac:dyDescent="0.25">
      <c r="A920" s="164" t="s">
        <v>134</v>
      </c>
      <c r="B920" s="126">
        <v>2029</v>
      </c>
      <c r="C920" s="165" t="s">
        <v>1150</v>
      </c>
      <c r="D920" s="166">
        <v>3.2643866265881352E-2</v>
      </c>
      <c r="E920" s="130">
        <v>1.2050994194190107E-2</v>
      </c>
      <c r="F920" s="131">
        <v>5.0496676010922406E-2</v>
      </c>
      <c r="G920" s="131">
        <v>1.6220508993441895E-3</v>
      </c>
      <c r="H920" s="145">
        <v>2.0000009999999999E-3</v>
      </c>
      <c r="I920" s="145">
        <v>1.5750005000000001E-2</v>
      </c>
      <c r="J920" s="132">
        <v>1.7619496114792085E-3</v>
      </c>
      <c r="K920" s="146">
        <v>5.1416554055478089E-5</v>
      </c>
      <c r="L920" s="147">
        <v>5.3741379193333247E-5</v>
      </c>
    </row>
    <row r="921" spans="1:12" ht="15.75" x14ac:dyDescent="0.25">
      <c r="A921" s="164" t="s">
        <v>134</v>
      </c>
      <c r="B921" s="126">
        <v>2030</v>
      </c>
      <c r="C921" s="165" t="s">
        <v>1151</v>
      </c>
      <c r="D921" s="166">
        <v>3.1762161556531297E-2</v>
      </c>
      <c r="E921" s="130">
        <v>1.0846929783262611E-2</v>
      </c>
      <c r="F921" s="131">
        <v>4.6283885240710032E-2</v>
      </c>
      <c r="G921" s="131">
        <v>1.519798269319695E-3</v>
      </c>
      <c r="H921" s="145">
        <v>2.0000009999999999E-3</v>
      </c>
      <c r="I921" s="145">
        <v>1.5750005000000001E-2</v>
      </c>
      <c r="J921" s="132">
        <v>1.6509797139249419E-3</v>
      </c>
      <c r="K921" s="146">
        <v>4.5767855069511721E-5</v>
      </c>
      <c r="L921" s="147">
        <v>4.7837275228069532E-5</v>
      </c>
    </row>
    <row r="922" spans="1:12" ht="15.75" x14ac:dyDescent="0.25">
      <c r="A922" s="164" t="s">
        <v>134</v>
      </c>
      <c r="B922" s="126">
        <v>2031</v>
      </c>
      <c r="C922" s="165" t="s">
        <v>1152</v>
      </c>
      <c r="D922" s="166">
        <v>3.0963747039574659E-2</v>
      </c>
      <c r="E922" s="130">
        <v>9.7720199870932334E-3</v>
      </c>
      <c r="F922" s="131">
        <v>4.2550256398017815E-2</v>
      </c>
      <c r="G922" s="131">
        <v>1.42398467313068E-3</v>
      </c>
      <c r="H922" s="145">
        <v>2.0000009999999999E-3</v>
      </c>
      <c r="I922" s="145">
        <v>1.5750005000000001E-2</v>
      </c>
      <c r="J922" s="132">
        <v>1.546947497218951E-3</v>
      </c>
      <c r="K922" s="146">
        <v>4.1665648971042793E-5</v>
      </c>
      <c r="L922" s="147">
        <v>4.3549585332187646E-5</v>
      </c>
    </row>
    <row r="923" spans="1:12" ht="15.75" x14ac:dyDescent="0.25">
      <c r="A923" s="164" t="s">
        <v>134</v>
      </c>
      <c r="B923" s="126">
        <v>2032</v>
      </c>
      <c r="C923" s="165" t="s">
        <v>1153</v>
      </c>
      <c r="D923" s="166">
        <v>3.0249503573325488E-2</v>
      </c>
      <c r="E923" s="130">
        <v>8.8453010341499518E-3</v>
      </c>
      <c r="F923" s="131">
        <v>3.9453338806665586E-2</v>
      </c>
      <c r="G923" s="131">
        <v>1.3366162645623454E-3</v>
      </c>
      <c r="H923" s="145">
        <v>2.0000009999999995E-3</v>
      </c>
      <c r="I923" s="145">
        <v>1.5750005000000001E-2</v>
      </c>
      <c r="J923" s="132">
        <v>1.4520323789810525E-3</v>
      </c>
      <c r="K923" s="146">
        <v>3.9164929679037875E-5</v>
      </c>
      <c r="L923" s="147">
        <v>4.093579738527873E-5</v>
      </c>
    </row>
    <row r="924" spans="1:12" ht="15.75" x14ac:dyDescent="0.25">
      <c r="A924" s="164" t="s">
        <v>134</v>
      </c>
      <c r="B924" s="126">
        <v>2033</v>
      </c>
      <c r="C924" s="165" t="s">
        <v>1154</v>
      </c>
      <c r="D924" s="166">
        <v>2.9601493842501266E-2</v>
      </c>
      <c r="E924" s="130">
        <v>8.0016455095765302E-3</v>
      </c>
      <c r="F924" s="131">
        <v>3.6695072393185119E-2</v>
      </c>
      <c r="G924" s="131">
        <v>1.2540719955700093E-3</v>
      </c>
      <c r="H924" s="145">
        <v>2.0000009999999995E-3</v>
      </c>
      <c r="I924" s="145">
        <v>1.5750005000000001E-2</v>
      </c>
      <c r="J924" s="132">
        <v>1.3623538054561551E-3</v>
      </c>
      <c r="K924" s="146">
        <v>3.689394960168859E-5</v>
      </c>
      <c r="L924" s="147">
        <v>3.8562128331244856E-5</v>
      </c>
    </row>
    <row r="925" spans="1:12" ht="15.75" x14ac:dyDescent="0.25">
      <c r="A925" s="164" t="s">
        <v>134</v>
      </c>
      <c r="B925" s="126">
        <v>2034</v>
      </c>
      <c r="C925" s="165" t="s">
        <v>1155</v>
      </c>
      <c r="D925" s="166">
        <v>2.9024269721195633E-2</v>
      </c>
      <c r="E925" s="130">
        <v>7.2371833234391135E-3</v>
      </c>
      <c r="F925" s="131">
        <v>3.430920199614506E-2</v>
      </c>
      <c r="G925" s="131">
        <v>1.1775904457363632E-3</v>
      </c>
      <c r="H925" s="145">
        <v>2.0000010000000004E-3</v>
      </c>
      <c r="I925" s="145">
        <v>1.5750005000000004E-2</v>
      </c>
      <c r="J925" s="132">
        <v>1.2792607577466752E-3</v>
      </c>
      <c r="K925" s="146">
        <v>3.4831663876718273E-5</v>
      </c>
      <c r="L925" s="147">
        <v>3.6406598144728162E-5</v>
      </c>
    </row>
    <row r="926" spans="1:12" ht="15.75" x14ac:dyDescent="0.25">
      <c r="A926" s="164" t="s">
        <v>134</v>
      </c>
      <c r="B926" s="126">
        <v>2035</v>
      </c>
      <c r="C926" s="165" t="s">
        <v>1156</v>
      </c>
      <c r="D926" s="166">
        <v>2.8505213520233091E-2</v>
      </c>
      <c r="E926" s="130">
        <v>6.5508679319973475E-3</v>
      </c>
      <c r="F926" s="131">
        <v>3.2262801898144448E-2</v>
      </c>
      <c r="G926" s="131">
        <v>1.1068365950178476E-3</v>
      </c>
      <c r="H926" s="145">
        <v>2.0000009999999999E-3</v>
      </c>
      <c r="I926" s="145">
        <v>1.5750005000000001E-2</v>
      </c>
      <c r="J926" s="132">
        <v>1.2023887765280836E-3</v>
      </c>
      <c r="K926" s="146">
        <v>3.2978799685595807E-5</v>
      </c>
      <c r="L926" s="147">
        <v>3.4469955875271491E-5</v>
      </c>
    </row>
    <row r="927" spans="1:12" ht="15.75" x14ac:dyDescent="0.25">
      <c r="A927" s="164" t="s">
        <v>134</v>
      </c>
      <c r="B927" s="126">
        <v>2036</v>
      </c>
      <c r="C927" s="165" t="s">
        <v>1157</v>
      </c>
      <c r="D927" s="166">
        <v>2.8058905324100342E-2</v>
      </c>
      <c r="E927" s="130">
        <v>5.9722455860851155E-3</v>
      </c>
      <c r="F927" s="131">
        <v>3.0588527944280356E-2</v>
      </c>
      <c r="G927" s="131">
        <v>1.0471822647979544E-3</v>
      </c>
      <c r="H927" s="145">
        <v>2.0000009999999995E-3</v>
      </c>
      <c r="I927" s="145">
        <v>1.5750005000000001E-2</v>
      </c>
      <c r="J927" s="132">
        <v>1.1375776456323979E-3</v>
      </c>
      <c r="K927" s="146">
        <v>3.1353621505323432E-5</v>
      </c>
      <c r="L927" s="147">
        <v>3.277128804120367E-5</v>
      </c>
    </row>
    <row r="928" spans="1:12" ht="15.75" x14ac:dyDescent="0.25">
      <c r="A928" s="164" t="s">
        <v>134</v>
      </c>
      <c r="B928" s="126">
        <v>2037</v>
      </c>
      <c r="C928" s="165" t="s">
        <v>1158</v>
      </c>
      <c r="D928" s="166">
        <v>2.7662215187320878E-2</v>
      </c>
      <c r="E928" s="130">
        <v>5.4425837616544487E-3</v>
      </c>
      <c r="F928" s="131">
        <v>2.9079169458497148E-2</v>
      </c>
      <c r="G928" s="131">
        <v>9.9322880587282081E-4</v>
      </c>
      <c r="H928" s="145">
        <v>2.0000010000000004E-3</v>
      </c>
      <c r="I928" s="145">
        <v>1.5750005000000004E-2</v>
      </c>
      <c r="J928" s="132">
        <v>1.0789612219817663E-3</v>
      </c>
      <c r="K928" s="146">
        <v>2.987737695701216E-5</v>
      </c>
      <c r="L928" s="147">
        <v>3.1228295713146705E-5</v>
      </c>
    </row>
    <row r="929" spans="1:12" ht="15.75" x14ac:dyDescent="0.25">
      <c r="A929" s="164" t="s">
        <v>134</v>
      </c>
      <c r="B929" s="126">
        <v>2038</v>
      </c>
      <c r="C929" s="165" t="s">
        <v>1159</v>
      </c>
      <c r="D929" s="166">
        <v>2.7321451349000381E-2</v>
      </c>
      <c r="E929" s="130">
        <v>4.9430631849825286E-3</v>
      </c>
      <c r="F929" s="131">
        <v>2.7636634818092008E-2</v>
      </c>
      <c r="G929" s="131">
        <v>9.4406433532481944E-4</v>
      </c>
      <c r="H929" s="145">
        <v>2.0000009999999999E-3</v>
      </c>
      <c r="I929" s="145">
        <v>1.5750005000000001E-2</v>
      </c>
      <c r="J929" s="132">
        <v>1.0255630645875451E-3</v>
      </c>
      <c r="K929" s="146">
        <v>2.815696985825339E-5</v>
      </c>
      <c r="L929" s="147">
        <v>2.9430097256624007E-5</v>
      </c>
    </row>
    <row r="930" spans="1:12" ht="15.75" x14ac:dyDescent="0.25">
      <c r="A930" s="164" t="s">
        <v>134</v>
      </c>
      <c r="B930" s="126">
        <v>2039</v>
      </c>
      <c r="C930" s="165" t="s">
        <v>1160</v>
      </c>
      <c r="D930" s="166">
        <v>2.7022677205323715E-2</v>
      </c>
      <c r="E930" s="130">
        <v>4.480861141404318E-3</v>
      </c>
      <c r="F930" s="131">
        <v>2.6330465624474088E-2</v>
      </c>
      <c r="G930" s="131">
        <v>9.006718835515155E-4</v>
      </c>
      <c r="H930" s="145">
        <v>2.0000009999999999E-3</v>
      </c>
      <c r="I930" s="145">
        <v>1.5750005000000004E-2</v>
      </c>
      <c r="J930" s="132">
        <v>9.7841443445618515E-4</v>
      </c>
      <c r="K930" s="146">
        <v>2.7098726568815882E-5</v>
      </c>
      <c r="L930" s="147">
        <v>2.832401530098425E-5</v>
      </c>
    </row>
    <row r="931" spans="1:12" ht="15.75" x14ac:dyDescent="0.25">
      <c r="A931" s="164" t="s">
        <v>134</v>
      </c>
      <c r="B931" s="126">
        <v>2040</v>
      </c>
      <c r="C931" s="165" t="s">
        <v>1161</v>
      </c>
      <c r="D931" s="166">
        <v>2.6761169250131469E-2</v>
      </c>
      <c r="E931" s="130">
        <v>4.0998974876381485E-3</v>
      </c>
      <c r="F931" s="131">
        <v>2.5309447784848577E-2</v>
      </c>
      <c r="G931" s="131">
        <v>8.6250502573658285E-4</v>
      </c>
      <c r="H931" s="145">
        <v>2.0000009999999999E-3</v>
      </c>
      <c r="I931" s="145">
        <v>1.5750005000000001E-2</v>
      </c>
      <c r="J931" s="132">
        <v>9.369594513686173E-4</v>
      </c>
      <c r="K931" s="146">
        <v>2.5802886275025301E-5</v>
      </c>
      <c r="L931" s="147">
        <v>2.696957375095548E-5</v>
      </c>
    </row>
    <row r="932" spans="1:12" ht="15.75" x14ac:dyDescent="0.25">
      <c r="A932" s="164" t="s">
        <v>134</v>
      </c>
      <c r="B932" s="126">
        <v>2041</v>
      </c>
      <c r="C932" s="165" t="s">
        <v>1162</v>
      </c>
      <c r="D932" s="166">
        <v>2.6537993153853936E-2</v>
      </c>
      <c r="E932" s="130">
        <v>3.8371168295014309E-3</v>
      </c>
      <c r="F932" s="131">
        <v>2.4591909159472954E-2</v>
      </c>
      <c r="G932" s="131">
        <v>8.3397116872321907E-4</v>
      </c>
      <c r="H932" s="145">
        <v>2.0000009999999999E-3</v>
      </c>
      <c r="I932" s="145">
        <v>1.5750005000000004E-2</v>
      </c>
      <c r="J932" s="132">
        <v>9.0595740448483233E-4</v>
      </c>
      <c r="K932" s="146">
        <v>2.5062070180750542E-5</v>
      </c>
      <c r="L932" s="147">
        <v>2.6195269021867062E-5</v>
      </c>
    </row>
    <row r="933" spans="1:12" ht="15.75" x14ac:dyDescent="0.25">
      <c r="A933" s="164" t="s">
        <v>134</v>
      </c>
      <c r="B933" s="126">
        <v>2042</v>
      </c>
      <c r="C933" s="165" t="s">
        <v>1163</v>
      </c>
      <c r="D933" s="166">
        <v>2.6337868514549858E-2</v>
      </c>
      <c r="E933" s="130">
        <v>3.6035383042045828E-3</v>
      </c>
      <c r="F933" s="131">
        <v>2.3896665470745749E-2</v>
      </c>
      <c r="G933" s="131">
        <v>8.0937156282986922E-4</v>
      </c>
      <c r="H933" s="145">
        <v>2.0000009999999999E-3</v>
      </c>
      <c r="I933" s="145">
        <v>1.5750004999999997E-2</v>
      </c>
      <c r="J933" s="132">
        <v>8.7922942654945985E-4</v>
      </c>
      <c r="K933" s="146">
        <v>2.4448332675913171E-5</v>
      </c>
      <c r="L933" s="147">
        <v>2.5553775874157301E-5</v>
      </c>
    </row>
    <row r="934" spans="1:12" ht="15.75" x14ac:dyDescent="0.25">
      <c r="A934" s="164" t="s">
        <v>134</v>
      </c>
      <c r="B934" s="126">
        <v>2043</v>
      </c>
      <c r="C934" s="165" t="s">
        <v>1164</v>
      </c>
      <c r="D934" s="166">
        <v>2.6165293688858719E-2</v>
      </c>
      <c r="E934" s="130">
        <v>3.4118680205342733E-3</v>
      </c>
      <c r="F934" s="131">
        <v>2.3296044355243125E-2</v>
      </c>
      <c r="G934" s="131">
        <v>7.8823257077579993E-4</v>
      </c>
      <c r="H934" s="145">
        <v>2.0000009999999995E-3</v>
      </c>
      <c r="I934" s="145">
        <v>1.5750005000000001E-2</v>
      </c>
      <c r="J934" s="132">
        <v>8.5626054770477147E-4</v>
      </c>
      <c r="K934" s="146">
        <v>2.3936946344962987E-5</v>
      </c>
      <c r="L934" s="147">
        <v>2.5019269722765087E-5</v>
      </c>
    </row>
    <row r="935" spans="1:12" ht="15.75" x14ac:dyDescent="0.25">
      <c r="A935" s="164" t="s">
        <v>134</v>
      </c>
      <c r="B935" s="126">
        <v>2044</v>
      </c>
      <c r="C935" s="165" t="s">
        <v>1165</v>
      </c>
      <c r="D935" s="166">
        <v>2.6011314719244186E-2</v>
      </c>
      <c r="E935" s="130">
        <v>3.2791790028231021E-3</v>
      </c>
      <c r="F935" s="131">
        <v>2.287928329255861E-2</v>
      </c>
      <c r="G935" s="131">
        <v>7.702419276711496E-4</v>
      </c>
      <c r="H935" s="145">
        <v>2.0000009999999999E-3</v>
      </c>
      <c r="I935" s="145">
        <v>1.5750004999999997E-2</v>
      </c>
      <c r="J935" s="132">
        <v>8.3672337093820945E-4</v>
      </c>
      <c r="K935" s="146">
        <v>2.3244013842089499E-5</v>
      </c>
      <c r="L935" s="147">
        <v>2.4295000791174425E-5</v>
      </c>
    </row>
    <row r="936" spans="1:12" ht="15.75" x14ac:dyDescent="0.25">
      <c r="A936" s="164" t="s">
        <v>134</v>
      </c>
      <c r="B936" s="126">
        <v>2045</v>
      </c>
      <c r="C936" s="165" t="s">
        <v>1166</v>
      </c>
      <c r="D936" s="166">
        <v>2.5871255078535719E-2</v>
      </c>
      <c r="E936" s="130">
        <v>3.1839882298291189E-3</v>
      </c>
      <c r="F936" s="131">
        <v>2.2575108538568985E-2</v>
      </c>
      <c r="G936" s="131">
        <v>7.5507078696288716E-4</v>
      </c>
      <c r="H936" s="145">
        <v>2.0000009999999999E-3</v>
      </c>
      <c r="I936" s="145">
        <v>1.5750005000000004E-2</v>
      </c>
      <c r="J936" s="132">
        <v>8.2023840294157566E-4</v>
      </c>
      <c r="K936" s="146">
        <v>2.2886816198673888E-5</v>
      </c>
      <c r="L936" s="147">
        <v>2.3921656132815777E-5</v>
      </c>
    </row>
    <row r="937" spans="1:12" ht="15.75" x14ac:dyDescent="0.25">
      <c r="A937" s="164" t="s">
        <v>134</v>
      </c>
      <c r="B937" s="126">
        <v>2046</v>
      </c>
      <c r="C937" s="165" t="s">
        <v>1167</v>
      </c>
      <c r="D937" s="166">
        <v>2.5750108258069105E-2</v>
      </c>
      <c r="E937" s="130">
        <v>3.1021523651175477E-3</v>
      </c>
      <c r="F937" s="131">
        <v>2.2333022601905443E-2</v>
      </c>
      <c r="G937" s="131">
        <v>7.4237600804103636E-4</v>
      </c>
      <c r="H937" s="145">
        <v>2.0000009999999999E-3</v>
      </c>
      <c r="I937" s="145">
        <v>1.5750005000000001E-2</v>
      </c>
      <c r="J937" s="132">
        <v>8.0644454031760101E-4</v>
      </c>
      <c r="K937" s="146">
        <v>2.2589551032177329E-5</v>
      </c>
      <c r="L937" s="147">
        <v>2.3610952454563582E-5</v>
      </c>
    </row>
    <row r="938" spans="1:12" ht="15.75" x14ac:dyDescent="0.25">
      <c r="A938" s="164" t="s">
        <v>134</v>
      </c>
      <c r="B938" s="126">
        <v>2047</v>
      </c>
      <c r="C938" s="165" t="s">
        <v>1168</v>
      </c>
      <c r="D938" s="166">
        <v>2.5641497274660821E-2</v>
      </c>
      <c r="E938" s="130">
        <v>3.0312767489491408E-3</v>
      </c>
      <c r="F938" s="131">
        <v>2.2114266062144023E-2</v>
      </c>
      <c r="G938" s="131">
        <v>7.317404166779115E-4</v>
      </c>
      <c r="H938" s="145">
        <v>2.0000010000000004E-3</v>
      </c>
      <c r="I938" s="145">
        <v>1.5750005000000001E-2</v>
      </c>
      <c r="J938" s="132">
        <v>7.9489118615542142E-4</v>
      </c>
      <c r="K938" s="146">
        <v>2.2268058801453579E-5</v>
      </c>
      <c r="L938" s="147">
        <v>2.3274925565052702E-5</v>
      </c>
    </row>
    <row r="939" spans="1:12" ht="15.75" x14ac:dyDescent="0.25">
      <c r="A939" s="164" t="s">
        <v>134</v>
      </c>
      <c r="B939" s="126">
        <v>2048</v>
      </c>
      <c r="C939" s="165" t="s">
        <v>1169</v>
      </c>
      <c r="D939" s="166">
        <v>2.5548866785403877E-2</v>
      </c>
      <c r="E939" s="130">
        <v>2.9748963028178748E-3</v>
      </c>
      <c r="F939" s="131">
        <v>2.1936849037720006E-2</v>
      </c>
      <c r="G939" s="131">
        <v>7.227925890983738E-4</v>
      </c>
      <c r="H939" s="145">
        <v>2.0000009999999995E-3</v>
      </c>
      <c r="I939" s="145">
        <v>1.5750005000000001E-2</v>
      </c>
      <c r="J939" s="132">
        <v>7.8517598932737419E-4</v>
      </c>
      <c r="K939" s="146">
        <v>2.1874342264113153E-5</v>
      </c>
      <c r="L939" s="147">
        <v>2.2863396333218073E-5</v>
      </c>
    </row>
    <row r="940" spans="1:12" ht="15.75" x14ac:dyDescent="0.25">
      <c r="A940" s="164" t="s">
        <v>134</v>
      </c>
      <c r="B940" s="126">
        <v>2049</v>
      </c>
      <c r="C940" s="165" t="s">
        <v>1170</v>
      </c>
      <c r="D940" s="166">
        <v>2.54672191940984E-2</v>
      </c>
      <c r="E940" s="130">
        <v>2.9541885240290159E-3</v>
      </c>
      <c r="F940" s="131">
        <v>2.1928230785520544E-2</v>
      </c>
      <c r="G940" s="131">
        <v>7.1723677753011289E-4</v>
      </c>
      <c r="H940" s="145">
        <v>2.0000009999999995E-3</v>
      </c>
      <c r="I940" s="145">
        <v>1.5750005000000001E-2</v>
      </c>
      <c r="J940" s="132">
        <v>7.7914666560476031E-4</v>
      </c>
      <c r="K940" s="146">
        <v>2.1564334532414925E-5</v>
      </c>
      <c r="L940" s="147">
        <v>2.2539375945193479E-5</v>
      </c>
    </row>
    <row r="941" spans="1:12" ht="15.75" x14ac:dyDescent="0.25">
      <c r="A941" s="164" t="s">
        <v>134</v>
      </c>
      <c r="B941" s="126">
        <v>2050</v>
      </c>
      <c r="C941" s="165" t="s">
        <v>1171</v>
      </c>
      <c r="D941" s="166">
        <v>2.5396336449322689E-2</v>
      </c>
      <c r="E941" s="130">
        <v>2.9376832085348929E-3</v>
      </c>
      <c r="F941" s="131">
        <v>2.1928989315450287E-2</v>
      </c>
      <c r="G941" s="131">
        <v>7.1295769209051441E-4</v>
      </c>
      <c r="H941" s="145">
        <v>2.0000009999999999E-3</v>
      </c>
      <c r="I941" s="145">
        <v>1.5750005000000004E-2</v>
      </c>
      <c r="J941" s="132">
        <v>7.7449588538664349E-4</v>
      </c>
      <c r="K941" s="146">
        <v>2.1486380334919802E-5</v>
      </c>
      <c r="L941" s="147">
        <v>2.2457897692672271E-5</v>
      </c>
    </row>
    <row r="942" spans="1:12" ht="15.75" x14ac:dyDescent="0.25">
      <c r="A942" s="164" t="s">
        <v>130</v>
      </c>
      <c r="B942" s="126">
        <v>2015</v>
      </c>
      <c r="C942" s="165" t="s">
        <v>132</v>
      </c>
      <c r="D942" s="166">
        <v>4.447120032419985E-2</v>
      </c>
      <c r="E942" s="130">
        <v>6.5393476755088872E-2</v>
      </c>
      <c r="F942" s="131">
        <v>0.26900926859210961</v>
      </c>
      <c r="G942" s="131">
        <v>2.2796647505289617E-3</v>
      </c>
      <c r="H942" s="145">
        <v>2.0000010000000004E-3</v>
      </c>
      <c r="I942" s="145">
        <v>1.5750005000000004E-2</v>
      </c>
      <c r="J942" s="132">
        <v>2.4647972887915917E-3</v>
      </c>
      <c r="K942" s="146">
        <v>2.2798625938493644E-4</v>
      </c>
      <c r="L942" s="147">
        <v>2.3829478486164221E-4</v>
      </c>
    </row>
    <row r="943" spans="1:12" ht="15.75" x14ac:dyDescent="0.25">
      <c r="A943" s="164" t="s">
        <v>130</v>
      </c>
      <c r="B943" s="126">
        <v>2016</v>
      </c>
      <c r="C943" s="165" t="s">
        <v>131</v>
      </c>
      <c r="D943" s="166">
        <v>4.3673403907594423E-2</v>
      </c>
      <c r="E943" s="130">
        <v>5.3434781448422362E-2</v>
      </c>
      <c r="F943" s="131">
        <v>0.23054035919975835</v>
      </c>
      <c r="G943" s="131">
        <v>2.1436979909125291E-3</v>
      </c>
      <c r="H943" s="145">
        <v>2.0000009999999999E-3</v>
      </c>
      <c r="I943" s="145">
        <v>1.5750005000000001E-2</v>
      </c>
      <c r="J943" s="132">
        <v>2.3190415932677435E-3</v>
      </c>
      <c r="K943" s="146">
        <v>2.1702773848192159E-4</v>
      </c>
      <c r="L943" s="147">
        <v>2.268407712305808E-4</v>
      </c>
    </row>
    <row r="944" spans="1:12" ht="15.75" x14ac:dyDescent="0.25">
      <c r="A944" s="164" t="s">
        <v>130</v>
      </c>
      <c r="B944" s="126">
        <v>2017</v>
      </c>
      <c r="C944" s="165" t="s">
        <v>1172</v>
      </c>
      <c r="D944" s="166">
        <v>4.268827483320331E-2</v>
      </c>
      <c r="E944" s="130">
        <v>4.4915351243819367E-2</v>
      </c>
      <c r="F944" s="131">
        <v>0.19879411395072968</v>
      </c>
      <c r="G944" s="131">
        <v>2.0591641637634126E-3</v>
      </c>
      <c r="H944" s="145">
        <v>2.0000009999999999E-3</v>
      </c>
      <c r="I944" s="145">
        <v>1.5750004999999997E-2</v>
      </c>
      <c r="J944" s="132">
        <v>2.2289807500741735E-3</v>
      </c>
      <c r="K944" s="146">
        <v>1.9434593982413885E-4</v>
      </c>
      <c r="L944" s="147">
        <v>2.0313339780605295E-4</v>
      </c>
    </row>
    <row r="945" spans="1:12" ht="15.75" x14ac:dyDescent="0.25">
      <c r="A945" s="164" t="s">
        <v>130</v>
      </c>
      <c r="B945" s="126">
        <v>2018</v>
      </c>
      <c r="C945" s="165" t="s">
        <v>1173</v>
      </c>
      <c r="D945" s="166">
        <v>4.1651217872647091E-2</v>
      </c>
      <c r="E945" s="130">
        <v>3.7133690186073494E-2</v>
      </c>
      <c r="F945" s="131">
        <v>0.17063158905095871</v>
      </c>
      <c r="G945" s="131">
        <v>2.0057041388692604E-3</v>
      </c>
      <c r="H945" s="145">
        <v>2.0000009999999999E-3</v>
      </c>
      <c r="I945" s="145">
        <v>1.5750004999999997E-2</v>
      </c>
      <c r="J945" s="132">
        <v>2.172504108888613E-3</v>
      </c>
      <c r="K945" s="146">
        <v>1.7547179596488722E-4</v>
      </c>
      <c r="L945" s="147">
        <v>1.8340584936432303E-4</v>
      </c>
    </row>
    <row r="946" spans="1:12" ht="15.75" x14ac:dyDescent="0.25">
      <c r="A946" s="164" t="s">
        <v>130</v>
      </c>
      <c r="B946" s="126">
        <v>2019</v>
      </c>
      <c r="C946" s="165" t="s">
        <v>1174</v>
      </c>
      <c r="D946" s="166">
        <v>4.0564598980245586E-2</v>
      </c>
      <c r="E946" s="130">
        <v>3.0791006524228996E-2</v>
      </c>
      <c r="F946" s="131">
        <v>0.1466538950629494</v>
      </c>
      <c r="G946" s="131">
        <v>1.9649632783111785E-3</v>
      </c>
      <c r="H946" s="145">
        <v>2.0000009999999995E-3</v>
      </c>
      <c r="I946" s="145">
        <v>1.5750005000000001E-2</v>
      </c>
      <c r="J946" s="132">
        <v>2.129507259745058E-3</v>
      </c>
      <c r="K946" s="146">
        <v>1.5891737540956239E-4</v>
      </c>
      <c r="L946" s="147">
        <v>1.6610291849921069E-4</v>
      </c>
    </row>
    <row r="947" spans="1:12" ht="15.75" x14ac:dyDescent="0.25">
      <c r="A947" s="164" t="s">
        <v>130</v>
      </c>
      <c r="B947" s="126">
        <v>2020</v>
      </c>
      <c r="C947" s="165" t="s">
        <v>1175</v>
      </c>
      <c r="D947" s="166">
        <v>3.9452626074600254E-2</v>
      </c>
      <c r="E947" s="130">
        <v>2.6132431834616946E-2</v>
      </c>
      <c r="F947" s="131">
        <v>0.1265062035624831</v>
      </c>
      <c r="G947" s="131">
        <v>1.8950720170244051E-3</v>
      </c>
      <c r="H947" s="145">
        <v>2.0000009999999999E-3</v>
      </c>
      <c r="I947" s="145">
        <v>1.5750005000000001E-2</v>
      </c>
      <c r="J947" s="132">
        <v>2.0543000714223596E-3</v>
      </c>
      <c r="K947" s="146">
        <v>1.4535514034012362E-4</v>
      </c>
      <c r="L947" s="147">
        <v>1.5192745667744922E-4</v>
      </c>
    </row>
    <row r="948" spans="1:12" ht="15.75" x14ac:dyDescent="0.25">
      <c r="A948" s="164" t="s">
        <v>130</v>
      </c>
      <c r="B948" s="126">
        <v>2021</v>
      </c>
      <c r="C948" s="165" t="s">
        <v>1176</v>
      </c>
      <c r="D948" s="166">
        <v>3.8316583674870466E-2</v>
      </c>
      <c r="E948" s="130">
        <v>2.2254157520703897E-2</v>
      </c>
      <c r="F948" s="131">
        <v>0.10910312699935563</v>
      </c>
      <c r="G948" s="131">
        <v>1.7836332264256176E-3</v>
      </c>
      <c r="H948" s="145">
        <v>2.0000010000000004E-3</v>
      </c>
      <c r="I948" s="145">
        <v>1.5750005000000001E-2</v>
      </c>
      <c r="J948" s="132">
        <v>1.9338671008136059E-3</v>
      </c>
      <c r="K948" s="146">
        <v>1.3126322331198629E-4</v>
      </c>
      <c r="L948" s="147">
        <v>1.3719836179986497E-4</v>
      </c>
    </row>
    <row r="949" spans="1:12" ht="15.75" x14ac:dyDescent="0.25">
      <c r="A949" s="164" t="s">
        <v>130</v>
      </c>
      <c r="B949" s="126">
        <v>2022</v>
      </c>
      <c r="C949" s="165" t="s">
        <v>1177</v>
      </c>
      <c r="D949" s="166">
        <v>3.7189052539077616E-2</v>
      </c>
      <c r="E949" s="130">
        <v>1.8258740250758465E-2</v>
      </c>
      <c r="F949" s="131">
        <v>9.368364894174934E-2</v>
      </c>
      <c r="G949" s="131">
        <v>1.6771104151393952E-3</v>
      </c>
      <c r="H949" s="145">
        <v>2.0000009999999999E-3</v>
      </c>
      <c r="I949" s="145">
        <v>1.5750005000000001E-2</v>
      </c>
      <c r="J949" s="132">
        <v>1.8188566935940541E-3</v>
      </c>
      <c r="K949" s="146">
        <v>1.1853177623979001E-4</v>
      </c>
      <c r="L949" s="147">
        <v>1.2389125337780203E-4</v>
      </c>
    </row>
    <row r="950" spans="1:12" ht="15.75" x14ac:dyDescent="0.25">
      <c r="A950" s="164" t="s">
        <v>130</v>
      </c>
      <c r="B950" s="126">
        <v>2023</v>
      </c>
      <c r="C950" s="165" t="s">
        <v>1178</v>
      </c>
      <c r="D950" s="166">
        <v>3.6065468572104686E-2</v>
      </c>
      <c r="E950" s="130">
        <v>1.569930884995727E-2</v>
      </c>
      <c r="F950" s="131">
        <v>8.1451664238151325E-2</v>
      </c>
      <c r="G950" s="131">
        <v>1.5853638454775248E-3</v>
      </c>
      <c r="H950" s="145">
        <v>2.0000009999999999E-3</v>
      </c>
      <c r="I950" s="145">
        <v>1.5750004999999997E-2</v>
      </c>
      <c r="J950" s="132">
        <v>1.7195871626985149E-3</v>
      </c>
      <c r="K950" s="146">
        <v>1.0777118553889864E-4</v>
      </c>
      <c r="L950" s="147">
        <v>1.1264411747171667E-4</v>
      </c>
    </row>
    <row r="951" spans="1:12" ht="15.75" x14ac:dyDescent="0.25">
      <c r="A951" s="164" t="s">
        <v>130</v>
      </c>
      <c r="B951" s="126">
        <v>2024</v>
      </c>
      <c r="C951" s="165" t="s">
        <v>1179</v>
      </c>
      <c r="D951" s="166">
        <v>3.4953971708418484E-2</v>
      </c>
      <c r="E951" s="130">
        <v>1.3465029038830314E-2</v>
      </c>
      <c r="F951" s="131">
        <v>7.1017370620250944E-2</v>
      </c>
      <c r="G951" s="131">
        <v>1.502778038857033E-3</v>
      </c>
      <c r="H951" s="145">
        <v>2.0000010000000004E-3</v>
      </c>
      <c r="I951" s="145">
        <v>1.5750005000000004E-2</v>
      </c>
      <c r="J951" s="132">
        <v>1.6302321864500868E-3</v>
      </c>
      <c r="K951" s="146">
        <v>9.8225275195481165E-5</v>
      </c>
      <c r="L951" s="147">
        <v>1.0266658927994522E-4</v>
      </c>
    </row>
    <row r="952" spans="1:12" ht="15.75" x14ac:dyDescent="0.25">
      <c r="A952" s="164" t="s">
        <v>130</v>
      </c>
      <c r="B952" s="126">
        <v>2025</v>
      </c>
      <c r="C952" s="165" t="s">
        <v>1180</v>
      </c>
      <c r="D952" s="166">
        <v>3.3860691084804724E-2</v>
      </c>
      <c r="E952" s="130">
        <v>1.1798337966942978E-2</v>
      </c>
      <c r="F952" s="131">
        <v>6.2957973772480913E-2</v>
      </c>
      <c r="G952" s="131">
        <v>1.4369770168402021E-3</v>
      </c>
      <c r="H952" s="145">
        <v>2.0000009999999999E-3</v>
      </c>
      <c r="I952" s="145">
        <v>1.5750005000000001E-2</v>
      </c>
      <c r="J952" s="132">
        <v>1.559034323113228E-3</v>
      </c>
      <c r="K952" s="146">
        <v>8.9808649523822793E-5</v>
      </c>
      <c r="L952" s="147">
        <v>9.3869404539018866E-5</v>
      </c>
    </row>
    <row r="953" spans="1:12" ht="15.75" x14ac:dyDescent="0.25">
      <c r="A953" s="164" t="s">
        <v>130</v>
      </c>
      <c r="B953" s="126">
        <v>2026</v>
      </c>
      <c r="C953" s="165" t="s">
        <v>1181</v>
      </c>
      <c r="D953" s="166">
        <v>3.2853751220333537E-2</v>
      </c>
      <c r="E953" s="130">
        <v>1.0403840345474605E-2</v>
      </c>
      <c r="F953" s="131">
        <v>5.6362478721134056E-2</v>
      </c>
      <c r="G953" s="131">
        <v>1.3711816983133956E-3</v>
      </c>
      <c r="H953" s="145">
        <v>2.0000009999999999E-3</v>
      </c>
      <c r="I953" s="145">
        <v>1.5750004999999997E-2</v>
      </c>
      <c r="J953" s="132">
        <v>1.4877833758812338E-3</v>
      </c>
      <c r="K953" s="146">
        <v>8.2610842870363386E-5</v>
      </c>
      <c r="L953" s="147">
        <v>8.6346131070092364E-5</v>
      </c>
    </row>
    <row r="954" spans="1:12" ht="15.75" x14ac:dyDescent="0.25">
      <c r="A954" s="164" t="s">
        <v>130</v>
      </c>
      <c r="B954" s="126">
        <v>2027</v>
      </c>
      <c r="C954" s="165" t="s">
        <v>1182</v>
      </c>
      <c r="D954" s="166">
        <v>3.1922112069193549E-2</v>
      </c>
      <c r="E954" s="130">
        <v>9.2164000106381046E-3</v>
      </c>
      <c r="F954" s="131">
        <v>5.0783270640828104E-2</v>
      </c>
      <c r="G954" s="131">
        <v>1.2951651165905788E-3</v>
      </c>
      <c r="H954" s="145">
        <v>2.0000009999999999E-3</v>
      </c>
      <c r="I954" s="145">
        <v>1.5750005000000001E-2</v>
      </c>
      <c r="J954" s="132">
        <v>1.4055144105474203E-3</v>
      </c>
      <c r="K954" s="146">
        <v>7.3047241591664839E-5</v>
      </c>
      <c r="L954" s="147">
        <v>7.6350115528439529E-5</v>
      </c>
    </row>
    <row r="955" spans="1:12" ht="15.75" x14ac:dyDescent="0.25">
      <c r="A955" s="164" t="s">
        <v>130</v>
      </c>
      <c r="B955" s="126">
        <v>2028</v>
      </c>
      <c r="C955" s="165" t="s">
        <v>1183</v>
      </c>
      <c r="D955" s="166">
        <v>3.1072644799843393E-2</v>
      </c>
      <c r="E955" s="130">
        <v>8.2251081932409476E-3</v>
      </c>
      <c r="F955" s="131">
        <v>4.6100663181322318E-2</v>
      </c>
      <c r="G955" s="131">
        <v>1.2080830183200456E-3</v>
      </c>
      <c r="H955" s="145">
        <v>2.0000009999999995E-3</v>
      </c>
      <c r="I955" s="145">
        <v>1.5750005000000001E-2</v>
      </c>
      <c r="J955" s="132">
        <v>1.3113902324601693E-3</v>
      </c>
      <c r="K955" s="146">
        <v>5.9233480830169721E-5</v>
      </c>
      <c r="L955" s="147">
        <v>6.191175746240058E-5</v>
      </c>
    </row>
    <row r="956" spans="1:12" ht="15.75" x14ac:dyDescent="0.25">
      <c r="A956" s="164" t="s">
        <v>130</v>
      </c>
      <c r="B956" s="126">
        <v>2029</v>
      </c>
      <c r="C956" s="165" t="s">
        <v>1184</v>
      </c>
      <c r="D956" s="166">
        <v>3.0297949899348826E-2</v>
      </c>
      <c r="E956" s="130">
        <v>7.3282840517162337E-3</v>
      </c>
      <c r="F956" s="131">
        <v>4.1983459325227165E-2</v>
      </c>
      <c r="G956" s="131">
        <v>1.1273276925266376E-3</v>
      </c>
      <c r="H956" s="145">
        <v>2.0000009999999999E-3</v>
      </c>
      <c r="I956" s="145">
        <v>1.5750005000000001E-2</v>
      </c>
      <c r="J956" s="132">
        <v>1.2239658957926484E-3</v>
      </c>
      <c r="K956" s="146">
        <v>4.9699330502966811E-5</v>
      </c>
      <c r="L956" s="147">
        <v>5.1946513462618791E-5</v>
      </c>
    </row>
    <row r="957" spans="1:12" ht="15.75" x14ac:dyDescent="0.25">
      <c r="A957" s="164" t="s">
        <v>130</v>
      </c>
      <c r="B957" s="126">
        <v>2030</v>
      </c>
      <c r="C957" s="165" t="s">
        <v>1185</v>
      </c>
      <c r="D957" s="166">
        <v>2.9596252716201515E-2</v>
      </c>
      <c r="E957" s="130">
        <v>6.6011244727841034E-3</v>
      </c>
      <c r="F957" s="131">
        <v>3.8612450001335868E-2</v>
      </c>
      <c r="G957" s="131">
        <v>1.055565804611604E-3</v>
      </c>
      <c r="H957" s="145">
        <v>2.0000009999999999E-3</v>
      </c>
      <c r="I957" s="145">
        <v>1.5750004999999997E-2</v>
      </c>
      <c r="J957" s="132">
        <v>1.146147121530577E-3</v>
      </c>
      <c r="K957" s="146">
        <v>4.4294174704659471E-5</v>
      </c>
      <c r="L957" s="147">
        <v>4.6296959513951866E-5</v>
      </c>
    </row>
    <row r="958" spans="1:12" ht="15.75" x14ac:dyDescent="0.25">
      <c r="A958" s="164" t="s">
        <v>130</v>
      </c>
      <c r="B958" s="126">
        <v>2031</v>
      </c>
      <c r="C958" s="165" t="s">
        <v>1186</v>
      </c>
      <c r="D958" s="166">
        <v>2.8962575513845391E-2</v>
      </c>
      <c r="E958" s="130">
        <v>5.9576171271932873E-3</v>
      </c>
      <c r="F958" s="131">
        <v>3.5683143689468573E-2</v>
      </c>
      <c r="G958" s="131">
        <v>9.8958579479393105E-4</v>
      </c>
      <c r="H958" s="145">
        <v>2.0000010000000004E-3</v>
      </c>
      <c r="I958" s="145">
        <v>1.5750005000000001E-2</v>
      </c>
      <c r="J958" s="132">
        <v>1.0745376623341582E-3</v>
      </c>
      <c r="K958" s="146">
        <v>4.0752258493996104E-5</v>
      </c>
      <c r="L958" s="147">
        <v>4.2594897938836207E-5</v>
      </c>
    </row>
    <row r="959" spans="1:12" ht="15.75" x14ac:dyDescent="0.25">
      <c r="A959" s="164" t="s">
        <v>130</v>
      </c>
      <c r="B959" s="126">
        <v>2032</v>
      </c>
      <c r="C959" s="165" t="s">
        <v>1187</v>
      </c>
      <c r="D959" s="166">
        <v>2.8394051674246083E-2</v>
      </c>
      <c r="E959" s="130">
        <v>5.402160035538269E-3</v>
      </c>
      <c r="F959" s="131">
        <v>3.3222926014873165E-2</v>
      </c>
      <c r="G959" s="131">
        <v>9.2885336609666426E-4</v>
      </c>
      <c r="H959" s="145">
        <v>2.0000009999999999E-3</v>
      </c>
      <c r="I959" s="145">
        <v>1.5750004999999997E-2</v>
      </c>
      <c r="J959" s="132">
        <v>1.0086099254813412E-3</v>
      </c>
      <c r="K959" s="146">
        <v>3.7836119012716005E-5</v>
      </c>
      <c r="L959" s="147">
        <v>3.9546898763045009E-5</v>
      </c>
    </row>
    <row r="960" spans="1:12" ht="15.75" x14ac:dyDescent="0.25">
      <c r="A960" s="164" t="s">
        <v>130</v>
      </c>
      <c r="B960" s="126">
        <v>2033</v>
      </c>
      <c r="C960" s="165" t="s">
        <v>1188</v>
      </c>
      <c r="D960" s="166">
        <v>2.7886507825708888E-2</v>
      </c>
      <c r="E960" s="130">
        <v>4.9124703126696761E-3</v>
      </c>
      <c r="F960" s="131">
        <v>3.1142752471604366E-2</v>
      </c>
      <c r="G960" s="131">
        <v>8.7283873771395342E-4</v>
      </c>
      <c r="H960" s="145">
        <v>2.0000009999999999E-3</v>
      </c>
      <c r="I960" s="145">
        <v>1.5750005000000001E-2</v>
      </c>
      <c r="J960" s="132">
        <v>9.4779280618759003E-4</v>
      </c>
      <c r="K960" s="146">
        <v>3.5377381537094192E-5</v>
      </c>
      <c r="L960" s="147">
        <v>3.6976988361966082E-5</v>
      </c>
    </row>
    <row r="961" spans="1:12" ht="15.75" x14ac:dyDescent="0.25">
      <c r="A961" s="164" t="s">
        <v>130</v>
      </c>
      <c r="B961" s="126">
        <v>2034</v>
      </c>
      <c r="C961" s="165" t="s">
        <v>1189</v>
      </c>
      <c r="D961" s="166">
        <v>2.7432636768011942E-2</v>
      </c>
      <c r="E961" s="130">
        <v>4.4806389917382439E-3</v>
      </c>
      <c r="F961" s="131">
        <v>2.9381443697830086E-2</v>
      </c>
      <c r="G961" s="131">
        <v>8.2148292717337628E-4</v>
      </c>
      <c r="H961" s="145">
        <v>2.0000009999999999E-3</v>
      </c>
      <c r="I961" s="145">
        <v>1.5750005000000001E-2</v>
      </c>
      <c r="J961" s="132">
        <v>8.9203373307103484E-4</v>
      </c>
      <c r="K961" s="146">
        <v>3.3138140171315412E-5</v>
      </c>
      <c r="L961" s="147">
        <v>3.4636507945156576E-5</v>
      </c>
    </row>
    <row r="962" spans="1:12" ht="15.75" x14ac:dyDescent="0.25">
      <c r="A962" s="164" t="s">
        <v>130</v>
      </c>
      <c r="B962" s="126">
        <v>2035</v>
      </c>
      <c r="C962" s="165" t="s">
        <v>1190</v>
      </c>
      <c r="D962" s="166">
        <v>2.7030889527305701E-2</v>
      </c>
      <c r="E962" s="130">
        <v>4.0979037603794339E-3</v>
      </c>
      <c r="F962" s="131">
        <v>2.7902510847996394E-2</v>
      </c>
      <c r="G962" s="131">
        <v>7.7050270493176927E-4</v>
      </c>
      <c r="H962" s="145">
        <v>2.0000009999999999E-3</v>
      </c>
      <c r="I962" s="145">
        <v>1.5750005000000004E-2</v>
      </c>
      <c r="J962" s="132">
        <v>8.3684952155970902E-4</v>
      </c>
      <c r="K962" s="146">
        <v>2.6957727610736733E-5</v>
      </c>
      <c r="L962" s="147">
        <v>2.81766341193738E-5</v>
      </c>
    </row>
    <row r="963" spans="1:12" ht="15.75" x14ac:dyDescent="0.25">
      <c r="A963" s="164" t="s">
        <v>130</v>
      </c>
      <c r="B963" s="126">
        <v>2036</v>
      </c>
      <c r="C963" s="165" t="s">
        <v>1191</v>
      </c>
      <c r="D963" s="166">
        <v>2.667644425470525E-2</v>
      </c>
      <c r="E963" s="130">
        <v>3.760530843865806E-3</v>
      </c>
      <c r="F963" s="131">
        <v>2.6624402796443233E-2</v>
      </c>
      <c r="G963" s="131">
        <v>7.3016522926371951E-4</v>
      </c>
      <c r="H963" s="145">
        <v>2.0000009999999999E-3</v>
      </c>
      <c r="I963" s="145">
        <v>1.5750005000000001E-2</v>
      </c>
      <c r="J963" s="132">
        <v>7.9304075352130087E-4</v>
      </c>
      <c r="K963" s="146">
        <v>2.5491971724853073E-5</v>
      </c>
      <c r="L963" s="147">
        <v>2.6644608764560609E-5</v>
      </c>
    </row>
    <row r="964" spans="1:12" ht="15.75" x14ac:dyDescent="0.25">
      <c r="A964" s="164" t="s">
        <v>130</v>
      </c>
      <c r="B964" s="126">
        <v>2037</v>
      </c>
      <c r="C964" s="165" t="s">
        <v>1192</v>
      </c>
      <c r="D964" s="166">
        <v>2.6367777231524062E-2</v>
      </c>
      <c r="E964" s="130">
        <v>3.4673309955457286E-3</v>
      </c>
      <c r="F964" s="131">
        <v>2.555005505976744E-2</v>
      </c>
      <c r="G964" s="131">
        <v>6.9380459211563681E-4</v>
      </c>
      <c r="H964" s="145">
        <v>2.0000010000000004E-3</v>
      </c>
      <c r="I964" s="145">
        <v>1.5750005000000001E-2</v>
      </c>
      <c r="J964" s="132">
        <v>7.5356458985890073E-4</v>
      </c>
      <c r="K964" s="146">
        <v>2.3865966031319841E-5</v>
      </c>
      <c r="L964" s="147">
        <v>2.4945079577817323E-5</v>
      </c>
    </row>
    <row r="965" spans="1:12" ht="15.75" x14ac:dyDescent="0.25">
      <c r="A965" s="164" t="s">
        <v>130</v>
      </c>
      <c r="B965" s="126">
        <v>2038</v>
      </c>
      <c r="C965" s="165" t="s">
        <v>1193</v>
      </c>
      <c r="D965" s="166">
        <v>2.6100505844184295E-2</v>
      </c>
      <c r="E965" s="130">
        <v>3.1992845146818615E-3</v>
      </c>
      <c r="F965" s="131">
        <v>2.4561473060813618E-2</v>
      </c>
      <c r="G965" s="131">
        <v>6.6162826258790025E-4</v>
      </c>
      <c r="H965" s="145">
        <v>2.0000009999999999E-3</v>
      </c>
      <c r="I965" s="145">
        <v>1.5750005000000001E-2</v>
      </c>
      <c r="J965" s="132">
        <v>7.1861840973092505E-4</v>
      </c>
      <c r="K965" s="146">
        <v>2.2727047206662845E-5</v>
      </c>
      <c r="L965" s="147">
        <v>2.3754667630904289E-5</v>
      </c>
    </row>
    <row r="966" spans="1:12" ht="15.75" x14ac:dyDescent="0.25">
      <c r="A966" s="164" t="s">
        <v>130</v>
      </c>
      <c r="B966" s="126">
        <v>2039</v>
      </c>
      <c r="C966" s="165" t="s">
        <v>1194</v>
      </c>
      <c r="D966" s="166">
        <v>2.5868161548070236E-2</v>
      </c>
      <c r="E966" s="130">
        <v>2.9479878196115882E-3</v>
      </c>
      <c r="F966" s="131">
        <v>2.3644192138907703E-2</v>
      </c>
      <c r="G966" s="131">
        <v>6.3307323069709961E-4</v>
      </c>
      <c r="H966" s="145">
        <v>2.0000010000000004E-3</v>
      </c>
      <c r="I966" s="145">
        <v>1.5750005000000001E-2</v>
      </c>
      <c r="J966" s="132">
        <v>6.8760119072515608E-4</v>
      </c>
      <c r="K966" s="146">
        <v>2.1810499257831762E-5</v>
      </c>
      <c r="L966" s="147">
        <v>2.2796676154931714E-5</v>
      </c>
    </row>
    <row r="967" spans="1:12" ht="15.75" x14ac:dyDescent="0.25">
      <c r="A967" s="164" t="s">
        <v>130</v>
      </c>
      <c r="B967" s="126">
        <v>2040</v>
      </c>
      <c r="C967" s="165" t="s">
        <v>1195</v>
      </c>
      <c r="D967" s="166">
        <v>2.5667880806766765E-2</v>
      </c>
      <c r="E967" s="130">
        <v>2.7286601629487942E-3</v>
      </c>
      <c r="F967" s="131">
        <v>2.2891223474991625E-2</v>
      </c>
      <c r="G967" s="131">
        <v>6.0812592902901458E-4</v>
      </c>
      <c r="H967" s="145">
        <v>2.0000009999999999E-3</v>
      </c>
      <c r="I967" s="145">
        <v>1.5750005000000004E-2</v>
      </c>
      <c r="J967" s="132">
        <v>6.6050066839376889E-4</v>
      </c>
      <c r="K967" s="146">
        <v>2.1034325528331384E-5</v>
      </c>
      <c r="L967" s="147">
        <v>2.198540351259244E-5</v>
      </c>
    </row>
    <row r="968" spans="1:12" ht="15.75" x14ac:dyDescent="0.25">
      <c r="A968" s="164" t="s">
        <v>130</v>
      </c>
      <c r="B968" s="126">
        <v>2041</v>
      </c>
      <c r="C968" s="165" t="s">
        <v>1196</v>
      </c>
      <c r="D968" s="166">
        <v>2.5497394973821506E-2</v>
      </c>
      <c r="E968" s="130">
        <v>2.5547822528981063E-3</v>
      </c>
      <c r="F968" s="131">
        <v>2.2270711075262808E-2</v>
      </c>
      <c r="G968" s="131">
        <v>5.8877201478735211E-4</v>
      </c>
      <c r="H968" s="145">
        <v>2.0000010000000004E-3</v>
      </c>
      <c r="I968" s="145">
        <v>1.5750005000000004E-2</v>
      </c>
      <c r="J968" s="132">
        <v>6.3947885090271631E-4</v>
      </c>
      <c r="K968" s="146">
        <v>2.0393010612188255E-5</v>
      </c>
      <c r="L968" s="147">
        <v>2.1315093247230285E-5</v>
      </c>
    </row>
    <row r="969" spans="1:12" ht="15.75" x14ac:dyDescent="0.25">
      <c r="A969" s="164" t="s">
        <v>130</v>
      </c>
      <c r="B969" s="126">
        <v>2042</v>
      </c>
      <c r="C969" s="165" t="s">
        <v>1197</v>
      </c>
      <c r="D969" s="166">
        <v>2.5349857401218031E-2</v>
      </c>
      <c r="E969" s="130">
        <v>2.4054418532648346E-3</v>
      </c>
      <c r="F969" s="131">
        <v>2.1696780553961938E-2</v>
      </c>
      <c r="G969" s="131">
        <v>5.7215535573841992E-4</v>
      </c>
      <c r="H969" s="145">
        <v>2.0000010000000004E-3</v>
      </c>
      <c r="I969" s="145">
        <v>1.5750005000000001E-2</v>
      </c>
      <c r="J969" s="132">
        <v>6.2142910280385967E-4</v>
      </c>
      <c r="K969" s="146">
        <v>1.986599756630484E-5</v>
      </c>
      <c r="L969" s="147">
        <v>2.0764252233006728E-5</v>
      </c>
    </row>
    <row r="970" spans="1:12" ht="15.75" x14ac:dyDescent="0.25">
      <c r="A970" s="164" t="s">
        <v>130</v>
      </c>
      <c r="B970" s="126">
        <v>2043</v>
      </c>
      <c r="C970" s="165" t="s">
        <v>1198</v>
      </c>
      <c r="D970" s="166">
        <v>2.5224427752561448E-2</v>
      </c>
      <c r="E970" s="130">
        <v>2.2871647224279382E-3</v>
      </c>
      <c r="F970" s="131">
        <v>2.1239579723721789E-2</v>
      </c>
      <c r="G970" s="131">
        <v>5.5790206432805849E-4</v>
      </c>
      <c r="H970" s="145">
        <v>2.0000009999999999E-3</v>
      </c>
      <c r="I970" s="145">
        <v>1.5750004999999997E-2</v>
      </c>
      <c r="J970" s="132">
        <v>6.0594916581700937E-4</v>
      </c>
      <c r="K970" s="146">
        <v>1.9360589635914649E-5</v>
      </c>
      <c r="L970" s="147">
        <v>2.0235984079666671E-5</v>
      </c>
    </row>
    <row r="971" spans="1:12" ht="15.75" x14ac:dyDescent="0.25">
      <c r="A971" s="164" t="s">
        <v>130</v>
      </c>
      <c r="B971" s="126">
        <v>2044</v>
      </c>
      <c r="C971" s="165" t="s">
        <v>1199</v>
      </c>
      <c r="D971" s="166">
        <v>2.5117027139763767E-2</v>
      </c>
      <c r="E971" s="130">
        <v>2.203593666653317E-3</v>
      </c>
      <c r="F971" s="131">
        <v>2.0901905993870963E-2</v>
      </c>
      <c r="G971" s="131">
        <v>5.457397551951402E-4</v>
      </c>
      <c r="H971" s="145">
        <v>2.0000010000000004E-3</v>
      </c>
      <c r="I971" s="145">
        <v>1.5750005000000001E-2</v>
      </c>
      <c r="J971" s="132">
        <v>5.9274481978850452E-4</v>
      </c>
      <c r="K971" s="146">
        <v>1.8807663140091032E-5</v>
      </c>
      <c r="L971" s="147">
        <v>1.9658059621090939E-5</v>
      </c>
    </row>
    <row r="972" spans="1:12" ht="15.75" x14ac:dyDescent="0.25">
      <c r="A972" s="164" t="s">
        <v>130</v>
      </c>
      <c r="B972" s="126">
        <v>2045</v>
      </c>
      <c r="C972" s="165" t="s">
        <v>1200</v>
      </c>
      <c r="D972" s="166">
        <v>2.5023166911595302E-2</v>
      </c>
      <c r="E972" s="130">
        <v>2.1468205378891913E-3</v>
      </c>
      <c r="F972" s="131">
        <v>2.067538859894039E-2</v>
      </c>
      <c r="G972" s="131">
        <v>5.3556074159756323E-4</v>
      </c>
      <c r="H972" s="145">
        <v>2.0000009999999999E-3</v>
      </c>
      <c r="I972" s="145">
        <v>1.5750004999999997E-2</v>
      </c>
      <c r="J972" s="132">
        <v>5.81687649552684E-4</v>
      </c>
      <c r="K972" s="146">
        <v>1.8498910767858044E-5</v>
      </c>
      <c r="L972" s="147">
        <v>1.933535212963309E-5</v>
      </c>
    </row>
    <row r="973" spans="1:12" ht="15.75" x14ac:dyDescent="0.25">
      <c r="A973" s="164" t="s">
        <v>130</v>
      </c>
      <c r="B973" s="126">
        <v>2046</v>
      </c>
      <c r="C973" s="165" t="s">
        <v>1201</v>
      </c>
      <c r="D973" s="166">
        <v>2.4942508638387845E-2</v>
      </c>
      <c r="E973" s="130">
        <v>2.0957357486424523E-3</v>
      </c>
      <c r="F973" s="131">
        <v>2.0481330563810615E-2</v>
      </c>
      <c r="G973" s="131">
        <v>5.2698471163402144E-4</v>
      </c>
      <c r="H973" s="145">
        <v>2.0000009999999999E-3</v>
      </c>
      <c r="I973" s="145">
        <v>1.5750004999999997E-2</v>
      </c>
      <c r="J973" s="132">
        <v>5.7237071664848177E-4</v>
      </c>
      <c r="K973" s="146">
        <v>1.8253307680247819E-5</v>
      </c>
      <c r="L973" s="147">
        <v>1.9078641816627161E-5</v>
      </c>
    </row>
    <row r="974" spans="1:12" ht="15.75" x14ac:dyDescent="0.25">
      <c r="A974" s="164" t="s">
        <v>130</v>
      </c>
      <c r="B974" s="126">
        <v>2047</v>
      </c>
      <c r="C974" s="165" t="s">
        <v>1202</v>
      </c>
      <c r="D974" s="166">
        <v>2.4874571227871581E-2</v>
      </c>
      <c r="E974" s="130">
        <v>2.05117873051427E-3</v>
      </c>
      <c r="F974" s="131">
        <v>2.0305531485075731E-2</v>
      </c>
      <c r="G974" s="131">
        <v>5.1979561635070255E-4</v>
      </c>
      <c r="H974" s="145">
        <v>2.0000009999999999E-3</v>
      </c>
      <c r="I974" s="145">
        <v>1.5750005000000001E-2</v>
      </c>
      <c r="J974" s="132">
        <v>5.6456292197046547E-4</v>
      </c>
      <c r="K974" s="146">
        <v>1.7989848752393573E-5</v>
      </c>
      <c r="L974" s="147">
        <v>1.8803275499513315E-5</v>
      </c>
    </row>
    <row r="975" spans="1:12" ht="15.75" x14ac:dyDescent="0.25">
      <c r="A975" s="164" t="s">
        <v>130</v>
      </c>
      <c r="B975" s="126">
        <v>2048</v>
      </c>
      <c r="C975" s="165" t="s">
        <v>1203</v>
      </c>
      <c r="D975" s="166">
        <v>2.4817494409664829E-2</v>
      </c>
      <c r="E975" s="130">
        <v>2.0149899020555722E-3</v>
      </c>
      <c r="F975" s="131">
        <v>2.0158445014307486E-2</v>
      </c>
      <c r="G975" s="131">
        <v>5.1369839190473548E-4</v>
      </c>
      <c r="H975" s="145">
        <v>2.0000009999999999E-3</v>
      </c>
      <c r="I975" s="145">
        <v>1.5750005000000001E-2</v>
      </c>
      <c r="J975" s="132">
        <v>5.5794557413145691E-4</v>
      </c>
      <c r="K975" s="146">
        <v>1.7659099016277746E-5</v>
      </c>
      <c r="L975" s="147">
        <v>1.8457568478011368E-5</v>
      </c>
    </row>
    <row r="976" spans="1:12" ht="15.75" x14ac:dyDescent="0.25">
      <c r="A976" s="164" t="s">
        <v>130</v>
      </c>
      <c r="B976" s="126">
        <v>2049</v>
      </c>
      <c r="C976" s="165" t="s">
        <v>1204</v>
      </c>
      <c r="D976" s="166">
        <v>2.4768015926696155E-2</v>
      </c>
      <c r="E976" s="130">
        <v>2.001322827076209E-3</v>
      </c>
      <c r="F976" s="131">
        <v>2.0156473952118711E-2</v>
      </c>
      <c r="G976" s="131">
        <v>5.0995227278731394E-4</v>
      </c>
      <c r="H976" s="145">
        <v>2.0000009999999999E-3</v>
      </c>
      <c r="I976" s="145">
        <v>1.5750004999999997E-2</v>
      </c>
      <c r="J976" s="132">
        <v>5.5387902144775282E-4</v>
      </c>
      <c r="K976" s="146">
        <v>1.7481353944181148E-5</v>
      </c>
      <c r="L976" s="147">
        <v>1.8271788103199751E-5</v>
      </c>
    </row>
    <row r="977" spans="1:12" ht="15.75" x14ac:dyDescent="0.25">
      <c r="A977" s="164" t="s">
        <v>130</v>
      </c>
      <c r="B977" s="126">
        <v>2050</v>
      </c>
      <c r="C977" s="165" t="s">
        <v>1205</v>
      </c>
      <c r="D977" s="166">
        <v>2.4726788474580246E-2</v>
      </c>
      <c r="E977" s="130">
        <v>1.9906472365947394E-3</v>
      </c>
      <c r="F977" s="131">
        <v>2.015886734305445E-2</v>
      </c>
      <c r="G977" s="131">
        <v>5.068345048792588E-4</v>
      </c>
      <c r="H977" s="145">
        <v>2.0000009999999999E-3</v>
      </c>
      <c r="I977" s="145">
        <v>1.5750005000000001E-2</v>
      </c>
      <c r="J977" s="132">
        <v>5.5049767133250342E-4</v>
      </c>
      <c r="K977" s="146">
        <v>1.7251810948405031E-5</v>
      </c>
      <c r="L977" s="147">
        <v>1.803186190713527E-5</v>
      </c>
    </row>
    <row r="978" spans="1:12" ht="15.75" x14ac:dyDescent="0.25">
      <c r="A978" s="164" t="s">
        <v>127</v>
      </c>
      <c r="B978" s="126">
        <v>2015</v>
      </c>
      <c r="C978" s="165" t="s">
        <v>129</v>
      </c>
      <c r="D978" s="166">
        <v>4.5925872753083394E-2</v>
      </c>
      <c r="E978" s="130">
        <v>7.7652718992848965E-2</v>
      </c>
      <c r="F978" s="131">
        <v>0.27102430641181313</v>
      </c>
      <c r="G978" s="131">
        <v>2.7065496535017522E-3</v>
      </c>
      <c r="H978" s="145">
        <v>2.0000009999999995E-3</v>
      </c>
      <c r="I978" s="145">
        <v>1.5750005000000001E-2</v>
      </c>
      <c r="J978" s="132">
        <v>2.9264497601559068E-3</v>
      </c>
      <c r="K978" s="146">
        <v>2.8368037101879947E-4</v>
      </c>
      <c r="L978" s="147">
        <v>2.9650713423099795E-4</v>
      </c>
    </row>
    <row r="979" spans="1:12" ht="15.75" x14ac:dyDescent="0.25">
      <c r="A979" s="164" t="s">
        <v>127</v>
      </c>
      <c r="B979" s="126">
        <v>2016</v>
      </c>
      <c r="C979" s="165" t="s">
        <v>128</v>
      </c>
      <c r="D979" s="166">
        <v>4.5000240672345773E-2</v>
      </c>
      <c r="E979" s="130">
        <v>6.3796353903091976E-2</v>
      </c>
      <c r="F979" s="131">
        <v>0.23069680894381697</v>
      </c>
      <c r="G979" s="131">
        <v>2.4474865949476753E-3</v>
      </c>
      <c r="H979" s="145">
        <v>2.0000009999999999E-3</v>
      </c>
      <c r="I979" s="145">
        <v>1.5750005000000001E-2</v>
      </c>
      <c r="J979" s="132">
        <v>2.6495534951373688E-3</v>
      </c>
      <c r="K979" s="146">
        <v>2.1286571887681752E-4</v>
      </c>
      <c r="L979" s="147">
        <v>2.2249056186148658E-4</v>
      </c>
    </row>
    <row r="980" spans="1:12" ht="15.75" x14ac:dyDescent="0.25">
      <c r="A980" s="164" t="s">
        <v>127</v>
      </c>
      <c r="B980" s="126">
        <v>2017</v>
      </c>
      <c r="C980" s="165" t="s">
        <v>1206</v>
      </c>
      <c r="D980" s="166">
        <v>4.3919113856216191E-2</v>
      </c>
      <c r="E980" s="130">
        <v>5.3380075886456699E-2</v>
      </c>
      <c r="F980" s="131">
        <v>0.19819522940066447</v>
      </c>
      <c r="G980" s="131">
        <v>2.3217001398028242E-3</v>
      </c>
      <c r="H980" s="145">
        <v>2.0000010000000004E-3</v>
      </c>
      <c r="I980" s="145">
        <v>1.5750005000000004E-2</v>
      </c>
      <c r="J980" s="132">
        <v>2.5147537688134164E-3</v>
      </c>
      <c r="K980" s="146">
        <v>1.9299700992549305E-4</v>
      </c>
      <c r="L980" s="147">
        <v>2.0172348508772938E-4</v>
      </c>
    </row>
    <row r="981" spans="1:12" ht="15.75" x14ac:dyDescent="0.25">
      <c r="A981" s="164" t="s">
        <v>127</v>
      </c>
      <c r="B981" s="126">
        <v>2018</v>
      </c>
      <c r="C981" s="165" t="s">
        <v>1207</v>
      </c>
      <c r="D981" s="166">
        <v>4.2954060114056704E-2</v>
      </c>
      <c r="E981" s="130">
        <v>4.4498012959778975E-2</v>
      </c>
      <c r="F981" s="131">
        <v>0.16985423426702667</v>
      </c>
      <c r="G981" s="131">
        <v>2.2418761873954172E-3</v>
      </c>
      <c r="H981" s="145">
        <v>2.0000009999999999E-3</v>
      </c>
      <c r="I981" s="145">
        <v>1.5750004999999997E-2</v>
      </c>
      <c r="J981" s="132">
        <v>2.4295255064442573E-3</v>
      </c>
      <c r="K981" s="146">
        <v>1.7646976609451775E-4</v>
      </c>
      <c r="L981" s="147">
        <v>1.8444894476693161E-4</v>
      </c>
    </row>
    <row r="982" spans="1:12" ht="15.75" x14ac:dyDescent="0.25">
      <c r="A982" s="164" t="s">
        <v>127</v>
      </c>
      <c r="B982" s="126">
        <v>2019</v>
      </c>
      <c r="C982" s="165" t="s">
        <v>1208</v>
      </c>
      <c r="D982" s="166">
        <v>4.1736148767419629E-2</v>
      </c>
      <c r="E982" s="130">
        <v>3.6949041147676727E-2</v>
      </c>
      <c r="F982" s="131">
        <v>0.1454514446311338</v>
      </c>
      <c r="G982" s="131">
        <v>2.1846236716683743E-3</v>
      </c>
      <c r="H982" s="145">
        <v>2.0000009999999999E-3</v>
      </c>
      <c r="I982" s="145">
        <v>1.5750005000000001E-2</v>
      </c>
      <c r="J982" s="132">
        <v>2.3684842298644843E-3</v>
      </c>
      <c r="K982" s="146">
        <v>1.6331269822601134E-4</v>
      </c>
      <c r="L982" s="147">
        <v>1.7069697274580737E-4</v>
      </c>
    </row>
    <row r="983" spans="1:12" ht="15.75" x14ac:dyDescent="0.25">
      <c r="A983" s="164" t="s">
        <v>127</v>
      </c>
      <c r="B983" s="126">
        <v>2020</v>
      </c>
      <c r="C983" s="165" t="s">
        <v>1209</v>
      </c>
      <c r="D983" s="166">
        <v>4.0492816426718273E-2</v>
      </c>
      <c r="E983" s="130">
        <v>3.1339534815076391E-2</v>
      </c>
      <c r="F983" s="131">
        <v>0.12495349401690803</v>
      </c>
      <c r="G983" s="131">
        <v>2.1096198163216718E-3</v>
      </c>
      <c r="H983" s="145">
        <v>2.0000009999999999E-3</v>
      </c>
      <c r="I983" s="145">
        <v>1.5750005000000001E-2</v>
      </c>
      <c r="J983" s="132">
        <v>2.287583795344595E-3</v>
      </c>
      <c r="K983" s="146">
        <v>1.520428906464561E-4</v>
      </c>
      <c r="L983" s="147">
        <v>1.589175918279861E-4</v>
      </c>
    </row>
    <row r="984" spans="1:12" ht="15.75" x14ac:dyDescent="0.25">
      <c r="A984" s="164" t="s">
        <v>127</v>
      </c>
      <c r="B984" s="126">
        <v>2021</v>
      </c>
      <c r="C984" s="165" t="s">
        <v>1210</v>
      </c>
      <c r="D984" s="166">
        <v>3.9341535896291455E-2</v>
      </c>
      <c r="E984" s="130">
        <v>2.6878208538927726E-2</v>
      </c>
      <c r="F984" s="131">
        <v>0.10763203745245577</v>
      </c>
      <c r="G984" s="131">
        <v>2.0066429668973936E-3</v>
      </c>
      <c r="H984" s="145">
        <v>2.0000009999999999E-3</v>
      </c>
      <c r="I984" s="145">
        <v>1.5750005000000001E-2</v>
      </c>
      <c r="J984" s="132">
        <v>2.1762042543620199E-3</v>
      </c>
      <c r="K984" s="146">
        <v>1.4008200551104733E-4</v>
      </c>
      <c r="L984" s="147">
        <v>1.4641589499734189E-4</v>
      </c>
    </row>
    <row r="985" spans="1:12" ht="15.75" x14ac:dyDescent="0.25">
      <c r="A985" s="164" t="s">
        <v>127</v>
      </c>
      <c r="B985" s="126">
        <v>2022</v>
      </c>
      <c r="C985" s="165" t="s">
        <v>1211</v>
      </c>
      <c r="D985" s="166">
        <v>3.8093660253701409E-2</v>
      </c>
      <c r="E985" s="130">
        <v>2.2730320506739354E-2</v>
      </c>
      <c r="F985" s="131">
        <v>9.2794090356651038E-2</v>
      </c>
      <c r="G985" s="131">
        <v>1.9023238567238043E-3</v>
      </c>
      <c r="H985" s="145">
        <v>2.0000010000000004E-3</v>
      </c>
      <c r="I985" s="145">
        <v>1.5750005000000004E-2</v>
      </c>
      <c r="J985" s="132">
        <v>2.0634173192782845E-3</v>
      </c>
      <c r="K985" s="146">
        <v>1.2861044279501163E-4</v>
      </c>
      <c r="L985" s="147">
        <v>1.3442563106573672E-4</v>
      </c>
    </row>
    <row r="986" spans="1:12" ht="15.75" x14ac:dyDescent="0.25">
      <c r="A986" s="164" t="s">
        <v>127</v>
      </c>
      <c r="B986" s="126">
        <v>2023</v>
      </c>
      <c r="C986" s="165" t="s">
        <v>1212</v>
      </c>
      <c r="D986" s="166">
        <v>3.6859359112904652E-2</v>
      </c>
      <c r="E986" s="130">
        <v>1.9625098938923165E-2</v>
      </c>
      <c r="F986" s="131">
        <v>8.0647445580520727E-2</v>
      </c>
      <c r="G986" s="131">
        <v>1.8068090088927352E-3</v>
      </c>
      <c r="H986" s="145">
        <v>2.0000009999999995E-3</v>
      </c>
      <c r="I986" s="145">
        <v>1.5750005000000004E-2</v>
      </c>
      <c r="J986" s="132">
        <v>1.9600628206083775E-3</v>
      </c>
      <c r="K986" s="146">
        <v>1.1701048634439739E-4</v>
      </c>
      <c r="L986" s="147">
        <v>1.2230118420184728E-4</v>
      </c>
    </row>
    <row r="987" spans="1:12" ht="15.75" x14ac:dyDescent="0.25">
      <c r="A987" s="164" t="s">
        <v>127</v>
      </c>
      <c r="B987" s="126">
        <v>2024</v>
      </c>
      <c r="C987" s="165" t="s">
        <v>1213</v>
      </c>
      <c r="D987" s="166">
        <v>3.5734789291626025E-2</v>
      </c>
      <c r="E987" s="130">
        <v>1.697353225346266E-2</v>
      </c>
      <c r="F987" s="131">
        <v>7.0397439776665585E-2</v>
      </c>
      <c r="G987" s="131">
        <v>1.7156419320470588E-3</v>
      </c>
      <c r="H987" s="145">
        <v>2.0000010000000004E-3</v>
      </c>
      <c r="I987" s="145">
        <v>1.5750005000000004E-2</v>
      </c>
      <c r="J987" s="132">
        <v>1.8616000848752749E-3</v>
      </c>
      <c r="K987" s="146">
        <v>1.0162997115048699E-4</v>
      </c>
      <c r="L987" s="147">
        <v>1.0622522960305228E-4</v>
      </c>
    </row>
    <row r="988" spans="1:12" ht="15.75" x14ac:dyDescent="0.25">
      <c r="A988" s="164" t="s">
        <v>127</v>
      </c>
      <c r="B988" s="126">
        <v>2025</v>
      </c>
      <c r="C988" s="165" t="s">
        <v>1214</v>
      </c>
      <c r="D988" s="166">
        <v>3.453951646617269E-2</v>
      </c>
      <c r="E988" s="130">
        <v>1.484592847083786E-2</v>
      </c>
      <c r="F988" s="131">
        <v>6.2147953744151878E-2</v>
      </c>
      <c r="G988" s="131">
        <v>1.6431659907390939E-3</v>
      </c>
      <c r="H988" s="145">
        <v>2.0000009999999999E-3</v>
      </c>
      <c r="I988" s="145">
        <v>1.5750005000000001E-2</v>
      </c>
      <c r="J988" s="132">
        <v>1.7831981712031824E-3</v>
      </c>
      <c r="K988" s="146">
        <v>9.1888624977223428E-5</v>
      </c>
      <c r="L988" s="147">
        <v>9.6043423547555523E-5</v>
      </c>
    </row>
    <row r="989" spans="1:12" ht="15.75" x14ac:dyDescent="0.25">
      <c r="A989" s="164" t="s">
        <v>127</v>
      </c>
      <c r="B989" s="126">
        <v>2026</v>
      </c>
      <c r="C989" s="165" t="s">
        <v>1215</v>
      </c>
      <c r="D989" s="166">
        <v>3.3565252898290945E-2</v>
      </c>
      <c r="E989" s="130">
        <v>1.294626893752359E-2</v>
      </c>
      <c r="F989" s="131">
        <v>5.526299374762856E-2</v>
      </c>
      <c r="G989" s="131">
        <v>1.5534719449384689E-3</v>
      </c>
      <c r="H989" s="145">
        <v>2.0000009999999999E-3</v>
      </c>
      <c r="I989" s="145">
        <v>1.5750004999999997E-2</v>
      </c>
      <c r="J989" s="132">
        <v>1.686170035801216E-3</v>
      </c>
      <c r="K989" s="146">
        <v>7.9576928748901026E-5</v>
      </c>
      <c r="L989" s="147">
        <v>8.3175038246958676E-5</v>
      </c>
    </row>
    <row r="990" spans="1:12" ht="15.75" x14ac:dyDescent="0.25">
      <c r="A990" s="164" t="s">
        <v>127</v>
      </c>
      <c r="B990" s="126">
        <v>2027</v>
      </c>
      <c r="C990" s="165" t="s">
        <v>1216</v>
      </c>
      <c r="D990" s="166">
        <v>3.254583249136625E-2</v>
      </c>
      <c r="E990" s="130">
        <v>1.1470877980412783E-2</v>
      </c>
      <c r="F990" s="131">
        <v>4.961709725014448E-2</v>
      </c>
      <c r="G990" s="131">
        <v>1.4718493748826168E-3</v>
      </c>
      <c r="H990" s="145">
        <v>2.0000009999999999E-3</v>
      </c>
      <c r="I990" s="145">
        <v>1.5750004999999997E-2</v>
      </c>
      <c r="J990" s="132">
        <v>1.598022868050133E-3</v>
      </c>
      <c r="K990" s="146">
        <v>6.4844493362473668E-5</v>
      </c>
      <c r="L990" s="147">
        <v>6.7776473684365586E-5</v>
      </c>
    </row>
    <row r="991" spans="1:12" ht="15.75" x14ac:dyDescent="0.25">
      <c r="A991" s="164" t="s">
        <v>127</v>
      </c>
      <c r="B991" s="126">
        <v>2028</v>
      </c>
      <c r="C991" s="165" t="s">
        <v>1217</v>
      </c>
      <c r="D991" s="166">
        <v>3.1621630140880305E-2</v>
      </c>
      <c r="E991" s="130">
        <v>1.0240694906179123E-2</v>
      </c>
      <c r="F991" s="131">
        <v>4.4949784970530489E-2</v>
      </c>
      <c r="G991" s="131">
        <v>1.3866105345681592E-3</v>
      </c>
      <c r="H991" s="145">
        <v>2.0000009999999999E-3</v>
      </c>
      <c r="I991" s="145">
        <v>1.5750005000000001E-2</v>
      </c>
      <c r="J991" s="132">
        <v>1.5058034004738323E-3</v>
      </c>
      <c r="K991" s="146">
        <v>5.3376365573062272E-5</v>
      </c>
      <c r="L991" s="147">
        <v>5.578980733096293E-5</v>
      </c>
    </row>
    <row r="992" spans="1:12" ht="15.75" x14ac:dyDescent="0.25">
      <c r="A992" s="164" t="s">
        <v>127</v>
      </c>
      <c r="B992" s="126">
        <v>2029</v>
      </c>
      <c r="C992" s="165" t="s">
        <v>1218</v>
      </c>
      <c r="D992" s="166">
        <v>3.0788540139024642E-2</v>
      </c>
      <c r="E992" s="130">
        <v>9.1714556805412052E-3</v>
      </c>
      <c r="F992" s="131">
        <v>4.0985089348962701E-2</v>
      </c>
      <c r="G992" s="131">
        <v>1.3063501006654705E-3</v>
      </c>
      <c r="H992" s="145">
        <v>2.0000009999999999E-3</v>
      </c>
      <c r="I992" s="145">
        <v>1.5750005000000001E-2</v>
      </c>
      <c r="J992" s="132">
        <v>1.4188162038696103E-3</v>
      </c>
      <c r="K992" s="146">
        <v>4.6228196543579458E-5</v>
      </c>
      <c r="L992" s="147">
        <v>4.8318431132288751E-5</v>
      </c>
    </row>
    <row r="993" spans="1:12" ht="15.75" x14ac:dyDescent="0.25">
      <c r="A993" s="164" t="s">
        <v>127</v>
      </c>
      <c r="B993" s="126">
        <v>2030</v>
      </c>
      <c r="C993" s="165" t="s">
        <v>1219</v>
      </c>
      <c r="D993" s="166">
        <v>3.0042519124617712E-2</v>
      </c>
      <c r="E993" s="130">
        <v>8.2710372028927757E-3</v>
      </c>
      <c r="F993" s="131">
        <v>3.7682229917692697E-2</v>
      </c>
      <c r="G993" s="131">
        <v>1.2303175306403449E-3</v>
      </c>
      <c r="H993" s="145">
        <v>2.0000010000000004E-3</v>
      </c>
      <c r="I993" s="145">
        <v>1.5750005000000001E-2</v>
      </c>
      <c r="J993" s="132">
        <v>1.3363521506747638E-3</v>
      </c>
      <c r="K993" s="146">
        <v>4.0839897600743834E-5</v>
      </c>
      <c r="L993" s="147">
        <v>4.2686495745147574E-5</v>
      </c>
    </row>
    <row r="994" spans="1:12" ht="15.75" x14ac:dyDescent="0.25">
      <c r="A994" s="164" t="s">
        <v>127</v>
      </c>
      <c r="B994" s="126">
        <v>2031</v>
      </c>
      <c r="C994" s="165" t="s">
        <v>1220</v>
      </c>
      <c r="D994" s="166">
        <v>2.9377436726529767E-2</v>
      </c>
      <c r="E994" s="130">
        <v>7.4809314634438125E-3</v>
      </c>
      <c r="F994" s="131">
        <v>3.4845344710104732E-2</v>
      </c>
      <c r="G994" s="131">
        <v>1.1593244800878644E-3</v>
      </c>
      <c r="H994" s="145">
        <v>2.0000009999999999E-3</v>
      </c>
      <c r="I994" s="145">
        <v>1.5750005000000004E-2</v>
      </c>
      <c r="J994" s="132">
        <v>1.2592649756446943E-3</v>
      </c>
      <c r="K994" s="146">
        <v>3.7910212308312316E-5</v>
      </c>
      <c r="L994" s="147">
        <v>3.9624350471134338E-5</v>
      </c>
    </row>
    <row r="995" spans="1:12" ht="15.75" x14ac:dyDescent="0.25">
      <c r="A995" s="164" t="s">
        <v>127</v>
      </c>
      <c r="B995" s="126">
        <v>2032</v>
      </c>
      <c r="C995" s="165" t="s">
        <v>1221</v>
      </c>
      <c r="D995" s="166">
        <v>2.8787416530741555E-2</v>
      </c>
      <c r="E995" s="130">
        <v>6.8066952474300719E-3</v>
      </c>
      <c r="F995" s="131">
        <v>3.2510498142022226E-2</v>
      </c>
      <c r="G995" s="131">
        <v>1.0922993339184998E-3</v>
      </c>
      <c r="H995" s="145">
        <v>2.0000009999999999E-3</v>
      </c>
      <c r="I995" s="145">
        <v>1.5750005000000001E-2</v>
      </c>
      <c r="J995" s="132">
        <v>1.1865086255749076E-3</v>
      </c>
      <c r="K995" s="146">
        <v>3.4606798801710345E-5</v>
      </c>
      <c r="L995" s="147">
        <v>3.6171561383573562E-5</v>
      </c>
    </row>
    <row r="996" spans="1:12" ht="15.75" x14ac:dyDescent="0.25">
      <c r="A996" s="164" t="s">
        <v>127</v>
      </c>
      <c r="B996" s="126">
        <v>2033</v>
      </c>
      <c r="C996" s="165" t="s">
        <v>1222</v>
      </c>
      <c r="D996" s="166">
        <v>2.8266030736123153E-2</v>
      </c>
      <c r="E996" s="130">
        <v>6.2125765713367462E-3</v>
      </c>
      <c r="F996" s="131">
        <v>3.0525858627479859E-2</v>
      </c>
      <c r="G996" s="131">
        <v>1.0299291316008042E-3</v>
      </c>
      <c r="H996" s="145">
        <v>2.0000009999999999E-3</v>
      </c>
      <c r="I996" s="145">
        <v>1.5750005000000004E-2</v>
      </c>
      <c r="J996" s="132">
        <v>1.1187643950534131E-3</v>
      </c>
      <c r="K996" s="146">
        <v>3.2503672229325024E-5</v>
      </c>
      <c r="L996" s="147">
        <v>3.3973344252632451E-5</v>
      </c>
    </row>
    <row r="997" spans="1:12" ht="15.75" x14ac:dyDescent="0.25">
      <c r="A997" s="164" t="s">
        <v>127</v>
      </c>
      <c r="B997" s="126">
        <v>2034</v>
      </c>
      <c r="C997" s="165" t="s">
        <v>1223</v>
      </c>
      <c r="D997" s="166">
        <v>2.7807585812925726E-2</v>
      </c>
      <c r="E997" s="130">
        <v>5.6806920506150506E-3</v>
      </c>
      <c r="F997" s="131">
        <v>2.8821808523576187E-2</v>
      </c>
      <c r="G997" s="131">
        <v>9.7124858228116976E-4</v>
      </c>
      <c r="H997" s="145">
        <v>2.0000010000000004E-3</v>
      </c>
      <c r="I997" s="145">
        <v>1.5750005000000001E-2</v>
      </c>
      <c r="J997" s="132">
        <v>1.0550214012369332E-3</v>
      </c>
      <c r="K997" s="146">
        <v>3.0688666605390944E-5</v>
      </c>
      <c r="L997" s="147">
        <v>3.2076270636610367E-5</v>
      </c>
    </row>
    <row r="998" spans="1:12" ht="15.75" x14ac:dyDescent="0.25">
      <c r="A998" s="164" t="s">
        <v>127</v>
      </c>
      <c r="B998" s="126">
        <v>2035</v>
      </c>
      <c r="C998" s="165" t="s">
        <v>1224</v>
      </c>
      <c r="D998" s="166">
        <v>2.7407521185827181E-2</v>
      </c>
      <c r="E998" s="130">
        <v>5.1987442596922104E-3</v>
      </c>
      <c r="F998" s="131">
        <v>2.7361305458026047E-2</v>
      </c>
      <c r="G998" s="131">
        <v>9.1595309604620946E-4</v>
      </c>
      <c r="H998" s="145">
        <v>2.0000009999999995E-3</v>
      </c>
      <c r="I998" s="145">
        <v>1.5750005000000001E-2</v>
      </c>
      <c r="J998" s="132">
        <v>9.9495318088057639E-4</v>
      </c>
      <c r="K998" s="146">
        <v>2.9009494856625779E-5</v>
      </c>
      <c r="L998" s="147">
        <v>3.0321177376854741E-5</v>
      </c>
    </row>
    <row r="999" spans="1:12" ht="15.75" x14ac:dyDescent="0.25">
      <c r="A999" s="164" t="s">
        <v>127</v>
      </c>
      <c r="B999" s="126">
        <v>2036</v>
      </c>
      <c r="C999" s="165" t="s">
        <v>1225</v>
      </c>
      <c r="D999" s="166">
        <v>2.7059642497465692E-2</v>
      </c>
      <c r="E999" s="130">
        <v>4.759365208662155E-3</v>
      </c>
      <c r="F999" s="131">
        <v>2.6064533527862505E-2</v>
      </c>
      <c r="G999" s="131">
        <v>8.6702514644855988E-4</v>
      </c>
      <c r="H999" s="145">
        <v>2.0000009999999999E-3</v>
      </c>
      <c r="I999" s="145">
        <v>1.5750005000000001E-2</v>
      </c>
      <c r="J999" s="132">
        <v>9.4181262655007928E-4</v>
      </c>
      <c r="K999" s="146">
        <v>2.729223509954722E-5</v>
      </c>
      <c r="L999" s="147">
        <v>2.8526269801075796E-5</v>
      </c>
    </row>
    <row r="1000" spans="1:12" ht="15.75" x14ac:dyDescent="0.25">
      <c r="A1000" s="164" t="s">
        <v>127</v>
      </c>
      <c r="B1000" s="126">
        <v>2037</v>
      </c>
      <c r="C1000" s="165" t="s">
        <v>1226</v>
      </c>
      <c r="D1000" s="166">
        <v>2.6760101880769663E-2</v>
      </c>
      <c r="E1000" s="130">
        <v>4.3851305756893773E-3</v>
      </c>
      <c r="F1000" s="131">
        <v>2.5007941606198517E-2</v>
      </c>
      <c r="G1000" s="131">
        <v>8.2275135389549259E-4</v>
      </c>
      <c r="H1000" s="145">
        <v>2.0000009999999999E-3</v>
      </c>
      <c r="I1000" s="145">
        <v>1.5750005000000004E-2</v>
      </c>
      <c r="J1000" s="132">
        <v>8.9372189417981493E-4</v>
      </c>
      <c r="K1000" s="146">
        <v>2.5841735807625881E-5</v>
      </c>
      <c r="L1000" s="147">
        <v>2.7010183968341507E-5</v>
      </c>
    </row>
    <row r="1001" spans="1:12" ht="15.75" x14ac:dyDescent="0.25">
      <c r="A1001" s="164" t="s">
        <v>127</v>
      </c>
      <c r="B1001" s="126">
        <v>2038</v>
      </c>
      <c r="C1001" s="165" t="s">
        <v>1227</v>
      </c>
      <c r="D1001" s="166">
        <v>2.6504584574535719E-2</v>
      </c>
      <c r="E1001" s="130">
        <v>4.0342535884979108E-3</v>
      </c>
      <c r="F1001" s="131">
        <v>2.4014953680439297E-2</v>
      </c>
      <c r="G1001" s="131">
        <v>7.8236578009568101E-4</v>
      </c>
      <c r="H1001" s="145">
        <v>2.0000009999999999E-3</v>
      </c>
      <c r="I1001" s="145">
        <v>1.5750005000000001E-2</v>
      </c>
      <c r="J1001" s="132">
        <v>8.4984834825276121E-4</v>
      </c>
      <c r="K1001" s="146">
        <v>2.467261306024528E-5</v>
      </c>
      <c r="L1001" s="147">
        <v>2.5788200101395659E-5</v>
      </c>
    </row>
    <row r="1002" spans="1:12" ht="15.75" x14ac:dyDescent="0.25">
      <c r="A1002" s="164" t="s">
        <v>127</v>
      </c>
      <c r="B1002" s="126">
        <v>2039</v>
      </c>
      <c r="C1002" s="165" t="s">
        <v>1228</v>
      </c>
      <c r="D1002" s="166">
        <v>2.6286834631701908E-2</v>
      </c>
      <c r="E1002" s="130">
        <v>3.6983897126364536E-3</v>
      </c>
      <c r="F1002" s="131">
        <v>2.3071697866949785E-2</v>
      </c>
      <c r="G1002" s="131">
        <v>7.4573701125505386E-4</v>
      </c>
      <c r="H1002" s="145">
        <v>2.0000010000000004E-3</v>
      </c>
      <c r="I1002" s="145">
        <v>1.5750004999999997E-2</v>
      </c>
      <c r="J1002" s="132">
        <v>8.1005320729333379E-4</v>
      </c>
      <c r="K1002" s="146">
        <v>2.3680529743505366E-5</v>
      </c>
      <c r="L1002" s="147">
        <v>2.4751254539633831E-5</v>
      </c>
    </row>
    <row r="1003" spans="1:12" ht="15.75" x14ac:dyDescent="0.25">
      <c r="A1003" s="164" t="s">
        <v>127</v>
      </c>
      <c r="B1003" s="126">
        <v>2040</v>
      </c>
      <c r="C1003" s="165" t="s">
        <v>1229</v>
      </c>
      <c r="D1003" s="166">
        <v>2.6103502644793775E-2</v>
      </c>
      <c r="E1003" s="130">
        <v>3.3949561727853834E-3</v>
      </c>
      <c r="F1003" s="131">
        <v>2.2282932223029892E-2</v>
      </c>
      <c r="G1003" s="131">
        <v>7.1289214465169353E-4</v>
      </c>
      <c r="H1003" s="145">
        <v>2.0000009999999999E-3</v>
      </c>
      <c r="I1003" s="145">
        <v>1.5750005000000001E-2</v>
      </c>
      <c r="J1003" s="132">
        <v>7.7436745661435178E-4</v>
      </c>
      <c r="K1003" s="146">
        <v>2.28340774503373E-5</v>
      </c>
      <c r="L1003" s="147">
        <v>2.3866537978507406E-5</v>
      </c>
    </row>
    <row r="1004" spans="1:12" ht="15.75" x14ac:dyDescent="0.25">
      <c r="A1004" s="164" t="s">
        <v>127</v>
      </c>
      <c r="B1004" s="126">
        <v>2041</v>
      </c>
      <c r="C1004" s="165" t="s">
        <v>1230</v>
      </c>
      <c r="D1004" s="166">
        <v>2.5951922861154178E-2</v>
      </c>
      <c r="E1004" s="130">
        <v>3.1547808062029961E-3</v>
      </c>
      <c r="F1004" s="131">
        <v>2.1635296241531012E-2</v>
      </c>
      <c r="G1004" s="131">
        <v>6.872648413213812E-4</v>
      </c>
      <c r="H1004" s="145">
        <v>2.0000009999999999E-3</v>
      </c>
      <c r="I1004" s="145">
        <v>1.5750005000000001E-2</v>
      </c>
      <c r="J1004" s="132">
        <v>7.4652644156390302E-4</v>
      </c>
      <c r="K1004" s="146">
        <v>2.2109997240530688E-5</v>
      </c>
      <c r="L1004" s="147">
        <v>2.3109710328642296E-5</v>
      </c>
    </row>
    <row r="1005" spans="1:12" ht="15.75" x14ac:dyDescent="0.25">
      <c r="A1005" s="164" t="s">
        <v>127</v>
      </c>
      <c r="B1005" s="126">
        <v>2042</v>
      </c>
      <c r="C1005" s="165" t="s">
        <v>1231</v>
      </c>
      <c r="D1005" s="166">
        <v>2.5825604032523299E-2</v>
      </c>
      <c r="E1005" s="130">
        <v>2.9469494013831597E-3</v>
      </c>
      <c r="F1005" s="131">
        <v>2.1033423180397012E-2</v>
      </c>
      <c r="G1005" s="131">
        <v>6.648588950260904E-4</v>
      </c>
      <c r="H1005" s="145">
        <v>2.0000009999999999E-3</v>
      </c>
      <c r="I1005" s="145">
        <v>1.5750005000000001E-2</v>
      </c>
      <c r="J1005" s="132">
        <v>7.2218343486377796E-4</v>
      </c>
      <c r="K1005" s="146">
        <v>2.1507877732087583E-5</v>
      </c>
      <c r="L1005" s="147">
        <v>2.2480362556556498E-5</v>
      </c>
    </row>
    <row r="1006" spans="1:12" ht="15.75" x14ac:dyDescent="0.25">
      <c r="A1006" s="164" t="s">
        <v>127</v>
      </c>
      <c r="B1006" s="126">
        <v>2043</v>
      </c>
      <c r="C1006" s="165" t="s">
        <v>1232</v>
      </c>
      <c r="D1006" s="166">
        <v>2.5722276619167785E-2</v>
      </c>
      <c r="E1006" s="130">
        <v>2.7890537102565594E-3</v>
      </c>
      <c r="F1006" s="131">
        <v>2.0579524871708516E-2</v>
      </c>
      <c r="G1006" s="131">
        <v>6.4550338369361417E-4</v>
      </c>
      <c r="H1006" s="145">
        <v>2.0000009999999995E-3</v>
      </c>
      <c r="I1006" s="145">
        <v>1.5750005000000001E-2</v>
      </c>
      <c r="J1006" s="132">
        <v>7.0115377313773931E-4</v>
      </c>
      <c r="K1006" s="146">
        <v>2.1007114739658215E-5</v>
      </c>
      <c r="L1006" s="147">
        <v>2.1956964383575494E-5</v>
      </c>
    </row>
    <row r="1007" spans="1:12" ht="15.75" x14ac:dyDescent="0.25">
      <c r="A1007" s="164" t="s">
        <v>127</v>
      </c>
      <c r="B1007" s="126">
        <v>2044</v>
      </c>
      <c r="C1007" s="165" t="s">
        <v>1233</v>
      </c>
      <c r="D1007" s="166">
        <v>2.5636119117200321E-2</v>
      </c>
      <c r="E1007" s="130">
        <v>2.6681910612942781E-3</v>
      </c>
      <c r="F1007" s="131">
        <v>2.020736876525181E-2</v>
      </c>
      <c r="G1007" s="131">
        <v>6.2877912451117534E-4</v>
      </c>
      <c r="H1007" s="145">
        <v>2.0000009999999999E-3</v>
      </c>
      <c r="I1007" s="145">
        <v>1.5750005000000001E-2</v>
      </c>
      <c r="J1007" s="132">
        <v>6.8298181281032104E-4</v>
      </c>
      <c r="K1007" s="146">
        <v>2.0594330242503536E-5</v>
      </c>
      <c r="L1007" s="147">
        <v>2.1525521876477161E-5</v>
      </c>
    </row>
    <row r="1008" spans="1:12" ht="15.75" x14ac:dyDescent="0.25">
      <c r="A1008" s="164" t="s">
        <v>127</v>
      </c>
      <c r="B1008" s="126">
        <v>2045</v>
      </c>
      <c r="C1008" s="165" t="s">
        <v>1234</v>
      </c>
      <c r="D1008" s="166">
        <v>2.556395282633632E-2</v>
      </c>
      <c r="E1008" s="130">
        <v>2.5862912788649195E-3</v>
      </c>
      <c r="F1008" s="131">
        <v>1.9954511187947537E-2</v>
      </c>
      <c r="G1008" s="131">
        <v>6.1446461249475197E-4</v>
      </c>
      <c r="H1008" s="145">
        <v>2.0000009999999999E-3</v>
      </c>
      <c r="I1008" s="145">
        <v>1.5750005000000001E-2</v>
      </c>
      <c r="J1008" s="132">
        <v>6.6742684741723831E-4</v>
      </c>
      <c r="K1008" s="146">
        <v>2.028880086847883E-5</v>
      </c>
      <c r="L1008" s="147">
        <v>2.1206170452644861E-5</v>
      </c>
    </row>
    <row r="1009" spans="1:12" ht="15.75" x14ac:dyDescent="0.25">
      <c r="A1009" s="164" t="s">
        <v>127</v>
      </c>
      <c r="B1009" s="126">
        <v>2046</v>
      </c>
      <c r="C1009" s="165" t="s">
        <v>1235</v>
      </c>
      <c r="D1009" s="166">
        <v>2.5503608803377261E-2</v>
      </c>
      <c r="E1009" s="130">
        <v>2.5124182448144124E-3</v>
      </c>
      <c r="F1009" s="131">
        <v>1.973590703955716E-2</v>
      </c>
      <c r="G1009" s="131">
        <v>6.0227846718306723E-4</v>
      </c>
      <c r="H1009" s="145">
        <v>2.0000009999999999E-3</v>
      </c>
      <c r="I1009" s="145">
        <v>1.5750005000000001E-2</v>
      </c>
      <c r="J1009" s="132">
        <v>6.5418345275089637E-4</v>
      </c>
      <c r="K1009" s="146">
        <v>2.0047405810195966E-5</v>
      </c>
      <c r="L1009" s="147">
        <v>2.0953859867278685E-5</v>
      </c>
    </row>
    <row r="1010" spans="1:12" ht="15.75" x14ac:dyDescent="0.25">
      <c r="A1010" s="164" t="s">
        <v>127</v>
      </c>
      <c r="B1010" s="126">
        <v>2047</v>
      </c>
      <c r="C1010" s="165" t="s">
        <v>1236</v>
      </c>
      <c r="D1010" s="166">
        <v>2.545407884874307E-2</v>
      </c>
      <c r="E1010" s="130">
        <v>2.4500992518591293E-3</v>
      </c>
      <c r="F1010" s="131">
        <v>1.9551942350979949E-2</v>
      </c>
      <c r="G1010" s="131">
        <v>5.9211852618892998E-4</v>
      </c>
      <c r="H1010" s="145">
        <v>2.0000009999999995E-3</v>
      </c>
      <c r="I1010" s="145">
        <v>1.5750005000000001E-2</v>
      </c>
      <c r="J1010" s="132">
        <v>6.4314287362049125E-4</v>
      </c>
      <c r="K1010" s="146">
        <v>1.9823518908761961E-5</v>
      </c>
      <c r="L1010" s="147">
        <v>2.0719851494138808E-5</v>
      </c>
    </row>
    <row r="1011" spans="1:12" ht="15.75" x14ac:dyDescent="0.25">
      <c r="A1011" s="164" t="s">
        <v>127</v>
      </c>
      <c r="B1011" s="126">
        <v>2048</v>
      </c>
      <c r="C1011" s="165" t="s">
        <v>1237</v>
      </c>
      <c r="D1011" s="166">
        <v>2.5413321401829066E-2</v>
      </c>
      <c r="E1011" s="130">
        <v>2.3986770357898512E-3</v>
      </c>
      <c r="F1011" s="131">
        <v>1.9395196115879872E-2</v>
      </c>
      <c r="G1011" s="131">
        <v>5.8358823429712739E-4</v>
      </c>
      <c r="H1011" s="145">
        <v>2.0000009999999995E-3</v>
      </c>
      <c r="I1011" s="145">
        <v>1.5750005000000001E-2</v>
      </c>
      <c r="J1011" s="132">
        <v>6.3387418652337138E-4</v>
      </c>
      <c r="K1011" s="146">
        <v>1.9610036408618881E-5</v>
      </c>
      <c r="L1011" s="147">
        <v>2.0496707560690179E-5</v>
      </c>
    </row>
    <row r="1012" spans="1:12" ht="15.75" x14ac:dyDescent="0.25">
      <c r="A1012" s="164" t="s">
        <v>127</v>
      </c>
      <c r="B1012" s="126">
        <v>2049</v>
      </c>
      <c r="C1012" s="165" t="s">
        <v>1238</v>
      </c>
      <c r="D1012" s="166">
        <v>2.5380013517548608E-2</v>
      </c>
      <c r="E1012" s="130">
        <v>2.3801774677972504E-3</v>
      </c>
      <c r="F1012" s="131">
        <v>1.9399513996960792E-2</v>
      </c>
      <c r="G1012" s="131">
        <v>5.7825727095092553E-4</v>
      </c>
      <c r="H1012" s="145">
        <v>2.0000009999999999E-3</v>
      </c>
      <c r="I1012" s="145">
        <v>1.5750004999999997E-2</v>
      </c>
      <c r="J1012" s="132">
        <v>6.2808207543802179E-4</v>
      </c>
      <c r="K1012" s="146">
        <v>1.9476505344491026E-5</v>
      </c>
      <c r="L1012" s="147">
        <v>2.0357148426775789E-5</v>
      </c>
    </row>
    <row r="1013" spans="1:12" ht="15.75" x14ac:dyDescent="0.25">
      <c r="A1013" s="164" t="s">
        <v>127</v>
      </c>
      <c r="B1013" s="126">
        <v>2050</v>
      </c>
      <c r="C1013" s="165" t="s">
        <v>1239</v>
      </c>
      <c r="D1013" s="166">
        <v>2.5352702443428791E-2</v>
      </c>
      <c r="E1013" s="130">
        <v>2.3657659600286865E-3</v>
      </c>
      <c r="F1013" s="131">
        <v>1.9408684790504071E-2</v>
      </c>
      <c r="G1013" s="131">
        <v>5.7396950414086785E-4</v>
      </c>
      <c r="H1013" s="145">
        <v>2.0000010000000004E-3</v>
      </c>
      <c r="I1013" s="145">
        <v>1.5750005000000004E-2</v>
      </c>
      <c r="J1013" s="132">
        <v>6.2342426112995818E-4</v>
      </c>
      <c r="K1013" s="146">
        <v>1.9352765070131251E-5</v>
      </c>
      <c r="L1013" s="147">
        <v>2.0227803350123621E-5</v>
      </c>
    </row>
    <row r="1014" spans="1:12" ht="15.75" x14ac:dyDescent="0.25">
      <c r="A1014" s="164" t="s">
        <v>123</v>
      </c>
      <c r="B1014" s="126">
        <v>2015</v>
      </c>
      <c r="C1014" s="165" t="s">
        <v>125</v>
      </c>
      <c r="D1014" s="166">
        <v>5.0589485547404327E-2</v>
      </c>
      <c r="E1014" s="130">
        <v>5.3616453907042068E-2</v>
      </c>
      <c r="F1014" s="131">
        <v>0.21263038665017586</v>
      </c>
      <c r="G1014" s="131">
        <v>1.9518314340742926E-3</v>
      </c>
      <c r="H1014" s="145">
        <v>2.0000009999999999E-3</v>
      </c>
      <c r="I1014" s="145">
        <v>1.5750005000000004E-2</v>
      </c>
      <c r="J1014" s="132">
        <v>2.1093159151113483E-3</v>
      </c>
      <c r="K1014" s="146">
        <v>2.2009471351215252E-4</v>
      </c>
      <c r="L1014" s="147">
        <v>2.3004642008742608E-4</v>
      </c>
    </row>
    <row r="1015" spans="1:12" ht="15.75" x14ac:dyDescent="0.25">
      <c r="A1015" s="164" t="s">
        <v>123</v>
      </c>
      <c r="B1015" s="126">
        <v>2016</v>
      </c>
      <c r="C1015" s="165" t="s">
        <v>124</v>
      </c>
      <c r="D1015" s="166">
        <v>4.9623151286176323E-2</v>
      </c>
      <c r="E1015" s="130">
        <v>4.3725678969572017E-2</v>
      </c>
      <c r="F1015" s="131">
        <v>0.17992042064642882</v>
      </c>
      <c r="G1015" s="131">
        <v>1.8001907352805909E-3</v>
      </c>
      <c r="H1015" s="145">
        <v>2.0000009999999999E-3</v>
      </c>
      <c r="I1015" s="145">
        <v>1.5750005000000001E-2</v>
      </c>
      <c r="J1015" s="132">
        <v>1.9473974536161731E-3</v>
      </c>
      <c r="K1015" s="146">
        <v>1.8206097334286781E-4</v>
      </c>
      <c r="L1015" s="147">
        <v>1.9029296305430926E-4</v>
      </c>
    </row>
    <row r="1016" spans="1:12" ht="15.75" x14ac:dyDescent="0.25">
      <c r="A1016" s="164" t="s">
        <v>123</v>
      </c>
      <c r="B1016" s="126">
        <v>2017</v>
      </c>
      <c r="C1016" s="165" t="s">
        <v>1240</v>
      </c>
      <c r="D1016" s="166">
        <v>4.8394796556947221E-2</v>
      </c>
      <c r="E1016" s="130">
        <v>3.6187364295905397E-2</v>
      </c>
      <c r="F1016" s="131">
        <v>0.15314829437200497</v>
      </c>
      <c r="G1016" s="131">
        <v>1.7258701344837252E-3</v>
      </c>
      <c r="H1016" s="145">
        <v>2.0000009999999999E-3</v>
      </c>
      <c r="I1016" s="145">
        <v>1.5750005000000001E-2</v>
      </c>
      <c r="J1016" s="132">
        <v>1.868162315318896E-3</v>
      </c>
      <c r="K1016" s="146">
        <v>1.658619137771016E-4</v>
      </c>
      <c r="L1016" s="147">
        <v>1.7336144754130349E-4</v>
      </c>
    </row>
    <row r="1017" spans="1:12" ht="15.75" x14ac:dyDescent="0.25">
      <c r="A1017" s="164" t="s">
        <v>123</v>
      </c>
      <c r="B1017" s="126">
        <v>2018</v>
      </c>
      <c r="C1017" s="165" t="s">
        <v>1241</v>
      </c>
      <c r="D1017" s="166">
        <v>4.7151199149868393E-2</v>
      </c>
      <c r="E1017" s="130">
        <v>2.9535628468131247E-2</v>
      </c>
      <c r="F1017" s="131">
        <v>0.12974826978758947</v>
      </c>
      <c r="G1017" s="131">
        <v>1.6821804532126206E-3</v>
      </c>
      <c r="H1017" s="145">
        <v>2.0000009999999999E-3</v>
      </c>
      <c r="I1017" s="145">
        <v>1.5750005000000004E-2</v>
      </c>
      <c r="J1017" s="132">
        <v>1.8220618639455289E-3</v>
      </c>
      <c r="K1017" s="146">
        <v>1.5112147651404322E-4</v>
      </c>
      <c r="L1017" s="147">
        <v>1.5795452141146449E-4</v>
      </c>
    </row>
    <row r="1018" spans="1:12" ht="15.75" x14ac:dyDescent="0.25">
      <c r="A1018" s="164" t="s">
        <v>123</v>
      </c>
      <c r="B1018" s="126">
        <v>2019</v>
      </c>
      <c r="C1018" s="165" t="s">
        <v>1242</v>
      </c>
      <c r="D1018" s="166">
        <v>4.5856081964883021E-2</v>
      </c>
      <c r="E1018" s="130">
        <v>2.4235544392882204E-2</v>
      </c>
      <c r="F1018" s="131">
        <v>0.11020187896254552</v>
      </c>
      <c r="G1018" s="131">
        <v>1.6548549011494301E-3</v>
      </c>
      <c r="H1018" s="145">
        <v>2.0000009999999999E-3</v>
      </c>
      <c r="I1018" s="145">
        <v>1.5750005000000001E-2</v>
      </c>
      <c r="J1018" s="132">
        <v>1.7933771052393854E-3</v>
      </c>
      <c r="K1018" s="146">
        <v>1.390258452872554E-4</v>
      </c>
      <c r="L1018" s="147">
        <v>1.4531197520118743E-4</v>
      </c>
    </row>
    <row r="1019" spans="1:12" ht="15.75" x14ac:dyDescent="0.25">
      <c r="A1019" s="164" t="s">
        <v>123</v>
      </c>
      <c r="B1019" s="126">
        <v>2020</v>
      </c>
      <c r="C1019" s="165" t="s">
        <v>1243</v>
      </c>
      <c r="D1019" s="166">
        <v>4.453271003016529E-2</v>
      </c>
      <c r="E1019" s="130">
        <v>2.0341101263875838E-2</v>
      </c>
      <c r="F1019" s="131">
        <v>9.4117966452096427E-2</v>
      </c>
      <c r="G1019" s="131">
        <v>1.6056319829891883E-3</v>
      </c>
      <c r="H1019" s="145">
        <v>2.0000009999999999E-3</v>
      </c>
      <c r="I1019" s="145">
        <v>1.5750005000000001E-2</v>
      </c>
      <c r="J1019" s="132">
        <v>1.7404927616099318E-3</v>
      </c>
      <c r="K1019" s="146">
        <v>1.2824973855555383E-4</v>
      </c>
      <c r="L1019" s="147">
        <v>1.3404862402436964E-4</v>
      </c>
    </row>
    <row r="1020" spans="1:12" ht="15.75" x14ac:dyDescent="0.25">
      <c r="A1020" s="164" t="s">
        <v>123</v>
      </c>
      <c r="B1020" s="126">
        <v>2021</v>
      </c>
      <c r="C1020" s="165" t="s">
        <v>1244</v>
      </c>
      <c r="D1020" s="166">
        <v>4.3188541957110409E-2</v>
      </c>
      <c r="E1020" s="130">
        <v>1.7169324787538201E-2</v>
      </c>
      <c r="F1020" s="131">
        <v>8.053306860340366E-2</v>
      </c>
      <c r="G1020" s="131">
        <v>1.5233883951998246E-3</v>
      </c>
      <c r="H1020" s="145">
        <v>2.0000009999999999E-3</v>
      </c>
      <c r="I1020" s="145">
        <v>1.5750005000000001E-2</v>
      </c>
      <c r="J1020" s="132">
        <v>1.651688867691369E-3</v>
      </c>
      <c r="K1020" s="146">
        <v>1.1612547194646565E-4</v>
      </c>
      <c r="L1020" s="147">
        <v>1.2137615485344631E-4</v>
      </c>
    </row>
    <row r="1021" spans="1:12" ht="15.75" x14ac:dyDescent="0.25">
      <c r="A1021" s="164" t="s">
        <v>123</v>
      </c>
      <c r="B1021" s="126">
        <v>2022</v>
      </c>
      <c r="C1021" s="165" t="s">
        <v>1245</v>
      </c>
      <c r="D1021" s="166">
        <v>4.185076668122107E-2</v>
      </c>
      <c r="E1021" s="130">
        <v>1.4356972076784784E-2</v>
      </c>
      <c r="F1021" s="131">
        <v>6.9107437648922743E-2</v>
      </c>
      <c r="G1021" s="131">
        <v>1.4452873684577176E-3</v>
      </c>
      <c r="H1021" s="145">
        <v>2.0000009999999999E-3</v>
      </c>
      <c r="I1021" s="145">
        <v>1.5750005000000001E-2</v>
      </c>
      <c r="J1021" s="132">
        <v>1.5673389538489266E-3</v>
      </c>
      <c r="K1021" s="146">
        <v>1.057953721834219E-4</v>
      </c>
      <c r="L1021" s="147">
        <v>1.1057897113715324E-4</v>
      </c>
    </row>
    <row r="1022" spans="1:12" ht="15.75" x14ac:dyDescent="0.25">
      <c r="A1022" s="164" t="s">
        <v>123</v>
      </c>
      <c r="B1022" s="126">
        <v>2023</v>
      </c>
      <c r="C1022" s="165" t="s">
        <v>1246</v>
      </c>
      <c r="D1022" s="166">
        <v>4.0525073944786404E-2</v>
      </c>
      <c r="E1022" s="130">
        <v>1.2327661911301684E-2</v>
      </c>
      <c r="F1022" s="131">
        <v>5.9885386658266551E-2</v>
      </c>
      <c r="G1022" s="131">
        <v>1.3733133897709563E-3</v>
      </c>
      <c r="H1022" s="145">
        <v>2.0000010000000004E-3</v>
      </c>
      <c r="I1022" s="145">
        <v>1.5750005000000004E-2</v>
      </c>
      <c r="J1022" s="132">
        <v>1.4895360396055565E-3</v>
      </c>
      <c r="K1022" s="146">
        <v>9.52514459195774E-5</v>
      </c>
      <c r="L1022" s="147">
        <v>9.9558292076148231E-5</v>
      </c>
    </row>
    <row r="1023" spans="1:12" ht="15.75" x14ac:dyDescent="0.25">
      <c r="A1023" s="164" t="s">
        <v>123</v>
      </c>
      <c r="B1023" s="126">
        <v>2024</v>
      </c>
      <c r="C1023" s="165" t="s">
        <v>1247</v>
      </c>
      <c r="D1023" s="166">
        <v>3.9223323946528069E-2</v>
      </c>
      <c r="E1023" s="130">
        <v>1.064420571762671E-2</v>
      </c>
      <c r="F1023" s="131">
        <v>5.2333472203978958E-2</v>
      </c>
      <c r="G1023" s="131">
        <v>1.3106333284718518E-3</v>
      </c>
      <c r="H1023" s="145">
        <v>2.0000009999999995E-3</v>
      </c>
      <c r="I1023" s="145">
        <v>1.5750004999999997E-2</v>
      </c>
      <c r="J1023" s="132">
        <v>1.4217599034314445E-3</v>
      </c>
      <c r="K1023" s="146">
        <v>8.6496333099615321E-5</v>
      </c>
      <c r="L1023" s="147">
        <v>9.0407312174979121E-5</v>
      </c>
    </row>
    <row r="1024" spans="1:12" ht="15.75" x14ac:dyDescent="0.25">
      <c r="A1024" s="164" t="s">
        <v>123</v>
      </c>
      <c r="B1024" s="126">
        <v>2025</v>
      </c>
      <c r="C1024" s="165" t="s">
        <v>1248</v>
      </c>
      <c r="D1024" s="166">
        <v>3.795506764847914E-2</v>
      </c>
      <c r="E1024" s="130">
        <v>9.2749913294251241E-3</v>
      </c>
      <c r="F1024" s="131">
        <v>4.6269761819456731E-2</v>
      </c>
      <c r="G1024" s="131">
        <v>1.2561824193051546E-3</v>
      </c>
      <c r="H1024" s="145">
        <v>2.0000009999999999E-3</v>
      </c>
      <c r="I1024" s="145">
        <v>1.5750005000000001E-2</v>
      </c>
      <c r="J1024" s="132">
        <v>1.362909446094194E-3</v>
      </c>
      <c r="K1024" s="146">
        <v>7.7952148882834448E-5</v>
      </c>
      <c r="L1024" s="147">
        <v>8.1476795872531077E-5</v>
      </c>
    </row>
    <row r="1025" spans="1:12" ht="15.75" x14ac:dyDescent="0.25">
      <c r="A1025" s="164" t="s">
        <v>123</v>
      </c>
      <c r="B1025" s="126">
        <v>2026</v>
      </c>
      <c r="C1025" s="165" t="s">
        <v>1249</v>
      </c>
      <c r="D1025" s="166">
        <v>3.6795761852376527E-2</v>
      </c>
      <c r="E1025" s="130">
        <v>8.1709880529638994E-3</v>
      </c>
      <c r="F1025" s="131">
        <v>4.144575105142876E-2</v>
      </c>
      <c r="G1025" s="131">
        <v>1.2001138236425236E-3</v>
      </c>
      <c r="H1025" s="145">
        <v>2.0000009999999999E-3</v>
      </c>
      <c r="I1025" s="145">
        <v>1.5750005000000001E-2</v>
      </c>
      <c r="J1025" s="132">
        <v>1.3022935215976704E-3</v>
      </c>
      <c r="K1025" s="146">
        <v>6.9367846976804584E-5</v>
      </c>
      <c r="L1025" s="147">
        <v>7.2504359989721649E-5</v>
      </c>
    </row>
    <row r="1026" spans="1:12" ht="15.75" x14ac:dyDescent="0.25">
      <c r="A1026" s="164" t="s">
        <v>123</v>
      </c>
      <c r="B1026" s="126">
        <v>2027</v>
      </c>
      <c r="C1026" s="165" t="s">
        <v>1250</v>
      </c>
      <c r="D1026" s="166">
        <v>3.5734940885769624E-2</v>
      </c>
      <c r="E1026" s="130">
        <v>7.2371123888965005E-3</v>
      </c>
      <c r="F1026" s="131">
        <v>3.7427992389312506E-2</v>
      </c>
      <c r="G1026" s="131">
        <v>1.1339129406623262E-3</v>
      </c>
      <c r="H1026" s="145">
        <v>2.0000010000000004E-3</v>
      </c>
      <c r="I1026" s="145">
        <v>1.5750005000000004E-2</v>
      </c>
      <c r="J1026" s="132">
        <v>1.2307910535583053E-3</v>
      </c>
      <c r="K1026" s="146">
        <v>5.7640141008472657E-5</v>
      </c>
      <c r="L1026" s="147">
        <v>6.0246375543015812E-5</v>
      </c>
    </row>
    <row r="1027" spans="1:12" ht="15.75" x14ac:dyDescent="0.25">
      <c r="A1027" s="164" t="s">
        <v>123</v>
      </c>
      <c r="B1027" s="126">
        <v>2028</v>
      </c>
      <c r="C1027" s="165" t="s">
        <v>1251</v>
      </c>
      <c r="D1027" s="166">
        <v>3.4776075166933908E-2</v>
      </c>
      <c r="E1027" s="130">
        <v>6.4439406527105293E-3</v>
      </c>
      <c r="F1027" s="131">
        <v>3.4096235270430444E-2</v>
      </c>
      <c r="G1027" s="131">
        <v>1.0620427822889069E-3</v>
      </c>
      <c r="H1027" s="145">
        <v>2.0000009999999999E-3</v>
      </c>
      <c r="I1027" s="145">
        <v>1.5750005000000001E-2</v>
      </c>
      <c r="J1027" s="132">
        <v>1.153057304531398E-3</v>
      </c>
      <c r="K1027" s="146">
        <v>4.7458549701056509E-5</v>
      </c>
      <c r="L1027" s="147">
        <v>4.9604409505810881E-5</v>
      </c>
    </row>
    <row r="1028" spans="1:12" ht="15.75" x14ac:dyDescent="0.25">
      <c r="A1028" s="164" t="s">
        <v>123</v>
      </c>
      <c r="B1028" s="126">
        <v>2029</v>
      </c>
      <c r="C1028" s="165" t="s">
        <v>1252</v>
      </c>
      <c r="D1028" s="166">
        <v>3.3907899442120408E-2</v>
      </c>
      <c r="E1028" s="130">
        <v>5.7563531300728428E-3</v>
      </c>
      <c r="F1028" s="131">
        <v>3.129341949963528E-2</v>
      </c>
      <c r="G1028" s="131">
        <v>9.9516111147576617E-4</v>
      </c>
      <c r="H1028" s="145">
        <v>2.0000009999999999E-3</v>
      </c>
      <c r="I1028" s="145">
        <v>1.5750005000000001E-2</v>
      </c>
      <c r="J1028" s="132">
        <v>1.0805822354620946E-3</v>
      </c>
      <c r="K1028" s="146">
        <v>4.1215491352262315E-5</v>
      </c>
      <c r="L1028" s="147">
        <v>4.3079077212010825E-5</v>
      </c>
    </row>
    <row r="1029" spans="1:12" ht="15.75" x14ac:dyDescent="0.25">
      <c r="A1029" s="164" t="s">
        <v>123</v>
      </c>
      <c r="B1029" s="126">
        <v>2030</v>
      </c>
      <c r="C1029" s="165" t="s">
        <v>1253</v>
      </c>
      <c r="D1029" s="166">
        <v>3.3127720471839296E-2</v>
      </c>
      <c r="E1029" s="130">
        <v>5.1864778821945371E-3</v>
      </c>
      <c r="F1029" s="131">
        <v>2.9011056649486139E-2</v>
      </c>
      <c r="G1029" s="131">
        <v>9.319903315574609E-4</v>
      </c>
      <c r="H1029" s="145">
        <v>2.0000009999999999E-3</v>
      </c>
      <c r="I1029" s="145">
        <v>1.5750005000000001E-2</v>
      </c>
      <c r="J1029" s="132">
        <v>1.0121118579775944E-3</v>
      </c>
      <c r="K1029" s="146">
        <v>3.5698206910573767E-5</v>
      </c>
      <c r="L1029" s="147">
        <v>3.7312323849163413E-5</v>
      </c>
    </row>
    <row r="1030" spans="1:12" ht="15.75" x14ac:dyDescent="0.25">
      <c r="A1030" s="164" t="s">
        <v>123</v>
      </c>
      <c r="B1030" s="126">
        <v>2031</v>
      </c>
      <c r="C1030" s="165" t="s">
        <v>1254</v>
      </c>
      <c r="D1030" s="166">
        <v>3.2430372192816311E-2</v>
      </c>
      <c r="E1030" s="130">
        <v>4.6947497226426391E-3</v>
      </c>
      <c r="F1030" s="131">
        <v>2.7091189038805651E-2</v>
      </c>
      <c r="G1030" s="131">
        <v>8.7468933557462321E-4</v>
      </c>
      <c r="H1030" s="145">
        <v>2.0000009999999995E-3</v>
      </c>
      <c r="I1030" s="145">
        <v>1.5750004999999997E-2</v>
      </c>
      <c r="J1030" s="132">
        <v>9.499145931886494E-4</v>
      </c>
      <c r="K1030" s="146">
        <v>3.2805273528248169E-5</v>
      </c>
      <c r="L1030" s="147">
        <v>3.4288583444302976E-5</v>
      </c>
    </row>
    <row r="1031" spans="1:12" ht="15.75" x14ac:dyDescent="0.25">
      <c r="A1031" s="164" t="s">
        <v>123</v>
      </c>
      <c r="B1031" s="126">
        <v>2032</v>
      </c>
      <c r="C1031" s="165" t="s">
        <v>1255</v>
      </c>
      <c r="D1031" s="166">
        <v>3.1811527184345989E-2</v>
      </c>
      <c r="E1031" s="130">
        <v>4.2701098910283728E-3</v>
      </c>
      <c r="F1031" s="131">
        <v>2.5508393446499161E-2</v>
      </c>
      <c r="G1031" s="131">
        <v>8.2053795018658705E-4</v>
      </c>
      <c r="H1031" s="145">
        <v>2.0000009999999999E-3</v>
      </c>
      <c r="I1031" s="145">
        <v>1.5750005000000001E-2</v>
      </c>
      <c r="J1031" s="132">
        <v>8.9116333107727025E-4</v>
      </c>
      <c r="K1031" s="146">
        <v>2.9426340948492582E-5</v>
      </c>
      <c r="L1031" s="147">
        <v>3.0756871676718377E-5</v>
      </c>
    </row>
    <row r="1032" spans="1:12" ht="15.75" x14ac:dyDescent="0.25">
      <c r="A1032" s="164" t="s">
        <v>123</v>
      </c>
      <c r="B1032" s="126">
        <v>2033</v>
      </c>
      <c r="C1032" s="165" t="s">
        <v>1256</v>
      </c>
      <c r="D1032" s="166">
        <v>3.1261674179749246E-2</v>
      </c>
      <c r="E1032" s="130">
        <v>3.9000840223495439E-3</v>
      </c>
      <c r="F1032" s="131">
        <v>2.4193488611196075E-2</v>
      </c>
      <c r="G1032" s="131">
        <v>7.7126839490284358E-4</v>
      </c>
      <c r="H1032" s="145">
        <v>2.0000009999999999E-3</v>
      </c>
      <c r="I1032" s="145">
        <v>1.5750005000000001E-2</v>
      </c>
      <c r="J1032" s="132">
        <v>8.3766536132241288E-4</v>
      </c>
      <c r="K1032" s="146">
        <v>2.736911955967577E-5</v>
      </c>
      <c r="L1032" s="147">
        <v>2.8606632025092479E-5</v>
      </c>
    </row>
    <row r="1033" spans="1:12" ht="15.75" x14ac:dyDescent="0.25">
      <c r="A1033" s="164" t="s">
        <v>123</v>
      </c>
      <c r="B1033" s="126">
        <v>2034</v>
      </c>
      <c r="C1033" s="165" t="s">
        <v>1257</v>
      </c>
      <c r="D1033" s="166">
        <v>3.0775800559464467E-2</v>
      </c>
      <c r="E1033" s="130">
        <v>3.5698905359457297E-3</v>
      </c>
      <c r="F1033" s="131">
        <v>2.306458562538713E-2</v>
      </c>
      <c r="G1033" s="131">
        <v>7.2552777173230307E-4</v>
      </c>
      <c r="H1033" s="145">
        <v>2.0000009999999999E-3</v>
      </c>
      <c r="I1033" s="145">
        <v>1.5750005000000001E-2</v>
      </c>
      <c r="J1033" s="132">
        <v>7.8799804601949229E-4</v>
      </c>
      <c r="K1033" s="146">
        <v>2.5474555736314067E-5</v>
      </c>
      <c r="L1033" s="147">
        <v>2.6626400797769362E-5</v>
      </c>
    </row>
    <row r="1034" spans="1:12" ht="15.75" x14ac:dyDescent="0.25">
      <c r="A1034" s="164" t="s">
        <v>123</v>
      </c>
      <c r="B1034" s="126">
        <v>2035</v>
      </c>
      <c r="C1034" s="165" t="s">
        <v>1258</v>
      </c>
      <c r="D1034" s="166">
        <v>3.035103546497574E-2</v>
      </c>
      <c r="E1034" s="130">
        <v>3.2774763899242406E-3</v>
      </c>
      <c r="F1034" s="131">
        <v>2.2123128916274219E-2</v>
      </c>
      <c r="G1034" s="131">
        <v>6.8332846779109154E-4</v>
      </c>
      <c r="H1034" s="145">
        <v>2.0000009999999995E-3</v>
      </c>
      <c r="I1034" s="145">
        <v>1.5750004999999997E-2</v>
      </c>
      <c r="J1034" s="132">
        <v>7.4217175679782441E-4</v>
      </c>
      <c r="K1034" s="146">
        <v>2.3832954723017042E-5</v>
      </c>
      <c r="L1034" s="147">
        <v>2.4910571330559919E-5</v>
      </c>
    </row>
    <row r="1035" spans="1:12" ht="15.75" x14ac:dyDescent="0.25">
      <c r="A1035" s="164" t="s">
        <v>123</v>
      </c>
      <c r="B1035" s="126">
        <v>2036</v>
      </c>
      <c r="C1035" s="165" t="s">
        <v>1259</v>
      </c>
      <c r="D1035" s="166">
        <v>2.9983943199212052E-2</v>
      </c>
      <c r="E1035" s="130">
        <v>3.0239561003467673E-3</v>
      </c>
      <c r="F1035" s="131">
        <v>2.134296620477133E-2</v>
      </c>
      <c r="G1035" s="131">
        <v>6.4641715592017503E-4</v>
      </c>
      <c r="H1035" s="145">
        <v>2.0000010000000004E-3</v>
      </c>
      <c r="I1035" s="145">
        <v>1.5750005000000001E-2</v>
      </c>
      <c r="J1035" s="132">
        <v>7.020931147046286E-4</v>
      </c>
      <c r="K1035" s="146">
        <v>2.2281247541975605E-5</v>
      </c>
      <c r="L1035" s="147">
        <v>2.3288701975519438E-5</v>
      </c>
    </row>
    <row r="1036" spans="1:12" ht="15.75" x14ac:dyDescent="0.25">
      <c r="A1036" s="164" t="s">
        <v>123</v>
      </c>
      <c r="B1036" s="126">
        <v>2037</v>
      </c>
      <c r="C1036" s="165" t="s">
        <v>1260</v>
      </c>
      <c r="D1036" s="166">
        <v>2.9665218992912183E-2</v>
      </c>
      <c r="E1036" s="130">
        <v>2.8121328684136324E-3</v>
      </c>
      <c r="F1036" s="131">
        <v>2.0726928160726375E-2</v>
      </c>
      <c r="G1036" s="131">
        <v>6.1383398968824611E-4</v>
      </c>
      <c r="H1036" s="145">
        <v>2.0000009999999999E-3</v>
      </c>
      <c r="I1036" s="145">
        <v>1.5750005000000001E-2</v>
      </c>
      <c r="J1036" s="132">
        <v>6.6670806216479557E-4</v>
      </c>
      <c r="K1036" s="146">
        <v>2.1054309078602934E-5</v>
      </c>
      <c r="L1036" s="147">
        <v>2.200629364667861E-5</v>
      </c>
    </row>
    <row r="1037" spans="1:12" ht="15.75" x14ac:dyDescent="0.25">
      <c r="A1037" s="164" t="s">
        <v>123</v>
      </c>
      <c r="B1037" s="126">
        <v>2038</v>
      </c>
      <c r="C1037" s="165" t="s">
        <v>1261</v>
      </c>
      <c r="D1037" s="166">
        <v>2.9392783286436661E-2</v>
      </c>
      <c r="E1037" s="130">
        <v>2.6219215907429642E-3</v>
      </c>
      <c r="F1037" s="131">
        <v>2.0179176369354034E-2</v>
      </c>
      <c r="G1037" s="131">
        <v>5.8499944558454029E-4</v>
      </c>
      <c r="H1037" s="145">
        <v>2.0000009999999999E-3</v>
      </c>
      <c r="I1037" s="145">
        <v>1.5750004999999997E-2</v>
      </c>
      <c r="J1037" s="132">
        <v>6.3539304374230637E-4</v>
      </c>
      <c r="K1037" s="146">
        <v>1.9994105480223774E-5</v>
      </c>
      <c r="L1037" s="147">
        <v>2.0898153840537039E-5</v>
      </c>
    </row>
    <row r="1038" spans="1:12" ht="15.75" x14ac:dyDescent="0.25">
      <c r="A1038" s="164" t="s">
        <v>123</v>
      </c>
      <c r="B1038" s="126">
        <v>2039</v>
      </c>
      <c r="C1038" s="165" t="s">
        <v>1262</v>
      </c>
      <c r="D1038" s="166">
        <v>2.9160733784279688E-2</v>
      </c>
      <c r="E1038" s="130">
        <v>2.4469362859112073E-3</v>
      </c>
      <c r="F1038" s="131">
        <v>1.9680537338459911E-2</v>
      </c>
      <c r="G1038" s="131">
        <v>5.5963663815686521E-4</v>
      </c>
      <c r="H1038" s="145">
        <v>2.0000009999999999E-3</v>
      </c>
      <c r="I1038" s="145">
        <v>1.5750005000000001E-2</v>
      </c>
      <c r="J1038" s="132">
        <v>6.0784755922454949E-4</v>
      </c>
      <c r="K1038" s="146">
        <v>1.9083967785600455E-5</v>
      </c>
      <c r="L1038" s="147">
        <v>1.9946869132419949E-5</v>
      </c>
    </row>
    <row r="1039" spans="1:12" ht="15.75" x14ac:dyDescent="0.25">
      <c r="A1039" s="164" t="s">
        <v>123</v>
      </c>
      <c r="B1039" s="126">
        <v>2040</v>
      </c>
      <c r="C1039" s="165" t="s">
        <v>1263</v>
      </c>
      <c r="D1039" s="166">
        <v>2.8964767820250328E-2</v>
      </c>
      <c r="E1039" s="130">
        <v>2.2857516160913658E-3</v>
      </c>
      <c r="F1039" s="131">
        <v>1.9238737836193853E-2</v>
      </c>
      <c r="G1039" s="131">
        <v>5.3747099241543527E-4</v>
      </c>
      <c r="H1039" s="145">
        <v>2.0000010000000004E-3</v>
      </c>
      <c r="I1039" s="145">
        <v>1.5750005000000004E-2</v>
      </c>
      <c r="J1039" s="132">
        <v>5.8377209701110312E-4</v>
      </c>
      <c r="K1039" s="146">
        <v>1.8325513133481945E-5</v>
      </c>
      <c r="L1039" s="147">
        <v>1.9154111909156343E-5</v>
      </c>
    </row>
    <row r="1040" spans="1:12" ht="15.75" x14ac:dyDescent="0.25">
      <c r="A1040" s="164" t="s">
        <v>123</v>
      </c>
      <c r="B1040" s="126">
        <v>2041</v>
      </c>
      <c r="C1040" s="165" t="s">
        <v>1264</v>
      </c>
      <c r="D1040" s="166">
        <v>2.8804083824348341E-2</v>
      </c>
      <c r="E1040" s="130">
        <v>2.1649094298835259E-3</v>
      </c>
      <c r="F1040" s="131">
        <v>1.8906630553575929E-2</v>
      </c>
      <c r="G1040" s="131">
        <v>5.2012770256272837E-4</v>
      </c>
      <c r="H1040" s="145">
        <v>2.0000009999999995E-3</v>
      </c>
      <c r="I1040" s="145">
        <v>1.5750005000000001E-2</v>
      </c>
      <c r="J1040" s="132">
        <v>5.6493660640117367E-4</v>
      </c>
      <c r="K1040" s="146">
        <v>1.7695557795616116E-5</v>
      </c>
      <c r="L1040" s="147">
        <v>1.8495668456452132E-5</v>
      </c>
    </row>
    <row r="1041" spans="1:12" ht="15.75" x14ac:dyDescent="0.25">
      <c r="A1041" s="164" t="s">
        <v>123</v>
      </c>
      <c r="B1041" s="126">
        <v>2042</v>
      </c>
      <c r="C1041" s="165" t="s">
        <v>1265</v>
      </c>
      <c r="D1041" s="166">
        <v>2.8666130246256728E-2</v>
      </c>
      <c r="E1041" s="130">
        <v>2.063123931929995E-3</v>
      </c>
      <c r="F1041" s="131">
        <v>1.8611192247534252E-2</v>
      </c>
      <c r="G1041" s="131">
        <v>5.0550027428058314E-4</v>
      </c>
      <c r="H1041" s="145">
        <v>2.0000009999999999E-3</v>
      </c>
      <c r="I1041" s="145">
        <v>1.5750005000000001E-2</v>
      </c>
      <c r="J1041" s="132">
        <v>5.4904881072207748E-4</v>
      </c>
      <c r="K1041" s="146">
        <v>1.7213013815680207E-5</v>
      </c>
      <c r="L1041" s="147">
        <v>1.7991308803041746E-5</v>
      </c>
    </row>
    <row r="1042" spans="1:12" ht="15.75" x14ac:dyDescent="0.25">
      <c r="A1042" s="164" t="s">
        <v>123</v>
      </c>
      <c r="B1042" s="126">
        <v>2043</v>
      </c>
      <c r="C1042" s="165" t="s">
        <v>1266</v>
      </c>
      <c r="D1042" s="166">
        <v>2.8549207492356777E-2</v>
      </c>
      <c r="E1042" s="130">
        <v>1.9856193384678784E-3</v>
      </c>
      <c r="F1042" s="131">
        <v>1.8385307733442449E-2</v>
      </c>
      <c r="G1042" s="131">
        <v>4.9324544992613835E-4</v>
      </c>
      <c r="H1042" s="145">
        <v>2.0000010000000004E-3</v>
      </c>
      <c r="I1042" s="145">
        <v>1.5750005000000001E-2</v>
      </c>
      <c r="J1042" s="132">
        <v>5.3573651998375721E-4</v>
      </c>
      <c r="K1042" s="146">
        <v>1.6824535243219775E-5</v>
      </c>
      <c r="L1042" s="147">
        <v>1.758526672806945E-5</v>
      </c>
    </row>
    <row r="1043" spans="1:12" ht="15.75" x14ac:dyDescent="0.25">
      <c r="A1043" s="164" t="s">
        <v>123</v>
      </c>
      <c r="B1043" s="126">
        <v>2044</v>
      </c>
      <c r="C1043" s="165" t="s">
        <v>1267</v>
      </c>
      <c r="D1043" s="166">
        <v>2.8452951042694376E-2</v>
      </c>
      <c r="E1043" s="130">
        <v>1.9280212724415873E-3</v>
      </c>
      <c r="F1043" s="131">
        <v>1.8208275013548155E-2</v>
      </c>
      <c r="G1043" s="131">
        <v>4.8300287000146872E-4</v>
      </c>
      <c r="H1043" s="145">
        <v>2.0000009999999999E-3</v>
      </c>
      <c r="I1043" s="145">
        <v>1.5750005000000004E-2</v>
      </c>
      <c r="J1043" s="132">
        <v>5.2461019552100824E-4</v>
      </c>
      <c r="K1043" s="146">
        <v>1.6507766553713327E-5</v>
      </c>
      <c r="L1043" s="147">
        <v>1.7254171376740044E-5</v>
      </c>
    </row>
    <row r="1044" spans="1:12" ht="15.75" x14ac:dyDescent="0.25">
      <c r="A1044" s="164" t="s">
        <v>123</v>
      </c>
      <c r="B1044" s="126">
        <v>2045</v>
      </c>
      <c r="C1044" s="165" t="s">
        <v>1268</v>
      </c>
      <c r="D1044" s="166">
        <v>2.8368879560974735E-2</v>
      </c>
      <c r="E1044" s="130">
        <v>1.8878587976396621E-3</v>
      </c>
      <c r="F1044" s="131">
        <v>1.8083008863980128E-2</v>
      </c>
      <c r="G1044" s="131">
        <v>4.744570826271553E-4</v>
      </c>
      <c r="H1044" s="145">
        <v>2.0000010000000004E-3</v>
      </c>
      <c r="I1044" s="145">
        <v>1.5750005000000004E-2</v>
      </c>
      <c r="J1044" s="132">
        <v>5.1532604857758497E-4</v>
      </c>
      <c r="K1044" s="146">
        <v>1.6280861478461606E-5</v>
      </c>
      <c r="L1044" s="147">
        <v>1.7017013015999374E-5</v>
      </c>
    </row>
    <row r="1045" spans="1:12" ht="15.75" x14ac:dyDescent="0.25">
      <c r="A1045" s="164" t="s">
        <v>123</v>
      </c>
      <c r="B1045" s="126">
        <v>2046</v>
      </c>
      <c r="C1045" s="165" t="s">
        <v>1269</v>
      </c>
      <c r="D1045" s="166">
        <v>2.8297981040368105E-2</v>
      </c>
      <c r="E1045" s="130">
        <v>1.8531542943095035E-3</v>
      </c>
      <c r="F1045" s="131">
        <v>1.7979323327859169E-2</v>
      </c>
      <c r="G1045" s="131">
        <v>4.674006925009325E-4</v>
      </c>
      <c r="H1045" s="145">
        <v>2.0000009999999999E-3</v>
      </c>
      <c r="I1045" s="145">
        <v>1.5750005000000001E-2</v>
      </c>
      <c r="J1045" s="132">
        <v>5.0765944585893185E-4</v>
      </c>
      <c r="K1045" s="146">
        <v>1.60867562167872E-5</v>
      </c>
      <c r="L1045" s="147">
        <v>1.6814125322459091E-5</v>
      </c>
    </row>
    <row r="1046" spans="1:12" ht="15.75" x14ac:dyDescent="0.25">
      <c r="A1046" s="164" t="s">
        <v>123</v>
      </c>
      <c r="B1046" s="126">
        <v>2047</v>
      </c>
      <c r="C1046" s="165" t="s">
        <v>1270</v>
      </c>
      <c r="D1046" s="166">
        <v>2.8238406411040841E-2</v>
      </c>
      <c r="E1046" s="130">
        <v>1.8221964762898434E-3</v>
      </c>
      <c r="F1046" s="131">
        <v>1.787972633923432E-2</v>
      </c>
      <c r="G1046" s="131">
        <v>4.6164034928923559E-4</v>
      </c>
      <c r="H1046" s="145">
        <v>2.0000009999999999E-3</v>
      </c>
      <c r="I1046" s="145">
        <v>1.5750005000000001E-2</v>
      </c>
      <c r="J1046" s="132">
        <v>5.0140105046699729E-4</v>
      </c>
      <c r="K1046" s="146">
        <v>1.5927933712286808E-5</v>
      </c>
      <c r="L1046" s="147">
        <v>1.6648123230622643E-5</v>
      </c>
    </row>
    <row r="1047" spans="1:12" ht="15.75" x14ac:dyDescent="0.25">
      <c r="A1047" s="164" t="s">
        <v>123</v>
      </c>
      <c r="B1047" s="126">
        <v>2048</v>
      </c>
      <c r="C1047" s="165" t="s">
        <v>1271</v>
      </c>
      <c r="D1047" s="166">
        <v>2.818841005396425E-2</v>
      </c>
      <c r="E1047" s="130">
        <v>1.7977646943717945E-3</v>
      </c>
      <c r="F1047" s="131">
        <v>1.7800937138266547E-2</v>
      </c>
      <c r="G1047" s="131">
        <v>4.5698594330681019E-4</v>
      </c>
      <c r="H1047" s="145">
        <v>2.0000009999999999E-3</v>
      </c>
      <c r="I1047" s="145">
        <v>1.5750005000000001E-2</v>
      </c>
      <c r="J1047" s="132">
        <v>4.9634439067622381E-4</v>
      </c>
      <c r="K1047" s="146">
        <v>1.5798651327251854E-5</v>
      </c>
      <c r="L1047" s="147">
        <v>1.6512996270700242E-5</v>
      </c>
    </row>
    <row r="1048" spans="1:12" ht="15.75" x14ac:dyDescent="0.25">
      <c r="A1048" s="164" t="s">
        <v>123</v>
      </c>
      <c r="B1048" s="126">
        <v>2049</v>
      </c>
      <c r="C1048" s="165" t="s">
        <v>1272</v>
      </c>
      <c r="D1048" s="166">
        <v>2.8145336526586778E-2</v>
      </c>
      <c r="E1048" s="130">
        <v>1.7883788091194079E-3</v>
      </c>
      <c r="F1048" s="131">
        <v>1.780688538871161E-2</v>
      </c>
      <c r="G1048" s="131">
        <v>4.5398850488183464E-4</v>
      </c>
      <c r="H1048" s="145">
        <v>2.0000009999999999E-3</v>
      </c>
      <c r="I1048" s="145">
        <v>1.5750005000000001E-2</v>
      </c>
      <c r="J1048" s="132">
        <v>4.9308852769508948E-4</v>
      </c>
      <c r="K1048" s="146">
        <v>1.5704414200758962E-5</v>
      </c>
      <c r="L1048" s="147">
        <v>1.6414496578993426E-5</v>
      </c>
    </row>
    <row r="1049" spans="1:12" ht="15.75" x14ac:dyDescent="0.25">
      <c r="A1049" s="164" t="s">
        <v>123</v>
      </c>
      <c r="B1049" s="126">
        <v>2050</v>
      </c>
      <c r="C1049" s="165" t="s">
        <v>1273</v>
      </c>
      <c r="D1049" s="166">
        <v>2.8110498569972973E-2</v>
      </c>
      <c r="E1049" s="130">
        <v>1.7810372069758452E-3</v>
      </c>
      <c r="F1049" s="131">
        <v>1.7814610290346325E-2</v>
      </c>
      <c r="G1049" s="131">
        <v>4.5161115099426205E-4</v>
      </c>
      <c r="H1049" s="145">
        <v>2.0000009999999999E-3</v>
      </c>
      <c r="I1049" s="145">
        <v>1.5750005000000001E-2</v>
      </c>
      <c r="J1049" s="132">
        <v>4.905070547760672E-4</v>
      </c>
      <c r="K1049" s="146">
        <v>1.5610998907358889E-5</v>
      </c>
      <c r="L1049" s="147">
        <v>1.6316857540678185E-5</v>
      </c>
    </row>
    <row r="1050" spans="1:12" ht="15.75" x14ac:dyDescent="0.25">
      <c r="A1050" s="164" t="s">
        <v>120</v>
      </c>
      <c r="B1050" s="126">
        <v>2015</v>
      </c>
      <c r="C1050" s="165" t="s">
        <v>122</v>
      </c>
      <c r="D1050" s="166">
        <v>4.3762800406094468E-2</v>
      </c>
      <c r="E1050" s="130">
        <v>7.3297879812281599E-2</v>
      </c>
      <c r="F1050" s="131">
        <v>0.31076384944066165</v>
      </c>
      <c r="G1050" s="131">
        <v>2.3859286558003379E-3</v>
      </c>
      <c r="H1050" s="145">
        <v>2.0000009999999999E-3</v>
      </c>
      <c r="I1050" s="145">
        <v>1.5750005000000001E-2</v>
      </c>
      <c r="J1050" s="132">
        <v>2.5747616703731832E-3</v>
      </c>
      <c r="K1050" s="146">
        <v>3.332420286064548E-4</v>
      </c>
      <c r="L1050" s="147">
        <v>3.4830975723812701E-4</v>
      </c>
    </row>
    <row r="1051" spans="1:12" ht="15.75" x14ac:dyDescent="0.25">
      <c r="A1051" s="164" t="s">
        <v>120</v>
      </c>
      <c r="B1051" s="126">
        <v>2016</v>
      </c>
      <c r="C1051" s="165" t="s">
        <v>121</v>
      </c>
      <c r="D1051" s="166">
        <v>4.2892518071564453E-2</v>
      </c>
      <c r="E1051" s="130">
        <v>6.1615543406875792E-2</v>
      </c>
      <c r="F1051" s="131">
        <v>0.26842633433940838</v>
      </c>
      <c r="G1051" s="131">
        <v>2.1763643712683928E-3</v>
      </c>
      <c r="H1051" s="145">
        <v>2.0000009999999999E-3</v>
      </c>
      <c r="I1051" s="145">
        <v>1.5750005000000001E-2</v>
      </c>
      <c r="J1051" s="132">
        <v>2.3501253785126338E-3</v>
      </c>
      <c r="K1051" s="146">
        <v>2.9348372097239928E-4</v>
      </c>
      <c r="L1051" s="147">
        <v>3.067537545741878E-4</v>
      </c>
    </row>
    <row r="1052" spans="1:12" ht="15.75" x14ac:dyDescent="0.25">
      <c r="A1052" s="164" t="s">
        <v>120</v>
      </c>
      <c r="B1052" s="126">
        <v>2017</v>
      </c>
      <c r="C1052" s="165" t="s">
        <v>1274</v>
      </c>
      <c r="D1052" s="166">
        <v>4.1872364423535355E-2</v>
      </c>
      <c r="E1052" s="130">
        <v>5.1977930166161437E-2</v>
      </c>
      <c r="F1052" s="131">
        <v>0.23447112502771059</v>
      </c>
      <c r="G1052" s="131">
        <v>2.039903908434706E-3</v>
      </c>
      <c r="H1052" s="145">
        <v>2.0000009999999995E-3</v>
      </c>
      <c r="I1052" s="145">
        <v>1.5750004999999997E-2</v>
      </c>
      <c r="J1052" s="132">
        <v>2.2044202342347621E-3</v>
      </c>
      <c r="K1052" s="146">
        <v>2.6179404378884943E-4</v>
      </c>
      <c r="L1052" s="147">
        <v>2.736312056037417E-4</v>
      </c>
    </row>
    <row r="1053" spans="1:12" ht="15.75" x14ac:dyDescent="0.25">
      <c r="A1053" s="164" t="s">
        <v>120</v>
      </c>
      <c r="B1053" s="126">
        <v>2018</v>
      </c>
      <c r="C1053" s="165" t="s">
        <v>1275</v>
      </c>
      <c r="D1053" s="166">
        <v>4.079547434184079E-2</v>
      </c>
      <c r="E1053" s="130">
        <v>4.3231029929898197E-2</v>
      </c>
      <c r="F1053" s="131">
        <v>0.20365917266008141</v>
      </c>
      <c r="G1053" s="131">
        <v>1.936937404437702E-3</v>
      </c>
      <c r="H1053" s="145">
        <v>2.0000009999999999E-3</v>
      </c>
      <c r="I1053" s="145">
        <v>1.5750004999999997E-2</v>
      </c>
      <c r="J1053" s="132">
        <v>2.0948233982996823E-3</v>
      </c>
      <c r="K1053" s="146">
        <v>2.3365256936148238E-4</v>
      </c>
      <c r="L1053" s="147">
        <v>2.4421730202891097E-4</v>
      </c>
    </row>
    <row r="1054" spans="1:12" ht="15.75" x14ac:dyDescent="0.25">
      <c r="A1054" s="164" t="s">
        <v>120</v>
      </c>
      <c r="B1054" s="126">
        <v>2019</v>
      </c>
      <c r="C1054" s="165" t="s">
        <v>1276</v>
      </c>
      <c r="D1054" s="166">
        <v>3.9672348569894322E-2</v>
      </c>
      <c r="E1054" s="130">
        <v>3.6404743891879837E-2</v>
      </c>
      <c r="F1054" s="131">
        <v>0.17721863702888105</v>
      </c>
      <c r="G1054" s="131">
        <v>1.8595204407412533E-3</v>
      </c>
      <c r="H1054" s="145">
        <v>2.0000009999999999E-3</v>
      </c>
      <c r="I1054" s="145">
        <v>1.5750005000000001E-2</v>
      </c>
      <c r="J1054" s="132">
        <v>2.0124651943232517E-3</v>
      </c>
      <c r="K1054" s="146">
        <v>2.0760649959018974E-4</v>
      </c>
      <c r="L1054" s="147">
        <v>2.169935430938514E-4</v>
      </c>
    </row>
    <row r="1055" spans="1:12" ht="15.75" x14ac:dyDescent="0.25">
      <c r="A1055" s="164" t="s">
        <v>120</v>
      </c>
      <c r="B1055" s="126">
        <v>2020</v>
      </c>
      <c r="C1055" s="165" t="s">
        <v>1277</v>
      </c>
      <c r="D1055" s="166">
        <v>3.854220949579451E-2</v>
      </c>
      <c r="E1055" s="130">
        <v>3.0940657214741932E-2</v>
      </c>
      <c r="F1055" s="131">
        <v>0.15435587585679089</v>
      </c>
      <c r="G1055" s="131">
        <v>1.7759189836642566E-3</v>
      </c>
      <c r="H1055" s="145">
        <v>2.0000009999999995E-3</v>
      </c>
      <c r="I1055" s="145">
        <v>1.5750005000000001E-2</v>
      </c>
      <c r="J1055" s="132">
        <v>1.9228736851986763E-3</v>
      </c>
      <c r="K1055" s="146">
        <v>1.8505515957851779E-4</v>
      </c>
      <c r="L1055" s="147">
        <v>1.9342252658244568E-4</v>
      </c>
    </row>
    <row r="1056" spans="1:12" ht="15.75" x14ac:dyDescent="0.25">
      <c r="A1056" s="164" t="s">
        <v>120</v>
      </c>
      <c r="B1056" s="126">
        <v>2021</v>
      </c>
      <c r="C1056" s="165" t="s">
        <v>1278</v>
      </c>
      <c r="D1056" s="166">
        <v>3.738059114161342E-2</v>
      </c>
      <c r="E1056" s="130">
        <v>2.6500822734946208E-2</v>
      </c>
      <c r="F1056" s="131">
        <v>0.13426513900520987</v>
      </c>
      <c r="G1056" s="131">
        <v>1.6768543999018499E-3</v>
      </c>
      <c r="H1056" s="145">
        <v>2.0000010000000004E-3</v>
      </c>
      <c r="I1056" s="145">
        <v>1.5750005000000001E-2</v>
      </c>
      <c r="J1056" s="132">
        <v>1.816217892398532E-3</v>
      </c>
      <c r="K1056" s="146">
        <v>1.6515655294554226E-4</v>
      </c>
      <c r="L1056" s="147">
        <v>1.726241974442975E-4</v>
      </c>
    </row>
    <row r="1057" spans="1:12" ht="15.75" x14ac:dyDescent="0.25">
      <c r="A1057" s="164" t="s">
        <v>120</v>
      </c>
      <c r="B1057" s="126">
        <v>2022</v>
      </c>
      <c r="C1057" s="165" t="s">
        <v>1279</v>
      </c>
      <c r="D1057" s="166">
        <v>3.6247497501378685E-2</v>
      </c>
      <c r="E1057" s="130">
        <v>2.1867835198136863E-2</v>
      </c>
      <c r="F1057" s="131">
        <v>0.11589229561360516</v>
      </c>
      <c r="G1057" s="131">
        <v>1.5801989544062633E-3</v>
      </c>
      <c r="H1057" s="145">
        <v>2.0000009999999999E-3</v>
      </c>
      <c r="I1057" s="145">
        <v>1.5750005000000004E-2</v>
      </c>
      <c r="J1057" s="132">
        <v>1.7122285607096002E-3</v>
      </c>
      <c r="K1057" s="146">
        <v>1.4798614317977556E-4</v>
      </c>
      <c r="L1057" s="147">
        <v>1.5467742144604016E-4</v>
      </c>
    </row>
    <row r="1058" spans="1:12" ht="15.75" x14ac:dyDescent="0.25">
      <c r="A1058" s="164" t="s">
        <v>120</v>
      </c>
      <c r="B1058" s="126">
        <v>2023</v>
      </c>
      <c r="C1058" s="165" t="s">
        <v>1280</v>
      </c>
      <c r="D1058" s="166">
        <v>3.5123103902588076E-2</v>
      </c>
      <c r="E1058" s="130">
        <v>1.8990909940748636E-2</v>
      </c>
      <c r="F1058" s="131">
        <v>0.10134942472639322</v>
      </c>
      <c r="G1058" s="131">
        <v>1.4933742450097382E-3</v>
      </c>
      <c r="H1058" s="145">
        <v>2.0000009999999999E-3</v>
      </c>
      <c r="I1058" s="145">
        <v>1.5750005000000001E-2</v>
      </c>
      <c r="J1058" s="132">
        <v>1.6185461545842256E-3</v>
      </c>
      <c r="K1058" s="146">
        <v>1.3163277011688868E-4</v>
      </c>
      <c r="L1058" s="147">
        <v>1.3758461652268341E-4</v>
      </c>
    </row>
    <row r="1059" spans="1:12" ht="15.75" x14ac:dyDescent="0.25">
      <c r="A1059" s="164" t="s">
        <v>120</v>
      </c>
      <c r="B1059" s="126">
        <v>2024</v>
      </c>
      <c r="C1059" s="165" t="s">
        <v>1281</v>
      </c>
      <c r="D1059" s="166">
        <v>3.4041115023840988E-2</v>
      </c>
      <c r="E1059" s="130">
        <v>1.6540925899200646E-2</v>
      </c>
      <c r="F1059" s="131">
        <v>8.8988203355757384E-2</v>
      </c>
      <c r="G1059" s="131">
        <v>1.4156845768584993E-3</v>
      </c>
      <c r="H1059" s="145">
        <v>2.0000009999999995E-3</v>
      </c>
      <c r="I1059" s="145">
        <v>1.5750005000000001E-2</v>
      </c>
      <c r="J1059" s="132">
        <v>1.5347361494563159E-3</v>
      </c>
      <c r="K1059" s="146">
        <v>1.1642211853245297E-4</v>
      </c>
      <c r="L1059" s="147">
        <v>1.2168621436515925E-4</v>
      </c>
    </row>
    <row r="1060" spans="1:12" ht="15.75" x14ac:dyDescent="0.25">
      <c r="A1060" s="164" t="s">
        <v>120</v>
      </c>
      <c r="B1060" s="126">
        <v>2025</v>
      </c>
      <c r="C1060" s="165" t="s">
        <v>1282</v>
      </c>
      <c r="D1060" s="166">
        <v>3.2945175223360483E-2</v>
      </c>
      <c r="E1060" s="130">
        <v>1.4539482364034725E-2</v>
      </c>
      <c r="F1060" s="131">
        <v>7.8855347615107874E-2</v>
      </c>
      <c r="G1060" s="131">
        <v>1.3521871673660057E-3</v>
      </c>
      <c r="H1060" s="145">
        <v>2.0000009999999999E-3</v>
      </c>
      <c r="I1060" s="145">
        <v>1.5750005000000001E-2</v>
      </c>
      <c r="J1060" s="132">
        <v>1.4661845645917431E-3</v>
      </c>
      <c r="K1060" s="146">
        <v>1.0477780406479981E-4</v>
      </c>
      <c r="L1060" s="147">
        <v>1.0951538471371813E-4</v>
      </c>
    </row>
    <row r="1061" spans="1:12" ht="15.75" x14ac:dyDescent="0.25">
      <c r="A1061" s="164" t="s">
        <v>120</v>
      </c>
      <c r="B1061" s="126">
        <v>2026</v>
      </c>
      <c r="C1061" s="165" t="s">
        <v>1283</v>
      </c>
      <c r="D1061" s="166">
        <v>3.1950293496570033E-2</v>
      </c>
      <c r="E1061" s="130">
        <v>1.2864744502257185E-2</v>
      </c>
      <c r="F1061" s="131">
        <v>7.0433108022542656E-2</v>
      </c>
      <c r="G1061" s="131">
        <v>1.2902553412321987E-3</v>
      </c>
      <c r="H1061" s="145">
        <v>2.0000009999999999E-3</v>
      </c>
      <c r="I1061" s="145">
        <v>1.5750004999999997E-2</v>
      </c>
      <c r="J1061" s="132">
        <v>1.3992940871626158E-3</v>
      </c>
      <c r="K1061" s="146">
        <v>9.3800368905866944E-5</v>
      </c>
      <c r="L1061" s="147">
        <v>9.8041609829505299E-5</v>
      </c>
    </row>
    <row r="1062" spans="1:12" ht="15.75" x14ac:dyDescent="0.25">
      <c r="A1062" s="164" t="s">
        <v>120</v>
      </c>
      <c r="B1062" s="126">
        <v>2027</v>
      </c>
      <c r="C1062" s="165" t="s">
        <v>1284</v>
      </c>
      <c r="D1062" s="166">
        <v>3.1045009545779739E-2</v>
      </c>
      <c r="E1062" s="130">
        <v>1.1394353693134926E-2</v>
      </c>
      <c r="F1062" s="131">
        <v>6.3091921323885733E-2</v>
      </c>
      <c r="G1062" s="131">
        <v>1.2187799683612227E-3</v>
      </c>
      <c r="H1062" s="145">
        <v>2.0000009999999999E-3</v>
      </c>
      <c r="I1062" s="145">
        <v>1.5750005000000004E-2</v>
      </c>
      <c r="J1062" s="132">
        <v>1.3222200409893942E-3</v>
      </c>
      <c r="K1062" s="146">
        <v>7.8207849422457372E-5</v>
      </c>
      <c r="L1062" s="147">
        <v>8.1744059358389605E-5</v>
      </c>
    </row>
    <row r="1063" spans="1:12" ht="15.75" x14ac:dyDescent="0.25">
      <c r="A1063" s="164" t="s">
        <v>120</v>
      </c>
      <c r="B1063" s="126">
        <v>2028</v>
      </c>
      <c r="C1063" s="165" t="s">
        <v>1285</v>
      </c>
      <c r="D1063" s="166">
        <v>3.0233066128169613E-2</v>
      </c>
      <c r="E1063" s="130">
        <v>1.0154351680392752E-2</v>
      </c>
      <c r="F1063" s="131">
        <v>5.6888640823419802E-2</v>
      </c>
      <c r="G1063" s="131">
        <v>1.1463507783825162E-3</v>
      </c>
      <c r="H1063" s="145">
        <v>2.0000009999999995E-3</v>
      </c>
      <c r="I1063" s="145">
        <v>1.5750005000000001E-2</v>
      </c>
      <c r="J1063" s="132">
        <v>1.2439446740301013E-3</v>
      </c>
      <c r="K1063" s="146">
        <v>6.6466736944371043E-5</v>
      </c>
      <c r="L1063" s="147">
        <v>6.9472064032889195E-5</v>
      </c>
    </row>
    <row r="1064" spans="1:12" ht="15.75" x14ac:dyDescent="0.25">
      <c r="A1064" s="164" t="s">
        <v>120</v>
      </c>
      <c r="B1064" s="126">
        <v>2029</v>
      </c>
      <c r="C1064" s="165" t="s">
        <v>1286</v>
      </c>
      <c r="D1064" s="166">
        <v>2.9505942851636921E-2</v>
      </c>
      <c r="E1064" s="130">
        <v>9.0512353561178569E-3</v>
      </c>
      <c r="F1064" s="131">
        <v>5.1489506938141055E-2</v>
      </c>
      <c r="G1064" s="131">
        <v>1.078779044837294E-3</v>
      </c>
      <c r="H1064" s="145">
        <v>2.0000009999999999E-3</v>
      </c>
      <c r="I1064" s="145">
        <v>1.5750005000000001E-2</v>
      </c>
      <c r="J1064" s="132">
        <v>1.1707736145323052E-3</v>
      </c>
      <c r="K1064" s="146">
        <v>5.8923830591473399E-5</v>
      </c>
      <c r="L1064" s="147">
        <v>6.1588110342942812E-5</v>
      </c>
    </row>
    <row r="1065" spans="1:12" ht="15.75" x14ac:dyDescent="0.25">
      <c r="A1065" s="164" t="s">
        <v>120</v>
      </c>
      <c r="B1065" s="126">
        <v>2030</v>
      </c>
      <c r="C1065" s="165" t="s">
        <v>1287</v>
      </c>
      <c r="D1065" s="166">
        <v>2.8858772198706497E-2</v>
      </c>
      <c r="E1065" s="130">
        <v>8.1045010421598486E-3</v>
      </c>
      <c r="F1065" s="131">
        <v>4.6793351689714727E-2</v>
      </c>
      <c r="G1065" s="131">
        <v>1.0140024742429376E-3</v>
      </c>
      <c r="H1065" s="145">
        <v>2.0000009999999999E-3</v>
      </c>
      <c r="I1065" s="145">
        <v>1.5750005000000001E-2</v>
      </c>
      <c r="J1065" s="132">
        <v>1.1005870418529873E-3</v>
      </c>
      <c r="K1065" s="146">
        <v>5.2698061365856857E-5</v>
      </c>
      <c r="L1065" s="147">
        <v>5.5080838034416169E-5</v>
      </c>
    </row>
    <row r="1066" spans="1:12" ht="15.75" x14ac:dyDescent="0.25">
      <c r="A1066" s="164" t="s">
        <v>120</v>
      </c>
      <c r="B1066" s="126">
        <v>2031</v>
      </c>
      <c r="C1066" s="165" t="s">
        <v>1288</v>
      </c>
      <c r="D1066" s="166">
        <v>2.8299010188482691E-2</v>
      </c>
      <c r="E1066" s="130">
        <v>7.253864990143028E-3</v>
      </c>
      <c r="F1066" s="131">
        <v>4.2651376310173648E-2</v>
      </c>
      <c r="G1066" s="131">
        <v>9.5226209928415853E-4</v>
      </c>
      <c r="H1066" s="145">
        <v>2.0000009999999995E-3</v>
      </c>
      <c r="I1066" s="145">
        <v>1.5750005000000001E-2</v>
      </c>
      <c r="J1066" s="132">
        <v>1.0336401788929434E-3</v>
      </c>
      <c r="K1066" s="146">
        <v>4.7956881222433775E-5</v>
      </c>
      <c r="L1066" s="147">
        <v>5.0125286237615423E-5</v>
      </c>
    </row>
    <row r="1067" spans="1:12" ht="15.75" x14ac:dyDescent="0.25">
      <c r="A1067" s="164" t="s">
        <v>120</v>
      </c>
      <c r="B1067" s="126">
        <v>2032</v>
      </c>
      <c r="C1067" s="165" t="s">
        <v>1289</v>
      </c>
      <c r="D1067" s="166">
        <v>2.7790325770275064E-2</v>
      </c>
      <c r="E1067" s="130">
        <v>6.5342470096246509E-3</v>
      </c>
      <c r="F1067" s="131">
        <v>3.9248758207982799E-2</v>
      </c>
      <c r="G1067" s="131">
        <v>8.9529350572850836E-4</v>
      </c>
      <c r="H1067" s="145">
        <v>2.0000009999999999E-3</v>
      </c>
      <c r="I1067" s="145">
        <v>1.5750005000000001E-2</v>
      </c>
      <c r="J1067" s="132">
        <v>9.7185518068279683E-4</v>
      </c>
      <c r="K1067" s="146">
        <v>4.3849984178814352E-5</v>
      </c>
      <c r="L1067" s="147">
        <v>4.5832693020492566E-5</v>
      </c>
    </row>
    <row r="1068" spans="1:12" ht="15.75" x14ac:dyDescent="0.25">
      <c r="A1068" s="164" t="s">
        <v>120</v>
      </c>
      <c r="B1068" s="126">
        <v>2033</v>
      </c>
      <c r="C1068" s="165" t="s">
        <v>1290</v>
      </c>
      <c r="D1068" s="166">
        <v>2.7341890679382662E-2</v>
      </c>
      <c r="E1068" s="130">
        <v>5.8979931933727638E-3</v>
      </c>
      <c r="F1068" s="131">
        <v>3.632207897197795E-2</v>
      </c>
      <c r="G1068" s="131">
        <v>8.4217665518044086E-4</v>
      </c>
      <c r="H1068" s="145">
        <v>2.0000009999999999E-3</v>
      </c>
      <c r="I1068" s="145">
        <v>1.5750005000000001E-2</v>
      </c>
      <c r="J1068" s="132">
        <v>9.1422132950941888E-4</v>
      </c>
      <c r="K1068" s="146">
        <v>4.0660040143669395E-5</v>
      </c>
      <c r="L1068" s="147">
        <v>4.2498509749360363E-5</v>
      </c>
    </row>
    <row r="1069" spans="1:12" ht="15.75" x14ac:dyDescent="0.25">
      <c r="A1069" s="164" t="s">
        <v>120</v>
      </c>
      <c r="B1069" s="126">
        <v>2034</v>
      </c>
      <c r="C1069" s="165" t="s">
        <v>1291</v>
      </c>
      <c r="D1069" s="166">
        <v>2.6947961398475564E-2</v>
      </c>
      <c r="E1069" s="130">
        <v>5.3070529164604228E-3</v>
      </c>
      <c r="F1069" s="131">
        <v>3.3655076694524201E-2</v>
      </c>
      <c r="G1069" s="131">
        <v>7.9154942860086455E-4</v>
      </c>
      <c r="H1069" s="145">
        <v>2.0000010000000004E-3</v>
      </c>
      <c r="I1069" s="145">
        <v>1.5750005000000001E-2</v>
      </c>
      <c r="J1069" s="132">
        <v>8.5928211100796915E-4</v>
      </c>
      <c r="K1069" s="146">
        <v>3.7759150289549776E-5</v>
      </c>
      <c r="L1069" s="147">
        <v>3.9466445859076816E-5</v>
      </c>
    </row>
    <row r="1070" spans="1:12" ht="15.75" x14ac:dyDescent="0.25">
      <c r="A1070" s="164" t="s">
        <v>120</v>
      </c>
      <c r="B1070" s="126">
        <v>2035</v>
      </c>
      <c r="C1070" s="165" t="s">
        <v>1292</v>
      </c>
      <c r="D1070" s="166">
        <v>2.6604671410868422E-2</v>
      </c>
      <c r="E1070" s="130">
        <v>4.7838599544610021E-3</v>
      </c>
      <c r="F1070" s="131">
        <v>3.137629100564876E-2</v>
      </c>
      <c r="G1070" s="131">
        <v>7.4466927229548574E-4</v>
      </c>
      <c r="H1070" s="145">
        <v>2.0000009999999999E-3</v>
      </c>
      <c r="I1070" s="145">
        <v>1.5750005000000001E-2</v>
      </c>
      <c r="J1070" s="132">
        <v>8.0840751327540398E-4</v>
      </c>
      <c r="K1070" s="146">
        <v>3.5121707862435556E-5</v>
      </c>
      <c r="L1070" s="147">
        <v>3.6709755213693025E-5</v>
      </c>
    </row>
    <row r="1071" spans="1:12" ht="15.75" x14ac:dyDescent="0.25">
      <c r="A1071" s="164" t="s">
        <v>120</v>
      </c>
      <c r="B1071" s="126">
        <v>2036</v>
      </c>
      <c r="C1071" s="165" t="s">
        <v>1293</v>
      </c>
      <c r="D1071" s="166">
        <v>2.6306991920724245E-2</v>
      </c>
      <c r="E1071" s="130">
        <v>4.332712515505514E-3</v>
      </c>
      <c r="F1071" s="131">
        <v>2.9444042975337741E-2</v>
      </c>
      <c r="G1071" s="131">
        <v>7.039042074365201E-4</v>
      </c>
      <c r="H1071" s="145">
        <v>2.0000009999999999E-3</v>
      </c>
      <c r="I1071" s="145">
        <v>1.5750005000000001E-2</v>
      </c>
      <c r="J1071" s="132">
        <v>7.6417981949768166E-4</v>
      </c>
      <c r="K1071" s="146">
        <v>3.2572965858251051E-5</v>
      </c>
      <c r="L1071" s="147">
        <v>3.4045771739252984E-5</v>
      </c>
    </row>
    <row r="1072" spans="1:12" ht="15.75" x14ac:dyDescent="0.25">
      <c r="A1072" s="164" t="s">
        <v>120</v>
      </c>
      <c r="B1072" s="126">
        <v>2037</v>
      </c>
      <c r="C1072" s="165" t="s">
        <v>1294</v>
      </c>
      <c r="D1072" s="166">
        <v>2.6051105517558886E-2</v>
      </c>
      <c r="E1072" s="130">
        <v>3.9398474449942452E-3</v>
      </c>
      <c r="F1072" s="131">
        <v>2.7804100341326233E-2</v>
      </c>
      <c r="G1072" s="131">
        <v>6.666139551728277E-4</v>
      </c>
      <c r="H1072" s="145">
        <v>2.0000009999999995E-3</v>
      </c>
      <c r="I1072" s="145">
        <v>1.5750005000000001E-2</v>
      </c>
      <c r="J1072" s="132">
        <v>7.2374179066909841E-4</v>
      </c>
      <c r="K1072" s="146">
        <v>2.9776638566988774E-5</v>
      </c>
      <c r="L1072" s="147">
        <v>3.1123009370811527E-5</v>
      </c>
    </row>
    <row r="1073" spans="1:12" ht="15.75" x14ac:dyDescent="0.25">
      <c r="A1073" s="164" t="s">
        <v>120</v>
      </c>
      <c r="B1073" s="126">
        <v>2038</v>
      </c>
      <c r="C1073" s="165" t="s">
        <v>1295</v>
      </c>
      <c r="D1073" s="166">
        <v>2.5833050684581853E-2</v>
      </c>
      <c r="E1073" s="130">
        <v>3.5780770263303431E-3</v>
      </c>
      <c r="F1073" s="131">
        <v>2.6297957284807751E-2</v>
      </c>
      <c r="G1073" s="131">
        <v>6.3360077909386647E-4</v>
      </c>
      <c r="H1073" s="145">
        <v>2.0000009999999999E-3</v>
      </c>
      <c r="I1073" s="145">
        <v>1.5750005000000001E-2</v>
      </c>
      <c r="J1073" s="132">
        <v>6.8790778083339704E-4</v>
      </c>
      <c r="K1073" s="146">
        <v>2.8102546060512955E-5</v>
      </c>
      <c r="L1073" s="147">
        <v>2.9373215933907011E-5</v>
      </c>
    </row>
    <row r="1074" spans="1:12" ht="15.75" x14ac:dyDescent="0.25">
      <c r="A1074" s="164" t="s">
        <v>120</v>
      </c>
      <c r="B1074" s="126">
        <v>2039</v>
      </c>
      <c r="C1074" s="165" t="s">
        <v>1296</v>
      </c>
      <c r="D1074" s="166">
        <v>2.5647477177616701E-2</v>
      </c>
      <c r="E1074" s="130">
        <v>3.2308700916052484E-3</v>
      </c>
      <c r="F1074" s="131">
        <v>2.4855127549227616E-2</v>
      </c>
      <c r="G1074" s="131">
        <v>6.0346648936840917E-4</v>
      </c>
      <c r="H1074" s="145">
        <v>2.0000009999999999E-3</v>
      </c>
      <c r="I1074" s="145">
        <v>1.5750004999999997E-2</v>
      </c>
      <c r="J1074" s="132">
        <v>6.5519873921340746E-4</v>
      </c>
      <c r="K1074" s="146">
        <v>2.6582853702039691E-5</v>
      </c>
      <c r="L1074" s="147">
        <v>2.7784815341630261E-5</v>
      </c>
    </row>
    <row r="1075" spans="1:12" ht="15.75" x14ac:dyDescent="0.25">
      <c r="A1075" s="164" t="s">
        <v>120</v>
      </c>
      <c r="B1075" s="126">
        <v>2040</v>
      </c>
      <c r="C1075" s="165" t="s">
        <v>1297</v>
      </c>
      <c r="D1075" s="166">
        <v>2.5490907782425316E-2</v>
      </c>
      <c r="E1075" s="130">
        <v>2.9273613824113624E-3</v>
      </c>
      <c r="F1075" s="131">
        <v>2.3678363921862827E-2</v>
      </c>
      <c r="G1075" s="131">
        <v>5.7664694702037477E-4</v>
      </c>
      <c r="H1075" s="145">
        <v>2.0000009999999999E-3</v>
      </c>
      <c r="I1075" s="145">
        <v>1.5750005000000004E-2</v>
      </c>
      <c r="J1075" s="132">
        <v>6.2608275629045932E-4</v>
      </c>
      <c r="K1075" s="146">
        <v>2.5328762540979533E-5</v>
      </c>
      <c r="L1075" s="147">
        <v>2.6474017045628077E-5</v>
      </c>
    </row>
    <row r="1076" spans="1:12" ht="15.75" x14ac:dyDescent="0.25">
      <c r="A1076" s="164" t="s">
        <v>120</v>
      </c>
      <c r="B1076" s="126">
        <v>2041</v>
      </c>
      <c r="C1076" s="165" t="s">
        <v>1298</v>
      </c>
      <c r="D1076" s="166">
        <v>2.5361234151813402E-2</v>
      </c>
      <c r="E1076" s="130">
        <v>2.7132624194449485E-3</v>
      </c>
      <c r="F1076" s="131">
        <v>2.2779566494606829E-2</v>
      </c>
      <c r="G1076" s="131">
        <v>5.5588513700221805E-4</v>
      </c>
      <c r="H1076" s="145">
        <v>2.0000009999999999E-3</v>
      </c>
      <c r="I1076" s="145">
        <v>1.5750005000000001E-2</v>
      </c>
      <c r="J1076" s="132">
        <v>6.0355096066543837E-4</v>
      </c>
      <c r="K1076" s="146">
        <v>2.4195800660210428E-5</v>
      </c>
      <c r="L1076" s="147">
        <v>2.5289824008661022E-5</v>
      </c>
    </row>
    <row r="1077" spans="1:12" ht="15.75" x14ac:dyDescent="0.25">
      <c r="A1077" s="164" t="s">
        <v>120</v>
      </c>
      <c r="B1077" s="126">
        <v>2042</v>
      </c>
      <c r="C1077" s="165" t="s">
        <v>1299</v>
      </c>
      <c r="D1077" s="166">
        <v>2.5252005773585651E-2</v>
      </c>
      <c r="E1077" s="130">
        <v>2.5173046751584098E-3</v>
      </c>
      <c r="F1077" s="131">
        <v>2.1918279075167683E-2</v>
      </c>
      <c r="G1077" s="131">
        <v>5.3756681003940031E-4</v>
      </c>
      <c r="H1077" s="145">
        <v>2.0000009999999995E-3</v>
      </c>
      <c r="I1077" s="145">
        <v>1.5750005000000001E-2</v>
      </c>
      <c r="J1077" s="132">
        <v>5.8367171032658891E-4</v>
      </c>
      <c r="K1077" s="146">
        <v>2.3159653620951657E-5</v>
      </c>
      <c r="L1077" s="147">
        <v>2.4206832258304829E-5</v>
      </c>
    </row>
    <row r="1078" spans="1:12" ht="15.75" x14ac:dyDescent="0.25">
      <c r="A1078" s="164" t="s">
        <v>120</v>
      </c>
      <c r="B1078" s="126">
        <v>2043</v>
      </c>
      <c r="C1078" s="165" t="s">
        <v>1300</v>
      </c>
      <c r="D1078" s="166">
        <v>2.5161484569993307E-2</v>
      </c>
      <c r="E1078" s="130">
        <v>2.3663612550604506E-3</v>
      </c>
      <c r="F1078" s="131">
        <v>2.1245995364994791E-2</v>
      </c>
      <c r="G1078" s="131">
        <v>5.2172570715410568E-4</v>
      </c>
      <c r="H1078" s="145">
        <v>2.0000010000000008E-3</v>
      </c>
      <c r="I1078" s="145">
        <v>1.5750005000000004E-2</v>
      </c>
      <c r="J1078" s="132">
        <v>5.664781877367666E-4</v>
      </c>
      <c r="K1078" s="146">
        <v>2.2335354358561969E-5</v>
      </c>
      <c r="L1078" s="147">
        <v>2.3345259355638817E-5</v>
      </c>
    </row>
    <row r="1079" spans="1:12" ht="15.75" x14ac:dyDescent="0.25">
      <c r="A1079" s="164" t="s">
        <v>120</v>
      </c>
      <c r="B1079" s="126">
        <v>2044</v>
      </c>
      <c r="C1079" s="165" t="s">
        <v>1301</v>
      </c>
      <c r="D1079" s="166">
        <v>2.5085504441906131E-2</v>
      </c>
      <c r="E1079" s="130">
        <v>2.2398269492294428E-3</v>
      </c>
      <c r="F1079" s="131">
        <v>2.0642420890627983E-2</v>
      </c>
      <c r="G1079" s="131">
        <v>5.0786825058380379E-4</v>
      </c>
      <c r="H1079" s="145">
        <v>2.0000009999999999E-3</v>
      </c>
      <c r="I1079" s="145">
        <v>1.5750005000000001E-2</v>
      </c>
      <c r="J1079" s="132">
        <v>5.5143463818950423E-4</v>
      </c>
      <c r="K1079" s="146">
        <v>2.1682997946299202E-5</v>
      </c>
      <c r="L1079" s="147">
        <v>2.2663404039561106E-5</v>
      </c>
    </row>
    <row r="1080" spans="1:12" ht="15.75" x14ac:dyDescent="0.25">
      <c r="A1080" s="164" t="s">
        <v>120</v>
      </c>
      <c r="B1080" s="126">
        <v>2045</v>
      </c>
      <c r="C1080" s="165" t="s">
        <v>1302</v>
      </c>
      <c r="D1080" s="166">
        <v>2.5020740970595978E-2</v>
      </c>
      <c r="E1080" s="130">
        <v>2.1474851712012253E-3</v>
      </c>
      <c r="F1080" s="131">
        <v>2.0201362630919425E-2</v>
      </c>
      <c r="G1080" s="131">
        <v>4.9596479142116623E-4</v>
      </c>
      <c r="H1080" s="145">
        <v>2.0000009999999999E-3</v>
      </c>
      <c r="I1080" s="145">
        <v>1.5750005000000004E-2</v>
      </c>
      <c r="J1080" s="132">
        <v>5.385077769925362E-4</v>
      </c>
      <c r="K1080" s="146">
        <v>2.1207835447529468E-5</v>
      </c>
      <c r="L1080" s="147">
        <v>2.216675403211172E-5</v>
      </c>
    </row>
    <row r="1081" spans="1:12" ht="15.75" x14ac:dyDescent="0.25">
      <c r="A1081" s="164" t="s">
        <v>120</v>
      </c>
      <c r="B1081" s="126">
        <v>2046</v>
      </c>
      <c r="C1081" s="165" t="s">
        <v>1303</v>
      </c>
      <c r="D1081" s="166">
        <v>2.4965854766626411E-2</v>
      </c>
      <c r="E1081" s="130">
        <v>2.069677924671338E-3</v>
      </c>
      <c r="F1081" s="131">
        <v>1.9857475780904698E-2</v>
      </c>
      <c r="G1081" s="131">
        <v>4.8567512403210021E-4</v>
      </c>
      <c r="H1081" s="145">
        <v>2.0000009999999995E-3</v>
      </c>
      <c r="I1081" s="145">
        <v>1.5750005000000001E-2</v>
      </c>
      <c r="J1081" s="132">
        <v>5.2733821717841807E-4</v>
      </c>
      <c r="K1081" s="146">
        <v>2.0709461792776058E-5</v>
      </c>
      <c r="L1081" s="147">
        <v>2.1645844760561125E-5</v>
      </c>
    </row>
    <row r="1082" spans="1:12" ht="15.75" x14ac:dyDescent="0.25">
      <c r="A1082" s="164" t="s">
        <v>120</v>
      </c>
      <c r="B1082" s="126">
        <v>2047</v>
      </c>
      <c r="C1082" s="165" t="s">
        <v>1304</v>
      </c>
      <c r="D1082" s="166">
        <v>2.4919713069808475E-2</v>
      </c>
      <c r="E1082" s="130">
        <v>1.9982697980356107E-3</v>
      </c>
      <c r="F1082" s="131">
        <v>1.9540050576905495E-2</v>
      </c>
      <c r="G1082" s="131">
        <v>4.769634770842398E-4</v>
      </c>
      <c r="H1082" s="145">
        <v>2.0000009999999995E-3</v>
      </c>
      <c r="I1082" s="145">
        <v>1.5750005000000001E-2</v>
      </c>
      <c r="J1082" s="132">
        <v>5.1787734111209671E-4</v>
      </c>
      <c r="K1082" s="146">
        <v>2.0394797145419191E-5</v>
      </c>
      <c r="L1082" s="147">
        <v>2.1316957837937506E-5</v>
      </c>
    </row>
    <row r="1083" spans="1:12" ht="15.75" x14ac:dyDescent="0.25">
      <c r="A1083" s="164" t="s">
        <v>120</v>
      </c>
      <c r="B1083" s="126">
        <v>2048</v>
      </c>
      <c r="C1083" s="165" t="s">
        <v>1305</v>
      </c>
      <c r="D1083" s="166">
        <v>2.4880506900384857E-2</v>
      </c>
      <c r="E1083" s="130">
        <v>1.9429487286823368E-3</v>
      </c>
      <c r="F1083" s="131">
        <v>1.929188903960051E-2</v>
      </c>
      <c r="G1083" s="131">
        <v>4.6961257037306486E-4</v>
      </c>
      <c r="H1083" s="145">
        <v>2.0000009999999999E-3</v>
      </c>
      <c r="I1083" s="145">
        <v>1.5750005000000001E-2</v>
      </c>
      <c r="J1083" s="132">
        <v>5.0989546989577258E-4</v>
      </c>
      <c r="K1083" s="146">
        <v>2.0080330387371528E-5</v>
      </c>
      <c r="L1083" s="147">
        <v>2.0988280526155111E-5</v>
      </c>
    </row>
    <row r="1084" spans="1:12" ht="15.75" x14ac:dyDescent="0.25">
      <c r="A1084" s="164" t="s">
        <v>120</v>
      </c>
      <c r="B1084" s="126">
        <v>2049</v>
      </c>
      <c r="C1084" s="165" t="s">
        <v>1306</v>
      </c>
      <c r="D1084" s="166">
        <v>2.4846610366873356E-2</v>
      </c>
      <c r="E1084" s="130">
        <v>1.9219072213068151E-3</v>
      </c>
      <c r="F1084" s="131">
        <v>1.9266294860264811E-2</v>
      </c>
      <c r="G1084" s="131">
        <v>4.649700479874675E-4</v>
      </c>
      <c r="H1084" s="145">
        <v>2.0000009999999999E-3</v>
      </c>
      <c r="I1084" s="145">
        <v>1.5750004999999997E-2</v>
      </c>
      <c r="J1084" s="132">
        <v>5.0486036165942277E-4</v>
      </c>
      <c r="K1084" s="146">
        <v>1.9756038979618031E-5</v>
      </c>
      <c r="L1084" s="147">
        <v>2.0649319459220499E-5</v>
      </c>
    </row>
    <row r="1085" spans="1:12" ht="15.75" x14ac:dyDescent="0.25">
      <c r="A1085" s="164" t="s">
        <v>120</v>
      </c>
      <c r="B1085" s="126">
        <v>2050</v>
      </c>
      <c r="C1085" s="165" t="s">
        <v>1307</v>
      </c>
      <c r="D1085" s="166">
        <v>2.481876586327366E-2</v>
      </c>
      <c r="E1085" s="130">
        <v>1.9044094012509057E-3</v>
      </c>
      <c r="F1085" s="131">
        <v>1.9242933434305876E-2</v>
      </c>
      <c r="G1085" s="131">
        <v>4.6092749032350421E-4</v>
      </c>
      <c r="H1085" s="145">
        <v>2.0000009999999999E-3</v>
      </c>
      <c r="I1085" s="145">
        <v>1.5750005000000001E-2</v>
      </c>
      <c r="J1085" s="132">
        <v>5.00482398857392E-4</v>
      </c>
      <c r="K1085" s="146">
        <v>1.9308786706735139E-5</v>
      </c>
      <c r="L1085" s="147">
        <v>2.018184544232769E-5</v>
      </c>
    </row>
    <row r="1086" spans="1:12" ht="15.75" x14ac:dyDescent="0.25">
      <c r="A1086" s="164" t="s">
        <v>114</v>
      </c>
      <c r="B1086" s="126">
        <v>2015</v>
      </c>
      <c r="C1086" s="165" t="s">
        <v>116</v>
      </c>
      <c r="D1086" s="166">
        <v>4.5547426819493288E-2</v>
      </c>
      <c r="E1086" s="130">
        <v>4.0231934208865477E-2</v>
      </c>
      <c r="F1086" s="131">
        <v>0.14645503426609791</v>
      </c>
      <c r="G1086" s="131">
        <v>1.7033689008005956E-3</v>
      </c>
      <c r="H1086" s="145">
        <v>2.0000010000000004E-3</v>
      </c>
      <c r="I1086" s="145">
        <v>1.5750005000000001E-2</v>
      </c>
      <c r="J1086" s="132">
        <v>1.8454612967576777E-3</v>
      </c>
      <c r="K1086" s="146">
        <v>1.1490456871437275E-4</v>
      </c>
      <c r="L1086" s="147">
        <v>1.2010004441608181E-4</v>
      </c>
    </row>
    <row r="1087" spans="1:12" ht="15.75" x14ac:dyDescent="0.25">
      <c r="A1087" s="164" t="s">
        <v>114</v>
      </c>
      <c r="B1087" s="126">
        <v>2016</v>
      </c>
      <c r="C1087" s="165" t="s">
        <v>115</v>
      </c>
      <c r="D1087" s="166">
        <v>4.4618255849778951E-2</v>
      </c>
      <c r="E1087" s="130">
        <v>3.3534766903070543E-2</v>
      </c>
      <c r="F1087" s="131">
        <v>0.12508569164960226</v>
      </c>
      <c r="G1087" s="131">
        <v>1.6641753131280579E-3</v>
      </c>
      <c r="H1087" s="145">
        <v>2.0000009999999995E-3</v>
      </c>
      <c r="I1087" s="145">
        <v>1.5750004999999997E-2</v>
      </c>
      <c r="J1087" s="132">
        <v>1.8043251230337844E-3</v>
      </c>
      <c r="K1087" s="146">
        <v>9.7629862582618665E-5</v>
      </c>
      <c r="L1087" s="147">
        <v>1.0204424728806455E-4</v>
      </c>
    </row>
    <row r="1088" spans="1:12" ht="15.75" x14ac:dyDescent="0.25">
      <c r="A1088" s="164" t="s">
        <v>114</v>
      </c>
      <c r="B1088" s="126">
        <v>2017</v>
      </c>
      <c r="C1088" s="165" t="s">
        <v>1308</v>
      </c>
      <c r="D1088" s="166">
        <v>4.3517521634029999E-2</v>
      </c>
      <c r="E1088" s="130">
        <v>2.8141200576586648E-2</v>
      </c>
      <c r="F1088" s="131">
        <v>0.10688498433658136</v>
      </c>
      <c r="G1088" s="131">
        <v>1.6624066058748255E-3</v>
      </c>
      <c r="H1088" s="145">
        <v>2.0000009999999999E-3</v>
      </c>
      <c r="I1088" s="145">
        <v>1.5750005000000001E-2</v>
      </c>
      <c r="J1088" s="132">
        <v>1.8032457978270728E-3</v>
      </c>
      <c r="K1088" s="146">
        <v>8.9125174152601992E-5</v>
      </c>
      <c r="L1088" s="147">
        <v>9.315501976087566E-5</v>
      </c>
    </row>
    <row r="1089" spans="1:12" ht="15.75" x14ac:dyDescent="0.25">
      <c r="A1089" s="164" t="s">
        <v>114</v>
      </c>
      <c r="B1089" s="126">
        <v>2018</v>
      </c>
      <c r="C1089" s="165" t="s">
        <v>1309</v>
      </c>
      <c r="D1089" s="166">
        <v>4.2366457038331681E-2</v>
      </c>
      <c r="E1089" s="130">
        <v>2.3516628515083484E-2</v>
      </c>
      <c r="F1089" s="131">
        <v>9.1338726241904158E-2</v>
      </c>
      <c r="G1089" s="131">
        <v>1.6831078939631243E-3</v>
      </c>
      <c r="H1089" s="145">
        <v>2.0000010000000004E-3</v>
      </c>
      <c r="I1089" s="145">
        <v>1.5750005000000004E-2</v>
      </c>
      <c r="J1089" s="132">
        <v>1.8264362120670903E-3</v>
      </c>
      <c r="K1089" s="146">
        <v>8.264383650604934E-5</v>
      </c>
      <c r="L1089" s="147">
        <v>8.6380625112719126E-5</v>
      </c>
    </row>
    <row r="1090" spans="1:12" ht="15.75" x14ac:dyDescent="0.25">
      <c r="A1090" s="164" t="s">
        <v>114</v>
      </c>
      <c r="B1090" s="126">
        <v>2019</v>
      </c>
      <c r="C1090" s="165" t="s">
        <v>1310</v>
      </c>
      <c r="D1090" s="166">
        <v>4.1177286109228647E-2</v>
      </c>
      <c r="E1090" s="130">
        <v>1.9964030956112353E-2</v>
      </c>
      <c r="F1090" s="131">
        <v>7.8490715958545967E-2</v>
      </c>
      <c r="G1090" s="131">
        <v>1.7219050235310089E-3</v>
      </c>
      <c r="H1090" s="145">
        <v>2.0000009999999999E-3</v>
      </c>
      <c r="I1090" s="145">
        <v>1.5750005000000004E-2</v>
      </c>
      <c r="J1090" s="132">
        <v>1.8691285284866612E-3</v>
      </c>
      <c r="K1090" s="146">
        <v>7.7574843180230904E-5</v>
      </c>
      <c r="L1090" s="147">
        <v>8.1082430295190423E-5</v>
      </c>
    </row>
    <row r="1091" spans="1:12" ht="15.75" x14ac:dyDescent="0.25">
      <c r="A1091" s="164" t="s">
        <v>114</v>
      </c>
      <c r="B1091" s="126">
        <v>2020</v>
      </c>
      <c r="C1091" s="165" t="s">
        <v>1311</v>
      </c>
      <c r="D1091" s="166">
        <v>3.996968648677382E-2</v>
      </c>
      <c r="E1091" s="130">
        <v>1.704403647874354E-2</v>
      </c>
      <c r="F1091" s="131">
        <v>6.7815210882881588E-2</v>
      </c>
      <c r="G1091" s="131">
        <v>1.68861553017777E-3</v>
      </c>
      <c r="H1091" s="145">
        <v>2.0000009999999999E-3</v>
      </c>
      <c r="I1091" s="145">
        <v>1.5750005000000001E-2</v>
      </c>
      <c r="J1091" s="132">
        <v>1.8332053226757844E-3</v>
      </c>
      <c r="K1091" s="146">
        <v>7.336549456331623E-5</v>
      </c>
      <c r="L1091" s="147">
        <v>7.6682755017697663E-5</v>
      </c>
    </row>
    <row r="1092" spans="1:12" ht="15.75" x14ac:dyDescent="0.25">
      <c r="A1092" s="164" t="s">
        <v>114</v>
      </c>
      <c r="B1092" s="126">
        <v>2021</v>
      </c>
      <c r="C1092" s="165" t="s">
        <v>1312</v>
      </c>
      <c r="D1092" s="166">
        <v>3.8748638653059018E-2</v>
      </c>
      <c r="E1092" s="130">
        <v>1.4691632836521848E-2</v>
      </c>
      <c r="F1092" s="131">
        <v>5.8898418737834815E-2</v>
      </c>
      <c r="G1092" s="131">
        <v>1.6040943984070495E-3</v>
      </c>
      <c r="H1092" s="145">
        <v>2.0000009999999999E-3</v>
      </c>
      <c r="I1092" s="145">
        <v>1.5750005000000001E-2</v>
      </c>
      <c r="J1092" s="132">
        <v>1.741594876550607E-3</v>
      </c>
      <c r="K1092" s="146">
        <v>6.7553803842343473E-5</v>
      </c>
      <c r="L1092" s="147">
        <v>7.0608287118725712E-5</v>
      </c>
    </row>
    <row r="1093" spans="1:12" ht="15.75" x14ac:dyDescent="0.25">
      <c r="A1093" s="164" t="s">
        <v>114</v>
      </c>
      <c r="B1093" s="126">
        <v>2022</v>
      </c>
      <c r="C1093" s="165" t="s">
        <v>1313</v>
      </c>
      <c r="D1093" s="166">
        <v>3.7544417870193185E-2</v>
      </c>
      <c r="E1093" s="130">
        <v>1.2535832092097221E-2</v>
      </c>
      <c r="F1093" s="131">
        <v>5.1329365535145603E-2</v>
      </c>
      <c r="G1093" s="131">
        <v>1.5217008614414945E-3</v>
      </c>
      <c r="H1093" s="145">
        <v>2.0000009999999999E-3</v>
      </c>
      <c r="I1093" s="145">
        <v>1.5750005000000001E-2</v>
      </c>
      <c r="J1093" s="132">
        <v>1.6523123930389913E-3</v>
      </c>
      <c r="K1093" s="146">
        <v>6.2283660441687084E-5</v>
      </c>
      <c r="L1093" s="147">
        <v>6.509984967402433E-5</v>
      </c>
    </row>
    <row r="1094" spans="1:12" ht="15.75" x14ac:dyDescent="0.25">
      <c r="A1094" s="164" t="s">
        <v>114</v>
      </c>
      <c r="B1094" s="126">
        <v>2023</v>
      </c>
      <c r="C1094" s="165" t="s">
        <v>1314</v>
      </c>
      <c r="D1094" s="166">
        <v>3.6356668493239284E-2</v>
      </c>
      <c r="E1094" s="130">
        <v>1.0952347215469765E-2</v>
      </c>
      <c r="F1094" s="131">
        <v>4.5266705407683419E-2</v>
      </c>
      <c r="G1094" s="131">
        <v>1.4514169845608791E-3</v>
      </c>
      <c r="H1094" s="145">
        <v>2.0000009999999999E-3</v>
      </c>
      <c r="I1094" s="145">
        <v>1.5750005000000001E-2</v>
      </c>
      <c r="J1094" s="132">
        <v>1.5761194719457472E-3</v>
      </c>
      <c r="K1094" s="146">
        <v>5.6840604352030949E-5</v>
      </c>
      <c r="L1094" s="147">
        <v>5.9410685090229862E-5</v>
      </c>
    </row>
    <row r="1095" spans="1:12" ht="15.75" x14ac:dyDescent="0.25">
      <c r="A1095" s="164" t="s">
        <v>114</v>
      </c>
      <c r="B1095" s="126">
        <v>2024</v>
      </c>
      <c r="C1095" s="165" t="s">
        <v>1315</v>
      </c>
      <c r="D1095" s="166">
        <v>3.5185818931541012E-2</v>
      </c>
      <c r="E1095" s="130">
        <v>9.5990299269632009E-3</v>
      </c>
      <c r="F1095" s="131">
        <v>4.0222427888915765E-2</v>
      </c>
      <c r="G1095" s="131">
        <v>1.3890324587962036E-3</v>
      </c>
      <c r="H1095" s="145">
        <v>2.0000009999999995E-3</v>
      </c>
      <c r="I1095" s="145">
        <v>1.5750004999999997E-2</v>
      </c>
      <c r="J1095" s="132">
        <v>1.5085181480544326E-3</v>
      </c>
      <c r="K1095" s="146">
        <v>5.1348599165627646E-5</v>
      </c>
      <c r="L1095" s="147">
        <v>5.3670358999902186E-5</v>
      </c>
    </row>
    <row r="1096" spans="1:12" ht="15.75" x14ac:dyDescent="0.25">
      <c r="A1096" s="164" t="s">
        <v>114</v>
      </c>
      <c r="B1096" s="126">
        <v>2025</v>
      </c>
      <c r="C1096" s="165" t="s">
        <v>1316</v>
      </c>
      <c r="D1096" s="166">
        <v>3.4040774466134155E-2</v>
      </c>
      <c r="E1096" s="130">
        <v>8.4884357222129794E-3</v>
      </c>
      <c r="F1096" s="131">
        <v>3.6182977500785328E-2</v>
      </c>
      <c r="G1096" s="131">
        <v>1.3378780334187437E-3</v>
      </c>
      <c r="H1096" s="145">
        <v>2.0000009999999995E-3</v>
      </c>
      <c r="I1096" s="145">
        <v>1.5750005000000001E-2</v>
      </c>
      <c r="J1096" s="132">
        <v>1.4530681181432956E-3</v>
      </c>
      <c r="K1096" s="146">
        <v>4.7102294407705806E-5</v>
      </c>
      <c r="L1096" s="147">
        <v>4.9232053084325285E-5</v>
      </c>
    </row>
    <row r="1097" spans="1:12" ht="15.75" x14ac:dyDescent="0.25">
      <c r="A1097" s="164" t="s">
        <v>114</v>
      </c>
      <c r="B1097" s="126">
        <v>2026</v>
      </c>
      <c r="C1097" s="165" t="s">
        <v>1317</v>
      </c>
      <c r="D1097" s="166">
        <v>3.3002235588454575E-2</v>
      </c>
      <c r="E1097" s="130">
        <v>7.5665214111330066E-3</v>
      </c>
      <c r="F1097" s="131">
        <v>3.292709617157763E-2</v>
      </c>
      <c r="G1097" s="131">
        <v>1.2803407275654944E-3</v>
      </c>
      <c r="H1097" s="145">
        <v>2.0000009999999999E-3</v>
      </c>
      <c r="I1097" s="145">
        <v>1.5750005000000001E-2</v>
      </c>
      <c r="J1097" s="132">
        <v>1.3906637843340659E-3</v>
      </c>
      <c r="K1097" s="146">
        <v>4.3037141370847403E-5</v>
      </c>
      <c r="L1097" s="147">
        <v>4.4983092088330281E-5</v>
      </c>
    </row>
    <row r="1098" spans="1:12" ht="15.75" x14ac:dyDescent="0.25">
      <c r="A1098" s="164" t="s">
        <v>114</v>
      </c>
      <c r="B1098" s="126">
        <v>2027</v>
      </c>
      <c r="C1098" s="165" t="s">
        <v>1318</v>
      </c>
      <c r="D1098" s="166">
        <v>3.2055546153045109E-2</v>
      </c>
      <c r="E1098" s="130">
        <v>6.7862360018945515E-3</v>
      </c>
      <c r="F1098" s="131">
        <v>3.0225961041719377E-2</v>
      </c>
      <c r="G1098" s="131">
        <v>1.2113331438853836E-3</v>
      </c>
      <c r="H1098" s="145">
        <v>2.0000009999999999E-3</v>
      </c>
      <c r="I1098" s="145">
        <v>1.5750005000000001E-2</v>
      </c>
      <c r="J1098" s="132">
        <v>1.315800142810559E-3</v>
      </c>
      <c r="K1098" s="146">
        <v>3.8587554659288952E-5</v>
      </c>
      <c r="L1098" s="147">
        <v>4.0332314599102289E-5</v>
      </c>
    </row>
    <row r="1099" spans="1:12" ht="15.75" x14ac:dyDescent="0.25">
      <c r="A1099" s="164" t="s">
        <v>114</v>
      </c>
      <c r="B1099" s="126">
        <v>2028</v>
      </c>
      <c r="C1099" s="165" t="s">
        <v>1319</v>
      </c>
      <c r="D1099" s="166">
        <v>3.1203252039151946E-2</v>
      </c>
      <c r="E1099" s="130">
        <v>6.1299175146110755E-3</v>
      </c>
      <c r="F1099" s="131">
        <v>2.7999649388111919E-2</v>
      </c>
      <c r="G1099" s="131">
        <v>1.13391539534822E-3</v>
      </c>
      <c r="H1099" s="145">
        <v>2.0000009999999999E-3</v>
      </c>
      <c r="I1099" s="145">
        <v>1.5750005000000001E-2</v>
      </c>
      <c r="J1099" s="132">
        <v>1.2317576778429109E-3</v>
      </c>
      <c r="K1099" s="146">
        <v>3.4894136187109402E-5</v>
      </c>
      <c r="L1099" s="147">
        <v>3.6471895449908792E-5</v>
      </c>
    </row>
    <row r="1100" spans="1:12" ht="15.75" x14ac:dyDescent="0.25">
      <c r="A1100" s="164" t="s">
        <v>114</v>
      </c>
      <c r="B1100" s="126">
        <v>2029</v>
      </c>
      <c r="C1100" s="165" t="s">
        <v>1320</v>
      </c>
      <c r="D1100" s="166">
        <v>3.0436139681824952E-2</v>
      </c>
      <c r="E1100" s="130">
        <v>5.5580064528953756E-3</v>
      </c>
      <c r="F1100" s="131">
        <v>2.612162604453518E-2</v>
      </c>
      <c r="G1100" s="131">
        <v>1.0613816748019868E-3</v>
      </c>
      <c r="H1100" s="145">
        <v>2.0000009999999999E-3</v>
      </c>
      <c r="I1100" s="145">
        <v>1.5750005000000001E-2</v>
      </c>
      <c r="J1100" s="132">
        <v>1.152990273773392E-3</v>
      </c>
      <c r="K1100" s="146">
        <v>3.2074653019487387E-5</v>
      </c>
      <c r="L1100" s="147">
        <v>3.3524929759163668E-5</v>
      </c>
    </row>
    <row r="1101" spans="1:12" ht="15.75" x14ac:dyDescent="0.25">
      <c r="A1101" s="164" t="s">
        <v>114</v>
      </c>
      <c r="B1101" s="126">
        <v>2030</v>
      </c>
      <c r="C1101" s="165" t="s">
        <v>1321</v>
      </c>
      <c r="D1101" s="166">
        <v>2.9750449809904336E-2</v>
      </c>
      <c r="E1101" s="130">
        <v>5.0722292149330359E-3</v>
      </c>
      <c r="F1101" s="131">
        <v>2.4564529185738287E-2</v>
      </c>
      <c r="G1101" s="131">
        <v>9.9455271390121863E-4</v>
      </c>
      <c r="H1101" s="145">
        <v>2.0000009999999999E-3</v>
      </c>
      <c r="I1101" s="145">
        <v>1.5750005000000001E-2</v>
      </c>
      <c r="J1101" s="132">
        <v>1.0804195494987354E-3</v>
      </c>
      <c r="K1101" s="146">
        <v>2.9436651758609631E-5</v>
      </c>
      <c r="L1101" s="147">
        <v>3.0767644762477274E-5</v>
      </c>
    </row>
    <row r="1102" spans="1:12" ht="15.75" x14ac:dyDescent="0.25">
      <c r="A1102" s="164" t="s">
        <v>114</v>
      </c>
      <c r="B1102" s="126">
        <v>2031</v>
      </c>
      <c r="C1102" s="165" t="s">
        <v>1322</v>
      </c>
      <c r="D1102" s="166">
        <v>2.9139711636829005E-2</v>
      </c>
      <c r="E1102" s="130">
        <v>4.6268444533423686E-3</v>
      </c>
      <c r="F1102" s="131">
        <v>2.3211455578812514E-2</v>
      </c>
      <c r="G1102" s="131">
        <v>9.3029613015583787E-4</v>
      </c>
      <c r="H1102" s="145">
        <v>2.0000009999999999E-3</v>
      </c>
      <c r="I1102" s="145">
        <v>1.5750005000000001E-2</v>
      </c>
      <c r="J1102" s="132">
        <v>1.0106081297710885E-3</v>
      </c>
      <c r="K1102" s="146">
        <v>2.7705222763483305E-5</v>
      </c>
      <c r="L1102" s="147">
        <v>2.8957931028612022E-5</v>
      </c>
    </row>
    <row r="1103" spans="1:12" ht="15.75" x14ac:dyDescent="0.25">
      <c r="A1103" s="164" t="s">
        <v>114</v>
      </c>
      <c r="B1103" s="126">
        <v>2032</v>
      </c>
      <c r="C1103" s="165" t="s">
        <v>1323</v>
      </c>
      <c r="D1103" s="166">
        <v>2.8598302178732125E-2</v>
      </c>
      <c r="E1103" s="130">
        <v>4.25887672577498E-3</v>
      </c>
      <c r="F1103" s="131">
        <v>2.211458442137931E-2</v>
      </c>
      <c r="G1103" s="131">
        <v>8.747306963749912E-4</v>
      </c>
      <c r="H1103" s="145">
        <v>2.0000009999999999E-3</v>
      </c>
      <c r="I1103" s="145">
        <v>1.5750005000000001E-2</v>
      </c>
      <c r="J1103" s="132">
        <v>9.5024585967773694E-4</v>
      </c>
      <c r="K1103" s="146">
        <v>2.6034854403513439E-5</v>
      </c>
      <c r="L1103" s="147">
        <v>2.7212034135891104E-5</v>
      </c>
    </row>
    <row r="1104" spans="1:12" ht="15.75" x14ac:dyDescent="0.25">
      <c r="A1104" s="164" t="s">
        <v>114</v>
      </c>
      <c r="B1104" s="126">
        <v>2033</v>
      </c>
      <c r="C1104" s="165" t="s">
        <v>1324</v>
      </c>
      <c r="D1104" s="166">
        <v>2.8121163390324277E-2</v>
      </c>
      <c r="E1104" s="130">
        <v>3.9397157572494106E-3</v>
      </c>
      <c r="F1104" s="131">
        <v>2.1209763805168338E-2</v>
      </c>
      <c r="G1104" s="131">
        <v>8.2421219637307487E-4</v>
      </c>
      <c r="H1104" s="145">
        <v>2.0000009999999999E-3</v>
      </c>
      <c r="I1104" s="145">
        <v>1.5750004999999997E-2</v>
      </c>
      <c r="J1104" s="132">
        <v>8.9535566840625745E-4</v>
      </c>
      <c r="K1104" s="146">
        <v>2.4783030001469462E-5</v>
      </c>
      <c r="L1104" s="147">
        <v>2.5903605661878231E-5</v>
      </c>
    </row>
    <row r="1105" spans="1:12" ht="15.75" x14ac:dyDescent="0.25">
      <c r="A1105" s="164" t="s">
        <v>114</v>
      </c>
      <c r="B1105" s="126">
        <v>2034</v>
      </c>
      <c r="C1105" s="165" t="s">
        <v>1325</v>
      </c>
      <c r="D1105" s="166">
        <v>2.7702128936273114E-2</v>
      </c>
      <c r="E1105" s="130">
        <v>3.6544536511960873E-3</v>
      </c>
      <c r="F1105" s="131">
        <v>2.0445450349237632E-2</v>
      </c>
      <c r="G1105" s="131">
        <v>7.7796503403809107E-4</v>
      </c>
      <c r="H1105" s="145">
        <v>2.0000009999999999E-3</v>
      </c>
      <c r="I1105" s="145">
        <v>1.5750005000000001E-2</v>
      </c>
      <c r="J1105" s="132">
        <v>8.4510470926337498E-4</v>
      </c>
      <c r="K1105" s="146">
        <v>2.3669388292474349E-5</v>
      </c>
      <c r="L1105" s="147">
        <v>2.4739611642124255E-5</v>
      </c>
    </row>
    <row r="1106" spans="1:12" ht="15.75" x14ac:dyDescent="0.25">
      <c r="A1106" s="164" t="s">
        <v>114</v>
      </c>
      <c r="B1106" s="126">
        <v>2035</v>
      </c>
      <c r="C1106" s="165" t="s">
        <v>1326</v>
      </c>
      <c r="D1106" s="166">
        <v>2.7337207524384219E-2</v>
      </c>
      <c r="E1106" s="130">
        <v>3.405682506670078E-3</v>
      </c>
      <c r="F1106" s="131">
        <v>1.9819891032902708E-2</v>
      </c>
      <c r="G1106" s="131">
        <v>7.3610069652208356E-4</v>
      </c>
      <c r="H1106" s="145">
        <v>2.0000009999999995E-3</v>
      </c>
      <c r="I1106" s="145">
        <v>1.5750004999999997E-2</v>
      </c>
      <c r="J1106" s="132">
        <v>7.9961698387447772E-4</v>
      </c>
      <c r="K1106" s="146">
        <v>2.2651555274672126E-5</v>
      </c>
      <c r="L1106" s="147">
        <v>2.3675757718153625E-5</v>
      </c>
    </row>
    <row r="1107" spans="1:12" ht="15.75" x14ac:dyDescent="0.25">
      <c r="A1107" s="164" t="s">
        <v>114</v>
      </c>
      <c r="B1107" s="126">
        <v>2036</v>
      </c>
      <c r="C1107" s="165" t="s">
        <v>1327</v>
      </c>
      <c r="D1107" s="166">
        <v>2.702063022691719E-2</v>
      </c>
      <c r="E1107" s="130">
        <v>3.1880178047049416E-3</v>
      </c>
      <c r="F1107" s="131">
        <v>1.9292794041208716E-2</v>
      </c>
      <c r="G1107" s="131">
        <v>6.9946685548211878E-4</v>
      </c>
      <c r="H1107" s="145">
        <v>2.0000009999999999E-3</v>
      </c>
      <c r="I1107" s="145">
        <v>1.5750005000000001E-2</v>
      </c>
      <c r="J1107" s="132">
        <v>7.5981423860760301E-4</v>
      </c>
      <c r="K1107" s="146">
        <v>2.170698606853274E-5</v>
      </c>
      <c r="L1107" s="147">
        <v>2.268848286477252E-5</v>
      </c>
    </row>
    <row r="1108" spans="1:12" ht="15.75" x14ac:dyDescent="0.25">
      <c r="A1108" s="164" t="s">
        <v>114</v>
      </c>
      <c r="B1108" s="126">
        <v>2037</v>
      </c>
      <c r="C1108" s="165" t="s">
        <v>1328</v>
      </c>
      <c r="D1108" s="166">
        <v>2.6749010624971897E-2</v>
      </c>
      <c r="E1108" s="130">
        <v>3.0031634358556325E-3</v>
      </c>
      <c r="F1108" s="131">
        <v>1.8869499447550647E-2</v>
      </c>
      <c r="G1108" s="131">
        <v>6.6719517489021026E-4</v>
      </c>
      <c r="H1108" s="145">
        <v>2.0000009999999999E-3</v>
      </c>
      <c r="I1108" s="145">
        <v>1.5750005000000001E-2</v>
      </c>
      <c r="J1108" s="132">
        <v>7.2475043275888322E-4</v>
      </c>
      <c r="K1108" s="146">
        <v>2.0885541436296643E-5</v>
      </c>
      <c r="L1108" s="147">
        <v>2.1829893936702477E-5</v>
      </c>
    </row>
    <row r="1109" spans="1:12" ht="15.75" x14ac:dyDescent="0.25">
      <c r="A1109" s="164" t="s">
        <v>114</v>
      </c>
      <c r="B1109" s="126">
        <v>2038</v>
      </c>
      <c r="C1109" s="165" t="s">
        <v>1329</v>
      </c>
      <c r="D1109" s="166">
        <v>2.6517163931450941E-2</v>
      </c>
      <c r="E1109" s="130">
        <v>2.8346244251868293E-3</v>
      </c>
      <c r="F1109" s="131">
        <v>1.8483914010932172E-2</v>
      </c>
      <c r="G1109" s="131">
        <v>6.3892301524971599E-4</v>
      </c>
      <c r="H1109" s="145">
        <v>2.0000009999999999E-3</v>
      </c>
      <c r="I1109" s="145">
        <v>1.5750005000000004E-2</v>
      </c>
      <c r="J1109" s="132">
        <v>6.9402999159221804E-4</v>
      </c>
      <c r="K1109" s="146">
        <v>2.0212061342045415E-5</v>
      </c>
      <c r="L1109" s="147">
        <v>2.1125964279770418E-5</v>
      </c>
    </row>
    <row r="1110" spans="1:12" ht="15.75" x14ac:dyDescent="0.25">
      <c r="A1110" s="164" t="s">
        <v>114</v>
      </c>
      <c r="B1110" s="126">
        <v>2039</v>
      </c>
      <c r="C1110" s="165" t="s">
        <v>1330</v>
      </c>
      <c r="D1110" s="166">
        <v>2.6320267855278051E-2</v>
      </c>
      <c r="E1110" s="130">
        <v>2.6808992038029494E-3</v>
      </c>
      <c r="F1110" s="131">
        <v>1.8135139636688728E-2</v>
      </c>
      <c r="G1110" s="131">
        <v>6.1440880456190916E-4</v>
      </c>
      <c r="H1110" s="145">
        <v>2.0000010000000004E-3</v>
      </c>
      <c r="I1110" s="145">
        <v>1.5750005000000004E-2</v>
      </c>
      <c r="J1110" s="132">
        <v>6.6739319017784674E-4</v>
      </c>
      <c r="K1110" s="146">
        <v>1.9641096205713596E-5</v>
      </c>
      <c r="L1110" s="147">
        <v>2.0529178989676487E-5</v>
      </c>
    </row>
    <row r="1111" spans="1:12" ht="15.75" x14ac:dyDescent="0.25">
      <c r="A1111" s="164" t="s">
        <v>114</v>
      </c>
      <c r="B1111" s="126">
        <v>2040</v>
      </c>
      <c r="C1111" s="165" t="s">
        <v>1331</v>
      </c>
      <c r="D1111" s="166">
        <v>2.6153535923380627E-2</v>
      </c>
      <c r="E1111" s="130">
        <v>2.5442025909831571E-3</v>
      </c>
      <c r="F1111" s="131">
        <v>1.7843401093950901E-2</v>
      </c>
      <c r="G1111" s="131">
        <v>5.9333403602376833E-4</v>
      </c>
      <c r="H1111" s="145">
        <v>2.0000009999999999E-3</v>
      </c>
      <c r="I1111" s="145">
        <v>1.5750005000000001E-2</v>
      </c>
      <c r="J1111" s="132">
        <v>6.4449322516281038E-4</v>
      </c>
      <c r="K1111" s="146">
        <v>1.9156369241657409E-5</v>
      </c>
      <c r="L1111" s="147">
        <v>2.0022538149361491E-5</v>
      </c>
    </row>
    <row r="1112" spans="1:12" ht="15.75" x14ac:dyDescent="0.25">
      <c r="A1112" s="164" t="s">
        <v>114</v>
      </c>
      <c r="B1112" s="126">
        <v>2041</v>
      </c>
      <c r="C1112" s="165" t="s">
        <v>1332</v>
      </c>
      <c r="D1112" s="166">
        <v>2.6013785484207144E-2</v>
      </c>
      <c r="E1112" s="130">
        <v>2.4385438290819637E-3</v>
      </c>
      <c r="F1112" s="131">
        <v>1.7617981203336436E-2</v>
      </c>
      <c r="G1112" s="131">
        <v>5.7662623817336786E-4</v>
      </c>
      <c r="H1112" s="145">
        <v>2.0000009999999995E-3</v>
      </c>
      <c r="I1112" s="145">
        <v>1.5750004999999994E-2</v>
      </c>
      <c r="J1112" s="132">
        <v>6.2633877731357987E-4</v>
      </c>
      <c r="K1112" s="146">
        <v>1.8761896206885795E-5</v>
      </c>
      <c r="L1112" s="147">
        <v>1.9610230532024379E-5</v>
      </c>
    </row>
    <row r="1113" spans="1:12" ht="15.75" x14ac:dyDescent="0.25">
      <c r="A1113" s="164" t="s">
        <v>114</v>
      </c>
      <c r="B1113" s="126">
        <v>2042</v>
      </c>
      <c r="C1113" s="165" t="s">
        <v>1333</v>
      </c>
      <c r="D1113" s="166">
        <v>2.5895809773026066E-2</v>
      </c>
      <c r="E1113" s="130">
        <v>2.3473213886861634E-3</v>
      </c>
      <c r="F1113" s="131">
        <v>1.7406215123495203E-2</v>
      </c>
      <c r="G1113" s="131">
        <v>5.6256095165647198E-4</v>
      </c>
      <c r="H1113" s="145">
        <v>2.0000010000000004E-3</v>
      </c>
      <c r="I1113" s="145">
        <v>1.5750005000000004E-2</v>
      </c>
      <c r="J1113" s="132">
        <v>6.1105467096374798E-4</v>
      </c>
      <c r="K1113" s="146">
        <v>1.8438974671764195E-5</v>
      </c>
      <c r="L1113" s="147">
        <v>1.9272703591809446E-5</v>
      </c>
    </row>
    <row r="1114" spans="1:12" ht="15.75" x14ac:dyDescent="0.25">
      <c r="A1114" s="164" t="s">
        <v>114</v>
      </c>
      <c r="B1114" s="126">
        <v>2043</v>
      </c>
      <c r="C1114" s="165" t="s">
        <v>1334</v>
      </c>
      <c r="D1114" s="166">
        <v>2.5796361880481275E-2</v>
      </c>
      <c r="E1114" s="130">
        <v>2.2772530857916827E-3</v>
      </c>
      <c r="F1114" s="131">
        <v>1.7245725894684129E-2</v>
      </c>
      <c r="G1114" s="131">
        <v>5.5083812413744165E-4</v>
      </c>
      <c r="H1114" s="145">
        <v>2.0000010000000004E-3</v>
      </c>
      <c r="I1114" s="145">
        <v>1.5750005000000004E-2</v>
      </c>
      <c r="J1114" s="132">
        <v>5.9831628768985826E-4</v>
      </c>
      <c r="K1114" s="146">
        <v>1.8185775455894074E-5</v>
      </c>
      <c r="L1114" s="147">
        <v>1.900805354588049E-5</v>
      </c>
    </row>
    <row r="1115" spans="1:12" ht="15.75" x14ac:dyDescent="0.25">
      <c r="A1115" s="164" t="s">
        <v>114</v>
      </c>
      <c r="B1115" s="126">
        <v>2044</v>
      </c>
      <c r="C1115" s="165" t="s">
        <v>1335</v>
      </c>
      <c r="D1115" s="166">
        <v>2.5714048299439789E-2</v>
      </c>
      <c r="E1115" s="130">
        <v>2.2234869537075173E-3</v>
      </c>
      <c r="F1115" s="131">
        <v>1.711160631424526E-2</v>
      </c>
      <c r="G1115" s="131">
        <v>5.4107017978848547E-4</v>
      </c>
      <c r="H1115" s="145">
        <v>2.0000009999999999E-3</v>
      </c>
      <c r="I1115" s="145">
        <v>1.5750004999999997E-2</v>
      </c>
      <c r="J1115" s="132">
        <v>5.8770064956219811E-4</v>
      </c>
      <c r="K1115" s="146">
        <v>1.7982308219326856E-5</v>
      </c>
      <c r="L1115" s="147">
        <v>1.8795393540596506E-5</v>
      </c>
    </row>
    <row r="1116" spans="1:12" ht="15.75" x14ac:dyDescent="0.25">
      <c r="A1116" s="164" t="s">
        <v>114</v>
      </c>
      <c r="B1116" s="126">
        <v>2045</v>
      </c>
      <c r="C1116" s="165" t="s">
        <v>1336</v>
      </c>
      <c r="D1116" s="166">
        <v>2.5643411112857128E-2</v>
      </c>
      <c r="E1116" s="130">
        <v>2.1856997673894278E-3</v>
      </c>
      <c r="F1116" s="131">
        <v>1.7015591792085248E-2</v>
      </c>
      <c r="G1116" s="131">
        <v>5.3295592389777924E-4</v>
      </c>
      <c r="H1116" s="145">
        <v>2.0000009999999995E-3</v>
      </c>
      <c r="I1116" s="145">
        <v>1.5750005000000001E-2</v>
      </c>
      <c r="J1116" s="132">
        <v>5.7888271445411183E-4</v>
      </c>
      <c r="K1116" s="146">
        <v>1.7830739824284524E-5</v>
      </c>
      <c r="L1116" s="147">
        <v>1.8636964309346857E-5</v>
      </c>
    </row>
    <row r="1117" spans="1:12" ht="15.75" x14ac:dyDescent="0.25">
      <c r="A1117" s="164" t="s">
        <v>114</v>
      </c>
      <c r="B1117" s="126">
        <v>2046</v>
      </c>
      <c r="C1117" s="165" t="s">
        <v>1337</v>
      </c>
      <c r="D1117" s="166">
        <v>2.5583303980986051E-2</v>
      </c>
      <c r="E1117" s="130">
        <v>2.1531293008559232E-3</v>
      </c>
      <c r="F1117" s="131">
        <v>1.6936000685622322E-2</v>
      </c>
      <c r="G1117" s="131">
        <v>5.2630332227381808E-4</v>
      </c>
      <c r="H1117" s="145">
        <v>2.0000009999999999E-3</v>
      </c>
      <c r="I1117" s="145">
        <v>1.5750005000000001E-2</v>
      </c>
      <c r="J1117" s="132">
        <v>5.716527698995963E-4</v>
      </c>
      <c r="K1117" s="146">
        <v>1.7711640046136019E-5</v>
      </c>
      <c r="L1117" s="147">
        <v>1.8512478690679758E-5</v>
      </c>
    </row>
    <row r="1118" spans="1:12" ht="15.75" x14ac:dyDescent="0.25">
      <c r="A1118" s="164" t="s">
        <v>114</v>
      </c>
      <c r="B1118" s="126">
        <v>2047</v>
      </c>
      <c r="C1118" s="165" t="s">
        <v>1338</v>
      </c>
      <c r="D1118" s="166">
        <v>2.5532881656683378E-2</v>
      </c>
      <c r="E1118" s="130">
        <v>2.1228041159953291E-3</v>
      </c>
      <c r="F1118" s="131">
        <v>1.6853947926629417E-2</v>
      </c>
      <c r="G1118" s="131">
        <v>5.208465252797387E-4</v>
      </c>
      <c r="H1118" s="145">
        <v>2.0000009999999999E-3</v>
      </c>
      <c r="I1118" s="145">
        <v>1.5750004999999997E-2</v>
      </c>
      <c r="J1118" s="132">
        <v>5.6572152875578919E-4</v>
      </c>
      <c r="K1118" s="146">
        <v>1.7621264030621476E-5</v>
      </c>
      <c r="L1118" s="147">
        <v>1.8418023372751372E-5</v>
      </c>
    </row>
    <row r="1119" spans="1:12" ht="15.75" x14ac:dyDescent="0.25">
      <c r="A1119" s="164" t="s">
        <v>114</v>
      </c>
      <c r="B1119" s="126">
        <v>2048</v>
      </c>
      <c r="C1119" s="165" t="s">
        <v>1339</v>
      </c>
      <c r="D1119" s="166">
        <v>2.5491175717258095E-2</v>
      </c>
      <c r="E1119" s="130">
        <v>2.0971527775156228E-3</v>
      </c>
      <c r="F1119" s="131">
        <v>1.6779626155040174E-2</v>
      </c>
      <c r="G1119" s="131">
        <v>5.1636099983716054E-4</v>
      </c>
      <c r="H1119" s="145">
        <v>2.0000009999999995E-3</v>
      </c>
      <c r="I1119" s="145">
        <v>1.5750005000000001E-2</v>
      </c>
      <c r="J1119" s="132">
        <v>5.6084585369987395E-4</v>
      </c>
      <c r="K1119" s="146">
        <v>1.7550297237389849E-5</v>
      </c>
      <c r="L1119" s="147">
        <v>1.8343838363502806E-5</v>
      </c>
    </row>
    <row r="1120" spans="1:12" ht="15.75" x14ac:dyDescent="0.25">
      <c r="A1120" s="164" t="s">
        <v>114</v>
      </c>
      <c r="B1120" s="126">
        <v>2049</v>
      </c>
      <c r="C1120" s="165" t="s">
        <v>1340</v>
      </c>
      <c r="D1120" s="166">
        <v>2.5454388377895196E-2</v>
      </c>
      <c r="E1120" s="130">
        <v>2.0877301001855928E-3</v>
      </c>
      <c r="F1120" s="131">
        <v>1.6786050963066838E-2</v>
      </c>
      <c r="G1120" s="131">
        <v>5.1348165719964701E-4</v>
      </c>
      <c r="H1120" s="145">
        <v>2.0000009999999995E-3</v>
      </c>
      <c r="I1120" s="145">
        <v>1.5750005000000001E-2</v>
      </c>
      <c r="J1120" s="132">
        <v>5.57716660932196E-4</v>
      </c>
      <c r="K1120" s="146">
        <v>1.749447319570929E-5</v>
      </c>
      <c r="L1120" s="147">
        <v>1.8285490698849055E-5</v>
      </c>
    </row>
    <row r="1121" spans="1:12" ht="15.75" x14ac:dyDescent="0.25">
      <c r="A1121" s="164" t="s">
        <v>114</v>
      </c>
      <c r="B1121" s="126">
        <v>2050</v>
      </c>
      <c r="C1121" s="165" t="s">
        <v>1341</v>
      </c>
      <c r="D1121" s="166">
        <v>2.542666895209483E-2</v>
      </c>
      <c r="E1121" s="130">
        <v>2.0804795014425057E-3</v>
      </c>
      <c r="F1121" s="131">
        <v>1.6794668555693393E-2</v>
      </c>
      <c r="G1121" s="131">
        <v>5.1117501115585716E-4</v>
      </c>
      <c r="H1121" s="145">
        <v>2.0000010000000004E-3</v>
      </c>
      <c r="I1121" s="145">
        <v>1.5750005000000004E-2</v>
      </c>
      <c r="J1121" s="132">
        <v>5.5521064900801941E-4</v>
      </c>
      <c r="K1121" s="146">
        <v>1.7439155900342302E-5</v>
      </c>
      <c r="L1121" s="147">
        <v>1.8227679241514492E-5</v>
      </c>
    </row>
    <row r="1122" spans="1:12" ht="15.75" x14ac:dyDescent="0.25">
      <c r="A1122" s="164" t="s">
        <v>111</v>
      </c>
      <c r="B1122" s="126">
        <v>2015</v>
      </c>
      <c r="C1122" s="165" t="s">
        <v>113</v>
      </c>
      <c r="D1122" s="166">
        <v>4.7545265082334302E-2</v>
      </c>
      <c r="E1122" s="130">
        <v>4.4939073413074869E-2</v>
      </c>
      <c r="F1122" s="131">
        <v>0.17956397057777357</v>
      </c>
      <c r="G1122" s="131">
        <v>1.6920778660236349E-3</v>
      </c>
      <c r="H1122" s="145">
        <v>2.0000009999999995E-3</v>
      </c>
      <c r="I1122" s="145">
        <v>1.5750004999999997E-2</v>
      </c>
      <c r="J1122" s="132">
        <v>1.8292129772784847E-3</v>
      </c>
      <c r="K1122" s="146">
        <v>1.7925427250611997E-4</v>
      </c>
      <c r="L1122" s="147">
        <v>1.8735935155288712E-4</v>
      </c>
    </row>
    <row r="1123" spans="1:12" ht="15.75" x14ac:dyDescent="0.25">
      <c r="A1123" s="164" t="s">
        <v>111</v>
      </c>
      <c r="B1123" s="126">
        <v>2016</v>
      </c>
      <c r="C1123" s="165" t="s">
        <v>112</v>
      </c>
      <c r="D1123" s="166">
        <v>4.6617217350661731E-2</v>
      </c>
      <c r="E1123" s="130">
        <v>3.663541572626456E-2</v>
      </c>
      <c r="F1123" s="131">
        <v>0.15217156352719935</v>
      </c>
      <c r="G1123" s="131">
        <v>1.5996426941322672E-3</v>
      </c>
      <c r="H1123" s="145">
        <v>2.0000009999999995E-3</v>
      </c>
      <c r="I1123" s="145">
        <v>1.5750004999999997E-2</v>
      </c>
      <c r="J1123" s="132">
        <v>1.7311484018446603E-3</v>
      </c>
      <c r="K1123" s="146">
        <v>1.4747857807093234E-4</v>
      </c>
      <c r="L1123" s="147">
        <v>1.5414690167456167E-4</v>
      </c>
    </row>
    <row r="1124" spans="1:12" ht="15.75" x14ac:dyDescent="0.25">
      <c r="A1124" s="164" t="s">
        <v>111</v>
      </c>
      <c r="B1124" s="126">
        <v>2017</v>
      </c>
      <c r="C1124" s="165" t="s">
        <v>1342</v>
      </c>
      <c r="D1124" s="166">
        <v>4.5531205998372209E-2</v>
      </c>
      <c r="E1124" s="130">
        <v>3.0270780929643953E-2</v>
      </c>
      <c r="F1124" s="131">
        <v>0.12987762961711474</v>
      </c>
      <c r="G1124" s="131">
        <v>1.5685208496423139E-3</v>
      </c>
      <c r="H1124" s="145">
        <v>2.0000009999999995E-3</v>
      </c>
      <c r="I1124" s="145">
        <v>1.5750004999999997E-2</v>
      </c>
      <c r="J1124" s="132">
        <v>1.6987000768849939E-3</v>
      </c>
      <c r="K1124" s="146">
        <v>1.3367137723156188E-4</v>
      </c>
      <c r="L1124" s="147">
        <v>1.3971540416813266E-4</v>
      </c>
    </row>
    <row r="1125" spans="1:12" ht="15.75" x14ac:dyDescent="0.25">
      <c r="A1125" s="164" t="s">
        <v>111</v>
      </c>
      <c r="B1125" s="126">
        <v>2018</v>
      </c>
      <c r="C1125" s="165" t="s">
        <v>1343</v>
      </c>
      <c r="D1125" s="166">
        <v>4.4378781435001367E-2</v>
      </c>
      <c r="E1125" s="130">
        <v>2.4917120137623081E-2</v>
      </c>
      <c r="F1125" s="131">
        <v>0.11080581136109049</v>
      </c>
      <c r="G1125" s="131">
        <v>1.5639982985902608E-3</v>
      </c>
      <c r="H1125" s="145">
        <v>2.0000009999999999E-3</v>
      </c>
      <c r="I1125" s="145">
        <v>1.5750004999999997E-2</v>
      </c>
      <c r="J1125" s="132">
        <v>1.6949044566558905E-3</v>
      </c>
      <c r="K1125" s="146">
        <v>1.2228042012450856E-4</v>
      </c>
      <c r="L1125" s="147">
        <v>1.2780939900357315E-4</v>
      </c>
    </row>
    <row r="1126" spans="1:12" ht="15.75" x14ac:dyDescent="0.25">
      <c r="A1126" s="164" t="s">
        <v>111</v>
      </c>
      <c r="B1126" s="126">
        <v>2019</v>
      </c>
      <c r="C1126" s="165" t="s">
        <v>1344</v>
      </c>
      <c r="D1126" s="166">
        <v>4.3185628866076825E-2</v>
      </c>
      <c r="E1126" s="130">
        <v>2.077194303149545E-2</v>
      </c>
      <c r="F1126" s="131">
        <v>9.4997960482154559E-2</v>
      </c>
      <c r="G1126" s="131">
        <v>1.5753671303152244E-3</v>
      </c>
      <c r="H1126" s="145">
        <v>2.0000009999999999E-3</v>
      </c>
      <c r="I1126" s="145">
        <v>1.5750005000000001E-2</v>
      </c>
      <c r="J1126" s="132">
        <v>1.7081123616542919E-3</v>
      </c>
      <c r="K1126" s="146">
        <v>1.1246241571887356E-4</v>
      </c>
      <c r="L1126" s="147">
        <v>1.1754746536856785E-4</v>
      </c>
    </row>
    <row r="1127" spans="1:12" ht="15.75" x14ac:dyDescent="0.25">
      <c r="A1127" s="164" t="s">
        <v>111</v>
      </c>
      <c r="B1127" s="126">
        <v>2020</v>
      </c>
      <c r="C1127" s="165" t="s">
        <v>1345</v>
      </c>
      <c r="D1127" s="166">
        <v>4.1969227548211897E-2</v>
      </c>
      <c r="E1127" s="130">
        <v>1.7510770319978535E-2</v>
      </c>
      <c r="F1127" s="131">
        <v>8.1700095118597035E-2</v>
      </c>
      <c r="G1127" s="131">
        <v>1.5417206568883706E-3</v>
      </c>
      <c r="H1127" s="145">
        <v>2.0000010000000004E-3</v>
      </c>
      <c r="I1127" s="145">
        <v>1.5750005000000001E-2</v>
      </c>
      <c r="J1127" s="132">
        <v>1.6720692065599842E-3</v>
      </c>
      <c r="K1127" s="146">
        <v>1.0375300218213493E-4</v>
      </c>
      <c r="L1127" s="147">
        <v>1.084442576306735E-4</v>
      </c>
    </row>
    <row r="1128" spans="1:12" ht="15.75" x14ac:dyDescent="0.25">
      <c r="A1128" s="164" t="s">
        <v>111</v>
      </c>
      <c r="B1128" s="126">
        <v>2021</v>
      </c>
      <c r="C1128" s="165" t="s">
        <v>1346</v>
      </c>
      <c r="D1128" s="166">
        <v>4.0690504257958039E-2</v>
      </c>
      <c r="E1128" s="130">
        <v>1.4963640102226179E-2</v>
      </c>
      <c r="F1128" s="131">
        <v>7.0619932635399882E-2</v>
      </c>
      <c r="G1128" s="131">
        <v>1.4687933550801204E-3</v>
      </c>
      <c r="H1128" s="145">
        <v>2.0000009999999999E-3</v>
      </c>
      <c r="I1128" s="145">
        <v>1.5750005000000001E-2</v>
      </c>
      <c r="J1128" s="132">
        <v>1.5932249549400379E-3</v>
      </c>
      <c r="K1128" s="146">
        <v>9.4880901032546453E-5</v>
      </c>
      <c r="L1128" s="147">
        <v>9.917098764592777E-5</v>
      </c>
    </row>
    <row r="1129" spans="1:12" ht="15.75" x14ac:dyDescent="0.25">
      <c r="A1129" s="164" t="s">
        <v>111</v>
      </c>
      <c r="B1129" s="126">
        <v>2022</v>
      </c>
      <c r="C1129" s="165" t="s">
        <v>1347</v>
      </c>
      <c r="D1129" s="166">
        <v>3.9477534352177178E-2</v>
      </c>
      <c r="E1129" s="130">
        <v>1.2561682149171496E-2</v>
      </c>
      <c r="F1129" s="131">
        <v>6.1050041300305675E-2</v>
      </c>
      <c r="G1129" s="131">
        <v>1.3982509552199925E-3</v>
      </c>
      <c r="H1129" s="145">
        <v>2.0000009999999999E-3</v>
      </c>
      <c r="I1129" s="145">
        <v>1.5750005000000001E-2</v>
      </c>
      <c r="J1129" s="132">
        <v>1.5170081083493267E-3</v>
      </c>
      <c r="K1129" s="146">
        <v>8.6537025551427661E-5</v>
      </c>
      <c r="L1129" s="147">
        <v>9.0449852555625558E-5</v>
      </c>
    </row>
    <row r="1130" spans="1:12" ht="15.75" x14ac:dyDescent="0.25">
      <c r="A1130" s="164" t="s">
        <v>111</v>
      </c>
      <c r="B1130" s="126">
        <v>2023</v>
      </c>
      <c r="C1130" s="165" t="s">
        <v>1348</v>
      </c>
      <c r="D1130" s="166">
        <v>3.8274229123071768E-2</v>
      </c>
      <c r="E1130" s="130">
        <v>1.0896227667140521E-2</v>
      </c>
      <c r="F1130" s="131">
        <v>5.3410335714581501E-2</v>
      </c>
      <c r="G1130" s="131">
        <v>1.3349724533526161E-3</v>
      </c>
      <c r="H1130" s="145">
        <v>2.0000010000000004E-3</v>
      </c>
      <c r="I1130" s="145">
        <v>1.5750005000000001E-2</v>
      </c>
      <c r="J1130" s="132">
        <v>1.4485490282749184E-3</v>
      </c>
      <c r="K1130" s="146">
        <v>7.8540530293752232E-5</v>
      </c>
      <c r="L1130" s="147">
        <v>8.2091787121230388E-5</v>
      </c>
    </row>
    <row r="1131" spans="1:12" ht="15.75" x14ac:dyDescent="0.25">
      <c r="A1131" s="164" t="s">
        <v>111</v>
      </c>
      <c r="B1131" s="126">
        <v>2024</v>
      </c>
      <c r="C1131" s="165" t="s">
        <v>1349</v>
      </c>
      <c r="D1131" s="166">
        <v>3.7085780253289159E-2</v>
      </c>
      <c r="E1131" s="130">
        <v>9.476898466286781E-3</v>
      </c>
      <c r="F1131" s="131">
        <v>4.7066667955164877E-2</v>
      </c>
      <c r="G1131" s="131">
        <v>1.2772482535348274E-3</v>
      </c>
      <c r="H1131" s="145">
        <v>2.0000010000000004E-3</v>
      </c>
      <c r="I1131" s="145">
        <v>1.5750005000000004E-2</v>
      </c>
      <c r="J1131" s="132">
        <v>1.3861204473425931E-3</v>
      </c>
      <c r="K1131" s="146">
        <v>7.0741861654286746E-5</v>
      </c>
      <c r="L1131" s="147">
        <v>7.3940486379241882E-5</v>
      </c>
    </row>
    <row r="1132" spans="1:12" ht="15.75" x14ac:dyDescent="0.25">
      <c r="A1132" s="164" t="s">
        <v>111</v>
      </c>
      <c r="B1132" s="126">
        <v>2025</v>
      </c>
      <c r="C1132" s="165" t="s">
        <v>1350</v>
      </c>
      <c r="D1132" s="166">
        <v>3.5915162759268579E-2</v>
      </c>
      <c r="E1132" s="130">
        <v>8.3368607468144763E-3</v>
      </c>
      <c r="F1132" s="131">
        <v>4.1964787017453355E-2</v>
      </c>
      <c r="G1132" s="131">
        <v>1.228004295488456E-3</v>
      </c>
      <c r="H1132" s="145">
        <v>2.0000009999999999E-3</v>
      </c>
      <c r="I1132" s="145">
        <v>1.5750005000000001E-2</v>
      </c>
      <c r="J1132" s="132">
        <v>1.3328341355287551E-3</v>
      </c>
      <c r="K1132" s="146">
        <v>6.4474546563052514E-5</v>
      </c>
      <c r="L1132" s="147">
        <v>6.7389790832416075E-5</v>
      </c>
    </row>
    <row r="1133" spans="1:12" ht="15.75" x14ac:dyDescent="0.25">
      <c r="A1133" s="164" t="s">
        <v>111</v>
      </c>
      <c r="B1133" s="126">
        <v>2026</v>
      </c>
      <c r="C1133" s="165" t="s">
        <v>1351</v>
      </c>
      <c r="D1133" s="166">
        <v>3.4753926705203476E-2</v>
      </c>
      <c r="E1133" s="130">
        <v>7.3932019634552881E-3</v>
      </c>
      <c r="F1133" s="131">
        <v>3.7839175629508094E-2</v>
      </c>
      <c r="G1133" s="131">
        <v>1.1738748941738152E-3</v>
      </c>
      <c r="H1133" s="145">
        <v>2.0000009999999999E-3</v>
      </c>
      <c r="I1133" s="145">
        <v>1.5750005000000001E-2</v>
      </c>
      <c r="J1133" s="132">
        <v>1.2742289801063525E-3</v>
      </c>
      <c r="K1133" s="146">
        <v>5.8223274580370141E-5</v>
      </c>
      <c r="L1133" s="147">
        <v>6.0855870888556331E-5</v>
      </c>
    </row>
    <row r="1134" spans="1:12" ht="15.75" x14ac:dyDescent="0.25">
      <c r="A1134" s="164" t="s">
        <v>111</v>
      </c>
      <c r="B1134" s="126">
        <v>2027</v>
      </c>
      <c r="C1134" s="165" t="s">
        <v>1352</v>
      </c>
      <c r="D1134" s="166">
        <v>3.3756499470987057E-2</v>
      </c>
      <c r="E1134" s="130">
        <v>6.5926619893666013E-3</v>
      </c>
      <c r="F1134" s="131">
        <v>3.4400265539519373E-2</v>
      </c>
      <c r="G1134" s="131">
        <v>1.1092373039014087E-3</v>
      </c>
      <c r="H1134" s="145">
        <v>2.0000009999999995E-3</v>
      </c>
      <c r="I1134" s="145">
        <v>1.5750004999999997E-2</v>
      </c>
      <c r="J1134" s="132">
        <v>1.2042566533701014E-3</v>
      </c>
      <c r="K1134" s="146">
        <v>5.050760406506847E-5</v>
      </c>
      <c r="L1134" s="147">
        <v>5.2791333073950117E-5</v>
      </c>
    </row>
    <row r="1135" spans="1:12" ht="15.75" x14ac:dyDescent="0.25">
      <c r="A1135" s="164" t="s">
        <v>111</v>
      </c>
      <c r="B1135" s="126">
        <v>2028</v>
      </c>
      <c r="C1135" s="165" t="s">
        <v>1353</v>
      </c>
      <c r="D1135" s="166">
        <v>3.284678350794977E-2</v>
      </c>
      <c r="E1135" s="130">
        <v>5.9123400854626381E-3</v>
      </c>
      <c r="F1135" s="131">
        <v>3.1550418537000399E-2</v>
      </c>
      <c r="G1135" s="131">
        <v>1.038421625741382E-3</v>
      </c>
      <c r="H1135" s="145">
        <v>2.0000009999999999E-3</v>
      </c>
      <c r="I1135" s="145">
        <v>1.5750005000000004E-2</v>
      </c>
      <c r="J1135" s="132">
        <v>1.127491673632425E-3</v>
      </c>
      <c r="K1135" s="146">
        <v>4.451359001263151E-5</v>
      </c>
      <c r="L1135" s="147">
        <v>4.6526297109812842E-5</v>
      </c>
    </row>
    <row r="1136" spans="1:12" ht="15.75" x14ac:dyDescent="0.25">
      <c r="A1136" s="164" t="s">
        <v>111</v>
      </c>
      <c r="B1136" s="126">
        <v>2029</v>
      </c>
      <c r="C1136" s="165" t="s">
        <v>1354</v>
      </c>
      <c r="D1136" s="166">
        <v>3.2021621496837759E-2</v>
      </c>
      <c r="E1136" s="130">
        <v>5.3217954194070055E-3</v>
      </c>
      <c r="F1136" s="131">
        <v>2.916137930487557E-2</v>
      </c>
      <c r="G1136" s="131">
        <v>9.7117656655741223E-4</v>
      </c>
      <c r="H1136" s="145">
        <v>2.0000009999999995E-3</v>
      </c>
      <c r="I1136" s="145">
        <v>1.5750005000000001E-2</v>
      </c>
      <c r="J1136" s="132">
        <v>1.0545585462605161E-3</v>
      </c>
      <c r="K1136" s="146">
        <v>3.9756612616317467E-5</v>
      </c>
      <c r="L1136" s="147">
        <v>4.1554229717026897E-5</v>
      </c>
    </row>
    <row r="1137" spans="1:12" ht="15.75" x14ac:dyDescent="0.25">
      <c r="A1137" s="164" t="s">
        <v>111</v>
      </c>
      <c r="B1137" s="126">
        <v>2030</v>
      </c>
      <c r="C1137" s="165" t="s">
        <v>1355</v>
      </c>
      <c r="D1137" s="166">
        <v>3.1277598038601979E-2</v>
      </c>
      <c r="E1137" s="130">
        <v>4.8260041412428152E-3</v>
      </c>
      <c r="F1137" s="131">
        <v>2.7191355643564685E-2</v>
      </c>
      <c r="G1137" s="131">
        <v>9.0810480775069258E-4</v>
      </c>
      <c r="H1137" s="145">
        <v>2.0000009999999999E-3</v>
      </c>
      <c r="I1137" s="145">
        <v>1.5750004999999997E-2</v>
      </c>
      <c r="J1137" s="132">
        <v>9.8614392957788633E-4</v>
      </c>
      <c r="K1137" s="146">
        <v>3.5468123265036131E-5</v>
      </c>
      <c r="L1137" s="147">
        <v>3.7071836587315093E-5</v>
      </c>
    </row>
    <row r="1138" spans="1:12" ht="15.75" x14ac:dyDescent="0.25">
      <c r="A1138" s="164" t="s">
        <v>111</v>
      </c>
      <c r="B1138" s="126">
        <v>2031</v>
      </c>
      <c r="C1138" s="165" t="s">
        <v>1356</v>
      </c>
      <c r="D1138" s="166">
        <v>3.0609746181944484E-2</v>
      </c>
      <c r="E1138" s="130">
        <v>4.3976374746688245E-3</v>
      </c>
      <c r="F1138" s="131">
        <v>2.5544337161095956E-2</v>
      </c>
      <c r="G1138" s="131">
        <v>8.5058277740067683E-4</v>
      </c>
      <c r="H1138" s="145">
        <v>2.0000009999999999E-3</v>
      </c>
      <c r="I1138" s="145">
        <v>1.5750005000000001E-2</v>
      </c>
      <c r="J1138" s="132">
        <v>9.237031744751753E-4</v>
      </c>
      <c r="K1138" s="146">
        <v>3.2648673168738102E-5</v>
      </c>
      <c r="L1138" s="147">
        <v>3.4124902270982145E-5</v>
      </c>
    </row>
    <row r="1139" spans="1:12" ht="15.75" x14ac:dyDescent="0.25">
      <c r="A1139" s="164" t="s">
        <v>111</v>
      </c>
      <c r="B1139" s="126">
        <v>2032</v>
      </c>
      <c r="C1139" s="165" t="s">
        <v>1357</v>
      </c>
      <c r="D1139" s="166">
        <v>3.0012786862883615E-2</v>
      </c>
      <c r="E1139" s="130">
        <v>4.0248354491813822E-3</v>
      </c>
      <c r="F1139" s="131">
        <v>2.4180809053235566E-2</v>
      </c>
      <c r="G1139" s="131">
        <v>7.9728919874741606E-4</v>
      </c>
      <c r="H1139" s="145">
        <v>2.0000009999999995E-3</v>
      </c>
      <c r="I1139" s="145">
        <v>1.5750005000000004E-2</v>
      </c>
      <c r="J1139" s="132">
        <v>8.658571606185001E-4</v>
      </c>
      <c r="K1139" s="146">
        <v>2.9922344483136294E-5</v>
      </c>
      <c r="L1139" s="147">
        <v>3.127530324352884E-5</v>
      </c>
    </row>
    <row r="1140" spans="1:12" ht="15.75" x14ac:dyDescent="0.25">
      <c r="A1140" s="164" t="s">
        <v>111</v>
      </c>
      <c r="B1140" s="126">
        <v>2033</v>
      </c>
      <c r="C1140" s="165" t="s">
        <v>1358</v>
      </c>
      <c r="D1140" s="166">
        <v>2.9480728038849907E-2</v>
      </c>
      <c r="E1140" s="130">
        <v>3.707338071035906E-3</v>
      </c>
      <c r="F1140" s="131">
        <v>2.307573365945164E-2</v>
      </c>
      <c r="G1140" s="131">
        <v>7.4943322757900163E-4</v>
      </c>
      <c r="H1140" s="145">
        <v>2.0000009999999999E-3</v>
      </c>
      <c r="I1140" s="145">
        <v>1.5750005000000004E-2</v>
      </c>
      <c r="J1140" s="132">
        <v>8.1388389941480332E-4</v>
      </c>
      <c r="K1140" s="146">
        <v>2.8156575640271231E-5</v>
      </c>
      <c r="L1140" s="147">
        <v>2.9429683295026262E-5</v>
      </c>
    </row>
    <row r="1141" spans="1:12" ht="15.75" x14ac:dyDescent="0.25">
      <c r="A1141" s="164" t="s">
        <v>111</v>
      </c>
      <c r="B1141" s="126">
        <v>2034</v>
      </c>
      <c r="C1141" s="165" t="s">
        <v>1359</v>
      </c>
      <c r="D1141" s="166">
        <v>2.9008623429829895E-2</v>
      </c>
      <c r="E1141" s="130">
        <v>3.424917676206566E-3</v>
      </c>
      <c r="F1141" s="131">
        <v>2.2143505842269724E-2</v>
      </c>
      <c r="G1141" s="131">
        <v>7.0577318518761343E-4</v>
      </c>
      <c r="H1141" s="145">
        <v>2.0000009999999999E-3</v>
      </c>
      <c r="I1141" s="145">
        <v>1.5750005000000001E-2</v>
      </c>
      <c r="J1141" s="132">
        <v>7.6646414903743432E-4</v>
      </c>
      <c r="K1141" s="146">
        <v>2.6624272554427264E-5</v>
      </c>
      <c r="L1141" s="147">
        <v>2.7828093480682696E-5</v>
      </c>
    </row>
    <row r="1142" spans="1:12" ht="15.75" x14ac:dyDescent="0.25">
      <c r="A1142" s="164" t="s">
        <v>111</v>
      </c>
      <c r="B1142" s="126">
        <v>2035</v>
      </c>
      <c r="C1142" s="165" t="s">
        <v>1360</v>
      </c>
      <c r="D1142" s="166">
        <v>2.8590643425783258E-2</v>
      </c>
      <c r="E1142" s="130">
        <v>3.1781135147236294E-3</v>
      </c>
      <c r="F1142" s="131">
        <v>2.1374753190283775E-2</v>
      </c>
      <c r="G1142" s="131">
        <v>6.6630772787321926E-4</v>
      </c>
      <c r="H1142" s="145">
        <v>2.0000009999999999E-3</v>
      </c>
      <c r="I1142" s="145">
        <v>1.5750005000000001E-2</v>
      </c>
      <c r="J1142" s="132">
        <v>7.2360227023307556E-4</v>
      </c>
      <c r="K1142" s="146">
        <v>2.5215034011008885E-5</v>
      </c>
      <c r="L1142" s="147">
        <v>2.635514893368277E-5</v>
      </c>
    </row>
    <row r="1143" spans="1:12" ht="15.75" x14ac:dyDescent="0.25">
      <c r="A1143" s="164" t="s">
        <v>111</v>
      </c>
      <c r="B1143" s="126">
        <v>2036</v>
      </c>
      <c r="C1143" s="165" t="s">
        <v>1361</v>
      </c>
      <c r="D1143" s="166">
        <v>2.8222897649610345E-2</v>
      </c>
      <c r="E1143" s="130">
        <v>2.9630630861378592E-3</v>
      </c>
      <c r="F1143" s="131">
        <v>2.0732961526328114E-2</v>
      </c>
      <c r="G1143" s="131">
        <v>6.3216806641358189E-4</v>
      </c>
      <c r="H1143" s="145">
        <v>2.0000010000000004E-3</v>
      </c>
      <c r="I1143" s="145">
        <v>1.5750005000000001E-2</v>
      </c>
      <c r="J1143" s="132">
        <v>6.8652448024969146E-4</v>
      </c>
      <c r="K1143" s="146">
        <v>2.3982578687485983E-5</v>
      </c>
      <c r="L1143" s="147">
        <v>2.506696832107052E-5</v>
      </c>
    </row>
    <row r="1144" spans="1:12" ht="15.75" x14ac:dyDescent="0.25">
      <c r="A1144" s="164" t="s">
        <v>111</v>
      </c>
      <c r="B1144" s="126">
        <v>2037</v>
      </c>
      <c r="C1144" s="165" t="s">
        <v>1362</v>
      </c>
      <c r="D1144" s="166">
        <v>2.7903709704029032E-2</v>
      </c>
      <c r="E1144" s="130">
        <v>2.7801488772084973E-3</v>
      </c>
      <c r="F1144" s="131">
        <v>2.0211857503286797E-2</v>
      </c>
      <c r="G1144" s="131">
        <v>6.0213905385519766E-4</v>
      </c>
      <c r="H1144" s="145">
        <v>2.0000009999999999E-3</v>
      </c>
      <c r="I1144" s="145">
        <v>1.5750005000000001E-2</v>
      </c>
      <c r="J1144" s="132">
        <v>6.5391419385423433E-4</v>
      </c>
      <c r="K1144" s="146">
        <v>2.2809610760003182E-5</v>
      </c>
      <c r="L1144" s="147">
        <v>2.3840963794120076E-5</v>
      </c>
    </row>
    <row r="1145" spans="1:12" ht="15.75" x14ac:dyDescent="0.25">
      <c r="A1145" s="164" t="s">
        <v>111</v>
      </c>
      <c r="B1145" s="126">
        <v>2038</v>
      </c>
      <c r="C1145" s="165" t="s">
        <v>1363</v>
      </c>
      <c r="D1145" s="166">
        <v>2.7627606737478636E-2</v>
      </c>
      <c r="E1145" s="130">
        <v>2.6181313172912606E-3</v>
      </c>
      <c r="F1145" s="131">
        <v>1.9759379540181664E-2</v>
      </c>
      <c r="G1145" s="131">
        <v>5.7611381381373673E-4</v>
      </c>
      <c r="H1145" s="145">
        <v>2.0000009999999999E-3</v>
      </c>
      <c r="I1145" s="145">
        <v>1.5750005000000001E-2</v>
      </c>
      <c r="J1145" s="132">
        <v>6.2564582385477247E-4</v>
      </c>
      <c r="K1145" s="146">
        <v>2.1955639927917022E-5</v>
      </c>
      <c r="L1145" s="147">
        <v>2.2948372829232989E-5</v>
      </c>
    </row>
    <row r="1146" spans="1:12" ht="15.75" x14ac:dyDescent="0.25">
      <c r="A1146" s="164" t="s">
        <v>111</v>
      </c>
      <c r="B1146" s="126">
        <v>2039</v>
      </c>
      <c r="C1146" s="165" t="s">
        <v>1364</v>
      </c>
      <c r="D1146" s="166">
        <v>2.7388860440286576E-2</v>
      </c>
      <c r="E1146" s="130">
        <v>2.4695496450564307E-3</v>
      </c>
      <c r="F1146" s="131">
        <v>1.934750696278973E-2</v>
      </c>
      <c r="G1146" s="131">
        <v>5.5354974477177439E-4</v>
      </c>
      <c r="H1146" s="145">
        <v>2.0000009999999999E-3</v>
      </c>
      <c r="I1146" s="145">
        <v>1.5750005000000001E-2</v>
      </c>
      <c r="J1146" s="132">
        <v>6.0113510607666008E-4</v>
      </c>
      <c r="K1146" s="146">
        <v>2.1252980589446044E-5</v>
      </c>
      <c r="L1146" s="147">
        <v>2.2213943305176981E-5</v>
      </c>
    </row>
    <row r="1147" spans="1:12" ht="15.75" x14ac:dyDescent="0.25">
      <c r="A1147" s="164" t="s">
        <v>111</v>
      </c>
      <c r="B1147" s="126">
        <v>2040</v>
      </c>
      <c r="C1147" s="165" t="s">
        <v>1365</v>
      </c>
      <c r="D1147" s="166">
        <v>2.7184148230630128E-2</v>
      </c>
      <c r="E1147" s="130">
        <v>2.3360790631669786E-3</v>
      </c>
      <c r="F1147" s="131">
        <v>1.8995366725634157E-2</v>
      </c>
      <c r="G1147" s="131">
        <v>5.3406282733558478E-4</v>
      </c>
      <c r="H1147" s="145">
        <v>2.0000009999999999E-3</v>
      </c>
      <c r="I1147" s="145">
        <v>1.5750005000000001E-2</v>
      </c>
      <c r="J1147" s="132">
        <v>5.799668053171925E-4</v>
      </c>
      <c r="K1147" s="146">
        <v>2.0644261080728432E-5</v>
      </c>
      <c r="L1147" s="147">
        <v>2.1577698512415895E-5</v>
      </c>
    </row>
    <row r="1148" spans="1:12" ht="15.75" x14ac:dyDescent="0.25">
      <c r="A1148" s="164" t="s">
        <v>111</v>
      </c>
      <c r="B1148" s="126">
        <v>2041</v>
      </c>
      <c r="C1148" s="165" t="s">
        <v>1366</v>
      </c>
      <c r="D1148" s="166">
        <v>2.7011336375571876E-2</v>
      </c>
      <c r="E1148" s="130">
        <v>2.2310327603208818E-3</v>
      </c>
      <c r="F1148" s="131">
        <v>1.8718811337271775E-2</v>
      </c>
      <c r="G1148" s="131">
        <v>5.1870937864843033E-4</v>
      </c>
      <c r="H1148" s="145">
        <v>2.0000009999999995E-3</v>
      </c>
      <c r="I1148" s="145">
        <v>1.5750005000000001E-2</v>
      </c>
      <c r="J1148" s="132">
        <v>5.6329020172163314E-4</v>
      </c>
      <c r="K1148" s="146">
        <v>2.0145064699187215E-5</v>
      </c>
      <c r="L1148" s="147">
        <v>2.1055937342913073E-5</v>
      </c>
    </row>
    <row r="1149" spans="1:12" ht="15.75" x14ac:dyDescent="0.25">
      <c r="A1149" s="164" t="s">
        <v>111</v>
      </c>
      <c r="B1149" s="126">
        <v>2042</v>
      </c>
      <c r="C1149" s="165" t="s">
        <v>1367</v>
      </c>
      <c r="D1149" s="166">
        <v>2.6863368339148416E-2</v>
      </c>
      <c r="E1149" s="130">
        <v>2.139412933387604E-3</v>
      </c>
      <c r="F1149" s="131">
        <v>1.8462239906178731E-2</v>
      </c>
      <c r="G1149" s="131">
        <v>5.0574364387636402E-4</v>
      </c>
      <c r="H1149" s="145">
        <v>2.0000009999999999E-3</v>
      </c>
      <c r="I1149" s="145">
        <v>1.5750005000000004E-2</v>
      </c>
      <c r="J1149" s="132">
        <v>5.4920588504718353E-4</v>
      </c>
      <c r="K1149" s="146">
        <v>1.97415456928762E-5</v>
      </c>
      <c r="L1149" s="147">
        <v>2.063416796955219E-5</v>
      </c>
    </row>
    <row r="1150" spans="1:12" ht="15.75" x14ac:dyDescent="0.25">
      <c r="A1150" s="164" t="s">
        <v>111</v>
      </c>
      <c r="B1150" s="126">
        <v>2043</v>
      </c>
      <c r="C1150" s="165" t="s">
        <v>1368</v>
      </c>
      <c r="D1150" s="166">
        <v>2.6738733679096897E-2</v>
      </c>
      <c r="E1150" s="130">
        <v>2.0695073008488553E-3</v>
      </c>
      <c r="F1150" s="131">
        <v>1.8270411256584254E-2</v>
      </c>
      <c r="G1150" s="131">
        <v>4.9489253080314908E-4</v>
      </c>
      <c r="H1150" s="145">
        <v>2.0000009999999999E-3</v>
      </c>
      <c r="I1150" s="145">
        <v>1.5750004999999997E-2</v>
      </c>
      <c r="J1150" s="132">
        <v>5.3741866806633284E-4</v>
      </c>
      <c r="K1150" s="146">
        <v>1.9408077201824656E-5</v>
      </c>
      <c r="L1150" s="147">
        <v>2.0285623493912275E-5</v>
      </c>
    </row>
    <row r="1151" spans="1:12" ht="15.75" x14ac:dyDescent="0.25">
      <c r="A1151" s="164" t="s">
        <v>111</v>
      </c>
      <c r="B1151" s="126">
        <v>2044</v>
      </c>
      <c r="C1151" s="165" t="s">
        <v>1369</v>
      </c>
      <c r="D1151" s="166">
        <v>2.6632375063915973E-2</v>
      </c>
      <c r="E1151" s="130">
        <v>2.0175330820984198E-3</v>
      </c>
      <c r="F1151" s="131">
        <v>1.8120305979958649E-2</v>
      </c>
      <c r="G1151" s="131">
        <v>4.8584987060791123E-4</v>
      </c>
      <c r="H1151" s="145">
        <v>2.0000009999999999E-3</v>
      </c>
      <c r="I1151" s="145">
        <v>1.5750005000000004E-2</v>
      </c>
      <c r="J1151" s="132">
        <v>5.2759449687056459E-4</v>
      </c>
      <c r="K1151" s="146">
        <v>1.9146222316036158E-5</v>
      </c>
      <c r="L1151" s="147">
        <v>2.0011927584925416E-5</v>
      </c>
    </row>
    <row r="1152" spans="1:12" ht="15.75" x14ac:dyDescent="0.25">
      <c r="A1152" s="164" t="s">
        <v>111</v>
      </c>
      <c r="B1152" s="126">
        <v>2045</v>
      </c>
      <c r="C1152" s="165" t="s">
        <v>1370</v>
      </c>
      <c r="D1152" s="166">
        <v>2.6540241160241788E-2</v>
      </c>
      <c r="E1152" s="130">
        <v>1.9819031248857334E-3</v>
      </c>
      <c r="F1152" s="131">
        <v>1.8018287975500674E-2</v>
      </c>
      <c r="G1152" s="131">
        <v>4.7830589846095423E-4</v>
      </c>
      <c r="H1152" s="145">
        <v>2.0000009999999999E-3</v>
      </c>
      <c r="I1152" s="145">
        <v>1.5750005000000001E-2</v>
      </c>
      <c r="J1152" s="132">
        <v>5.193986529796349E-4</v>
      </c>
      <c r="K1152" s="146">
        <v>1.8934799597180048E-5</v>
      </c>
      <c r="L1152" s="147">
        <v>1.9790952742084267E-5</v>
      </c>
    </row>
    <row r="1153" spans="1:12" ht="15.75" x14ac:dyDescent="0.25">
      <c r="A1153" s="164" t="s">
        <v>111</v>
      </c>
      <c r="B1153" s="126">
        <v>2046</v>
      </c>
      <c r="C1153" s="165" t="s">
        <v>1371</v>
      </c>
      <c r="D1153" s="166">
        <v>2.6460790046001822E-2</v>
      </c>
      <c r="E1153" s="130">
        <v>1.9506268428281692E-3</v>
      </c>
      <c r="F1153" s="131">
        <v>1.7931472358615398E-2</v>
      </c>
      <c r="G1153" s="131">
        <v>4.7206232598985342E-4</v>
      </c>
      <c r="H1153" s="145">
        <v>2.0000009999999995E-3</v>
      </c>
      <c r="I1153" s="145">
        <v>1.5750005000000001E-2</v>
      </c>
      <c r="J1153" s="132">
        <v>5.126158839916852E-4</v>
      </c>
      <c r="K1153" s="146">
        <v>1.8765370434998327E-5</v>
      </c>
      <c r="L1153" s="147">
        <v>1.9613861854023011E-5</v>
      </c>
    </row>
    <row r="1154" spans="1:12" ht="15.75" x14ac:dyDescent="0.25">
      <c r="A1154" s="164" t="s">
        <v>111</v>
      </c>
      <c r="B1154" s="126">
        <v>2047</v>
      </c>
      <c r="C1154" s="165" t="s">
        <v>1372</v>
      </c>
      <c r="D1154" s="166">
        <v>2.6394974360878148E-2</v>
      </c>
      <c r="E1154" s="130">
        <v>1.9223940657408876E-3</v>
      </c>
      <c r="F1154" s="131">
        <v>1.7846966315609922E-2</v>
      </c>
      <c r="G1154" s="131">
        <v>4.6690529976066122E-4</v>
      </c>
      <c r="H1154" s="145">
        <v>2.0000009999999999E-3</v>
      </c>
      <c r="I1154" s="145">
        <v>1.5750005000000001E-2</v>
      </c>
      <c r="J1154" s="132">
        <v>5.0701355077963322E-4</v>
      </c>
      <c r="K1154" s="146">
        <v>1.8615554581452959E-5</v>
      </c>
      <c r="L1154" s="147">
        <v>1.9457268999858965E-5</v>
      </c>
    </row>
    <row r="1155" spans="1:12" ht="15.75" x14ac:dyDescent="0.25">
      <c r="A1155" s="164" t="s">
        <v>111</v>
      </c>
      <c r="B1155" s="126">
        <v>2048</v>
      </c>
      <c r="C1155" s="165" t="s">
        <v>1373</v>
      </c>
      <c r="D1155" s="166">
        <v>2.6339079895134013E-2</v>
      </c>
      <c r="E1155" s="130">
        <v>1.899900363455853E-3</v>
      </c>
      <c r="F1155" s="131">
        <v>1.7779100048441396E-2</v>
      </c>
      <c r="G1155" s="131">
        <v>4.626538603046102E-4</v>
      </c>
      <c r="H1155" s="145">
        <v>2.0000009999999999E-3</v>
      </c>
      <c r="I1155" s="145">
        <v>1.5750005000000004E-2</v>
      </c>
      <c r="J1155" s="132">
        <v>5.0239517740068495E-4</v>
      </c>
      <c r="K1155" s="146">
        <v>1.8472604243838316E-5</v>
      </c>
      <c r="L1155" s="147">
        <v>1.9307854552757953E-5</v>
      </c>
    </row>
    <row r="1156" spans="1:12" ht="15.75" x14ac:dyDescent="0.25">
      <c r="A1156" s="164" t="s">
        <v>111</v>
      </c>
      <c r="B1156" s="126">
        <v>2049</v>
      </c>
      <c r="C1156" s="165" t="s">
        <v>1374</v>
      </c>
      <c r="D1156" s="166">
        <v>2.6291495592407722E-2</v>
      </c>
      <c r="E1156" s="130">
        <v>1.890921271592231E-3</v>
      </c>
      <c r="F1156" s="131">
        <v>1.7787158247556001E-2</v>
      </c>
      <c r="G1156" s="131">
        <v>4.5987469187327247E-4</v>
      </c>
      <c r="H1156" s="145">
        <v>2.0000010000000004E-3</v>
      </c>
      <c r="I1156" s="145">
        <v>1.5750005000000001E-2</v>
      </c>
      <c r="J1156" s="132">
        <v>4.9937740584762283E-4</v>
      </c>
      <c r="K1156" s="146">
        <v>1.8377102234671148E-5</v>
      </c>
      <c r="L1156" s="147">
        <v>1.9208035629102112E-5</v>
      </c>
    </row>
    <row r="1157" spans="1:12" ht="15.75" x14ac:dyDescent="0.25">
      <c r="A1157" s="164" t="s">
        <v>111</v>
      </c>
      <c r="B1157" s="126">
        <v>2050</v>
      </c>
      <c r="C1157" s="165" t="s">
        <v>1375</v>
      </c>
      <c r="D1157" s="166">
        <v>2.6253659916288447E-2</v>
      </c>
      <c r="E1157" s="130">
        <v>1.8837221136598396E-3</v>
      </c>
      <c r="F1157" s="131">
        <v>1.7795793816237679E-2</v>
      </c>
      <c r="G1157" s="131">
        <v>4.5764110729220133E-4</v>
      </c>
      <c r="H1157" s="145">
        <v>2.0000009999999995E-3</v>
      </c>
      <c r="I1157" s="145">
        <v>1.5750004999999997E-2</v>
      </c>
      <c r="J1157" s="132">
        <v>4.9695208445204155E-4</v>
      </c>
      <c r="K1157" s="146">
        <v>1.8281700991388729E-5</v>
      </c>
      <c r="L1157" s="147">
        <v>1.9108316322142041E-5</v>
      </c>
    </row>
    <row r="1158" spans="1:12" ht="15.75" x14ac:dyDescent="0.25">
      <c r="A1158" s="164" t="s">
        <v>108</v>
      </c>
      <c r="B1158" s="126">
        <v>2015</v>
      </c>
      <c r="C1158" s="165" t="s">
        <v>110</v>
      </c>
      <c r="D1158" s="166">
        <v>4.5901134511664103E-2</v>
      </c>
      <c r="E1158" s="130">
        <v>0.12627469595873797</v>
      </c>
      <c r="F1158" s="131">
        <v>0.38495996595851445</v>
      </c>
      <c r="G1158" s="131">
        <v>3.7865724716169892E-3</v>
      </c>
      <c r="H1158" s="145">
        <v>2.0000009999999999E-3</v>
      </c>
      <c r="I1158" s="145">
        <v>1.5750005000000001E-2</v>
      </c>
      <c r="J1158" s="132">
        <v>4.0927749318727157E-3</v>
      </c>
      <c r="K1158" s="146">
        <v>3.3033051647831453E-4</v>
      </c>
      <c r="L1158" s="147">
        <v>3.4526660077346748E-4</v>
      </c>
    </row>
    <row r="1159" spans="1:12" ht="15.75" x14ac:dyDescent="0.25">
      <c r="A1159" s="164" t="s">
        <v>108</v>
      </c>
      <c r="B1159" s="126">
        <v>2016</v>
      </c>
      <c r="C1159" s="165" t="s">
        <v>109</v>
      </c>
      <c r="D1159" s="166">
        <v>4.511136773229573E-2</v>
      </c>
      <c r="E1159" s="130">
        <v>0.10968829045505137</v>
      </c>
      <c r="F1159" s="131">
        <v>0.34157488953729009</v>
      </c>
      <c r="G1159" s="131">
        <v>3.5346752877587284E-3</v>
      </c>
      <c r="H1159" s="145">
        <v>2.0000009999999995E-3</v>
      </c>
      <c r="I1159" s="145">
        <v>1.5750005000000004E-2</v>
      </c>
      <c r="J1159" s="132">
        <v>3.8221343684270207E-3</v>
      </c>
      <c r="K1159" s="146">
        <v>3.0757390954904958E-4</v>
      </c>
      <c r="L1159" s="147">
        <v>3.2148103683680984E-4</v>
      </c>
    </row>
    <row r="1160" spans="1:12" ht="15.75" x14ac:dyDescent="0.25">
      <c r="A1160" s="164" t="s">
        <v>108</v>
      </c>
      <c r="B1160" s="126">
        <v>2017</v>
      </c>
      <c r="C1160" s="165" t="s">
        <v>1376</v>
      </c>
      <c r="D1160" s="166">
        <v>4.4112569801788688E-2</v>
      </c>
      <c r="E1160" s="130">
        <v>9.2903583604309475E-2</v>
      </c>
      <c r="F1160" s="131">
        <v>0.29862801496347824</v>
      </c>
      <c r="G1160" s="131">
        <v>3.3105839377425765E-3</v>
      </c>
      <c r="H1160" s="145">
        <v>2.0000010000000004E-3</v>
      </c>
      <c r="I1160" s="145">
        <v>1.5750005000000001E-2</v>
      </c>
      <c r="J1160" s="132">
        <v>3.5819076350205991E-3</v>
      </c>
      <c r="K1160" s="146">
        <v>2.8285832950370685E-4</v>
      </c>
      <c r="L1160" s="147">
        <v>2.9564792220814254E-4</v>
      </c>
    </row>
    <row r="1161" spans="1:12" ht="15.75" x14ac:dyDescent="0.25">
      <c r="A1161" s="164" t="s">
        <v>108</v>
      </c>
      <c r="B1161" s="126">
        <v>2018</v>
      </c>
      <c r="C1161" s="165" t="s">
        <v>1377</v>
      </c>
      <c r="D1161" s="166">
        <v>4.3015336416927591E-2</v>
      </c>
      <c r="E1161" s="130">
        <v>7.8107393766649311E-2</v>
      </c>
      <c r="F1161" s="131">
        <v>0.25994442664042577</v>
      </c>
      <c r="G1161" s="131">
        <v>3.1395818354946555E-3</v>
      </c>
      <c r="H1161" s="145">
        <v>2.0000009999999999E-3</v>
      </c>
      <c r="I1161" s="145">
        <v>1.5750005000000004E-2</v>
      </c>
      <c r="J1161" s="132">
        <v>3.3988766161537403E-3</v>
      </c>
      <c r="K1161" s="146">
        <v>2.6092328561352099E-4</v>
      </c>
      <c r="L1161" s="147">
        <v>2.7272107553111724E-4</v>
      </c>
    </row>
    <row r="1162" spans="1:12" ht="15.75" x14ac:dyDescent="0.25">
      <c r="A1162" s="164" t="s">
        <v>108</v>
      </c>
      <c r="B1162" s="126">
        <v>2019</v>
      </c>
      <c r="C1162" s="165" t="s">
        <v>1378</v>
      </c>
      <c r="D1162" s="166">
        <v>4.1799062783319844E-2</v>
      </c>
      <c r="E1162" s="130">
        <v>6.5355145168895137E-2</v>
      </c>
      <c r="F1162" s="131">
        <v>0.22592552633191845</v>
      </c>
      <c r="G1162" s="131">
        <v>2.9988511068062057E-3</v>
      </c>
      <c r="H1162" s="145">
        <v>2.0000009999999999E-3</v>
      </c>
      <c r="I1162" s="145">
        <v>1.5750005000000001E-2</v>
      </c>
      <c r="J1162" s="132">
        <v>3.248287275472357E-3</v>
      </c>
      <c r="K1162" s="146">
        <v>2.4074655984543313E-4</v>
      </c>
      <c r="L1162" s="147">
        <v>2.5163204628978679E-4</v>
      </c>
    </row>
    <row r="1163" spans="1:12" ht="15.75" x14ac:dyDescent="0.25">
      <c r="A1163" s="164" t="s">
        <v>108</v>
      </c>
      <c r="B1163" s="126">
        <v>2020</v>
      </c>
      <c r="C1163" s="165" t="s">
        <v>1379</v>
      </c>
      <c r="D1163" s="166">
        <v>4.0618259065777276E-2</v>
      </c>
      <c r="E1163" s="130">
        <v>5.5344398579686302E-2</v>
      </c>
      <c r="F1163" s="131">
        <v>0.19662499299777808</v>
      </c>
      <c r="G1163" s="131">
        <v>2.8442391346589361E-3</v>
      </c>
      <c r="H1163" s="145">
        <v>2.0000009999999999E-3</v>
      </c>
      <c r="I1163" s="145">
        <v>1.5750005000000001E-2</v>
      </c>
      <c r="J1163" s="132">
        <v>3.0817823305379806E-3</v>
      </c>
      <c r="K1163" s="146">
        <v>2.2250402904482123E-4</v>
      </c>
      <c r="L1163" s="147">
        <v>2.3256467855806858E-4</v>
      </c>
    </row>
    <row r="1164" spans="1:12" ht="15.75" x14ac:dyDescent="0.25">
      <c r="A1164" s="164" t="s">
        <v>108</v>
      </c>
      <c r="B1164" s="126">
        <v>2021</v>
      </c>
      <c r="C1164" s="165" t="s">
        <v>1380</v>
      </c>
      <c r="D1164" s="166">
        <v>3.9411674126291617E-2</v>
      </c>
      <c r="E1164" s="130">
        <v>4.667340744295715E-2</v>
      </c>
      <c r="F1164" s="131">
        <v>0.16986329889484331</v>
      </c>
      <c r="G1164" s="131">
        <v>2.6530274192600139E-3</v>
      </c>
      <c r="H1164" s="145">
        <v>2.0000009999999999E-3</v>
      </c>
      <c r="I1164" s="145">
        <v>1.5750005000000001E-2</v>
      </c>
      <c r="J1164" s="132">
        <v>2.875259609020409E-3</v>
      </c>
      <c r="K1164" s="146">
        <v>2.0474116732498764E-4</v>
      </c>
      <c r="L1164" s="147">
        <v>2.1399866153001847E-4</v>
      </c>
    </row>
    <row r="1165" spans="1:12" ht="15.75" x14ac:dyDescent="0.25">
      <c r="A1165" s="164" t="s">
        <v>108</v>
      </c>
      <c r="B1165" s="126">
        <v>2022</v>
      </c>
      <c r="C1165" s="165" t="s">
        <v>1381</v>
      </c>
      <c r="D1165" s="166">
        <v>3.8208966336568853E-2</v>
      </c>
      <c r="E1165" s="130">
        <v>3.7252960379348297E-2</v>
      </c>
      <c r="F1165" s="131">
        <v>0.14511676863215009</v>
      </c>
      <c r="G1165" s="131">
        <v>2.4672399324055525E-3</v>
      </c>
      <c r="H1165" s="145">
        <v>2.0000009999999999E-3</v>
      </c>
      <c r="I1165" s="145">
        <v>1.5750004999999997E-2</v>
      </c>
      <c r="J1165" s="132">
        <v>2.6750950297367488E-3</v>
      </c>
      <c r="K1165" s="146">
        <v>1.8513109720720043E-4</v>
      </c>
      <c r="L1165" s="147">
        <v>1.9350190355089185E-4</v>
      </c>
    </row>
    <row r="1166" spans="1:12" ht="15.75" x14ac:dyDescent="0.25">
      <c r="A1166" s="164" t="s">
        <v>108</v>
      </c>
      <c r="B1166" s="126">
        <v>2023</v>
      </c>
      <c r="C1166" s="165" t="s">
        <v>1382</v>
      </c>
      <c r="D1166" s="166">
        <v>3.7014056811565194E-2</v>
      </c>
      <c r="E1166" s="130">
        <v>3.1931120534373587E-2</v>
      </c>
      <c r="F1166" s="131">
        <v>0.1259479665754033</v>
      </c>
      <c r="G1166" s="131">
        <v>2.2956537620805011E-3</v>
      </c>
      <c r="H1166" s="145">
        <v>2.0000009999999995E-3</v>
      </c>
      <c r="I1166" s="145">
        <v>1.5750005000000001E-2</v>
      </c>
      <c r="J1166" s="132">
        <v>2.4896201742530153E-3</v>
      </c>
      <c r="K1166" s="146">
        <v>1.6272512219426045E-4</v>
      </c>
      <c r="L1166" s="147">
        <v>1.7008282602962993E-4</v>
      </c>
    </row>
    <row r="1167" spans="1:12" ht="15.75" x14ac:dyDescent="0.25">
      <c r="A1167" s="164" t="s">
        <v>108</v>
      </c>
      <c r="B1167" s="126">
        <v>2024</v>
      </c>
      <c r="C1167" s="165" t="s">
        <v>1383</v>
      </c>
      <c r="D1167" s="166">
        <v>3.5831720708225032E-2</v>
      </c>
      <c r="E1167" s="130">
        <v>2.7410580674064881E-2</v>
      </c>
      <c r="F1167" s="131">
        <v>0.10968131309321918</v>
      </c>
      <c r="G1167" s="131">
        <v>2.1438436370955953E-3</v>
      </c>
      <c r="H1167" s="145">
        <v>2.0000009999999995E-3</v>
      </c>
      <c r="I1167" s="145">
        <v>1.5750005000000001E-2</v>
      </c>
      <c r="J1167" s="132">
        <v>2.3255381110936953E-3</v>
      </c>
      <c r="K1167" s="146">
        <v>1.4236902786168306E-4</v>
      </c>
      <c r="L1167" s="147">
        <v>1.4880632681382944E-4</v>
      </c>
    </row>
    <row r="1168" spans="1:12" ht="15.75" x14ac:dyDescent="0.25">
      <c r="A1168" s="164" t="s">
        <v>108</v>
      </c>
      <c r="B1168" s="126">
        <v>2025</v>
      </c>
      <c r="C1168" s="165" t="s">
        <v>1384</v>
      </c>
      <c r="D1168" s="166">
        <v>3.4670576250560158E-2</v>
      </c>
      <c r="E1168" s="130">
        <v>2.4076137596661183E-2</v>
      </c>
      <c r="F1168" s="131">
        <v>9.7214224790324363E-2</v>
      </c>
      <c r="G1168" s="131">
        <v>2.0279203088832071E-3</v>
      </c>
      <c r="H1168" s="145">
        <v>2.0000009999999995E-3</v>
      </c>
      <c r="I1168" s="145">
        <v>1.5750005000000001E-2</v>
      </c>
      <c r="J1168" s="132">
        <v>2.2002690798605075E-3</v>
      </c>
      <c r="K1168" s="146">
        <v>1.2434239113293775E-4</v>
      </c>
      <c r="L1168" s="147">
        <v>1.299646007346805E-4</v>
      </c>
    </row>
    <row r="1169" spans="1:12" ht="15.75" x14ac:dyDescent="0.25">
      <c r="A1169" s="164" t="s">
        <v>108</v>
      </c>
      <c r="B1169" s="126">
        <v>2026</v>
      </c>
      <c r="C1169" s="165" t="s">
        <v>1385</v>
      </c>
      <c r="D1169" s="166">
        <v>3.3599014692697035E-2</v>
      </c>
      <c r="E1169" s="130">
        <v>2.1194156233008358E-2</v>
      </c>
      <c r="F1169" s="131">
        <v>8.6714994935583961E-2</v>
      </c>
      <c r="G1169" s="131">
        <v>1.9230840873535769E-3</v>
      </c>
      <c r="H1169" s="145">
        <v>2.0000009999999999E-3</v>
      </c>
      <c r="I1169" s="145">
        <v>1.5750005000000001E-2</v>
      </c>
      <c r="J1169" s="132">
        <v>2.0868044073075521E-3</v>
      </c>
      <c r="K1169" s="146">
        <v>1.1146907661484766E-4</v>
      </c>
      <c r="L1169" s="147">
        <v>1.1650921217346005E-4</v>
      </c>
    </row>
    <row r="1170" spans="1:12" ht="15.75" x14ac:dyDescent="0.25">
      <c r="A1170" s="164" t="s">
        <v>108</v>
      </c>
      <c r="B1170" s="126">
        <v>2027</v>
      </c>
      <c r="C1170" s="165" t="s">
        <v>1386</v>
      </c>
      <c r="D1170" s="166">
        <v>3.2606519640201066E-2</v>
      </c>
      <c r="E1170" s="130">
        <v>1.8838925793943594E-2</v>
      </c>
      <c r="F1170" s="131">
        <v>7.7899004651559106E-2</v>
      </c>
      <c r="G1170" s="131">
        <v>1.8119753050742813E-3</v>
      </c>
      <c r="H1170" s="145">
        <v>2.0000009999999999E-3</v>
      </c>
      <c r="I1170" s="145">
        <v>1.5750005000000001E-2</v>
      </c>
      <c r="J1170" s="132">
        <v>1.9666575478151406E-3</v>
      </c>
      <c r="K1170" s="146">
        <v>9.511968324311063E-5</v>
      </c>
      <c r="L1170" s="147">
        <v>9.942057605201469E-5</v>
      </c>
    </row>
    <row r="1171" spans="1:12" ht="15.75" x14ac:dyDescent="0.25">
      <c r="A1171" s="164" t="s">
        <v>108</v>
      </c>
      <c r="B1171" s="126">
        <v>2028</v>
      </c>
      <c r="C1171" s="165" t="s">
        <v>1387</v>
      </c>
      <c r="D1171" s="166">
        <v>3.169990097525778E-2</v>
      </c>
      <c r="E1171" s="130">
        <v>1.6795358795453196E-2</v>
      </c>
      <c r="F1171" s="131">
        <v>7.0275388662935354E-2</v>
      </c>
      <c r="G1171" s="131">
        <v>1.6902668801336983E-3</v>
      </c>
      <c r="H1171" s="145">
        <v>2.0000009999999999E-3</v>
      </c>
      <c r="I1171" s="145">
        <v>1.5750005000000001E-2</v>
      </c>
      <c r="J1171" s="132">
        <v>1.8351383873744585E-3</v>
      </c>
      <c r="K1171" s="146">
        <v>7.5069652322780179E-5</v>
      </c>
      <c r="L1171" s="147">
        <v>7.8463965377322675E-5</v>
      </c>
    </row>
    <row r="1172" spans="1:12" ht="15.75" x14ac:dyDescent="0.25">
      <c r="A1172" s="164" t="s">
        <v>108</v>
      </c>
      <c r="B1172" s="126">
        <v>2029</v>
      </c>
      <c r="C1172" s="165" t="s">
        <v>1388</v>
      </c>
      <c r="D1172" s="166">
        <v>3.0875268836161009E-2</v>
      </c>
      <c r="E1172" s="130">
        <v>1.4819143510044501E-2</v>
      </c>
      <c r="F1172" s="131">
        <v>6.317473253796807E-2</v>
      </c>
      <c r="G1172" s="131">
        <v>1.5776609446685162E-3</v>
      </c>
      <c r="H1172" s="145">
        <v>2.0000009999999999E-3</v>
      </c>
      <c r="I1172" s="145">
        <v>1.5750004999999997E-2</v>
      </c>
      <c r="J1172" s="132">
        <v>1.7131272237045855E-3</v>
      </c>
      <c r="K1172" s="146">
        <v>6.4259938942414334E-5</v>
      </c>
      <c r="L1172" s="147">
        <v>6.7165484713633405E-5</v>
      </c>
    </row>
    <row r="1173" spans="1:12" ht="15.75" x14ac:dyDescent="0.25">
      <c r="A1173" s="164" t="s">
        <v>108</v>
      </c>
      <c r="B1173" s="126">
        <v>2030</v>
      </c>
      <c r="C1173" s="165" t="s">
        <v>1389</v>
      </c>
      <c r="D1173" s="166">
        <v>3.0130029472070257E-2</v>
      </c>
      <c r="E1173" s="130">
        <v>1.3241544706536127E-2</v>
      </c>
      <c r="F1173" s="131">
        <v>5.719872404102519E-2</v>
      </c>
      <c r="G1173" s="131">
        <v>1.476304780317931E-3</v>
      </c>
      <c r="H1173" s="145">
        <v>2.0000009999999999E-3</v>
      </c>
      <c r="I1173" s="145">
        <v>1.5750004999999997E-2</v>
      </c>
      <c r="J1173" s="132">
        <v>1.6030858925930188E-3</v>
      </c>
      <c r="K1173" s="146">
        <v>5.9706286880541079E-5</v>
      </c>
      <c r="L1173" s="147">
        <v>6.2405937045334416E-5</v>
      </c>
    </row>
    <row r="1174" spans="1:12" ht="15.75" x14ac:dyDescent="0.25">
      <c r="A1174" s="164" t="s">
        <v>108</v>
      </c>
      <c r="B1174" s="126">
        <v>2031</v>
      </c>
      <c r="C1174" s="165" t="s">
        <v>1390</v>
      </c>
      <c r="D1174" s="166">
        <v>2.9460292958503883E-2</v>
      </c>
      <c r="E1174" s="130">
        <v>1.1789358440702159E-2</v>
      </c>
      <c r="F1174" s="131">
        <v>5.1777403023950917E-2</v>
      </c>
      <c r="G1174" s="131">
        <v>1.3768343443932361E-3</v>
      </c>
      <c r="H1174" s="145">
        <v>2.0000009999999999E-3</v>
      </c>
      <c r="I1174" s="145">
        <v>1.5750005000000004E-2</v>
      </c>
      <c r="J1174" s="132">
        <v>1.4951657759678884E-3</v>
      </c>
      <c r="K1174" s="146">
        <v>5.350610173848584E-5</v>
      </c>
      <c r="L1174" s="147">
        <v>5.5925407172077932E-5</v>
      </c>
    </row>
    <row r="1175" spans="1:12" ht="15.75" x14ac:dyDescent="0.25">
      <c r="A1175" s="164" t="s">
        <v>108</v>
      </c>
      <c r="B1175" s="126">
        <v>2032</v>
      </c>
      <c r="C1175" s="165" t="s">
        <v>1391</v>
      </c>
      <c r="D1175" s="166">
        <v>2.8863987316443129E-2</v>
      </c>
      <c r="E1175" s="130">
        <v>1.0547406568833104E-2</v>
      </c>
      <c r="F1175" s="131">
        <v>4.7302277135622926E-2</v>
      </c>
      <c r="G1175" s="131">
        <v>1.286544629760214E-3</v>
      </c>
      <c r="H1175" s="145">
        <v>2.0000009999999999E-3</v>
      </c>
      <c r="I1175" s="145">
        <v>1.5750005000000001E-2</v>
      </c>
      <c r="J1175" s="132">
        <v>1.397193926460095E-3</v>
      </c>
      <c r="K1175" s="146">
        <v>4.8150816348591426E-5</v>
      </c>
      <c r="L1175" s="147">
        <v>5.0327986639739779E-5</v>
      </c>
    </row>
    <row r="1176" spans="1:12" ht="15.75" x14ac:dyDescent="0.25">
      <c r="A1176" s="164" t="s">
        <v>108</v>
      </c>
      <c r="B1176" s="126">
        <v>2033</v>
      </c>
      <c r="C1176" s="165" t="s">
        <v>1392</v>
      </c>
      <c r="D1176" s="166">
        <v>2.8334196339155796E-2</v>
      </c>
      <c r="E1176" s="130">
        <v>9.4029336597032092E-3</v>
      </c>
      <c r="F1176" s="131">
        <v>4.3220924690681069E-2</v>
      </c>
      <c r="G1176" s="131">
        <v>1.2023372409963266E-3</v>
      </c>
      <c r="H1176" s="145">
        <v>2.0000009999999999E-3</v>
      </c>
      <c r="I1176" s="145">
        <v>1.5750005000000004E-2</v>
      </c>
      <c r="J1176" s="132">
        <v>1.3057452327170764E-3</v>
      </c>
      <c r="K1176" s="146">
        <v>4.4997753233125127E-5</v>
      </c>
      <c r="L1176" s="147">
        <v>4.7032354812940157E-5</v>
      </c>
    </row>
    <row r="1177" spans="1:12" ht="15.75" x14ac:dyDescent="0.25">
      <c r="A1177" s="164" t="s">
        <v>108</v>
      </c>
      <c r="B1177" s="126">
        <v>2034</v>
      </c>
      <c r="C1177" s="165" t="s">
        <v>1393</v>
      </c>
      <c r="D1177" s="166">
        <v>2.7864312565871754E-2</v>
      </c>
      <c r="E1177" s="130">
        <v>8.3746938653153479E-3</v>
      </c>
      <c r="F1177" s="131">
        <v>3.9697180240955011E-2</v>
      </c>
      <c r="G1177" s="131">
        <v>1.124976317399246E-3</v>
      </c>
      <c r="H1177" s="145">
        <v>2.0000010000000004E-3</v>
      </c>
      <c r="I1177" s="145">
        <v>1.5750005000000001E-2</v>
      </c>
      <c r="J1177" s="132">
        <v>1.2217290539021204E-3</v>
      </c>
      <c r="K1177" s="146">
        <v>4.212627919213768E-5</v>
      </c>
      <c r="L1177" s="147">
        <v>4.4031043322256162E-5</v>
      </c>
    </row>
    <row r="1178" spans="1:12" ht="15.75" x14ac:dyDescent="0.25">
      <c r="A1178" s="164" t="s">
        <v>108</v>
      </c>
      <c r="B1178" s="126">
        <v>2035</v>
      </c>
      <c r="C1178" s="165" t="s">
        <v>1394</v>
      </c>
      <c r="D1178" s="166">
        <v>2.7451326178160138E-2</v>
      </c>
      <c r="E1178" s="130">
        <v>7.4539144190944517E-3</v>
      </c>
      <c r="F1178" s="131">
        <v>3.6668917886039688E-2</v>
      </c>
      <c r="G1178" s="131">
        <v>1.0525396098280421E-3</v>
      </c>
      <c r="H1178" s="145">
        <v>2.0000010000000004E-3</v>
      </c>
      <c r="I1178" s="145">
        <v>1.5750005000000004E-2</v>
      </c>
      <c r="J1178" s="132">
        <v>1.1430783464536226E-3</v>
      </c>
      <c r="K1178" s="146">
        <v>3.904632842012192E-5</v>
      </c>
      <c r="L1178" s="147">
        <v>4.0811828375023279E-5</v>
      </c>
    </row>
    <row r="1179" spans="1:12" ht="15.75" x14ac:dyDescent="0.25">
      <c r="A1179" s="164" t="s">
        <v>108</v>
      </c>
      <c r="B1179" s="126">
        <v>2036</v>
      </c>
      <c r="C1179" s="165" t="s">
        <v>1395</v>
      </c>
      <c r="D1179" s="166">
        <v>2.7091226497041661E-2</v>
      </c>
      <c r="E1179" s="130">
        <v>6.6930228967013172E-3</v>
      </c>
      <c r="F1179" s="131">
        <v>3.4181255097098961E-2</v>
      </c>
      <c r="G1179" s="131">
        <v>9.9376906915528787E-4</v>
      </c>
      <c r="H1179" s="145">
        <v>2.0000010000000004E-3</v>
      </c>
      <c r="I1179" s="145">
        <v>1.5750005000000001E-2</v>
      </c>
      <c r="J1179" s="132">
        <v>1.0792765973936995E-3</v>
      </c>
      <c r="K1179" s="146">
        <v>3.6301814418868774E-5</v>
      </c>
      <c r="L1179" s="147">
        <v>3.7943226567556578E-5</v>
      </c>
    </row>
    <row r="1180" spans="1:12" ht="15.75" x14ac:dyDescent="0.25">
      <c r="A1180" s="164" t="s">
        <v>108</v>
      </c>
      <c r="B1180" s="126">
        <v>2037</v>
      </c>
      <c r="C1180" s="165" t="s">
        <v>1396</v>
      </c>
      <c r="D1180" s="166">
        <v>2.6778605394695322E-2</v>
      </c>
      <c r="E1180" s="130">
        <v>6.0157924172194151E-3</v>
      </c>
      <c r="F1180" s="131">
        <v>3.2021959489912939E-2</v>
      </c>
      <c r="G1180" s="131">
        <v>9.4058948498468482E-4</v>
      </c>
      <c r="H1180" s="145">
        <v>2.0000009999999999E-3</v>
      </c>
      <c r="I1180" s="145">
        <v>1.5750005000000004E-2</v>
      </c>
      <c r="J1180" s="132">
        <v>1.0215395548051739E-3</v>
      </c>
      <c r="K1180" s="146">
        <v>3.3920198095656063E-5</v>
      </c>
      <c r="L1180" s="147">
        <v>3.5453915573976959E-5</v>
      </c>
    </row>
    <row r="1181" spans="1:12" ht="15.75" x14ac:dyDescent="0.25">
      <c r="A1181" s="164" t="s">
        <v>108</v>
      </c>
      <c r="B1181" s="126">
        <v>2038</v>
      </c>
      <c r="C1181" s="165" t="s">
        <v>1397</v>
      </c>
      <c r="D1181" s="166">
        <v>2.6509886757861739E-2</v>
      </c>
      <c r="E1181" s="130">
        <v>5.3835567471773047E-3</v>
      </c>
      <c r="F1181" s="131">
        <v>2.9999364864148604E-2</v>
      </c>
      <c r="G1181" s="131">
        <v>8.9244648542764283E-4</v>
      </c>
      <c r="H1181" s="145">
        <v>2.0000009999999995E-3</v>
      </c>
      <c r="I1181" s="145">
        <v>1.5750004999999997E-2</v>
      </c>
      <c r="J1181" s="132">
        <v>9.6925111061828338E-4</v>
      </c>
      <c r="K1181" s="146">
        <v>3.2228896587211955E-5</v>
      </c>
      <c r="L1181" s="147">
        <v>3.3686143284854104E-5</v>
      </c>
    </row>
    <row r="1182" spans="1:12" ht="15.75" x14ac:dyDescent="0.25">
      <c r="A1182" s="164" t="s">
        <v>108</v>
      </c>
      <c r="B1182" s="126">
        <v>2039</v>
      </c>
      <c r="C1182" s="165" t="s">
        <v>1398</v>
      </c>
      <c r="D1182" s="166">
        <v>2.6277590373886321E-2</v>
      </c>
      <c r="E1182" s="130">
        <v>4.7971614300207147E-3</v>
      </c>
      <c r="F1182" s="131">
        <v>2.8142876354071557E-2</v>
      </c>
      <c r="G1182" s="131">
        <v>8.4922038257360965E-4</v>
      </c>
      <c r="H1182" s="145">
        <v>2.0000009999999995E-3</v>
      </c>
      <c r="I1182" s="145">
        <v>1.5750005000000001E-2</v>
      </c>
      <c r="J1182" s="132">
        <v>9.2230129152190041E-4</v>
      </c>
      <c r="K1182" s="146">
        <v>3.0756116939590222E-5</v>
      </c>
      <c r="L1182" s="147">
        <v>3.2146768698173189E-5</v>
      </c>
    </row>
    <row r="1183" spans="1:12" ht="15.75" x14ac:dyDescent="0.25">
      <c r="A1183" s="164" t="s">
        <v>108</v>
      </c>
      <c r="B1183" s="126">
        <v>2040</v>
      </c>
      <c r="C1183" s="165" t="s">
        <v>1399</v>
      </c>
      <c r="D1183" s="166">
        <v>2.607762447419262E-2</v>
      </c>
      <c r="E1183" s="130">
        <v>4.2796123825140494E-3</v>
      </c>
      <c r="F1183" s="131">
        <v>2.6598117465847677E-2</v>
      </c>
      <c r="G1183" s="131">
        <v>8.1014197202209693E-4</v>
      </c>
      <c r="H1183" s="145">
        <v>2.0000009999999999E-3</v>
      </c>
      <c r="I1183" s="145">
        <v>1.5750005000000001E-2</v>
      </c>
      <c r="J1183" s="132">
        <v>8.7985958202436878E-4</v>
      </c>
      <c r="K1183" s="146">
        <v>2.935488031248126E-5</v>
      </c>
      <c r="L1183" s="147">
        <v>3.0682179575587143E-5</v>
      </c>
    </row>
    <row r="1184" spans="1:12" ht="15.75" x14ac:dyDescent="0.25">
      <c r="A1184" s="164" t="s">
        <v>108</v>
      </c>
      <c r="B1184" s="126">
        <v>2041</v>
      </c>
      <c r="C1184" s="165" t="s">
        <v>1400</v>
      </c>
      <c r="D1184" s="166">
        <v>2.5908517905986597E-2</v>
      </c>
      <c r="E1184" s="130">
        <v>3.9034379951736779E-3</v>
      </c>
      <c r="F1184" s="131">
        <v>2.5383097154921267E-2</v>
      </c>
      <c r="G1184" s="131">
        <v>7.8166217235512965E-4</v>
      </c>
      <c r="H1184" s="145">
        <v>2.0000009999999999E-3</v>
      </c>
      <c r="I1184" s="145">
        <v>1.5750004999999997E-2</v>
      </c>
      <c r="J1184" s="132">
        <v>8.4893943454335892E-4</v>
      </c>
      <c r="K1184" s="146">
        <v>2.8074084604240513E-5</v>
      </c>
      <c r="L1184" s="147">
        <v>2.9343466684560046E-5</v>
      </c>
    </row>
    <row r="1185" spans="1:12" ht="15.75" x14ac:dyDescent="0.25">
      <c r="A1185" s="164" t="s">
        <v>108</v>
      </c>
      <c r="B1185" s="126">
        <v>2042</v>
      </c>
      <c r="C1185" s="165" t="s">
        <v>1401</v>
      </c>
      <c r="D1185" s="166">
        <v>2.5761994318423447E-2</v>
      </c>
      <c r="E1185" s="130">
        <v>3.5841560439187469E-3</v>
      </c>
      <c r="F1185" s="131">
        <v>2.4287329329421559E-2</v>
      </c>
      <c r="G1185" s="131">
        <v>7.564964804747217E-4</v>
      </c>
      <c r="H1185" s="145">
        <v>2.0000009999999999E-3</v>
      </c>
      <c r="I1185" s="145">
        <v>1.5750005000000001E-2</v>
      </c>
      <c r="J1185" s="132">
        <v>8.2162659111665432E-4</v>
      </c>
      <c r="K1185" s="146">
        <v>2.6718538326817978E-5</v>
      </c>
      <c r="L1185" s="147">
        <v>2.7926627227235523E-5</v>
      </c>
    </row>
    <row r="1186" spans="1:12" ht="15.75" x14ac:dyDescent="0.25">
      <c r="A1186" s="164" t="s">
        <v>108</v>
      </c>
      <c r="B1186" s="126">
        <v>2043</v>
      </c>
      <c r="C1186" s="165" t="s">
        <v>1402</v>
      </c>
      <c r="D1186" s="166">
        <v>2.5636808958859968E-2</v>
      </c>
      <c r="E1186" s="130">
        <v>3.337680962563623E-3</v>
      </c>
      <c r="F1186" s="131">
        <v>2.3434587452081553E-2</v>
      </c>
      <c r="G1186" s="131">
        <v>7.3484047905828529E-4</v>
      </c>
      <c r="H1186" s="145">
        <v>2.0000010000000004E-3</v>
      </c>
      <c r="I1186" s="145">
        <v>1.5750005000000004E-2</v>
      </c>
      <c r="J1186" s="132">
        <v>7.9811303565509046E-4</v>
      </c>
      <c r="K1186" s="146">
        <v>2.5790829455955311E-5</v>
      </c>
      <c r="L1186" s="147">
        <v>2.6956980835124577E-5</v>
      </c>
    </row>
    <row r="1187" spans="1:12" ht="15.75" x14ac:dyDescent="0.25">
      <c r="A1187" s="164" t="s">
        <v>108</v>
      </c>
      <c r="B1187" s="126">
        <v>2044</v>
      </c>
      <c r="C1187" s="165" t="s">
        <v>1403</v>
      </c>
      <c r="D1187" s="166">
        <v>2.5527776608023169E-2</v>
      </c>
      <c r="E1187" s="130">
        <v>3.1544480680940523E-3</v>
      </c>
      <c r="F1187" s="131">
        <v>2.276756169059211E-2</v>
      </c>
      <c r="G1187" s="131">
        <v>7.1612463761242732E-4</v>
      </c>
      <c r="H1187" s="145">
        <v>2.0000009999999999E-3</v>
      </c>
      <c r="I1187" s="145">
        <v>1.5750005000000001E-2</v>
      </c>
      <c r="J1187" s="132">
        <v>7.7779043971061123E-4</v>
      </c>
      <c r="K1187" s="146">
        <v>2.5023122004331074E-5</v>
      </c>
      <c r="L1187" s="147">
        <v>2.6154556424310027E-5</v>
      </c>
    </row>
    <row r="1188" spans="1:12" ht="15.75" x14ac:dyDescent="0.25">
      <c r="A1188" s="164" t="s">
        <v>108</v>
      </c>
      <c r="B1188" s="126">
        <v>2045</v>
      </c>
      <c r="C1188" s="165" t="s">
        <v>1404</v>
      </c>
      <c r="D1188" s="166">
        <v>2.5431716392364124E-2</v>
      </c>
      <c r="E1188" s="130">
        <v>3.0386542632602105E-3</v>
      </c>
      <c r="F1188" s="131">
        <v>2.2350579938739453E-2</v>
      </c>
      <c r="G1188" s="131">
        <v>7.0019236864362038E-4</v>
      </c>
      <c r="H1188" s="145">
        <v>2.0000010000000004E-3</v>
      </c>
      <c r="I1188" s="145">
        <v>1.5750005000000001E-2</v>
      </c>
      <c r="J1188" s="132">
        <v>7.6048620850242496E-4</v>
      </c>
      <c r="K1188" s="146">
        <v>2.4462003661493499E-5</v>
      </c>
      <c r="L1188" s="147">
        <v>2.5568063574579666E-5</v>
      </c>
    </row>
    <row r="1189" spans="1:12" ht="15.75" x14ac:dyDescent="0.25">
      <c r="A1189" s="164" t="s">
        <v>108</v>
      </c>
      <c r="B1189" s="126">
        <v>2046</v>
      </c>
      <c r="C1189" s="165" t="s">
        <v>1405</v>
      </c>
      <c r="D1189" s="166">
        <v>2.5348530724092693E-2</v>
      </c>
      <c r="E1189" s="130">
        <v>2.9292068383157443E-3</v>
      </c>
      <c r="F1189" s="131">
        <v>2.1964068815700948E-2</v>
      </c>
      <c r="G1189" s="131">
        <v>6.8609037201530765E-4</v>
      </c>
      <c r="H1189" s="145">
        <v>2.0000009999999999E-3</v>
      </c>
      <c r="I1189" s="145">
        <v>1.5750005000000001E-2</v>
      </c>
      <c r="J1189" s="132">
        <v>7.4517882901255553E-4</v>
      </c>
      <c r="K1189" s="146">
        <v>2.3767992065339286E-5</v>
      </c>
      <c r="L1189" s="147">
        <v>2.4842674349504416E-5</v>
      </c>
    </row>
    <row r="1190" spans="1:12" ht="15.75" x14ac:dyDescent="0.25">
      <c r="A1190" s="164" t="s">
        <v>108</v>
      </c>
      <c r="B1190" s="126">
        <v>2047</v>
      </c>
      <c r="C1190" s="165" t="s">
        <v>1406</v>
      </c>
      <c r="D1190" s="166">
        <v>2.5276851191059661E-2</v>
      </c>
      <c r="E1190" s="130">
        <v>2.8368877762735144E-3</v>
      </c>
      <c r="F1190" s="131">
        <v>2.1637577301548992E-2</v>
      </c>
      <c r="G1190" s="131">
        <v>6.7432387073215381E-4</v>
      </c>
      <c r="H1190" s="145">
        <v>2.0000009999999999E-3</v>
      </c>
      <c r="I1190" s="145">
        <v>1.5750005000000001E-2</v>
      </c>
      <c r="J1190" s="132">
        <v>7.3239931582447866E-4</v>
      </c>
      <c r="K1190" s="146">
        <v>2.3345649034345373E-5</v>
      </c>
      <c r="L1190" s="147">
        <v>2.4401228143214128E-5</v>
      </c>
    </row>
    <row r="1191" spans="1:12" ht="15.75" x14ac:dyDescent="0.25">
      <c r="A1191" s="164" t="s">
        <v>108</v>
      </c>
      <c r="B1191" s="126">
        <v>2048</v>
      </c>
      <c r="C1191" s="165" t="s">
        <v>1407</v>
      </c>
      <c r="D1191" s="166">
        <v>2.5215263240846955E-2</v>
      </c>
      <c r="E1191" s="130">
        <v>2.7602651996096236E-3</v>
      </c>
      <c r="F1191" s="131">
        <v>2.1353812972599726E-2</v>
      </c>
      <c r="G1191" s="131">
        <v>6.6401347426897888E-4</v>
      </c>
      <c r="H1191" s="145">
        <v>2.0000010000000004E-3</v>
      </c>
      <c r="I1191" s="145">
        <v>1.5750005000000001E-2</v>
      </c>
      <c r="J1191" s="132">
        <v>7.212143377698058E-4</v>
      </c>
      <c r="K1191" s="146">
        <v>2.2674060654798811E-5</v>
      </c>
      <c r="L1191" s="147">
        <v>2.369928767519233E-5</v>
      </c>
    </row>
    <row r="1192" spans="1:12" ht="15.75" x14ac:dyDescent="0.25">
      <c r="A1192" s="164" t="s">
        <v>108</v>
      </c>
      <c r="B1192" s="126">
        <v>2049</v>
      </c>
      <c r="C1192" s="165" t="s">
        <v>1408</v>
      </c>
      <c r="D1192" s="166">
        <v>2.5162118841573253E-2</v>
      </c>
      <c r="E1192" s="130">
        <v>2.7345016595066995E-3</v>
      </c>
      <c r="F1192" s="131">
        <v>2.1334373244807876E-2</v>
      </c>
      <c r="G1192" s="131">
        <v>6.5806284429856764E-4</v>
      </c>
      <c r="H1192" s="145">
        <v>2.0000009999999999E-3</v>
      </c>
      <c r="I1192" s="145">
        <v>1.5750005000000001E-2</v>
      </c>
      <c r="J1192" s="132">
        <v>7.1475639407378628E-4</v>
      </c>
      <c r="K1192" s="146">
        <v>2.2336744574582428E-5</v>
      </c>
      <c r="L1192" s="147">
        <v>2.3346718384746814E-5</v>
      </c>
    </row>
    <row r="1193" spans="1:12" ht="15.75" x14ac:dyDescent="0.25">
      <c r="A1193" s="164" t="s">
        <v>108</v>
      </c>
      <c r="B1193" s="126">
        <v>2050</v>
      </c>
      <c r="C1193" s="165" t="s">
        <v>1409</v>
      </c>
      <c r="D1193" s="166">
        <v>2.5116166641311451E-2</v>
      </c>
      <c r="E1193" s="130">
        <v>2.7125412173091053E-3</v>
      </c>
      <c r="F1193" s="131">
        <v>2.1318345251057587E-2</v>
      </c>
      <c r="G1193" s="131">
        <v>6.5314018461994387E-4</v>
      </c>
      <c r="H1193" s="145">
        <v>2.0000009999999995E-3</v>
      </c>
      <c r="I1193" s="145">
        <v>1.5750005000000001E-2</v>
      </c>
      <c r="J1193" s="132">
        <v>7.0941703145042858E-4</v>
      </c>
      <c r="K1193" s="146">
        <v>2.2004683599942306E-5</v>
      </c>
      <c r="L1193" s="147">
        <v>2.299964140354893E-5</v>
      </c>
    </row>
    <row r="1194" spans="1:12" ht="15.75" x14ac:dyDescent="0.25">
      <c r="A1194" s="164" t="s">
        <v>105</v>
      </c>
      <c r="B1194" s="126">
        <v>2015</v>
      </c>
      <c r="C1194" s="165" t="s">
        <v>107</v>
      </c>
      <c r="D1194" s="166">
        <v>4.2766053783953518E-2</v>
      </c>
      <c r="E1194" s="130">
        <v>4.4100768237014511E-2</v>
      </c>
      <c r="F1194" s="131">
        <v>0.17143861298895169</v>
      </c>
      <c r="G1194" s="131">
        <v>1.6048158218603529E-3</v>
      </c>
      <c r="H1194" s="145">
        <v>2.0000009999999999E-3</v>
      </c>
      <c r="I1194" s="145">
        <v>1.5750005000000004E-2</v>
      </c>
      <c r="J1194" s="132">
        <v>1.7372532731392202E-3</v>
      </c>
      <c r="K1194" s="146">
        <v>1.1206847422658291E-4</v>
      </c>
      <c r="L1194" s="147">
        <v>1.1713571665827489E-4</v>
      </c>
    </row>
    <row r="1195" spans="1:12" ht="15.75" x14ac:dyDescent="0.25">
      <c r="A1195" s="164" t="s">
        <v>105</v>
      </c>
      <c r="B1195" s="126">
        <v>2016</v>
      </c>
      <c r="C1195" s="165" t="s">
        <v>106</v>
      </c>
      <c r="D1195" s="166">
        <v>4.1930314831698644E-2</v>
      </c>
      <c r="E1195" s="130">
        <v>3.6694989310677543E-2</v>
      </c>
      <c r="F1195" s="131">
        <v>0.14670374739326955</v>
      </c>
      <c r="G1195" s="131">
        <v>1.5430491758289338E-3</v>
      </c>
      <c r="H1195" s="145">
        <v>2.0000009999999999E-3</v>
      </c>
      <c r="I1195" s="145">
        <v>1.5750005000000001E-2</v>
      </c>
      <c r="J1195" s="132">
        <v>1.6716802803437702E-3</v>
      </c>
      <c r="K1195" s="146">
        <v>9.7833021073997511E-5</v>
      </c>
      <c r="L1195" s="147">
        <v>1.0225659572066513E-4</v>
      </c>
    </row>
    <row r="1196" spans="1:12" ht="15.75" x14ac:dyDescent="0.25">
      <c r="A1196" s="164" t="s">
        <v>105</v>
      </c>
      <c r="B1196" s="126">
        <v>2017</v>
      </c>
      <c r="C1196" s="165" t="s">
        <v>1410</v>
      </c>
      <c r="D1196" s="166">
        <v>4.0879477167176229E-2</v>
      </c>
      <c r="E1196" s="130">
        <v>3.0349392084192132E-2</v>
      </c>
      <c r="F1196" s="131">
        <v>0.12513402626789277</v>
      </c>
      <c r="G1196" s="131">
        <v>1.5181910142801072E-3</v>
      </c>
      <c r="H1196" s="145">
        <v>2.0000009999999999E-3</v>
      </c>
      <c r="I1196" s="145">
        <v>1.5750005000000004E-2</v>
      </c>
      <c r="J1196" s="132">
        <v>1.6458297817280065E-3</v>
      </c>
      <c r="K1196" s="146">
        <v>8.9658204885771544E-5</v>
      </c>
      <c r="L1196" s="147">
        <v>9.3712152607089292E-5</v>
      </c>
    </row>
    <row r="1197" spans="1:12" ht="15.75" x14ac:dyDescent="0.25">
      <c r="A1197" s="164" t="s">
        <v>105</v>
      </c>
      <c r="B1197" s="126">
        <v>2018</v>
      </c>
      <c r="C1197" s="165" t="s">
        <v>1411</v>
      </c>
      <c r="D1197" s="166">
        <v>3.9789468713426139E-2</v>
      </c>
      <c r="E1197" s="130">
        <v>2.5018883986363861E-2</v>
      </c>
      <c r="F1197" s="131">
        <v>0.10675931664438738</v>
      </c>
      <c r="G1197" s="131">
        <v>1.517384248965204E-3</v>
      </c>
      <c r="H1197" s="145">
        <v>2.0000009999999995E-3</v>
      </c>
      <c r="I1197" s="145">
        <v>1.5750005000000001E-2</v>
      </c>
      <c r="J1197" s="132">
        <v>1.6458738502897767E-3</v>
      </c>
      <c r="K1197" s="146">
        <v>8.3444514380383756E-5</v>
      </c>
      <c r="L1197" s="147">
        <v>8.7217507197942989E-5</v>
      </c>
    </row>
    <row r="1198" spans="1:12" ht="15.75" x14ac:dyDescent="0.25">
      <c r="A1198" s="164" t="s">
        <v>105</v>
      </c>
      <c r="B1198" s="126">
        <v>2019</v>
      </c>
      <c r="C1198" s="165" t="s">
        <v>1412</v>
      </c>
      <c r="D1198" s="166">
        <v>3.8670100590269527E-2</v>
      </c>
      <c r="E1198" s="130">
        <v>2.0755307463466866E-2</v>
      </c>
      <c r="F1198" s="131">
        <v>9.1436498949387338E-2</v>
      </c>
      <c r="G1198" s="131">
        <v>1.522483987338541E-3</v>
      </c>
      <c r="H1198" s="145">
        <v>2.0000010000000004E-3</v>
      </c>
      <c r="I1198" s="145">
        <v>1.5750005000000001E-2</v>
      </c>
      <c r="J1198" s="132">
        <v>1.6521180434678484E-3</v>
      </c>
      <c r="K1198" s="146">
        <v>7.7758189377316573E-5</v>
      </c>
      <c r="L1198" s="147">
        <v>8.1274067044791005E-5</v>
      </c>
    </row>
    <row r="1199" spans="1:12" ht="15.75" x14ac:dyDescent="0.25">
      <c r="A1199" s="164" t="s">
        <v>105</v>
      </c>
      <c r="B1199" s="126">
        <v>2020</v>
      </c>
      <c r="C1199" s="165" t="s">
        <v>1413</v>
      </c>
      <c r="D1199" s="166">
        <v>3.7534339079016134E-2</v>
      </c>
      <c r="E1199" s="130">
        <v>1.7610301842053245E-2</v>
      </c>
      <c r="F1199" s="131">
        <v>7.8890869826662172E-2</v>
      </c>
      <c r="G1199" s="131">
        <v>1.4905602303783775E-3</v>
      </c>
      <c r="H1199" s="145">
        <v>2.0000009999999999E-3</v>
      </c>
      <c r="I1199" s="145">
        <v>1.5750005000000001E-2</v>
      </c>
      <c r="J1199" s="132">
        <v>1.617749522736188E-3</v>
      </c>
      <c r="K1199" s="146">
        <v>7.315761085972495E-5</v>
      </c>
      <c r="L1199" s="147">
        <v>7.646547498734734E-5</v>
      </c>
    </row>
    <row r="1200" spans="1:12" ht="15.75" x14ac:dyDescent="0.25">
      <c r="A1200" s="164" t="s">
        <v>105</v>
      </c>
      <c r="B1200" s="126">
        <v>2021</v>
      </c>
      <c r="C1200" s="165" t="s">
        <v>1414</v>
      </c>
      <c r="D1200" s="166">
        <v>3.6386463879793447E-2</v>
      </c>
      <c r="E1200" s="130">
        <v>1.5142235904636448E-2</v>
      </c>
      <c r="F1200" s="131">
        <v>6.8381276852950021E-2</v>
      </c>
      <c r="G1200" s="131">
        <v>1.4197347758638562E-3</v>
      </c>
      <c r="H1200" s="145">
        <v>2.0000009999999999E-3</v>
      </c>
      <c r="I1200" s="145">
        <v>1.5750004999999997E-2</v>
      </c>
      <c r="J1200" s="132">
        <v>1.5410367141598937E-3</v>
      </c>
      <c r="K1200" s="146">
        <v>6.7839657555246376E-5</v>
      </c>
      <c r="L1200" s="147">
        <v>7.0907063168035097E-5</v>
      </c>
    </row>
    <row r="1201" spans="1:12" ht="15.75" x14ac:dyDescent="0.25">
      <c r="A1201" s="164" t="s">
        <v>105</v>
      </c>
      <c r="B1201" s="126">
        <v>2022</v>
      </c>
      <c r="C1201" s="165" t="s">
        <v>1415</v>
      </c>
      <c r="D1201" s="166">
        <v>3.5257780439273051E-2</v>
      </c>
      <c r="E1201" s="130">
        <v>1.2856383833041317E-2</v>
      </c>
      <c r="F1201" s="131">
        <v>5.9373634688536361E-2</v>
      </c>
      <c r="G1201" s="131">
        <v>1.3453891591922271E-3</v>
      </c>
      <c r="H1201" s="145">
        <v>2.0000010000000004E-3</v>
      </c>
      <c r="I1201" s="145">
        <v>1.5750005000000001E-2</v>
      </c>
      <c r="J1201" s="132">
        <v>1.4605230218691962E-3</v>
      </c>
      <c r="K1201" s="146">
        <v>6.2751770707420229E-5</v>
      </c>
      <c r="L1201" s="147">
        <v>6.5589128748614727E-5</v>
      </c>
    </row>
    <row r="1202" spans="1:12" ht="15.75" x14ac:dyDescent="0.25">
      <c r="A1202" s="164" t="s">
        <v>105</v>
      </c>
      <c r="B1202" s="126">
        <v>2023</v>
      </c>
      <c r="C1202" s="165" t="s">
        <v>1416</v>
      </c>
      <c r="D1202" s="166">
        <v>3.4139241887284628E-2</v>
      </c>
      <c r="E1202" s="130">
        <v>1.1191548761160897E-2</v>
      </c>
      <c r="F1202" s="131">
        <v>5.2121348014019728E-2</v>
      </c>
      <c r="G1202" s="131">
        <v>1.2786485209734129E-3</v>
      </c>
      <c r="H1202" s="145">
        <v>2.0000010000000004E-3</v>
      </c>
      <c r="I1202" s="145">
        <v>1.5750005000000001E-2</v>
      </c>
      <c r="J1202" s="132">
        <v>1.3881782024556082E-3</v>
      </c>
      <c r="K1202" s="146">
        <v>5.7602377679441786E-5</v>
      </c>
      <c r="L1202" s="147">
        <v>6.020690358601518E-5</v>
      </c>
    </row>
    <row r="1203" spans="1:12" ht="15.75" x14ac:dyDescent="0.25">
      <c r="A1203" s="164" t="s">
        <v>105</v>
      </c>
      <c r="B1203" s="126">
        <v>2024</v>
      </c>
      <c r="C1203" s="165" t="s">
        <v>1417</v>
      </c>
      <c r="D1203" s="166">
        <v>3.3039139369314109E-2</v>
      </c>
      <c r="E1203" s="130">
        <v>9.9107359494055216E-3</v>
      </c>
      <c r="F1203" s="131">
        <v>4.6175957109843964E-2</v>
      </c>
      <c r="G1203" s="131">
        <v>1.2336074885272183E-3</v>
      </c>
      <c r="H1203" s="145">
        <v>2.0000009999999999E-3</v>
      </c>
      <c r="I1203" s="145">
        <v>1.5750005000000004E-2</v>
      </c>
      <c r="J1203" s="132">
        <v>1.3394647033206678E-3</v>
      </c>
      <c r="K1203" s="146">
        <v>5.1653596690419434E-5</v>
      </c>
      <c r="L1203" s="147">
        <v>5.3989137124750954E-5</v>
      </c>
    </row>
    <row r="1204" spans="1:12" ht="15.75" x14ac:dyDescent="0.25">
      <c r="A1204" s="164" t="s">
        <v>105</v>
      </c>
      <c r="B1204" s="126">
        <v>2025</v>
      </c>
      <c r="C1204" s="165" t="s">
        <v>1418</v>
      </c>
      <c r="D1204" s="166">
        <v>3.1955256354807386E-2</v>
      </c>
      <c r="E1204" s="130">
        <v>8.7356520267637076E-3</v>
      </c>
      <c r="F1204" s="131">
        <v>4.1295162183243174E-2</v>
      </c>
      <c r="G1204" s="131">
        <v>1.1832956804114371E-3</v>
      </c>
      <c r="H1204" s="145">
        <v>2.0000009999999995E-3</v>
      </c>
      <c r="I1204" s="145">
        <v>1.5750004999999997E-2</v>
      </c>
      <c r="J1204" s="132">
        <v>1.2849382124260767E-3</v>
      </c>
      <c r="K1204" s="146">
        <v>4.7249625951493845E-5</v>
      </c>
      <c r="L1204" s="147">
        <v>4.9386040230497798E-5</v>
      </c>
    </row>
    <row r="1205" spans="1:12" ht="15.75" x14ac:dyDescent="0.25">
      <c r="A1205" s="164" t="s">
        <v>105</v>
      </c>
      <c r="B1205" s="126">
        <v>2026</v>
      </c>
      <c r="C1205" s="165" t="s">
        <v>1419</v>
      </c>
      <c r="D1205" s="166">
        <v>3.0966193509538831E-2</v>
      </c>
      <c r="E1205" s="130">
        <v>7.7555290754777089E-3</v>
      </c>
      <c r="F1205" s="131">
        <v>3.7331415625703947E-2</v>
      </c>
      <c r="G1205" s="131">
        <v>1.1299172949032783E-3</v>
      </c>
      <c r="H1205" s="145">
        <v>2.0000009999999999E-3</v>
      </c>
      <c r="I1205" s="145">
        <v>1.5750004999999997E-2</v>
      </c>
      <c r="J1205" s="132">
        <v>1.2270945871789582E-3</v>
      </c>
      <c r="K1205" s="146">
        <v>4.2321906551552926E-5</v>
      </c>
      <c r="L1205" s="147">
        <v>4.4235515832305709E-5</v>
      </c>
    </row>
    <row r="1206" spans="1:12" ht="15.75" x14ac:dyDescent="0.25">
      <c r="A1206" s="164" t="s">
        <v>105</v>
      </c>
      <c r="B1206" s="126">
        <v>2027</v>
      </c>
      <c r="C1206" s="165" t="s">
        <v>1420</v>
      </c>
      <c r="D1206" s="166">
        <v>3.0061651573565801E-2</v>
      </c>
      <c r="E1206" s="130">
        <v>6.9221003260555962E-3</v>
      </c>
      <c r="F1206" s="131">
        <v>3.4018459116845541E-2</v>
      </c>
      <c r="G1206" s="131">
        <v>1.0689301201194739E-3</v>
      </c>
      <c r="H1206" s="145">
        <v>2.0000009999999999E-3</v>
      </c>
      <c r="I1206" s="145">
        <v>1.5750005000000001E-2</v>
      </c>
      <c r="J1206" s="132">
        <v>1.1609730670626968E-3</v>
      </c>
      <c r="K1206" s="146">
        <v>3.7423405774710467E-5</v>
      </c>
      <c r="L1206" s="147">
        <v>3.9115529964565309E-5</v>
      </c>
    </row>
    <row r="1207" spans="1:12" ht="15.75" x14ac:dyDescent="0.25">
      <c r="A1207" s="164" t="s">
        <v>105</v>
      </c>
      <c r="B1207" s="126">
        <v>2028</v>
      </c>
      <c r="C1207" s="165" t="s">
        <v>1421</v>
      </c>
      <c r="D1207" s="166">
        <v>2.924541285756399E-2</v>
      </c>
      <c r="E1207" s="130">
        <v>6.229475372358486E-3</v>
      </c>
      <c r="F1207" s="131">
        <v>3.1292116210461275E-2</v>
      </c>
      <c r="G1207" s="131">
        <v>1.0023611407709422E-3</v>
      </c>
      <c r="H1207" s="145">
        <v>2.0000009999999999E-3</v>
      </c>
      <c r="I1207" s="145">
        <v>1.5750005000000001E-2</v>
      </c>
      <c r="J1207" s="132">
        <v>1.0887442692773508E-3</v>
      </c>
      <c r="K1207" s="146">
        <v>3.3402868001517426E-5</v>
      </c>
      <c r="L1207" s="147">
        <v>3.4913192976746917E-5</v>
      </c>
    </row>
    <row r="1208" spans="1:12" ht="15.75" x14ac:dyDescent="0.25">
      <c r="A1208" s="164" t="s">
        <v>105</v>
      </c>
      <c r="B1208" s="126">
        <v>2029</v>
      </c>
      <c r="C1208" s="165" t="s">
        <v>1422</v>
      </c>
      <c r="D1208" s="166">
        <v>2.8512895790003049E-2</v>
      </c>
      <c r="E1208" s="130">
        <v>5.6241206965250371E-3</v>
      </c>
      <c r="F1208" s="131">
        <v>2.898037506421812E-2</v>
      </c>
      <c r="G1208" s="131">
        <v>9.3937056804568072E-4</v>
      </c>
      <c r="H1208" s="145">
        <v>2.0000009999999999E-3</v>
      </c>
      <c r="I1208" s="145">
        <v>1.5750005000000001E-2</v>
      </c>
      <c r="J1208" s="132">
        <v>1.0203615297526619E-3</v>
      </c>
      <c r="K1208" s="146">
        <v>3.043710983309535E-5</v>
      </c>
      <c r="L1208" s="147">
        <v>3.1813340340607823E-5</v>
      </c>
    </row>
    <row r="1209" spans="1:12" ht="15.75" x14ac:dyDescent="0.25">
      <c r="A1209" s="164" t="s">
        <v>105</v>
      </c>
      <c r="B1209" s="126">
        <v>2030</v>
      </c>
      <c r="C1209" s="165" t="s">
        <v>1423</v>
      </c>
      <c r="D1209" s="166">
        <v>2.7860297800954184E-2</v>
      </c>
      <c r="E1209" s="130">
        <v>5.1152766895478452E-3</v>
      </c>
      <c r="F1209" s="131">
        <v>2.7070041491551403E-2</v>
      </c>
      <c r="G1209" s="131">
        <v>8.8086711189684001E-4</v>
      </c>
      <c r="H1209" s="145">
        <v>2.0000009999999999E-3</v>
      </c>
      <c r="I1209" s="145">
        <v>1.5750005000000001E-2</v>
      </c>
      <c r="J1209" s="132">
        <v>9.5684482030836712E-4</v>
      </c>
      <c r="K1209" s="146">
        <v>2.7811626795539318E-5</v>
      </c>
      <c r="L1209" s="147">
        <v>2.9069142386269156E-5</v>
      </c>
    </row>
    <row r="1210" spans="1:12" ht="15.75" x14ac:dyDescent="0.25">
      <c r="A1210" s="164" t="s">
        <v>105</v>
      </c>
      <c r="B1210" s="126">
        <v>2031</v>
      </c>
      <c r="C1210" s="165" t="s">
        <v>1424</v>
      </c>
      <c r="D1210" s="166">
        <v>2.7281368352087287E-2</v>
      </c>
      <c r="E1210" s="130">
        <v>4.7514577824592993E-3</v>
      </c>
      <c r="F1210" s="131">
        <v>2.5512071058986698E-2</v>
      </c>
      <c r="G1210" s="131">
        <v>8.398864011672848E-4</v>
      </c>
      <c r="H1210" s="145">
        <v>2.0000009999999995E-3</v>
      </c>
      <c r="I1210" s="145">
        <v>1.5750005000000001E-2</v>
      </c>
      <c r="J1210" s="132">
        <v>9.1233005408449517E-4</v>
      </c>
      <c r="K1210" s="146">
        <v>2.6502169557424475E-5</v>
      </c>
      <c r="L1210" s="147">
        <v>2.7700482812310787E-5</v>
      </c>
    </row>
    <row r="1211" spans="1:12" ht="15.75" x14ac:dyDescent="0.25">
      <c r="A1211" s="164" t="s">
        <v>105</v>
      </c>
      <c r="B1211" s="126">
        <v>2032</v>
      </c>
      <c r="C1211" s="165" t="s">
        <v>1425</v>
      </c>
      <c r="D1211" s="166">
        <v>2.6769754039953089E-2</v>
      </c>
      <c r="E1211" s="130">
        <v>4.358150306807921E-3</v>
      </c>
      <c r="F1211" s="131">
        <v>2.4146458540550045E-2</v>
      </c>
      <c r="G1211" s="131">
        <v>7.8970353999682221E-4</v>
      </c>
      <c r="H1211" s="145">
        <v>2.0000009999999999E-3</v>
      </c>
      <c r="I1211" s="145">
        <v>1.5750005000000001E-2</v>
      </c>
      <c r="J1211" s="132">
        <v>8.5782387041810236E-4</v>
      </c>
      <c r="K1211" s="146">
        <v>2.4799315356732384E-5</v>
      </c>
      <c r="L1211" s="147">
        <v>2.5920637804707055E-5</v>
      </c>
    </row>
    <row r="1212" spans="1:12" ht="15.75" x14ac:dyDescent="0.25">
      <c r="A1212" s="164" t="s">
        <v>105</v>
      </c>
      <c r="B1212" s="126">
        <v>2033</v>
      </c>
      <c r="C1212" s="165" t="s">
        <v>1426</v>
      </c>
      <c r="D1212" s="166">
        <v>2.6320424871346403E-2</v>
      </c>
      <c r="E1212" s="130">
        <v>4.0113290274493216E-3</v>
      </c>
      <c r="F1212" s="131">
        <v>2.2988771630268256E-2</v>
      </c>
      <c r="G1212" s="131">
        <v>7.4398915583756922E-4</v>
      </c>
      <c r="H1212" s="145">
        <v>2.0000009999999999E-3</v>
      </c>
      <c r="I1212" s="145">
        <v>1.5750005000000001E-2</v>
      </c>
      <c r="J1212" s="132">
        <v>8.0815352528447622E-4</v>
      </c>
      <c r="K1212" s="146">
        <v>2.3652869254490616E-5</v>
      </c>
      <c r="L1212" s="147">
        <v>2.4722349094841838E-5</v>
      </c>
    </row>
    <row r="1213" spans="1:12" ht="15.75" x14ac:dyDescent="0.25">
      <c r="A1213" s="164" t="s">
        <v>105</v>
      </c>
      <c r="B1213" s="126">
        <v>2034</v>
      </c>
      <c r="C1213" s="165" t="s">
        <v>1427</v>
      </c>
      <c r="D1213" s="166">
        <v>2.5926873686305064E-2</v>
      </c>
      <c r="E1213" s="130">
        <v>3.6985672715188693E-3</v>
      </c>
      <c r="F1213" s="131">
        <v>2.1996392356484994E-2</v>
      </c>
      <c r="G1213" s="131">
        <v>7.0190825612320424E-4</v>
      </c>
      <c r="H1213" s="145">
        <v>2.0000009999999999E-3</v>
      </c>
      <c r="I1213" s="145">
        <v>1.5750005000000001E-2</v>
      </c>
      <c r="J1213" s="132">
        <v>7.6243258755398968E-4</v>
      </c>
      <c r="K1213" s="146">
        <v>2.2580270090438344E-5</v>
      </c>
      <c r="L1213" s="147">
        <v>2.3601252774750861E-5</v>
      </c>
    </row>
    <row r="1214" spans="1:12" ht="15.75" x14ac:dyDescent="0.25">
      <c r="A1214" s="164" t="s">
        <v>105</v>
      </c>
      <c r="B1214" s="126">
        <v>2035</v>
      </c>
      <c r="C1214" s="165" t="s">
        <v>1428</v>
      </c>
      <c r="D1214" s="166">
        <v>2.5585164832253003E-2</v>
      </c>
      <c r="E1214" s="130">
        <v>3.422879236353117E-3</v>
      </c>
      <c r="F1214" s="131">
        <v>2.117099312944588E-2</v>
      </c>
      <c r="G1214" s="131">
        <v>6.6368668067024784E-4</v>
      </c>
      <c r="H1214" s="145">
        <v>2.0000009999999999E-3</v>
      </c>
      <c r="I1214" s="145">
        <v>1.5750005000000001E-2</v>
      </c>
      <c r="J1214" s="132">
        <v>7.2090468213002789E-4</v>
      </c>
      <c r="K1214" s="146">
        <v>2.159510834823197E-5</v>
      </c>
      <c r="L1214" s="147">
        <v>2.2571538846335087E-5</v>
      </c>
    </row>
    <row r="1215" spans="1:12" ht="15.75" x14ac:dyDescent="0.25">
      <c r="A1215" s="164" t="s">
        <v>105</v>
      </c>
      <c r="B1215" s="126">
        <v>2036</v>
      </c>
      <c r="C1215" s="165" t="s">
        <v>1429</v>
      </c>
      <c r="D1215" s="166">
        <v>2.5290911864450639E-2</v>
      </c>
      <c r="E1215" s="130">
        <v>3.1816419127314918E-3</v>
      </c>
      <c r="F1215" s="131">
        <v>2.047819836097288E-2</v>
      </c>
      <c r="G1215" s="131">
        <v>6.3043814251086865E-4</v>
      </c>
      <c r="H1215" s="145">
        <v>2.0000009999999995E-3</v>
      </c>
      <c r="I1215" s="145">
        <v>1.5750005000000001E-2</v>
      </c>
      <c r="J1215" s="132">
        <v>6.8478190970671759E-4</v>
      </c>
      <c r="K1215" s="146">
        <v>2.0703775535695076E-5</v>
      </c>
      <c r="L1215" s="147">
        <v>2.1639903936723878E-5</v>
      </c>
    </row>
    <row r="1216" spans="1:12" ht="15.75" x14ac:dyDescent="0.25">
      <c r="A1216" s="164" t="s">
        <v>105</v>
      </c>
      <c r="B1216" s="126">
        <v>2037</v>
      </c>
      <c r="C1216" s="165" t="s">
        <v>1430</v>
      </c>
      <c r="D1216" s="166">
        <v>2.5040205516384122E-2</v>
      </c>
      <c r="E1216" s="130">
        <v>2.9742385027171116E-3</v>
      </c>
      <c r="F1216" s="131">
        <v>1.990709249139859E-2</v>
      </c>
      <c r="G1216" s="131">
        <v>6.0083200645980809E-4</v>
      </c>
      <c r="H1216" s="145">
        <v>2.0000009999999995E-3</v>
      </c>
      <c r="I1216" s="145">
        <v>1.5750005000000001E-2</v>
      </c>
      <c r="J1216" s="132">
        <v>6.5261696226040164E-4</v>
      </c>
      <c r="K1216" s="146">
        <v>1.9881047102461679E-5</v>
      </c>
      <c r="L1216" s="147">
        <v>2.0779984874391611E-5</v>
      </c>
    </row>
    <row r="1217" spans="1:12" ht="15.75" x14ac:dyDescent="0.25">
      <c r="A1217" s="164" t="s">
        <v>105</v>
      </c>
      <c r="B1217" s="126">
        <v>2038</v>
      </c>
      <c r="C1217" s="165" t="s">
        <v>1431</v>
      </c>
      <c r="D1217" s="166">
        <v>2.4828341706045084E-2</v>
      </c>
      <c r="E1217" s="130">
        <v>2.7840161470026985E-3</v>
      </c>
      <c r="F1217" s="131">
        <v>1.9383261681947768E-2</v>
      </c>
      <c r="G1217" s="131">
        <v>5.7457634713904639E-4</v>
      </c>
      <c r="H1217" s="145">
        <v>2.0000009999999995E-3</v>
      </c>
      <c r="I1217" s="145">
        <v>1.5750004999999997E-2</v>
      </c>
      <c r="J1217" s="132">
        <v>6.2408949361885205E-4</v>
      </c>
      <c r="K1217" s="146">
        <v>1.922622227308192E-5</v>
      </c>
      <c r="L1217" s="147">
        <v>2.0095544518616757E-5</v>
      </c>
    </row>
    <row r="1218" spans="1:12" ht="15.75" x14ac:dyDescent="0.25">
      <c r="A1218" s="164" t="s">
        <v>105</v>
      </c>
      <c r="B1218" s="126">
        <v>2039</v>
      </c>
      <c r="C1218" s="165" t="s">
        <v>1432</v>
      </c>
      <c r="D1218" s="166">
        <v>2.4650409103865858E-2</v>
      </c>
      <c r="E1218" s="130">
        <v>2.6058497419044796E-3</v>
      </c>
      <c r="F1218" s="131">
        <v>1.8896106666948895E-2</v>
      </c>
      <c r="G1218" s="131">
        <v>5.5143190605583844E-4</v>
      </c>
      <c r="H1218" s="145">
        <v>2.0000009999999999E-3</v>
      </c>
      <c r="I1218" s="145">
        <v>1.5750005000000001E-2</v>
      </c>
      <c r="J1218" s="132">
        <v>5.9894133787065569E-4</v>
      </c>
      <c r="K1218" s="146">
        <v>1.8669485292483469E-5</v>
      </c>
      <c r="L1218" s="147">
        <v>1.9513634077447718E-5</v>
      </c>
    </row>
    <row r="1219" spans="1:12" ht="15.75" x14ac:dyDescent="0.25">
      <c r="A1219" s="164" t="s">
        <v>105</v>
      </c>
      <c r="B1219" s="126">
        <v>2040</v>
      </c>
      <c r="C1219" s="165" t="s">
        <v>1433</v>
      </c>
      <c r="D1219" s="166">
        <v>2.4500598222676893E-2</v>
      </c>
      <c r="E1219" s="130">
        <v>2.4463991224754097E-3</v>
      </c>
      <c r="F1219" s="131">
        <v>1.8486706078222934E-2</v>
      </c>
      <c r="G1219" s="131">
        <v>5.3127481653660643E-4</v>
      </c>
      <c r="H1219" s="145">
        <v>2.0000009999999999E-3</v>
      </c>
      <c r="I1219" s="145">
        <v>1.5750005000000001E-2</v>
      </c>
      <c r="J1219" s="132">
        <v>5.7703950184663044E-4</v>
      </c>
      <c r="K1219" s="146">
        <v>1.8191760239675797E-5</v>
      </c>
      <c r="L1219" s="147">
        <v>1.9014306810814467E-5</v>
      </c>
    </row>
    <row r="1220" spans="1:12" ht="15.75" x14ac:dyDescent="0.25">
      <c r="A1220" s="164" t="s">
        <v>105</v>
      </c>
      <c r="B1220" s="126">
        <v>2041</v>
      </c>
      <c r="C1220" s="165" t="s">
        <v>1434</v>
      </c>
      <c r="D1220" s="166">
        <v>2.4378240617827472E-2</v>
      </c>
      <c r="E1220" s="130">
        <v>2.3206145367653313E-3</v>
      </c>
      <c r="F1220" s="131">
        <v>1.8161208726967901E-2</v>
      </c>
      <c r="G1220" s="131">
        <v>5.1545342437210649E-4</v>
      </c>
      <c r="H1220" s="145">
        <v>2.0000009999999999E-3</v>
      </c>
      <c r="I1220" s="145">
        <v>1.5750005000000001E-2</v>
      </c>
      <c r="J1220" s="132">
        <v>5.5984833428308932E-4</v>
      </c>
      <c r="K1220" s="146">
        <v>1.7797295444553116E-5</v>
      </c>
      <c r="L1220" s="147">
        <v>1.8602006369369021E-5</v>
      </c>
    </row>
    <row r="1221" spans="1:12" ht="15.75" x14ac:dyDescent="0.25">
      <c r="A1221" s="164" t="s">
        <v>105</v>
      </c>
      <c r="B1221" s="126">
        <v>2042</v>
      </c>
      <c r="C1221" s="165" t="s">
        <v>1435</v>
      </c>
      <c r="D1221" s="166">
        <v>2.4277597773112912E-2</v>
      </c>
      <c r="E1221" s="130">
        <v>2.2109842494725334E-3</v>
      </c>
      <c r="F1221" s="131">
        <v>1.7857783361421201E-2</v>
      </c>
      <c r="G1221" s="131">
        <v>5.0199742108503068E-4</v>
      </c>
      <c r="H1221" s="145">
        <v>2.0000009999999999E-3</v>
      </c>
      <c r="I1221" s="145">
        <v>1.5750005000000001E-2</v>
      </c>
      <c r="J1221" s="132">
        <v>5.4522707294913297E-4</v>
      </c>
      <c r="K1221" s="146">
        <v>1.747716954739112E-5</v>
      </c>
      <c r="L1221" s="147">
        <v>1.8267408623644547E-5</v>
      </c>
    </row>
    <row r="1222" spans="1:12" ht="15.75" x14ac:dyDescent="0.25">
      <c r="A1222" s="164" t="s">
        <v>105</v>
      </c>
      <c r="B1222" s="126">
        <v>2043</v>
      </c>
      <c r="C1222" s="165" t="s">
        <v>1436</v>
      </c>
      <c r="D1222" s="166">
        <v>2.4194924909471741E-2</v>
      </c>
      <c r="E1222" s="130">
        <v>2.1259869407868185E-3</v>
      </c>
      <c r="F1222" s="131">
        <v>1.7623226878344209E-2</v>
      </c>
      <c r="G1222" s="131">
        <v>4.9062032555894513E-4</v>
      </c>
      <c r="H1222" s="145">
        <v>2.0000009999999999E-3</v>
      </c>
      <c r="I1222" s="145">
        <v>1.5750005000000001E-2</v>
      </c>
      <c r="J1222" s="132">
        <v>5.328643404055633E-4</v>
      </c>
      <c r="K1222" s="146">
        <v>1.722047920089954E-5</v>
      </c>
      <c r="L1222" s="147">
        <v>1.7999110707119068E-5</v>
      </c>
    </row>
    <row r="1223" spans="1:12" ht="15.75" x14ac:dyDescent="0.25">
      <c r="A1223" s="164" t="s">
        <v>105</v>
      </c>
      <c r="B1223" s="126">
        <v>2044</v>
      </c>
      <c r="C1223" s="165" t="s">
        <v>1437</v>
      </c>
      <c r="D1223" s="166">
        <v>2.4126888706405069E-2</v>
      </c>
      <c r="E1223" s="130">
        <v>2.0623555666533415E-3</v>
      </c>
      <c r="F1223" s="131">
        <v>1.7435233348394672E-2</v>
      </c>
      <c r="G1223" s="131">
        <v>4.8101997045224868E-4</v>
      </c>
      <c r="H1223" s="145">
        <v>2.0000009999999999E-3</v>
      </c>
      <c r="I1223" s="145">
        <v>1.5750005000000004E-2</v>
      </c>
      <c r="J1223" s="132">
        <v>5.2243133464432599E-4</v>
      </c>
      <c r="K1223" s="146">
        <v>1.701981564691397E-5</v>
      </c>
      <c r="L1223" s="147">
        <v>1.7789376945589297E-5</v>
      </c>
    </row>
    <row r="1224" spans="1:12" ht="15.75" x14ac:dyDescent="0.25">
      <c r="A1224" s="164" t="s">
        <v>105</v>
      </c>
      <c r="B1224" s="126">
        <v>2045</v>
      </c>
      <c r="C1224" s="165" t="s">
        <v>1438</v>
      </c>
      <c r="D1224" s="166">
        <v>2.4069257876353715E-2</v>
      </c>
      <c r="E1224" s="130">
        <v>2.0192095656414574E-3</v>
      </c>
      <c r="F1224" s="131">
        <v>1.7305859303972448E-2</v>
      </c>
      <c r="G1224" s="131">
        <v>4.7291881448525925E-4</v>
      </c>
      <c r="H1224" s="145">
        <v>2.0000009999999999E-3</v>
      </c>
      <c r="I1224" s="145">
        <v>1.5750005000000004E-2</v>
      </c>
      <c r="J1224" s="132">
        <v>5.1362788860836615E-4</v>
      </c>
      <c r="K1224" s="146">
        <v>1.6864685163466219E-5</v>
      </c>
      <c r="L1224" s="147">
        <v>1.7627228806537904E-5</v>
      </c>
    </row>
    <row r="1225" spans="1:12" ht="15.75" x14ac:dyDescent="0.25">
      <c r="A1225" s="164" t="s">
        <v>105</v>
      </c>
      <c r="B1225" s="126">
        <v>2046</v>
      </c>
      <c r="C1225" s="165" t="s">
        <v>1439</v>
      </c>
      <c r="D1225" s="166">
        <v>2.4021675321925343E-2</v>
      </c>
      <c r="E1225" s="130">
        <v>1.9816722201357094E-3</v>
      </c>
      <c r="F1225" s="131">
        <v>1.719872012558386E-2</v>
      </c>
      <c r="G1225" s="131">
        <v>4.6618817524727045E-4</v>
      </c>
      <c r="H1225" s="145">
        <v>2.0000009999999999E-3</v>
      </c>
      <c r="I1225" s="145">
        <v>1.5750005000000001E-2</v>
      </c>
      <c r="J1225" s="132">
        <v>5.0631248766652172E-4</v>
      </c>
      <c r="K1225" s="146">
        <v>1.6743386104492581E-5</v>
      </c>
      <c r="L1225" s="147">
        <v>1.7500444055850123E-5</v>
      </c>
    </row>
    <row r="1226" spans="1:12" ht="15.75" x14ac:dyDescent="0.25">
      <c r="A1226" s="164" t="s">
        <v>105</v>
      </c>
      <c r="B1226" s="126">
        <v>2047</v>
      </c>
      <c r="C1226" s="165" t="s">
        <v>1440</v>
      </c>
      <c r="D1226" s="166">
        <v>2.3981861871451883E-2</v>
      </c>
      <c r="E1226" s="130">
        <v>1.9476284858554202E-3</v>
      </c>
      <c r="F1226" s="131">
        <v>1.7094969052399173E-2</v>
      </c>
      <c r="G1226" s="131">
        <v>4.6060293806821746E-4</v>
      </c>
      <c r="H1226" s="145">
        <v>2.0000009999999999E-3</v>
      </c>
      <c r="I1226" s="145">
        <v>1.5750005000000001E-2</v>
      </c>
      <c r="J1226" s="132">
        <v>5.0024253840263652E-4</v>
      </c>
      <c r="K1226" s="146">
        <v>1.6644912872309413E-5</v>
      </c>
      <c r="L1226" s="147">
        <v>1.7397518657145159E-5</v>
      </c>
    </row>
    <row r="1227" spans="1:12" ht="15.75" x14ac:dyDescent="0.25">
      <c r="A1227" s="164" t="s">
        <v>105</v>
      </c>
      <c r="B1227" s="126">
        <v>2048</v>
      </c>
      <c r="C1227" s="165" t="s">
        <v>1441</v>
      </c>
      <c r="D1227" s="166">
        <v>2.3949401579102681E-2</v>
      </c>
      <c r="E1227" s="130">
        <v>1.9189716100067736E-3</v>
      </c>
      <c r="F1227" s="131">
        <v>1.7003248000104713E-2</v>
      </c>
      <c r="G1227" s="131">
        <v>4.5595631333367176E-4</v>
      </c>
      <c r="H1227" s="145">
        <v>2.0000009999999999E-3</v>
      </c>
      <c r="I1227" s="145">
        <v>1.5750005000000001E-2</v>
      </c>
      <c r="J1227" s="132">
        <v>4.9519234226197179E-4</v>
      </c>
      <c r="K1227" s="146">
        <v>1.65636493525513E-5</v>
      </c>
      <c r="L1227" s="147">
        <v>1.7312581797853204E-5</v>
      </c>
    </row>
    <row r="1228" spans="1:12" ht="15.75" x14ac:dyDescent="0.25">
      <c r="A1228" s="164" t="s">
        <v>105</v>
      </c>
      <c r="B1228" s="126">
        <v>2049</v>
      </c>
      <c r="C1228" s="165" t="s">
        <v>1442</v>
      </c>
      <c r="D1228" s="166">
        <v>2.3922030657843308E-2</v>
      </c>
      <c r="E1228" s="130">
        <v>1.908576109251272E-3</v>
      </c>
      <c r="F1228" s="131">
        <v>1.7011661840239698E-2</v>
      </c>
      <c r="G1228" s="131">
        <v>4.5304043845844272E-4</v>
      </c>
      <c r="H1228" s="145">
        <v>2.0000009999999999E-3</v>
      </c>
      <c r="I1228" s="145">
        <v>1.5750005000000001E-2</v>
      </c>
      <c r="J1228" s="132">
        <v>4.9202311529554477E-4</v>
      </c>
      <c r="K1228" s="146">
        <v>1.6508514595940802E-5</v>
      </c>
      <c r="L1228" s="147">
        <v>1.7254965647652543E-5</v>
      </c>
    </row>
    <row r="1229" spans="1:12" ht="15.75" x14ac:dyDescent="0.25">
      <c r="A1229" s="164" t="s">
        <v>105</v>
      </c>
      <c r="B1229" s="126">
        <v>2050</v>
      </c>
      <c r="C1229" s="165" t="s">
        <v>1443</v>
      </c>
      <c r="D1229" s="166">
        <v>2.3900485726010411E-2</v>
      </c>
      <c r="E1229" s="130">
        <v>1.9004105139608827E-3</v>
      </c>
      <c r="F1229" s="131">
        <v>1.7022238402222726E-2</v>
      </c>
      <c r="G1229" s="131">
        <v>4.5068424842581152E-4</v>
      </c>
      <c r="H1229" s="145">
        <v>2.0000009999999995E-3</v>
      </c>
      <c r="I1229" s="145">
        <v>1.5750005000000001E-2</v>
      </c>
      <c r="J1229" s="132">
        <v>4.8946291510847367E-4</v>
      </c>
      <c r="K1229" s="146">
        <v>1.6449944792684579E-5</v>
      </c>
      <c r="L1229" s="147">
        <v>1.7193742177472839E-5</v>
      </c>
    </row>
    <row r="1230" spans="1:12" ht="15.75" x14ac:dyDescent="0.25">
      <c r="A1230" s="164" t="s">
        <v>101</v>
      </c>
      <c r="B1230" s="126">
        <v>2015</v>
      </c>
      <c r="C1230" s="165" t="s">
        <v>103</v>
      </c>
      <c r="D1230" s="166">
        <v>4.560671128122095E-2</v>
      </c>
      <c r="E1230" s="130">
        <v>4.8788609043185632E-2</v>
      </c>
      <c r="F1230" s="131">
        <v>0.19040453844581165</v>
      </c>
      <c r="G1230" s="131">
        <v>1.8301305668918207E-3</v>
      </c>
      <c r="H1230" s="145">
        <v>2.0000010000000004E-3</v>
      </c>
      <c r="I1230" s="145">
        <v>1.5750005000000001E-2</v>
      </c>
      <c r="J1230" s="132">
        <v>1.9815398029067594E-3</v>
      </c>
      <c r="K1230" s="146">
        <v>1.4932936991560506E-4</v>
      </c>
      <c r="L1230" s="147">
        <v>1.5608138365411119E-4</v>
      </c>
    </row>
    <row r="1231" spans="1:12" ht="15.75" x14ac:dyDescent="0.25">
      <c r="A1231" s="164" t="s">
        <v>101</v>
      </c>
      <c r="B1231" s="126">
        <v>2016</v>
      </c>
      <c r="C1231" s="165" t="s">
        <v>102</v>
      </c>
      <c r="D1231" s="166">
        <v>4.4858562186045316E-2</v>
      </c>
      <c r="E1231" s="130">
        <v>4.0549117701585986E-2</v>
      </c>
      <c r="F1231" s="131">
        <v>0.16103316909903564</v>
      </c>
      <c r="G1231" s="131">
        <v>1.7122269961617473E-3</v>
      </c>
      <c r="H1231" s="145">
        <v>2.0000009999999999E-3</v>
      </c>
      <c r="I1231" s="145">
        <v>1.5750004999999997E-2</v>
      </c>
      <c r="J1231" s="132">
        <v>1.8550118381841884E-3</v>
      </c>
      <c r="K1231" s="146">
        <v>1.2748656125410933E-4</v>
      </c>
      <c r="L1231" s="147">
        <v>1.3325093688144828E-4</v>
      </c>
    </row>
    <row r="1232" spans="1:12" ht="15.75" x14ac:dyDescent="0.25">
      <c r="A1232" s="164" t="s">
        <v>101</v>
      </c>
      <c r="B1232" s="126">
        <v>2017</v>
      </c>
      <c r="C1232" s="165" t="s">
        <v>1444</v>
      </c>
      <c r="D1232" s="166">
        <v>4.3905655904712043E-2</v>
      </c>
      <c r="E1232" s="130">
        <v>3.3823084037696051E-2</v>
      </c>
      <c r="F1232" s="131">
        <v>0.1370976436127633</v>
      </c>
      <c r="G1232" s="131">
        <v>1.6580453660268836E-3</v>
      </c>
      <c r="H1232" s="145">
        <v>2.0000009999999995E-3</v>
      </c>
      <c r="I1232" s="145">
        <v>1.5750004999999997E-2</v>
      </c>
      <c r="J1232" s="132">
        <v>1.7972576543939392E-3</v>
      </c>
      <c r="K1232" s="146">
        <v>1.143091918500165E-4</v>
      </c>
      <c r="L1232" s="147">
        <v>1.1947774719262629E-4</v>
      </c>
    </row>
    <row r="1233" spans="1:12" ht="15.75" x14ac:dyDescent="0.25">
      <c r="A1233" s="164" t="s">
        <v>101</v>
      </c>
      <c r="B1233" s="126">
        <v>2018</v>
      </c>
      <c r="C1233" s="165" t="s">
        <v>1445</v>
      </c>
      <c r="D1233" s="166">
        <v>4.2882566665423789E-2</v>
      </c>
      <c r="E1233" s="130">
        <v>2.8136468704187369E-2</v>
      </c>
      <c r="F1233" s="131">
        <v>0.11653951670114382</v>
      </c>
      <c r="G1233" s="131">
        <v>1.638146028222292E-3</v>
      </c>
      <c r="H1233" s="145">
        <v>2.0000009999999999E-3</v>
      </c>
      <c r="I1233" s="145">
        <v>1.5750005000000004E-2</v>
      </c>
      <c r="J1233" s="132">
        <v>1.7765265985293355E-3</v>
      </c>
      <c r="K1233" s="146">
        <v>1.0361167223378724E-4</v>
      </c>
      <c r="L1233" s="147">
        <v>1.0829653175333499E-4</v>
      </c>
    </row>
    <row r="1234" spans="1:12" ht="15.75" x14ac:dyDescent="0.25">
      <c r="A1234" s="164" t="s">
        <v>101</v>
      </c>
      <c r="B1234" s="126">
        <v>2019</v>
      </c>
      <c r="C1234" s="165" t="s">
        <v>1446</v>
      </c>
      <c r="D1234" s="166">
        <v>4.1800242699364762E-2</v>
      </c>
      <c r="E1234" s="130">
        <v>2.3264265757434691E-2</v>
      </c>
      <c r="F1234" s="131">
        <v>9.8949628596845779E-2</v>
      </c>
      <c r="G1234" s="131">
        <v>1.6190632890796704E-3</v>
      </c>
      <c r="H1234" s="145">
        <v>2.0000009999999999E-3</v>
      </c>
      <c r="I1234" s="145">
        <v>1.5750005000000001E-2</v>
      </c>
      <c r="J1234" s="132">
        <v>1.7565183627310124E-3</v>
      </c>
      <c r="K1234" s="146">
        <v>9.3660037038904896E-5</v>
      </c>
      <c r="L1234" s="147">
        <v>9.7894930023806537E-5</v>
      </c>
    </row>
    <row r="1235" spans="1:12" ht="15.75" x14ac:dyDescent="0.25">
      <c r="A1235" s="164" t="s">
        <v>101</v>
      </c>
      <c r="B1235" s="126">
        <v>2020</v>
      </c>
      <c r="C1235" s="165" t="s">
        <v>1447</v>
      </c>
      <c r="D1235" s="166">
        <v>4.0676359611331134E-2</v>
      </c>
      <c r="E1235" s="130">
        <v>1.9526150338735847E-2</v>
      </c>
      <c r="F1235" s="131">
        <v>8.44519515972222E-2</v>
      </c>
      <c r="G1235" s="131">
        <v>1.5870688776878814E-3</v>
      </c>
      <c r="H1235" s="145">
        <v>2.0000009999999999E-3</v>
      </c>
      <c r="I1235" s="145">
        <v>1.5750005000000004E-2</v>
      </c>
      <c r="J1235" s="132">
        <v>1.7221899003394756E-3</v>
      </c>
      <c r="K1235" s="146">
        <v>8.6227116630688031E-5</v>
      </c>
      <c r="L1235" s="147">
        <v>9.0125927288545261E-5</v>
      </c>
    </row>
    <row r="1236" spans="1:12" ht="15.75" x14ac:dyDescent="0.25">
      <c r="A1236" s="164" t="s">
        <v>101</v>
      </c>
      <c r="B1236" s="126">
        <v>2021</v>
      </c>
      <c r="C1236" s="165" t="s">
        <v>1448</v>
      </c>
      <c r="D1236" s="166">
        <v>3.9519704760786423E-2</v>
      </c>
      <c r="E1236" s="130">
        <v>1.6599466505876143E-2</v>
      </c>
      <c r="F1236" s="131">
        <v>7.2455776487889229E-2</v>
      </c>
      <c r="G1236" s="131">
        <v>1.5216383563281287E-3</v>
      </c>
      <c r="H1236" s="145">
        <v>2.0000010000000004E-3</v>
      </c>
      <c r="I1236" s="145">
        <v>1.5750005000000004E-2</v>
      </c>
      <c r="J1236" s="132">
        <v>1.6514334387488564E-3</v>
      </c>
      <c r="K1236" s="146">
        <v>7.8342542600349949E-5</v>
      </c>
      <c r="L1236" s="147">
        <v>8.1884844435897743E-5</v>
      </c>
    </row>
    <row r="1237" spans="1:12" ht="15.75" x14ac:dyDescent="0.25">
      <c r="A1237" s="164" t="s">
        <v>101</v>
      </c>
      <c r="B1237" s="126">
        <v>2022</v>
      </c>
      <c r="C1237" s="165" t="s">
        <v>1449</v>
      </c>
      <c r="D1237" s="166">
        <v>3.8357960541052234E-2</v>
      </c>
      <c r="E1237" s="130">
        <v>1.3902273163227714E-2</v>
      </c>
      <c r="F1237" s="131">
        <v>6.2182733111160328E-2</v>
      </c>
      <c r="G1237" s="131">
        <v>1.4533901593000418E-3</v>
      </c>
      <c r="H1237" s="145">
        <v>2.0000009999999995E-3</v>
      </c>
      <c r="I1237" s="145">
        <v>1.5750004999999997E-2</v>
      </c>
      <c r="J1237" s="132">
        <v>1.5776396513551717E-3</v>
      </c>
      <c r="K1237" s="146">
        <v>7.120635203236632E-5</v>
      </c>
      <c r="L1237" s="147">
        <v>7.4425991141953781E-5</v>
      </c>
    </row>
    <row r="1238" spans="1:12" ht="15.75" x14ac:dyDescent="0.25">
      <c r="A1238" s="164" t="s">
        <v>101</v>
      </c>
      <c r="B1238" s="126">
        <v>2023</v>
      </c>
      <c r="C1238" s="165" t="s">
        <v>1450</v>
      </c>
      <c r="D1238" s="166">
        <v>3.7200115781196447E-2</v>
      </c>
      <c r="E1238" s="130">
        <v>1.1976445488785289E-2</v>
      </c>
      <c r="F1238" s="131">
        <v>5.4041244439651415E-2</v>
      </c>
      <c r="G1238" s="131">
        <v>1.3908927287340173E-3</v>
      </c>
      <c r="H1238" s="145">
        <v>2.0000009999999999E-3</v>
      </c>
      <c r="I1238" s="145">
        <v>1.5750005000000001E-2</v>
      </c>
      <c r="J1238" s="132">
        <v>1.5099734598501531E-3</v>
      </c>
      <c r="K1238" s="146">
        <v>6.4383481326019484E-5</v>
      </c>
      <c r="L1238" s="147">
        <v>6.7294622715318665E-5</v>
      </c>
    </row>
    <row r="1239" spans="1:12" ht="15.75" x14ac:dyDescent="0.25">
      <c r="A1239" s="164" t="s">
        <v>101</v>
      </c>
      <c r="B1239" s="126">
        <v>2024</v>
      </c>
      <c r="C1239" s="165" t="s">
        <v>1451</v>
      </c>
      <c r="D1239" s="166">
        <v>3.6050533152509584E-2</v>
      </c>
      <c r="E1239" s="130">
        <v>1.038652812217389E-2</v>
      </c>
      <c r="F1239" s="131">
        <v>4.7388978539916346E-2</v>
      </c>
      <c r="G1239" s="131">
        <v>1.3341309223483314E-3</v>
      </c>
      <c r="H1239" s="145">
        <v>2.0000009999999999E-3</v>
      </c>
      <c r="I1239" s="145">
        <v>1.5750004999999997E-2</v>
      </c>
      <c r="J1239" s="132">
        <v>1.4485156605846142E-3</v>
      </c>
      <c r="K1239" s="146">
        <v>5.8131983152834598E-5</v>
      </c>
      <c r="L1239" s="147">
        <v>6.0760450571950932E-5</v>
      </c>
    </row>
    <row r="1240" spans="1:12" ht="15.75" x14ac:dyDescent="0.25">
      <c r="A1240" s="164" t="s">
        <v>101</v>
      </c>
      <c r="B1240" s="126">
        <v>2025</v>
      </c>
      <c r="C1240" s="165" t="s">
        <v>1452</v>
      </c>
      <c r="D1240" s="166">
        <v>3.4914641664636689E-2</v>
      </c>
      <c r="E1240" s="130">
        <v>9.0404440838522775E-3</v>
      </c>
      <c r="F1240" s="131">
        <v>4.1908905315412387E-2</v>
      </c>
      <c r="G1240" s="131">
        <v>1.2826412543201805E-3</v>
      </c>
      <c r="H1240" s="145">
        <v>2.0000010000000004E-3</v>
      </c>
      <c r="I1240" s="145">
        <v>1.5750005000000001E-2</v>
      </c>
      <c r="J1240" s="132">
        <v>1.3927504123496222E-3</v>
      </c>
      <c r="K1240" s="146">
        <v>5.2804804754604763E-5</v>
      </c>
      <c r="L1240" s="147">
        <v>5.5192397478220567E-5</v>
      </c>
    </row>
    <row r="1241" spans="1:12" ht="15.75" x14ac:dyDescent="0.25">
      <c r="A1241" s="164" t="s">
        <v>101</v>
      </c>
      <c r="B1241" s="126">
        <v>2026</v>
      </c>
      <c r="C1241" s="165" t="s">
        <v>1453</v>
      </c>
      <c r="D1241" s="166">
        <v>3.3852906651378745E-2</v>
      </c>
      <c r="E1241" s="130">
        <v>7.9667094359527971E-3</v>
      </c>
      <c r="F1241" s="131">
        <v>3.7596902329982515E-2</v>
      </c>
      <c r="G1241" s="131">
        <v>1.229526185291545E-3</v>
      </c>
      <c r="H1241" s="145">
        <v>2.0000009999999999E-3</v>
      </c>
      <c r="I1241" s="145">
        <v>1.5750005000000001E-2</v>
      </c>
      <c r="J1241" s="132">
        <v>1.3351838006878483E-3</v>
      </c>
      <c r="K1241" s="146">
        <v>4.8102737678319892E-5</v>
      </c>
      <c r="L1241" s="147">
        <v>5.0277728863829602E-5</v>
      </c>
    </row>
    <row r="1242" spans="1:12" ht="15.75" x14ac:dyDescent="0.25">
      <c r="A1242" s="164" t="s">
        <v>101</v>
      </c>
      <c r="B1242" s="126">
        <v>2027</v>
      </c>
      <c r="C1242" s="165" t="s">
        <v>1454</v>
      </c>
      <c r="D1242" s="166">
        <v>3.2856972524548292E-2</v>
      </c>
      <c r="E1242" s="130">
        <v>7.0647783503763146E-3</v>
      </c>
      <c r="F1242" s="131">
        <v>3.4045417701662431E-2</v>
      </c>
      <c r="G1242" s="131">
        <v>1.1674661478371417E-3</v>
      </c>
      <c r="H1242" s="145">
        <v>2.0000009999999995E-3</v>
      </c>
      <c r="I1242" s="145">
        <v>1.5750004999999997E-2</v>
      </c>
      <c r="J1242" s="132">
        <v>1.2679332683492846E-3</v>
      </c>
      <c r="K1242" s="146">
        <v>4.2298347387044085E-5</v>
      </c>
      <c r="L1242" s="147">
        <v>4.421088857085358E-5</v>
      </c>
    </row>
    <row r="1243" spans="1:12" ht="15.75" x14ac:dyDescent="0.25">
      <c r="A1243" s="164" t="s">
        <v>101</v>
      </c>
      <c r="B1243" s="126">
        <v>2028</v>
      </c>
      <c r="C1243" s="165" t="s">
        <v>1455</v>
      </c>
      <c r="D1243" s="166">
        <v>3.1937820180069139E-2</v>
      </c>
      <c r="E1243" s="130">
        <v>6.3160788377950557E-3</v>
      </c>
      <c r="F1243" s="131">
        <v>3.116775802089581E-2</v>
      </c>
      <c r="G1243" s="131">
        <v>1.099505252558019E-3</v>
      </c>
      <c r="H1243" s="145">
        <v>2.0000009999999995E-3</v>
      </c>
      <c r="I1243" s="145">
        <v>1.5750005000000001E-2</v>
      </c>
      <c r="J1243" s="132">
        <v>1.1941998312168564E-3</v>
      </c>
      <c r="K1243" s="146">
        <v>3.8047072275069823E-5</v>
      </c>
      <c r="L1243" s="147">
        <v>3.9767385462166303E-5</v>
      </c>
    </row>
    <row r="1244" spans="1:12" ht="15.75" x14ac:dyDescent="0.25">
      <c r="A1244" s="164" t="s">
        <v>101</v>
      </c>
      <c r="B1244" s="126">
        <v>2029</v>
      </c>
      <c r="C1244" s="165" t="s">
        <v>1456</v>
      </c>
      <c r="D1244" s="166">
        <v>3.1093259265042982E-2</v>
      </c>
      <c r="E1244" s="130">
        <v>5.6752996859335868E-3</v>
      </c>
      <c r="F1244" s="131">
        <v>2.8791962416904675E-2</v>
      </c>
      <c r="G1244" s="131">
        <v>1.0328629548891921E-3</v>
      </c>
      <c r="H1244" s="145">
        <v>2.0000009999999999E-3</v>
      </c>
      <c r="I1244" s="145">
        <v>1.5750004999999997E-2</v>
      </c>
      <c r="J1244" s="132">
        <v>1.1218668338008931E-3</v>
      </c>
      <c r="K1244" s="146">
        <v>3.4596203507061895E-5</v>
      </c>
      <c r="L1244" s="147">
        <v>3.6160496529820453E-5</v>
      </c>
    </row>
    <row r="1245" spans="1:12" ht="15.75" x14ac:dyDescent="0.25">
      <c r="A1245" s="164" t="s">
        <v>101</v>
      </c>
      <c r="B1245" s="126">
        <v>2030</v>
      </c>
      <c r="C1245" s="165" t="s">
        <v>1457</v>
      </c>
      <c r="D1245" s="166">
        <v>3.0320716886216213E-2</v>
      </c>
      <c r="E1245" s="130">
        <v>5.1378243712448864E-3</v>
      </c>
      <c r="F1245" s="131">
        <v>2.6862320274429252E-2</v>
      </c>
      <c r="G1245" s="131">
        <v>9.6944563750414028E-4</v>
      </c>
      <c r="H1245" s="145">
        <v>2.0000009999999999E-3</v>
      </c>
      <c r="I1245" s="145">
        <v>1.5750005000000001E-2</v>
      </c>
      <c r="J1245" s="132">
        <v>1.0530131306821422E-3</v>
      </c>
      <c r="K1245" s="146">
        <v>3.1787970861887953E-5</v>
      </c>
      <c r="L1245" s="147">
        <v>3.3225283655635907E-5</v>
      </c>
    </row>
    <row r="1246" spans="1:12" ht="15.75" x14ac:dyDescent="0.25">
      <c r="A1246" s="164" t="s">
        <v>101</v>
      </c>
      <c r="B1246" s="126">
        <v>2031</v>
      </c>
      <c r="C1246" s="165" t="s">
        <v>1458</v>
      </c>
      <c r="D1246" s="166">
        <v>2.9617461071422643E-2</v>
      </c>
      <c r="E1246" s="130">
        <v>4.6710980011774317E-3</v>
      </c>
      <c r="F1246" s="131">
        <v>2.5253914885637298E-2</v>
      </c>
      <c r="G1246" s="131">
        <v>9.0977458198608326E-4</v>
      </c>
      <c r="H1246" s="145">
        <v>2.0000009999999999E-3</v>
      </c>
      <c r="I1246" s="145">
        <v>1.5750005000000001E-2</v>
      </c>
      <c r="J1246" s="132">
        <v>9.8821217400333955E-4</v>
      </c>
      <c r="K1246" s="146">
        <v>2.9514460428033118E-5</v>
      </c>
      <c r="L1246" s="147">
        <v>3.084897611059595E-5</v>
      </c>
    </row>
    <row r="1247" spans="1:12" ht="15.75" x14ac:dyDescent="0.25">
      <c r="A1247" s="164" t="s">
        <v>101</v>
      </c>
      <c r="B1247" s="126">
        <v>2032</v>
      </c>
      <c r="C1247" s="165" t="s">
        <v>1459</v>
      </c>
      <c r="D1247" s="166">
        <v>2.8984775130422746E-2</v>
      </c>
      <c r="E1247" s="130">
        <v>4.2655276763053996E-3</v>
      </c>
      <c r="F1247" s="131">
        <v>2.3930558148973144E-2</v>
      </c>
      <c r="G1247" s="131">
        <v>8.5395784405931042E-4</v>
      </c>
      <c r="H1247" s="145">
        <v>2.0000010000000004E-3</v>
      </c>
      <c r="I1247" s="145">
        <v>1.5750005000000001E-2</v>
      </c>
      <c r="J1247" s="132">
        <v>9.2759331615702113E-4</v>
      </c>
      <c r="K1247" s="146">
        <v>2.746977149391224E-5</v>
      </c>
      <c r="L1247" s="147">
        <v>2.8711833454210937E-5</v>
      </c>
    </row>
    <row r="1248" spans="1:12" ht="15.75" x14ac:dyDescent="0.25">
      <c r="A1248" s="164" t="s">
        <v>101</v>
      </c>
      <c r="B1248" s="126">
        <v>2033</v>
      </c>
      <c r="C1248" s="165" t="s">
        <v>1460</v>
      </c>
      <c r="D1248" s="166">
        <v>2.8415955978894406E-2</v>
      </c>
      <c r="E1248" s="130">
        <v>3.9157524065081151E-3</v>
      </c>
      <c r="F1248" s="131">
        <v>2.2853219204407384E-2</v>
      </c>
      <c r="G1248" s="131">
        <v>8.0267894252099693E-4</v>
      </c>
      <c r="H1248" s="145">
        <v>2.0000010000000004E-3</v>
      </c>
      <c r="I1248" s="145">
        <v>1.5750005000000001E-2</v>
      </c>
      <c r="J1248" s="132">
        <v>8.7189064348770068E-4</v>
      </c>
      <c r="K1248" s="146">
        <v>2.5871622691543436E-5</v>
      </c>
      <c r="L1248" s="147">
        <v>2.7041417936542488E-5</v>
      </c>
    </row>
    <row r="1249" spans="1:12" ht="15.75" x14ac:dyDescent="0.25">
      <c r="A1249" s="164" t="s">
        <v>101</v>
      </c>
      <c r="B1249" s="126">
        <v>2034</v>
      </c>
      <c r="C1249" s="165" t="s">
        <v>1461</v>
      </c>
      <c r="D1249" s="166">
        <v>2.7904578378136986E-2</v>
      </c>
      <c r="E1249" s="130">
        <v>3.6040027633405503E-3</v>
      </c>
      <c r="F1249" s="131">
        <v>2.194334287935967E-2</v>
      </c>
      <c r="G1249" s="131">
        <v>7.5545819193724906E-4</v>
      </c>
      <c r="H1249" s="145">
        <v>2.0000009999999999E-3</v>
      </c>
      <c r="I1249" s="145">
        <v>1.5750005000000001E-2</v>
      </c>
      <c r="J1249" s="132">
        <v>8.2059369252036733E-4</v>
      </c>
      <c r="K1249" s="146">
        <v>2.4449598336227345E-5</v>
      </c>
      <c r="L1249" s="147">
        <v>2.5555100893740176E-5</v>
      </c>
    </row>
    <row r="1250" spans="1:12" ht="15.75" x14ac:dyDescent="0.25">
      <c r="A1250" s="164" t="s">
        <v>101</v>
      </c>
      <c r="B1250" s="126">
        <v>2035</v>
      </c>
      <c r="C1250" s="165" t="s">
        <v>1462</v>
      </c>
      <c r="D1250" s="166">
        <v>2.7451087886058764E-2</v>
      </c>
      <c r="E1250" s="130">
        <v>3.3323026404907105E-3</v>
      </c>
      <c r="F1250" s="131">
        <v>2.119597963953598E-2</v>
      </c>
      <c r="G1250" s="131">
        <v>7.1254889269750188E-4</v>
      </c>
      <c r="H1250" s="145">
        <v>2.0000009999999999E-3</v>
      </c>
      <c r="I1250" s="145">
        <v>1.5750005000000004E-2</v>
      </c>
      <c r="J1250" s="132">
        <v>7.739799740339473E-4</v>
      </c>
      <c r="K1250" s="146">
        <v>2.3180476479862664E-5</v>
      </c>
      <c r="L1250" s="147">
        <v>2.4228591129357841E-5</v>
      </c>
    </row>
    <row r="1251" spans="1:12" ht="15.75" x14ac:dyDescent="0.25">
      <c r="A1251" s="164" t="s">
        <v>101</v>
      </c>
      <c r="B1251" s="126">
        <v>2036</v>
      </c>
      <c r="C1251" s="165" t="s">
        <v>1463</v>
      </c>
      <c r="D1251" s="166">
        <v>2.7050217725773294E-2</v>
      </c>
      <c r="E1251" s="130">
        <v>3.0960036816250064E-3</v>
      </c>
      <c r="F1251" s="131">
        <v>2.0577744952427587E-2</v>
      </c>
      <c r="G1251" s="131">
        <v>6.7466349406456448E-4</v>
      </c>
      <c r="H1251" s="145">
        <v>2.0000010000000004E-3</v>
      </c>
      <c r="I1251" s="145">
        <v>1.5750005000000004E-2</v>
      </c>
      <c r="J1251" s="132">
        <v>7.3281940813214972E-4</v>
      </c>
      <c r="K1251" s="146">
        <v>2.2139022239758154E-5</v>
      </c>
      <c r="L1251" s="147">
        <v>2.3140049791363939E-5</v>
      </c>
    </row>
    <row r="1252" spans="1:12" ht="15.75" x14ac:dyDescent="0.25">
      <c r="A1252" s="164" t="s">
        <v>101</v>
      </c>
      <c r="B1252" s="126">
        <v>2037</v>
      </c>
      <c r="C1252" s="165" t="s">
        <v>1464</v>
      </c>
      <c r="D1252" s="166">
        <v>2.669935563243165E-2</v>
      </c>
      <c r="E1252" s="130">
        <v>2.8926329152273063E-3</v>
      </c>
      <c r="F1252" s="131">
        <v>2.0071436758457295E-2</v>
      </c>
      <c r="G1252" s="131">
        <v>6.409759732091256E-4</v>
      </c>
      <c r="H1252" s="145">
        <v>2.0000009999999999E-3</v>
      </c>
      <c r="I1252" s="145">
        <v>1.5750005000000001E-2</v>
      </c>
      <c r="J1252" s="132">
        <v>6.9622177697964492E-4</v>
      </c>
      <c r="K1252" s="146">
        <v>2.1180865260841878E-5</v>
      </c>
      <c r="L1252" s="147">
        <v>2.2138567990712935E-5</v>
      </c>
    </row>
    <row r="1253" spans="1:12" ht="15.75" x14ac:dyDescent="0.25">
      <c r="A1253" s="164" t="s">
        <v>101</v>
      </c>
      <c r="B1253" s="126">
        <v>2038</v>
      </c>
      <c r="C1253" s="165" t="s">
        <v>1465</v>
      </c>
      <c r="D1253" s="166">
        <v>2.6394087879635562E-2</v>
      </c>
      <c r="E1253" s="130">
        <v>2.7157953520757856E-3</v>
      </c>
      <c r="F1253" s="131">
        <v>1.9643979985903372E-2</v>
      </c>
      <c r="G1253" s="131">
        <v>6.1142935364032224E-4</v>
      </c>
      <c r="H1253" s="145">
        <v>2.0000009999999999E-3</v>
      </c>
      <c r="I1253" s="145">
        <v>1.5750005000000001E-2</v>
      </c>
      <c r="J1253" s="132">
        <v>6.6412010373665255E-4</v>
      </c>
      <c r="K1253" s="146">
        <v>2.0414175289241257E-5</v>
      </c>
      <c r="L1253" s="147">
        <v>2.1337212084927524E-5</v>
      </c>
    </row>
    <row r="1254" spans="1:12" ht="15.75" x14ac:dyDescent="0.25">
      <c r="A1254" s="164" t="s">
        <v>101</v>
      </c>
      <c r="B1254" s="126">
        <v>2039</v>
      </c>
      <c r="C1254" s="165" t="s">
        <v>1466</v>
      </c>
      <c r="D1254" s="166">
        <v>2.6127722250344539E-2</v>
      </c>
      <c r="E1254" s="130">
        <v>2.5500843360090303E-3</v>
      </c>
      <c r="F1254" s="131">
        <v>1.9241075491397339E-2</v>
      </c>
      <c r="G1254" s="131">
        <v>5.8549999369799288E-4</v>
      </c>
      <c r="H1254" s="145">
        <v>2.0000009999999999E-3</v>
      </c>
      <c r="I1254" s="145">
        <v>1.5750005000000004E-2</v>
      </c>
      <c r="J1254" s="132">
        <v>6.3594687614754923E-4</v>
      </c>
      <c r="K1254" s="146">
        <v>1.977118300635837E-5</v>
      </c>
      <c r="L1254" s="147">
        <v>2.0665148842974675E-5</v>
      </c>
    </row>
    <row r="1255" spans="1:12" ht="15.75" x14ac:dyDescent="0.25">
      <c r="A1255" s="164" t="s">
        <v>101</v>
      </c>
      <c r="B1255" s="126">
        <v>2040</v>
      </c>
      <c r="C1255" s="165" t="s">
        <v>1467</v>
      </c>
      <c r="D1255" s="166">
        <v>2.5896908145194412E-2</v>
      </c>
      <c r="E1255" s="130">
        <v>2.4120144649386233E-3</v>
      </c>
      <c r="F1255" s="131">
        <v>1.8928849206659888E-2</v>
      </c>
      <c r="G1255" s="131">
        <v>5.6325165390865906E-4</v>
      </c>
      <c r="H1255" s="145">
        <v>2.0000009999999999E-3</v>
      </c>
      <c r="I1255" s="145">
        <v>1.5750005000000001E-2</v>
      </c>
      <c r="J1255" s="132">
        <v>6.1177240391651548E-4</v>
      </c>
      <c r="K1255" s="146">
        <v>1.9223552879190731E-5</v>
      </c>
      <c r="L1255" s="147">
        <v>2.0092758617930542E-5</v>
      </c>
    </row>
    <row r="1256" spans="1:12" ht="15.75" x14ac:dyDescent="0.25">
      <c r="A1256" s="164" t="s">
        <v>101</v>
      </c>
      <c r="B1256" s="126">
        <v>2041</v>
      </c>
      <c r="C1256" s="165" t="s">
        <v>1468</v>
      </c>
      <c r="D1256" s="166">
        <v>2.5699960668562772E-2</v>
      </c>
      <c r="E1256" s="130">
        <v>2.3058814984510362E-3</v>
      </c>
      <c r="F1256" s="131">
        <v>1.8688634201830461E-2</v>
      </c>
      <c r="G1256" s="131">
        <v>5.4515712331065867E-4</v>
      </c>
      <c r="H1256" s="145">
        <v>2.0000009999999995E-3</v>
      </c>
      <c r="I1256" s="145">
        <v>1.5750004999999997E-2</v>
      </c>
      <c r="J1256" s="132">
        <v>5.9211233652404485E-4</v>
      </c>
      <c r="K1256" s="146">
        <v>1.8772933411648903E-5</v>
      </c>
      <c r="L1256" s="147">
        <v>1.9621762348282694E-5</v>
      </c>
    </row>
    <row r="1257" spans="1:12" ht="15.75" x14ac:dyDescent="0.25">
      <c r="A1257" s="164" t="s">
        <v>101</v>
      </c>
      <c r="B1257" s="126">
        <v>2042</v>
      </c>
      <c r="C1257" s="165" t="s">
        <v>1469</v>
      </c>
      <c r="D1257" s="166">
        <v>2.552754090170286E-2</v>
      </c>
      <c r="E1257" s="130">
        <v>2.2168738407328742E-3</v>
      </c>
      <c r="F1257" s="131">
        <v>1.8473159744965849E-2</v>
      </c>
      <c r="G1257" s="131">
        <v>5.2987022182432984E-4</v>
      </c>
      <c r="H1257" s="145">
        <v>2.0000009999999999E-3</v>
      </c>
      <c r="I1257" s="145">
        <v>1.5750005000000001E-2</v>
      </c>
      <c r="J1257" s="132">
        <v>5.7550256771320195E-4</v>
      </c>
      <c r="K1257" s="146">
        <v>1.8402480952450948E-5</v>
      </c>
      <c r="L1257" s="147">
        <v>1.923455528056721E-5</v>
      </c>
    </row>
    <row r="1258" spans="1:12" ht="15.75" x14ac:dyDescent="0.25">
      <c r="A1258" s="164" t="s">
        <v>101</v>
      </c>
      <c r="B1258" s="126">
        <v>2043</v>
      </c>
      <c r="C1258" s="165" t="s">
        <v>1470</v>
      </c>
      <c r="D1258" s="166">
        <v>2.5378992551891685E-2</v>
      </c>
      <c r="E1258" s="130">
        <v>2.1493407541634374E-3</v>
      </c>
      <c r="F1258" s="131">
        <v>1.8314302218820005E-2</v>
      </c>
      <c r="G1258" s="131">
        <v>5.1711121943271603E-4</v>
      </c>
      <c r="H1258" s="145">
        <v>2.0000010000000004E-3</v>
      </c>
      <c r="I1258" s="145">
        <v>1.5750005000000004E-2</v>
      </c>
      <c r="J1258" s="132">
        <v>5.616387262969225E-4</v>
      </c>
      <c r="K1258" s="146">
        <v>1.8109675081352651E-5</v>
      </c>
      <c r="L1258" s="147">
        <v>1.8928507889156569E-5</v>
      </c>
    </row>
    <row r="1259" spans="1:12" ht="15.75" x14ac:dyDescent="0.25">
      <c r="A1259" s="164" t="s">
        <v>101</v>
      </c>
      <c r="B1259" s="126">
        <v>2044</v>
      </c>
      <c r="C1259" s="165" t="s">
        <v>1471</v>
      </c>
      <c r="D1259" s="166">
        <v>2.5246606366893465E-2</v>
      </c>
      <c r="E1259" s="130">
        <v>2.096631998938725E-3</v>
      </c>
      <c r="F1259" s="131">
        <v>1.8180453521260694E-2</v>
      </c>
      <c r="G1259" s="131">
        <v>5.0649540891365102E-4</v>
      </c>
      <c r="H1259" s="145">
        <v>2.0000009999999999E-3</v>
      </c>
      <c r="I1259" s="145">
        <v>1.5750005000000001E-2</v>
      </c>
      <c r="J1259" s="132">
        <v>5.5010278432582934E-4</v>
      </c>
      <c r="K1259" s="146">
        <v>1.7878279693325287E-5</v>
      </c>
      <c r="L1259" s="147">
        <v>1.8686653285429341E-5</v>
      </c>
    </row>
    <row r="1260" spans="1:12" ht="15.75" x14ac:dyDescent="0.25">
      <c r="A1260" s="164" t="s">
        <v>101</v>
      </c>
      <c r="B1260" s="126">
        <v>2045</v>
      </c>
      <c r="C1260" s="165" t="s">
        <v>1472</v>
      </c>
      <c r="D1260" s="166">
        <v>2.5128490184267969E-2</v>
      </c>
      <c r="E1260" s="130">
        <v>2.0587114572460556E-3</v>
      </c>
      <c r="F1260" s="131">
        <v>1.8087310921080228E-2</v>
      </c>
      <c r="G1260" s="131">
        <v>4.9774743469145274E-4</v>
      </c>
      <c r="H1260" s="145">
        <v>2.0000009999999999E-3</v>
      </c>
      <c r="I1260" s="145">
        <v>1.5750005000000001E-2</v>
      </c>
      <c r="J1260" s="132">
        <v>5.4059539282037025E-4</v>
      </c>
      <c r="K1260" s="146">
        <v>1.7701257937881675E-5</v>
      </c>
      <c r="L1260" s="147">
        <v>1.8501628587571383E-5</v>
      </c>
    </row>
    <row r="1261" spans="1:12" ht="15.75" x14ac:dyDescent="0.25">
      <c r="A1261" s="164" t="s">
        <v>101</v>
      </c>
      <c r="B1261" s="126">
        <v>2046</v>
      </c>
      <c r="C1261" s="165" t="s">
        <v>1473</v>
      </c>
      <c r="D1261" s="166">
        <v>2.5026160099421369E-2</v>
      </c>
      <c r="E1261" s="130">
        <v>2.0259908224841074E-3</v>
      </c>
      <c r="F1261" s="131">
        <v>1.8009113713656488E-2</v>
      </c>
      <c r="G1261" s="131">
        <v>4.9060884186554073E-4</v>
      </c>
      <c r="H1261" s="145">
        <v>2.0000009999999999E-3</v>
      </c>
      <c r="I1261" s="145">
        <v>1.5750005000000004E-2</v>
      </c>
      <c r="J1261" s="132">
        <v>5.328382408895107E-4</v>
      </c>
      <c r="K1261" s="146">
        <v>1.7562527958131476E-5</v>
      </c>
      <c r="L1261" s="147">
        <v>1.8356626320062686E-5</v>
      </c>
    </row>
    <row r="1262" spans="1:12" ht="15.75" x14ac:dyDescent="0.25">
      <c r="A1262" s="164" t="s">
        <v>101</v>
      </c>
      <c r="B1262" s="126">
        <v>2047</v>
      </c>
      <c r="C1262" s="165" t="s">
        <v>1474</v>
      </c>
      <c r="D1262" s="166">
        <v>2.4936457608797136E-2</v>
      </c>
      <c r="E1262" s="130">
        <v>1.9967567131317712E-3</v>
      </c>
      <c r="F1262" s="131">
        <v>1.7932294719543537E-2</v>
      </c>
      <c r="G1262" s="131">
        <v>4.8482702787842099E-4</v>
      </c>
      <c r="H1262" s="145">
        <v>2.0000009999999999E-3</v>
      </c>
      <c r="I1262" s="145">
        <v>1.5750004999999997E-2</v>
      </c>
      <c r="J1262" s="132">
        <v>5.2655449755302703E-4</v>
      </c>
      <c r="K1262" s="146">
        <v>1.7452537000328859E-5</v>
      </c>
      <c r="L1262" s="147">
        <v>1.8241656438969494E-5</v>
      </c>
    </row>
    <row r="1263" spans="1:12" ht="15.75" x14ac:dyDescent="0.25">
      <c r="A1263" s="164" t="s">
        <v>101</v>
      </c>
      <c r="B1263" s="126">
        <v>2048</v>
      </c>
      <c r="C1263" s="165" t="s">
        <v>1475</v>
      </c>
      <c r="D1263" s="166">
        <v>2.4859563019592992E-2</v>
      </c>
      <c r="E1263" s="130">
        <v>1.9741362225704526E-3</v>
      </c>
      <c r="F1263" s="131">
        <v>1.78741008598002E-2</v>
      </c>
      <c r="G1263" s="131">
        <v>4.802088832486509E-4</v>
      </c>
      <c r="H1263" s="145">
        <v>2.0000009999999999E-3</v>
      </c>
      <c r="I1263" s="145">
        <v>1.5750005000000001E-2</v>
      </c>
      <c r="J1263" s="132">
        <v>5.2153509496429148E-4</v>
      </c>
      <c r="K1263" s="146">
        <v>1.7368554996038846E-5</v>
      </c>
      <c r="L1263" s="147">
        <v>1.815387911361062E-5</v>
      </c>
    </row>
    <row r="1264" spans="1:12" ht="15.75" x14ac:dyDescent="0.25">
      <c r="A1264" s="164" t="s">
        <v>101</v>
      </c>
      <c r="B1264" s="126">
        <v>2049</v>
      </c>
      <c r="C1264" s="165" t="s">
        <v>1476</v>
      </c>
      <c r="D1264" s="166">
        <v>2.4791220655657305E-2</v>
      </c>
      <c r="E1264" s="130">
        <v>1.9647137509569055E-3</v>
      </c>
      <c r="F1264" s="131">
        <v>1.7883033077482145E-2</v>
      </c>
      <c r="G1264" s="131">
        <v>4.770893681796796E-4</v>
      </c>
      <c r="H1264" s="145">
        <v>2.0000010000000004E-3</v>
      </c>
      <c r="I1264" s="145">
        <v>1.5750005000000004E-2</v>
      </c>
      <c r="J1264" s="132">
        <v>5.1814496866299672E-4</v>
      </c>
      <c r="K1264" s="146">
        <v>1.7306906544578195E-5</v>
      </c>
      <c r="L1264" s="147">
        <v>1.8089446015888904E-5</v>
      </c>
    </row>
    <row r="1265" spans="1:12" ht="15.75" x14ac:dyDescent="0.25">
      <c r="A1265" s="164" t="s">
        <v>101</v>
      </c>
      <c r="B1265" s="126">
        <v>2050</v>
      </c>
      <c r="C1265" s="165" t="s">
        <v>1477</v>
      </c>
      <c r="D1265" s="166">
        <v>2.4732610713939746E-2</v>
      </c>
      <c r="E1265" s="130">
        <v>1.9572523060286651E-3</v>
      </c>
      <c r="F1265" s="131">
        <v>1.7892062278163017E-2</v>
      </c>
      <c r="G1265" s="131">
        <v>4.7463127186609327E-4</v>
      </c>
      <c r="H1265" s="145">
        <v>2.0000009999999995E-3</v>
      </c>
      <c r="I1265" s="145">
        <v>1.5750005000000001E-2</v>
      </c>
      <c r="J1265" s="132">
        <v>5.1547364545746082E-4</v>
      </c>
      <c r="K1265" s="146">
        <v>1.7251240309008723E-5</v>
      </c>
      <c r="L1265" s="147">
        <v>1.8031262275908156E-5</v>
      </c>
    </row>
    <row r="1266" spans="1:12" ht="15.75" x14ac:dyDescent="0.25">
      <c r="A1266" s="164" t="s">
        <v>97</v>
      </c>
      <c r="B1266" s="126">
        <v>2015</v>
      </c>
      <c r="C1266" s="165" t="s">
        <v>99</v>
      </c>
      <c r="D1266" s="166">
        <v>4.6570336280070221E-2</v>
      </c>
      <c r="E1266" s="130">
        <v>5.4008106722493295E-2</v>
      </c>
      <c r="F1266" s="131">
        <v>0.22952391414862641</v>
      </c>
      <c r="G1266" s="131">
        <v>1.9362466974551383E-3</v>
      </c>
      <c r="H1266" s="145">
        <v>2.0000009999999999E-3</v>
      </c>
      <c r="I1266" s="145">
        <v>1.5750005000000001E-2</v>
      </c>
      <c r="J1266" s="132">
        <v>2.0941268124959507E-3</v>
      </c>
      <c r="K1266" s="146">
        <v>1.9576702807560167E-4</v>
      </c>
      <c r="L1266" s="147">
        <v>2.0461873748923727E-4</v>
      </c>
    </row>
    <row r="1267" spans="1:12" ht="15.75" x14ac:dyDescent="0.25">
      <c r="A1267" s="164" t="s">
        <v>97</v>
      </c>
      <c r="B1267" s="126">
        <v>2016</v>
      </c>
      <c r="C1267" s="165" t="s">
        <v>98</v>
      </c>
      <c r="D1267" s="166">
        <v>4.5673256900856843E-2</v>
      </c>
      <c r="E1267" s="130">
        <v>4.4082032851495444E-2</v>
      </c>
      <c r="F1267" s="131">
        <v>0.19288666057524184</v>
      </c>
      <c r="G1267" s="131">
        <v>1.7916677832464916E-3</v>
      </c>
      <c r="H1267" s="145">
        <v>2.0000009999999999E-3</v>
      </c>
      <c r="I1267" s="145">
        <v>1.5750005000000001E-2</v>
      </c>
      <c r="J1267" s="132">
        <v>1.9393647143429486E-3</v>
      </c>
      <c r="K1267" s="146">
        <v>1.6524991749704605E-4</v>
      </c>
      <c r="L1267" s="147">
        <v>1.7272178775240397E-4</v>
      </c>
    </row>
    <row r="1268" spans="1:12" ht="15.75" x14ac:dyDescent="0.25">
      <c r="A1268" s="164" t="s">
        <v>97</v>
      </c>
      <c r="B1268" s="126">
        <v>2017</v>
      </c>
      <c r="C1268" s="165" t="s">
        <v>1478</v>
      </c>
      <c r="D1268" s="166">
        <v>4.4594328801265772E-2</v>
      </c>
      <c r="E1268" s="130">
        <v>3.6126340952576247E-2</v>
      </c>
      <c r="F1268" s="131">
        <v>0.16262166232986502</v>
      </c>
      <c r="G1268" s="131">
        <v>1.7176032729685532E-3</v>
      </c>
      <c r="H1268" s="145">
        <v>2.0000009999999999E-3</v>
      </c>
      <c r="I1268" s="145">
        <v>1.5750004999999997E-2</v>
      </c>
      <c r="J1268" s="132">
        <v>1.8603139560106001E-3</v>
      </c>
      <c r="K1268" s="146">
        <v>1.5043996174857646E-4</v>
      </c>
      <c r="L1268" s="147">
        <v>1.572421846281282E-4</v>
      </c>
    </row>
    <row r="1269" spans="1:12" ht="15.75" x14ac:dyDescent="0.25">
      <c r="A1269" s="164" t="s">
        <v>97</v>
      </c>
      <c r="B1269" s="126">
        <v>2018</v>
      </c>
      <c r="C1269" s="165" t="s">
        <v>1479</v>
      </c>
      <c r="D1269" s="166">
        <v>4.3455276241070123E-2</v>
      </c>
      <c r="E1269" s="130">
        <v>2.9488726832371685E-2</v>
      </c>
      <c r="F1269" s="131">
        <v>0.13675171581308293</v>
      </c>
      <c r="G1269" s="131">
        <v>1.678824193027897E-3</v>
      </c>
      <c r="H1269" s="145">
        <v>2.0000009999999999E-3</v>
      </c>
      <c r="I1269" s="145">
        <v>1.5750005000000001E-2</v>
      </c>
      <c r="J1269" s="132">
        <v>1.819306313539327E-3</v>
      </c>
      <c r="K1269" s="146">
        <v>1.3821787321337348E-4</v>
      </c>
      <c r="L1269" s="147">
        <v>1.4446747289652211E-4</v>
      </c>
    </row>
    <row r="1270" spans="1:12" ht="15.75" x14ac:dyDescent="0.25">
      <c r="A1270" s="164" t="s">
        <v>97</v>
      </c>
      <c r="B1270" s="126">
        <v>2019</v>
      </c>
      <c r="C1270" s="165" t="s">
        <v>1480</v>
      </c>
      <c r="D1270" s="166">
        <v>4.227871428291944E-2</v>
      </c>
      <c r="E1270" s="130">
        <v>2.4012084449542292E-2</v>
      </c>
      <c r="F1270" s="131">
        <v>0.11504380789418042</v>
      </c>
      <c r="G1270" s="131">
        <v>1.6525334139123849E-3</v>
      </c>
      <c r="H1270" s="145">
        <v>2.0000010000000004E-3</v>
      </c>
      <c r="I1270" s="145">
        <v>1.5750005000000001E-2</v>
      </c>
      <c r="J1270" s="132">
        <v>1.7916905324002056E-3</v>
      </c>
      <c r="K1270" s="146">
        <v>1.2611868667284843E-4</v>
      </c>
      <c r="L1270" s="147">
        <v>1.3182121672982011E-4</v>
      </c>
    </row>
    <row r="1271" spans="1:12" ht="15.75" x14ac:dyDescent="0.25">
      <c r="A1271" s="164" t="s">
        <v>97</v>
      </c>
      <c r="B1271" s="126">
        <v>2020</v>
      </c>
      <c r="C1271" s="165" t="s">
        <v>1481</v>
      </c>
      <c r="D1271" s="166">
        <v>4.1081112582827518E-2</v>
      </c>
      <c r="E1271" s="130">
        <v>2.005886003758222E-2</v>
      </c>
      <c r="F1271" s="131">
        <v>9.7162029004515343E-2</v>
      </c>
      <c r="G1271" s="131">
        <v>1.6073860693473852E-3</v>
      </c>
      <c r="H1271" s="145">
        <v>2.0000009999999999E-3</v>
      </c>
      <c r="I1271" s="145">
        <v>1.5750005000000001E-2</v>
      </c>
      <c r="J1271" s="132">
        <v>1.7430795015518667E-3</v>
      </c>
      <c r="K1271" s="146">
        <v>1.1710867903246157E-4</v>
      </c>
      <c r="L1271" s="147">
        <v>1.2240380967007999E-4</v>
      </c>
    </row>
    <row r="1272" spans="1:12" ht="15.75" x14ac:dyDescent="0.25">
      <c r="A1272" s="164" t="s">
        <v>97</v>
      </c>
      <c r="B1272" s="126">
        <v>2021</v>
      </c>
      <c r="C1272" s="165" t="s">
        <v>1482</v>
      </c>
      <c r="D1272" s="166">
        <v>3.9874917631042256E-2</v>
      </c>
      <c r="E1272" s="130">
        <v>1.7356203017893115E-2</v>
      </c>
      <c r="F1272" s="131">
        <v>8.297845455827417E-2</v>
      </c>
      <c r="G1272" s="131">
        <v>1.5593848436231217E-3</v>
      </c>
      <c r="H1272" s="145">
        <v>2.0000009999999999E-3</v>
      </c>
      <c r="I1272" s="145">
        <v>1.5750005000000001E-2</v>
      </c>
      <c r="J1272" s="132">
        <v>1.6912571571503212E-3</v>
      </c>
      <c r="K1272" s="146">
        <v>1.0894461943851019E-4</v>
      </c>
      <c r="L1272" s="147">
        <v>1.1387061053602994E-4</v>
      </c>
    </row>
    <row r="1273" spans="1:12" ht="15.75" x14ac:dyDescent="0.25">
      <c r="A1273" s="164" t="s">
        <v>97</v>
      </c>
      <c r="B1273" s="126">
        <v>2022</v>
      </c>
      <c r="C1273" s="165" t="s">
        <v>1483</v>
      </c>
      <c r="D1273" s="166">
        <v>3.8681601513941469E-2</v>
      </c>
      <c r="E1273" s="130">
        <v>1.4730807561874285E-2</v>
      </c>
      <c r="F1273" s="131">
        <v>7.0985921643169872E-2</v>
      </c>
      <c r="G1273" s="131">
        <v>1.4832433687570691E-3</v>
      </c>
      <c r="H1273" s="145">
        <v>2.0000010000000004E-3</v>
      </c>
      <c r="I1273" s="145">
        <v>1.5750005000000001E-2</v>
      </c>
      <c r="J1273" s="132">
        <v>1.6088676612792483E-3</v>
      </c>
      <c r="K1273" s="146">
        <v>1.0029758171183031E-4</v>
      </c>
      <c r="L1273" s="147">
        <v>1.0483259581510171E-4</v>
      </c>
    </row>
    <row r="1274" spans="1:12" ht="15.75" x14ac:dyDescent="0.25">
      <c r="A1274" s="164" t="s">
        <v>97</v>
      </c>
      <c r="B1274" s="126">
        <v>2023</v>
      </c>
      <c r="C1274" s="165" t="s">
        <v>1484</v>
      </c>
      <c r="D1274" s="166">
        <v>3.7498807721349191E-2</v>
      </c>
      <c r="E1274" s="130">
        <v>1.2579121698333799E-2</v>
      </c>
      <c r="F1274" s="131">
        <v>6.1001196396246127E-2</v>
      </c>
      <c r="G1274" s="131">
        <v>1.4087004806897555E-3</v>
      </c>
      <c r="H1274" s="145">
        <v>2.0000009999999999E-3</v>
      </c>
      <c r="I1274" s="145">
        <v>1.5750005000000001E-2</v>
      </c>
      <c r="J1274" s="132">
        <v>1.5283080138848088E-3</v>
      </c>
      <c r="K1274" s="146">
        <v>8.8739844976442025E-5</v>
      </c>
      <c r="L1274" s="147">
        <v>9.2752270254783364E-5</v>
      </c>
    </row>
    <row r="1275" spans="1:12" ht="15.75" x14ac:dyDescent="0.25">
      <c r="A1275" s="164" t="s">
        <v>97</v>
      </c>
      <c r="B1275" s="126">
        <v>2024</v>
      </c>
      <c r="C1275" s="165" t="s">
        <v>1485</v>
      </c>
      <c r="D1275" s="166">
        <v>3.6332772531656059E-2</v>
      </c>
      <c r="E1275" s="130">
        <v>1.0818326645959631E-2</v>
      </c>
      <c r="F1275" s="131">
        <v>5.2895189393639928E-2</v>
      </c>
      <c r="G1275" s="131">
        <v>1.3426881840778737E-3</v>
      </c>
      <c r="H1275" s="145">
        <v>2.0000009999999995E-3</v>
      </c>
      <c r="I1275" s="145">
        <v>1.5750005000000001E-2</v>
      </c>
      <c r="J1275" s="132">
        <v>1.4569670955476939E-3</v>
      </c>
      <c r="K1275" s="146">
        <v>7.843997900352606E-5</v>
      </c>
      <c r="L1275" s="147">
        <v>8.1986689748045854E-5</v>
      </c>
    </row>
    <row r="1276" spans="1:12" ht="15.75" x14ac:dyDescent="0.25">
      <c r="A1276" s="164" t="s">
        <v>97</v>
      </c>
      <c r="B1276" s="126">
        <v>2025</v>
      </c>
      <c r="C1276" s="165" t="s">
        <v>1486</v>
      </c>
      <c r="D1276" s="166">
        <v>3.5185126526642539E-2</v>
      </c>
      <c r="E1276" s="130">
        <v>9.3924117746395884E-3</v>
      </c>
      <c r="F1276" s="131">
        <v>4.640403873410133E-2</v>
      </c>
      <c r="G1276" s="131">
        <v>1.287986953221358E-3</v>
      </c>
      <c r="H1276" s="145">
        <v>2.0000009999999995E-3</v>
      </c>
      <c r="I1276" s="145">
        <v>1.5750005000000001E-2</v>
      </c>
      <c r="J1276" s="132">
        <v>1.3977746740157896E-3</v>
      </c>
      <c r="K1276" s="146">
        <v>7.1450844798428127E-5</v>
      </c>
      <c r="L1276" s="147">
        <v>7.4681537689173864E-5</v>
      </c>
    </row>
    <row r="1277" spans="1:12" ht="15.75" x14ac:dyDescent="0.25">
      <c r="A1277" s="164" t="s">
        <v>97</v>
      </c>
      <c r="B1277" s="126">
        <v>2026</v>
      </c>
      <c r="C1277" s="165" t="s">
        <v>1487</v>
      </c>
      <c r="D1277" s="166">
        <v>3.4074721905973437E-2</v>
      </c>
      <c r="E1277" s="130">
        <v>8.1674600712913267E-3</v>
      </c>
      <c r="F1277" s="131">
        <v>4.1137504131429838E-2</v>
      </c>
      <c r="G1277" s="131">
        <v>1.2238368945828733E-3</v>
      </c>
      <c r="H1277" s="145">
        <v>2.0000009999999999E-3</v>
      </c>
      <c r="I1277" s="145">
        <v>1.5750005000000001E-2</v>
      </c>
      <c r="J1277" s="132">
        <v>1.3283101616725554E-3</v>
      </c>
      <c r="K1277" s="146">
        <v>6.4278663788347541E-5</v>
      </c>
      <c r="L1277" s="147">
        <v>6.7185064808114741E-5</v>
      </c>
    </row>
    <row r="1278" spans="1:12" ht="15.75" x14ac:dyDescent="0.25">
      <c r="A1278" s="164" t="s">
        <v>97</v>
      </c>
      <c r="B1278" s="126">
        <v>2027</v>
      </c>
      <c r="C1278" s="165" t="s">
        <v>1488</v>
      </c>
      <c r="D1278" s="166">
        <v>3.3097259967923523E-2</v>
      </c>
      <c r="E1278" s="130">
        <v>7.2054132620188284E-3</v>
      </c>
      <c r="F1278" s="131">
        <v>3.6885821696013579E-2</v>
      </c>
      <c r="G1278" s="131">
        <v>1.1589683945876143E-3</v>
      </c>
      <c r="H1278" s="145">
        <v>2.0000009999999999E-3</v>
      </c>
      <c r="I1278" s="145">
        <v>1.5750005000000001E-2</v>
      </c>
      <c r="J1278" s="132">
        <v>1.2581788411388586E-3</v>
      </c>
      <c r="K1278" s="146">
        <v>5.4390628503566871E-5</v>
      </c>
      <c r="L1278" s="147">
        <v>5.6849937287037721E-5</v>
      </c>
    </row>
    <row r="1279" spans="1:12" ht="15.75" x14ac:dyDescent="0.25">
      <c r="A1279" s="164" t="s">
        <v>97</v>
      </c>
      <c r="B1279" s="126">
        <v>2028</v>
      </c>
      <c r="C1279" s="165" t="s">
        <v>1489</v>
      </c>
      <c r="D1279" s="166">
        <v>3.2206304333074975E-2</v>
      </c>
      <c r="E1279" s="130">
        <v>6.4195210514485148E-3</v>
      </c>
      <c r="F1279" s="131">
        <v>3.3487878297199479E-2</v>
      </c>
      <c r="G1279" s="131">
        <v>1.0911344138876541E-3</v>
      </c>
      <c r="H1279" s="145">
        <v>2.0000009999999999E-3</v>
      </c>
      <c r="I1279" s="145">
        <v>1.5750005000000001E-2</v>
      </c>
      <c r="J1279" s="132">
        <v>1.184708968550796E-3</v>
      </c>
      <c r="K1279" s="146">
        <v>4.718997579231516E-5</v>
      </c>
      <c r="L1279" s="147">
        <v>4.9323690565885144E-5</v>
      </c>
    </row>
    <row r="1280" spans="1:12" ht="15.75" x14ac:dyDescent="0.25">
      <c r="A1280" s="164" t="s">
        <v>97</v>
      </c>
      <c r="B1280" s="126">
        <v>2029</v>
      </c>
      <c r="C1280" s="165" t="s">
        <v>1490</v>
      </c>
      <c r="D1280" s="166">
        <v>3.1397686438933273E-2</v>
      </c>
      <c r="E1280" s="130">
        <v>5.7565997965875722E-3</v>
      </c>
      <c r="F1280" s="131">
        <v>3.0711113135154559E-2</v>
      </c>
      <c r="G1280" s="131">
        <v>1.0275234192368605E-3</v>
      </c>
      <c r="H1280" s="145">
        <v>2.0000009999999999E-3</v>
      </c>
      <c r="I1280" s="145">
        <v>1.5750005000000001E-2</v>
      </c>
      <c r="J1280" s="132">
        <v>1.1156879276703342E-3</v>
      </c>
      <c r="K1280" s="146">
        <v>4.337451744600493E-5</v>
      </c>
      <c r="L1280" s="147">
        <v>4.5335723488546097E-5</v>
      </c>
    </row>
    <row r="1281" spans="1:12" ht="15.75" x14ac:dyDescent="0.25">
      <c r="A1281" s="164" t="s">
        <v>97</v>
      </c>
      <c r="B1281" s="126">
        <v>2030</v>
      </c>
      <c r="C1281" s="165" t="s">
        <v>1491</v>
      </c>
      <c r="D1281" s="166">
        <v>3.0669460759957148E-2</v>
      </c>
      <c r="E1281" s="130">
        <v>5.1960958296898641E-3</v>
      </c>
      <c r="F1281" s="131">
        <v>2.8436406347929873E-2</v>
      </c>
      <c r="G1281" s="131">
        <v>9.6495044840416635E-4</v>
      </c>
      <c r="H1281" s="145">
        <v>2.0000009999999999E-3</v>
      </c>
      <c r="I1281" s="145">
        <v>1.5750005000000001E-2</v>
      </c>
      <c r="J1281" s="132">
        <v>1.0478516797029238E-3</v>
      </c>
      <c r="K1281" s="146">
        <v>3.8239684861378252E-5</v>
      </c>
      <c r="L1281" s="147">
        <v>3.9968712080083667E-5</v>
      </c>
    </row>
    <row r="1282" spans="1:12" ht="15.75" x14ac:dyDescent="0.25">
      <c r="A1282" s="164" t="s">
        <v>97</v>
      </c>
      <c r="B1282" s="126">
        <v>2031</v>
      </c>
      <c r="C1282" s="165" t="s">
        <v>1492</v>
      </c>
      <c r="D1282" s="166">
        <v>3.001598282708896E-2</v>
      </c>
      <c r="E1282" s="130">
        <v>4.7262940265708079E-3</v>
      </c>
      <c r="F1282" s="131">
        <v>2.6605459389781424E-2</v>
      </c>
      <c r="G1282" s="131">
        <v>9.0758826287142078E-4</v>
      </c>
      <c r="H1282" s="145">
        <v>2.0000009999999999E-3</v>
      </c>
      <c r="I1282" s="145">
        <v>1.5750005000000001E-2</v>
      </c>
      <c r="J1282" s="132">
        <v>9.8561132214728818E-4</v>
      </c>
      <c r="K1282" s="146">
        <v>3.4765684507850192E-5</v>
      </c>
      <c r="L1282" s="147">
        <v>3.6337635625718124E-5</v>
      </c>
    </row>
    <row r="1283" spans="1:12" ht="15.75" x14ac:dyDescent="0.25">
      <c r="A1283" s="164" t="s">
        <v>97</v>
      </c>
      <c r="B1283" s="126">
        <v>2032</v>
      </c>
      <c r="C1283" s="165" t="s">
        <v>1493</v>
      </c>
      <c r="D1283" s="166">
        <v>2.943243165838141E-2</v>
      </c>
      <c r="E1283" s="130">
        <v>4.3149829532275214E-3</v>
      </c>
      <c r="F1283" s="131">
        <v>2.5088852368660243E-2</v>
      </c>
      <c r="G1283" s="131">
        <v>8.535264984124532E-4</v>
      </c>
      <c r="H1283" s="145">
        <v>2.0000009999999999E-3</v>
      </c>
      <c r="I1283" s="145">
        <v>1.5750005000000001E-2</v>
      </c>
      <c r="J1283" s="132">
        <v>9.2695122526535788E-4</v>
      </c>
      <c r="K1283" s="146">
        <v>3.1536152168168912E-5</v>
      </c>
      <c r="L1283" s="147">
        <v>3.2962074058553215E-5</v>
      </c>
    </row>
    <row r="1284" spans="1:12" ht="15.75" x14ac:dyDescent="0.25">
      <c r="A1284" s="164" t="s">
        <v>97</v>
      </c>
      <c r="B1284" s="126">
        <v>2033</v>
      </c>
      <c r="C1284" s="165" t="s">
        <v>1494</v>
      </c>
      <c r="D1284" s="166">
        <v>2.8913406996985105E-2</v>
      </c>
      <c r="E1284" s="130">
        <v>3.9628972982400324E-3</v>
      </c>
      <c r="F1284" s="131">
        <v>2.3857858703360373E-2</v>
      </c>
      <c r="G1284" s="131">
        <v>8.0419579025437112E-4</v>
      </c>
      <c r="H1284" s="145">
        <v>2.0000010000000004E-3</v>
      </c>
      <c r="I1284" s="145">
        <v>1.5750005000000001E-2</v>
      </c>
      <c r="J1284" s="132">
        <v>8.7338828374353421E-4</v>
      </c>
      <c r="K1284" s="146">
        <v>2.9460512939634417E-5</v>
      </c>
      <c r="L1284" s="147">
        <v>3.0792587293477365E-5</v>
      </c>
    </row>
    <row r="1285" spans="1:12" ht="15.75" x14ac:dyDescent="0.25">
      <c r="A1285" s="164" t="s">
        <v>97</v>
      </c>
      <c r="B1285" s="126">
        <v>2034</v>
      </c>
      <c r="C1285" s="165" t="s">
        <v>1495</v>
      </c>
      <c r="D1285" s="166">
        <v>2.8453027390336817E-2</v>
      </c>
      <c r="E1285" s="130">
        <v>3.6499122289013926E-3</v>
      </c>
      <c r="F1285" s="131">
        <v>2.2830142633995316E-2</v>
      </c>
      <c r="G1285" s="131">
        <v>7.5815009734315629E-4</v>
      </c>
      <c r="H1285" s="145">
        <v>2.0000009999999995E-3</v>
      </c>
      <c r="I1285" s="145">
        <v>1.5750005000000001E-2</v>
      </c>
      <c r="J1285" s="132">
        <v>8.2338536331446959E-4</v>
      </c>
      <c r="K1285" s="146">
        <v>2.765257278156035E-5</v>
      </c>
      <c r="L1285" s="147">
        <v>2.8902899894965621E-5</v>
      </c>
    </row>
    <row r="1286" spans="1:12" ht="15.75" x14ac:dyDescent="0.25">
      <c r="A1286" s="164" t="s">
        <v>97</v>
      </c>
      <c r="B1286" s="126">
        <v>2035</v>
      </c>
      <c r="C1286" s="165" t="s">
        <v>1496</v>
      </c>
      <c r="D1286" s="166">
        <v>2.8046643965099396E-2</v>
      </c>
      <c r="E1286" s="130">
        <v>3.3690646140059188E-3</v>
      </c>
      <c r="F1286" s="131">
        <v>2.1967090612158069E-2</v>
      </c>
      <c r="G1286" s="131">
        <v>7.1522671996616255E-4</v>
      </c>
      <c r="H1286" s="145">
        <v>2.0000010000000004E-3</v>
      </c>
      <c r="I1286" s="145">
        <v>1.5750005000000001E-2</v>
      </c>
      <c r="J1286" s="132">
        <v>7.76772310584942E-4</v>
      </c>
      <c r="K1286" s="146">
        <v>2.600100905337021E-5</v>
      </c>
      <c r="L1286" s="147">
        <v>2.7176663608679965E-5</v>
      </c>
    </row>
    <row r="1287" spans="1:12" ht="15.75" x14ac:dyDescent="0.25">
      <c r="A1287" s="164" t="s">
        <v>97</v>
      </c>
      <c r="B1287" s="126">
        <v>2036</v>
      </c>
      <c r="C1287" s="165" t="s">
        <v>1497</v>
      </c>
      <c r="D1287" s="166">
        <v>2.76898729613415E-2</v>
      </c>
      <c r="E1287" s="130">
        <v>3.1234638573593093E-3</v>
      </c>
      <c r="F1287" s="131">
        <v>2.1253659670992679E-2</v>
      </c>
      <c r="G1287" s="131">
        <v>6.7722267339842838E-4</v>
      </c>
      <c r="H1287" s="145">
        <v>2.0000009999999995E-3</v>
      </c>
      <c r="I1287" s="145">
        <v>1.5750005000000001E-2</v>
      </c>
      <c r="J1287" s="132">
        <v>7.3550990626547225E-4</v>
      </c>
      <c r="K1287" s="146">
        <v>2.4334285253100364E-5</v>
      </c>
      <c r="L1287" s="147">
        <v>2.5434570398438037E-5</v>
      </c>
    </row>
    <row r="1288" spans="1:12" ht="15.75" x14ac:dyDescent="0.25">
      <c r="A1288" s="164" t="s">
        <v>97</v>
      </c>
      <c r="B1288" s="126">
        <v>2037</v>
      </c>
      <c r="C1288" s="165" t="s">
        <v>1498</v>
      </c>
      <c r="D1288" s="166">
        <v>2.7380638271553799E-2</v>
      </c>
      <c r="E1288" s="130">
        <v>2.9123777708948708E-3</v>
      </c>
      <c r="F1288" s="131">
        <v>2.067663262408051E-2</v>
      </c>
      <c r="G1288" s="131">
        <v>6.4306273530550075E-4</v>
      </c>
      <c r="H1288" s="145">
        <v>2.0000010000000004E-3</v>
      </c>
      <c r="I1288" s="145">
        <v>1.5750005000000001E-2</v>
      </c>
      <c r="J1288" s="132">
        <v>6.9841881145499426E-4</v>
      </c>
      <c r="K1288" s="146">
        <v>2.2894348432640804E-5</v>
      </c>
      <c r="L1288" s="147">
        <v>2.3929533599455502E-5</v>
      </c>
    </row>
    <row r="1289" spans="1:12" ht="15.75" x14ac:dyDescent="0.25">
      <c r="A1289" s="164" t="s">
        <v>97</v>
      </c>
      <c r="B1289" s="126">
        <v>2038</v>
      </c>
      <c r="C1289" s="165" t="s">
        <v>1499</v>
      </c>
      <c r="D1289" s="166">
        <v>2.7113608704974063E-2</v>
      </c>
      <c r="E1289" s="130">
        <v>2.7242672113293683E-3</v>
      </c>
      <c r="F1289" s="131">
        <v>2.0179928599487768E-2</v>
      </c>
      <c r="G1289" s="131">
        <v>6.1266793909357808E-4</v>
      </c>
      <c r="H1289" s="145">
        <v>2.0000010000000004E-3</v>
      </c>
      <c r="I1289" s="145">
        <v>1.5750005000000001E-2</v>
      </c>
      <c r="J1289" s="132">
        <v>6.654082011749255E-4</v>
      </c>
      <c r="K1289" s="146">
        <v>2.1794223569452907E-5</v>
      </c>
      <c r="L1289" s="147">
        <v>2.2779660124837625E-5</v>
      </c>
    </row>
    <row r="1290" spans="1:12" ht="15.75" x14ac:dyDescent="0.25">
      <c r="A1290" s="164" t="s">
        <v>97</v>
      </c>
      <c r="B1290" s="126">
        <v>2039</v>
      </c>
      <c r="C1290" s="165" t="s">
        <v>1500</v>
      </c>
      <c r="D1290" s="166">
        <v>2.6883435715116966E-2</v>
      </c>
      <c r="E1290" s="130">
        <v>2.5471439752470983E-3</v>
      </c>
      <c r="F1290" s="131">
        <v>1.97165726113347E-2</v>
      </c>
      <c r="G1290" s="131">
        <v>5.8557609040670901E-4</v>
      </c>
      <c r="H1290" s="145">
        <v>2.0000009999999999E-3</v>
      </c>
      <c r="I1290" s="145">
        <v>1.5750005000000001E-2</v>
      </c>
      <c r="J1290" s="132">
        <v>6.3598436581526635E-4</v>
      </c>
      <c r="K1290" s="146">
        <v>2.0833768756470789E-5</v>
      </c>
      <c r="L1290" s="147">
        <v>2.1775774584854174E-5</v>
      </c>
    </row>
    <row r="1291" spans="1:12" ht="15.75" x14ac:dyDescent="0.25">
      <c r="A1291" s="164" t="s">
        <v>97</v>
      </c>
      <c r="B1291" s="126">
        <v>2040</v>
      </c>
      <c r="C1291" s="165" t="s">
        <v>1501</v>
      </c>
      <c r="D1291" s="166">
        <v>2.668635552226049E-2</v>
      </c>
      <c r="E1291" s="130">
        <v>2.3880701646781942E-3</v>
      </c>
      <c r="F1291" s="131">
        <v>1.9327774122211826E-2</v>
      </c>
      <c r="G1291" s="131">
        <v>5.6172462914733372E-4</v>
      </c>
      <c r="H1291" s="145">
        <v>2.0000009999999999E-3</v>
      </c>
      <c r="I1291" s="145">
        <v>1.5750005000000004E-2</v>
      </c>
      <c r="J1291" s="132">
        <v>6.1007729308214264E-4</v>
      </c>
      <c r="K1291" s="146">
        <v>2.0046347771441972E-5</v>
      </c>
      <c r="L1291" s="147">
        <v>2.0952750958959868E-5</v>
      </c>
    </row>
    <row r="1292" spans="1:12" ht="15.75" x14ac:dyDescent="0.25">
      <c r="A1292" s="164" t="s">
        <v>97</v>
      </c>
      <c r="B1292" s="126">
        <v>2041</v>
      </c>
      <c r="C1292" s="165" t="s">
        <v>1502</v>
      </c>
      <c r="D1292" s="166">
        <v>2.6520089684295974E-2</v>
      </c>
      <c r="E1292" s="130">
        <v>2.2550135267694052E-3</v>
      </c>
      <c r="F1292" s="131">
        <v>1.9013762996805808E-2</v>
      </c>
      <c r="G1292" s="131">
        <v>5.4251555813537335E-4</v>
      </c>
      <c r="H1292" s="145">
        <v>2.0000009999999999E-3</v>
      </c>
      <c r="I1292" s="145">
        <v>1.5750005000000001E-2</v>
      </c>
      <c r="J1292" s="132">
        <v>5.8921467698242196E-4</v>
      </c>
      <c r="K1292" s="146">
        <v>1.9366535975114064E-5</v>
      </c>
      <c r="L1292" s="147">
        <v>2.024220452256329E-5</v>
      </c>
    </row>
    <row r="1293" spans="1:12" ht="15.75" x14ac:dyDescent="0.25">
      <c r="A1293" s="164" t="s">
        <v>97</v>
      </c>
      <c r="B1293" s="126">
        <v>2042</v>
      </c>
      <c r="C1293" s="165" t="s">
        <v>1503</v>
      </c>
      <c r="D1293" s="166">
        <v>2.6377778084098073E-2</v>
      </c>
      <c r="E1293" s="130">
        <v>2.1403446647509069E-3</v>
      </c>
      <c r="F1293" s="131">
        <v>1.8736530001898507E-2</v>
      </c>
      <c r="G1293" s="131">
        <v>5.2603930001285588E-4</v>
      </c>
      <c r="H1293" s="145">
        <v>2.0000009999999999E-3</v>
      </c>
      <c r="I1293" s="145">
        <v>1.5750005000000004E-2</v>
      </c>
      <c r="J1293" s="132">
        <v>5.7131951643718461E-4</v>
      </c>
      <c r="K1293" s="146">
        <v>1.8798699634781118E-5</v>
      </c>
      <c r="L1293" s="147">
        <v>1.9648695720921244E-5</v>
      </c>
    </row>
    <row r="1294" spans="1:12" ht="15.75" x14ac:dyDescent="0.25">
      <c r="A1294" s="164" t="s">
        <v>97</v>
      </c>
      <c r="B1294" s="126">
        <v>2043</v>
      </c>
      <c r="C1294" s="165" t="s">
        <v>1504</v>
      </c>
      <c r="D1294" s="166">
        <v>2.6258155853205813E-2</v>
      </c>
      <c r="E1294" s="130">
        <v>2.0545518179778733E-3</v>
      </c>
      <c r="F1294" s="131">
        <v>1.8536463138971341E-2</v>
      </c>
      <c r="G1294" s="131">
        <v>5.1202012811393371E-4</v>
      </c>
      <c r="H1294" s="145">
        <v>2.0000009999999995E-3</v>
      </c>
      <c r="I1294" s="145">
        <v>1.5750004999999997E-2</v>
      </c>
      <c r="J1294" s="132">
        <v>5.5609234018410485E-4</v>
      </c>
      <c r="K1294" s="146">
        <v>1.8330098673146957E-5</v>
      </c>
      <c r="L1294" s="147">
        <v>1.9158908720790092E-5</v>
      </c>
    </row>
    <row r="1295" spans="1:12" ht="15.75" x14ac:dyDescent="0.25">
      <c r="A1295" s="164" t="s">
        <v>97</v>
      </c>
      <c r="B1295" s="126">
        <v>2044</v>
      </c>
      <c r="C1295" s="165" t="s">
        <v>1505</v>
      </c>
      <c r="D1295" s="166">
        <v>2.6156492886605209E-2</v>
      </c>
      <c r="E1295" s="130">
        <v>1.9940111359815294E-3</v>
      </c>
      <c r="F1295" s="131">
        <v>1.8400390989547166E-2</v>
      </c>
      <c r="G1295" s="131">
        <v>5.0018056013846721E-4</v>
      </c>
      <c r="H1295" s="145">
        <v>2.0000009999999995E-3</v>
      </c>
      <c r="I1295" s="145">
        <v>1.5750004999999997E-2</v>
      </c>
      <c r="J1295" s="132">
        <v>5.432327556632241E-4</v>
      </c>
      <c r="K1295" s="146">
        <v>1.7918319350456517E-5</v>
      </c>
      <c r="L1295" s="147">
        <v>1.8728508924456638E-5</v>
      </c>
    </row>
    <row r="1296" spans="1:12" ht="15.75" x14ac:dyDescent="0.25">
      <c r="A1296" s="164" t="s">
        <v>97</v>
      </c>
      <c r="B1296" s="126">
        <v>2045</v>
      </c>
      <c r="C1296" s="165" t="s">
        <v>1506</v>
      </c>
      <c r="D1296" s="166">
        <v>2.6068311986896735E-2</v>
      </c>
      <c r="E1296" s="130">
        <v>1.9567523836008993E-3</v>
      </c>
      <c r="F1296" s="131">
        <v>1.832881853030869E-2</v>
      </c>
      <c r="G1296" s="131">
        <v>4.9034525050514852E-4</v>
      </c>
      <c r="H1296" s="145">
        <v>2.0000009999999999E-3</v>
      </c>
      <c r="I1296" s="145">
        <v>1.5750004999999997E-2</v>
      </c>
      <c r="J1296" s="132">
        <v>5.3254774188643767E-4</v>
      </c>
      <c r="K1296" s="146">
        <v>1.7651584145980963E-5</v>
      </c>
      <c r="L1296" s="147">
        <v>1.8449713216695595E-5</v>
      </c>
    </row>
    <row r="1297" spans="1:12" ht="15.75" x14ac:dyDescent="0.25">
      <c r="A1297" s="164" t="s">
        <v>97</v>
      </c>
      <c r="B1297" s="126">
        <v>2046</v>
      </c>
      <c r="C1297" s="165" t="s">
        <v>1507</v>
      </c>
      <c r="D1297" s="166">
        <v>2.599251306868422E-2</v>
      </c>
      <c r="E1297" s="130">
        <v>1.9255379183705378E-3</v>
      </c>
      <c r="F1297" s="131">
        <v>1.8271337528683006E-2</v>
      </c>
      <c r="G1297" s="131">
        <v>4.8216832906090493E-4</v>
      </c>
      <c r="H1297" s="145">
        <v>2.0000009999999999E-3</v>
      </c>
      <c r="I1297" s="145">
        <v>1.5750004999999997E-2</v>
      </c>
      <c r="J1297" s="132">
        <v>5.2366444748543181E-4</v>
      </c>
      <c r="K1297" s="146">
        <v>1.7405640741758506E-5</v>
      </c>
      <c r="L1297" s="147">
        <v>1.8192647495389721E-5</v>
      </c>
    </row>
    <row r="1298" spans="1:12" ht="15.75" x14ac:dyDescent="0.25">
      <c r="A1298" s="164" t="s">
        <v>97</v>
      </c>
      <c r="B1298" s="126">
        <v>2047</v>
      </c>
      <c r="C1298" s="165" t="s">
        <v>1508</v>
      </c>
      <c r="D1298" s="166">
        <v>2.5929842380306017E-2</v>
      </c>
      <c r="E1298" s="130">
        <v>1.8999643472000856E-3</v>
      </c>
      <c r="F1298" s="131">
        <v>1.8224803335100903E-2</v>
      </c>
      <c r="G1298" s="131">
        <v>4.7548080478688586E-4</v>
      </c>
      <c r="H1298" s="145">
        <v>2.0000009999999999E-3</v>
      </c>
      <c r="I1298" s="145">
        <v>1.5750005000000001E-2</v>
      </c>
      <c r="J1298" s="132">
        <v>5.1640049447914077E-4</v>
      </c>
      <c r="K1298" s="146">
        <v>1.7170719396741386E-5</v>
      </c>
      <c r="L1298" s="147">
        <v>1.7947095783670528E-5</v>
      </c>
    </row>
    <row r="1299" spans="1:12" ht="15.75" x14ac:dyDescent="0.25">
      <c r="A1299" s="164" t="s">
        <v>97</v>
      </c>
      <c r="B1299" s="126">
        <v>2048</v>
      </c>
      <c r="C1299" s="165" t="s">
        <v>1509</v>
      </c>
      <c r="D1299" s="166">
        <v>2.5877127347133634E-2</v>
      </c>
      <c r="E1299" s="130">
        <v>1.8801916942212797E-3</v>
      </c>
      <c r="F1299" s="131">
        <v>1.8192057817767445E-2</v>
      </c>
      <c r="G1299" s="131">
        <v>4.7006219606569589E-4</v>
      </c>
      <c r="H1299" s="145">
        <v>2.0000009999999999E-3</v>
      </c>
      <c r="I1299" s="145">
        <v>1.5750004999999997E-2</v>
      </c>
      <c r="J1299" s="132">
        <v>5.1051695128594013E-4</v>
      </c>
      <c r="K1299" s="146">
        <v>1.6955728903292416E-5</v>
      </c>
      <c r="L1299" s="147">
        <v>1.7722390620963585E-5</v>
      </c>
    </row>
    <row r="1300" spans="1:12" ht="15.75" x14ac:dyDescent="0.25">
      <c r="A1300" s="164" t="s">
        <v>97</v>
      </c>
      <c r="B1300" s="126">
        <v>2049</v>
      </c>
      <c r="C1300" s="165" t="s">
        <v>1510</v>
      </c>
      <c r="D1300" s="166">
        <v>2.5832013580301214E-2</v>
      </c>
      <c r="E1300" s="130">
        <v>1.8708943021429692E-3</v>
      </c>
      <c r="F1300" s="131">
        <v>1.8211250260123976E-2</v>
      </c>
      <c r="G1300" s="131">
        <v>4.663658143230028E-4</v>
      </c>
      <c r="H1300" s="145">
        <v>2.0000010000000008E-3</v>
      </c>
      <c r="I1300" s="145">
        <v>1.5750005000000001E-2</v>
      </c>
      <c r="J1300" s="132">
        <v>5.0650162214011408E-4</v>
      </c>
      <c r="K1300" s="146">
        <v>1.6843190805370803E-5</v>
      </c>
      <c r="L1300" s="147">
        <v>1.7604757621468995E-5</v>
      </c>
    </row>
    <row r="1301" spans="1:12" ht="15.75" x14ac:dyDescent="0.25">
      <c r="A1301" s="164" t="s">
        <v>97</v>
      </c>
      <c r="B1301" s="126">
        <v>2050</v>
      </c>
      <c r="C1301" s="165" t="s">
        <v>1511</v>
      </c>
      <c r="D1301" s="166">
        <v>2.5795992311868448E-2</v>
      </c>
      <c r="E1301" s="130">
        <v>1.8635832320299691E-3</v>
      </c>
      <c r="F1301" s="131">
        <v>1.8228823249386066E-2</v>
      </c>
      <c r="G1301" s="131">
        <v>4.6344636151376473E-4</v>
      </c>
      <c r="H1301" s="145">
        <v>2.0000009999999995E-3</v>
      </c>
      <c r="I1301" s="145">
        <v>1.5750005000000001E-2</v>
      </c>
      <c r="J1301" s="132">
        <v>5.0333201643250585E-4</v>
      </c>
      <c r="K1301" s="146">
        <v>1.6721068117648042E-5</v>
      </c>
      <c r="L1301" s="147">
        <v>1.7477118834724876E-5</v>
      </c>
    </row>
    <row r="1302" spans="1:12" ht="15.75" x14ac:dyDescent="0.25">
      <c r="A1302" s="164" t="s">
        <v>94</v>
      </c>
      <c r="B1302" s="126">
        <v>2015</v>
      </c>
      <c r="C1302" s="165" t="s">
        <v>96</v>
      </c>
      <c r="D1302" s="166">
        <v>4.6251531514556625E-2</v>
      </c>
      <c r="E1302" s="130">
        <v>5.0667315553370784E-2</v>
      </c>
      <c r="F1302" s="131">
        <v>0.19249024415386345</v>
      </c>
      <c r="G1302" s="131">
        <v>1.7887906180706035E-3</v>
      </c>
      <c r="H1302" s="145">
        <v>2.0000010000000004E-3</v>
      </c>
      <c r="I1302" s="145">
        <v>1.5750005000000001E-2</v>
      </c>
      <c r="J1302" s="132">
        <v>1.9368151089167876E-3</v>
      </c>
      <c r="K1302" s="146">
        <v>1.1546152858667149E-4</v>
      </c>
      <c r="L1302" s="147">
        <v>1.2068218650555431E-4</v>
      </c>
    </row>
    <row r="1303" spans="1:12" ht="15.75" x14ac:dyDescent="0.25">
      <c r="A1303" s="164" t="s">
        <v>94</v>
      </c>
      <c r="B1303" s="126">
        <v>2016</v>
      </c>
      <c r="C1303" s="165" t="s">
        <v>95</v>
      </c>
      <c r="D1303" s="166">
        <v>4.5434103373794291E-2</v>
      </c>
      <c r="E1303" s="130">
        <v>4.1843373656335565E-2</v>
      </c>
      <c r="F1303" s="131">
        <v>0.16400161497091775</v>
      </c>
      <c r="G1303" s="131">
        <v>1.6951215882528463E-3</v>
      </c>
      <c r="H1303" s="145">
        <v>2.0000009999999995E-3</v>
      </c>
      <c r="I1303" s="145">
        <v>1.5750005000000001E-2</v>
      </c>
      <c r="J1303" s="132">
        <v>1.8367943786237577E-3</v>
      </c>
      <c r="K1303" s="146">
        <v>9.9613445435502349E-5</v>
      </c>
      <c r="L1303" s="147">
        <v>1.0411752259720872E-4</v>
      </c>
    </row>
    <row r="1304" spans="1:12" ht="15.75" x14ac:dyDescent="0.25">
      <c r="A1304" s="164" t="s">
        <v>94</v>
      </c>
      <c r="B1304" s="126">
        <v>2017</v>
      </c>
      <c r="C1304" s="165" t="s">
        <v>1512</v>
      </c>
      <c r="D1304" s="166">
        <v>4.4426908733121863E-2</v>
      </c>
      <c r="E1304" s="130">
        <v>3.4733976521139631E-2</v>
      </c>
      <c r="F1304" s="131">
        <v>0.13990607138838665</v>
      </c>
      <c r="G1304" s="131">
        <v>1.6509178318590224E-3</v>
      </c>
      <c r="H1304" s="145">
        <v>2.0000009999999999E-3</v>
      </c>
      <c r="I1304" s="145">
        <v>1.5750005000000004E-2</v>
      </c>
      <c r="J1304" s="132">
        <v>1.7899497530470332E-3</v>
      </c>
      <c r="K1304" s="146">
        <v>9.0735535532039712E-5</v>
      </c>
      <c r="L1304" s="147">
        <v>9.4838195184734493E-5</v>
      </c>
    </row>
    <row r="1305" spans="1:12" ht="15.75" x14ac:dyDescent="0.25">
      <c r="A1305" s="164" t="s">
        <v>94</v>
      </c>
      <c r="B1305" s="126">
        <v>2018</v>
      </c>
      <c r="C1305" s="165" t="s">
        <v>1513</v>
      </c>
      <c r="D1305" s="166">
        <v>4.3351846070796826E-2</v>
      </c>
      <c r="E1305" s="130">
        <v>2.8597075809692209E-2</v>
      </c>
      <c r="F1305" s="131">
        <v>0.11914598324037461</v>
      </c>
      <c r="G1305" s="131">
        <v>1.6343193947425539E-3</v>
      </c>
      <c r="H1305" s="145">
        <v>2.0000009999999999E-3</v>
      </c>
      <c r="I1305" s="145">
        <v>1.5750005000000001E-2</v>
      </c>
      <c r="J1305" s="132">
        <v>1.7729006371457257E-3</v>
      </c>
      <c r="K1305" s="146">
        <v>8.3908701903546458E-5</v>
      </c>
      <c r="L1305" s="147">
        <v>8.7702683826828748E-5</v>
      </c>
    </row>
    <row r="1306" spans="1:12" ht="15.75" x14ac:dyDescent="0.25">
      <c r="A1306" s="164" t="s">
        <v>94</v>
      </c>
      <c r="B1306" s="126">
        <v>2019</v>
      </c>
      <c r="C1306" s="165" t="s">
        <v>1514</v>
      </c>
      <c r="D1306" s="166">
        <v>4.2221821996479329E-2</v>
      </c>
      <c r="E1306" s="130">
        <v>2.3409743966763982E-2</v>
      </c>
      <c r="F1306" s="131">
        <v>0.10159454588294453</v>
      </c>
      <c r="G1306" s="131">
        <v>1.6083218720619006E-3</v>
      </c>
      <c r="H1306" s="145">
        <v>2.0000010000000004E-3</v>
      </c>
      <c r="I1306" s="145">
        <v>1.5750005000000001E-2</v>
      </c>
      <c r="J1306" s="132">
        <v>1.7453866584034609E-3</v>
      </c>
      <c r="K1306" s="146">
        <v>7.7583442906164387E-5</v>
      </c>
      <c r="L1306" s="147">
        <v>8.1091417022098521E-5</v>
      </c>
    </row>
    <row r="1307" spans="1:12" ht="15.75" x14ac:dyDescent="0.25">
      <c r="A1307" s="164" t="s">
        <v>94</v>
      </c>
      <c r="B1307" s="126">
        <v>2020</v>
      </c>
      <c r="C1307" s="165" t="s">
        <v>1515</v>
      </c>
      <c r="D1307" s="166">
        <v>4.1058461650947897E-2</v>
      </c>
      <c r="E1307" s="130">
        <v>1.9754397789092441E-2</v>
      </c>
      <c r="F1307" s="131">
        <v>8.731201150956848E-2</v>
      </c>
      <c r="G1307" s="131">
        <v>1.5686806449658453E-3</v>
      </c>
      <c r="H1307" s="145">
        <v>2.0000010000000004E-3</v>
      </c>
      <c r="I1307" s="145">
        <v>1.5750004999999997E-2</v>
      </c>
      <c r="J1307" s="132">
        <v>1.7026466434356328E-3</v>
      </c>
      <c r="K1307" s="146">
        <v>7.3241597703551677E-5</v>
      </c>
      <c r="L1307" s="147">
        <v>7.6553259460331662E-5</v>
      </c>
    </row>
    <row r="1308" spans="1:12" ht="15.75" x14ac:dyDescent="0.25">
      <c r="A1308" s="164" t="s">
        <v>94</v>
      </c>
      <c r="B1308" s="126">
        <v>2021</v>
      </c>
      <c r="C1308" s="165" t="s">
        <v>1516</v>
      </c>
      <c r="D1308" s="166">
        <v>3.9865267180318263E-2</v>
      </c>
      <c r="E1308" s="130">
        <v>1.7025215112027741E-2</v>
      </c>
      <c r="F1308" s="131">
        <v>7.5465194088117804E-2</v>
      </c>
      <c r="G1308" s="131">
        <v>1.5036142312372608E-3</v>
      </c>
      <c r="H1308" s="145">
        <v>2.0000009999999999E-3</v>
      </c>
      <c r="I1308" s="145">
        <v>1.5750004999999997E-2</v>
      </c>
      <c r="J1308" s="132">
        <v>1.6322109588323567E-3</v>
      </c>
      <c r="K1308" s="146">
        <v>6.7861741648018599E-5</v>
      </c>
      <c r="L1308" s="147">
        <v>7.0930147149866809E-5</v>
      </c>
    </row>
    <row r="1309" spans="1:12" ht="15.75" x14ac:dyDescent="0.25">
      <c r="A1309" s="164" t="s">
        <v>94</v>
      </c>
      <c r="B1309" s="126">
        <v>2022</v>
      </c>
      <c r="C1309" s="165" t="s">
        <v>1517</v>
      </c>
      <c r="D1309" s="166">
        <v>3.8675546200384693E-2</v>
      </c>
      <c r="E1309" s="130">
        <v>1.4304732952070036E-2</v>
      </c>
      <c r="F1309" s="131">
        <v>6.5140557065695118E-2</v>
      </c>
      <c r="G1309" s="131">
        <v>1.424836609913768E-3</v>
      </c>
      <c r="H1309" s="145">
        <v>2.0000010000000004E-3</v>
      </c>
      <c r="I1309" s="145">
        <v>1.5750005000000001E-2</v>
      </c>
      <c r="J1309" s="132">
        <v>1.5469148531850406E-3</v>
      </c>
      <c r="K1309" s="146">
        <v>6.2793287127729016E-5</v>
      </c>
      <c r="L1309" s="147">
        <v>6.5632521578014351E-5</v>
      </c>
    </row>
    <row r="1310" spans="1:12" ht="15.75" x14ac:dyDescent="0.25">
      <c r="A1310" s="164" t="s">
        <v>94</v>
      </c>
      <c r="B1310" s="126">
        <v>2023</v>
      </c>
      <c r="C1310" s="165" t="s">
        <v>1518</v>
      </c>
      <c r="D1310" s="166">
        <v>3.7489910554870817E-2</v>
      </c>
      <c r="E1310" s="130">
        <v>1.2377310476556201E-2</v>
      </c>
      <c r="F1310" s="131">
        <v>5.6888835974073203E-2</v>
      </c>
      <c r="G1310" s="131">
        <v>1.3539775079458678E-3</v>
      </c>
      <c r="H1310" s="145">
        <v>2.0000009999999999E-3</v>
      </c>
      <c r="I1310" s="145">
        <v>1.5750005000000001E-2</v>
      </c>
      <c r="J1310" s="132">
        <v>1.4700986506289001E-3</v>
      </c>
      <c r="K1310" s="146">
        <v>5.7575141526191879E-5</v>
      </c>
      <c r="L1310" s="147">
        <v>6.0178434273874591E-5</v>
      </c>
    </row>
    <row r="1311" spans="1:12" ht="15.75" x14ac:dyDescent="0.25">
      <c r="A1311" s="164" t="s">
        <v>94</v>
      </c>
      <c r="B1311" s="126">
        <v>2024</v>
      </c>
      <c r="C1311" s="165" t="s">
        <v>1519</v>
      </c>
      <c r="D1311" s="166">
        <v>3.6317207686506599E-2</v>
      </c>
      <c r="E1311" s="130">
        <v>1.094140515296373E-2</v>
      </c>
      <c r="F1311" s="131">
        <v>5.0176000565411737E-2</v>
      </c>
      <c r="G1311" s="131">
        <v>1.3137252177227144E-3</v>
      </c>
      <c r="H1311" s="145">
        <v>2.0000009999999999E-3</v>
      </c>
      <c r="I1311" s="145">
        <v>1.5750005000000001E-2</v>
      </c>
      <c r="J1311" s="132">
        <v>1.4265755256503939E-3</v>
      </c>
      <c r="K1311" s="146">
        <v>5.2149548362141866E-5</v>
      </c>
      <c r="L1311" s="147">
        <v>5.4507515305158175E-5</v>
      </c>
    </row>
    <row r="1312" spans="1:12" ht="15.75" x14ac:dyDescent="0.25">
      <c r="A1312" s="164" t="s">
        <v>94</v>
      </c>
      <c r="B1312" s="126">
        <v>2025</v>
      </c>
      <c r="C1312" s="165" t="s">
        <v>1520</v>
      </c>
      <c r="D1312" s="166">
        <v>3.5164276161777253E-2</v>
      </c>
      <c r="E1312" s="130">
        <v>9.5892350141380603E-3</v>
      </c>
      <c r="F1312" s="131">
        <v>4.463935174973066E-2</v>
      </c>
      <c r="G1312" s="131">
        <v>1.2600260843241753E-3</v>
      </c>
      <c r="H1312" s="145">
        <v>2.0000009999999999E-3</v>
      </c>
      <c r="I1312" s="145">
        <v>1.5750005000000004E-2</v>
      </c>
      <c r="J1312" s="132">
        <v>1.3683676352785976E-3</v>
      </c>
      <c r="K1312" s="146">
        <v>4.7769189073618899E-5</v>
      </c>
      <c r="L1312" s="147">
        <v>4.9929095840661636E-5</v>
      </c>
    </row>
    <row r="1313" spans="1:12" ht="15.75" x14ac:dyDescent="0.25">
      <c r="A1313" s="164" t="s">
        <v>94</v>
      </c>
      <c r="B1313" s="126">
        <v>2026</v>
      </c>
      <c r="C1313" s="165" t="s">
        <v>1521</v>
      </c>
      <c r="D1313" s="166">
        <v>3.409070011004782E-2</v>
      </c>
      <c r="E1313" s="130">
        <v>8.486082378548452E-3</v>
      </c>
      <c r="F1313" s="131">
        <v>4.0201780217120876E-2</v>
      </c>
      <c r="G1313" s="131">
        <v>1.2044444551441292E-3</v>
      </c>
      <c r="H1313" s="145">
        <v>2.0000009999999999E-3</v>
      </c>
      <c r="I1313" s="145">
        <v>1.5750005000000001E-2</v>
      </c>
      <c r="J1313" s="132">
        <v>1.308107136081639E-3</v>
      </c>
      <c r="K1313" s="146">
        <v>4.3324457687490779E-5</v>
      </c>
      <c r="L1313" s="147">
        <v>4.5283392936925205E-5</v>
      </c>
    </row>
    <row r="1314" spans="1:12" ht="15.75" x14ac:dyDescent="0.25">
      <c r="A1314" s="164" t="s">
        <v>94</v>
      </c>
      <c r="B1314" s="126">
        <v>2027</v>
      </c>
      <c r="C1314" s="165" t="s">
        <v>1522</v>
      </c>
      <c r="D1314" s="166">
        <v>3.3104293615048283E-2</v>
      </c>
      <c r="E1314" s="130">
        <v>7.5435768784200274E-3</v>
      </c>
      <c r="F1314" s="131">
        <v>3.6475023262284446E-2</v>
      </c>
      <c r="G1314" s="131">
        <v>1.1396964948331742E-3</v>
      </c>
      <c r="H1314" s="145">
        <v>2.0000009999999999E-3</v>
      </c>
      <c r="I1314" s="145">
        <v>1.5750005000000001E-2</v>
      </c>
      <c r="J1314" s="132">
        <v>1.2379282620267572E-3</v>
      </c>
      <c r="K1314" s="146">
        <v>3.765234911256008E-5</v>
      </c>
      <c r="L1314" s="147">
        <v>3.9354819276367135E-5</v>
      </c>
    </row>
    <row r="1315" spans="1:12" ht="15.75" x14ac:dyDescent="0.25">
      <c r="A1315" s="164" t="s">
        <v>94</v>
      </c>
      <c r="B1315" s="126">
        <v>2028</v>
      </c>
      <c r="C1315" s="165" t="s">
        <v>1523</v>
      </c>
      <c r="D1315" s="166">
        <v>3.2202351156422747E-2</v>
      </c>
      <c r="E1315" s="130">
        <v>6.7556864125444521E-3</v>
      </c>
      <c r="F1315" s="131">
        <v>3.3398382907259619E-2</v>
      </c>
      <c r="G1315" s="131">
        <v>1.069821316876039E-3</v>
      </c>
      <c r="H1315" s="145">
        <v>2.0000009999999999E-3</v>
      </c>
      <c r="I1315" s="145">
        <v>1.5750005000000001E-2</v>
      </c>
      <c r="J1315" s="132">
        <v>1.1621015242873603E-3</v>
      </c>
      <c r="K1315" s="146">
        <v>3.3667745564637908E-5</v>
      </c>
      <c r="L1315" s="147">
        <v>3.5190048859568274E-5</v>
      </c>
    </row>
    <row r="1316" spans="1:12" ht="15.75" x14ac:dyDescent="0.25">
      <c r="A1316" s="164" t="s">
        <v>94</v>
      </c>
      <c r="B1316" s="126">
        <v>2029</v>
      </c>
      <c r="C1316" s="165" t="s">
        <v>1524</v>
      </c>
      <c r="D1316" s="166">
        <v>3.1380952351740043E-2</v>
      </c>
      <c r="E1316" s="130">
        <v>6.0688395292723858E-3</v>
      </c>
      <c r="F1316" s="131">
        <v>3.0780734238455929E-2</v>
      </c>
      <c r="G1316" s="131">
        <v>1.0029944083432311E-3</v>
      </c>
      <c r="H1316" s="145">
        <v>2.0000009999999999E-3</v>
      </c>
      <c r="I1316" s="145">
        <v>1.5750005000000004E-2</v>
      </c>
      <c r="J1316" s="132">
        <v>1.0895587711428443E-3</v>
      </c>
      <c r="K1316" s="146">
        <v>3.0413335009273898E-5</v>
      </c>
      <c r="L1316" s="147">
        <v>3.1788491772766953E-5</v>
      </c>
    </row>
    <row r="1317" spans="1:12" ht="15.75" x14ac:dyDescent="0.25">
      <c r="A1317" s="164" t="s">
        <v>94</v>
      </c>
      <c r="B1317" s="126">
        <v>2030</v>
      </c>
      <c r="C1317" s="165" t="s">
        <v>1525</v>
      </c>
      <c r="D1317" s="166">
        <v>3.063542960248548E-2</v>
      </c>
      <c r="E1317" s="130">
        <v>5.4943770290695236E-3</v>
      </c>
      <c r="F1317" s="131">
        <v>2.8618624669771681E-2</v>
      </c>
      <c r="G1317" s="131">
        <v>9.4083624818230209E-4</v>
      </c>
      <c r="H1317" s="145">
        <v>2.0000009999999999E-3</v>
      </c>
      <c r="I1317" s="145">
        <v>1.5750005000000004E-2</v>
      </c>
      <c r="J1317" s="132">
        <v>1.0220659338525302E-3</v>
      </c>
      <c r="K1317" s="146">
        <v>2.7829970925696088E-5</v>
      </c>
      <c r="L1317" s="147">
        <v>2.9088318864116853E-5</v>
      </c>
    </row>
    <row r="1318" spans="1:12" ht="15.75" x14ac:dyDescent="0.25">
      <c r="A1318" s="164" t="s">
        <v>94</v>
      </c>
      <c r="B1318" s="126">
        <v>2031</v>
      </c>
      <c r="C1318" s="165" t="s">
        <v>1526</v>
      </c>
      <c r="D1318" s="166">
        <v>2.9961827366705777E-2</v>
      </c>
      <c r="E1318" s="130">
        <v>5.0343272315718831E-3</v>
      </c>
      <c r="F1318" s="131">
        <v>2.6808247201922555E-2</v>
      </c>
      <c r="G1318" s="131">
        <v>8.9039303005253106E-4</v>
      </c>
      <c r="H1318" s="145">
        <v>2.0000009999999995E-3</v>
      </c>
      <c r="I1318" s="145">
        <v>1.5750005000000001E-2</v>
      </c>
      <c r="J1318" s="132">
        <v>9.6726898046998479E-4</v>
      </c>
      <c r="K1318" s="146">
        <v>2.6305101101473483E-5</v>
      </c>
      <c r="L1318" s="147">
        <v>2.7494511132611776E-5</v>
      </c>
    </row>
    <row r="1319" spans="1:12" ht="15.75" x14ac:dyDescent="0.25">
      <c r="A1319" s="164" t="s">
        <v>94</v>
      </c>
      <c r="B1319" s="126">
        <v>2032</v>
      </c>
      <c r="C1319" s="165" t="s">
        <v>1527</v>
      </c>
      <c r="D1319" s="166">
        <v>2.9357544582911572E-2</v>
      </c>
      <c r="E1319" s="130">
        <v>4.5988343859265065E-3</v>
      </c>
      <c r="F1319" s="131">
        <v>2.5275931437430395E-2</v>
      </c>
      <c r="G1319" s="131">
        <v>8.3693484147150837E-4</v>
      </c>
      <c r="H1319" s="145">
        <v>2.0000009999999995E-3</v>
      </c>
      <c r="I1319" s="145">
        <v>1.5750005000000001E-2</v>
      </c>
      <c r="J1319" s="132">
        <v>9.0919624969330144E-4</v>
      </c>
      <c r="K1319" s="146">
        <v>2.469752318776044E-5</v>
      </c>
      <c r="L1319" s="147">
        <v>2.5814233697093775E-5</v>
      </c>
    </row>
    <row r="1320" spans="1:12" ht="15.75" x14ac:dyDescent="0.25">
      <c r="A1320" s="164" t="s">
        <v>94</v>
      </c>
      <c r="B1320" s="126">
        <v>2033</v>
      </c>
      <c r="C1320" s="165" t="s">
        <v>1528</v>
      </c>
      <c r="D1320" s="166">
        <v>2.8818385797641878E-2</v>
      </c>
      <c r="E1320" s="130">
        <v>4.2153851479363362E-3</v>
      </c>
      <c r="F1320" s="131">
        <v>2.3975134652876651E-2</v>
      </c>
      <c r="G1320" s="131">
        <v>7.8786773106109386E-4</v>
      </c>
      <c r="H1320" s="145">
        <v>2.0000009999999999E-3</v>
      </c>
      <c r="I1320" s="145">
        <v>1.5750005000000004E-2</v>
      </c>
      <c r="J1320" s="132">
        <v>8.5587857008659362E-4</v>
      </c>
      <c r="K1320" s="146">
        <v>2.3592853416686204E-5</v>
      </c>
      <c r="L1320" s="147">
        <v>2.4659616406254895E-5</v>
      </c>
    </row>
    <row r="1321" spans="1:12" ht="15.75" x14ac:dyDescent="0.25">
      <c r="A1321" s="164" t="s">
        <v>94</v>
      </c>
      <c r="B1321" s="126">
        <v>2034</v>
      </c>
      <c r="C1321" s="165" t="s">
        <v>1529</v>
      </c>
      <c r="D1321" s="166">
        <v>2.8336626045271093E-2</v>
      </c>
      <c r="E1321" s="130">
        <v>3.8710935034384588E-3</v>
      </c>
      <c r="F1321" s="131">
        <v>2.285985161612885E-2</v>
      </c>
      <c r="G1321" s="131">
        <v>7.4250647272891014E-4</v>
      </c>
      <c r="H1321" s="145">
        <v>2.0000009999999999E-3</v>
      </c>
      <c r="I1321" s="145">
        <v>1.5750005000000004E-2</v>
      </c>
      <c r="J1321" s="132">
        <v>8.0658871724870998E-4</v>
      </c>
      <c r="K1321" s="146">
        <v>2.2535957337093524E-5</v>
      </c>
      <c r="L1321" s="147">
        <v>2.3554929931301243E-5</v>
      </c>
    </row>
    <row r="1322" spans="1:12" ht="15.75" x14ac:dyDescent="0.25">
      <c r="A1322" s="164" t="s">
        <v>94</v>
      </c>
      <c r="B1322" s="126">
        <v>2035</v>
      </c>
      <c r="C1322" s="165" t="s">
        <v>1530</v>
      </c>
      <c r="D1322" s="166">
        <v>2.7910964161820571E-2</v>
      </c>
      <c r="E1322" s="130">
        <v>3.5713473744892481E-3</v>
      </c>
      <c r="F1322" s="131">
        <v>2.1943839181602094E-2</v>
      </c>
      <c r="G1322" s="131">
        <v>7.0124895639801018E-4</v>
      </c>
      <c r="H1322" s="145">
        <v>2.0000009999999999E-3</v>
      </c>
      <c r="I1322" s="145">
        <v>1.5750005000000001E-2</v>
      </c>
      <c r="J1322" s="132">
        <v>7.6175872990874799E-4</v>
      </c>
      <c r="K1322" s="146">
        <v>2.1554542488081211E-5</v>
      </c>
      <c r="L1322" s="147">
        <v>2.2529143404491861E-5</v>
      </c>
    </row>
    <row r="1323" spans="1:12" ht="15.75" x14ac:dyDescent="0.25">
      <c r="A1323" s="164" t="s">
        <v>94</v>
      </c>
      <c r="B1323" s="126">
        <v>2036</v>
      </c>
      <c r="C1323" s="165" t="s">
        <v>1531</v>
      </c>
      <c r="D1323" s="166">
        <v>2.7535538578785723E-2</v>
      </c>
      <c r="E1323" s="130">
        <v>3.3067929456903275E-3</v>
      </c>
      <c r="F1323" s="131">
        <v>2.1164444897618536E-2</v>
      </c>
      <c r="G1323" s="131">
        <v>6.6515904573167162E-4</v>
      </c>
      <c r="H1323" s="145">
        <v>2.0000009999999995E-3</v>
      </c>
      <c r="I1323" s="145">
        <v>1.5750005000000001E-2</v>
      </c>
      <c r="J1323" s="132">
        <v>7.2254568127705214E-4</v>
      </c>
      <c r="K1323" s="146">
        <v>2.0654361934319174E-5</v>
      </c>
      <c r="L1323" s="147">
        <v>2.1588263824293118E-5</v>
      </c>
    </row>
    <row r="1324" spans="1:12" ht="15.75" x14ac:dyDescent="0.25">
      <c r="A1324" s="164" t="s">
        <v>94</v>
      </c>
      <c r="B1324" s="126">
        <v>2037</v>
      </c>
      <c r="C1324" s="165" t="s">
        <v>1532</v>
      </c>
      <c r="D1324" s="166">
        <v>2.7209609948574399E-2</v>
      </c>
      <c r="E1324" s="130">
        <v>3.078742658050828E-3</v>
      </c>
      <c r="F1324" s="131">
        <v>2.0516499559393407E-2</v>
      </c>
      <c r="G1324" s="131">
        <v>6.3300681798970806E-4</v>
      </c>
      <c r="H1324" s="145">
        <v>2.0000010000000008E-3</v>
      </c>
      <c r="I1324" s="145">
        <v>1.5750005000000008E-2</v>
      </c>
      <c r="J1324" s="132">
        <v>6.8761090843764473E-4</v>
      </c>
      <c r="K1324" s="146">
        <v>1.9863378522738333E-5</v>
      </c>
      <c r="L1324" s="147">
        <v>2.0761516924198145E-5</v>
      </c>
    </row>
    <row r="1325" spans="1:12" ht="15.75" x14ac:dyDescent="0.25">
      <c r="A1325" s="164" t="s">
        <v>94</v>
      </c>
      <c r="B1325" s="126">
        <v>2038</v>
      </c>
      <c r="C1325" s="165" t="s">
        <v>1533</v>
      </c>
      <c r="D1325" s="166">
        <v>2.692700924453701E-2</v>
      </c>
      <c r="E1325" s="130">
        <v>2.8731523995665525E-3</v>
      </c>
      <c r="F1325" s="131">
        <v>1.9935467987276443E-2</v>
      </c>
      <c r="G1325" s="131">
        <v>6.0452785756421657E-4</v>
      </c>
      <c r="H1325" s="145">
        <v>2.0000009999999995E-3</v>
      </c>
      <c r="I1325" s="145">
        <v>1.5750004999999997E-2</v>
      </c>
      <c r="J1325" s="132">
        <v>6.5666550553583408E-4</v>
      </c>
      <c r="K1325" s="146">
        <v>1.9210567199566185E-5</v>
      </c>
      <c r="L1325" s="147">
        <v>2.0079184088935514E-5</v>
      </c>
    </row>
    <row r="1326" spans="1:12" ht="15.75" x14ac:dyDescent="0.25">
      <c r="A1326" s="164" t="s">
        <v>94</v>
      </c>
      <c r="B1326" s="126">
        <v>2039</v>
      </c>
      <c r="C1326" s="165" t="s">
        <v>1534</v>
      </c>
      <c r="D1326" s="166">
        <v>2.668255507101764E-2</v>
      </c>
      <c r="E1326" s="130">
        <v>2.679655555327625E-3</v>
      </c>
      <c r="F1326" s="131">
        <v>1.9391024302529508E-2</v>
      </c>
      <c r="G1326" s="131">
        <v>5.7938191507584476E-4</v>
      </c>
      <c r="H1326" s="145">
        <v>2.0000010000000004E-3</v>
      </c>
      <c r="I1326" s="145">
        <v>1.5750005000000004E-2</v>
      </c>
      <c r="J1326" s="132">
        <v>6.2934118410662779E-4</v>
      </c>
      <c r="K1326" s="146">
        <v>1.8637006755129911E-5</v>
      </c>
      <c r="L1326" s="147">
        <v>1.9479693362592833E-5</v>
      </c>
    </row>
    <row r="1327" spans="1:12" ht="15.75" x14ac:dyDescent="0.25">
      <c r="A1327" s="164" t="s">
        <v>94</v>
      </c>
      <c r="B1327" s="126">
        <v>2040</v>
      </c>
      <c r="C1327" s="165" t="s">
        <v>1535</v>
      </c>
      <c r="D1327" s="166">
        <v>2.6472164767552046E-2</v>
      </c>
      <c r="E1327" s="130">
        <v>2.5100151062697963E-3</v>
      </c>
      <c r="F1327" s="131">
        <v>1.8942860437647372E-2</v>
      </c>
      <c r="G1327" s="131">
        <v>5.57555423940462E-4</v>
      </c>
      <c r="H1327" s="145">
        <v>2.0000009999999995E-3</v>
      </c>
      <c r="I1327" s="145">
        <v>1.5750005000000001E-2</v>
      </c>
      <c r="J1327" s="132">
        <v>6.0562307392926376E-4</v>
      </c>
      <c r="K1327" s="146">
        <v>1.8144574637296037E-5</v>
      </c>
      <c r="L1327" s="147">
        <v>1.896499299870984E-5</v>
      </c>
    </row>
    <row r="1328" spans="1:12" ht="15.75" x14ac:dyDescent="0.25">
      <c r="A1328" s="164" t="s">
        <v>94</v>
      </c>
      <c r="B1328" s="126">
        <v>2041</v>
      </c>
      <c r="C1328" s="165" t="s">
        <v>1536</v>
      </c>
      <c r="D1328" s="166">
        <v>2.6294093990838006E-2</v>
      </c>
      <c r="E1328" s="130">
        <v>2.3813039985930689E-3</v>
      </c>
      <c r="F1328" s="131">
        <v>1.859970943964926E-2</v>
      </c>
      <c r="G1328" s="131">
        <v>5.4039265066986965E-4</v>
      </c>
      <c r="H1328" s="145">
        <v>2.0000009999999999E-3</v>
      </c>
      <c r="I1328" s="145">
        <v>1.5750005000000001E-2</v>
      </c>
      <c r="J1328" s="132">
        <v>5.8697497567921123E-4</v>
      </c>
      <c r="K1328" s="146">
        <v>1.7736142930118103E-5</v>
      </c>
      <c r="L1328" s="147">
        <v>1.8538092341108926E-5</v>
      </c>
    </row>
    <row r="1329" spans="1:12" ht="15.75" x14ac:dyDescent="0.25">
      <c r="A1329" s="164" t="s">
        <v>94</v>
      </c>
      <c r="B1329" s="126">
        <v>2042</v>
      </c>
      <c r="C1329" s="165" t="s">
        <v>1537</v>
      </c>
      <c r="D1329" s="166">
        <v>2.6140497371367425E-2</v>
      </c>
      <c r="E1329" s="130">
        <v>2.2695156892320197E-3</v>
      </c>
      <c r="F1329" s="131">
        <v>1.82772996259273E-2</v>
      </c>
      <c r="G1329" s="131">
        <v>5.2583991291184958E-4</v>
      </c>
      <c r="H1329" s="145">
        <v>2.0000009999999995E-3</v>
      </c>
      <c r="I1329" s="145">
        <v>1.5750005000000001E-2</v>
      </c>
      <c r="J1329" s="132">
        <v>5.7116170583975615E-4</v>
      </c>
      <c r="K1329" s="146">
        <v>1.7406741223676654E-5</v>
      </c>
      <c r="L1329" s="147">
        <v>1.8193795390083848E-5</v>
      </c>
    </row>
    <row r="1330" spans="1:12" ht="15.75" x14ac:dyDescent="0.25">
      <c r="A1330" s="164" t="s">
        <v>94</v>
      </c>
      <c r="B1330" s="126">
        <v>2043</v>
      </c>
      <c r="C1330" s="165" t="s">
        <v>1538</v>
      </c>
      <c r="D1330" s="166">
        <v>2.6010564391197817E-2</v>
      </c>
      <c r="E1330" s="130">
        <v>2.184791786820542E-3</v>
      </c>
      <c r="F1330" s="131">
        <v>1.8035885617733099E-2</v>
      </c>
      <c r="G1330" s="131">
        <v>5.1360583451104164E-4</v>
      </c>
      <c r="H1330" s="145">
        <v>2.0000010000000004E-3</v>
      </c>
      <c r="I1330" s="145">
        <v>1.5750005000000001E-2</v>
      </c>
      <c r="J1330" s="132">
        <v>5.5786659979135836E-4</v>
      </c>
      <c r="K1330" s="146">
        <v>1.7145381404784182E-5</v>
      </c>
      <c r="L1330" s="147">
        <v>1.792061474822751E-5</v>
      </c>
    </row>
    <row r="1331" spans="1:12" ht="15.75" x14ac:dyDescent="0.25">
      <c r="A1331" s="164" t="s">
        <v>94</v>
      </c>
      <c r="B1331" s="126">
        <v>2044</v>
      </c>
      <c r="C1331" s="165" t="s">
        <v>1539</v>
      </c>
      <c r="D1331" s="166">
        <v>2.5900403531509179E-2</v>
      </c>
      <c r="E1331" s="130">
        <v>2.1197374687840905E-3</v>
      </c>
      <c r="F1331" s="131">
        <v>1.7834120940775793E-2</v>
      </c>
      <c r="G1331" s="131">
        <v>5.0331280650830416E-4</v>
      </c>
      <c r="H1331" s="145">
        <v>2.0000009999999999E-3</v>
      </c>
      <c r="I1331" s="145">
        <v>1.5750005000000001E-2</v>
      </c>
      <c r="J1331" s="132">
        <v>5.4668082986468849E-4</v>
      </c>
      <c r="K1331" s="146">
        <v>1.693170367168531E-5</v>
      </c>
      <c r="L1331" s="147">
        <v>1.7697283810219365E-5</v>
      </c>
    </row>
    <row r="1332" spans="1:12" ht="15.75" x14ac:dyDescent="0.25">
      <c r="A1332" s="164" t="s">
        <v>94</v>
      </c>
      <c r="B1332" s="126">
        <v>2045</v>
      </c>
      <c r="C1332" s="165" t="s">
        <v>1540</v>
      </c>
      <c r="D1332" s="166">
        <v>2.5803767744538676E-2</v>
      </c>
      <c r="E1332" s="130">
        <v>2.0750693253797818E-3</v>
      </c>
      <c r="F1332" s="131">
        <v>1.7696784669929671E-2</v>
      </c>
      <c r="G1332" s="131">
        <v>4.947145441568017E-4</v>
      </c>
      <c r="H1332" s="145">
        <v>2.0000010000000004E-3</v>
      </c>
      <c r="I1332" s="145">
        <v>1.5750005000000004E-2</v>
      </c>
      <c r="J1332" s="132">
        <v>5.3733636849500428E-4</v>
      </c>
      <c r="K1332" s="146">
        <v>1.6770385632836872E-5</v>
      </c>
      <c r="L1332" s="147">
        <v>1.752865967607884E-5</v>
      </c>
    </row>
    <row r="1333" spans="1:12" ht="15.75" x14ac:dyDescent="0.25">
      <c r="A1333" s="164" t="s">
        <v>94</v>
      </c>
      <c r="B1333" s="126">
        <v>2046</v>
      </c>
      <c r="C1333" s="165" t="s">
        <v>1541</v>
      </c>
      <c r="D1333" s="166">
        <v>2.5722132253061424E-2</v>
      </c>
      <c r="E1333" s="130">
        <v>2.0366901363886767E-3</v>
      </c>
      <c r="F1333" s="131">
        <v>1.7585231586651342E-2</v>
      </c>
      <c r="G1333" s="131">
        <v>4.8762061290672914E-4</v>
      </c>
      <c r="H1333" s="145">
        <v>2.0000009999999999E-3</v>
      </c>
      <c r="I1333" s="145">
        <v>1.5750005000000001E-2</v>
      </c>
      <c r="J1333" s="132">
        <v>5.2962607053157933E-4</v>
      </c>
      <c r="K1333" s="146">
        <v>1.6640019086004305E-5</v>
      </c>
      <c r="L1333" s="147">
        <v>1.7392410223376751E-5</v>
      </c>
    </row>
    <row r="1334" spans="1:12" ht="15.75" x14ac:dyDescent="0.25">
      <c r="A1334" s="164" t="s">
        <v>94</v>
      </c>
      <c r="B1334" s="126">
        <v>2047</v>
      </c>
      <c r="C1334" s="165" t="s">
        <v>1542</v>
      </c>
      <c r="D1334" s="166">
        <v>2.565292275898199E-2</v>
      </c>
      <c r="E1334" s="130">
        <v>2.0020796564827535E-3</v>
      </c>
      <c r="F1334" s="131">
        <v>1.7477722755354277E-2</v>
      </c>
      <c r="G1334" s="131">
        <v>4.817883810593003E-4</v>
      </c>
      <c r="H1334" s="145">
        <v>2.0000009999999995E-3</v>
      </c>
      <c r="I1334" s="145">
        <v>1.5750004999999997E-2</v>
      </c>
      <c r="J1334" s="132">
        <v>5.2328802182508623E-4</v>
      </c>
      <c r="K1334" s="146">
        <v>1.6538978376162329E-5</v>
      </c>
      <c r="L1334" s="147">
        <v>1.7286798709974085E-5</v>
      </c>
    </row>
    <row r="1335" spans="1:12" ht="15.75" x14ac:dyDescent="0.25">
      <c r="A1335" s="164" t="s">
        <v>94</v>
      </c>
      <c r="B1335" s="126">
        <v>2048</v>
      </c>
      <c r="C1335" s="165" t="s">
        <v>1543</v>
      </c>
      <c r="D1335" s="166">
        <v>2.5593985458523788E-2</v>
      </c>
      <c r="E1335" s="130">
        <v>1.9735823509960614E-3</v>
      </c>
      <c r="F1335" s="131">
        <v>1.7385693338903326E-2</v>
      </c>
      <c r="G1335" s="131">
        <v>4.7698890808861724E-4</v>
      </c>
      <c r="H1335" s="145">
        <v>2.0000010000000004E-3</v>
      </c>
      <c r="I1335" s="145">
        <v>1.5750005000000001E-2</v>
      </c>
      <c r="J1335" s="132">
        <v>5.1807197431884213E-4</v>
      </c>
      <c r="K1335" s="146">
        <v>1.6451304654332827E-5</v>
      </c>
      <c r="L1335" s="147">
        <v>1.7195158074315424E-5</v>
      </c>
    </row>
    <row r="1336" spans="1:12" ht="15.75" x14ac:dyDescent="0.25">
      <c r="A1336" s="164" t="s">
        <v>94</v>
      </c>
      <c r="B1336" s="126">
        <v>2049</v>
      </c>
      <c r="C1336" s="165" t="s">
        <v>1544</v>
      </c>
      <c r="D1336" s="166">
        <v>2.5543414429396852E-2</v>
      </c>
      <c r="E1336" s="130">
        <v>1.9629832861767726E-3</v>
      </c>
      <c r="F1336" s="131">
        <v>1.7388575478465774E-2</v>
      </c>
      <c r="G1336" s="131">
        <v>4.7392385168398273E-4</v>
      </c>
      <c r="H1336" s="145">
        <v>2.0000009999999991E-3</v>
      </c>
      <c r="I1336" s="145">
        <v>1.5750004999999997E-2</v>
      </c>
      <c r="J1336" s="132">
        <v>5.1474057819660764E-4</v>
      </c>
      <c r="K1336" s="146">
        <v>1.6385911691306674E-5</v>
      </c>
      <c r="L1336" s="147">
        <v>1.7126801956496505E-5</v>
      </c>
    </row>
    <row r="1337" spans="1:12" ht="15.75" x14ac:dyDescent="0.25">
      <c r="A1337" s="164" t="s">
        <v>94</v>
      </c>
      <c r="B1337" s="126">
        <v>2050</v>
      </c>
      <c r="C1337" s="165" t="s">
        <v>1545</v>
      </c>
      <c r="D1337" s="166">
        <v>2.5501804824678832E-2</v>
      </c>
      <c r="E1337" s="130">
        <v>1.9546580942569605E-3</v>
      </c>
      <c r="F1337" s="131">
        <v>1.739381186953395E-2</v>
      </c>
      <c r="G1337" s="131">
        <v>4.7147165277957665E-4</v>
      </c>
      <c r="H1337" s="145">
        <v>2.0000009999999995E-3</v>
      </c>
      <c r="I1337" s="145">
        <v>1.5750004999999997E-2</v>
      </c>
      <c r="J1337" s="132">
        <v>5.1207656029128796E-4</v>
      </c>
      <c r="K1337" s="146">
        <v>1.6326643557091155E-5</v>
      </c>
      <c r="L1337" s="147">
        <v>1.7064862643662897E-5</v>
      </c>
    </row>
    <row r="1338" spans="1:12" ht="15.75" x14ac:dyDescent="0.25">
      <c r="A1338" s="164" t="s">
        <v>90</v>
      </c>
      <c r="B1338" s="126">
        <v>2015</v>
      </c>
      <c r="C1338" s="165" t="s">
        <v>92</v>
      </c>
      <c r="D1338" s="166">
        <v>4.8300995672682076E-2</v>
      </c>
      <c r="E1338" s="130">
        <v>4.3577524297083031E-2</v>
      </c>
      <c r="F1338" s="131">
        <v>0.16384107301584919</v>
      </c>
      <c r="G1338" s="131">
        <v>1.7919358750129266E-3</v>
      </c>
      <c r="H1338" s="145">
        <v>2.0000009999999999E-3</v>
      </c>
      <c r="I1338" s="145">
        <v>1.5750005000000004E-2</v>
      </c>
      <c r="J1338" s="132">
        <v>1.9393378550252194E-3</v>
      </c>
      <c r="K1338" s="146">
        <v>1.585483496907653E-4</v>
      </c>
      <c r="L1338" s="147">
        <v>1.6571719762669131E-4</v>
      </c>
    </row>
    <row r="1339" spans="1:12" ht="15.75" x14ac:dyDescent="0.25">
      <c r="A1339" s="164" t="s">
        <v>90</v>
      </c>
      <c r="B1339" s="126">
        <v>2016</v>
      </c>
      <c r="C1339" s="165" t="s">
        <v>91</v>
      </c>
      <c r="D1339" s="166">
        <v>4.7389717618855562E-2</v>
      </c>
      <c r="E1339" s="130">
        <v>3.6246820052449183E-2</v>
      </c>
      <c r="F1339" s="131">
        <v>0.13976161797703487</v>
      </c>
      <c r="G1339" s="131">
        <v>1.7240288078710351E-3</v>
      </c>
      <c r="H1339" s="145">
        <v>2.0000009999999999E-3</v>
      </c>
      <c r="I1339" s="145">
        <v>1.5750005000000001E-2</v>
      </c>
      <c r="J1339" s="132">
        <v>1.8672948511490467E-3</v>
      </c>
      <c r="K1339" s="146">
        <v>1.3695155728484242E-4</v>
      </c>
      <c r="L1339" s="147">
        <v>1.4314389530780972E-4</v>
      </c>
    </row>
    <row r="1340" spans="1:12" ht="15.75" x14ac:dyDescent="0.25">
      <c r="A1340" s="164" t="s">
        <v>90</v>
      </c>
      <c r="B1340" s="126">
        <v>2017</v>
      </c>
      <c r="C1340" s="165" t="s">
        <v>1546</v>
      </c>
      <c r="D1340" s="166">
        <v>4.6251626457771859E-2</v>
      </c>
      <c r="E1340" s="130">
        <v>3.0239007121928767E-2</v>
      </c>
      <c r="F1340" s="131">
        <v>0.11924646341627188</v>
      </c>
      <c r="G1340" s="131">
        <v>1.7002580370331646E-3</v>
      </c>
      <c r="H1340" s="145">
        <v>2.0000009999999999E-3</v>
      </c>
      <c r="I1340" s="145">
        <v>1.5750005000000001E-2</v>
      </c>
      <c r="J1340" s="132">
        <v>1.8426587070331174E-3</v>
      </c>
      <c r="K1340" s="146">
        <v>1.2371874319558977E-4</v>
      </c>
      <c r="L1340" s="147">
        <v>1.293127576733216E-4</v>
      </c>
    </row>
    <row r="1341" spans="1:12" ht="15.75" x14ac:dyDescent="0.25">
      <c r="A1341" s="164" t="s">
        <v>90</v>
      </c>
      <c r="B1341" s="126">
        <v>2018</v>
      </c>
      <c r="C1341" s="165" t="s">
        <v>1547</v>
      </c>
      <c r="D1341" s="166">
        <v>4.5072678191934397E-2</v>
      </c>
      <c r="E1341" s="130">
        <v>2.5113338490153386E-2</v>
      </c>
      <c r="F1341" s="131">
        <v>0.10165287590719763</v>
      </c>
      <c r="G1341" s="131">
        <v>1.7035545791888593E-3</v>
      </c>
      <c r="H1341" s="145">
        <v>2.0000009999999999E-3</v>
      </c>
      <c r="I1341" s="145">
        <v>1.5750004999999997E-2</v>
      </c>
      <c r="J1341" s="132">
        <v>1.8472349370467571E-3</v>
      </c>
      <c r="K1341" s="146">
        <v>1.1278933988767762E-4</v>
      </c>
      <c r="L1341" s="147">
        <v>1.1788916847100936E-4</v>
      </c>
    </row>
    <row r="1342" spans="1:12" ht="15.75" x14ac:dyDescent="0.25">
      <c r="A1342" s="164" t="s">
        <v>90</v>
      </c>
      <c r="B1342" s="126">
        <v>2019</v>
      </c>
      <c r="C1342" s="165" t="s">
        <v>1548</v>
      </c>
      <c r="D1342" s="166">
        <v>4.3842199661519268E-2</v>
      </c>
      <c r="E1342" s="130">
        <v>2.0877220169370436E-2</v>
      </c>
      <c r="F1342" s="131">
        <v>8.6906610547000399E-2</v>
      </c>
      <c r="G1342" s="131">
        <v>1.7094454058286645E-3</v>
      </c>
      <c r="H1342" s="145">
        <v>2.0000009999999999E-3</v>
      </c>
      <c r="I1342" s="145">
        <v>1.5750005000000001E-2</v>
      </c>
      <c r="J1342" s="132">
        <v>1.8544417860168738E-3</v>
      </c>
      <c r="K1342" s="146">
        <v>1.0307738838402274E-4</v>
      </c>
      <c r="L1342" s="147">
        <v>1.0773809073660096E-4</v>
      </c>
    </row>
    <row r="1343" spans="1:12" ht="15.75" x14ac:dyDescent="0.25">
      <c r="A1343" s="164" t="s">
        <v>90</v>
      </c>
      <c r="B1343" s="126">
        <v>2020</v>
      </c>
      <c r="C1343" s="165" t="s">
        <v>1549</v>
      </c>
      <c r="D1343" s="166">
        <v>4.2588061170798483E-2</v>
      </c>
      <c r="E1343" s="130">
        <v>1.7724325509344985E-2</v>
      </c>
      <c r="F1343" s="131">
        <v>7.4820577423199378E-2</v>
      </c>
      <c r="G1343" s="131">
        <v>1.6743987801388378E-3</v>
      </c>
      <c r="H1343" s="145">
        <v>2.0000009999999995E-3</v>
      </c>
      <c r="I1343" s="145">
        <v>1.5750005000000001E-2</v>
      </c>
      <c r="J1343" s="132">
        <v>1.816798772925336E-3</v>
      </c>
      <c r="K1343" s="146">
        <v>9.5221085029971008E-5</v>
      </c>
      <c r="L1343" s="147">
        <v>9.9526561664925719E-5</v>
      </c>
    </row>
    <row r="1344" spans="1:12" ht="15.75" x14ac:dyDescent="0.25">
      <c r="A1344" s="164" t="s">
        <v>90</v>
      </c>
      <c r="B1344" s="126">
        <v>2021</v>
      </c>
      <c r="C1344" s="165" t="s">
        <v>1550</v>
      </c>
      <c r="D1344" s="166">
        <v>4.1314240583857784E-2</v>
      </c>
      <c r="E1344" s="130">
        <v>1.540430087223674E-2</v>
      </c>
      <c r="F1344" s="131">
        <v>6.4848495951904991E-2</v>
      </c>
      <c r="G1344" s="131">
        <v>1.6097921421151819E-3</v>
      </c>
      <c r="H1344" s="145">
        <v>2.0000009999999999E-3</v>
      </c>
      <c r="I1344" s="145">
        <v>1.5750005000000001E-2</v>
      </c>
      <c r="J1344" s="132">
        <v>1.7469662987496272E-3</v>
      </c>
      <c r="K1344" s="146">
        <v>8.6703387084307573E-5</v>
      </c>
      <c r="L1344" s="147">
        <v>9.0623724326633045E-5</v>
      </c>
    </row>
    <row r="1345" spans="1:12" ht="15.75" x14ac:dyDescent="0.25">
      <c r="A1345" s="164" t="s">
        <v>90</v>
      </c>
      <c r="B1345" s="126">
        <v>2022</v>
      </c>
      <c r="C1345" s="165" t="s">
        <v>1551</v>
      </c>
      <c r="D1345" s="166">
        <v>4.0044323485534918E-2</v>
      </c>
      <c r="E1345" s="130">
        <v>1.3112943979192625E-2</v>
      </c>
      <c r="F1345" s="131">
        <v>5.6325773413730892E-2</v>
      </c>
      <c r="G1345" s="131">
        <v>1.5320142771967627E-3</v>
      </c>
      <c r="H1345" s="145">
        <v>2.0000009999999995E-3</v>
      </c>
      <c r="I1345" s="145">
        <v>1.5750005000000001E-2</v>
      </c>
      <c r="J1345" s="132">
        <v>1.6628271069872628E-3</v>
      </c>
      <c r="K1345" s="146">
        <v>7.8726050730124086E-5</v>
      </c>
      <c r="L1345" s="147">
        <v>8.2285695789515714E-5</v>
      </c>
    </row>
    <row r="1346" spans="1:12" ht="15.75" x14ac:dyDescent="0.25">
      <c r="A1346" s="164" t="s">
        <v>90</v>
      </c>
      <c r="B1346" s="126">
        <v>2023</v>
      </c>
      <c r="C1346" s="165" t="s">
        <v>1552</v>
      </c>
      <c r="D1346" s="166">
        <v>3.8792241019137627E-2</v>
      </c>
      <c r="E1346" s="130">
        <v>1.1426779057941329E-2</v>
      </c>
      <c r="F1346" s="131">
        <v>4.9476065175761884E-2</v>
      </c>
      <c r="G1346" s="131">
        <v>1.4634831728472973E-3</v>
      </c>
      <c r="H1346" s="145">
        <v>2.0000010000000004E-3</v>
      </c>
      <c r="I1346" s="145">
        <v>1.5750005000000001E-2</v>
      </c>
      <c r="J1346" s="132">
        <v>1.5886572685044243E-3</v>
      </c>
      <c r="K1346" s="146">
        <v>7.0599650983137871E-5</v>
      </c>
      <c r="L1346" s="147">
        <v>7.379184637538697E-5</v>
      </c>
    </row>
    <row r="1347" spans="1:12" ht="15.75" x14ac:dyDescent="0.25">
      <c r="A1347" s="164" t="s">
        <v>90</v>
      </c>
      <c r="B1347" s="126">
        <v>2024</v>
      </c>
      <c r="C1347" s="165" t="s">
        <v>1553</v>
      </c>
      <c r="D1347" s="166">
        <v>3.7560006165120285E-2</v>
      </c>
      <c r="E1347" s="130">
        <v>1.000992880256352E-2</v>
      </c>
      <c r="F1347" s="131">
        <v>4.38433325305711E-2</v>
      </c>
      <c r="G1347" s="131">
        <v>1.4026705392406547E-3</v>
      </c>
      <c r="H1347" s="145">
        <v>2.0000009999999999E-3</v>
      </c>
      <c r="I1347" s="145">
        <v>1.5750005000000001E-2</v>
      </c>
      <c r="J1347" s="132">
        <v>1.5228637971426756E-3</v>
      </c>
      <c r="K1347" s="146">
        <v>6.2827355209684827E-5</v>
      </c>
      <c r="L1347" s="147">
        <v>6.5668129046258551E-5</v>
      </c>
    </row>
    <row r="1348" spans="1:12" ht="15.75" x14ac:dyDescent="0.25">
      <c r="A1348" s="164" t="s">
        <v>90</v>
      </c>
      <c r="B1348" s="126">
        <v>2025</v>
      </c>
      <c r="C1348" s="165" t="s">
        <v>1554</v>
      </c>
      <c r="D1348" s="166">
        <v>3.6353883815801298E-2</v>
      </c>
      <c r="E1348" s="130">
        <v>8.8333205095306767E-3</v>
      </c>
      <c r="F1348" s="131">
        <v>3.9290843527275701E-2</v>
      </c>
      <c r="G1348" s="131">
        <v>1.3498162676515329E-3</v>
      </c>
      <c r="H1348" s="145">
        <v>2.0000009999999999E-3</v>
      </c>
      <c r="I1348" s="145">
        <v>1.5750005000000001E-2</v>
      </c>
      <c r="J1348" s="132">
        <v>1.4656534149496013E-3</v>
      </c>
      <c r="K1348" s="146">
        <v>5.650804705134752E-5</v>
      </c>
      <c r="L1348" s="147">
        <v>5.9063086889131408E-5</v>
      </c>
    </row>
    <row r="1349" spans="1:12" ht="15.75" x14ac:dyDescent="0.25">
      <c r="A1349" s="164" t="s">
        <v>90</v>
      </c>
      <c r="B1349" s="126">
        <v>2026</v>
      </c>
      <c r="C1349" s="165" t="s">
        <v>1555</v>
      </c>
      <c r="D1349" s="166">
        <v>3.5253093407672867E-2</v>
      </c>
      <c r="E1349" s="130">
        <v>7.8560143237252234E-3</v>
      </c>
      <c r="F1349" s="131">
        <v>3.5612191093060408E-2</v>
      </c>
      <c r="G1349" s="131">
        <v>1.2906064820572916E-3</v>
      </c>
      <c r="H1349" s="145">
        <v>2.0000009999999999E-3</v>
      </c>
      <c r="I1349" s="145">
        <v>1.5750005000000001E-2</v>
      </c>
      <c r="J1349" s="132">
        <v>1.4015247467070993E-3</v>
      </c>
      <c r="K1349" s="146">
        <v>5.019125477369847E-5</v>
      </c>
      <c r="L1349" s="147">
        <v>5.2460680521098324E-5</v>
      </c>
    </row>
    <row r="1350" spans="1:12" ht="15.75" x14ac:dyDescent="0.25">
      <c r="A1350" s="164" t="s">
        <v>90</v>
      </c>
      <c r="B1350" s="126">
        <v>2027</v>
      </c>
      <c r="C1350" s="165" t="s">
        <v>1556</v>
      </c>
      <c r="D1350" s="166">
        <v>3.4242990421461172E-2</v>
      </c>
      <c r="E1350" s="130">
        <v>7.0185391826210241E-3</v>
      </c>
      <c r="F1350" s="131">
        <v>3.2527441614965874E-2</v>
      </c>
      <c r="G1350" s="131">
        <v>1.2200601709617238E-3</v>
      </c>
      <c r="H1350" s="145">
        <v>2.0000009999999999E-3</v>
      </c>
      <c r="I1350" s="145">
        <v>1.5750005000000001E-2</v>
      </c>
      <c r="J1350" s="132">
        <v>1.32508809485768E-3</v>
      </c>
      <c r="K1350" s="146">
        <v>4.3390041173832562E-5</v>
      </c>
      <c r="L1350" s="147">
        <v>4.5351947242080008E-5</v>
      </c>
    </row>
    <row r="1351" spans="1:12" ht="15.75" x14ac:dyDescent="0.25">
      <c r="A1351" s="164" t="s">
        <v>90</v>
      </c>
      <c r="B1351" s="126">
        <v>2028</v>
      </c>
      <c r="C1351" s="165" t="s">
        <v>1557</v>
      </c>
      <c r="D1351" s="166">
        <v>3.3328614981324715E-2</v>
      </c>
      <c r="E1351" s="130">
        <v>6.3154224165177138E-3</v>
      </c>
      <c r="F1351" s="131">
        <v>2.997965594817141E-2</v>
      </c>
      <c r="G1351" s="131">
        <v>1.1419123945559655E-3</v>
      </c>
      <c r="H1351" s="145">
        <v>2.0000009999999999E-3</v>
      </c>
      <c r="I1351" s="145">
        <v>1.5750005000000004E-2</v>
      </c>
      <c r="J1351" s="132">
        <v>1.2403275833664184E-3</v>
      </c>
      <c r="K1351" s="146">
        <v>3.7908777240299245E-5</v>
      </c>
      <c r="L1351" s="147">
        <v>3.9622843311983194E-5</v>
      </c>
    </row>
    <row r="1352" spans="1:12" ht="15.75" x14ac:dyDescent="0.25">
      <c r="A1352" s="164" t="s">
        <v>90</v>
      </c>
      <c r="B1352" s="126">
        <v>2029</v>
      </c>
      <c r="C1352" s="165" t="s">
        <v>1558</v>
      </c>
      <c r="D1352" s="166">
        <v>3.2501080037755786E-2</v>
      </c>
      <c r="E1352" s="130">
        <v>5.7009482982978586E-3</v>
      </c>
      <c r="F1352" s="131">
        <v>2.7819121384018153E-2</v>
      </c>
      <c r="G1352" s="131">
        <v>1.0679865883941192E-3</v>
      </c>
      <c r="H1352" s="145">
        <v>2.0000010000000004E-3</v>
      </c>
      <c r="I1352" s="145">
        <v>1.5750005000000001E-2</v>
      </c>
      <c r="J1352" s="132">
        <v>1.1601005265757943E-3</v>
      </c>
      <c r="K1352" s="146">
        <v>3.3799697972910377E-5</v>
      </c>
      <c r="L1352" s="147">
        <v>3.5327965077213642E-5</v>
      </c>
    </row>
    <row r="1353" spans="1:12" ht="15.75" x14ac:dyDescent="0.25">
      <c r="A1353" s="164" t="s">
        <v>90</v>
      </c>
      <c r="B1353" s="126">
        <v>2030</v>
      </c>
      <c r="C1353" s="165" t="s">
        <v>1559</v>
      </c>
      <c r="D1353" s="166">
        <v>3.1756747512711229E-2</v>
      </c>
      <c r="E1353" s="130">
        <v>5.1766183297666411E-3</v>
      </c>
      <c r="F1353" s="131">
        <v>2.6006331917431097E-2</v>
      </c>
      <c r="G1353" s="131">
        <v>9.9919591943665401E-4</v>
      </c>
      <c r="H1353" s="145">
        <v>2.0000009999999999E-3</v>
      </c>
      <c r="I1353" s="145">
        <v>1.5750005000000001E-2</v>
      </c>
      <c r="J1353" s="132">
        <v>1.0854283889448323E-3</v>
      </c>
      <c r="K1353" s="146">
        <v>3.0392914926522503E-5</v>
      </c>
      <c r="L1353" s="147">
        <v>3.1767146718761485E-5</v>
      </c>
    </row>
    <row r="1354" spans="1:12" ht="15.75" x14ac:dyDescent="0.25">
      <c r="A1354" s="164" t="s">
        <v>90</v>
      </c>
      <c r="B1354" s="126">
        <v>2031</v>
      </c>
      <c r="C1354" s="165" t="s">
        <v>1560</v>
      </c>
      <c r="D1354" s="166">
        <v>3.109019208984793E-2</v>
      </c>
      <c r="E1354" s="130">
        <v>4.715661605025465E-3</v>
      </c>
      <c r="F1354" s="131">
        <v>2.4450326897430909E-2</v>
      </c>
      <c r="G1354" s="131">
        <v>9.3578731450345441E-4</v>
      </c>
      <c r="H1354" s="145">
        <v>2.0000009999999995E-3</v>
      </c>
      <c r="I1354" s="145">
        <v>1.5750005000000001E-2</v>
      </c>
      <c r="J1354" s="132">
        <v>1.0165687587117833E-3</v>
      </c>
      <c r="K1354" s="146">
        <v>2.7977627112235581E-5</v>
      </c>
      <c r="L1354" s="147">
        <v>2.9242652621593403E-5</v>
      </c>
    </row>
    <row r="1355" spans="1:12" ht="15.75" x14ac:dyDescent="0.25">
      <c r="A1355" s="164" t="s">
        <v>90</v>
      </c>
      <c r="B1355" s="126">
        <v>2032</v>
      </c>
      <c r="C1355" s="165" t="s">
        <v>1561</v>
      </c>
      <c r="D1355" s="166">
        <v>3.0497287439948128E-2</v>
      </c>
      <c r="E1355" s="130">
        <v>4.3146898590752485E-3</v>
      </c>
      <c r="F1355" s="131">
        <v>2.3152871648811753E-2</v>
      </c>
      <c r="G1355" s="131">
        <v>8.7728456714533665E-4</v>
      </c>
      <c r="H1355" s="145">
        <v>2.0000009999999999E-3</v>
      </c>
      <c r="I1355" s="145">
        <v>1.5750004999999997E-2</v>
      </c>
      <c r="J1355" s="132">
        <v>9.5303277586756229E-4</v>
      </c>
      <c r="K1355" s="146">
        <v>2.581271371421788E-5</v>
      </c>
      <c r="L1355" s="147">
        <v>2.6979844750613563E-5</v>
      </c>
    </row>
    <row r="1356" spans="1:12" ht="15.75" x14ac:dyDescent="0.25">
      <c r="A1356" s="164" t="s">
        <v>90</v>
      </c>
      <c r="B1356" s="126">
        <v>2033</v>
      </c>
      <c r="C1356" s="165" t="s">
        <v>1562</v>
      </c>
      <c r="D1356" s="166">
        <v>2.9970478234882209E-2</v>
      </c>
      <c r="E1356" s="130">
        <v>3.9668308972897921E-3</v>
      </c>
      <c r="F1356" s="131">
        <v>2.2078198550826121E-2</v>
      </c>
      <c r="G1356" s="131">
        <v>8.2408297429717523E-4</v>
      </c>
      <c r="H1356" s="145">
        <v>2.0000010000000004E-3</v>
      </c>
      <c r="I1356" s="145">
        <v>1.5750005000000001E-2</v>
      </c>
      <c r="J1356" s="132">
        <v>8.9523942072727131E-4</v>
      </c>
      <c r="K1356" s="146">
        <v>2.4226505907590859E-5</v>
      </c>
      <c r="L1356" s="147">
        <v>2.5321922604529233E-5</v>
      </c>
    </row>
    <row r="1357" spans="1:12" ht="15.75" x14ac:dyDescent="0.25">
      <c r="A1357" s="164" t="s">
        <v>90</v>
      </c>
      <c r="B1357" s="126">
        <v>2034</v>
      </c>
      <c r="C1357" s="165" t="s">
        <v>1563</v>
      </c>
      <c r="D1357" s="166">
        <v>2.950467415513355E-2</v>
      </c>
      <c r="E1357" s="130">
        <v>3.6579414748704169E-3</v>
      </c>
      <c r="F1357" s="131">
        <v>2.1175686789655219E-2</v>
      </c>
      <c r="G1357" s="131">
        <v>7.7549321097674631E-4</v>
      </c>
      <c r="H1357" s="145">
        <v>2.0000009999999999E-3</v>
      </c>
      <c r="I1357" s="145">
        <v>1.5750005000000001E-2</v>
      </c>
      <c r="J1357" s="132">
        <v>8.4245208012053178E-4</v>
      </c>
      <c r="K1357" s="146">
        <v>2.2826683828811422E-5</v>
      </c>
      <c r="L1357" s="147">
        <v>2.3858807064261176E-5</v>
      </c>
    </row>
    <row r="1358" spans="1:12" ht="15.75" x14ac:dyDescent="0.25">
      <c r="A1358" s="164" t="s">
        <v>90</v>
      </c>
      <c r="B1358" s="126">
        <v>2035</v>
      </c>
      <c r="C1358" s="165" t="s">
        <v>1564</v>
      </c>
      <c r="D1358" s="166">
        <v>2.9095618082408965E-2</v>
      </c>
      <c r="E1358" s="130">
        <v>3.3910515909265208E-3</v>
      </c>
      <c r="F1358" s="131">
        <v>2.0447915203042601E-2</v>
      </c>
      <c r="G1358" s="131">
        <v>7.3179641426972665E-4</v>
      </c>
      <c r="H1358" s="145">
        <v>2.0000009999999999E-3</v>
      </c>
      <c r="I1358" s="145">
        <v>1.5750005000000001E-2</v>
      </c>
      <c r="J1358" s="132">
        <v>7.9497974895322997E-4</v>
      </c>
      <c r="K1358" s="146">
        <v>2.1596572376088571E-5</v>
      </c>
      <c r="L1358" s="147">
        <v>2.2573068630889236E-5</v>
      </c>
    </row>
    <row r="1359" spans="1:12" ht="15.75" x14ac:dyDescent="0.25">
      <c r="A1359" s="164" t="s">
        <v>90</v>
      </c>
      <c r="B1359" s="126">
        <v>2036</v>
      </c>
      <c r="C1359" s="165" t="s">
        <v>1565</v>
      </c>
      <c r="D1359" s="166">
        <v>2.8739468259891654E-2</v>
      </c>
      <c r="E1359" s="130">
        <v>3.1570461466330704E-3</v>
      </c>
      <c r="F1359" s="131">
        <v>1.9831827579868334E-2</v>
      </c>
      <c r="G1359" s="131">
        <v>6.9377498280151094E-4</v>
      </c>
      <c r="H1359" s="145">
        <v>2.0000009999999999E-3</v>
      </c>
      <c r="I1359" s="145">
        <v>1.5750005000000004E-2</v>
      </c>
      <c r="J1359" s="132">
        <v>7.5367457770662122E-4</v>
      </c>
      <c r="K1359" s="146">
        <v>2.049744424241645E-5</v>
      </c>
      <c r="L1359" s="147">
        <v>2.1424253080222577E-5</v>
      </c>
    </row>
    <row r="1360" spans="1:12" ht="15.75" x14ac:dyDescent="0.25">
      <c r="A1360" s="164" t="s">
        <v>90</v>
      </c>
      <c r="B1360" s="126">
        <v>2037</v>
      </c>
      <c r="C1360" s="165" t="s">
        <v>1566</v>
      </c>
      <c r="D1360" s="166">
        <v>2.8431004449211518E-2</v>
      </c>
      <c r="E1360" s="130">
        <v>2.9589653756959986E-3</v>
      </c>
      <c r="F1360" s="131">
        <v>1.9335046739108193E-2</v>
      </c>
      <c r="G1360" s="131">
        <v>6.6047315092078495E-4</v>
      </c>
      <c r="H1360" s="145">
        <v>2.0000009999999999E-3</v>
      </c>
      <c r="I1360" s="145">
        <v>1.5750005000000001E-2</v>
      </c>
      <c r="J1360" s="132">
        <v>7.1749589904631544E-4</v>
      </c>
      <c r="K1360" s="146">
        <v>1.9554024738311917E-5</v>
      </c>
      <c r="L1360" s="147">
        <v>2.0438171941774217E-5</v>
      </c>
    </row>
    <row r="1361" spans="1:12" ht="15.75" x14ac:dyDescent="0.25">
      <c r="A1361" s="164" t="s">
        <v>90</v>
      </c>
      <c r="B1361" s="126">
        <v>2038</v>
      </c>
      <c r="C1361" s="165" t="s">
        <v>1567</v>
      </c>
      <c r="D1361" s="166">
        <v>2.8166894167233954E-2</v>
      </c>
      <c r="E1361" s="130">
        <v>2.7797141200153141E-3</v>
      </c>
      <c r="F1361" s="131">
        <v>1.8881852543837917E-2</v>
      </c>
      <c r="G1361" s="131">
        <v>6.3147779759777892E-4</v>
      </c>
      <c r="H1361" s="145">
        <v>2.0000009999999999E-3</v>
      </c>
      <c r="I1361" s="145">
        <v>1.5750005000000001E-2</v>
      </c>
      <c r="J1361" s="132">
        <v>6.8599252768726808E-4</v>
      </c>
      <c r="K1361" s="146">
        <v>1.8812325579587042E-5</v>
      </c>
      <c r="L1361" s="147">
        <v>1.9662936780998146E-5</v>
      </c>
    </row>
    <row r="1362" spans="1:12" ht="15.75" x14ac:dyDescent="0.25">
      <c r="A1362" s="164" t="s">
        <v>90</v>
      </c>
      <c r="B1362" s="126">
        <v>2039</v>
      </c>
      <c r="C1362" s="165" t="s">
        <v>1568</v>
      </c>
      <c r="D1362" s="166">
        <v>2.7939987711290082E-2</v>
      </c>
      <c r="E1362" s="130">
        <v>2.6173459836942191E-3</v>
      </c>
      <c r="F1362" s="131">
        <v>1.8476024925414163E-2</v>
      </c>
      <c r="G1362" s="131">
        <v>6.0646761052526681E-4</v>
      </c>
      <c r="H1362" s="145">
        <v>2.0000009999999999E-3</v>
      </c>
      <c r="I1362" s="145">
        <v>1.5750005000000001E-2</v>
      </c>
      <c r="J1362" s="132">
        <v>6.5881754319031555E-4</v>
      </c>
      <c r="K1362" s="146">
        <v>1.8194999339704768E-5</v>
      </c>
      <c r="L1362" s="147">
        <v>1.9017698661125042E-5</v>
      </c>
    </row>
    <row r="1363" spans="1:12" ht="15.75" x14ac:dyDescent="0.25">
      <c r="A1363" s="164" t="s">
        <v>90</v>
      </c>
      <c r="B1363" s="126">
        <v>2040</v>
      </c>
      <c r="C1363" s="165" t="s">
        <v>1569</v>
      </c>
      <c r="D1363" s="166">
        <v>2.7746957547728313E-2</v>
      </c>
      <c r="E1363" s="130">
        <v>2.4743284338437704E-3</v>
      </c>
      <c r="F1363" s="131">
        <v>1.8138105675827149E-2</v>
      </c>
      <c r="G1363" s="131">
        <v>5.8512522336613107E-4</v>
      </c>
      <c r="H1363" s="145">
        <v>2.0000009999999995E-3</v>
      </c>
      <c r="I1363" s="145">
        <v>1.5750004999999994E-2</v>
      </c>
      <c r="J1363" s="132">
        <v>6.3562828447497229E-4</v>
      </c>
      <c r="K1363" s="146">
        <v>1.7679609794690012E-5</v>
      </c>
      <c r="L1363" s="147">
        <v>1.8479006019115606E-5</v>
      </c>
    </row>
    <row r="1364" spans="1:12" ht="15.75" x14ac:dyDescent="0.25">
      <c r="A1364" s="164" t="s">
        <v>90</v>
      </c>
      <c r="B1364" s="126">
        <v>2041</v>
      </c>
      <c r="C1364" s="165" t="s">
        <v>1570</v>
      </c>
      <c r="D1364" s="166">
        <v>2.7586146622974188E-2</v>
      </c>
      <c r="E1364" s="130">
        <v>2.3609621545093592E-3</v>
      </c>
      <c r="F1364" s="131">
        <v>1.7869127323268397E-2</v>
      </c>
      <c r="G1364" s="131">
        <v>5.6839152289161034E-4</v>
      </c>
      <c r="H1364" s="145">
        <v>2.0000009999999999E-3</v>
      </c>
      <c r="I1364" s="145">
        <v>1.5750005000000001E-2</v>
      </c>
      <c r="J1364" s="132">
        <v>6.1744617028299431E-4</v>
      </c>
      <c r="K1364" s="146">
        <v>1.7261641822601623E-5</v>
      </c>
      <c r="L1364" s="147">
        <v>1.8042134197021911E-5</v>
      </c>
    </row>
    <row r="1365" spans="1:12" ht="15.75" x14ac:dyDescent="0.25">
      <c r="A1365" s="164" t="s">
        <v>90</v>
      </c>
      <c r="B1365" s="126">
        <v>2042</v>
      </c>
      <c r="C1365" s="165" t="s">
        <v>1571</v>
      </c>
      <c r="D1365" s="166">
        <v>2.7449062607135765E-2</v>
      </c>
      <c r="E1365" s="130">
        <v>2.2647850132124963E-3</v>
      </c>
      <c r="F1365" s="131">
        <v>1.7624044043060585E-2</v>
      </c>
      <c r="G1365" s="131">
        <v>5.5439242262251707E-4</v>
      </c>
      <c r="H1365" s="145">
        <v>2.0000009999999999E-3</v>
      </c>
      <c r="I1365" s="145">
        <v>1.5750005000000001E-2</v>
      </c>
      <c r="J1365" s="132">
        <v>6.0223581323166323E-4</v>
      </c>
      <c r="K1365" s="146">
        <v>1.6920707909080324E-5</v>
      </c>
      <c r="L1365" s="147">
        <v>1.7685790031974649E-5</v>
      </c>
    </row>
    <row r="1366" spans="1:12" ht="15.75" x14ac:dyDescent="0.25">
      <c r="A1366" s="164" t="s">
        <v>90</v>
      </c>
      <c r="B1366" s="126">
        <v>2043</v>
      </c>
      <c r="C1366" s="165" t="s">
        <v>1572</v>
      </c>
      <c r="D1366" s="166">
        <v>2.7333936477594929E-2</v>
      </c>
      <c r="E1366" s="130">
        <v>2.1903374047111362E-3</v>
      </c>
      <c r="F1366" s="131">
        <v>1.7432906803988499E-2</v>
      </c>
      <c r="G1366" s="131">
        <v>5.4277835463326465E-4</v>
      </c>
      <c r="H1366" s="145">
        <v>2.0000009999999999E-3</v>
      </c>
      <c r="I1366" s="145">
        <v>1.5750004999999997E-2</v>
      </c>
      <c r="J1366" s="132">
        <v>5.8961530641371551E-4</v>
      </c>
      <c r="K1366" s="146">
        <v>1.6655235758331229E-5</v>
      </c>
      <c r="L1366" s="147">
        <v>1.7408310955284034E-5</v>
      </c>
    </row>
    <row r="1367" spans="1:12" ht="15.75" x14ac:dyDescent="0.25">
      <c r="A1367" s="164" t="s">
        <v>90</v>
      </c>
      <c r="B1367" s="126">
        <v>2044</v>
      </c>
      <c r="C1367" s="165" t="s">
        <v>1573</v>
      </c>
      <c r="D1367" s="166">
        <v>2.7236153948297925E-2</v>
      </c>
      <c r="E1367" s="130">
        <v>2.1370830033092241E-3</v>
      </c>
      <c r="F1367" s="131">
        <v>1.7291044030007335E-2</v>
      </c>
      <c r="G1367" s="131">
        <v>5.3320663499910955E-4</v>
      </c>
      <c r="H1367" s="145">
        <v>2.0000010000000004E-3</v>
      </c>
      <c r="I1367" s="145">
        <v>1.5750005000000004E-2</v>
      </c>
      <c r="J1367" s="132">
        <v>5.7921418757535194E-4</v>
      </c>
      <c r="K1367" s="146">
        <v>1.6445959936997664E-5</v>
      </c>
      <c r="L1367" s="147">
        <v>1.7189573626921202E-5</v>
      </c>
    </row>
    <row r="1368" spans="1:12" ht="15.75" x14ac:dyDescent="0.25">
      <c r="A1368" s="164" t="s">
        <v>90</v>
      </c>
      <c r="B1368" s="126">
        <v>2045</v>
      </c>
      <c r="C1368" s="165" t="s">
        <v>1574</v>
      </c>
      <c r="D1368" s="166">
        <v>2.7151376362140992E-2</v>
      </c>
      <c r="E1368" s="130">
        <v>2.101483679538886E-3</v>
      </c>
      <c r="F1368" s="131">
        <v>1.7194456691269715E-2</v>
      </c>
      <c r="G1368" s="131">
        <v>5.2530127281142573E-4</v>
      </c>
      <c r="H1368" s="145">
        <v>2.0000009999999999E-3</v>
      </c>
      <c r="I1368" s="145">
        <v>1.5750005000000001E-2</v>
      </c>
      <c r="J1368" s="132">
        <v>5.7062321030325444E-4</v>
      </c>
      <c r="K1368" s="146">
        <v>1.6284983429371312E-5</v>
      </c>
      <c r="L1368" s="147">
        <v>1.7021314881272368E-5</v>
      </c>
    </row>
    <row r="1369" spans="1:12" ht="15.75" x14ac:dyDescent="0.25">
      <c r="A1369" s="164" t="s">
        <v>90</v>
      </c>
      <c r="B1369" s="126">
        <v>2046</v>
      </c>
      <c r="C1369" s="165" t="s">
        <v>1575</v>
      </c>
      <c r="D1369" s="166">
        <v>2.7079002185859111E-2</v>
      </c>
      <c r="E1369" s="130">
        <v>2.0718875018530167E-3</v>
      </c>
      <c r="F1369" s="131">
        <v>1.7118333168254712E-2</v>
      </c>
      <c r="G1369" s="131">
        <v>5.188861361484678E-4</v>
      </c>
      <c r="H1369" s="145">
        <v>2.0000009999999995E-3</v>
      </c>
      <c r="I1369" s="145">
        <v>1.5750005000000001E-2</v>
      </c>
      <c r="J1369" s="132">
        <v>5.6365123799153748E-4</v>
      </c>
      <c r="K1369" s="146">
        <v>1.6157177986932601E-5</v>
      </c>
      <c r="L1369" s="147">
        <v>1.6887726273932209E-5</v>
      </c>
    </row>
    <row r="1370" spans="1:12" ht="15.75" x14ac:dyDescent="0.25">
      <c r="A1370" s="164" t="s">
        <v>90</v>
      </c>
      <c r="B1370" s="126">
        <v>2047</v>
      </c>
      <c r="C1370" s="165" t="s">
        <v>1576</v>
      </c>
      <c r="D1370" s="166">
        <v>2.7018766059748595E-2</v>
      </c>
      <c r="E1370" s="130">
        <v>2.0453395538611507E-3</v>
      </c>
      <c r="F1370" s="131">
        <v>1.7044327464808762E-2</v>
      </c>
      <c r="G1370" s="131">
        <v>5.1366465097598768E-4</v>
      </c>
      <c r="H1370" s="145">
        <v>2.0000010000000008E-3</v>
      </c>
      <c r="I1370" s="145">
        <v>1.5750005000000001E-2</v>
      </c>
      <c r="J1370" s="132">
        <v>5.579771066142634E-4</v>
      </c>
      <c r="K1370" s="146">
        <v>1.6055168348408481E-5</v>
      </c>
      <c r="L1370" s="147">
        <v>1.6781115699367348E-5</v>
      </c>
    </row>
    <row r="1371" spans="1:12" ht="15.75" x14ac:dyDescent="0.25">
      <c r="A1371" s="164" t="s">
        <v>90</v>
      </c>
      <c r="B1371" s="126">
        <v>2048</v>
      </c>
      <c r="C1371" s="165" t="s">
        <v>1577</v>
      </c>
      <c r="D1371" s="166">
        <v>2.6968001135792855E-2</v>
      </c>
      <c r="E1371" s="130">
        <v>2.023656245563922E-3</v>
      </c>
      <c r="F1371" s="131">
        <v>1.6981131065035879E-2</v>
      </c>
      <c r="G1371" s="131">
        <v>5.0942275972957606E-4</v>
      </c>
      <c r="H1371" s="145">
        <v>2.0000009999999999E-3</v>
      </c>
      <c r="I1371" s="145">
        <v>1.5750004999999997E-2</v>
      </c>
      <c r="J1371" s="132">
        <v>5.5336675108278355E-4</v>
      </c>
      <c r="K1371" s="146">
        <v>1.5969790034401718E-5</v>
      </c>
      <c r="L1371" s="147">
        <v>1.6691870463795814E-5</v>
      </c>
    </row>
    <row r="1372" spans="1:12" ht="15.75" x14ac:dyDescent="0.25">
      <c r="A1372" s="164" t="s">
        <v>90</v>
      </c>
      <c r="B1372" s="126">
        <v>2049</v>
      </c>
      <c r="C1372" s="165" t="s">
        <v>1578</v>
      </c>
      <c r="D1372" s="166">
        <v>2.6923936393412957E-2</v>
      </c>
      <c r="E1372" s="130">
        <v>2.015083750896686E-3</v>
      </c>
      <c r="F1372" s="131">
        <v>1.698645201993473E-2</v>
      </c>
      <c r="G1372" s="131">
        <v>5.0665126702696488E-4</v>
      </c>
      <c r="H1372" s="145">
        <v>2.0000009999999995E-3</v>
      </c>
      <c r="I1372" s="145">
        <v>1.5750005000000001E-2</v>
      </c>
      <c r="J1372" s="132">
        <v>5.5035589767122434E-4</v>
      </c>
      <c r="K1372" s="146">
        <v>1.5902746765160703E-5</v>
      </c>
      <c r="L1372" s="147">
        <v>1.662180047117192E-5</v>
      </c>
    </row>
    <row r="1373" spans="1:12" ht="15.75" x14ac:dyDescent="0.25">
      <c r="A1373" s="164" t="s">
        <v>90</v>
      </c>
      <c r="B1373" s="126">
        <v>2050</v>
      </c>
      <c r="C1373" s="165" t="s">
        <v>1579</v>
      </c>
      <c r="D1373" s="166">
        <v>2.6886990041584929E-2</v>
      </c>
      <c r="E1373" s="130">
        <v>2.0083386783862137E-3</v>
      </c>
      <c r="F1373" s="131">
        <v>1.6992886378092618E-2</v>
      </c>
      <c r="G1373" s="131">
        <v>5.0444000050067046E-4</v>
      </c>
      <c r="H1373" s="145">
        <v>2.0000009999999999E-3</v>
      </c>
      <c r="I1373" s="145">
        <v>1.5750005000000001E-2</v>
      </c>
      <c r="J1373" s="132">
        <v>5.479532698565541E-4</v>
      </c>
      <c r="K1373" s="146">
        <v>1.584024415469183E-5</v>
      </c>
      <c r="L1373" s="147">
        <v>1.6556472631973406E-5</v>
      </c>
    </row>
    <row r="1374" spans="1:12" ht="15.75" x14ac:dyDescent="0.25">
      <c r="A1374" s="164" t="s">
        <v>86</v>
      </c>
      <c r="B1374" s="126">
        <v>2015</v>
      </c>
      <c r="C1374" s="165" t="s">
        <v>88</v>
      </c>
      <c r="D1374" s="166">
        <v>4.2889089084498282E-2</v>
      </c>
      <c r="E1374" s="130">
        <v>4.3764573715693318E-2</v>
      </c>
      <c r="F1374" s="131">
        <v>0.14416834694273409</v>
      </c>
      <c r="G1374" s="131">
        <v>2.0294511104289076E-3</v>
      </c>
      <c r="H1374" s="145">
        <v>2.0000009999999999E-3</v>
      </c>
      <c r="I1374" s="145">
        <v>1.5750004999999997E-2</v>
      </c>
      <c r="J1374" s="132">
        <v>2.1959257298246816E-3</v>
      </c>
      <c r="K1374" s="146">
        <v>2.1059642821439088E-4</v>
      </c>
      <c r="L1374" s="147">
        <v>2.2011865989674502E-4</v>
      </c>
    </row>
    <row r="1375" spans="1:12" ht="15.75" x14ac:dyDescent="0.25">
      <c r="A1375" s="164" t="s">
        <v>86</v>
      </c>
      <c r="B1375" s="126">
        <v>2016</v>
      </c>
      <c r="C1375" s="165" t="s">
        <v>87</v>
      </c>
      <c r="D1375" s="166">
        <v>4.2002041215806384E-2</v>
      </c>
      <c r="E1375" s="130">
        <v>3.5957190106842764E-2</v>
      </c>
      <c r="F1375" s="131">
        <v>0.12174482731930313</v>
      </c>
      <c r="G1375" s="131">
        <v>1.9710311925499385E-3</v>
      </c>
      <c r="H1375" s="145">
        <v>2.0000009999999995E-3</v>
      </c>
      <c r="I1375" s="145">
        <v>1.5750005000000001E-2</v>
      </c>
      <c r="J1375" s="132">
        <v>2.1347180926161472E-3</v>
      </c>
      <c r="K1375" s="146">
        <v>1.7523350800090017E-4</v>
      </c>
      <c r="L1375" s="147">
        <v>1.8315679625961555E-4</v>
      </c>
    </row>
    <row r="1376" spans="1:12" ht="15.75" x14ac:dyDescent="0.25">
      <c r="A1376" s="164" t="s">
        <v>86</v>
      </c>
      <c r="B1376" s="126">
        <v>2017</v>
      </c>
      <c r="C1376" s="165" t="s">
        <v>1580</v>
      </c>
      <c r="D1376" s="166">
        <v>4.1004422749356242E-2</v>
      </c>
      <c r="E1376" s="130">
        <v>2.9588031005400944E-2</v>
      </c>
      <c r="F1376" s="131">
        <v>0.10256858094835887</v>
      </c>
      <c r="G1376" s="131">
        <v>1.9711368276266682E-3</v>
      </c>
      <c r="H1376" s="145">
        <v>2.0000009999999995E-3</v>
      </c>
      <c r="I1376" s="145">
        <v>1.5750005000000001E-2</v>
      </c>
      <c r="J1376" s="132">
        <v>2.1361167725103278E-3</v>
      </c>
      <c r="K1376" s="146">
        <v>1.5826091818657538E-4</v>
      </c>
      <c r="L1376" s="147">
        <v>1.6541677343576789E-4</v>
      </c>
    </row>
    <row r="1377" spans="1:12" ht="15.75" x14ac:dyDescent="0.25">
      <c r="A1377" s="164" t="s">
        <v>86</v>
      </c>
      <c r="B1377" s="126">
        <v>2018</v>
      </c>
      <c r="C1377" s="165" t="s">
        <v>1581</v>
      </c>
      <c r="D1377" s="166">
        <v>3.9968223552220072E-2</v>
      </c>
      <c r="E1377" s="130">
        <v>2.4380145037153394E-2</v>
      </c>
      <c r="F1377" s="131">
        <v>8.6681796969362235E-2</v>
      </c>
      <c r="G1377" s="131">
        <v>2.0040396844750313E-3</v>
      </c>
      <c r="H1377" s="145">
        <v>2.0000009999999999E-3</v>
      </c>
      <c r="I1377" s="145">
        <v>1.5750005000000004E-2</v>
      </c>
      <c r="J1377" s="132">
        <v>2.1729073092300747E-3</v>
      </c>
      <c r="K1377" s="146">
        <v>1.4444603940942682E-4</v>
      </c>
      <c r="L1377" s="147">
        <v>1.5097725042032399E-4</v>
      </c>
    </row>
    <row r="1378" spans="1:12" ht="15.75" x14ac:dyDescent="0.25">
      <c r="A1378" s="164" t="s">
        <v>86</v>
      </c>
      <c r="B1378" s="126">
        <v>2019</v>
      </c>
      <c r="C1378" s="165" t="s">
        <v>1582</v>
      </c>
      <c r="D1378" s="166">
        <v>3.9016144240633759E-2</v>
      </c>
      <c r="E1378" s="130">
        <v>2.0089544943012912E-2</v>
      </c>
      <c r="F1378" s="131">
        <v>7.3661847875017658E-2</v>
      </c>
      <c r="G1378" s="131">
        <v>2.0344423872180519E-3</v>
      </c>
      <c r="H1378" s="145">
        <v>2.0000009999999999E-3</v>
      </c>
      <c r="I1378" s="145">
        <v>1.5750005000000001E-2</v>
      </c>
      <c r="J1378" s="132">
        <v>2.2067885791475393E-3</v>
      </c>
      <c r="K1378" s="146">
        <v>1.3291435841813708E-4</v>
      </c>
      <c r="L1378" s="147">
        <v>1.3892415781361947E-4</v>
      </c>
    </row>
    <row r="1379" spans="1:12" ht="15.75" x14ac:dyDescent="0.25">
      <c r="A1379" s="164" t="s">
        <v>86</v>
      </c>
      <c r="B1379" s="126">
        <v>2020</v>
      </c>
      <c r="C1379" s="165" t="s">
        <v>1583</v>
      </c>
      <c r="D1379" s="166">
        <v>3.7924793328489248E-2</v>
      </c>
      <c r="E1379" s="130">
        <v>1.6993225325124345E-2</v>
      </c>
      <c r="F1379" s="131">
        <v>6.3231640607924341E-2</v>
      </c>
      <c r="G1379" s="131">
        <v>2.0029763951857939E-3</v>
      </c>
      <c r="H1379" s="145">
        <v>2.0000009999999999E-3</v>
      </c>
      <c r="I1379" s="145">
        <v>1.5750005000000001E-2</v>
      </c>
      <c r="J1379" s="132">
        <v>2.1731078982893102E-3</v>
      </c>
      <c r="K1379" s="146">
        <v>1.2243645458931499E-4</v>
      </c>
      <c r="L1379" s="147">
        <v>1.2797248160835217E-4</v>
      </c>
    </row>
    <row r="1380" spans="1:12" ht="15.75" x14ac:dyDescent="0.25">
      <c r="A1380" s="164" t="s">
        <v>86</v>
      </c>
      <c r="B1380" s="126">
        <v>2021</v>
      </c>
      <c r="C1380" s="165" t="s">
        <v>1584</v>
      </c>
      <c r="D1380" s="166">
        <v>3.6842433431018527E-2</v>
      </c>
      <c r="E1380" s="130">
        <v>1.4601009504783817E-2</v>
      </c>
      <c r="F1380" s="131">
        <v>5.4832661892662199E-2</v>
      </c>
      <c r="G1380" s="131">
        <v>1.9051292614486036E-3</v>
      </c>
      <c r="H1380" s="145">
        <v>2.0000009999999999E-3</v>
      </c>
      <c r="I1380" s="145">
        <v>1.5750005000000001E-2</v>
      </c>
      <c r="J1380" s="132">
        <v>2.0672234208316096E-3</v>
      </c>
      <c r="K1380" s="146">
        <v>1.1080802034096326E-4</v>
      </c>
      <c r="L1380" s="147">
        <v>1.1581827096384597E-4</v>
      </c>
    </row>
    <row r="1381" spans="1:12" ht="15.75" x14ac:dyDescent="0.25">
      <c r="A1381" s="164" t="s">
        <v>86</v>
      </c>
      <c r="B1381" s="126">
        <v>2022</v>
      </c>
      <c r="C1381" s="165" t="s">
        <v>1585</v>
      </c>
      <c r="D1381" s="166">
        <v>3.5754276339765322E-2</v>
      </c>
      <c r="E1381" s="130">
        <v>1.2587874993431804E-2</v>
      </c>
      <c r="F1381" s="131">
        <v>4.7992464588563329E-2</v>
      </c>
      <c r="G1381" s="131">
        <v>1.8101601970341847E-3</v>
      </c>
      <c r="H1381" s="145">
        <v>2.0000010000000008E-3</v>
      </c>
      <c r="I1381" s="145">
        <v>1.5750005000000008E-2</v>
      </c>
      <c r="J1381" s="132">
        <v>1.9644500639864368E-3</v>
      </c>
      <c r="K1381" s="146">
        <v>9.9860926692847915E-5</v>
      </c>
      <c r="L1381" s="147">
        <v>1.0437620056772591E-4</v>
      </c>
    </row>
    <row r="1382" spans="1:12" ht="15.75" x14ac:dyDescent="0.25">
      <c r="A1382" s="164" t="s">
        <v>86</v>
      </c>
      <c r="B1382" s="126">
        <v>2023</v>
      </c>
      <c r="C1382" s="165" t="s">
        <v>1586</v>
      </c>
      <c r="D1382" s="166">
        <v>3.4672815227844968E-2</v>
      </c>
      <c r="E1382" s="130">
        <v>1.0988464144337498E-2</v>
      </c>
      <c r="F1382" s="131">
        <v>4.2416823409707552E-2</v>
      </c>
      <c r="G1382" s="131">
        <v>1.724798181578926E-3</v>
      </c>
      <c r="H1382" s="145">
        <v>2.0000009999999995E-3</v>
      </c>
      <c r="I1382" s="145">
        <v>1.5750005000000001E-2</v>
      </c>
      <c r="J1382" s="132">
        <v>1.872097791107661E-3</v>
      </c>
      <c r="K1382" s="146">
        <v>8.8720789099171508E-5</v>
      </c>
      <c r="L1382" s="147">
        <v>9.2732346590930102E-5</v>
      </c>
    </row>
    <row r="1383" spans="1:12" ht="15.75" x14ac:dyDescent="0.25">
      <c r="A1383" s="164" t="s">
        <v>86</v>
      </c>
      <c r="B1383" s="126">
        <v>2024</v>
      </c>
      <c r="C1383" s="165" t="s">
        <v>1587</v>
      </c>
      <c r="D1383" s="166">
        <v>3.3638520867632866E-2</v>
      </c>
      <c r="E1383" s="130">
        <v>9.6468781248751218E-3</v>
      </c>
      <c r="F1383" s="131">
        <v>3.7856919148102457E-2</v>
      </c>
      <c r="G1383" s="131">
        <v>1.6492669259251E-3</v>
      </c>
      <c r="H1383" s="145">
        <v>2.0000009999999995E-3</v>
      </c>
      <c r="I1383" s="145">
        <v>1.5750005000000004E-2</v>
      </c>
      <c r="J1383" s="132">
        <v>1.7903924805971023E-3</v>
      </c>
      <c r="K1383" s="146">
        <v>7.8645754095559478E-5</v>
      </c>
      <c r="L1383" s="147">
        <v>8.2201766744073324E-5</v>
      </c>
    </row>
    <row r="1384" spans="1:12" ht="15.75" x14ac:dyDescent="0.25">
      <c r="A1384" s="164" t="s">
        <v>86</v>
      </c>
      <c r="B1384" s="126">
        <v>2025</v>
      </c>
      <c r="C1384" s="165" t="s">
        <v>1588</v>
      </c>
      <c r="D1384" s="166">
        <v>3.257398379003773E-2</v>
      </c>
      <c r="E1384" s="130">
        <v>8.5500450037678082E-3</v>
      </c>
      <c r="F1384" s="131">
        <v>3.4238445963519597E-2</v>
      </c>
      <c r="G1384" s="131">
        <v>1.5843149443702956E-3</v>
      </c>
      <c r="H1384" s="145">
        <v>2.0000010000000004E-3</v>
      </c>
      <c r="I1384" s="145">
        <v>1.5750005000000001E-2</v>
      </c>
      <c r="J1384" s="132">
        <v>1.7200759025230705E-3</v>
      </c>
      <c r="K1384" s="146">
        <v>7.1044439245607286E-5</v>
      </c>
      <c r="L1384" s="147">
        <v>7.4256763609105393E-5</v>
      </c>
    </row>
    <row r="1385" spans="1:12" ht="15.75" x14ac:dyDescent="0.25">
      <c r="A1385" s="164" t="s">
        <v>86</v>
      </c>
      <c r="B1385" s="126">
        <v>2026</v>
      </c>
      <c r="C1385" s="165" t="s">
        <v>1589</v>
      </c>
      <c r="D1385" s="166">
        <v>3.1621859077178141E-2</v>
      </c>
      <c r="E1385" s="130">
        <v>7.6395659982240807E-3</v>
      </c>
      <c r="F1385" s="131">
        <v>3.1340430473691595E-2</v>
      </c>
      <c r="G1385" s="131">
        <v>1.5105112279111357E-3</v>
      </c>
      <c r="H1385" s="145">
        <v>2.0000010000000004E-3</v>
      </c>
      <c r="I1385" s="145">
        <v>1.5750005000000001E-2</v>
      </c>
      <c r="J1385" s="132">
        <v>1.6401623849629367E-3</v>
      </c>
      <c r="K1385" s="146">
        <v>6.2684121334265658E-5</v>
      </c>
      <c r="L1385" s="147">
        <v>6.5518408473489196E-5</v>
      </c>
    </row>
    <row r="1386" spans="1:12" ht="15.75" x14ac:dyDescent="0.25">
      <c r="A1386" s="164" t="s">
        <v>86</v>
      </c>
      <c r="B1386" s="126">
        <v>2027</v>
      </c>
      <c r="C1386" s="165" t="s">
        <v>1590</v>
      </c>
      <c r="D1386" s="166">
        <v>3.0767481715067928E-2</v>
      </c>
      <c r="E1386" s="130">
        <v>6.8639260200106366E-3</v>
      </c>
      <c r="F1386" s="131">
        <v>2.8944388428425734E-2</v>
      </c>
      <c r="G1386" s="131">
        <v>1.4231343304719846E-3</v>
      </c>
      <c r="H1386" s="145">
        <v>2.0000009999999999E-3</v>
      </c>
      <c r="I1386" s="145">
        <v>1.5750005000000004E-2</v>
      </c>
      <c r="J1386" s="132">
        <v>1.5454979223501915E-3</v>
      </c>
      <c r="K1386" s="146">
        <v>5.4039208497874844E-5</v>
      </c>
      <c r="L1386" s="147">
        <v>5.6482619882432879E-5</v>
      </c>
    </row>
    <row r="1387" spans="1:12" ht="15.75" x14ac:dyDescent="0.25">
      <c r="A1387" s="164" t="s">
        <v>86</v>
      </c>
      <c r="B1387" s="126">
        <v>2028</v>
      </c>
      <c r="C1387" s="165" t="s">
        <v>1591</v>
      </c>
      <c r="D1387" s="166">
        <v>3.0008455233380461E-2</v>
      </c>
      <c r="E1387" s="130">
        <v>6.209246218023423E-3</v>
      </c>
      <c r="F1387" s="131">
        <v>2.6989753326207226E-2</v>
      </c>
      <c r="G1387" s="131">
        <v>1.3268247398463733E-3</v>
      </c>
      <c r="H1387" s="145">
        <v>2.0000010000000004E-3</v>
      </c>
      <c r="I1387" s="145">
        <v>1.5750005000000001E-2</v>
      </c>
      <c r="J1387" s="132">
        <v>1.4410432005383127E-3</v>
      </c>
      <c r="K1387" s="146">
        <v>4.7199469197418548E-5</v>
      </c>
      <c r="L1387" s="147">
        <v>4.9333619307239846E-5</v>
      </c>
    </row>
    <row r="1388" spans="1:12" ht="15.75" x14ac:dyDescent="0.25">
      <c r="A1388" s="164" t="s">
        <v>86</v>
      </c>
      <c r="B1388" s="126">
        <v>2029</v>
      </c>
      <c r="C1388" s="165" t="s">
        <v>1592</v>
      </c>
      <c r="D1388" s="166">
        <v>2.9333505084710523E-2</v>
      </c>
      <c r="E1388" s="130">
        <v>5.6467095796338086E-3</v>
      </c>
      <c r="F1388" s="131">
        <v>2.5368701545105874E-2</v>
      </c>
      <c r="G1388" s="131">
        <v>1.2361517179907955E-3</v>
      </c>
      <c r="H1388" s="145">
        <v>2.0000009999999999E-3</v>
      </c>
      <c r="I1388" s="145">
        <v>1.5750005000000001E-2</v>
      </c>
      <c r="J1388" s="132">
        <v>1.3426703755778774E-3</v>
      </c>
      <c r="K1388" s="146">
        <v>4.1467648528650143E-5</v>
      </c>
      <c r="L1388" s="147">
        <v>4.3342629418560342E-5</v>
      </c>
    </row>
    <row r="1389" spans="1:12" ht="15.75" x14ac:dyDescent="0.25">
      <c r="A1389" s="164" t="s">
        <v>86</v>
      </c>
      <c r="B1389" s="126">
        <v>2030</v>
      </c>
      <c r="C1389" s="165" t="s">
        <v>1593</v>
      </c>
      <c r="D1389" s="166">
        <v>2.8735785944942492E-2</v>
      </c>
      <c r="E1389" s="130">
        <v>5.1729818519856896E-3</v>
      </c>
      <c r="F1389" s="131">
        <v>2.4061154886794927E-2</v>
      </c>
      <c r="G1389" s="131">
        <v>1.1531260614729417E-3</v>
      </c>
      <c r="H1389" s="145">
        <v>2.0000009999999999E-3</v>
      </c>
      <c r="I1389" s="145">
        <v>1.5750004999999997E-2</v>
      </c>
      <c r="J1389" s="132">
        <v>1.252568392913028E-3</v>
      </c>
      <c r="K1389" s="146">
        <v>3.6850733687068911E-5</v>
      </c>
      <c r="L1389" s="147">
        <v>3.8516964321485574E-5</v>
      </c>
    </row>
    <row r="1390" spans="1:12" ht="15.75" x14ac:dyDescent="0.25">
      <c r="A1390" s="164" t="s">
        <v>86</v>
      </c>
      <c r="B1390" s="126">
        <v>2031</v>
      </c>
      <c r="C1390" s="165" t="s">
        <v>1594</v>
      </c>
      <c r="D1390" s="166">
        <v>2.8163752297418906E-2</v>
      </c>
      <c r="E1390" s="130">
        <v>4.7592309285472926E-3</v>
      </c>
      <c r="F1390" s="131">
        <v>2.2960631187663536E-2</v>
      </c>
      <c r="G1390" s="131">
        <v>1.0782742596336953E-3</v>
      </c>
      <c r="H1390" s="145">
        <v>2.0000009999999995E-3</v>
      </c>
      <c r="I1390" s="145">
        <v>1.5750004999999997E-2</v>
      </c>
      <c r="J1390" s="132">
        <v>1.1712802794577595E-3</v>
      </c>
      <c r="K1390" s="146">
        <v>3.40183025333924E-5</v>
      </c>
      <c r="L1390" s="147">
        <v>3.555646641958033E-5</v>
      </c>
    </row>
    <row r="1391" spans="1:12" ht="15.75" x14ac:dyDescent="0.25">
      <c r="A1391" s="164" t="s">
        <v>86</v>
      </c>
      <c r="B1391" s="126">
        <v>2032</v>
      </c>
      <c r="C1391" s="165" t="s">
        <v>1595</v>
      </c>
      <c r="D1391" s="166">
        <v>2.7700809587872147E-2</v>
      </c>
      <c r="E1391" s="130">
        <v>4.3996430568247705E-3</v>
      </c>
      <c r="F1391" s="131">
        <v>2.2057087028475603E-2</v>
      </c>
      <c r="G1391" s="131">
        <v>1.0097217822268001E-3</v>
      </c>
      <c r="H1391" s="145">
        <v>2.0000009999999999E-3</v>
      </c>
      <c r="I1391" s="145">
        <v>1.5750005000000001E-2</v>
      </c>
      <c r="J1391" s="132">
        <v>1.096844467691148E-3</v>
      </c>
      <c r="K1391" s="146">
        <v>3.1155710708460334E-5</v>
      </c>
      <c r="L1391" s="147">
        <v>3.25644322039727E-5</v>
      </c>
    </row>
    <row r="1392" spans="1:12" ht="15.75" x14ac:dyDescent="0.25">
      <c r="A1392" s="164" t="s">
        <v>86</v>
      </c>
      <c r="B1392" s="126">
        <v>2033</v>
      </c>
      <c r="C1392" s="165" t="s">
        <v>1596</v>
      </c>
      <c r="D1392" s="166">
        <v>2.7296430162831391E-2</v>
      </c>
      <c r="E1392" s="130">
        <v>4.0894016422871066E-3</v>
      </c>
      <c r="F1392" s="131">
        <v>2.1322656159472479E-2</v>
      </c>
      <c r="G1392" s="131">
        <v>9.4839458696407562E-4</v>
      </c>
      <c r="H1392" s="145">
        <v>2.0000009999999995E-3</v>
      </c>
      <c r="I1392" s="145">
        <v>1.5750005000000004E-2</v>
      </c>
      <c r="J1392" s="132">
        <v>1.0302304911085547E-3</v>
      </c>
      <c r="K1392" s="146">
        <v>2.9152876215267024E-5</v>
      </c>
      <c r="L1392" s="147">
        <v>3.0471039568408039E-5</v>
      </c>
    </row>
    <row r="1393" spans="1:12" ht="15.75" x14ac:dyDescent="0.25">
      <c r="A1393" s="164" t="s">
        <v>86</v>
      </c>
      <c r="B1393" s="126">
        <v>2034</v>
      </c>
      <c r="C1393" s="165" t="s">
        <v>1597</v>
      </c>
      <c r="D1393" s="166">
        <v>2.6944638170446011E-2</v>
      </c>
      <c r="E1393" s="130">
        <v>3.8189118371743398E-3</v>
      </c>
      <c r="F1393" s="131">
        <v>2.0723694400972093E-2</v>
      </c>
      <c r="G1393" s="131">
        <v>8.9335264818924602E-4</v>
      </c>
      <c r="H1393" s="145">
        <v>2.0000010000000004E-3</v>
      </c>
      <c r="I1393" s="145">
        <v>1.5750005000000004E-2</v>
      </c>
      <c r="J1393" s="132">
        <v>9.7044160655025669E-4</v>
      </c>
      <c r="K1393" s="146">
        <v>2.7384602258047128E-5</v>
      </c>
      <c r="L1393" s="147">
        <v>2.8622817037917629E-5</v>
      </c>
    </row>
    <row r="1394" spans="1:12" ht="15.75" x14ac:dyDescent="0.25">
      <c r="A1394" s="164" t="s">
        <v>86</v>
      </c>
      <c r="B1394" s="126">
        <v>2035</v>
      </c>
      <c r="C1394" s="165" t="s">
        <v>1598</v>
      </c>
      <c r="D1394" s="166">
        <v>2.6641674563279021E-2</v>
      </c>
      <c r="E1394" s="130">
        <v>3.5812501117302715E-3</v>
      </c>
      <c r="F1394" s="131">
        <v>2.022804157314435E-2</v>
      </c>
      <c r="G1394" s="131">
        <v>8.442874593684763E-4</v>
      </c>
      <c r="H1394" s="145">
        <v>2.0000009999999995E-3</v>
      </c>
      <c r="I1394" s="145">
        <v>1.5750005000000001E-2</v>
      </c>
      <c r="J1394" s="132">
        <v>9.1714199758708835E-4</v>
      </c>
      <c r="K1394" s="146">
        <v>2.5903491206894664E-5</v>
      </c>
      <c r="L1394" s="147">
        <v>2.7074732304540729E-5</v>
      </c>
    </row>
    <row r="1395" spans="1:12" ht="15.75" x14ac:dyDescent="0.25">
      <c r="A1395" s="164" t="s">
        <v>86</v>
      </c>
      <c r="B1395" s="126">
        <v>2036</v>
      </c>
      <c r="C1395" s="165" t="s">
        <v>1599</v>
      </c>
      <c r="D1395" s="166">
        <v>2.6382252550291297E-2</v>
      </c>
      <c r="E1395" s="130">
        <v>3.3738068386903104E-3</v>
      </c>
      <c r="F1395" s="131">
        <v>1.9816011002506743E-2</v>
      </c>
      <c r="G1395" s="131">
        <v>8.0198634212259997E-4</v>
      </c>
      <c r="H1395" s="145">
        <v>2.0000009999999999E-3</v>
      </c>
      <c r="I1395" s="145">
        <v>1.5750005000000001E-2</v>
      </c>
      <c r="J1395" s="132">
        <v>8.711898048534987E-4</v>
      </c>
      <c r="K1395" s="146">
        <v>2.4623557979746925E-5</v>
      </c>
      <c r="L1395" s="147">
        <v>2.5736931397065772E-5</v>
      </c>
    </row>
    <row r="1396" spans="1:12" ht="15.75" x14ac:dyDescent="0.25">
      <c r="A1396" s="164" t="s">
        <v>86</v>
      </c>
      <c r="B1396" s="126">
        <v>2037</v>
      </c>
      <c r="C1396" s="165" t="s">
        <v>1600</v>
      </c>
      <c r="D1396" s="166">
        <v>2.6162199893589585E-2</v>
      </c>
      <c r="E1396" s="130">
        <v>3.2004905166901376E-3</v>
      </c>
      <c r="F1396" s="131">
        <v>1.9497172121433166E-2</v>
      </c>
      <c r="G1396" s="131">
        <v>7.6534982884930128E-4</v>
      </c>
      <c r="H1396" s="145">
        <v>2.0000009999999995E-3</v>
      </c>
      <c r="I1396" s="145">
        <v>1.5750005000000001E-2</v>
      </c>
      <c r="J1396" s="132">
        <v>8.313906463158409E-4</v>
      </c>
      <c r="K1396" s="146">
        <v>2.3542026553551576E-5</v>
      </c>
      <c r="L1396" s="147">
        <v>2.4606493416725895E-5</v>
      </c>
    </row>
    <row r="1397" spans="1:12" ht="15.75" x14ac:dyDescent="0.25">
      <c r="A1397" s="164" t="s">
        <v>86</v>
      </c>
      <c r="B1397" s="126">
        <v>2038</v>
      </c>
      <c r="C1397" s="165" t="s">
        <v>1601</v>
      </c>
      <c r="D1397" s="166">
        <v>2.5976743389226866E-2</v>
      </c>
      <c r="E1397" s="130">
        <v>3.0472135993530373E-3</v>
      </c>
      <c r="F1397" s="131">
        <v>1.9214155235254889E-2</v>
      </c>
      <c r="G1397" s="131">
        <v>7.3382301567760785E-4</v>
      </c>
      <c r="H1397" s="145">
        <v>2.0000010000000004E-3</v>
      </c>
      <c r="I1397" s="145">
        <v>1.5750005000000001E-2</v>
      </c>
      <c r="J1397" s="132">
        <v>7.971390174993507E-4</v>
      </c>
      <c r="K1397" s="146">
        <v>2.2663030835932094E-5</v>
      </c>
      <c r="L1397" s="147">
        <v>2.3687753872359282E-5</v>
      </c>
    </row>
    <row r="1398" spans="1:12" ht="15.75" x14ac:dyDescent="0.25">
      <c r="A1398" s="164" t="s">
        <v>86</v>
      </c>
      <c r="B1398" s="126">
        <v>2039</v>
      </c>
      <c r="C1398" s="165" t="s">
        <v>1602</v>
      </c>
      <c r="D1398" s="166">
        <v>2.5821440460321237E-2</v>
      </c>
      <c r="E1398" s="130">
        <v>2.9132779970131818E-3</v>
      </c>
      <c r="F1398" s="131">
        <v>1.8975818927760981E-2</v>
      </c>
      <c r="G1398" s="131">
        <v>7.0696659153465704E-4</v>
      </c>
      <c r="H1398" s="145">
        <v>2.0000009999999999E-3</v>
      </c>
      <c r="I1398" s="145">
        <v>1.5750005000000001E-2</v>
      </c>
      <c r="J1398" s="132">
        <v>7.6796066863280173E-4</v>
      </c>
      <c r="K1398" s="146">
        <v>2.1943648956663777E-5</v>
      </c>
      <c r="L1398" s="147">
        <v>2.2935848241277236E-5</v>
      </c>
    </row>
    <row r="1399" spans="1:12" ht="15.75" x14ac:dyDescent="0.25">
      <c r="A1399" s="164" t="s">
        <v>86</v>
      </c>
      <c r="B1399" s="126">
        <v>2040</v>
      </c>
      <c r="C1399" s="165" t="s">
        <v>1603</v>
      </c>
      <c r="D1399" s="166">
        <v>2.5692257874805464E-2</v>
      </c>
      <c r="E1399" s="130">
        <v>2.7925298740605945E-3</v>
      </c>
      <c r="F1399" s="131">
        <v>1.8769962707905308E-2</v>
      </c>
      <c r="G1399" s="131">
        <v>6.8416071848638688E-4</v>
      </c>
      <c r="H1399" s="145">
        <v>2.0000009999999999E-3</v>
      </c>
      <c r="I1399" s="145">
        <v>1.5750005000000004E-2</v>
      </c>
      <c r="J1399" s="132">
        <v>7.4318264395571991E-4</v>
      </c>
      <c r="K1399" s="146">
        <v>2.1338467955696174E-5</v>
      </c>
      <c r="L1399" s="147">
        <v>2.2303303298030249E-5</v>
      </c>
    </row>
    <row r="1400" spans="1:12" ht="15.75" x14ac:dyDescent="0.25">
      <c r="A1400" s="164" t="s">
        <v>86</v>
      </c>
      <c r="B1400" s="126">
        <v>2041</v>
      </c>
      <c r="C1400" s="165" t="s">
        <v>1604</v>
      </c>
      <c r="D1400" s="166">
        <v>2.5586589679428087E-2</v>
      </c>
      <c r="E1400" s="130">
        <v>2.6942074967214085E-3</v>
      </c>
      <c r="F1400" s="131">
        <v>1.8604053680669481E-2</v>
      </c>
      <c r="G1400" s="131">
        <v>6.6606877792748916E-4</v>
      </c>
      <c r="H1400" s="145">
        <v>2.0000009999999999E-3</v>
      </c>
      <c r="I1400" s="145">
        <v>1.5750004999999997E-2</v>
      </c>
      <c r="J1400" s="132">
        <v>7.235271822715832E-4</v>
      </c>
      <c r="K1400" s="146">
        <v>2.0844667399849421E-5</v>
      </c>
      <c r="L1400" s="147">
        <v>2.1787176280094264E-5</v>
      </c>
    </row>
    <row r="1401" spans="1:12" ht="15.75" x14ac:dyDescent="0.25">
      <c r="A1401" s="164" t="s">
        <v>86</v>
      </c>
      <c r="B1401" s="126">
        <v>2042</v>
      </c>
      <c r="C1401" s="165" t="s">
        <v>1605</v>
      </c>
      <c r="D1401" s="166">
        <v>2.5499190769890115E-2</v>
      </c>
      <c r="E1401" s="130">
        <v>2.6111540799488913E-3</v>
      </c>
      <c r="F1401" s="131">
        <v>1.8454435057086584E-2</v>
      </c>
      <c r="G1401" s="131">
        <v>6.510897692871716E-4</v>
      </c>
      <c r="H1401" s="145">
        <v>2.0000009999999999E-3</v>
      </c>
      <c r="I1401" s="145">
        <v>1.5750005000000001E-2</v>
      </c>
      <c r="J1401" s="132">
        <v>7.0725230937319168E-4</v>
      </c>
      <c r="K1401" s="146">
        <v>2.0463435958356828E-5</v>
      </c>
      <c r="L1401" s="147">
        <v>2.1388704330233082E-5</v>
      </c>
    </row>
    <row r="1402" spans="1:12" ht="15.75" x14ac:dyDescent="0.25">
      <c r="A1402" s="164" t="s">
        <v>86</v>
      </c>
      <c r="B1402" s="126">
        <v>2043</v>
      </c>
      <c r="C1402" s="165" t="s">
        <v>1606</v>
      </c>
      <c r="D1402" s="166">
        <v>2.5428026303324979E-2</v>
      </c>
      <c r="E1402" s="130">
        <v>2.5482678660345274E-3</v>
      </c>
      <c r="F1402" s="131">
        <v>1.8344378675049584E-2</v>
      </c>
      <c r="G1402" s="131">
        <v>6.387378908849613E-4</v>
      </c>
      <c r="H1402" s="145">
        <v>2.0000009999999999E-3</v>
      </c>
      <c r="I1402" s="145">
        <v>1.5750005000000001E-2</v>
      </c>
      <c r="J1402" s="132">
        <v>6.9383177733153378E-4</v>
      </c>
      <c r="K1402" s="146">
        <v>2.0150636436477455E-5</v>
      </c>
      <c r="L1402" s="147">
        <v>2.1061756638711433E-5</v>
      </c>
    </row>
    <row r="1403" spans="1:12" ht="15.75" x14ac:dyDescent="0.25">
      <c r="A1403" s="164" t="s">
        <v>86</v>
      </c>
      <c r="B1403" s="126">
        <v>2044</v>
      </c>
      <c r="C1403" s="165" t="s">
        <v>1607</v>
      </c>
      <c r="D1403" s="166">
        <v>2.5369368169309806E-2</v>
      </c>
      <c r="E1403" s="130">
        <v>2.5031283771707589E-3</v>
      </c>
      <c r="F1403" s="131">
        <v>1.8265675662731021E-2</v>
      </c>
      <c r="G1403" s="131">
        <v>6.2860160431388388E-4</v>
      </c>
      <c r="H1403" s="145">
        <v>2.0000009999999999E-3</v>
      </c>
      <c r="I1403" s="145">
        <v>1.5750005000000001E-2</v>
      </c>
      <c r="J1403" s="132">
        <v>6.8281805691083365E-4</v>
      </c>
      <c r="K1403" s="146">
        <v>1.9900188663286578E-5</v>
      </c>
      <c r="L1403" s="147">
        <v>2.0799989954938586E-5</v>
      </c>
    </row>
    <row r="1404" spans="1:12" ht="15.75" x14ac:dyDescent="0.25">
      <c r="A1404" s="164" t="s">
        <v>86</v>
      </c>
      <c r="B1404" s="126">
        <v>2045</v>
      </c>
      <c r="C1404" s="165" t="s">
        <v>1608</v>
      </c>
      <c r="D1404" s="166">
        <v>2.5319893045921152E-2</v>
      </c>
      <c r="E1404" s="130">
        <v>2.4735149702062235E-3</v>
      </c>
      <c r="F1404" s="131">
        <v>1.8217514543251316E-2</v>
      </c>
      <c r="G1404" s="131">
        <v>6.2030540407463923E-4</v>
      </c>
      <c r="H1404" s="145">
        <v>2.0000010000000004E-3</v>
      </c>
      <c r="I1404" s="145">
        <v>1.5750005000000004E-2</v>
      </c>
      <c r="J1404" s="132">
        <v>6.7380339740533742E-4</v>
      </c>
      <c r="K1404" s="146">
        <v>1.9702822365218558E-5</v>
      </c>
      <c r="L1404" s="147">
        <v>2.0593697193037431E-5</v>
      </c>
    </row>
    <row r="1405" spans="1:12" ht="15.75" x14ac:dyDescent="0.25">
      <c r="A1405" s="164" t="s">
        <v>86</v>
      </c>
      <c r="B1405" s="126">
        <v>2046</v>
      </c>
      <c r="C1405" s="165" t="s">
        <v>1609</v>
      </c>
      <c r="D1405" s="166">
        <v>2.5279032926888587E-2</v>
      </c>
      <c r="E1405" s="130">
        <v>2.4493201182088529E-3</v>
      </c>
      <c r="F1405" s="131">
        <v>1.8180247079761652E-2</v>
      </c>
      <c r="G1405" s="131">
        <v>6.1358329824141768E-4</v>
      </c>
      <c r="H1405" s="145">
        <v>2.0000009999999995E-3</v>
      </c>
      <c r="I1405" s="145">
        <v>1.5750005000000001E-2</v>
      </c>
      <c r="J1405" s="132">
        <v>6.6649979511998404E-4</v>
      </c>
      <c r="K1405" s="146">
        <v>1.95424235774417E-5</v>
      </c>
      <c r="L1405" s="147">
        <v>2.0426043223294261E-5</v>
      </c>
    </row>
    <row r="1406" spans="1:12" ht="15.75" x14ac:dyDescent="0.25">
      <c r="A1406" s="164" t="s">
        <v>86</v>
      </c>
      <c r="B1406" s="126">
        <v>2047</v>
      </c>
      <c r="C1406" s="165" t="s">
        <v>1610</v>
      </c>
      <c r="D1406" s="166">
        <v>2.5244714752291432E-2</v>
      </c>
      <c r="E1406" s="130">
        <v>2.4279680614392929E-3</v>
      </c>
      <c r="F1406" s="131">
        <v>1.8142768080684119E-2</v>
      </c>
      <c r="G1406" s="131">
        <v>6.0815424713364804E-4</v>
      </c>
      <c r="H1406" s="145">
        <v>2.0000010000000004E-3</v>
      </c>
      <c r="I1406" s="145">
        <v>1.5750005000000001E-2</v>
      </c>
      <c r="J1406" s="132">
        <v>6.6060034692869086E-4</v>
      </c>
      <c r="K1406" s="146">
        <v>1.9413908313066416E-5</v>
      </c>
      <c r="L1406" s="147">
        <v>2.0291715314258404E-5</v>
      </c>
    </row>
    <row r="1407" spans="1:12" ht="15.75" x14ac:dyDescent="0.25">
      <c r="A1407" s="164" t="s">
        <v>86</v>
      </c>
      <c r="B1407" s="126">
        <v>2048</v>
      </c>
      <c r="C1407" s="165" t="s">
        <v>1611</v>
      </c>
      <c r="D1407" s="166">
        <v>2.5215633075345679E-2</v>
      </c>
      <c r="E1407" s="130">
        <v>2.4114391246421404E-3</v>
      </c>
      <c r="F1407" s="131">
        <v>1.811479064548796E-2</v>
      </c>
      <c r="G1407" s="131">
        <v>6.0378232177647068E-4</v>
      </c>
      <c r="H1407" s="145">
        <v>2.0000009999999999E-3</v>
      </c>
      <c r="I1407" s="145">
        <v>1.5750005000000001E-2</v>
      </c>
      <c r="J1407" s="132">
        <v>6.558504209893363E-4</v>
      </c>
      <c r="K1407" s="146">
        <v>1.9303750702649154E-5</v>
      </c>
      <c r="L1407" s="147">
        <v>2.017658336969744E-5</v>
      </c>
    </row>
    <row r="1408" spans="1:12" ht="15.75" x14ac:dyDescent="0.25">
      <c r="A1408" s="164" t="s">
        <v>86</v>
      </c>
      <c r="B1408" s="126">
        <v>2049</v>
      </c>
      <c r="C1408" s="165" t="s">
        <v>1612</v>
      </c>
      <c r="D1408" s="166">
        <v>2.5191094469408065E-2</v>
      </c>
      <c r="E1408" s="130">
        <v>2.4034955380274055E-3</v>
      </c>
      <c r="F1408" s="131">
        <v>1.8123622594591791E-2</v>
      </c>
      <c r="G1408" s="131">
        <v>6.0069523389016455E-4</v>
      </c>
      <c r="H1408" s="145">
        <v>2.0000009999999999E-3</v>
      </c>
      <c r="I1408" s="145">
        <v>1.5750005000000001E-2</v>
      </c>
      <c r="J1408" s="132">
        <v>6.5249668757351757E-4</v>
      </c>
      <c r="K1408" s="146">
        <v>1.9213224635026811E-5</v>
      </c>
      <c r="L1408" s="147">
        <v>2.0081963570279349E-5</v>
      </c>
    </row>
    <row r="1409" spans="1:12" ht="15.75" x14ac:dyDescent="0.25">
      <c r="A1409" s="164" t="s">
        <v>86</v>
      </c>
      <c r="B1409" s="126">
        <v>2050</v>
      </c>
      <c r="C1409" s="165" t="s">
        <v>1613</v>
      </c>
      <c r="D1409" s="166">
        <v>2.5172032381081101E-2</v>
      </c>
      <c r="E1409" s="130">
        <v>2.3970513972027888E-3</v>
      </c>
      <c r="F1409" s="131">
        <v>1.8131351538206393E-2</v>
      </c>
      <c r="G1409" s="131">
        <v>5.9822423734120426E-4</v>
      </c>
      <c r="H1409" s="145">
        <v>2.0000009999999999E-3</v>
      </c>
      <c r="I1409" s="145">
        <v>1.5750005000000001E-2</v>
      </c>
      <c r="J1409" s="132">
        <v>6.4981275330934073E-4</v>
      </c>
      <c r="K1409" s="146">
        <v>1.9133989293216382E-5</v>
      </c>
      <c r="L1409" s="147">
        <v>1.9999147189590492E-5</v>
      </c>
    </row>
    <row r="1410" spans="1:12" ht="15.75" x14ac:dyDescent="0.25">
      <c r="A1410" s="164" t="s">
        <v>82</v>
      </c>
      <c r="B1410" s="126">
        <v>2015</v>
      </c>
      <c r="C1410" s="165" t="s">
        <v>84</v>
      </c>
      <c r="D1410" s="166">
        <v>4.3697041139731115E-2</v>
      </c>
      <c r="E1410" s="130">
        <v>4.8957670829500297E-2</v>
      </c>
      <c r="F1410" s="131">
        <v>0.20517971780819216</v>
      </c>
      <c r="G1410" s="131">
        <v>1.7333377795441069E-3</v>
      </c>
      <c r="H1410" s="145">
        <v>2.0000010000000004E-3</v>
      </c>
      <c r="I1410" s="145">
        <v>1.5750005000000001E-2</v>
      </c>
      <c r="J1410" s="132">
        <v>1.8773220889461931E-3</v>
      </c>
      <c r="K1410" s="146">
        <v>1.1265301940178523E-4</v>
      </c>
      <c r="L1410" s="147">
        <v>1.1774669176600907E-4</v>
      </c>
    </row>
    <row r="1411" spans="1:12" ht="15.75" x14ac:dyDescent="0.25">
      <c r="A1411" s="164" t="s">
        <v>82</v>
      </c>
      <c r="B1411" s="126">
        <v>2016</v>
      </c>
      <c r="C1411" s="165" t="s">
        <v>83</v>
      </c>
      <c r="D1411" s="166">
        <v>4.281138622758715E-2</v>
      </c>
      <c r="E1411" s="130">
        <v>4.0067530300748E-2</v>
      </c>
      <c r="F1411" s="131">
        <v>0.17231653883166936</v>
      </c>
      <c r="G1411" s="131">
        <v>1.6150321526038061E-3</v>
      </c>
      <c r="H1411" s="145">
        <v>2.0000009999999999E-3</v>
      </c>
      <c r="I1411" s="145">
        <v>1.5750004999999997E-2</v>
      </c>
      <c r="J1411" s="132">
        <v>1.7503200561580312E-3</v>
      </c>
      <c r="K1411" s="146">
        <v>9.689154033357399E-5</v>
      </c>
      <c r="L1411" s="147">
        <v>1.0127254661417373E-4</v>
      </c>
    </row>
    <row r="1412" spans="1:12" ht="15.75" x14ac:dyDescent="0.25">
      <c r="A1412" s="164" t="s">
        <v>82</v>
      </c>
      <c r="B1412" s="126">
        <v>2017</v>
      </c>
      <c r="C1412" s="165" t="s">
        <v>1614</v>
      </c>
      <c r="D1412" s="166">
        <v>4.1847789296430751E-2</v>
      </c>
      <c r="E1412" s="130">
        <v>3.2830758932328154E-2</v>
      </c>
      <c r="F1412" s="131">
        <v>0.14530033789065838</v>
      </c>
      <c r="G1412" s="131">
        <v>1.5567014834396264E-3</v>
      </c>
      <c r="H1412" s="145">
        <v>2.0000009999999995E-3</v>
      </c>
      <c r="I1412" s="145">
        <v>1.5750005000000001E-2</v>
      </c>
      <c r="J1412" s="132">
        <v>1.688078250722234E-3</v>
      </c>
      <c r="K1412" s="146">
        <v>8.7307214056283396E-5</v>
      </c>
      <c r="L1412" s="147">
        <v>9.1254857255659841E-5</v>
      </c>
    </row>
    <row r="1413" spans="1:12" ht="15.75" x14ac:dyDescent="0.25">
      <c r="A1413" s="164" t="s">
        <v>82</v>
      </c>
      <c r="B1413" s="126">
        <v>2018</v>
      </c>
      <c r="C1413" s="165" t="s">
        <v>1615</v>
      </c>
      <c r="D1413" s="166">
        <v>4.0793663067056035E-2</v>
      </c>
      <c r="E1413" s="130">
        <v>2.6829822707060566E-2</v>
      </c>
      <c r="F1413" s="131">
        <v>0.1221422583238409</v>
      </c>
      <c r="G1413" s="131">
        <v>1.5286828981555727E-3</v>
      </c>
      <c r="H1413" s="145">
        <v>2.0000009999999995E-3</v>
      </c>
      <c r="I1413" s="145">
        <v>1.5750005000000004E-2</v>
      </c>
      <c r="J1413" s="132">
        <v>1.6584878381330464E-3</v>
      </c>
      <c r="K1413" s="146">
        <v>7.9686305460416234E-5</v>
      </c>
      <c r="L1413" s="147">
        <v>8.328936107982741E-5</v>
      </c>
    </row>
    <row r="1414" spans="1:12" ht="15.75" x14ac:dyDescent="0.25">
      <c r="A1414" s="164" t="s">
        <v>82</v>
      </c>
      <c r="B1414" s="126">
        <v>2019</v>
      </c>
      <c r="C1414" s="165" t="s">
        <v>1616</v>
      </c>
      <c r="D1414" s="166">
        <v>3.9657560924861432E-2</v>
      </c>
      <c r="E1414" s="130">
        <v>2.2047961296834378E-2</v>
      </c>
      <c r="F1414" s="131">
        <v>0.10300694094531868</v>
      </c>
      <c r="G1414" s="131">
        <v>1.5168651526096192E-3</v>
      </c>
      <c r="H1414" s="145">
        <v>2.0000010000000004E-3</v>
      </c>
      <c r="I1414" s="145">
        <v>1.5750005000000004E-2</v>
      </c>
      <c r="J1414" s="132">
        <v>1.6462757585533612E-3</v>
      </c>
      <c r="K1414" s="146">
        <v>7.3023195590172648E-5</v>
      </c>
      <c r="L1414" s="147">
        <v>7.6324979926901406E-5</v>
      </c>
    </row>
    <row r="1415" spans="1:12" ht="15.75" x14ac:dyDescent="0.25">
      <c r="A1415" s="164" t="s">
        <v>82</v>
      </c>
      <c r="B1415" s="126">
        <v>2020</v>
      </c>
      <c r="C1415" s="165" t="s">
        <v>1617</v>
      </c>
      <c r="D1415" s="166">
        <v>3.8537007346307307E-2</v>
      </c>
      <c r="E1415" s="130">
        <v>1.8327245261970469E-2</v>
      </c>
      <c r="F1415" s="131">
        <v>8.7154044511627296E-2</v>
      </c>
      <c r="G1415" s="131">
        <v>1.4823349355541867E-3</v>
      </c>
      <c r="H1415" s="145">
        <v>2.0000009999999999E-3</v>
      </c>
      <c r="I1415" s="145">
        <v>1.5750005000000001E-2</v>
      </c>
      <c r="J1415" s="132">
        <v>1.6090738611883306E-3</v>
      </c>
      <c r="K1415" s="146">
        <v>6.8218409082686376E-5</v>
      </c>
      <c r="L1415" s="147">
        <v>7.1302941498714253E-5</v>
      </c>
    </row>
    <row r="1416" spans="1:12" ht="15.75" x14ac:dyDescent="0.25">
      <c r="A1416" s="164" t="s">
        <v>82</v>
      </c>
      <c r="B1416" s="126">
        <v>2021</v>
      </c>
      <c r="C1416" s="165" t="s">
        <v>1618</v>
      </c>
      <c r="D1416" s="166">
        <v>3.739653356666911E-2</v>
      </c>
      <c r="E1416" s="130">
        <v>1.5424564093913091E-2</v>
      </c>
      <c r="F1416" s="131">
        <v>7.3986679033486186E-2</v>
      </c>
      <c r="G1416" s="131">
        <v>1.4125514553045551E-3</v>
      </c>
      <c r="H1416" s="145">
        <v>2.0000009999999999E-3</v>
      </c>
      <c r="I1416" s="145">
        <v>1.5750004999999997E-2</v>
      </c>
      <c r="J1416" s="132">
        <v>1.5334779881342427E-3</v>
      </c>
      <c r="K1416" s="146">
        <v>6.2710135485355019E-5</v>
      </c>
      <c r="L1416" s="147">
        <v>6.5545608935240742E-5</v>
      </c>
    </row>
    <row r="1417" spans="1:12" ht="15.75" x14ac:dyDescent="0.25">
      <c r="A1417" s="164" t="s">
        <v>82</v>
      </c>
      <c r="B1417" s="126">
        <v>2022</v>
      </c>
      <c r="C1417" s="165" t="s">
        <v>1619</v>
      </c>
      <c r="D1417" s="166">
        <v>3.6266008633990744E-2</v>
      </c>
      <c r="E1417" s="130">
        <v>1.2878902412607937E-2</v>
      </c>
      <c r="F1417" s="131">
        <v>6.3078420835052398E-2</v>
      </c>
      <c r="G1417" s="131">
        <v>1.3448004864818799E-3</v>
      </c>
      <c r="H1417" s="145">
        <v>2.0000010000000004E-3</v>
      </c>
      <c r="I1417" s="145">
        <v>1.5750005000000001E-2</v>
      </c>
      <c r="J1417" s="132">
        <v>1.4601011469862161E-3</v>
      </c>
      <c r="K1417" s="146">
        <v>5.7863019171382104E-5</v>
      </c>
      <c r="L1417" s="147">
        <v>6.0479330794521408E-5</v>
      </c>
    </row>
    <row r="1418" spans="1:12" ht="15.75" x14ac:dyDescent="0.25">
      <c r="A1418" s="164" t="s">
        <v>82</v>
      </c>
      <c r="B1418" s="126">
        <v>2023</v>
      </c>
      <c r="C1418" s="165" t="s">
        <v>1620</v>
      </c>
      <c r="D1418" s="166">
        <v>3.5140858764593746E-2</v>
      </c>
      <c r="E1418" s="130">
        <v>1.0987795176425156E-2</v>
      </c>
      <c r="F1418" s="131">
        <v>5.4329774635988544E-2</v>
      </c>
      <c r="G1418" s="131">
        <v>1.2823054898038254E-3</v>
      </c>
      <c r="H1418" s="145">
        <v>2.0000009999999999E-3</v>
      </c>
      <c r="I1418" s="145">
        <v>1.5750004999999997E-2</v>
      </c>
      <c r="J1418" s="132">
        <v>1.3923750115628702E-3</v>
      </c>
      <c r="K1418" s="146">
        <v>5.256629613886944E-5</v>
      </c>
      <c r="L1418" s="147">
        <v>5.4943110636303557E-5</v>
      </c>
    </row>
    <row r="1419" spans="1:12" ht="15.75" x14ac:dyDescent="0.25">
      <c r="A1419" s="164" t="s">
        <v>82</v>
      </c>
      <c r="B1419" s="126">
        <v>2024</v>
      </c>
      <c r="C1419" s="165" t="s">
        <v>1621</v>
      </c>
      <c r="D1419" s="166">
        <v>3.4026304492025927E-2</v>
      </c>
      <c r="E1419" s="130">
        <v>9.3814583648589092E-3</v>
      </c>
      <c r="F1419" s="131">
        <v>4.7080931041717219E-2</v>
      </c>
      <c r="G1419" s="131">
        <v>1.2209575703939824E-3</v>
      </c>
      <c r="H1419" s="145">
        <v>2.0000010000000004E-3</v>
      </c>
      <c r="I1419" s="145">
        <v>1.5750005000000001E-2</v>
      </c>
      <c r="J1419" s="132">
        <v>1.3258923081045574E-3</v>
      </c>
      <c r="K1419" s="146">
        <v>4.7315537807917554E-5</v>
      </c>
      <c r="L1419" s="147">
        <v>4.945494260123157E-5</v>
      </c>
    </row>
    <row r="1420" spans="1:12" ht="15.75" x14ac:dyDescent="0.25">
      <c r="A1420" s="164" t="s">
        <v>82</v>
      </c>
      <c r="B1420" s="126">
        <v>2025</v>
      </c>
      <c r="C1420" s="165" t="s">
        <v>1622</v>
      </c>
      <c r="D1420" s="166">
        <v>3.292193119364354E-2</v>
      </c>
      <c r="E1420" s="130">
        <v>8.1161300821867965E-3</v>
      </c>
      <c r="F1420" s="131">
        <v>4.1380687078538453E-2</v>
      </c>
      <c r="G1420" s="131">
        <v>1.1734534405857522E-3</v>
      </c>
      <c r="H1420" s="145">
        <v>2.0000009999999999E-3</v>
      </c>
      <c r="I1420" s="145">
        <v>1.5750005000000001E-2</v>
      </c>
      <c r="J1420" s="132">
        <v>1.274396206369302E-3</v>
      </c>
      <c r="K1420" s="146">
        <v>4.3433503349485711E-5</v>
      </c>
      <c r="L1420" s="147">
        <v>4.5397372324201112E-5</v>
      </c>
    </row>
    <row r="1421" spans="1:12" ht="15.75" x14ac:dyDescent="0.25">
      <c r="A1421" s="164" t="s">
        <v>82</v>
      </c>
      <c r="B1421" s="126">
        <v>2026</v>
      </c>
      <c r="C1421" s="165" t="s">
        <v>1623</v>
      </c>
      <c r="D1421" s="166">
        <v>3.1918894922969156E-2</v>
      </c>
      <c r="E1421" s="130">
        <v>7.1545536860468809E-3</v>
      </c>
      <c r="F1421" s="131">
        <v>3.6908082611724048E-2</v>
      </c>
      <c r="G1421" s="131">
        <v>1.133039306914801E-3</v>
      </c>
      <c r="H1421" s="145">
        <v>2.0000009999999999E-3</v>
      </c>
      <c r="I1421" s="145">
        <v>1.5750005000000001E-2</v>
      </c>
      <c r="J1421" s="132">
        <v>1.2305825347417117E-3</v>
      </c>
      <c r="K1421" s="146">
        <v>4.013559068687499E-5</v>
      </c>
      <c r="L1421" s="147">
        <v>4.1950346336207072E-5</v>
      </c>
    </row>
    <row r="1422" spans="1:12" ht="15.75" x14ac:dyDescent="0.25">
      <c r="A1422" s="164" t="s">
        <v>82</v>
      </c>
      <c r="B1422" s="126">
        <v>2027</v>
      </c>
      <c r="C1422" s="165" t="s">
        <v>1624</v>
      </c>
      <c r="D1422" s="166">
        <v>3.1005865962659331E-2</v>
      </c>
      <c r="E1422" s="130">
        <v>6.3026669092474223E-3</v>
      </c>
      <c r="F1422" s="131">
        <v>3.3237007988114062E-2</v>
      </c>
      <c r="G1422" s="131">
        <v>1.0759237429545418E-3</v>
      </c>
      <c r="H1422" s="145">
        <v>2.0000009999999999E-3</v>
      </c>
      <c r="I1422" s="145">
        <v>1.5750005000000004E-2</v>
      </c>
      <c r="J1422" s="132">
        <v>1.1686749326601884E-3</v>
      </c>
      <c r="K1422" s="146">
        <v>3.5168631663189453E-5</v>
      </c>
      <c r="L1422" s="147">
        <v>3.6758800898768626E-5</v>
      </c>
    </row>
    <row r="1423" spans="1:12" ht="15.75" x14ac:dyDescent="0.25">
      <c r="A1423" s="164" t="s">
        <v>82</v>
      </c>
      <c r="B1423" s="126">
        <v>2028</v>
      </c>
      <c r="C1423" s="165" t="s">
        <v>1625</v>
      </c>
      <c r="D1423" s="166">
        <v>3.0184689718460354E-2</v>
      </c>
      <c r="E1423" s="130">
        <v>5.6081027766643416E-3</v>
      </c>
      <c r="F1423" s="131">
        <v>3.0300504214318839E-2</v>
      </c>
      <c r="G1423" s="131">
        <v>1.0139540481960477E-3</v>
      </c>
      <c r="H1423" s="145">
        <v>2.0000009999999999E-3</v>
      </c>
      <c r="I1423" s="145">
        <v>1.5750004999999997E-2</v>
      </c>
      <c r="J1423" s="132">
        <v>1.1014254472498431E-3</v>
      </c>
      <c r="K1423" s="146">
        <v>3.1671535109095308E-5</v>
      </c>
      <c r="L1423" s="147">
        <v>3.3103581612650976E-5</v>
      </c>
    </row>
    <row r="1424" spans="1:12" ht="15.75" x14ac:dyDescent="0.25">
      <c r="A1424" s="164" t="s">
        <v>82</v>
      </c>
      <c r="B1424" s="126">
        <v>2029</v>
      </c>
      <c r="C1424" s="165" t="s">
        <v>1626</v>
      </c>
      <c r="D1424" s="166">
        <v>2.9450048059133288E-2</v>
      </c>
      <c r="E1424" s="130">
        <v>5.024964867419989E-3</v>
      </c>
      <c r="F1424" s="131">
        <v>2.7914733180543487E-2</v>
      </c>
      <c r="G1424" s="131">
        <v>9.5365646750948262E-4</v>
      </c>
      <c r="H1424" s="145">
        <v>2.0000009999999995E-3</v>
      </c>
      <c r="I1424" s="145">
        <v>1.5750004999999994E-2</v>
      </c>
      <c r="J1424" s="132">
        <v>1.0359654341507299E-3</v>
      </c>
      <c r="K1424" s="146">
        <v>2.8860180288253735E-5</v>
      </c>
      <c r="L1424" s="147">
        <v>3.0165113415752857E-5</v>
      </c>
    </row>
    <row r="1425" spans="1:12" ht="15.75" x14ac:dyDescent="0.25">
      <c r="A1425" s="164" t="s">
        <v>82</v>
      </c>
      <c r="B1425" s="126">
        <v>2030</v>
      </c>
      <c r="C1425" s="165" t="s">
        <v>1627</v>
      </c>
      <c r="D1425" s="166">
        <v>2.8797045806564045E-2</v>
      </c>
      <c r="E1425" s="130">
        <v>4.5420627843697371E-3</v>
      </c>
      <c r="F1425" s="131">
        <v>2.5996189685738132E-2</v>
      </c>
      <c r="G1425" s="131">
        <v>8.964705339189053E-4</v>
      </c>
      <c r="H1425" s="145">
        <v>2.0000009999999995E-3</v>
      </c>
      <c r="I1425" s="145">
        <v>1.5750005000000001E-2</v>
      </c>
      <c r="J1425" s="132">
        <v>9.7386499186090868E-4</v>
      </c>
      <c r="K1425" s="146">
        <v>2.6635348787653332E-5</v>
      </c>
      <c r="L1425" s="147">
        <v>2.7839681325027465E-5</v>
      </c>
    </row>
    <row r="1426" spans="1:12" ht="15.75" x14ac:dyDescent="0.25">
      <c r="A1426" s="164" t="s">
        <v>82</v>
      </c>
      <c r="B1426" s="126">
        <v>2031</v>
      </c>
      <c r="C1426" s="165" t="s">
        <v>1628</v>
      </c>
      <c r="D1426" s="166">
        <v>2.8220411201537683E-2</v>
      </c>
      <c r="E1426" s="130">
        <v>4.1281517000512913E-3</v>
      </c>
      <c r="F1426" s="131">
        <v>2.4404633834886884E-2</v>
      </c>
      <c r="G1426" s="131">
        <v>8.4280117217204486E-4</v>
      </c>
      <c r="H1426" s="145">
        <v>2.0000009999999999E-3</v>
      </c>
      <c r="I1426" s="145">
        <v>1.5750005000000001E-2</v>
      </c>
      <c r="J1426" s="132">
        <v>9.1555636018196486E-4</v>
      </c>
      <c r="K1426" s="146">
        <v>2.516672172740901E-5</v>
      </c>
      <c r="L1426" s="147">
        <v>2.6304653300790694E-5</v>
      </c>
    </row>
    <row r="1427" spans="1:12" ht="15.75" x14ac:dyDescent="0.25">
      <c r="A1427" s="164" t="s">
        <v>82</v>
      </c>
      <c r="B1427" s="126">
        <v>2032</v>
      </c>
      <c r="C1427" s="165" t="s">
        <v>1629</v>
      </c>
      <c r="D1427" s="166">
        <v>2.7714058350652125E-2</v>
      </c>
      <c r="E1427" s="130">
        <v>3.7771573684000589E-3</v>
      </c>
      <c r="F1427" s="131">
        <v>2.3129322547243581E-2</v>
      </c>
      <c r="G1427" s="131">
        <v>7.9280966002827282E-4</v>
      </c>
      <c r="H1427" s="145">
        <v>2.0000009999999999E-3</v>
      </c>
      <c r="I1427" s="145">
        <v>1.5750005000000001E-2</v>
      </c>
      <c r="J1427" s="132">
        <v>8.6124349992472643E-4</v>
      </c>
      <c r="K1427" s="146">
        <v>2.3825962237099085E-5</v>
      </c>
      <c r="L1427" s="147">
        <v>2.490326904146267E-5</v>
      </c>
    </row>
    <row r="1428" spans="1:12" ht="15.75" x14ac:dyDescent="0.25">
      <c r="A1428" s="164" t="s">
        <v>82</v>
      </c>
      <c r="B1428" s="126">
        <v>2033</v>
      </c>
      <c r="C1428" s="165" t="s">
        <v>1630</v>
      </c>
      <c r="D1428" s="166">
        <v>2.7272404728907559E-2</v>
      </c>
      <c r="E1428" s="130">
        <v>3.4715975118870435E-3</v>
      </c>
      <c r="F1428" s="131">
        <v>2.2073808269229875E-2</v>
      </c>
      <c r="G1428" s="131">
        <v>7.4636667575837042E-4</v>
      </c>
      <c r="H1428" s="145">
        <v>2.0000009999999999E-3</v>
      </c>
      <c r="I1428" s="145">
        <v>1.5750005000000001E-2</v>
      </c>
      <c r="J1428" s="132">
        <v>8.107812300161125E-4</v>
      </c>
      <c r="K1428" s="146">
        <v>2.2663810174161015E-5</v>
      </c>
      <c r="L1428" s="147">
        <v>2.3688566669873363E-5</v>
      </c>
    </row>
    <row r="1429" spans="1:12" ht="15.75" x14ac:dyDescent="0.25">
      <c r="A1429" s="164" t="s">
        <v>82</v>
      </c>
      <c r="B1429" s="126">
        <v>2034</v>
      </c>
      <c r="C1429" s="165" t="s">
        <v>1631</v>
      </c>
      <c r="D1429" s="166">
        <v>2.6889404570928283E-2</v>
      </c>
      <c r="E1429" s="130">
        <v>3.20466074644439E-3</v>
      </c>
      <c r="F1429" s="131">
        <v>2.1208424285547711E-2</v>
      </c>
      <c r="G1429" s="131">
        <v>7.034368653582358E-4</v>
      </c>
      <c r="H1429" s="145">
        <v>2.0000009999999995E-3</v>
      </c>
      <c r="I1429" s="145">
        <v>1.5750005000000001E-2</v>
      </c>
      <c r="J1429" s="132">
        <v>7.6413627386922927E-4</v>
      </c>
      <c r="K1429" s="146">
        <v>2.1603795336213145E-5</v>
      </c>
      <c r="L1429" s="147">
        <v>2.2580621598017505E-5</v>
      </c>
    </row>
    <row r="1430" spans="1:12" ht="15.75" x14ac:dyDescent="0.25">
      <c r="A1430" s="164" t="s">
        <v>82</v>
      </c>
      <c r="B1430" s="126">
        <v>2035</v>
      </c>
      <c r="C1430" s="165" t="s">
        <v>1632</v>
      </c>
      <c r="D1430" s="166">
        <v>2.6560301888536173E-2</v>
      </c>
      <c r="E1430" s="130">
        <v>2.9734135373012064E-3</v>
      </c>
      <c r="F1430" s="131">
        <v>2.0510648672932223E-2</v>
      </c>
      <c r="G1430" s="131">
        <v>6.6417011995138938E-4</v>
      </c>
      <c r="H1430" s="145">
        <v>2.0000009999999995E-3</v>
      </c>
      <c r="I1430" s="145">
        <v>1.5750005000000004E-2</v>
      </c>
      <c r="J1430" s="132">
        <v>7.2147150879981218E-4</v>
      </c>
      <c r="K1430" s="146">
        <v>2.0630467830789699E-5</v>
      </c>
      <c r="L1430" s="147">
        <v>2.1563290907489416E-5</v>
      </c>
    </row>
    <row r="1431" spans="1:12" ht="15.75" x14ac:dyDescent="0.25">
      <c r="A1431" s="164" t="s">
        <v>82</v>
      </c>
      <c r="B1431" s="126">
        <v>2036</v>
      </c>
      <c r="C1431" s="165" t="s">
        <v>1633</v>
      </c>
      <c r="D1431" s="166">
        <v>2.6278710394808027E-2</v>
      </c>
      <c r="E1431" s="130">
        <v>2.7732343624834776E-3</v>
      </c>
      <c r="F1431" s="131">
        <v>1.9945336179445317E-2</v>
      </c>
      <c r="G1431" s="131">
        <v>6.2928370705338677E-4</v>
      </c>
      <c r="H1431" s="145">
        <v>2.0000009999999999E-3</v>
      </c>
      <c r="I1431" s="145">
        <v>1.5750005000000001E-2</v>
      </c>
      <c r="J1431" s="132">
        <v>6.8356754413367198E-4</v>
      </c>
      <c r="K1431" s="146">
        <v>1.973239477614904E-5</v>
      </c>
      <c r="L1431" s="147">
        <v>2.0624604051691344E-5</v>
      </c>
    </row>
    <row r="1432" spans="1:12" ht="15.75" x14ac:dyDescent="0.25">
      <c r="A1432" s="164" t="s">
        <v>82</v>
      </c>
      <c r="B1432" s="126">
        <v>2037</v>
      </c>
      <c r="C1432" s="165" t="s">
        <v>1634</v>
      </c>
      <c r="D1432" s="166">
        <v>2.6040365951108483E-2</v>
      </c>
      <c r="E1432" s="130">
        <v>2.6026598086838671E-3</v>
      </c>
      <c r="F1432" s="131">
        <v>1.9495950058301618E-2</v>
      </c>
      <c r="G1432" s="131">
        <v>5.9810535489158642E-4</v>
      </c>
      <c r="H1432" s="145">
        <v>2.0000009999999999E-3</v>
      </c>
      <c r="I1432" s="145">
        <v>1.5750005000000008E-2</v>
      </c>
      <c r="J1432" s="132">
        <v>6.4969140968523906E-4</v>
      </c>
      <c r="K1432" s="146">
        <v>1.8931945747832877E-5</v>
      </c>
      <c r="L1432" s="147">
        <v>1.978796328765286E-5</v>
      </c>
    </row>
    <row r="1433" spans="1:12" ht="15.75" x14ac:dyDescent="0.25">
      <c r="A1433" s="164" t="s">
        <v>82</v>
      </c>
      <c r="B1433" s="126">
        <v>2038</v>
      </c>
      <c r="C1433" s="165" t="s">
        <v>1635</v>
      </c>
      <c r="D1433" s="166">
        <v>2.5840266855800743E-2</v>
      </c>
      <c r="E1433" s="130">
        <v>2.451014047112187E-3</v>
      </c>
      <c r="F1433" s="131">
        <v>1.9107858482011266E-2</v>
      </c>
      <c r="G1433" s="131">
        <v>5.7037692058339406E-4</v>
      </c>
      <c r="H1433" s="145">
        <v>2.0000010000000004E-3</v>
      </c>
      <c r="I1433" s="145">
        <v>1.5750005000000001E-2</v>
      </c>
      <c r="J1433" s="132">
        <v>6.1956370243269811E-4</v>
      </c>
      <c r="K1433" s="146">
        <v>1.8237450087941796E-5</v>
      </c>
      <c r="L1433" s="147">
        <v>1.9062064051229925E-5</v>
      </c>
    </row>
    <row r="1434" spans="1:12" ht="15.75" x14ac:dyDescent="0.25">
      <c r="A1434" s="164" t="s">
        <v>82</v>
      </c>
      <c r="B1434" s="126">
        <v>2039</v>
      </c>
      <c r="C1434" s="165" t="s">
        <v>1636</v>
      </c>
      <c r="D1434" s="166">
        <v>2.5672785285798756E-2</v>
      </c>
      <c r="E1434" s="130">
        <v>2.312990636385316E-3</v>
      </c>
      <c r="F1434" s="131">
        <v>1.8762453247778439E-2</v>
      </c>
      <c r="G1434" s="131">
        <v>5.4600442022695371E-4</v>
      </c>
      <c r="H1434" s="145">
        <v>2.0000010000000004E-3</v>
      </c>
      <c r="I1434" s="145">
        <v>1.5750005000000004E-2</v>
      </c>
      <c r="J1434" s="132">
        <v>5.9308126027165522E-4</v>
      </c>
      <c r="K1434" s="146">
        <v>1.7651449498348896E-5</v>
      </c>
      <c r="L1434" s="147">
        <v>1.8449574120466658E-5</v>
      </c>
    </row>
    <row r="1435" spans="1:12" ht="15.75" x14ac:dyDescent="0.25">
      <c r="A1435" s="164" t="s">
        <v>82</v>
      </c>
      <c r="B1435" s="126">
        <v>2040</v>
      </c>
      <c r="C1435" s="165" t="s">
        <v>1637</v>
      </c>
      <c r="D1435" s="166">
        <v>2.5533172002639676E-2</v>
      </c>
      <c r="E1435" s="130">
        <v>2.1942048348741641E-3</v>
      </c>
      <c r="F1435" s="131">
        <v>1.8489284777396447E-2</v>
      </c>
      <c r="G1435" s="131">
        <v>5.249259957039752E-4</v>
      </c>
      <c r="H1435" s="145">
        <v>2.0000009999999999E-3</v>
      </c>
      <c r="I1435" s="145">
        <v>1.5750005000000001E-2</v>
      </c>
      <c r="J1435" s="132">
        <v>5.70178740120912E-4</v>
      </c>
      <c r="K1435" s="146">
        <v>1.7148877252069915E-5</v>
      </c>
      <c r="L1435" s="147">
        <v>1.7924275158587328E-5</v>
      </c>
    </row>
    <row r="1436" spans="1:12" ht="15.75" x14ac:dyDescent="0.25">
      <c r="A1436" s="164" t="s">
        <v>82</v>
      </c>
      <c r="B1436" s="126">
        <v>2041</v>
      </c>
      <c r="C1436" s="165" t="s">
        <v>1638</v>
      </c>
      <c r="D1436" s="166">
        <v>2.5418447986142977E-2</v>
      </c>
      <c r="E1436" s="130">
        <v>2.1004299622018638E-3</v>
      </c>
      <c r="F1436" s="131">
        <v>1.8276538283013639E-2</v>
      </c>
      <c r="G1436" s="131">
        <v>5.0772138757795588E-4</v>
      </c>
      <c r="H1436" s="145">
        <v>2.0000009999999999E-3</v>
      </c>
      <c r="I1436" s="145">
        <v>1.5750005000000001E-2</v>
      </c>
      <c r="J1436" s="132">
        <v>5.5148426905734865E-4</v>
      </c>
      <c r="K1436" s="146">
        <v>1.6736836364803535E-5</v>
      </c>
      <c r="L1436" s="147">
        <v>1.7493600156419306E-5</v>
      </c>
    </row>
    <row r="1437" spans="1:12" ht="15.75" x14ac:dyDescent="0.25">
      <c r="A1437" s="164" t="s">
        <v>82</v>
      </c>
      <c r="B1437" s="126">
        <v>2042</v>
      </c>
      <c r="C1437" s="165" t="s">
        <v>1639</v>
      </c>
      <c r="D1437" s="166">
        <v>2.5323467224430303E-2</v>
      </c>
      <c r="E1437" s="130">
        <v>2.0208597710104355E-3</v>
      </c>
      <c r="F1437" s="131">
        <v>1.8084608889813156E-2</v>
      </c>
      <c r="G1437" s="131">
        <v>4.9312924927768229E-4</v>
      </c>
      <c r="H1437" s="145">
        <v>2.0000009999999999E-3</v>
      </c>
      <c r="I1437" s="145">
        <v>1.5750005000000001E-2</v>
      </c>
      <c r="J1437" s="132">
        <v>5.3562828890679716E-4</v>
      </c>
      <c r="K1437" s="146">
        <v>1.6404547883408798E-5</v>
      </c>
      <c r="L1437" s="147">
        <v>1.7146281298352092E-5</v>
      </c>
    </row>
    <row r="1438" spans="1:12" ht="15.75" x14ac:dyDescent="0.25">
      <c r="A1438" s="164" t="s">
        <v>82</v>
      </c>
      <c r="B1438" s="126">
        <v>2043</v>
      </c>
      <c r="C1438" s="165" t="s">
        <v>1640</v>
      </c>
      <c r="D1438" s="166">
        <v>2.5245821849977267E-2</v>
      </c>
      <c r="E1438" s="130">
        <v>1.9596550070264921E-3</v>
      </c>
      <c r="F1438" s="131">
        <v>1.794405806205469E-2</v>
      </c>
      <c r="G1438" s="131">
        <v>4.8090833721234615E-4</v>
      </c>
      <c r="H1438" s="145">
        <v>2.0000010000000004E-3</v>
      </c>
      <c r="I1438" s="145">
        <v>1.5750005000000001E-2</v>
      </c>
      <c r="J1438" s="132">
        <v>5.2234762869771112E-4</v>
      </c>
      <c r="K1438" s="146">
        <v>1.6137185882186022E-5</v>
      </c>
      <c r="L1438" s="147">
        <v>1.6866831303669369E-5</v>
      </c>
    </row>
    <row r="1439" spans="1:12" ht="15.75" x14ac:dyDescent="0.25">
      <c r="A1439" s="164" t="s">
        <v>82</v>
      </c>
      <c r="B1439" s="126">
        <v>2044</v>
      </c>
      <c r="C1439" s="165" t="s">
        <v>1641</v>
      </c>
      <c r="D1439" s="166">
        <v>2.5181734530848997E-2</v>
      </c>
      <c r="E1439" s="130">
        <v>1.9135044246797084E-3</v>
      </c>
      <c r="F1439" s="131">
        <v>1.7836282399775812E-2</v>
      </c>
      <c r="G1439" s="131">
        <v>4.7074608131198055E-4</v>
      </c>
      <c r="H1439" s="145">
        <v>2.0000009999999999E-3</v>
      </c>
      <c r="I1439" s="145">
        <v>1.5750005000000001E-2</v>
      </c>
      <c r="J1439" s="132">
        <v>5.1130429775124464E-4</v>
      </c>
      <c r="K1439" s="146">
        <v>1.5932381340943279E-5</v>
      </c>
      <c r="L1439" s="147">
        <v>1.6652774770176494E-5</v>
      </c>
    </row>
    <row r="1440" spans="1:12" ht="15.75" x14ac:dyDescent="0.25">
      <c r="A1440" s="164" t="s">
        <v>82</v>
      </c>
      <c r="B1440" s="126">
        <v>2045</v>
      </c>
      <c r="C1440" s="165" t="s">
        <v>1642</v>
      </c>
      <c r="D1440" s="166">
        <v>2.5127895959997537E-2</v>
      </c>
      <c r="E1440" s="130">
        <v>1.8811439856032297E-3</v>
      </c>
      <c r="F1440" s="131">
        <v>1.7769322525060777E-2</v>
      </c>
      <c r="G1440" s="131">
        <v>4.6233577017373384E-4</v>
      </c>
      <c r="H1440" s="145">
        <v>2.0000009999999995E-3</v>
      </c>
      <c r="I1440" s="145">
        <v>1.5750005000000001E-2</v>
      </c>
      <c r="J1440" s="132">
        <v>5.0216397979885937E-4</v>
      </c>
      <c r="K1440" s="146">
        <v>1.5772806771934046E-5</v>
      </c>
      <c r="L1440" s="147">
        <v>1.6485981776981509E-5</v>
      </c>
    </row>
    <row r="1441" spans="1:12" ht="15.75" x14ac:dyDescent="0.25">
      <c r="A1441" s="164" t="s">
        <v>82</v>
      </c>
      <c r="B1441" s="126">
        <v>2046</v>
      </c>
      <c r="C1441" s="165" t="s">
        <v>1643</v>
      </c>
      <c r="D1441" s="166">
        <v>2.5082802871367896E-2</v>
      </c>
      <c r="E1441" s="130">
        <v>1.8532382429103621E-3</v>
      </c>
      <c r="F1441" s="131">
        <v>1.7713754617556147E-2</v>
      </c>
      <c r="G1441" s="131">
        <v>4.5544701311746864E-4</v>
      </c>
      <c r="H1441" s="145">
        <v>2.0000009999999995E-3</v>
      </c>
      <c r="I1441" s="145">
        <v>1.5750005000000001E-2</v>
      </c>
      <c r="J1441" s="132">
        <v>4.9467705764694809E-4</v>
      </c>
      <c r="K1441" s="146">
        <v>1.5650855887866271E-5</v>
      </c>
      <c r="L1441" s="147">
        <v>1.6358517988134649E-5</v>
      </c>
    </row>
    <row r="1442" spans="1:12" ht="15.75" x14ac:dyDescent="0.25">
      <c r="A1442" s="164" t="s">
        <v>82</v>
      </c>
      <c r="B1442" s="126">
        <v>2047</v>
      </c>
      <c r="C1442" s="165" t="s">
        <v>1644</v>
      </c>
      <c r="D1442" s="166">
        <v>2.504502962005507E-2</v>
      </c>
      <c r="E1442" s="130">
        <v>1.8290434639678978E-3</v>
      </c>
      <c r="F1442" s="131">
        <v>1.7660582352615521E-2</v>
      </c>
      <c r="G1442" s="131">
        <v>4.4986101472567632E-4</v>
      </c>
      <c r="H1442" s="145">
        <v>2.0000009999999999E-3</v>
      </c>
      <c r="I1442" s="145">
        <v>1.5750005000000001E-2</v>
      </c>
      <c r="J1442" s="132">
        <v>4.8860573732776094E-4</v>
      </c>
      <c r="K1442" s="146">
        <v>1.5555301340026312E-5</v>
      </c>
      <c r="L1442" s="147">
        <v>1.6258641251292577E-5</v>
      </c>
    </row>
    <row r="1443" spans="1:12" ht="15.75" x14ac:dyDescent="0.25">
      <c r="A1443" s="164" t="s">
        <v>82</v>
      </c>
      <c r="B1443" s="126">
        <v>2048</v>
      </c>
      <c r="C1443" s="165" t="s">
        <v>1645</v>
      </c>
      <c r="D1443" s="166">
        <v>2.5013528329466746E-2</v>
      </c>
      <c r="E1443" s="130">
        <v>1.8099453577993428E-3</v>
      </c>
      <c r="F1443" s="131">
        <v>1.7618989451235054E-2</v>
      </c>
      <c r="G1443" s="131">
        <v>4.4536536941265284E-4</v>
      </c>
      <c r="H1443" s="145">
        <v>2.0000010000000004E-3</v>
      </c>
      <c r="I1443" s="145">
        <v>1.5750005000000001E-2</v>
      </c>
      <c r="J1443" s="132">
        <v>4.8371949559049103E-4</v>
      </c>
      <c r="K1443" s="146">
        <v>1.5479326304646123E-5</v>
      </c>
      <c r="L1443" s="147">
        <v>1.6179231816801004E-5</v>
      </c>
    </row>
    <row r="1444" spans="1:12" ht="15.75" x14ac:dyDescent="0.25">
      <c r="A1444" s="164" t="s">
        <v>82</v>
      </c>
      <c r="B1444" s="126">
        <v>2049</v>
      </c>
      <c r="C1444" s="165" t="s">
        <v>1646</v>
      </c>
      <c r="D1444" s="166">
        <v>2.4986888612959189E-2</v>
      </c>
      <c r="E1444" s="130">
        <v>1.8019351038549513E-3</v>
      </c>
      <c r="F1444" s="131">
        <v>1.763484850770676E-2</v>
      </c>
      <c r="G1444" s="131">
        <v>4.4226110089101483E-4</v>
      </c>
      <c r="H1444" s="145">
        <v>2.0000010000000004E-3</v>
      </c>
      <c r="I1444" s="145">
        <v>1.5750005000000001E-2</v>
      </c>
      <c r="J1444" s="132">
        <v>4.803454356059205E-4</v>
      </c>
      <c r="K1444" s="146">
        <v>1.5429343841153257E-5</v>
      </c>
      <c r="L1444" s="147">
        <v>1.6126988472267587E-5</v>
      </c>
    </row>
    <row r="1445" spans="1:12" ht="15.75" x14ac:dyDescent="0.25">
      <c r="A1445" s="164" t="s">
        <v>82</v>
      </c>
      <c r="B1445" s="126">
        <v>2050</v>
      </c>
      <c r="C1445" s="165" t="s">
        <v>1647</v>
      </c>
      <c r="D1445" s="166">
        <v>2.4964995467615138E-2</v>
      </c>
      <c r="E1445" s="130">
        <v>1.795739034088412E-3</v>
      </c>
      <c r="F1445" s="131">
        <v>1.7650280668665572E-2</v>
      </c>
      <c r="G1445" s="131">
        <v>4.3981999260871656E-4</v>
      </c>
      <c r="H1445" s="145">
        <v>2.0000009999999999E-3</v>
      </c>
      <c r="I1445" s="145">
        <v>1.5750004999999997E-2</v>
      </c>
      <c r="J1445" s="132">
        <v>4.7769278228339333E-4</v>
      </c>
      <c r="K1445" s="146">
        <v>1.5381063355511383E-5</v>
      </c>
      <c r="L1445" s="147">
        <v>1.6076529283344752E-5</v>
      </c>
    </row>
    <row r="1446" spans="1:12" ht="15.75" x14ac:dyDescent="0.25">
      <c r="A1446" s="164" t="s">
        <v>79</v>
      </c>
      <c r="B1446" s="126">
        <v>2015</v>
      </c>
      <c r="C1446" s="165" t="s">
        <v>81</v>
      </c>
      <c r="D1446" s="166">
        <v>4.9722632512361691E-2</v>
      </c>
      <c r="E1446" s="130">
        <v>5.3800894857995746E-2</v>
      </c>
      <c r="F1446" s="131">
        <v>0.2201202014575433</v>
      </c>
      <c r="G1446" s="131">
        <v>1.9454378849889503E-3</v>
      </c>
      <c r="H1446" s="145">
        <v>2.0000009999999999E-3</v>
      </c>
      <c r="I1446" s="145">
        <v>1.5750005000000001E-2</v>
      </c>
      <c r="J1446" s="132">
        <v>2.0999820149035803E-3</v>
      </c>
      <c r="K1446" s="146">
        <v>2.6525965518544138E-4</v>
      </c>
      <c r="L1446" s="147">
        <v>2.7725352508482115E-4</v>
      </c>
    </row>
    <row r="1447" spans="1:12" ht="15.75" x14ac:dyDescent="0.25">
      <c r="A1447" s="164" t="s">
        <v>79</v>
      </c>
      <c r="B1447" s="126">
        <v>2016</v>
      </c>
      <c r="C1447" s="165" t="s">
        <v>80</v>
      </c>
      <c r="D1447" s="166">
        <v>4.8886369454175328E-2</v>
      </c>
      <c r="E1447" s="130">
        <v>4.4163147501451068E-2</v>
      </c>
      <c r="F1447" s="131">
        <v>0.18782555918777866</v>
      </c>
      <c r="G1447" s="131">
        <v>1.8025275699455462E-3</v>
      </c>
      <c r="H1447" s="145">
        <v>2.0000009999999995E-3</v>
      </c>
      <c r="I1447" s="145">
        <v>1.5750005000000001E-2</v>
      </c>
      <c r="J1447" s="132">
        <v>1.9475246040077613E-3</v>
      </c>
      <c r="K1447" s="146">
        <v>2.3094216212791226E-4</v>
      </c>
      <c r="L1447" s="147">
        <v>2.4138433447011784E-4</v>
      </c>
    </row>
    <row r="1448" spans="1:12" ht="15.75" x14ac:dyDescent="0.25">
      <c r="A1448" s="164" t="s">
        <v>79</v>
      </c>
      <c r="B1448" s="126">
        <v>2017</v>
      </c>
      <c r="C1448" s="165" t="s">
        <v>1648</v>
      </c>
      <c r="D1448" s="166">
        <v>4.7722905473462085E-2</v>
      </c>
      <c r="E1448" s="130">
        <v>3.6493786953823444E-2</v>
      </c>
      <c r="F1448" s="131">
        <v>0.16058967364365395</v>
      </c>
      <c r="G1448" s="131">
        <v>1.7218940086160602E-3</v>
      </c>
      <c r="H1448" s="145">
        <v>2.0000010000000004E-3</v>
      </c>
      <c r="I1448" s="145">
        <v>1.5750005000000001E-2</v>
      </c>
      <c r="J1448" s="132">
        <v>1.8617583883913124E-3</v>
      </c>
      <c r="K1448" s="146">
        <v>2.1047722146245662E-4</v>
      </c>
      <c r="L1448" s="147">
        <v>2.1999406634115582E-4</v>
      </c>
    </row>
    <row r="1449" spans="1:12" ht="15.75" x14ac:dyDescent="0.25">
      <c r="A1449" s="164" t="s">
        <v>79</v>
      </c>
      <c r="B1449" s="126">
        <v>2018</v>
      </c>
      <c r="C1449" s="165" t="s">
        <v>1649</v>
      </c>
      <c r="D1449" s="166">
        <v>4.6524374994581327E-2</v>
      </c>
      <c r="E1449" s="130">
        <v>3.005921997353803E-2</v>
      </c>
      <c r="F1449" s="131">
        <v>0.13706078299714028</v>
      </c>
      <c r="G1449" s="131">
        <v>1.6758142657420359E-3</v>
      </c>
      <c r="H1449" s="145">
        <v>2.0000010000000004E-3</v>
      </c>
      <c r="I1449" s="145">
        <v>1.5750005000000004E-2</v>
      </c>
      <c r="J1449" s="132">
        <v>1.8132236260405923E-3</v>
      </c>
      <c r="K1449" s="146">
        <v>1.9229342555470384E-4</v>
      </c>
      <c r="L1449" s="147">
        <v>2.0098807368790629E-4</v>
      </c>
    </row>
    <row r="1450" spans="1:12" ht="15.75" x14ac:dyDescent="0.25">
      <c r="A1450" s="164" t="s">
        <v>79</v>
      </c>
      <c r="B1450" s="126">
        <v>2019</v>
      </c>
      <c r="C1450" s="165" t="s">
        <v>1650</v>
      </c>
      <c r="D1450" s="166">
        <v>4.5268948151033543E-2</v>
      </c>
      <c r="E1450" s="130">
        <v>2.4654212640797708E-2</v>
      </c>
      <c r="F1450" s="131">
        <v>0.11701897768035457</v>
      </c>
      <c r="G1450" s="131">
        <v>1.6449473095750853E-3</v>
      </c>
      <c r="H1450" s="145">
        <v>2.0000009999999999E-3</v>
      </c>
      <c r="I1450" s="145">
        <v>1.5750005000000001E-2</v>
      </c>
      <c r="J1450" s="132">
        <v>1.7809275227701411E-3</v>
      </c>
      <c r="K1450" s="146">
        <v>1.769267311887467E-4</v>
      </c>
      <c r="L1450" s="147">
        <v>1.849265693982853E-4</v>
      </c>
    </row>
    <row r="1451" spans="1:12" ht="15.75" x14ac:dyDescent="0.25">
      <c r="A1451" s="164" t="s">
        <v>79</v>
      </c>
      <c r="B1451" s="126">
        <v>2020</v>
      </c>
      <c r="C1451" s="165" t="s">
        <v>1651</v>
      </c>
      <c r="D1451" s="166">
        <v>4.3979312559521443E-2</v>
      </c>
      <c r="E1451" s="130">
        <v>2.0665265434157358E-2</v>
      </c>
      <c r="F1451" s="131">
        <v>0.10029601210299062</v>
      </c>
      <c r="G1451" s="131">
        <v>1.59440752831995E-3</v>
      </c>
      <c r="H1451" s="145">
        <v>2.0000009999999999E-3</v>
      </c>
      <c r="I1451" s="145">
        <v>1.5750004999999997E-2</v>
      </c>
      <c r="J1451" s="132">
        <v>1.7268461861260189E-3</v>
      </c>
      <c r="K1451" s="146">
        <v>1.6168985941654844E-4</v>
      </c>
      <c r="L1451" s="147">
        <v>1.6900075492681931E-4</v>
      </c>
    </row>
    <row r="1452" spans="1:12" ht="15.75" x14ac:dyDescent="0.25">
      <c r="A1452" s="164" t="s">
        <v>79</v>
      </c>
      <c r="B1452" s="126">
        <v>2021</v>
      </c>
      <c r="C1452" s="165" t="s">
        <v>1652</v>
      </c>
      <c r="D1452" s="166">
        <v>4.2656573752638711E-2</v>
      </c>
      <c r="E1452" s="130">
        <v>1.7617958886868228E-2</v>
      </c>
      <c r="F1452" s="131">
        <v>8.6346103938498037E-2</v>
      </c>
      <c r="G1452" s="131">
        <v>1.5165908631323754E-3</v>
      </c>
      <c r="H1452" s="145">
        <v>2.0000009999999995E-3</v>
      </c>
      <c r="I1452" s="145">
        <v>1.5750005000000001E-2</v>
      </c>
      <c r="J1452" s="132">
        <v>1.6429727253970596E-3</v>
      </c>
      <c r="K1452" s="146">
        <v>1.4657889837827216E-4</v>
      </c>
      <c r="L1452" s="147">
        <v>1.5320654548347796E-4</v>
      </c>
    </row>
    <row r="1453" spans="1:12" ht="15.75" x14ac:dyDescent="0.25">
      <c r="A1453" s="164" t="s">
        <v>79</v>
      </c>
      <c r="B1453" s="126">
        <v>2022</v>
      </c>
      <c r="C1453" s="165" t="s">
        <v>1653</v>
      </c>
      <c r="D1453" s="166">
        <v>4.1336773469673967E-2</v>
      </c>
      <c r="E1453" s="130">
        <v>1.4789663904629387E-2</v>
      </c>
      <c r="F1453" s="131">
        <v>7.4381808529699306E-2</v>
      </c>
      <c r="G1453" s="131">
        <v>1.4417616744603749E-3</v>
      </c>
      <c r="H1453" s="145">
        <v>2.0000009999999995E-3</v>
      </c>
      <c r="I1453" s="145">
        <v>1.5750004999999997E-2</v>
      </c>
      <c r="J1453" s="132">
        <v>1.5623138305834246E-3</v>
      </c>
      <c r="K1453" s="146">
        <v>1.3361493988256977E-4</v>
      </c>
      <c r="L1453" s="147">
        <v>1.3965641465712913E-4</v>
      </c>
    </row>
    <row r="1454" spans="1:12" ht="15.75" x14ac:dyDescent="0.25">
      <c r="A1454" s="164" t="s">
        <v>79</v>
      </c>
      <c r="B1454" s="126">
        <v>2023</v>
      </c>
      <c r="C1454" s="165" t="s">
        <v>1654</v>
      </c>
      <c r="D1454" s="166">
        <v>4.003152389108517E-2</v>
      </c>
      <c r="E1454" s="130">
        <v>1.2790360643997052E-2</v>
      </c>
      <c r="F1454" s="131">
        <v>6.4764127980826203E-2</v>
      </c>
      <c r="G1454" s="131">
        <v>1.3730438629273793E-3</v>
      </c>
      <c r="H1454" s="145">
        <v>2.0000010000000004E-3</v>
      </c>
      <c r="I1454" s="145">
        <v>1.5750005000000004E-2</v>
      </c>
      <c r="J1454" s="132">
        <v>1.488142559903373E-3</v>
      </c>
      <c r="K1454" s="146">
        <v>1.2097017348942781E-4</v>
      </c>
      <c r="L1454" s="147">
        <v>1.2643990328570388E-4</v>
      </c>
    </row>
    <row r="1455" spans="1:12" ht="15.75" x14ac:dyDescent="0.25">
      <c r="A1455" s="164" t="s">
        <v>79</v>
      </c>
      <c r="B1455" s="126">
        <v>2024</v>
      </c>
      <c r="C1455" s="165" t="s">
        <v>1655</v>
      </c>
      <c r="D1455" s="166">
        <v>3.8746715307914278E-2</v>
      </c>
      <c r="E1455" s="130">
        <v>1.1079203442822143E-2</v>
      </c>
      <c r="F1455" s="131">
        <v>5.6653000181921362E-2</v>
      </c>
      <c r="G1455" s="131">
        <v>1.3092522123282109E-3</v>
      </c>
      <c r="H1455" s="145">
        <v>2.0000009999999999E-3</v>
      </c>
      <c r="I1455" s="145">
        <v>1.5750004999999997E-2</v>
      </c>
      <c r="J1455" s="132">
        <v>1.4193284166285022E-3</v>
      </c>
      <c r="K1455" s="146">
        <v>1.0837696796912135E-4</v>
      </c>
      <c r="L1455" s="147">
        <v>1.1327728716062435E-4</v>
      </c>
    </row>
    <row r="1456" spans="1:12" ht="15.75" x14ac:dyDescent="0.25">
      <c r="A1456" s="164" t="s">
        <v>79</v>
      </c>
      <c r="B1456" s="126">
        <v>2025</v>
      </c>
      <c r="C1456" s="165" t="s">
        <v>1656</v>
      </c>
      <c r="D1456" s="166">
        <v>3.7497079134935857E-2</v>
      </c>
      <c r="E1456" s="130">
        <v>9.7108361538018276E-3</v>
      </c>
      <c r="F1456" s="131">
        <v>5.0186154302572075E-2</v>
      </c>
      <c r="G1456" s="131">
        <v>1.255396512795911E-3</v>
      </c>
      <c r="H1456" s="145">
        <v>2.0000009999999995E-3</v>
      </c>
      <c r="I1456" s="145">
        <v>1.5750004999999997E-2</v>
      </c>
      <c r="J1456" s="132">
        <v>1.3612243698217499E-3</v>
      </c>
      <c r="K1456" s="146">
        <v>9.7539706037297124E-5</v>
      </c>
      <c r="L1456" s="147">
        <v>1.0195001586691961E-4</v>
      </c>
    </row>
    <row r="1457" spans="1:12" ht="15.75" x14ac:dyDescent="0.25">
      <c r="A1457" s="164" t="s">
        <v>79</v>
      </c>
      <c r="B1457" s="126">
        <v>2026</v>
      </c>
      <c r="C1457" s="165" t="s">
        <v>1657</v>
      </c>
      <c r="D1457" s="166">
        <v>3.6342880665705998E-2</v>
      </c>
      <c r="E1457" s="130">
        <v>8.5752433654963569E-3</v>
      </c>
      <c r="F1457" s="131">
        <v>4.491853117953528E-2</v>
      </c>
      <c r="G1457" s="131">
        <v>1.199008090585166E-3</v>
      </c>
      <c r="H1457" s="145">
        <v>2.0000009999999995E-3</v>
      </c>
      <c r="I1457" s="145">
        <v>1.5750005000000001E-2</v>
      </c>
      <c r="J1457" s="132">
        <v>1.3003927379585754E-3</v>
      </c>
      <c r="K1457" s="146">
        <v>8.5831226362387763E-5</v>
      </c>
      <c r="L1457" s="147">
        <v>8.9712132525092853E-5</v>
      </c>
    </row>
    <row r="1458" spans="1:12" ht="15.75" x14ac:dyDescent="0.25">
      <c r="A1458" s="164" t="s">
        <v>79</v>
      </c>
      <c r="B1458" s="126">
        <v>2027</v>
      </c>
      <c r="C1458" s="165" t="s">
        <v>1658</v>
      </c>
      <c r="D1458" s="166">
        <v>3.5276483912835707E-2</v>
      </c>
      <c r="E1458" s="130">
        <v>7.6065579467706956E-3</v>
      </c>
      <c r="F1458" s="131">
        <v>4.0482422195449681E-2</v>
      </c>
      <c r="G1458" s="131">
        <v>1.1322280294607525E-3</v>
      </c>
      <c r="H1458" s="145">
        <v>2.0000009999999999E-3</v>
      </c>
      <c r="I1458" s="145">
        <v>1.5750005000000004E-2</v>
      </c>
      <c r="J1458" s="132">
        <v>1.2284013538429732E-3</v>
      </c>
      <c r="K1458" s="146">
        <v>7.0794484813199745E-5</v>
      </c>
      <c r="L1458" s="147">
        <v>7.3995497666555629E-5</v>
      </c>
    </row>
    <row r="1459" spans="1:12" ht="15.75" x14ac:dyDescent="0.25">
      <c r="A1459" s="164" t="s">
        <v>79</v>
      </c>
      <c r="B1459" s="126">
        <v>2028</v>
      </c>
      <c r="C1459" s="165" t="s">
        <v>1659</v>
      </c>
      <c r="D1459" s="166">
        <v>3.4299692358146387E-2</v>
      </c>
      <c r="E1459" s="130">
        <v>6.8058982755046732E-3</v>
      </c>
      <c r="F1459" s="131">
        <v>3.6837669554834987E-2</v>
      </c>
      <c r="G1459" s="131">
        <v>1.0626550449567068E-3</v>
      </c>
      <c r="H1459" s="145">
        <v>2.0000009999999999E-3</v>
      </c>
      <c r="I1459" s="145">
        <v>1.5750005000000004E-2</v>
      </c>
      <c r="J1459" s="132">
        <v>1.1532110166867493E-3</v>
      </c>
      <c r="K1459" s="146">
        <v>5.9545925965141118E-5</v>
      </c>
      <c r="L1459" s="147">
        <v>6.2238327917686639E-5</v>
      </c>
    </row>
    <row r="1460" spans="1:12" ht="15.75" x14ac:dyDescent="0.25">
      <c r="A1460" s="164" t="s">
        <v>79</v>
      </c>
      <c r="B1460" s="126">
        <v>2029</v>
      </c>
      <c r="C1460" s="165" t="s">
        <v>1660</v>
      </c>
      <c r="D1460" s="166">
        <v>3.3401870015901509E-2</v>
      </c>
      <c r="E1460" s="130">
        <v>6.0958913466390464E-3</v>
      </c>
      <c r="F1460" s="131">
        <v>3.3722229168003069E-2</v>
      </c>
      <c r="G1460" s="131">
        <v>9.967946976786944E-4</v>
      </c>
      <c r="H1460" s="145">
        <v>2.0000009999999999E-3</v>
      </c>
      <c r="I1460" s="145">
        <v>1.5750005000000001E-2</v>
      </c>
      <c r="J1460" s="132">
        <v>1.0819055392049322E-3</v>
      </c>
      <c r="K1460" s="146">
        <v>5.1906914160346414E-5</v>
      </c>
      <c r="L1460" s="147">
        <v>5.4253916833889513E-5</v>
      </c>
    </row>
    <row r="1461" spans="1:12" ht="15.75" x14ac:dyDescent="0.25">
      <c r="A1461" s="164" t="s">
        <v>79</v>
      </c>
      <c r="B1461" s="126">
        <v>2030</v>
      </c>
      <c r="C1461" s="165" t="s">
        <v>1661</v>
      </c>
      <c r="D1461" s="166">
        <v>3.2587337489369581E-2</v>
      </c>
      <c r="E1461" s="130">
        <v>5.5050557481876022E-3</v>
      </c>
      <c r="F1461" s="131">
        <v>3.1160069883585009E-2</v>
      </c>
      <c r="G1461" s="131">
        <v>9.3331553977823154E-4</v>
      </c>
      <c r="H1461" s="145">
        <v>2.0000009999999999E-3</v>
      </c>
      <c r="I1461" s="145">
        <v>1.5750005000000001E-2</v>
      </c>
      <c r="J1461" s="132">
        <v>1.0131828175108085E-3</v>
      </c>
      <c r="K1461" s="146">
        <v>4.4435327095888072E-5</v>
      </c>
      <c r="L1461" s="147">
        <v>4.6444494683663639E-5</v>
      </c>
    </row>
    <row r="1462" spans="1:12" ht="15.75" x14ac:dyDescent="0.25">
      <c r="A1462" s="164" t="s">
        <v>79</v>
      </c>
      <c r="B1462" s="126">
        <v>2031</v>
      </c>
      <c r="C1462" s="165" t="s">
        <v>1662</v>
      </c>
      <c r="D1462" s="166">
        <v>3.1850452991460408E-2</v>
      </c>
      <c r="E1462" s="130">
        <v>4.9831069345206841E-3</v>
      </c>
      <c r="F1462" s="131">
        <v>2.8949224581537897E-2</v>
      </c>
      <c r="G1462" s="131">
        <v>8.7534061312733921E-4</v>
      </c>
      <c r="H1462" s="145">
        <v>2.0000009999999999E-3</v>
      </c>
      <c r="I1462" s="145">
        <v>1.5750005000000001E-2</v>
      </c>
      <c r="J1462" s="132">
        <v>9.5031240197574677E-4</v>
      </c>
      <c r="K1462" s="146">
        <v>4.0127125261986937E-5</v>
      </c>
      <c r="L1462" s="147">
        <v>4.1941499807961854E-5</v>
      </c>
    </row>
    <row r="1463" spans="1:12" ht="15.75" x14ac:dyDescent="0.25">
      <c r="A1463" s="164" t="s">
        <v>79</v>
      </c>
      <c r="B1463" s="126">
        <v>2032</v>
      </c>
      <c r="C1463" s="165" t="s">
        <v>1663</v>
      </c>
      <c r="D1463" s="166">
        <v>3.1191059947847787E-2</v>
      </c>
      <c r="E1463" s="130">
        <v>4.5318843242863581E-3</v>
      </c>
      <c r="F1463" s="131">
        <v>2.7108376511409033E-2</v>
      </c>
      <c r="G1463" s="131">
        <v>8.2077953987684537E-4</v>
      </c>
      <c r="H1463" s="145">
        <v>2.0000009999999999E-3</v>
      </c>
      <c r="I1463" s="145">
        <v>1.5750005000000001E-2</v>
      </c>
      <c r="J1463" s="132">
        <v>8.9115261405546141E-4</v>
      </c>
      <c r="K1463" s="146">
        <v>3.5870763939837212E-5</v>
      </c>
      <c r="L1463" s="147">
        <v>3.7492676868029392E-5</v>
      </c>
    </row>
    <row r="1464" spans="1:12" ht="15.75" x14ac:dyDescent="0.25">
      <c r="A1464" s="164" t="s">
        <v>79</v>
      </c>
      <c r="B1464" s="126">
        <v>2033</v>
      </c>
      <c r="C1464" s="165" t="s">
        <v>1664</v>
      </c>
      <c r="D1464" s="166">
        <v>3.0599106039668658E-2</v>
      </c>
      <c r="E1464" s="130">
        <v>4.1430813698929599E-3</v>
      </c>
      <c r="F1464" s="131">
        <v>2.5596646152047344E-2</v>
      </c>
      <c r="G1464" s="131">
        <v>7.7137143791538763E-4</v>
      </c>
      <c r="H1464" s="145">
        <v>2.0000009999999999E-3</v>
      </c>
      <c r="I1464" s="145">
        <v>1.5750005000000004E-2</v>
      </c>
      <c r="J1464" s="132">
        <v>8.3753493787898446E-4</v>
      </c>
      <c r="K1464" s="146">
        <v>3.3076648383338149E-5</v>
      </c>
      <c r="L1464" s="147">
        <v>3.4572228631793938E-5</v>
      </c>
    </row>
    <row r="1465" spans="1:12" ht="15.75" x14ac:dyDescent="0.25">
      <c r="A1465" s="164" t="s">
        <v>79</v>
      </c>
      <c r="B1465" s="126">
        <v>2034</v>
      </c>
      <c r="C1465" s="165" t="s">
        <v>1665</v>
      </c>
      <c r="D1465" s="166">
        <v>3.0072066506401596E-2</v>
      </c>
      <c r="E1465" s="130">
        <v>3.7963117318722322E-3</v>
      </c>
      <c r="F1465" s="131">
        <v>2.4307756334975648E-2</v>
      </c>
      <c r="G1465" s="131">
        <v>7.2546074765792584E-4</v>
      </c>
      <c r="H1465" s="145">
        <v>2.0000009999999999E-3</v>
      </c>
      <c r="I1465" s="145">
        <v>1.5750005000000001E-2</v>
      </c>
      <c r="J1465" s="132">
        <v>7.8771548254449224E-4</v>
      </c>
      <c r="K1465" s="146">
        <v>3.0425510132820796E-5</v>
      </c>
      <c r="L1465" s="147">
        <v>3.1801216381900112E-5</v>
      </c>
    </row>
    <row r="1466" spans="1:12" ht="15.75" x14ac:dyDescent="0.25">
      <c r="A1466" s="164" t="s">
        <v>79</v>
      </c>
      <c r="B1466" s="126">
        <v>2035</v>
      </c>
      <c r="C1466" s="165" t="s">
        <v>1666</v>
      </c>
      <c r="D1466" s="166">
        <v>2.9604695979467521E-2</v>
      </c>
      <c r="E1466" s="130">
        <v>3.486524123725679E-3</v>
      </c>
      <c r="F1466" s="131">
        <v>2.3212133707519643E-2</v>
      </c>
      <c r="G1466" s="131">
        <v>6.831548886006676E-4</v>
      </c>
      <c r="H1466" s="145">
        <v>2.0000010000000004E-3</v>
      </c>
      <c r="I1466" s="145">
        <v>1.5750005000000001E-2</v>
      </c>
      <c r="J1466" s="132">
        <v>7.4180363438979653E-4</v>
      </c>
      <c r="K1466" s="146">
        <v>2.8057147873782463E-5</v>
      </c>
      <c r="L1466" s="147">
        <v>2.9325770670403875E-5</v>
      </c>
    </row>
    <row r="1467" spans="1:12" ht="15.75" x14ac:dyDescent="0.25">
      <c r="A1467" s="164" t="s">
        <v>79</v>
      </c>
      <c r="B1467" s="126">
        <v>2036</v>
      </c>
      <c r="C1467" s="165" t="s">
        <v>1667</v>
      </c>
      <c r="D1467" s="166">
        <v>2.9198296931408158E-2</v>
      </c>
      <c r="E1467" s="130">
        <v>3.2197934258992736E-3</v>
      </c>
      <c r="F1467" s="131">
        <v>2.2312174321552414E-2</v>
      </c>
      <c r="G1467" s="131">
        <v>6.4657705030246636E-4</v>
      </c>
      <c r="H1467" s="145">
        <v>2.0000009999999999E-3</v>
      </c>
      <c r="I1467" s="145">
        <v>1.5750005000000001E-2</v>
      </c>
      <c r="J1467" s="132">
        <v>7.0210711125621994E-4</v>
      </c>
      <c r="K1467" s="146">
        <v>2.6059709346567493E-5</v>
      </c>
      <c r="L1467" s="147">
        <v>2.7238012867694739E-5</v>
      </c>
    </row>
    <row r="1468" spans="1:12" ht="15.75" x14ac:dyDescent="0.25">
      <c r="A1468" s="164" t="s">
        <v>79</v>
      </c>
      <c r="B1468" s="126">
        <v>2037</v>
      </c>
      <c r="C1468" s="165" t="s">
        <v>1668</v>
      </c>
      <c r="D1468" s="166">
        <v>2.8842556275642472E-2</v>
      </c>
      <c r="E1468" s="130">
        <v>2.9912735835271424E-3</v>
      </c>
      <c r="F1468" s="131">
        <v>2.1579041628987675E-2</v>
      </c>
      <c r="G1468" s="131">
        <v>6.1407240906706355E-4</v>
      </c>
      <c r="H1468" s="145">
        <v>2.0000009999999999E-3</v>
      </c>
      <c r="I1468" s="145">
        <v>1.5750005000000001E-2</v>
      </c>
      <c r="J1468" s="132">
        <v>6.6682296159638517E-4</v>
      </c>
      <c r="K1468" s="146">
        <v>2.446727047736207E-5</v>
      </c>
      <c r="L1468" s="147">
        <v>2.557357493938719E-5</v>
      </c>
    </row>
    <row r="1469" spans="1:12" ht="15.75" x14ac:dyDescent="0.25">
      <c r="A1469" s="164" t="s">
        <v>79</v>
      </c>
      <c r="B1469" s="126">
        <v>2038</v>
      </c>
      <c r="C1469" s="165" t="s">
        <v>1669</v>
      </c>
      <c r="D1469" s="166">
        <v>2.8535303240747802E-2</v>
      </c>
      <c r="E1469" s="130">
        <v>2.7811129293260311E-3</v>
      </c>
      <c r="F1469" s="131">
        <v>2.0908000374770294E-2</v>
      </c>
      <c r="G1469" s="131">
        <v>5.8509029445370949E-4</v>
      </c>
      <c r="H1469" s="145">
        <v>2.0000009999999995E-3</v>
      </c>
      <c r="I1469" s="145">
        <v>1.5750005000000004E-2</v>
      </c>
      <c r="J1469" s="132">
        <v>6.3535972138364721E-4</v>
      </c>
      <c r="K1469" s="146">
        <v>2.3113189367548637E-5</v>
      </c>
      <c r="L1469" s="147">
        <v>2.4158262794353754E-5</v>
      </c>
    </row>
    <row r="1470" spans="1:12" ht="15.75" x14ac:dyDescent="0.25">
      <c r="A1470" s="164" t="s">
        <v>79</v>
      </c>
      <c r="B1470" s="126">
        <v>2039</v>
      </c>
      <c r="C1470" s="165" t="s">
        <v>1670</v>
      </c>
      <c r="D1470" s="166">
        <v>2.8269611180648753E-2</v>
      </c>
      <c r="E1470" s="130">
        <v>2.5768154427536659E-3</v>
      </c>
      <c r="F1470" s="131">
        <v>2.0247774765427617E-2</v>
      </c>
      <c r="G1470" s="131">
        <v>5.5930622519726814E-4</v>
      </c>
      <c r="H1470" s="145">
        <v>2.0000009999999995E-3</v>
      </c>
      <c r="I1470" s="145">
        <v>1.5750005000000001E-2</v>
      </c>
      <c r="J1470" s="132">
        <v>6.0736507568042667E-4</v>
      </c>
      <c r="K1470" s="146">
        <v>2.1974185759742359E-5</v>
      </c>
      <c r="L1470" s="147">
        <v>2.2967757412155623E-5</v>
      </c>
    </row>
    <row r="1471" spans="1:12" ht="15.75" x14ac:dyDescent="0.25">
      <c r="A1471" s="164" t="s">
        <v>79</v>
      </c>
      <c r="B1471" s="126">
        <v>2040</v>
      </c>
      <c r="C1471" s="165" t="s">
        <v>1671</v>
      </c>
      <c r="D1471" s="166">
        <v>2.803951738537263E-2</v>
      </c>
      <c r="E1471" s="130">
        <v>2.3981851398564755E-3</v>
      </c>
      <c r="F1471" s="131">
        <v>1.9712841638301823E-2</v>
      </c>
      <c r="G1471" s="131">
        <v>5.3672537804976841E-4</v>
      </c>
      <c r="H1471" s="145">
        <v>2.0000009999999995E-3</v>
      </c>
      <c r="I1471" s="145">
        <v>1.5750005000000001E-2</v>
      </c>
      <c r="J1471" s="132">
        <v>5.8284792193887415E-4</v>
      </c>
      <c r="K1471" s="146">
        <v>2.0994693398713233E-5</v>
      </c>
      <c r="L1471" s="147">
        <v>2.194398049077358E-5</v>
      </c>
    </row>
    <row r="1472" spans="1:12" ht="15.75" x14ac:dyDescent="0.25">
      <c r="A1472" s="164" t="s">
        <v>79</v>
      </c>
      <c r="B1472" s="126">
        <v>2041</v>
      </c>
      <c r="C1472" s="165" t="s">
        <v>1672</v>
      </c>
      <c r="D1472" s="166">
        <v>2.7844032482170676E-2</v>
      </c>
      <c r="E1472" s="130">
        <v>2.2622033004912334E-3</v>
      </c>
      <c r="F1472" s="131">
        <v>1.9296696172905629E-2</v>
      </c>
      <c r="G1472" s="131">
        <v>5.1904640953022451E-4</v>
      </c>
      <c r="H1472" s="145">
        <v>2.0000010000000004E-3</v>
      </c>
      <c r="I1472" s="145">
        <v>1.5750004999999997E-2</v>
      </c>
      <c r="J1472" s="132">
        <v>5.63655086377255E-4</v>
      </c>
      <c r="K1472" s="146">
        <v>2.0180070699870576E-5</v>
      </c>
      <c r="L1472" s="147">
        <v>2.1092528519445091E-5</v>
      </c>
    </row>
    <row r="1473" spans="1:12" ht="15.75" x14ac:dyDescent="0.25">
      <c r="A1473" s="164" t="s">
        <v>79</v>
      </c>
      <c r="B1473" s="126">
        <v>2042</v>
      </c>
      <c r="C1473" s="165" t="s">
        <v>1673</v>
      </c>
      <c r="D1473" s="166">
        <v>2.7674149530121043E-2</v>
      </c>
      <c r="E1473" s="130">
        <v>2.1453994311084017E-3</v>
      </c>
      <c r="F1473" s="131">
        <v>1.8918002678785746E-2</v>
      </c>
      <c r="G1473" s="131">
        <v>5.0391594363476989E-4</v>
      </c>
      <c r="H1473" s="145">
        <v>2.0000009999999999E-3</v>
      </c>
      <c r="I1473" s="145">
        <v>1.5750005000000001E-2</v>
      </c>
      <c r="J1473" s="132">
        <v>5.4722802149056321E-4</v>
      </c>
      <c r="K1473" s="146">
        <v>1.949637427263233E-5</v>
      </c>
      <c r="L1473" s="147">
        <v>2.0377912277780314E-5</v>
      </c>
    </row>
    <row r="1474" spans="1:12" ht="15.75" x14ac:dyDescent="0.25">
      <c r="A1474" s="164" t="s">
        <v>79</v>
      </c>
      <c r="B1474" s="126">
        <v>2043</v>
      </c>
      <c r="C1474" s="165" t="s">
        <v>1674</v>
      </c>
      <c r="D1474" s="166">
        <v>2.7528994293118485E-2</v>
      </c>
      <c r="E1474" s="130">
        <v>2.054210767330051E-3</v>
      </c>
      <c r="F1474" s="131">
        <v>1.8624965398360446E-2</v>
      </c>
      <c r="G1474" s="131">
        <v>4.9107752630185662E-4</v>
      </c>
      <c r="H1474" s="145">
        <v>2.0000009999999991E-3</v>
      </c>
      <c r="I1474" s="145">
        <v>1.5750004999999997E-2</v>
      </c>
      <c r="J1474" s="132">
        <v>5.3328749292422739E-4</v>
      </c>
      <c r="K1474" s="146">
        <v>1.8963621901683896E-5</v>
      </c>
      <c r="L1474" s="147">
        <v>1.9821074317058711E-5</v>
      </c>
    </row>
    <row r="1475" spans="1:12" ht="15.75" x14ac:dyDescent="0.25">
      <c r="A1475" s="164" t="s">
        <v>79</v>
      </c>
      <c r="B1475" s="126">
        <v>2044</v>
      </c>
      <c r="C1475" s="165" t="s">
        <v>1675</v>
      </c>
      <c r="D1475" s="166">
        <v>2.7403120124454502E-2</v>
      </c>
      <c r="E1475" s="130">
        <v>1.984314791585486E-3</v>
      </c>
      <c r="F1475" s="131">
        <v>1.8386201019022292E-2</v>
      </c>
      <c r="G1475" s="131">
        <v>4.8019889859983233E-4</v>
      </c>
      <c r="H1475" s="145">
        <v>2.0000009999999995E-3</v>
      </c>
      <c r="I1475" s="145">
        <v>1.5750004999999997E-2</v>
      </c>
      <c r="J1475" s="132">
        <v>5.2147447447073328E-4</v>
      </c>
      <c r="K1475" s="146">
        <v>1.8543565419201729E-5</v>
      </c>
      <c r="L1475" s="147">
        <v>1.9382026010879653E-5</v>
      </c>
    </row>
    <row r="1476" spans="1:12" ht="15.75" x14ac:dyDescent="0.25">
      <c r="A1476" s="164" t="s">
        <v>79</v>
      </c>
      <c r="B1476" s="126">
        <v>2045</v>
      </c>
      <c r="C1476" s="165" t="s">
        <v>1676</v>
      </c>
      <c r="D1476" s="166">
        <v>2.7293724656749372E-2</v>
      </c>
      <c r="E1476" s="130">
        <v>1.9359644243169491E-3</v>
      </c>
      <c r="F1476" s="131">
        <v>1.8221339949813977E-2</v>
      </c>
      <c r="G1476" s="131">
        <v>4.7098859279880005E-4</v>
      </c>
      <c r="H1476" s="145">
        <v>2.0000009999999995E-3</v>
      </c>
      <c r="I1476" s="145">
        <v>1.5750005000000001E-2</v>
      </c>
      <c r="J1476" s="132">
        <v>5.1147141258764688E-4</v>
      </c>
      <c r="K1476" s="146">
        <v>1.8210048134209214E-5</v>
      </c>
      <c r="L1476" s="147">
        <v>1.903342149399362E-5</v>
      </c>
    </row>
    <row r="1477" spans="1:12" ht="15.75" x14ac:dyDescent="0.25">
      <c r="A1477" s="164" t="s">
        <v>79</v>
      </c>
      <c r="B1477" s="126">
        <v>2046</v>
      </c>
      <c r="C1477" s="165" t="s">
        <v>1677</v>
      </c>
      <c r="D1477" s="166">
        <v>2.7195510428877849E-2</v>
      </c>
      <c r="E1477" s="130">
        <v>1.8929978156073334E-3</v>
      </c>
      <c r="F1477" s="131">
        <v>1.8081100257862019E-2</v>
      </c>
      <c r="G1477" s="131">
        <v>4.6322888757797113E-4</v>
      </c>
      <c r="H1477" s="145">
        <v>2.0000010000000004E-3</v>
      </c>
      <c r="I1477" s="145">
        <v>1.5750005000000004E-2</v>
      </c>
      <c r="J1477" s="132">
        <v>5.0304382655561866E-4</v>
      </c>
      <c r="K1477" s="146">
        <v>1.7933948446704562E-5</v>
      </c>
      <c r="L1477" s="147">
        <v>1.874484070300587E-5</v>
      </c>
    </row>
    <row r="1478" spans="1:12" ht="15.75" x14ac:dyDescent="0.25">
      <c r="A1478" s="164" t="s">
        <v>79</v>
      </c>
      <c r="B1478" s="126">
        <v>2047</v>
      </c>
      <c r="C1478" s="165" t="s">
        <v>1678</v>
      </c>
      <c r="D1478" s="166">
        <v>2.711301893574616E-2</v>
      </c>
      <c r="E1478" s="130">
        <v>1.8535396230899884E-3</v>
      </c>
      <c r="F1478" s="131">
        <v>1.7944500699758999E-2</v>
      </c>
      <c r="G1478" s="131">
        <v>4.5670961220499234E-4</v>
      </c>
      <c r="H1478" s="145">
        <v>2.0000010000000004E-3</v>
      </c>
      <c r="I1478" s="145">
        <v>1.5750005000000004E-2</v>
      </c>
      <c r="J1478" s="132">
        <v>4.9596412136858738E-4</v>
      </c>
      <c r="K1478" s="146">
        <v>1.768759467445732E-5</v>
      </c>
      <c r="L1478" s="147">
        <v>1.8487348520291651E-5</v>
      </c>
    </row>
    <row r="1479" spans="1:12" ht="15.75" x14ac:dyDescent="0.25">
      <c r="A1479" s="164" t="s">
        <v>79</v>
      </c>
      <c r="B1479" s="126">
        <v>2048</v>
      </c>
      <c r="C1479" s="165" t="s">
        <v>1679</v>
      </c>
      <c r="D1479" s="166">
        <v>2.7041709774882423E-2</v>
      </c>
      <c r="E1479" s="130">
        <v>1.8217432833028458E-3</v>
      </c>
      <c r="F1479" s="131">
        <v>1.7831477263814351E-2</v>
      </c>
      <c r="G1479" s="131">
        <v>4.5129656864653026E-4</v>
      </c>
      <c r="H1479" s="145">
        <v>2.0000009999999995E-3</v>
      </c>
      <c r="I1479" s="145">
        <v>1.5750005000000001E-2</v>
      </c>
      <c r="J1479" s="132">
        <v>4.900857600025685E-4</v>
      </c>
      <c r="K1479" s="146">
        <v>1.746741750664129E-5</v>
      </c>
      <c r="L1479" s="147">
        <v>1.8257218813359221E-5</v>
      </c>
    </row>
    <row r="1480" spans="1:12" ht="15.75" x14ac:dyDescent="0.25">
      <c r="A1480" s="164" t="s">
        <v>79</v>
      </c>
      <c r="B1480" s="126">
        <v>2049</v>
      </c>
      <c r="C1480" s="165" t="s">
        <v>1680</v>
      </c>
      <c r="D1480" s="166">
        <v>2.6981092071355975E-2</v>
      </c>
      <c r="E1480" s="130">
        <v>1.8099740892500477E-3</v>
      </c>
      <c r="F1480" s="131">
        <v>1.7836499776255267E-2</v>
      </c>
      <c r="G1480" s="131">
        <v>4.4787898304988148E-4</v>
      </c>
      <c r="H1480" s="145">
        <v>2.0000009999999999E-3</v>
      </c>
      <c r="I1480" s="145">
        <v>1.5750005000000001E-2</v>
      </c>
      <c r="J1480" s="132">
        <v>4.8637578052961516E-4</v>
      </c>
      <c r="K1480" s="146">
        <v>1.7319467076143192E-5</v>
      </c>
      <c r="L1480" s="147">
        <v>1.8102576292116005E-5</v>
      </c>
    </row>
    <row r="1481" spans="1:12" ht="15.75" x14ac:dyDescent="0.25">
      <c r="A1481" s="164" t="s">
        <v>79</v>
      </c>
      <c r="B1481" s="126">
        <v>2050</v>
      </c>
      <c r="C1481" s="165" t="s">
        <v>1681</v>
      </c>
      <c r="D1481" s="166">
        <v>2.6927403947120336E-2</v>
      </c>
      <c r="E1481" s="130">
        <v>1.800547442941445E-3</v>
      </c>
      <c r="F1481" s="131">
        <v>1.7842616241207955E-2</v>
      </c>
      <c r="G1481" s="131">
        <v>4.4508068638499001E-4</v>
      </c>
      <c r="H1481" s="145">
        <v>2.0000009999999991E-3</v>
      </c>
      <c r="I1481" s="145">
        <v>1.5750005000000001E-2</v>
      </c>
      <c r="J1481" s="132">
        <v>4.8333944228639506E-4</v>
      </c>
      <c r="K1481" s="146">
        <v>1.7145520282578545E-5</v>
      </c>
      <c r="L1481" s="147">
        <v>1.7920771109094391E-5</v>
      </c>
    </row>
    <row r="1482" spans="1:12" ht="15.75" x14ac:dyDescent="0.25">
      <c r="A1482" s="164" t="s">
        <v>76</v>
      </c>
      <c r="B1482" s="126">
        <v>2015</v>
      </c>
      <c r="C1482" s="165" t="s">
        <v>78</v>
      </c>
      <c r="D1482" s="166">
        <v>4.3121658217007156E-2</v>
      </c>
      <c r="E1482" s="130">
        <v>3.5957152013177548E-2</v>
      </c>
      <c r="F1482" s="131">
        <v>0.14870768687395336</v>
      </c>
      <c r="G1482" s="131">
        <v>1.6490385761501101E-3</v>
      </c>
      <c r="H1482" s="145">
        <v>2.0000009999999995E-3</v>
      </c>
      <c r="I1482" s="145">
        <v>1.5750004999999997E-2</v>
      </c>
      <c r="J1482" s="132">
        <v>1.7859963860973552E-3</v>
      </c>
      <c r="K1482" s="146">
        <v>1.3417124463835841E-4</v>
      </c>
      <c r="L1482" s="147">
        <v>1.4023786876264091E-4</v>
      </c>
    </row>
    <row r="1483" spans="1:12" ht="15.75" x14ac:dyDescent="0.25">
      <c r="A1483" s="164" t="s">
        <v>76</v>
      </c>
      <c r="B1483" s="126">
        <v>2016</v>
      </c>
      <c r="C1483" s="165" t="s">
        <v>77</v>
      </c>
      <c r="D1483" s="166">
        <v>4.221506794956064E-2</v>
      </c>
      <c r="E1483" s="130">
        <v>2.9913280214975996E-2</v>
      </c>
      <c r="F1483" s="131">
        <v>0.1262639147267518</v>
      </c>
      <c r="G1483" s="131">
        <v>1.6182460958582457E-3</v>
      </c>
      <c r="H1483" s="145">
        <v>2.0000009999999999E-3</v>
      </c>
      <c r="I1483" s="145">
        <v>1.5750005000000001E-2</v>
      </c>
      <c r="J1483" s="132">
        <v>1.7539041415155607E-3</v>
      </c>
      <c r="K1483" s="146">
        <v>1.1477556849902631E-4</v>
      </c>
      <c r="L1483" s="147">
        <v>1.1996520932165659E-4</v>
      </c>
    </row>
    <row r="1484" spans="1:12" ht="15.75" x14ac:dyDescent="0.25">
      <c r="A1484" s="164" t="s">
        <v>76</v>
      </c>
      <c r="B1484" s="126">
        <v>2017</v>
      </c>
      <c r="C1484" s="165" t="s">
        <v>1682</v>
      </c>
      <c r="D1484" s="166">
        <v>4.1218945554002649E-2</v>
      </c>
      <c r="E1484" s="130">
        <v>2.4272019381788044E-2</v>
      </c>
      <c r="F1484" s="131">
        <v>0.10505662551706285</v>
      </c>
      <c r="G1484" s="131">
        <v>1.6066586532560063E-3</v>
      </c>
      <c r="H1484" s="145">
        <v>2.0000009999999995E-3</v>
      </c>
      <c r="I1484" s="145">
        <v>1.5750005000000001E-2</v>
      </c>
      <c r="J1484" s="132">
        <v>1.7423587532116719E-3</v>
      </c>
      <c r="K1484" s="146">
        <v>1.0145526879162678E-4</v>
      </c>
      <c r="L1484" s="147">
        <v>1.0604262136171993E-4</v>
      </c>
    </row>
    <row r="1485" spans="1:12" ht="15.75" x14ac:dyDescent="0.25">
      <c r="A1485" s="164" t="s">
        <v>76</v>
      </c>
      <c r="B1485" s="126">
        <v>2018</v>
      </c>
      <c r="C1485" s="165" t="s">
        <v>1683</v>
      </c>
      <c r="D1485" s="166">
        <v>4.0151491746056284E-2</v>
      </c>
      <c r="E1485" s="130">
        <v>1.9734747684303847E-2</v>
      </c>
      <c r="F1485" s="131">
        <v>8.7598943077177735E-2</v>
      </c>
      <c r="G1485" s="131">
        <v>1.6188234603624512E-3</v>
      </c>
      <c r="H1485" s="145">
        <v>2.0000009999999999E-3</v>
      </c>
      <c r="I1485" s="145">
        <v>1.5750005000000001E-2</v>
      </c>
      <c r="J1485" s="132">
        <v>1.7563712643964969E-3</v>
      </c>
      <c r="K1485" s="146">
        <v>9.103970467106917E-5</v>
      </c>
      <c r="L1485" s="147">
        <v>9.5156114171661351E-5</v>
      </c>
    </row>
    <row r="1486" spans="1:12" ht="15.75" x14ac:dyDescent="0.25">
      <c r="A1486" s="164" t="s">
        <v>76</v>
      </c>
      <c r="B1486" s="126">
        <v>2019</v>
      </c>
      <c r="C1486" s="165" t="s">
        <v>1684</v>
      </c>
      <c r="D1486" s="166">
        <v>3.9055479844100328E-2</v>
      </c>
      <c r="E1486" s="130">
        <v>1.6214568369141386E-2</v>
      </c>
      <c r="F1486" s="131">
        <v>7.3584811470420938E-2</v>
      </c>
      <c r="G1486" s="131">
        <v>1.6219646958442393E-3</v>
      </c>
      <c r="H1486" s="145">
        <v>2.0000009999999999E-3</v>
      </c>
      <c r="I1486" s="145">
        <v>1.5750005000000001E-2</v>
      </c>
      <c r="J1486" s="132">
        <v>1.7603712373817065E-3</v>
      </c>
      <c r="K1486" s="146">
        <v>8.2027743345299288E-5</v>
      </c>
      <c r="L1486" s="147">
        <v>8.5736676335484817E-5</v>
      </c>
    </row>
    <row r="1487" spans="1:12" ht="15.75" x14ac:dyDescent="0.25">
      <c r="A1487" s="164" t="s">
        <v>76</v>
      </c>
      <c r="B1487" s="126">
        <v>2020</v>
      </c>
      <c r="C1487" s="165" t="s">
        <v>1685</v>
      </c>
      <c r="D1487" s="166">
        <v>3.7944675375835797E-2</v>
      </c>
      <c r="E1487" s="130">
        <v>1.3579043216454451E-2</v>
      </c>
      <c r="F1487" s="131">
        <v>6.2494039311367815E-2</v>
      </c>
      <c r="G1487" s="131">
        <v>1.5595489603873851E-3</v>
      </c>
      <c r="H1487" s="145">
        <v>2.0000009999999999E-3</v>
      </c>
      <c r="I1487" s="145">
        <v>1.5750005000000001E-2</v>
      </c>
      <c r="J1487" s="132">
        <v>1.6928694884919084E-3</v>
      </c>
      <c r="K1487" s="146">
        <v>7.4717100687754422E-5</v>
      </c>
      <c r="L1487" s="147">
        <v>7.80954725987178E-5</v>
      </c>
    </row>
    <row r="1488" spans="1:12" ht="15.75" x14ac:dyDescent="0.25">
      <c r="A1488" s="164" t="s">
        <v>76</v>
      </c>
      <c r="B1488" s="126">
        <v>2021</v>
      </c>
      <c r="C1488" s="165" t="s">
        <v>1686</v>
      </c>
      <c r="D1488" s="166">
        <v>3.6894422616506939E-2</v>
      </c>
      <c r="E1488" s="130">
        <v>1.15711230160442E-2</v>
      </c>
      <c r="F1488" s="131">
        <v>5.3677385745573333E-2</v>
      </c>
      <c r="G1488" s="131">
        <v>1.4467140695452129E-3</v>
      </c>
      <c r="H1488" s="145">
        <v>2.0000009999999999E-3</v>
      </c>
      <c r="I1488" s="145">
        <v>1.5750005000000001E-2</v>
      </c>
      <c r="J1488" s="132">
        <v>1.5705423669169184E-3</v>
      </c>
      <c r="K1488" s="146">
        <v>6.625430302596415E-5</v>
      </c>
      <c r="L1488" s="147">
        <v>6.9250027339717962E-5</v>
      </c>
    </row>
    <row r="1489" spans="1:12" ht="15.75" x14ac:dyDescent="0.25">
      <c r="A1489" s="164" t="s">
        <v>76</v>
      </c>
      <c r="B1489" s="126">
        <v>2022</v>
      </c>
      <c r="C1489" s="165" t="s">
        <v>1687</v>
      </c>
      <c r="D1489" s="166">
        <v>3.5787960992248832E-2</v>
      </c>
      <c r="E1489" s="130">
        <v>9.8191172017691609E-3</v>
      </c>
      <c r="F1489" s="131">
        <v>4.6451263851539304E-2</v>
      </c>
      <c r="G1489" s="131">
        <v>1.3635438955039282E-3</v>
      </c>
      <c r="H1489" s="145">
        <v>2.0000009999999999E-3</v>
      </c>
      <c r="I1489" s="145">
        <v>1.5750005000000001E-2</v>
      </c>
      <c r="J1489" s="132">
        <v>1.4804395226827123E-3</v>
      </c>
      <c r="K1489" s="146">
        <v>5.9385315615710841E-5</v>
      </c>
      <c r="L1489" s="147">
        <v>6.2070456233434177E-5</v>
      </c>
    </row>
    <row r="1490" spans="1:12" ht="15.75" x14ac:dyDescent="0.25">
      <c r="A1490" s="164" t="s">
        <v>76</v>
      </c>
      <c r="B1490" s="126">
        <v>2023</v>
      </c>
      <c r="C1490" s="165" t="s">
        <v>1688</v>
      </c>
      <c r="D1490" s="166">
        <v>3.4690930468819901E-2</v>
      </c>
      <c r="E1490" s="130">
        <v>8.5237541181619608E-3</v>
      </c>
      <c r="F1490" s="131">
        <v>4.0762305341656042E-2</v>
      </c>
      <c r="G1490" s="131">
        <v>1.300817323135798E-3</v>
      </c>
      <c r="H1490" s="145">
        <v>2.0000009999999999E-3</v>
      </c>
      <c r="I1490" s="145">
        <v>1.5750005000000004E-2</v>
      </c>
      <c r="J1490" s="132">
        <v>1.4124671673676995E-3</v>
      </c>
      <c r="K1490" s="146">
        <v>5.3781332967831637E-5</v>
      </c>
      <c r="L1490" s="147">
        <v>5.6213082984290187E-5</v>
      </c>
    </row>
    <row r="1491" spans="1:12" ht="15.75" x14ac:dyDescent="0.25">
      <c r="A1491" s="164" t="s">
        <v>76</v>
      </c>
      <c r="B1491" s="126">
        <v>2024</v>
      </c>
      <c r="C1491" s="165" t="s">
        <v>1689</v>
      </c>
      <c r="D1491" s="166">
        <v>3.3652166853215794E-2</v>
      </c>
      <c r="E1491" s="130">
        <v>7.455217623259458E-3</v>
      </c>
      <c r="F1491" s="131">
        <v>3.6179444535163884E-2</v>
      </c>
      <c r="G1491" s="131">
        <v>1.2467059214383656E-3</v>
      </c>
      <c r="H1491" s="145">
        <v>2.0000009999999995E-3</v>
      </c>
      <c r="I1491" s="145">
        <v>1.5750004999999997E-2</v>
      </c>
      <c r="J1491" s="132">
        <v>1.3538332296398367E-3</v>
      </c>
      <c r="K1491" s="146">
        <v>4.884269010642281E-5</v>
      </c>
      <c r="L1491" s="147">
        <v>5.1051138544417268E-5</v>
      </c>
    </row>
    <row r="1492" spans="1:12" ht="15.75" x14ac:dyDescent="0.25">
      <c r="A1492" s="164" t="s">
        <v>76</v>
      </c>
      <c r="B1492" s="126">
        <v>2025</v>
      </c>
      <c r="C1492" s="165" t="s">
        <v>1690</v>
      </c>
      <c r="D1492" s="166">
        <v>3.2583423602709757E-2</v>
      </c>
      <c r="E1492" s="130">
        <v>6.5731402388156815E-3</v>
      </c>
      <c r="F1492" s="131">
        <v>3.2539364201049151E-2</v>
      </c>
      <c r="G1492" s="131">
        <v>1.1992467972223655E-3</v>
      </c>
      <c r="H1492" s="145">
        <v>2.0000009999999999E-3</v>
      </c>
      <c r="I1492" s="145">
        <v>1.5750005000000001E-2</v>
      </c>
      <c r="J1492" s="132">
        <v>1.3024017781310315E-3</v>
      </c>
      <c r="K1492" s="146">
        <v>4.4563818214583137E-5</v>
      </c>
      <c r="L1492" s="147">
        <v>4.6578787811972593E-5</v>
      </c>
    </row>
    <row r="1493" spans="1:12" ht="15.75" x14ac:dyDescent="0.25">
      <c r="A1493" s="164" t="s">
        <v>76</v>
      </c>
      <c r="B1493" s="126">
        <v>2026</v>
      </c>
      <c r="C1493" s="165" t="s">
        <v>1691</v>
      </c>
      <c r="D1493" s="166">
        <v>3.1618092780693378E-2</v>
      </c>
      <c r="E1493" s="130">
        <v>5.8648883607108713E-3</v>
      </c>
      <c r="F1493" s="131">
        <v>2.9689468369810415E-2</v>
      </c>
      <c r="G1493" s="131">
        <v>1.1431688342852251E-3</v>
      </c>
      <c r="H1493" s="145">
        <v>2.0000009999999999E-3</v>
      </c>
      <c r="I1493" s="145">
        <v>1.5750005000000001E-2</v>
      </c>
      <c r="J1493" s="132">
        <v>1.2415630161316535E-3</v>
      </c>
      <c r="K1493" s="146">
        <v>4.0990206428526432E-5</v>
      </c>
      <c r="L1493" s="147">
        <v>4.2843603796127967E-5</v>
      </c>
    </row>
    <row r="1494" spans="1:12" ht="15.75" x14ac:dyDescent="0.25">
      <c r="A1494" s="164" t="s">
        <v>76</v>
      </c>
      <c r="B1494" s="126">
        <v>2027</v>
      </c>
      <c r="C1494" s="165" t="s">
        <v>1692</v>
      </c>
      <c r="D1494" s="166">
        <v>3.0747473292941679E-2</v>
      </c>
      <c r="E1494" s="130">
        <v>5.2744843616195896E-3</v>
      </c>
      <c r="F1494" s="131">
        <v>2.7360814666632517E-2</v>
      </c>
      <c r="G1494" s="131">
        <v>1.0755326764616247E-3</v>
      </c>
      <c r="H1494" s="145">
        <v>2.0000010000000004E-3</v>
      </c>
      <c r="I1494" s="145">
        <v>1.5750005000000001E-2</v>
      </c>
      <c r="J1494" s="132">
        <v>1.1681941521779853E-3</v>
      </c>
      <c r="K1494" s="146">
        <v>3.6477720579632004E-5</v>
      </c>
      <c r="L1494" s="147">
        <v>3.8127083930413335E-5</v>
      </c>
    </row>
    <row r="1495" spans="1:12" ht="15.75" x14ac:dyDescent="0.25">
      <c r="A1495" s="164" t="s">
        <v>76</v>
      </c>
      <c r="B1495" s="126">
        <v>2028</v>
      </c>
      <c r="C1495" s="165" t="s">
        <v>1693</v>
      </c>
      <c r="D1495" s="166">
        <v>2.9973812160423649E-2</v>
      </c>
      <c r="E1495" s="130">
        <v>4.7659055376026802E-3</v>
      </c>
      <c r="F1495" s="131">
        <v>2.5431362143479432E-2</v>
      </c>
      <c r="G1495" s="131">
        <v>1.0031313631340601E-3</v>
      </c>
      <c r="H1495" s="145">
        <v>2.0000009999999999E-3</v>
      </c>
      <c r="I1495" s="145">
        <v>1.5750005000000001E-2</v>
      </c>
      <c r="J1495" s="132">
        <v>1.0895717221975822E-3</v>
      </c>
      <c r="K1495" s="146">
        <v>3.3633022875742819E-5</v>
      </c>
      <c r="L1495" s="147">
        <v>3.5153759997135043E-5</v>
      </c>
    </row>
    <row r="1496" spans="1:12" ht="15.75" x14ac:dyDescent="0.25">
      <c r="A1496" s="164" t="s">
        <v>76</v>
      </c>
      <c r="B1496" s="126">
        <v>2029</v>
      </c>
      <c r="C1496" s="165" t="s">
        <v>1694</v>
      </c>
      <c r="D1496" s="166">
        <v>2.9286966978246263E-2</v>
      </c>
      <c r="E1496" s="130">
        <v>4.3339781660895844E-3</v>
      </c>
      <c r="F1496" s="131">
        <v>2.3831625388337805E-2</v>
      </c>
      <c r="G1496" s="131">
        <v>9.3952130245273627E-4</v>
      </c>
      <c r="H1496" s="145">
        <v>2.0000009999999999E-3</v>
      </c>
      <c r="I1496" s="145">
        <v>1.5750005000000001E-2</v>
      </c>
      <c r="J1496" s="132">
        <v>1.020484573661885E-3</v>
      </c>
      <c r="K1496" s="146">
        <v>3.1396844645342752E-5</v>
      </c>
      <c r="L1496" s="147">
        <v>3.2816470199697556E-5</v>
      </c>
    </row>
    <row r="1497" spans="1:12" ht="15.75" x14ac:dyDescent="0.25">
      <c r="A1497" s="164" t="s">
        <v>76</v>
      </c>
      <c r="B1497" s="126">
        <v>2030</v>
      </c>
      <c r="C1497" s="165" t="s">
        <v>1695</v>
      </c>
      <c r="D1497" s="166">
        <v>2.8679780991760273E-2</v>
      </c>
      <c r="E1497" s="130">
        <v>3.9775449665257869E-3</v>
      </c>
      <c r="F1497" s="131">
        <v>2.2568849321351517E-2</v>
      </c>
      <c r="G1497" s="131">
        <v>8.8273405440123453E-4</v>
      </c>
      <c r="H1497" s="145">
        <v>2.0000009999999999E-3</v>
      </c>
      <c r="I1497" s="145">
        <v>1.5750004999999997E-2</v>
      </c>
      <c r="J1497" s="132">
        <v>9.5880090551072608E-4</v>
      </c>
      <c r="K1497" s="146">
        <v>2.9566552914853484E-5</v>
      </c>
      <c r="L1497" s="147">
        <v>3.0903420033523695E-5</v>
      </c>
    </row>
    <row r="1498" spans="1:12" ht="15.75" x14ac:dyDescent="0.25">
      <c r="A1498" s="164" t="s">
        <v>76</v>
      </c>
      <c r="B1498" s="126">
        <v>2031</v>
      </c>
      <c r="C1498" s="165" t="s">
        <v>1696</v>
      </c>
      <c r="D1498" s="166">
        <v>2.8195877025636373E-2</v>
      </c>
      <c r="E1498" s="130">
        <v>3.6672608847150893E-3</v>
      </c>
      <c r="F1498" s="131">
        <v>2.1509782291120955E-2</v>
      </c>
      <c r="G1498" s="131">
        <v>8.3052373911831072E-4</v>
      </c>
      <c r="H1498" s="145">
        <v>2.0000010000000004E-3</v>
      </c>
      <c r="I1498" s="145">
        <v>1.5750004999999997E-2</v>
      </c>
      <c r="J1498" s="132">
        <v>9.0207787874214582E-4</v>
      </c>
      <c r="K1498" s="146">
        <v>2.8139065225371731E-5</v>
      </c>
      <c r="L1498" s="147">
        <v>2.9411389958620574E-5</v>
      </c>
    </row>
    <row r="1499" spans="1:12" ht="15.75" x14ac:dyDescent="0.25">
      <c r="A1499" s="164" t="s">
        <v>76</v>
      </c>
      <c r="B1499" s="126">
        <v>2032</v>
      </c>
      <c r="C1499" s="165" t="s">
        <v>1697</v>
      </c>
      <c r="D1499" s="166">
        <v>2.7724178382818279E-2</v>
      </c>
      <c r="E1499" s="130">
        <v>3.3996677716218973E-3</v>
      </c>
      <c r="F1499" s="131">
        <v>2.0647076301390455E-2</v>
      </c>
      <c r="G1499" s="131">
        <v>7.824414311275392E-4</v>
      </c>
      <c r="H1499" s="145">
        <v>2.0000009999999999E-3</v>
      </c>
      <c r="I1499" s="145">
        <v>1.5750005000000001E-2</v>
      </c>
      <c r="J1499" s="132">
        <v>8.4984096816676121E-4</v>
      </c>
      <c r="K1499" s="146">
        <v>2.6793800816079742E-5</v>
      </c>
      <c r="L1499" s="147">
        <v>2.8005294767376852E-5</v>
      </c>
    </row>
    <row r="1500" spans="1:12" ht="15.75" x14ac:dyDescent="0.25">
      <c r="A1500" s="164" t="s">
        <v>76</v>
      </c>
      <c r="B1500" s="126">
        <v>2033</v>
      </c>
      <c r="C1500" s="165" t="s">
        <v>1698</v>
      </c>
      <c r="D1500" s="166">
        <v>2.7310628698226969E-2</v>
      </c>
      <c r="E1500" s="130">
        <v>3.1691974863557819E-3</v>
      </c>
      <c r="F1500" s="131">
        <v>1.9952786385020387E-2</v>
      </c>
      <c r="G1500" s="131">
        <v>7.3855347196420315E-4</v>
      </c>
      <c r="H1500" s="145">
        <v>2.0000009999999999E-3</v>
      </c>
      <c r="I1500" s="145">
        <v>1.5750004999999997E-2</v>
      </c>
      <c r="J1500" s="132">
        <v>8.0215698485073031E-4</v>
      </c>
      <c r="K1500" s="146">
        <v>2.5662795501262881E-5</v>
      </c>
      <c r="L1500" s="147">
        <v>2.6823153079496308E-5</v>
      </c>
    </row>
    <row r="1501" spans="1:12" ht="15.75" x14ac:dyDescent="0.25">
      <c r="A1501" s="164" t="s">
        <v>76</v>
      </c>
      <c r="B1501" s="126">
        <v>2034</v>
      </c>
      <c r="C1501" s="165" t="s">
        <v>1699</v>
      </c>
      <c r="D1501" s="166">
        <v>2.6949182253174938E-2</v>
      </c>
      <c r="E1501" s="130">
        <v>2.9666627489879135E-3</v>
      </c>
      <c r="F1501" s="131">
        <v>1.9380216077869647E-2</v>
      </c>
      <c r="G1501" s="131">
        <v>6.9853217294649195E-4</v>
      </c>
      <c r="H1501" s="145">
        <v>2.0000010000000004E-3</v>
      </c>
      <c r="I1501" s="145">
        <v>1.5750005000000001E-2</v>
      </c>
      <c r="J1501" s="132">
        <v>7.5867051860812283E-4</v>
      </c>
      <c r="K1501" s="146">
        <v>2.4700327203231829E-5</v>
      </c>
      <c r="L1501" s="147">
        <v>2.5817170530663152E-5</v>
      </c>
    </row>
    <row r="1502" spans="1:12" ht="15.75" x14ac:dyDescent="0.25">
      <c r="A1502" s="164" t="s">
        <v>76</v>
      </c>
      <c r="B1502" s="126">
        <v>2035</v>
      </c>
      <c r="C1502" s="165" t="s">
        <v>1700</v>
      </c>
      <c r="D1502" s="166">
        <v>2.663512707902593E-2</v>
      </c>
      <c r="E1502" s="130">
        <v>2.7906517987475198E-3</v>
      </c>
      <c r="F1502" s="131">
        <v>1.8919432710403208E-2</v>
      </c>
      <c r="G1502" s="131">
        <v>6.6234320733696023E-4</v>
      </c>
      <c r="H1502" s="145">
        <v>2.0000010000000004E-3</v>
      </c>
      <c r="I1502" s="145">
        <v>1.5750005000000004E-2</v>
      </c>
      <c r="J1502" s="132">
        <v>7.193492717908833E-4</v>
      </c>
      <c r="K1502" s="146">
        <v>2.3827407883093834E-5</v>
      </c>
      <c r="L1502" s="147">
        <v>2.490477800770787E-5</v>
      </c>
    </row>
    <row r="1503" spans="1:12" ht="15.75" x14ac:dyDescent="0.25">
      <c r="A1503" s="164" t="s">
        <v>76</v>
      </c>
      <c r="B1503" s="126">
        <v>2036</v>
      </c>
      <c r="C1503" s="165" t="s">
        <v>1701</v>
      </c>
      <c r="D1503" s="166">
        <v>2.6363625917413262E-2</v>
      </c>
      <c r="E1503" s="130">
        <v>2.6374786097167241E-3</v>
      </c>
      <c r="F1503" s="131">
        <v>1.8544708776998223E-2</v>
      </c>
      <c r="G1503" s="131">
        <v>6.3042069231498282E-4</v>
      </c>
      <c r="H1503" s="145">
        <v>2.0000009999999999E-3</v>
      </c>
      <c r="I1503" s="145">
        <v>1.5750004999999997E-2</v>
      </c>
      <c r="J1503" s="132">
        <v>6.8466347343827617E-4</v>
      </c>
      <c r="K1503" s="146">
        <v>2.3047282660957762E-5</v>
      </c>
      <c r="L1503" s="147">
        <v>2.4089374909376689E-5</v>
      </c>
    </row>
    <row r="1504" spans="1:12" ht="15.75" x14ac:dyDescent="0.25">
      <c r="A1504" s="164" t="s">
        <v>76</v>
      </c>
      <c r="B1504" s="126">
        <v>2037</v>
      </c>
      <c r="C1504" s="165" t="s">
        <v>1702</v>
      </c>
      <c r="D1504" s="166">
        <v>2.6131146640943882E-2</v>
      </c>
      <c r="E1504" s="130">
        <v>2.509907318530348E-3</v>
      </c>
      <c r="F1504" s="131">
        <v>1.826281939449274E-2</v>
      </c>
      <c r="G1504" s="131">
        <v>6.0227774177889788E-4</v>
      </c>
      <c r="H1504" s="145">
        <v>2.0000009999999999E-3</v>
      </c>
      <c r="I1504" s="145">
        <v>1.5750005000000001E-2</v>
      </c>
      <c r="J1504" s="132">
        <v>6.5408379776646104E-4</v>
      </c>
      <c r="K1504" s="146">
        <v>2.2371989619180395E-5</v>
      </c>
      <c r="L1504" s="147">
        <v>2.3383547220897413E-5</v>
      </c>
    </row>
    <row r="1505" spans="1:12" ht="15.75" x14ac:dyDescent="0.25">
      <c r="A1505" s="164" t="s">
        <v>76</v>
      </c>
      <c r="B1505" s="126">
        <v>2038</v>
      </c>
      <c r="C1505" s="165" t="s">
        <v>1703</v>
      </c>
      <c r="D1505" s="166">
        <v>2.5933409212966854E-2</v>
      </c>
      <c r="E1505" s="130">
        <v>2.3940601881135915E-3</v>
      </c>
      <c r="F1505" s="131">
        <v>1.8003841884842515E-2</v>
      </c>
      <c r="G1505" s="131">
        <v>5.7752469271476884E-4</v>
      </c>
      <c r="H1505" s="145">
        <v>2.0000009999999999E-3</v>
      </c>
      <c r="I1505" s="145">
        <v>1.5750004999999994E-2</v>
      </c>
      <c r="J1505" s="132">
        <v>6.2718728817393542E-4</v>
      </c>
      <c r="K1505" s="146">
        <v>2.1798380895197616E-5</v>
      </c>
      <c r="L1505" s="147">
        <v>2.278400706869299E-5</v>
      </c>
    </row>
    <row r="1506" spans="1:12" ht="15.75" x14ac:dyDescent="0.25">
      <c r="A1506" s="164" t="s">
        <v>76</v>
      </c>
      <c r="B1506" s="126">
        <v>2039</v>
      </c>
      <c r="C1506" s="165" t="s">
        <v>1704</v>
      </c>
      <c r="D1506" s="166">
        <v>2.5766070270945157E-2</v>
      </c>
      <c r="E1506" s="130">
        <v>2.2902763004412881E-3</v>
      </c>
      <c r="F1506" s="131">
        <v>1.777567140147944E-2</v>
      </c>
      <c r="G1506" s="131">
        <v>5.5602077885385116E-4</v>
      </c>
      <c r="H1506" s="145">
        <v>2.0000009999999999E-3</v>
      </c>
      <c r="I1506" s="145">
        <v>1.5750005000000001E-2</v>
      </c>
      <c r="J1506" s="132">
        <v>6.0381997022664459E-4</v>
      </c>
      <c r="K1506" s="146">
        <v>2.1314900792404609E-5</v>
      </c>
      <c r="L1506" s="147">
        <v>2.2278666848366137E-5</v>
      </c>
    </row>
    <row r="1507" spans="1:12" ht="15.75" x14ac:dyDescent="0.25">
      <c r="A1507" s="164" t="s">
        <v>76</v>
      </c>
      <c r="B1507" s="126">
        <v>2040</v>
      </c>
      <c r="C1507" s="165" t="s">
        <v>1705</v>
      </c>
      <c r="D1507" s="166">
        <v>2.5625383675259454E-2</v>
      </c>
      <c r="E1507" s="130">
        <v>2.1999787796109348E-3</v>
      </c>
      <c r="F1507" s="131">
        <v>1.7596814833852642E-2</v>
      </c>
      <c r="G1507" s="131">
        <v>5.37578750661402E-4</v>
      </c>
      <c r="H1507" s="145">
        <v>2.0000009999999999E-3</v>
      </c>
      <c r="I1507" s="145">
        <v>1.5750005000000001E-2</v>
      </c>
      <c r="J1507" s="132">
        <v>5.8378016742660589E-4</v>
      </c>
      <c r="K1507" s="146">
        <v>2.0900874663954508E-5</v>
      </c>
      <c r="L1507" s="147">
        <v>2.1845916123757942E-5</v>
      </c>
    </row>
    <row r="1508" spans="1:12" ht="15.75" x14ac:dyDescent="0.25">
      <c r="A1508" s="164" t="s">
        <v>76</v>
      </c>
      <c r="B1508" s="126">
        <v>2041</v>
      </c>
      <c r="C1508" s="165" t="s">
        <v>1706</v>
      </c>
      <c r="D1508" s="166">
        <v>2.5508934709888464E-2</v>
      </c>
      <c r="E1508" s="130">
        <v>2.1276131546185423E-3</v>
      </c>
      <c r="F1508" s="131">
        <v>1.7455360490240563E-2</v>
      </c>
      <c r="G1508" s="131">
        <v>5.2256384625044209E-4</v>
      </c>
      <c r="H1508" s="145">
        <v>2.0000009999999995E-3</v>
      </c>
      <c r="I1508" s="145">
        <v>1.5750005000000001E-2</v>
      </c>
      <c r="J1508" s="132">
        <v>5.6746465755840687E-4</v>
      </c>
      <c r="K1508" s="146">
        <v>2.0559360024222688E-5</v>
      </c>
      <c r="L1508" s="147">
        <v>2.1488967031902632E-5</v>
      </c>
    </row>
    <row r="1509" spans="1:12" ht="15.75" x14ac:dyDescent="0.25">
      <c r="A1509" s="164" t="s">
        <v>76</v>
      </c>
      <c r="B1509" s="126">
        <v>2042</v>
      </c>
      <c r="C1509" s="165" t="s">
        <v>1707</v>
      </c>
      <c r="D1509" s="166">
        <v>2.5411408292880994E-2</v>
      </c>
      <c r="E1509" s="130">
        <v>2.0668384630441777E-3</v>
      </c>
      <c r="F1509" s="131">
        <v>1.7329897964488757E-2</v>
      </c>
      <c r="G1509" s="131">
        <v>5.0996533558584072E-4</v>
      </c>
      <c r="H1509" s="145">
        <v>2.0000010000000004E-3</v>
      </c>
      <c r="I1509" s="145">
        <v>1.5750005000000001E-2</v>
      </c>
      <c r="J1509" s="132">
        <v>5.5377403662398882E-4</v>
      </c>
      <c r="K1509" s="146">
        <v>2.0286352138750812E-5</v>
      </c>
      <c r="L1509" s="147">
        <v>2.1203612219345098E-5</v>
      </c>
    </row>
    <row r="1510" spans="1:12" ht="15.75" x14ac:dyDescent="0.25">
      <c r="A1510" s="164" t="s">
        <v>76</v>
      </c>
      <c r="B1510" s="126">
        <v>2043</v>
      </c>
      <c r="C1510" s="165" t="s">
        <v>1708</v>
      </c>
      <c r="D1510" s="166">
        <v>2.5330897511653128E-2</v>
      </c>
      <c r="E1510" s="130">
        <v>2.02033968858624E-3</v>
      </c>
      <c r="F1510" s="131">
        <v>1.7240485090930156E-2</v>
      </c>
      <c r="G1510" s="131">
        <v>4.99446849495999E-4</v>
      </c>
      <c r="H1510" s="145">
        <v>2.0000009999999999E-3</v>
      </c>
      <c r="I1510" s="145">
        <v>1.5750005000000001E-2</v>
      </c>
      <c r="J1510" s="132">
        <v>5.4234346942670598E-4</v>
      </c>
      <c r="K1510" s="146">
        <v>2.0069104028110216E-5</v>
      </c>
      <c r="L1510" s="147">
        <v>2.097653186448397E-5</v>
      </c>
    </row>
    <row r="1511" spans="1:12" ht="15.75" x14ac:dyDescent="0.25">
      <c r="A1511" s="164" t="s">
        <v>76</v>
      </c>
      <c r="B1511" s="126">
        <v>2044</v>
      </c>
      <c r="C1511" s="165" t="s">
        <v>1709</v>
      </c>
      <c r="D1511" s="166">
        <v>2.5263624807158182E-2</v>
      </c>
      <c r="E1511" s="130">
        <v>1.9848632619679299E-3</v>
      </c>
      <c r="F1511" s="131">
        <v>1.7172382689783855E-2</v>
      </c>
      <c r="G1511" s="131">
        <v>4.9069287211281538E-4</v>
      </c>
      <c r="H1511" s="145">
        <v>2.0000010000000004E-3</v>
      </c>
      <c r="I1511" s="145">
        <v>1.5750005000000001E-2</v>
      </c>
      <c r="J1511" s="132">
        <v>5.3283031490340628E-4</v>
      </c>
      <c r="K1511" s="146">
        <v>1.9897432617933853E-5</v>
      </c>
      <c r="L1511" s="147">
        <v>2.0797102423474793E-5</v>
      </c>
    </row>
    <row r="1512" spans="1:12" ht="15.75" x14ac:dyDescent="0.25">
      <c r="A1512" s="164" t="s">
        <v>76</v>
      </c>
      <c r="B1512" s="126">
        <v>2045</v>
      </c>
      <c r="C1512" s="165" t="s">
        <v>1710</v>
      </c>
      <c r="D1512" s="166">
        <v>2.5206075707954492E-2</v>
      </c>
      <c r="E1512" s="130">
        <v>1.960012358114402E-3</v>
      </c>
      <c r="F1512" s="131">
        <v>1.7131682250285763E-2</v>
      </c>
      <c r="G1512" s="131">
        <v>4.8344729869877862E-4</v>
      </c>
      <c r="H1512" s="145">
        <v>2.0000009999999991E-3</v>
      </c>
      <c r="I1512" s="145">
        <v>1.5750004999999997E-2</v>
      </c>
      <c r="J1512" s="132">
        <v>5.2495564046943337E-4</v>
      </c>
      <c r="K1512" s="146">
        <v>1.9764745330257408E-5</v>
      </c>
      <c r="L1512" s="147">
        <v>2.0658416809808203E-5</v>
      </c>
    </row>
    <row r="1513" spans="1:12" ht="15.75" x14ac:dyDescent="0.25">
      <c r="A1513" s="164" t="s">
        <v>76</v>
      </c>
      <c r="B1513" s="126">
        <v>2046</v>
      </c>
      <c r="C1513" s="165" t="s">
        <v>1711</v>
      </c>
      <c r="D1513" s="166">
        <v>2.5157600271647616E-2</v>
      </c>
      <c r="E1513" s="130">
        <v>1.9392010988205435E-3</v>
      </c>
      <c r="F1513" s="131">
        <v>1.7100243984386917E-2</v>
      </c>
      <c r="G1513" s="131">
        <v>4.7749348252792815E-4</v>
      </c>
      <c r="H1513" s="145">
        <v>2.0000009999999999E-3</v>
      </c>
      <c r="I1513" s="145">
        <v>1.5750005000000001E-2</v>
      </c>
      <c r="J1513" s="132">
        <v>5.184847645396338E-4</v>
      </c>
      <c r="K1513" s="146">
        <v>1.9663789144629429E-5</v>
      </c>
      <c r="L1513" s="147">
        <v>2.0552903004043782E-5</v>
      </c>
    </row>
    <row r="1514" spans="1:12" ht="15.75" x14ac:dyDescent="0.25">
      <c r="A1514" s="164" t="s">
        <v>76</v>
      </c>
      <c r="B1514" s="126">
        <v>2047</v>
      </c>
      <c r="C1514" s="165" t="s">
        <v>1712</v>
      </c>
      <c r="D1514" s="166">
        <v>2.5116736469805761E-2</v>
      </c>
      <c r="E1514" s="130">
        <v>1.9211635720349075E-3</v>
      </c>
      <c r="F1514" s="131">
        <v>1.7070873406420925E-2</v>
      </c>
      <c r="G1514" s="131">
        <v>4.7262699509604639E-4</v>
      </c>
      <c r="H1514" s="145">
        <v>2.0000009999999999E-3</v>
      </c>
      <c r="I1514" s="145">
        <v>1.5750005000000001E-2</v>
      </c>
      <c r="J1514" s="132">
        <v>5.1319475429833757E-4</v>
      </c>
      <c r="K1514" s="146">
        <v>1.9587740951640088E-5</v>
      </c>
      <c r="L1514" s="147">
        <v>2.0473413731366409E-5</v>
      </c>
    </row>
    <row r="1515" spans="1:12" ht="15.75" x14ac:dyDescent="0.25">
      <c r="A1515" s="164" t="s">
        <v>76</v>
      </c>
      <c r="B1515" s="126">
        <v>2048</v>
      </c>
      <c r="C1515" s="165" t="s">
        <v>1713</v>
      </c>
      <c r="D1515" s="166">
        <v>2.508183160130259E-2</v>
      </c>
      <c r="E1515" s="130">
        <v>1.9068603078845809E-3</v>
      </c>
      <c r="F1515" s="131">
        <v>1.7049047325461007E-2</v>
      </c>
      <c r="G1515" s="131">
        <v>4.6865451447410193E-4</v>
      </c>
      <c r="H1515" s="145">
        <v>2.0000009999999991E-3</v>
      </c>
      <c r="I1515" s="145">
        <v>1.5750004999999997E-2</v>
      </c>
      <c r="J1515" s="132">
        <v>5.0887705244922305E-4</v>
      </c>
      <c r="K1515" s="146">
        <v>1.9526765521231328E-5</v>
      </c>
      <c r="L1515" s="147">
        <v>2.0409677864991099E-5</v>
      </c>
    </row>
    <row r="1516" spans="1:12" ht="15.75" x14ac:dyDescent="0.25">
      <c r="A1516" s="164" t="s">
        <v>76</v>
      </c>
      <c r="B1516" s="126">
        <v>2049</v>
      </c>
      <c r="C1516" s="165" t="s">
        <v>1714</v>
      </c>
      <c r="D1516" s="166">
        <v>2.5051831807701503E-2</v>
      </c>
      <c r="E1516" s="130">
        <v>1.899882924814461E-3</v>
      </c>
      <c r="F1516" s="131">
        <v>1.7066400712978734E-2</v>
      </c>
      <c r="G1516" s="131">
        <v>4.6572708410733718E-4</v>
      </c>
      <c r="H1516" s="145">
        <v>2.0000009999999999E-3</v>
      </c>
      <c r="I1516" s="145">
        <v>1.5750005000000001E-2</v>
      </c>
      <c r="J1516" s="132">
        <v>5.0569525462068078E-4</v>
      </c>
      <c r="K1516" s="146">
        <v>1.9476729695060663E-5</v>
      </c>
      <c r="L1516" s="147">
        <v>2.0357380607254713E-5</v>
      </c>
    </row>
    <row r="1517" spans="1:12" ht="15.75" x14ac:dyDescent="0.25">
      <c r="A1517" s="164" t="s">
        <v>76</v>
      </c>
      <c r="B1517" s="126">
        <v>2050</v>
      </c>
      <c r="C1517" s="165" t="s">
        <v>1715</v>
      </c>
      <c r="D1517" s="166">
        <v>2.5027667248917813E-2</v>
      </c>
      <c r="E1517" s="130">
        <v>1.8942544976938665E-3</v>
      </c>
      <c r="F1517" s="131">
        <v>1.7082908088822971E-2</v>
      </c>
      <c r="G1517" s="131">
        <v>4.6333323523296339E-4</v>
      </c>
      <c r="H1517" s="145">
        <v>2.0000010000000004E-3</v>
      </c>
      <c r="I1517" s="145">
        <v>1.5750005000000001E-2</v>
      </c>
      <c r="J1517" s="132">
        <v>5.0309315944101077E-4</v>
      </c>
      <c r="K1517" s="146">
        <v>1.9437120221641965E-5</v>
      </c>
      <c r="L1517" s="147">
        <v>2.0315979039413842E-5</v>
      </c>
    </row>
    <row r="1518" spans="1:12" ht="15.75" x14ac:dyDescent="0.25">
      <c r="A1518" s="164" t="s">
        <v>73</v>
      </c>
      <c r="B1518" s="126">
        <v>2015</v>
      </c>
      <c r="C1518" s="165" t="s">
        <v>75</v>
      </c>
      <c r="D1518" s="166">
        <v>4.4476465397459995E-2</v>
      </c>
      <c r="E1518" s="130">
        <v>5.6534300286731592E-2</v>
      </c>
      <c r="F1518" s="131">
        <v>0.25019370075605191</v>
      </c>
      <c r="G1518" s="131">
        <v>1.9661126715364817E-3</v>
      </c>
      <c r="H1518" s="145">
        <v>2.0000010000000004E-3</v>
      </c>
      <c r="I1518" s="145">
        <v>1.5750005000000001E-2</v>
      </c>
      <c r="J1518" s="132">
        <v>2.1259763354277588E-3</v>
      </c>
      <c r="K1518" s="146">
        <v>1.9624729129499031E-4</v>
      </c>
      <c r="L1518" s="147">
        <v>2.0512072294465207E-4</v>
      </c>
    </row>
    <row r="1519" spans="1:12" ht="15.75" x14ac:dyDescent="0.25">
      <c r="A1519" s="164" t="s">
        <v>73</v>
      </c>
      <c r="B1519" s="126">
        <v>2016</v>
      </c>
      <c r="C1519" s="165" t="s">
        <v>74</v>
      </c>
      <c r="D1519" s="166">
        <v>4.3619550615948542E-2</v>
      </c>
      <c r="E1519" s="130">
        <v>4.6854154718704959E-2</v>
      </c>
      <c r="F1519" s="131">
        <v>0.21479427848968166</v>
      </c>
      <c r="G1519" s="131">
        <v>1.8052970104509827E-3</v>
      </c>
      <c r="H1519" s="145">
        <v>2.0000010000000004E-3</v>
      </c>
      <c r="I1519" s="145">
        <v>1.5750005000000001E-2</v>
      </c>
      <c r="J1519" s="132">
        <v>1.9537344541933977E-3</v>
      </c>
      <c r="K1519" s="146">
        <v>1.6531247171344793E-4</v>
      </c>
      <c r="L1519" s="147">
        <v>1.7278716833695718E-4</v>
      </c>
    </row>
    <row r="1520" spans="1:12" ht="15.75" x14ac:dyDescent="0.25">
      <c r="A1520" s="164" t="s">
        <v>73</v>
      </c>
      <c r="B1520" s="126">
        <v>2017</v>
      </c>
      <c r="C1520" s="165" t="s">
        <v>1716</v>
      </c>
      <c r="D1520" s="166">
        <v>4.2587376620779785E-2</v>
      </c>
      <c r="E1520" s="130">
        <v>3.8662269021070943E-2</v>
      </c>
      <c r="F1520" s="131">
        <v>0.18340097917468176</v>
      </c>
      <c r="G1520" s="131">
        <v>1.704076777574141E-3</v>
      </c>
      <c r="H1520" s="145">
        <v>2.0000009999999995E-3</v>
      </c>
      <c r="I1520" s="145">
        <v>1.5750004999999997E-2</v>
      </c>
      <c r="J1520" s="132">
        <v>1.8452855746808529E-3</v>
      </c>
      <c r="K1520" s="146">
        <v>1.5057676562261265E-4</v>
      </c>
      <c r="L1520" s="147">
        <v>1.5738518156959146E-4</v>
      </c>
    </row>
    <row r="1521" spans="1:12" ht="15.75" x14ac:dyDescent="0.25">
      <c r="A1521" s="164" t="s">
        <v>73</v>
      </c>
      <c r="B1521" s="126">
        <v>2018</v>
      </c>
      <c r="C1521" s="165" t="s">
        <v>1717</v>
      </c>
      <c r="D1521" s="166">
        <v>4.1468535344664374E-2</v>
      </c>
      <c r="E1521" s="130">
        <v>3.199743340817017E-2</v>
      </c>
      <c r="F1521" s="131">
        <v>0.1564725755850605</v>
      </c>
      <c r="G1521" s="131">
        <v>1.6408651637249731E-3</v>
      </c>
      <c r="H1521" s="145">
        <v>2.0000010000000004E-3</v>
      </c>
      <c r="I1521" s="145">
        <v>1.5750005000000004E-2</v>
      </c>
      <c r="J1521" s="132">
        <v>1.7777464774787952E-3</v>
      </c>
      <c r="K1521" s="146">
        <v>1.3824085717601851E-4</v>
      </c>
      <c r="L1521" s="147">
        <v>1.4449150102809313E-4</v>
      </c>
    </row>
    <row r="1522" spans="1:12" ht="15.75" x14ac:dyDescent="0.25">
      <c r="A1522" s="164" t="s">
        <v>73</v>
      </c>
      <c r="B1522" s="126">
        <v>2019</v>
      </c>
      <c r="C1522" s="165" t="s">
        <v>1718</v>
      </c>
      <c r="D1522" s="166">
        <v>4.0181521120000709E-2</v>
      </c>
      <c r="E1522" s="130">
        <v>2.6500121399226459E-2</v>
      </c>
      <c r="F1522" s="131">
        <v>0.13354794299710435</v>
      </c>
      <c r="G1522" s="131">
        <v>1.5944655583458318E-3</v>
      </c>
      <c r="H1522" s="145">
        <v>2.0000009999999995E-3</v>
      </c>
      <c r="I1522" s="145">
        <v>1.5750005000000001E-2</v>
      </c>
      <c r="J1522" s="132">
        <v>1.7282530408455649E-3</v>
      </c>
      <c r="K1522" s="146">
        <v>1.2661263346737557E-4</v>
      </c>
      <c r="L1522" s="147">
        <v>1.3233749601468736E-4</v>
      </c>
    </row>
    <row r="1523" spans="1:12" ht="15.75" x14ac:dyDescent="0.25">
      <c r="A1523" s="164" t="s">
        <v>73</v>
      </c>
      <c r="B1523" s="126">
        <v>2020</v>
      </c>
      <c r="C1523" s="165" t="s">
        <v>1719</v>
      </c>
      <c r="D1523" s="166">
        <v>3.9005551021202109E-2</v>
      </c>
      <c r="E1523" s="130">
        <v>2.2290756100113968E-2</v>
      </c>
      <c r="F1523" s="131">
        <v>0.11432630948216396</v>
      </c>
      <c r="G1523" s="131">
        <v>1.5336259696446817E-3</v>
      </c>
      <c r="H1523" s="145">
        <v>2.0000009999999999E-3</v>
      </c>
      <c r="I1523" s="145">
        <v>1.5750005000000001E-2</v>
      </c>
      <c r="J1523" s="132">
        <v>1.6627429914164423E-3</v>
      </c>
      <c r="K1523" s="146">
        <v>1.1552050474083117E-4</v>
      </c>
      <c r="L1523" s="147">
        <v>1.2074382911221076E-4</v>
      </c>
    </row>
    <row r="1524" spans="1:12" ht="15.75" x14ac:dyDescent="0.25">
      <c r="A1524" s="164" t="s">
        <v>73</v>
      </c>
      <c r="B1524" s="126">
        <v>2021</v>
      </c>
      <c r="C1524" s="165" t="s">
        <v>1720</v>
      </c>
      <c r="D1524" s="166">
        <v>3.7822218856471003E-2</v>
      </c>
      <c r="E1524" s="130">
        <v>1.8989337757733753E-2</v>
      </c>
      <c r="F1524" s="131">
        <v>9.8171041111843896E-2</v>
      </c>
      <c r="G1524" s="131">
        <v>1.452022158398424E-3</v>
      </c>
      <c r="H1524" s="145">
        <v>2.0000009999999999E-3</v>
      </c>
      <c r="I1524" s="145">
        <v>1.5750005000000001E-2</v>
      </c>
      <c r="J1524" s="132">
        <v>1.5744776367355724E-3</v>
      </c>
      <c r="K1524" s="146">
        <v>1.0608378162604798E-4</v>
      </c>
      <c r="L1524" s="147">
        <v>1.1088042038769352E-4</v>
      </c>
    </row>
    <row r="1525" spans="1:12" ht="15.75" x14ac:dyDescent="0.25">
      <c r="A1525" s="164" t="s">
        <v>73</v>
      </c>
      <c r="B1525" s="126">
        <v>2022</v>
      </c>
      <c r="C1525" s="165" t="s">
        <v>1721</v>
      </c>
      <c r="D1525" s="166">
        <v>3.665197265833077E-2</v>
      </c>
      <c r="E1525" s="130">
        <v>1.5860939432454032E-2</v>
      </c>
      <c r="F1525" s="131">
        <v>8.4166185765367926E-2</v>
      </c>
      <c r="G1525" s="131">
        <v>1.3745650404923138E-3</v>
      </c>
      <c r="H1525" s="145">
        <v>2.0000009999999999E-3</v>
      </c>
      <c r="I1525" s="145">
        <v>1.5750005000000001E-2</v>
      </c>
      <c r="J1525" s="132">
        <v>1.4907629405614934E-3</v>
      </c>
      <c r="K1525" s="146">
        <v>9.7682059949424457E-5</v>
      </c>
      <c r="L1525" s="147">
        <v>1.0209881038216698E-4</v>
      </c>
    </row>
    <row r="1526" spans="1:12" ht="15.75" x14ac:dyDescent="0.25">
      <c r="A1526" s="164" t="s">
        <v>73</v>
      </c>
      <c r="B1526" s="126">
        <v>2023</v>
      </c>
      <c r="C1526" s="165" t="s">
        <v>1722</v>
      </c>
      <c r="D1526" s="166">
        <v>3.5495206463614974E-2</v>
      </c>
      <c r="E1526" s="130">
        <v>1.362532339123089E-2</v>
      </c>
      <c r="F1526" s="131">
        <v>7.2888297302351232E-2</v>
      </c>
      <c r="G1526" s="131">
        <v>1.3043416416986375E-3</v>
      </c>
      <c r="H1526" s="145">
        <v>2.0000009999999999E-3</v>
      </c>
      <c r="I1526" s="145">
        <v>1.5750005000000001E-2</v>
      </c>
      <c r="J1526" s="132">
        <v>1.4148320649366496E-3</v>
      </c>
      <c r="K1526" s="146">
        <v>8.7864462582843623E-5</v>
      </c>
      <c r="L1526" s="147">
        <v>9.1837306631042086E-5</v>
      </c>
    </row>
    <row r="1527" spans="1:12" ht="15.75" x14ac:dyDescent="0.25">
      <c r="A1527" s="164" t="s">
        <v>73</v>
      </c>
      <c r="B1527" s="126">
        <v>2024</v>
      </c>
      <c r="C1527" s="165" t="s">
        <v>1723</v>
      </c>
      <c r="D1527" s="166">
        <v>3.4356914378757937E-2</v>
      </c>
      <c r="E1527" s="130">
        <v>1.1748790566393923E-2</v>
      </c>
      <c r="F1527" s="131">
        <v>6.3476122695004786E-2</v>
      </c>
      <c r="G1527" s="131">
        <v>1.2422226380177852E-3</v>
      </c>
      <c r="H1527" s="145">
        <v>2.0000010000000004E-3</v>
      </c>
      <c r="I1527" s="145">
        <v>1.5750005000000001E-2</v>
      </c>
      <c r="J1527" s="132">
        <v>1.3476784917944352E-3</v>
      </c>
      <c r="K1527" s="146">
        <v>7.8849644603466121E-5</v>
      </c>
      <c r="L1527" s="147">
        <v>8.2414869904650417E-5</v>
      </c>
    </row>
    <row r="1528" spans="1:12" ht="15.75" x14ac:dyDescent="0.25">
      <c r="A1528" s="164" t="s">
        <v>73</v>
      </c>
      <c r="B1528" s="126">
        <v>2025</v>
      </c>
      <c r="C1528" s="165" t="s">
        <v>1724</v>
      </c>
      <c r="D1528" s="166">
        <v>3.3236179022569569E-2</v>
      </c>
      <c r="E1528" s="130">
        <v>1.0220009804690495E-2</v>
      </c>
      <c r="F1528" s="131">
        <v>5.5843299060101145E-2</v>
      </c>
      <c r="G1528" s="131">
        <v>1.1896926116978729E-3</v>
      </c>
      <c r="H1528" s="145">
        <v>2.0000009999999999E-3</v>
      </c>
      <c r="I1528" s="145">
        <v>1.5750005000000001E-2</v>
      </c>
      <c r="J1528" s="132">
        <v>1.2908828014446985E-3</v>
      </c>
      <c r="K1528" s="146">
        <v>7.1151647648297117E-5</v>
      </c>
      <c r="L1528" s="147">
        <v>7.4368810715628165E-5</v>
      </c>
    </row>
    <row r="1529" spans="1:12" ht="15.75" x14ac:dyDescent="0.25">
      <c r="A1529" s="164" t="s">
        <v>73</v>
      </c>
      <c r="B1529" s="126">
        <v>2026</v>
      </c>
      <c r="C1529" s="165" t="s">
        <v>1725</v>
      </c>
      <c r="D1529" s="166">
        <v>3.2219284128807354E-2</v>
      </c>
      <c r="E1529" s="130">
        <v>8.7132767295439069E-3</v>
      </c>
      <c r="F1529" s="131">
        <v>4.94396699860409E-2</v>
      </c>
      <c r="G1529" s="131">
        <v>1.1078542147851852E-3</v>
      </c>
      <c r="H1529" s="145">
        <v>2.0000009999999995E-3</v>
      </c>
      <c r="I1529" s="145">
        <v>1.5750004999999997E-2</v>
      </c>
      <c r="J1529" s="132">
        <v>1.2022301683485589E-3</v>
      </c>
      <c r="K1529" s="146">
        <v>6.2820764750198536E-5</v>
      </c>
      <c r="L1529" s="147">
        <v>6.5661240774269412E-5</v>
      </c>
    </row>
    <row r="1530" spans="1:12" ht="15.75" x14ac:dyDescent="0.25">
      <c r="A1530" s="164" t="s">
        <v>73</v>
      </c>
      <c r="B1530" s="126">
        <v>2027</v>
      </c>
      <c r="C1530" s="165" t="s">
        <v>1726</v>
      </c>
      <c r="D1530" s="166">
        <v>3.1282833976911596E-2</v>
      </c>
      <c r="E1530" s="130">
        <v>7.6666983212259803E-3</v>
      </c>
      <c r="F1530" s="131">
        <v>4.4213170967319186E-2</v>
      </c>
      <c r="G1530" s="131">
        <v>1.0497431603365161E-3</v>
      </c>
      <c r="H1530" s="145">
        <v>2.0000009999999995E-3</v>
      </c>
      <c r="I1530" s="145">
        <v>1.5750004999999997E-2</v>
      </c>
      <c r="J1530" s="132">
        <v>1.1394349897615114E-3</v>
      </c>
      <c r="K1530" s="146">
        <v>5.3236545665013801E-5</v>
      </c>
      <c r="L1530" s="147">
        <v>5.5643663039560439E-5</v>
      </c>
    </row>
    <row r="1531" spans="1:12" ht="15.75" x14ac:dyDescent="0.25">
      <c r="A1531" s="164" t="s">
        <v>73</v>
      </c>
      <c r="B1531" s="126">
        <v>2028</v>
      </c>
      <c r="C1531" s="165" t="s">
        <v>1727</v>
      </c>
      <c r="D1531" s="166">
        <v>3.0440159097533361E-2</v>
      </c>
      <c r="E1531" s="130">
        <v>6.8177407173748966E-3</v>
      </c>
      <c r="F1531" s="131">
        <v>3.9976069207208399E-2</v>
      </c>
      <c r="G1531" s="131">
        <v>9.900211780963918E-4</v>
      </c>
      <c r="H1531" s="145">
        <v>2.0000009999999999E-3</v>
      </c>
      <c r="I1531" s="145">
        <v>1.5750005000000001E-2</v>
      </c>
      <c r="J1531" s="132">
        <v>1.074770222831185E-3</v>
      </c>
      <c r="K1531" s="146">
        <v>4.645216304946169E-5</v>
      </c>
      <c r="L1531" s="147">
        <v>4.8552519282962108E-5</v>
      </c>
    </row>
    <row r="1532" spans="1:12" ht="15.75" x14ac:dyDescent="0.25">
      <c r="A1532" s="164" t="s">
        <v>73</v>
      </c>
      <c r="B1532" s="126">
        <v>2029</v>
      </c>
      <c r="C1532" s="165" t="s">
        <v>1728</v>
      </c>
      <c r="D1532" s="166">
        <v>2.968546435745072E-2</v>
      </c>
      <c r="E1532" s="130">
        <v>6.0715602298997522E-3</v>
      </c>
      <c r="F1532" s="131">
        <v>3.6343358264421796E-2</v>
      </c>
      <c r="G1532" s="131">
        <v>9.3249047612530651E-4</v>
      </c>
      <c r="H1532" s="145">
        <v>2.0000010000000004E-3</v>
      </c>
      <c r="I1532" s="145">
        <v>1.5750004999999997E-2</v>
      </c>
      <c r="J1532" s="132">
        <v>1.0124150781053783E-3</v>
      </c>
      <c r="K1532" s="146">
        <v>4.1379856355007893E-5</v>
      </c>
      <c r="L1532" s="147">
        <v>4.3250865315242814E-5</v>
      </c>
    </row>
    <row r="1533" spans="1:12" ht="15.75" x14ac:dyDescent="0.25">
      <c r="A1533" s="164" t="s">
        <v>73</v>
      </c>
      <c r="B1533" s="126">
        <v>2030</v>
      </c>
      <c r="C1533" s="165" t="s">
        <v>1729</v>
      </c>
      <c r="D1533" s="166">
        <v>2.9013945889783104E-2</v>
      </c>
      <c r="E1533" s="130">
        <v>5.4551300528627522E-3</v>
      </c>
      <c r="F1533" s="131">
        <v>3.3341471036768655E-2</v>
      </c>
      <c r="G1533" s="131">
        <v>8.7776906146266799E-4</v>
      </c>
      <c r="H1533" s="145">
        <v>2.0000009999999999E-3</v>
      </c>
      <c r="I1533" s="145">
        <v>1.5750005000000001E-2</v>
      </c>
      <c r="J1533" s="132">
        <v>9.530806134073138E-4</v>
      </c>
      <c r="K1533" s="146">
        <v>3.7124055932276252E-5</v>
      </c>
      <c r="L1533" s="147">
        <v>3.8802640957447666E-5</v>
      </c>
    </row>
    <row r="1534" spans="1:12" ht="15.75" x14ac:dyDescent="0.25">
      <c r="A1534" s="164" t="s">
        <v>73</v>
      </c>
      <c r="B1534" s="126">
        <v>2031</v>
      </c>
      <c r="C1534" s="165" t="s">
        <v>1730</v>
      </c>
      <c r="D1534" s="166">
        <v>2.8419350162412118E-2</v>
      </c>
      <c r="E1534" s="130">
        <v>4.9106234898555201E-3</v>
      </c>
      <c r="F1534" s="131">
        <v>3.0727873352237124E-2</v>
      </c>
      <c r="G1534" s="131">
        <v>8.2593322682678006E-4</v>
      </c>
      <c r="H1534" s="145">
        <v>2.0000009999999999E-3</v>
      </c>
      <c r="I1534" s="145">
        <v>1.5750005000000001E-2</v>
      </c>
      <c r="J1534" s="132">
        <v>8.9683489174073139E-4</v>
      </c>
      <c r="K1534" s="146">
        <v>3.406120352725888E-5</v>
      </c>
      <c r="L1534" s="147">
        <v>3.5601299570057474E-5</v>
      </c>
    </row>
    <row r="1535" spans="1:12" ht="15.75" x14ac:dyDescent="0.25">
      <c r="A1535" s="164" t="s">
        <v>73</v>
      </c>
      <c r="B1535" s="126">
        <v>2032</v>
      </c>
      <c r="C1535" s="165" t="s">
        <v>1731</v>
      </c>
      <c r="D1535" s="166">
        <v>2.7895649456899613E-2</v>
      </c>
      <c r="E1535" s="130">
        <v>4.4499071076295107E-3</v>
      </c>
      <c r="F1535" s="131">
        <v>2.8601684356515122E-2</v>
      </c>
      <c r="G1535" s="131">
        <v>7.773751171754928E-4</v>
      </c>
      <c r="H1535" s="145">
        <v>2.0000009999999995E-3</v>
      </c>
      <c r="I1535" s="145">
        <v>1.5750005000000001E-2</v>
      </c>
      <c r="J1535" s="132">
        <v>8.4414199045105285E-4</v>
      </c>
      <c r="K1535" s="146">
        <v>3.1249165383502634E-5</v>
      </c>
      <c r="L1535" s="147">
        <v>3.2662111996287963E-5</v>
      </c>
    </row>
    <row r="1536" spans="1:12" ht="15.75" x14ac:dyDescent="0.25">
      <c r="A1536" s="164" t="s">
        <v>73</v>
      </c>
      <c r="B1536" s="126">
        <v>2033</v>
      </c>
      <c r="C1536" s="165" t="s">
        <v>1732</v>
      </c>
      <c r="D1536" s="166">
        <v>2.7436943046172283E-2</v>
      </c>
      <c r="E1536" s="130">
        <v>4.0555307850961737E-3</v>
      </c>
      <c r="F1536" s="131">
        <v>2.6855064279498284E-2</v>
      </c>
      <c r="G1536" s="131">
        <v>7.3244381450698437E-4</v>
      </c>
      <c r="H1536" s="145">
        <v>2.0000009999999999E-3</v>
      </c>
      <c r="I1536" s="145">
        <v>1.5750005000000004E-2</v>
      </c>
      <c r="J1536" s="132">
        <v>7.9536435368998627E-4</v>
      </c>
      <c r="K1536" s="146">
        <v>2.9136110451294842E-5</v>
      </c>
      <c r="L1536" s="147">
        <v>3.0453513362553891E-5</v>
      </c>
    </row>
    <row r="1537" spans="1:12" ht="15.75" x14ac:dyDescent="0.25">
      <c r="A1537" s="164" t="s">
        <v>73</v>
      </c>
      <c r="B1537" s="126">
        <v>2034</v>
      </c>
      <c r="C1537" s="165" t="s">
        <v>1733</v>
      </c>
      <c r="D1537" s="166">
        <v>2.7036720865477041E-2</v>
      </c>
      <c r="E1537" s="130">
        <v>3.698285364706917E-3</v>
      </c>
      <c r="F1537" s="131">
        <v>2.5328235243799638E-2</v>
      </c>
      <c r="G1537" s="131">
        <v>6.9005881376904392E-4</v>
      </c>
      <c r="H1537" s="145">
        <v>2.0000009999999995E-3</v>
      </c>
      <c r="I1537" s="145">
        <v>1.5750004999999997E-2</v>
      </c>
      <c r="J1537" s="132">
        <v>7.493464781639761E-4</v>
      </c>
      <c r="K1537" s="146">
        <v>2.7257791804081557E-5</v>
      </c>
      <c r="L1537" s="147">
        <v>2.8490274704152227E-5</v>
      </c>
    </row>
    <row r="1538" spans="1:12" ht="15.75" x14ac:dyDescent="0.25">
      <c r="A1538" s="164" t="s">
        <v>73</v>
      </c>
      <c r="B1538" s="126">
        <v>2035</v>
      </c>
      <c r="C1538" s="165" t="s">
        <v>1734</v>
      </c>
      <c r="D1538" s="166">
        <v>2.6690635838319453E-2</v>
      </c>
      <c r="E1538" s="130">
        <v>3.387574958771278E-3</v>
      </c>
      <c r="F1538" s="131">
        <v>2.4067291544184136E-2</v>
      </c>
      <c r="G1538" s="131">
        <v>6.5074930173141465E-4</v>
      </c>
      <c r="H1538" s="145">
        <v>2.0000010000000004E-3</v>
      </c>
      <c r="I1538" s="145">
        <v>1.5750005000000004E-2</v>
      </c>
      <c r="J1538" s="132">
        <v>7.0666666153282743E-4</v>
      </c>
      <c r="K1538" s="146">
        <v>2.5556471901668516E-5</v>
      </c>
      <c r="L1538" s="147">
        <v>2.6712026733151179E-5</v>
      </c>
    </row>
    <row r="1539" spans="1:12" ht="15.75" x14ac:dyDescent="0.25">
      <c r="A1539" s="164" t="s">
        <v>73</v>
      </c>
      <c r="B1539" s="126">
        <v>2036</v>
      </c>
      <c r="C1539" s="165" t="s">
        <v>1735</v>
      </c>
      <c r="D1539" s="166">
        <v>2.6403807510458951E-2</v>
      </c>
      <c r="E1539" s="130">
        <v>3.1119289511047192E-3</v>
      </c>
      <c r="F1539" s="131">
        <v>2.2994806016685864E-2</v>
      </c>
      <c r="G1539" s="131">
        <v>6.1605197395732327E-4</v>
      </c>
      <c r="H1539" s="145">
        <v>2.0000009999999999E-3</v>
      </c>
      <c r="I1539" s="145">
        <v>1.5750005000000001E-2</v>
      </c>
      <c r="J1539" s="132">
        <v>6.689958746285467E-4</v>
      </c>
      <c r="K1539" s="146">
        <v>2.3996403222027282E-5</v>
      </c>
      <c r="L1539" s="147">
        <v>2.5081412916359571E-5</v>
      </c>
    </row>
    <row r="1540" spans="1:12" ht="15.75" x14ac:dyDescent="0.25">
      <c r="A1540" s="164" t="s">
        <v>73</v>
      </c>
      <c r="B1540" s="126">
        <v>2037</v>
      </c>
      <c r="C1540" s="165" t="s">
        <v>1736</v>
      </c>
      <c r="D1540" s="166">
        <v>2.6150003269016474E-2</v>
      </c>
      <c r="E1540" s="130">
        <v>2.8789361302059484E-3</v>
      </c>
      <c r="F1540" s="131">
        <v>2.2135468218291859E-2</v>
      </c>
      <c r="G1540" s="131">
        <v>5.8473023866484754E-4</v>
      </c>
      <c r="H1540" s="145">
        <v>2.0000010000000004E-3</v>
      </c>
      <c r="I1540" s="145">
        <v>1.5750005000000001E-2</v>
      </c>
      <c r="J1540" s="132">
        <v>6.3498559029075336E-4</v>
      </c>
      <c r="K1540" s="146">
        <v>2.2693241481894473E-5</v>
      </c>
      <c r="L1540" s="147">
        <v>2.3719327914771418E-5</v>
      </c>
    </row>
    <row r="1541" spans="1:12" ht="15.75" x14ac:dyDescent="0.25">
      <c r="A1541" s="164" t="s">
        <v>73</v>
      </c>
      <c r="B1541" s="126">
        <v>2038</v>
      </c>
      <c r="C1541" s="165" t="s">
        <v>1737</v>
      </c>
      <c r="D1541" s="166">
        <v>2.5935669940231658E-2</v>
      </c>
      <c r="E1541" s="130">
        <v>2.6616555905694087E-3</v>
      </c>
      <c r="F1541" s="131">
        <v>2.1334851534782796E-2</v>
      </c>
      <c r="G1541" s="131">
        <v>5.562740699055405E-4</v>
      </c>
      <c r="H1541" s="145">
        <v>2.0000010000000004E-3</v>
      </c>
      <c r="I1541" s="145">
        <v>1.5750004999999997E-2</v>
      </c>
      <c r="J1541" s="132">
        <v>6.0408468975138455E-4</v>
      </c>
      <c r="K1541" s="146">
        <v>2.1570506406481034E-5</v>
      </c>
      <c r="L1541" s="147">
        <v>2.2545827475220927E-5</v>
      </c>
    </row>
    <row r="1542" spans="1:12" ht="15.75" x14ac:dyDescent="0.25">
      <c r="A1542" s="164" t="s">
        <v>73</v>
      </c>
      <c r="B1542" s="126">
        <v>2039</v>
      </c>
      <c r="C1542" s="165" t="s">
        <v>1738</v>
      </c>
      <c r="D1542" s="166">
        <v>2.5754760220397858E-2</v>
      </c>
      <c r="E1542" s="130">
        <v>2.4556790792151398E-3</v>
      </c>
      <c r="F1542" s="131">
        <v>2.0576213046127362E-2</v>
      </c>
      <c r="G1542" s="131">
        <v>5.3068833428436286E-4</v>
      </c>
      <c r="H1542" s="145">
        <v>2.0000009999999999E-3</v>
      </c>
      <c r="I1542" s="145">
        <v>1.5750005000000001E-2</v>
      </c>
      <c r="J1542" s="132">
        <v>5.7629758873620738E-4</v>
      </c>
      <c r="K1542" s="146">
        <v>2.0633957651155567E-5</v>
      </c>
      <c r="L1542" s="147">
        <v>2.1566935672618019E-5</v>
      </c>
    </row>
    <row r="1543" spans="1:12" ht="15.75" x14ac:dyDescent="0.25">
      <c r="A1543" s="164" t="s">
        <v>73</v>
      </c>
      <c r="B1543" s="126">
        <v>2040</v>
      </c>
      <c r="C1543" s="165" t="s">
        <v>1739</v>
      </c>
      <c r="D1543" s="166">
        <v>2.5603743087733635E-2</v>
      </c>
      <c r="E1543" s="130">
        <v>2.2708531710456336E-3</v>
      </c>
      <c r="F1543" s="131">
        <v>1.9957953948724422E-2</v>
      </c>
      <c r="G1543" s="131">
        <v>5.0792638304886727E-4</v>
      </c>
      <c r="H1543" s="145">
        <v>2.0000009999999999E-3</v>
      </c>
      <c r="I1543" s="145">
        <v>1.5750005000000001E-2</v>
      </c>
      <c r="J1543" s="132">
        <v>5.5157638815770164E-4</v>
      </c>
      <c r="K1543" s="146">
        <v>1.9828999107375931E-5</v>
      </c>
      <c r="L1543" s="147">
        <v>2.0725579392355645E-5</v>
      </c>
    </row>
    <row r="1544" spans="1:12" ht="15.75" x14ac:dyDescent="0.25">
      <c r="A1544" s="164" t="s">
        <v>73</v>
      </c>
      <c r="B1544" s="126">
        <v>2041</v>
      </c>
      <c r="C1544" s="165" t="s">
        <v>1740</v>
      </c>
      <c r="D1544" s="166">
        <v>2.5479199386234792E-2</v>
      </c>
      <c r="E1544" s="130">
        <v>2.1288690958199651E-3</v>
      </c>
      <c r="F1544" s="131">
        <v>1.9473266655857007E-2</v>
      </c>
      <c r="G1544" s="131">
        <v>4.8984347897323001E-4</v>
      </c>
      <c r="H1544" s="145">
        <v>2.0000010000000004E-3</v>
      </c>
      <c r="I1544" s="145">
        <v>1.5750005000000004E-2</v>
      </c>
      <c r="J1544" s="132">
        <v>5.3193816913602845E-4</v>
      </c>
      <c r="K1544" s="146">
        <v>1.9150253640983289E-5</v>
      </c>
      <c r="L1544" s="147">
        <v>2.0016144346506315E-5</v>
      </c>
    </row>
    <row r="1545" spans="1:12" ht="15.75" x14ac:dyDescent="0.25">
      <c r="A1545" s="164" t="s">
        <v>73</v>
      </c>
      <c r="B1545" s="126">
        <v>2042</v>
      </c>
      <c r="C1545" s="165" t="s">
        <v>1741</v>
      </c>
      <c r="D1545" s="166">
        <v>2.5375717083622514E-2</v>
      </c>
      <c r="E1545" s="130">
        <v>2.0058929752186224E-3</v>
      </c>
      <c r="F1545" s="131">
        <v>1.9026247943976411E-2</v>
      </c>
      <c r="G1545" s="131">
        <v>4.7417402991159838E-4</v>
      </c>
      <c r="H1545" s="145">
        <v>2.0000009999999999E-3</v>
      </c>
      <c r="I1545" s="145">
        <v>1.5750004999999997E-2</v>
      </c>
      <c r="J1545" s="132">
        <v>5.149188324838161E-4</v>
      </c>
      <c r="K1545" s="146">
        <v>1.8606773938393612E-5</v>
      </c>
      <c r="L1545" s="147">
        <v>1.9448094115673816E-5</v>
      </c>
    </row>
    <row r="1546" spans="1:12" ht="15.75" x14ac:dyDescent="0.25">
      <c r="A1546" s="164" t="s">
        <v>73</v>
      </c>
      <c r="B1546" s="126">
        <v>2043</v>
      </c>
      <c r="C1546" s="165" t="s">
        <v>1742</v>
      </c>
      <c r="D1546" s="166">
        <v>2.5291022532812919E-2</v>
      </c>
      <c r="E1546" s="130">
        <v>1.9111052273000962E-3</v>
      </c>
      <c r="F1546" s="131">
        <v>1.868633733292914E-2</v>
      </c>
      <c r="G1546" s="131">
        <v>4.6072245173348661E-4</v>
      </c>
      <c r="H1546" s="145">
        <v>2.0000009999999995E-3</v>
      </c>
      <c r="I1546" s="145">
        <v>1.5750005000000001E-2</v>
      </c>
      <c r="J1546" s="132">
        <v>5.0030798760937868E-4</v>
      </c>
      <c r="K1546" s="146">
        <v>1.8159544075667017E-5</v>
      </c>
      <c r="L1546" s="147">
        <v>1.8980640340469191E-5</v>
      </c>
    </row>
    <row r="1547" spans="1:12" ht="15.75" x14ac:dyDescent="0.25">
      <c r="A1547" s="164" t="s">
        <v>73</v>
      </c>
      <c r="B1547" s="126">
        <v>2044</v>
      </c>
      <c r="C1547" s="165" t="s">
        <v>1743</v>
      </c>
      <c r="D1547" s="166">
        <v>2.522098125454034E-2</v>
      </c>
      <c r="E1547" s="130">
        <v>1.8394492635135581E-3</v>
      </c>
      <c r="F1547" s="131">
        <v>1.8417989195947726E-2</v>
      </c>
      <c r="G1547" s="131">
        <v>4.4923832399815456E-4</v>
      </c>
      <c r="H1547" s="145">
        <v>2.0000009999999999E-3</v>
      </c>
      <c r="I1547" s="145">
        <v>1.5750005000000001E-2</v>
      </c>
      <c r="J1547" s="132">
        <v>4.8783263988646955E-4</v>
      </c>
      <c r="K1547" s="146">
        <v>1.7815217112730075E-5</v>
      </c>
      <c r="L1547" s="147">
        <v>1.8620740997743035E-5</v>
      </c>
    </row>
    <row r="1548" spans="1:12" ht="15.75" x14ac:dyDescent="0.25">
      <c r="A1548" s="164" t="s">
        <v>73</v>
      </c>
      <c r="B1548" s="126">
        <v>2045</v>
      </c>
      <c r="C1548" s="165" t="s">
        <v>1744</v>
      </c>
      <c r="D1548" s="166">
        <v>2.5162421845874035E-2</v>
      </c>
      <c r="E1548" s="130">
        <v>1.7900171474252451E-3</v>
      </c>
      <c r="F1548" s="131">
        <v>1.823518404442228E-2</v>
      </c>
      <c r="G1548" s="131">
        <v>4.3945076136743912E-4</v>
      </c>
      <c r="H1548" s="145">
        <v>2.0000010000000004E-3</v>
      </c>
      <c r="I1548" s="145">
        <v>1.5750005000000004E-2</v>
      </c>
      <c r="J1548" s="132">
        <v>4.7719981147161401E-4</v>
      </c>
      <c r="K1548" s="146">
        <v>1.7543418602912415E-5</v>
      </c>
      <c r="L1548" s="147">
        <v>1.8336652755958181E-5</v>
      </c>
    </row>
    <row r="1549" spans="1:12" ht="15.75" x14ac:dyDescent="0.25">
      <c r="A1549" s="164" t="s">
        <v>73</v>
      </c>
      <c r="B1549" s="126">
        <v>2046</v>
      </c>
      <c r="C1549" s="165" t="s">
        <v>1745</v>
      </c>
      <c r="D1549" s="166">
        <v>2.5113757376483484E-2</v>
      </c>
      <c r="E1549" s="130">
        <v>1.7475496561043941E-3</v>
      </c>
      <c r="F1549" s="131">
        <v>1.8088279599043459E-2</v>
      </c>
      <c r="G1549" s="131">
        <v>4.3122504563546967E-4</v>
      </c>
      <c r="H1549" s="145">
        <v>2.0000009999999999E-3</v>
      </c>
      <c r="I1549" s="145">
        <v>1.5750005000000001E-2</v>
      </c>
      <c r="J1549" s="132">
        <v>4.6826226187686774E-4</v>
      </c>
      <c r="K1549" s="146">
        <v>1.7322517159296135E-5</v>
      </c>
      <c r="L1549" s="147">
        <v>1.8105765072793679E-5</v>
      </c>
    </row>
    <row r="1550" spans="1:12" ht="15.75" x14ac:dyDescent="0.25">
      <c r="A1550" s="164" t="s">
        <v>73</v>
      </c>
      <c r="B1550" s="126">
        <v>2047</v>
      </c>
      <c r="C1550" s="165" t="s">
        <v>1746</v>
      </c>
      <c r="D1550" s="166">
        <v>2.5073526190824723E-2</v>
      </c>
      <c r="E1550" s="130">
        <v>1.7091092707571746E-3</v>
      </c>
      <c r="F1550" s="131">
        <v>1.7949159310551768E-2</v>
      </c>
      <c r="G1550" s="131">
        <v>4.2433001065355296E-4</v>
      </c>
      <c r="H1550" s="145">
        <v>2.0000010000000004E-3</v>
      </c>
      <c r="I1550" s="145">
        <v>1.5750005000000001E-2</v>
      </c>
      <c r="J1550" s="132">
        <v>4.6077127725650151E-4</v>
      </c>
      <c r="K1550" s="146">
        <v>1.7147597737340649E-5</v>
      </c>
      <c r="L1550" s="147">
        <v>1.792293246943773E-5</v>
      </c>
    </row>
    <row r="1551" spans="1:12" ht="15.75" x14ac:dyDescent="0.25">
      <c r="A1551" s="164" t="s">
        <v>73</v>
      </c>
      <c r="B1551" s="126">
        <v>2048</v>
      </c>
      <c r="C1551" s="165" t="s">
        <v>1747</v>
      </c>
      <c r="D1551" s="166">
        <v>2.5040436218571313E-2</v>
      </c>
      <c r="E1551" s="130">
        <v>1.6771402396803328E-3</v>
      </c>
      <c r="F1551" s="131">
        <v>1.7827078635579439E-2</v>
      </c>
      <c r="G1551" s="131">
        <v>4.1855987194282853E-4</v>
      </c>
      <c r="H1551" s="145">
        <v>2.0000009999999995E-3</v>
      </c>
      <c r="I1551" s="145">
        <v>1.5750005000000001E-2</v>
      </c>
      <c r="J1551" s="132">
        <v>4.5450253411807379E-4</v>
      </c>
      <c r="K1551" s="146">
        <v>1.6980670748246621E-5</v>
      </c>
      <c r="L1551" s="147">
        <v>1.7748460334077491E-5</v>
      </c>
    </row>
    <row r="1552" spans="1:12" ht="15.75" x14ac:dyDescent="0.25">
      <c r="A1552" s="164" t="s">
        <v>73</v>
      </c>
      <c r="B1552" s="126">
        <v>2049</v>
      </c>
      <c r="C1552" s="165" t="s">
        <v>1748</v>
      </c>
      <c r="D1552" s="166">
        <v>2.5012788635620314E-2</v>
      </c>
      <c r="E1552" s="130">
        <v>1.6653448437706348E-3</v>
      </c>
      <c r="F1552" s="131">
        <v>1.7835321943623982E-2</v>
      </c>
      <c r="G1552" s="131">
        <v>4.1481497008772321E-4</v>
      </c>
      <c r="H1552" s="145">
        <v>2.0000009999999995E-3</v>
      </c>
      <c r="I1552" s="145">
        <v>1.5750005000000001E-2</v>
      </c>
      <c r="J1552" s="132">
        <v>4.5043379119172799E-4</v>
      </c>
      <c r="K1552" s="146">
        <v>1.6875447262836055E-5</v>
      </c>
      <c r="L1552" s="147">
        <v>1.7638475181794018E-5</v>
      </c>
    </row>
    <row r="1553" spans="1:12" ht="15.75" x14ac:dyDescent="0.25">
      <c r="A1553" s="164" t="s">
        <v>73</v>
      </c>
      <c r="B1553" s="126">
        <v>2050</v>
      </c>
      <c r="C1553" s="165" t="s">
        <v>1749</v>
      </c>
      <c r="D1553" s="166">
        <v>2.4990318352464416E-2</v>
      </c>
      <c r="E1553" s="130">
        <v>1.6561272270385079E-3</v>
      </c>
      <c r="F1553" s="131">
        <v>1.7846120546838085E-2</v>
      </c>
      <c r="G1553" s="131">
        <v>4.1178418153925487E-4</v>
      </c>
      <c r="H1553" s="145">
        <v>2.0000009999999995E-3</v>
      </c>
      <c r="I1553" s="145">
        <v>1.5750005000000001E-2</v>
      </c>
      <c r="J1553" s="132">
        <v>4.4714217258652383E-4</v>
      </c>
      <c r="K1553" s="146">
        <v>1.6772247252922283E-5</v>
      </c>
      <c r="L1553" s="147">
        <v>1.7530612740722957E-5</v>
      </c>
    </row>
    <row r="1554" spans="1:12" ht="15.75" x14ac:dyDescent="0.25">
      <c r="A1554" s="164" t="s">
        <v>70</v>
      </c>
      <c r="B1554" s="126">
        <v>2015</v>
      </c>
      <c r="C1554" s="165" t="s">
        <v>72</v>
      </c>
      <c r="D1554" s="166">
        <v>4.3938888333465057E-2</v>
      </c>
      <c r="E1554" s="130">
        <v>4.4387639324458814E-2</v>
      </c>
      <c r="F1554" s="131">
        <v>0.17588992137911982</v>
      </c>
      <c r="G1554" s="131">
        <v>1.7039445804905621E-3</v>
      </c>
      <c r="H1554" s="145">
        <v>2.0000009999999999E-3</v>
      </c>
      <c r="I1554" s="145">
        <v>1.5750005000000004E-2</v>
      </c>
      <c r="J1554" s="132">
        <v>1.8452539750772744E-3</v>
      </c>
      <c r="K1554" s="146">
        <v>1.2327718050443473E-4</v>
      </c>
      <c r="L1554" s="147">
        <v>1.2885123012197066E-4</v>
      </c>
    </row>
    <row r="1555" spans="1:12" ht="15.75" x14ac:dyDescent="0.25">
      <c r="A1555" s="164" t="s">
        <v>70</v>
      </c>
      <c r="B1555" s="126">
        <v>2016</v>
      </c>
      <c r="C1555" s="165" t="s">
        <v>71</v>
      </c>
      <c r="D1555" s="166">
        <v>4.3033854892327354E-2</v>
      </c>
      <c r="E1555" s="130">
        <v>3.6503974955075104E-2</v>
      </c>
      <c r="F1555" s="131">
        <v>0.14882194707081722</v>
      </c>
      <c r="G1555" s="131">
        <v>1.6145706931189425E-3</v>
      </c>
      <c r="H1555" s="145">
        <v>2.0000010000000004E-3</v>
      </c>
      <c r="I1555" s="145">
        <v>1.5750005000000001E-2</v>
      </c>
      <c r="J1555" s="132">
        <v>1.7497191079853514E-3</v>
      </c>
      <c r="K1555" s="146">
        <v>1.0564064969998275E-4</v>
      </c>
      <c r="L1555" s="147">
        <v>1.1041725359111116E-4</v>
      </c>
    </row>
    <row r="1556" spans="1:12" ht="15.75" x14ac:dyDescent="0.25">
      <c r="A1556" s="164" t="s">
        <v>70</v>
      </c>
      <c r="B1556" s="126">
        <v>2017</v>
      </c>
      <c r="C1556" s="165" t="s">
        <v>1750</v>
      </c>
      <c r="D1556" s="166">
        <v>4.2036222675091113E-2</v>
      </c>
      <c r="E1556" s="130">
        <v>2.9984885613669066E-2</v>
      </c>
      <c r="F1556" s="131">
        <v>0.12543932997066373</v>
      </c>
      <c r="G1556" s="131">
        <v>1.573894282837272E-3</v>
      </c>
      <c r="H1556" s="145">
        <v>2.0000009999999999E-3</v>
      </c>
      <c r="I1556" s="145">
        <v>1.5750005000000001E-2</v>
      </c>
      <c r="J1556" s="132">
        <v>1.7065460751372503E-3</v>
      </c>
      <c r="K1556" s="146">
        <v>9.5724329522413486E-5</v>
      </c>
      <c r="L1556" s="147">
        <v>1.0005255782779502E-4</v>
      </c>
    </row>
    <row r="1557" spans="1:12" ht="15.75" x14ac:dyDescent="0.25">
      <c r="A1557" s="164" t="s">
        <v>70</v>
      </c>
      <c r="B1557" s="126">
        <v>2018</v>
      </c>
      <c r="C1557" s="165" t="s">
        <v>1751</v>
      </c>
      <c r="D1557" s="166">
        <v>4.0965927310601676E-2</v>
      </c>
      <c r="E1557" s="130">
        <v>2.4526461938972711E-2</v>
      </c>
      <c r="F1557" s="131">
        <v>0.10565680046490257</v>
      </c>
      <c r="G1557" s="131">
        <v>1.5641837233169341E-3</v>
      </c>
      <c r="H1557" s="145">
        <v>2.0000009999999999E-3</v>
      </c>
      <c r="I1557" s="145">
        <v>1.5750005000000001E-2</v>
      </c>
      <c r="J1557" s="132">
        <v>1.6968152229566442E-3</v>
      </c>
      <c r="K1557" s="146">
        <v>8.7937825640944117E-5</v>
      </c>
      <c r="L1557" s="147">
        <v>9.1913983506226735E-5</v>
      </c>
    </row>
    <row r="1558" spans="1:12" ht="15.75" x14ac:dyDescent="0.25">
      <c r="A1558" s="164" t="s">
        <v>70</v>
      </c>
      <c r="B1558" s="126">
        <v>2019</v>
      </c>
      <c r="C1558" s="165" t="s">
        <v>1752</v>
      </c>
      <c r="D1558" s="166">
        <v>3.9630769698398065E-2</v>
      </c>
      <c r="E1558" s="130">
        <v>2.0092000933901493E-2</v>
      </c>
      <c r="F1558" s="131">
        <v>8.9333089049337372E-2</v>
      </c>
      <c r="G1558" s="131">
        <v>1.5622400621977603E-3</v>
      </c>
      <c r="H1558" s="145">
        <v>2.0000009999999999E-3</v>
      </c>
      <c r="I1558" s="145">
        <v>1.5750004999999997E-2</v>
      </c>
      <c r="J1558" s="132">
        <v>1.6953349934321559E-3</v>
      </c>
      <c r="K1558" s="146">
        <v>8.1388356280055589E-5</v>
      </c>
      <c r="L1558" s="147">
        <v>8.5068378315481555E-5</v>
      </c>
    </row>
    <row r="1559" spans="1:12" ht="15.75" x14ac:dyDescent="0.25">
      <c r="A1559" s="164" t="s">
        <v>70</v>
      </c>
      <c r="B1559" s="126">
        <v>2020</v>
      </c>
      <c r="C1559" s="165" t="s">
        <v>1753</v>
      </c>
      <c r="D1559" s="166">
        <v>3.8501920551229855E-2</v>
      </c>
      <c r="E1559" s="130">
        <v>1.6854441453055178E-2</v>
      </c>
      <c r="F1559" s="131">
        <v>7.6152300439006518E-2</v>
      </c>
      <c r="G1559" s="131">
        <v>1.5285890994270919E-3</v>
      </c>
      <c r="H1559" s="145">
        <v>2.0000009999999999E-3</v>
      </c>
      <c r="I1559" s="145">
        <v>1.5750005000000004E-2</v>
      </c>
      <c r="J1559" s="132">
        <v>1.6590668227901533E-3</v>
      </c>
      <c r="K1559" s="146">
        <v>7.6162637551075173E-5</v>
      </c>
      <c r="L1559" s="147">
        <v>7.9606378009643237E-5</v>
      </c>
    </row>
    <row r="1560" spans="1:12" ht="15.75" x14ac:dyDescent="0.25">
      <c r="A1560" s="164" t="s">
        <v>70</v>
      </c>
      <c r="B1560" s="126">
        <v>2021</v>
      </c>
      <c r="C1560" s="165" t="s">
        <v>1754</v>
      </c>
      <c r="D1560" s="166">
        <v>3.7360393950397072E-2</v>
      </c>
      <c r="E1560" s="130">
        <v>1.4320198332255424E-2</v>
      </c>
      <c r="F1560" s="131">
        <v>6.5380544808235672E-2</v>
      </c>
      <c r="G1560" s="131">
        <v>1.45568096521833E-3</v>
      </c>
      <c r="H1560" s="145">
        <v>2.0000009999999995E-3</v>
      </c>
      <c r="I1560" s="145">
        <v>1.5750004999999994E-2</v>
      </c>
      <c r="J1560" s="132">
        <v>1.5800951588907941E-3</v>
      </c>
      <c r="K1560" s="146">
        <v>6.9944640101999352E-5</v>
      </c>
      <c r="L1560" s="147">
        <v>7.3107227799168326E-5</v>
      </c>
    </row>
    <row r="1561" spans="1:12" ht="15.75" x14ac:dyDescent="0.25">
      <c r="A1561" s="164" t="s">
        <v>70</v>
      </c>
      <c r="B1561" s="126">
        <v>2022</v>
      </c>
      <c r="C1561" s="165" t="s">
        <v>1755</v>
      </c>
      <c r="D1561" s="166">
        <v>3.6232125901078778E-2</v>
      </c>
      <c r="E1561" s="130">
        <v>1.2104074882814916E-2</v>
      </c>
      <c r="F1561" s="131">
        <v>5.6454963375691065E-2</v>
      </c>
      <c r="G1561" s="131">
        <v>1.3865069522144722E-3</v>
      </c>
      <c r="H1561" s="145">
        <v>2.0000009999999999E-3</v>
      </c>
      <c r="I1561" s="145">
        <v>1.5750004999999997E-2</v>
      </c>
      <c r="J1561" s="132">
        <v>1.5051874684231849E-3</v>
      </c>
      <c r="K1561" s="146">
        <v>6.4365568714851496E-5</v>
      </c>
      <c r="L1561" s="147">
        <v>6.72758985494172E-5</v>
      </c>
    </row>
    <row r="1562" spans="1:12" ht="15.75" x14ac:dyDescent="0.25">
      <c r="A1562" s="164" t="s">
        <v>70</v>
      </c>
      <c r="B1562" s="126">
        <v>2023</v>
      </c>
      <c r="C1562" s="165" t="s">
        <v>1756</v>
      </c>
      <c r="D1562" s="166">
        <v>3.5114211742948175E-2</v>
      </c>
      <c r="E1562" s="130">
        <v>1.0463527742595586E-2</v>
      </c>
      <c r="F1562" s="131">
        <v>4.9346513442998403E-2</v>
      </c>
      <c r="G1562" s="131">
        <v>1.3246867577072475E-3</v>
      </c>
      <c r="H1562" s="145">
        <v>2.0000009999999999E-3</v>
      </c>
      <c r="I1562" s="145">
        <v>1.5750005000000004E-2</v>
      </c>
      <c r="J1562" s="132">
        <v>1.4382179288570053E-3</v>
      </c>
      <c r="K1562" s="146">
        <v>5.8465984875171018E-5</v>
      </c>
      <c r="L1562" s="147">
        <v>6.1109557273297807E-5</v>
      </c>
    </row>
    <row r="1563" spans="1:12" ht="15.75" x14ac:dyDescent="0.25">
      <c r="A1563" s="164" t="s">
        <v>70</v>
      </c>
      <c r="B1563" s="126">
        <v>2024</v>
      </c>
      <c r="C1563" s="165" t="s">
        <v>1757</v>
      </c>
      <c r="D1563" s="166">
        <v>3.4012165113074339E-2</v>
      </c>
      <c r="E1563" s="130">
        <v>9.0942478885559491E-3</v>
      </c>
      <c r="F1563" s="131">
        <v>4.3517931462437799E-2</v>
      </c>
      <c r="G1563" s="131">
        <v>1.2685737734664272E-3</v>
      </c>
      <c r="H1563" s="145">
        <v>2.0000009999999999E-3</v>
      </c>
      <c r="I1563" s="145">
        <v>1.5750005000000001E-2</v>
      </c>
      <c r="J1563" s="132">
        <v>1.3774627172583036E-3</v>
      </c>
      <c r="K1563" s="146">
        <v>5.2410793155333405E-5</v>
      </c>
      <c r="L1563" s="147">
        <v>5.4780574074832756E-5</v>
      </c>
    </row>
    <row r="1564" spans="1:12" ht="15.75" x14ac:dyDescent="0.25">
      <c r="A1564" s="164" t="s">
        <v>70</v>
      </c>
      <c r="B1564" s="126">
        <v>2025</v>
      </c>
      <c r="C1564" s="165" t="s">
        <v>1758</v>
      </c>
      <c r="D1564" s="166">
        <v>3.2923550059825508E-2</v>
      </c>
      <c r="E1564" s="130">
        <v>7.9802086950524279E-3</v>
      </c>
      <c r="F1564" s="131">
        <v>3.8875359495900437E-2</v>
      </c>
      <c r="G1564" s="131">
        <v>1.2207171173055382E-3</v>
      </c>
      <c r="H1564" s="145">
        <v>2.0000009999999999E-3</v>
      </c>
      <c r="I1564" s="145">
        <v>1.5750004999999997E-2</v>
      </c>
      <c r="J1564" s="132">
        <v>1.3256073844183213E-3</v>
      </c>
      <c r="K1564" s="146">
        <v>4.7985943432705916E-5</v>
      </c>
      <c r="L1564" s="147">
        <v>5.0155652815263079E-5</v>
      </c>
    </row>
    <row r="1565" spans="1:12" ht="15.75" x14ac:dyDescent="0.25">
      <c r="A1565" s="164" t="s">
        <v>70</v>
      </c>
      <c r="B1565" s="126">
        <v>2026</v>
      </c>
      <c r="C1565" s="165" t="s">
        <v>1759</v>
      </c>
      <c r="D1565" s="166">
        <v>3.1925508638953631E-2</v>
      </c>
      <c r="E1565" s="130">
        <v>7.0736721818416516E-3</v>
      </c>
      <c r="F1565" s="131">
        <v>3.518385471948085E-2</v>
      </c>
      <c r="G1565" s="131">
        <v>1.1686165773743876E-3</v>
      </c>
      <c r="H1565" s="145">
        <v>2.0000009999999999E-3</v>
      </c>
      <c r="I1565" s="145">
        <v>1.5750005000000001E-2</v>
      </c>
      <c r="J1565" s="132">
        <v>1.2691479708978408E-3</v>
      </c>
      <c r="K1565" s="146">
        <v>4.3168316660748944E-5</v>
      </c>
      <c r="L1565" s="147">
        <v>4.5120194518992529E-5</v>
      </c>
    </row>
    <row r="1566" spans="1:12" ht="15.75" x14ac:dyDescent="0.25">
      <c r="A1566" s="164" t="s">
        <v>70</v>
      </c>
      <c r="B1566" s="126">
        <v>2027</v>
      </c>
      <c r="C1566" s="165" t="s">
        <v>1760</v>
      </c>
      <c r="D1566" s="166">
        <v>3.1009785707674483E-2</v>
      </c>
      <c r="E1566" s="130">
        <v>6.3056468293824558E-3</v>
      </c>
      <c r="F1566" s="131">
        <v>3.2124008392524814E-2</v>
      </c>
      <c r="G1566" s="131">
        <v>1.1077811333097261E-3</v>
      </c>
      <c r="H1566" s="145">
        <v>2.0000009999999999E-3</v>
      </c>
      <c r="I1566" s="145">
        <v>1.5750005000000004E-2</v>
      </c>
      <c r="J1566" s="132">
        <v>1.2032069717710485E-3</v>
      </c>
      <c r="K1566" s="146">
        <v>3.7907999694314968E-5</v>
      </c>
      <c r="L1566" s="147">
        <v>3.96220321088333E-5</v>
      </c>
    </row>
    <row r="1567" spans="1:12" ht="15.75" x14ac:dyDescent="0.25">
      <c r="A1567" s="164" t="s">
        <v>70</v>
      </c>
      <c r="B1567" s="126">
        <v>2028</v>
      </c>
      <c r="C1567" s="165" t="s">
        <v>1761</v>
      </c>
      <c r="D1567" s="166">
        <v>3.018397925414747E-2</v>
      </c>
      <c r="E1567" s="130">
        <v>5.6668804208928683E-3</v>
      </c>
      <c r="F1567" s="131">
        <v>2.9630646493937721E-2</v>
      </c>
      <c r="G1567" s="131">
        <v>1.0413440047123187E-3</v>
      </c>
      <c r="H1567" s="145">
        <v>2.0000009999999995E-3</v>
      </c>
      <c r="I1567" s="145">
        <v>1.5750004999999997E-2</v>
      </c>
      <c r="J1567" s="132">
        <v>1.1311083759956587E-3</v>
      </c>
      <c r="K1567" s="146">
        <v>3.4178195183868251E-5</v>
      </c>
      <c r="L1567" s="147">
        <v>3.5723579788287303E-5</v>
      </c>
    </row>
    <row r="1568" spans="1:12" ht="15.75" x14ac:dyDescent="0.25">
      <c r="A1568" s="164" t="s">
        <v>70</v>
      </c>
      <c r="B1568" s="126">
        <v>2029</v>
      </c>
      <c r="C1568" s="165" t="s">
        <v>1762</v>
      </c>
      <c r="D1568" s="166">
        <v>2.9443458291059741E-2</v>
      </c>
      <c r="E1568" s="130">
        <v>5.1153280528437343E-3</v>
      </c>
      <c r="F1568" s="131">
        <v>2.7544784830199936E-2</v>
      </c>
      <c r="G1568" s="131">
        <v>9.7774651588774402E-4</v>
      </c>
      <c r="H1568" s="145">
        <v>2.0000009999999995E-3</v>
      </c>
      <c r="I1568" s="145">
        <v>1.5750004999999997E-2</v>
      </c>
      <c r="J1568" s="132">
        <v>1.0620663270576446E-3</v>
      </c>
      <c r="K1568" s="146">
        <v>3.1206970020919036E-5</v>
      </c>
      <c r="L1568" s="147">
        <v>3.2618011330780476E-5</v>
      </c>
    </row>
    <row r="1569" spans="1:12" ht="15.75" x14ac:dyDescent="0.25">
      <c r="A1569" s="164" t="s">
        <v>70</v>
      </c>
      <c r="B1569" s="126">
        <v>2030</v>
      </c>
      <c r="C1569" s="165" t="s">
        <v>1763</v>
      </c>
      <c r="D1569" s="166">
        <v>2.878382888435127E-2</v>
      </c>
      <c r="E1569" s="130">
        <v>4.6518573216586014E-3</v>
      </c>
      <c r="F1569" s="131">
        <v>2.5835528632991777E-2</v>
      </c>
      <c r="G1569" s="131">
        <v>9.1770075271665715E-4</v>
      </c>
      <c r="H1569" s="145">
        <v>2.0000009999999995E-3</v>
      </c>
      <c r="I1569" s="145">
        <v>1.5750004999999997E-2</v>
      </c>
      <c r="J1569" s="132">
        <v>9.9687082451393409E-4</v>
      </c>
      <c r="K1569" s="146">
        <v>2.8618038970745152E-5</v>
      </c>
      <c r="L1569" s="147">
        <v>2.9912021229366722E-5</v>
      </c>
    </row>
    <row r="1570" spans="1:12" ht="15.75" x14ac:dyDescent="0.25">
      <c r="A1570" s="164" t="s">
        <v>70</v>
      </c>
      <c r="B1570" s="126">
        <v>2031</v>
      </c>
      <c r="C1570" s="165" t="s">
        <v>1764</v>
      </c>
      <c r="D1570" s="166">
        <v>2.819971288246103E-2</v>
      </c>
      <c r="E1570" s="130">
        <v>4.2461011713152575E-3</v>
      </c>
      <c r="F1570" s="131">
        <v>2.4382644537522737E-2</v>
      </c>
      <c r="G1570" s="131">
        <v>8.6159932457587258E-4</v>
      </c>
      <c r="H1570" s="145">
        <v>2.0000009999999999E-3</v>
      </c>
      <c r="I1570" s="145">
        <v>1.5750005000000001E-2</v>
      </c>
      <c r="J1570" s="132">
        <v>9.3592820045535982E-4</v>
      </c>
      <c r="K1570" s="146">
        <v>2.6897768071176495E-5</v>
      </c>
      <c r="L1570" s="147">
        <v>2.8113966875634898E-5</v>
      </c>
    </row>
    <row r="1571" spans="1:12" ht="15.75" x14ac:dyDescent="0.25">
      <c r="A1571" s="164" t="s">
        <v>70</v>
      </c>
      <c r="B1571" s="126">
        <v>2032</v>
      </c>
      <c r="C1571" s="165" t="s">
        <v>1765</v>
      </c>
      <c r="D1571" s="166">
        <v>2.7684637306823152E-2</v>
      </c>
      <c r="E1571" s="130">
        <v>3.8960333004949021E-3</v>
      </c>
      <c r="F1571" s="131">
        <v>2.318683818406592E-2</v>
      </c>
      <c r="G1571" s="131">
        <v>8.0903873934569273E-4</v>
      </c>
      <c r="H1571" s="145">
        <v>2.0000009999999999E-3</v>
      </c>
      <c r="I1571" s="145">
        <v>1.5750004999999997E-2</v>
      </c>
      <c r="J1571" s="132">
        <v>8.788441126028353E-4</v>
      </c>
      <c r="K1571" s="146">
        <v>2.4983325310166084E-5</v>
      </c>
      <c r="L1571" s="147">
        <v>2.6112960962302835E-5</v>
      </c>
    </row>
    <row r="1572" spans="1:12" ht="15.75" x14ac:dyDescent="0.25">
      <c r="A1572" s="164" t="s">
        <v>70</v>
      </c>
      <c r="B1572" s="126">
        <v>2033</v>
      </c>
      <c r="C1572" s="165" t="s">
        <v>1766</v>
      </c>
      <c r="D1572" s="166">
        <v>2.7233664888438949E-2</v>
      </c>
      <c r="E1572" s="130">
        <v>3.5929929057419551E-3</v>
      </c>
      <c r="F1572" s="131">
        <v>2.219977442359165E-2</v>
      </c>
      <c r="G1572" s="131">
        <v>7.6089742146737073E-4</v>
      </c>
      <c r="H1572" s="145">
        <v>2.0000009999999995E-3</v>
      </c>
      <c r="I1572" s="145">
        <v>1.5750004999999997E-2</v>
      </c>
      <c r="J1572" s="132">
        <v>8.2654216887605527E-4</v>
      </c>
      <c r="K1572" s="146">
        <v>2.368596196289893E-5</v>
      </c>
      <c r="L1572" s="147">
        <v>2.4756936227803177E-5</v>
      </c>
    </row>
    <row r="1573" spans="1:12" ht="15.75" x14ac:dyDescent="0.25">
      <c r="A1573" s="164" t="s">
        <v>70</v>
      </c>
      <c r="B1573" s="126">
        <v>2034</v>
      </c>
      <c r="C1573" s="165" t="s">
        <v>1767</v>
      </c>
      <c r="D1573" s="166">
        <v>2.6840319512119959E-2</v>
      </c>
      <c r="E1573" s="130">
        <v>3.322490012481649E-3</v>
      </c>
      <c r="F1573" s="131">
        <v>2.136106225262727E-2</v>
      </c>
      <c r="G1573" s="131">
        <v>7.1645781098256429E-4</v>
      </c>
      <c r="H1573" s="145">
        <v>2.0000009999999999E-3</v>
      </c>
      <c r="I1573" s="145">
        <v>1.5750005000000004E-2</v>
      </c>
      <c r="J1573" s="132">
        <v>7.7826055965602521E-4</v>
      </c>
      <c r="K1573" s="146">
        <v>2.2482777890964523E-5</v>
      </c>
      <c r="L1573" s="147">
        <v>2.349935411341898E-5</v>
      </c>
    </row>
    <row r="1574" spans="1:12" ht="15.75" x14ac:dyDescent="0.25">
      <c r="A1574" s="164" t="s">
        <v>70</v>
      </c>
      <c r="B1574" s="126">
        <v>2035</v>
      </c>
      <c r="C1574" s="165" t="s">
        <v>1768</v>
      </c>
      <c r="D1574" s="166">
        <v>2.6500134122313845E-2</v>
      </c>
      <c r="E1574" s="130">
        <v>3.0849346721554143E-3</v>
      </c>
      <c r="F1574" s="131">
        <v>2.0670539879111965E-2</v>
      </c>
      <c r="G1574" s="131">
        <v>6.7600580424647186E-4</v>
      </c>
      <c r="H1574" s="145">
        <v>2.0000009999999999E-3</v>
      </c>
      <c r="I1574" s="145">
        <v>1.5750005000000001E-2</v>
      </c>
      <c r="J1574" s="132">
        <v>7.3431015147148678E-4</v>
      </c>
      <c r="K1574" s="146">
        <v>2.1416396162831919E-5</v>
      </c>
      <c r="L1574" s="147">
        <v>2.2384751687060688E-5</v>
      </c>
    </row>
    <row r="1575" spans="1:12" ht="15.75" x14ac:dyDescent="0.25">
      <c r="A1575" s="164" t="s">
        <v>70</v>
      </c>
      <c r="B1575" s="126">
        <v>2036</v>
      </c>
      <c r="C1575" s="165" t="s">
        <v>1769</v>
      </c>
      <c r="D1575" s="166">
        <v>2.6207563756479063E-2</v>
      </c>
      <c r="E1575" s="130">
        <v>2.8765883098739154E-3</v>
      </c>
      <c r="F1575" s="131">
        <v>2.008730047891313E-2</v>
      </c>
      <c r="G1575" s="131">
        <v>6.4048778275631931E-4</v>
      </c>
      <c r="H1575" s="145">
        <v>2.0000009999999999E-3</v>
      </c>
      <c r="I1575" s="145">
        <v>1.5750004999999997E-2</v>
      </c>
      <c r="J1575" s="132">
        <v>6.9572285026611377E-4</v>
      </c>
      <c r="K1575" s="146">
        <v>2.0444851287823754E-5</v>
      </c>
      <c r="L1575" s="147">
        <v>2.1369282417077065E-5</v>
      </c>
    </row>
    <row r="1576" spans="1:12" ht="15.75" x14ac:dyDescent="0.25">
      <c r="A1576" s="164" t="s">
        <v>70</v>
      </c>
      <c r="B1576" s="126">
        <v>2037</v>
      </c>
      <c r="C1576" s="165" t="s">
        <v>1770</v>
      </c>
      <c r="D1576" s="166">
        <v>2.5958271751752127E-2</v>
      </c>
      <c r="E1576" s="130">
        <v>2.6990924549886559E-3</v>
      </c>
      <c r="F1576" s="131">
        <v>1.961560388392419E-2</v>
      </c>
      <c r="G1576" s="131">
        <v>6.0905205341752009E-4</v>
      </c>
      <c r="H1576" s="145">
        <v>2.0000009999999999E-3</v>
      </c>
      <c r="I1576" s="145">
        <v>1.5750005000000004E-2</v>
      </c>
      <c r="J1576" s="132">
        <v>6.6156954716956018E-4</v>
      </c>
      <c r="K1576" s="146">
        <v>1.9584860225330178E-5</v>
      </c>
      <c r="L1576" s="147">
        <v>2.0470395338019688E-5</v>
      </c>
    </row>
    <row r="1577" spans="1:12" ht="15.75" x14ac:dyDescent="0.25">
      <c r="A1577" s="164" t="s">
        <v>70</v>
      </c>
      <c r="B1577" s="126">
        <v>2038</v>
      </c>
      <c r="C1577" s="165" t="s">
        <v>1771</v>
      </c>
      <c r="D1577" s="166">
        <v>2.5747835088124397E-2</v>
      </c>
      <c r="E1577" s="130">
        <v>2.5398096924833424E-3</v>
      </c>
      <c r="F1577" s="131">
        <v>1.9192345861595222E-2</v>
      </c>
      <c r="G1577" s="131">
        <v>5.8140023944391699E-4</v>
      </c>
      <c r="H1577" s="145">
        <v>2.0000009999999999E-3</v>
      </c>
      <c r="I1577" s="145">
        <v>1.5750004999999997E-2</v>
      </c>
      <c r="J1577" s="132">
        <v>6.3152533408369817E-4</v>
      </c>
      <c r="K1577" s="146">
        <v>1.8888825499077562E-5</v>
      </c>
      <c r="L1577" s="147">
        <v>1.9742889274219548E-5</v>
      </c>
    </row>
    <row r="1578" spans="1:12" ht="15.75" x14ac:dyDescent="0.25">
      <c r="A1578" s="164" t="s">
        <v>70</v>
      </c>
      <c r="B1578" s="126">
        <v>2039</v>
      </c>
      <c r="C1578" s="165" t="s">
        <v>1772</v>
      </c>
      <c r="D1578" s="166">
        <v>2.5570195391349141E-2</v>
      </c>
      <c r="E1578" s="130">
        <v>2.3940372792292438E-3</v>
      </c>
      <c r="F1578" s="131">
        <v>1.8807363943619773E-2</v>
      </c>
      <c r="G1578" s="131">
        <v>5.572902708647267E-4</v>
      </c>
      <c r="H1578" s="145">
        <v>2.0000010000000004E-3</v>
      </c>
      <c r="I1578" s="145">
        <v>1.5750005000000001E-2</v>
      </c>
      <c r="J1578" s="132">
        <v>6.0532799261507099E-4</v>
      </c>
      <c r="K1578" s="146">
        <v>1.8303124959494277E-5</v>
      </c>
      <c r="L1578" s="147">
        <v>1.9130711182905106E-5</v>
      </c>
    </row>
    <row r="1579" spans="1:12" ht="15.75" x14ac:dyDescent="0.25">
      <c r="A1579" s="164" t="s">
        <v>70</v>
      </c>
      <c r="B1579" s="126">
        <v>2040</v>
      </c>
      <c r="C1579" s="165" t="s">
        <v>1773</v>
      </c>
      <c r="D1579" s="166">
        <v>2.5422165607593472E-2</v>
      </c>
      <c r="E1579" s="130">
        <v>2.2612250909141898E-3</v>
      </c>
      <c r="F1579" s="131">
        <v>1.8475120589059542E-2</v>
      </c>
      <c r="G1579" s="131">
        <v>5.3646765190804599E-4</v>
      </c>
      <c r="H1579" s="145">
        <v>2.0000009999999999E-3</v>
      </c>
      <c r="I1579" s="145">
        <v>1.5750005000000004E-2</v>
      </c>
      <c r="J1579" s="132">
        <v>5.8270278530949229E-4</v>
      </c>
      <c r="K1579" s="146">
        <v>1.7806439214380244E-5</v>
      </c>
      <c r="L1579" s="147">
        <v>1.8611563098708648E-5</v>
      </c>
    </row>
    <row r="1580" spans="1:12" ht="15.75" x14ac:dyDescent="0.25">
      <c r="A1580" s="164" t="s">
        <v>70</v>
      </c>
      <c r="B1580" s="126">
        <v>2041</v>
      </c>
      <c r="C1580" s="165" t="s">
        <v>1774</v>
      </c>
      <c r="D1580" s="166">
        <v>2.5300110577349429E-2</v>
      </c>
      <c r="E1580" s="130">
        <v>2.1540961218743876E-3</v>
      </c>
      <c r="F1580" s="131">
        <v>1.8201620942767376E-2</v>
      </c>
      <c r="G1580" s="131">
        <v>5.1999222720527905E-4</v>
      </c>
      <c r="H1580" s="145">
        <v>2.0000010000000004E-3</v>
      </c>
      <c r="I1580" s="145">
        <v>1.5750005000000001E-2</v>
      </c>
      <c r="J1580" s="132">
        <v>5.6480191862482505E-4</v>
      </c>
      <c r="K1580" s="146">
        <v>1.7397095915640789E-5</v>
      </c>
      <c r="L1580" s="147">
        <v>1.8183716331777192E-5</v>
      </c>
    </row>
    <row r="1581" spans="1:12" ht="15.75" x14ac:dyDescent="0.25">
      <c r="A1581" s="164" t="s">
        <v>70</v>
      </c>
      <c r="B1581" s="126">
        <v>2042</v>
      </c>
      <c r="C1581" s="165" t="s">
        <v>1775</v>
      </c>
      <c r="D1581" s="166">
        <v>2.5199075244541829E-2</v>
      </c>
      <c r="E1581" s="130">
        <v>2.0627169080398872E-3</v>
      </c>
      <c r="F1581" s="131">
        <v>1.7951559636833467E-2</v>
      </c>
      <c r="G1581" s="131">
        <v>5.0618629527651227E-4</v>
      </c>
      <c r="H1581" s="145">
        <v>2.0000009999999999E-3</v>
      </c>
      <c r="I1581" s="145">
        <v>1.5750005000000001E-2</v>
      </c>
      <c r="J1581" s="132">
        <v>5.4980012011256413E-4</v>
      </c>
      <c r="K1581" s="146">
        <v>1.7072025199243735E-5</v>
      </c>
      <c r="L1581" s="147">
        <v>1.7843941979521686E-5</v>
      </c>
    </row>
    <row r="1582" spans="1:12" ht="15.75" x14ac:dyDescent="0.25">
      <c r="A1582" s="164" t="s">
        <v>70</v>
      </c>
      <c r="B1582" s="126">
        <v>2043</v>
      </c>
      <c r="C1582" s="165" t="s">
        <v>1776</v>
      </c>
      <c r="D1582" s="166">
        <v>2.5116503587332334E-2</v>
      </c>
      <c r="E1582" s="130">
        <v>1.9929381636421737E-3</v>
      </c>
      <c r="F1582" s="131">
        <v>1.7760934269351013E-2</v>
      </c>
      <c r="G1582" s="131">
        <v>4.9471563995038387E-4</v>
      </c>
      <c r="H1582" s="145">
        <v>2.0000009999999999E-3</v>
      </c>
      <c r="I1582" s="145">
        <v>1.5750005000000001E-2</v>
      </c>
      <c r="J1582" s="132">
        <v>5.3733537660820112E-4</v>
      </c>
      <c r="K1582" s="146">
        <v>1.681689857605412E-5</v>
      </c>
      <c r="L1582" s="147">
        <v>1.7577279975312321E-5</v>
      </c>
    </row>
    <row r="1583" spans="1:12" ht="15.75" x14ac:dyDescent="0.25">
      <c r="A1583" s="164" t="s">
        <v>70</v>
      </c>
      <c r="B1583" s="126">
        <v>2044</v>
      </c>
      <c r="C1583" s="165" t="s">
        <v>1777</v>
      </c>
      <c r="D1583" s="166">
        <v>2.5048526112062739E-2</v>
      </c>
      <c r="E1583" s="130">
        <v>1.9420284075602704E-3</v>
      </c>
      <c r="F1583" s="131">
        <v>1.7615774469894905E-2</v>
      </c>
      <c r="G1583" s="131">
        <v>4.8522949857857746E-4</v>
      </c>
      <c r="H1583" s="145">
        <v>2.0000009999999999E-3</v>
      </c>
      <c r="I1583" s="145">
        <v>1.5750005000000001E-2</v>
      </c>
      <c r="J1583" s="132">
        <v>5.2702711265794017E-4</v>
      </c>
      <c r="K1583" s="146">
        <v>1.6614479821649729E-5</v>
      </c>
      <c r="L1583" s="147">
        <v>1.73657161472051E-5</v>
      </c>
    </row>
    <row r="1584" spans="1:12" ht="15.75" x14ac:dyDescent="0.25">
      <c r="A1584" s="164" t="s">
        <v>70</v>
      </c>
      <c r="B1584" s="126">
        <v>2045</v>
      </c>
      <c r="C1584" s="165" t="s">
        <v>1778</v>
      </c>
      <c r="D1584" s="166">
        <v>2.4991865164076935E-2</v>
      </c>
      <c r="E1584" s="130">
        <v>1.9072832808340878E-3</v>
      </c>
      <c r="F1584" s="131">
        <v>1.7513597021497941E-2</v>
      </c>
      <c r="G1584" s="131">
        <v>4.7737056963664825E-4</v>
      </c>
      <c r="H1584" s="145">
        <v>2.0000010000000004E-3</v>
      </c>
      <c r="I1584" s="145">
        <v>1.5750005000000001E-2</v>
      </c>
      <c r="J1584" s="132">
        <v>5.1848672269700475E-4</v>
      </c>
      <c r="K1584" s="146">
        <v>1.6462398325589204E-5</v>
      </c>
      <c r="L1584" s="147">
        <v>1.7206749975471853E-5</v>
      </c>
    </row>
    <row r="1585" spans="1:12" ht="15.75" x14ac:dyDescent="0.25">
      <c r="A1585" s="164" t="s">
        <v>70</v>
      </c>
      <c r="B1585" s="126">
        <v>2046</v>
      </c>
      <c r="C1585" s="165" t="s">
        <v>1779</v>
      </c>
      <c r="D1585" s="166">
        <v>2.4944867293968578E-2</v>
      </c>
      <c r="E1585" s="130">
        <v>1.8782204513844672E-3</v>
      </c>
      <c r="F1585" s="131">
        <v>1.7432252189858419E-2</v>
      </c>
      <c r="G1585" s="131">
        <v>4.7096671131132664E-4</v>
      </c>
      <c r="H1585" s="145">
        <v>2.0000010000000004E-3</v>
      </c>
      <c r="I1585" s="145">
        <v>1.5750005000000001E-2</v>
      </c>
      <c r="J1585" s="132">
        <v>5.1152635900092035E-4</v>
      </c>
      <c r="K1585" s="146">
        <v>1.63451723306868E-5</v>
      </c>
      <c r="L1585" s="147">
        <v>1.70842300193572E-5</v>
      </c>
    </row>
    <row r="1586" spans="1:12" ht="15.75" x14ac:dyDescent="0.25">
      <c r="A1586" s="164" t="s">
        <v>70</v>
      </c>
      <c r="B1586" s="126">
        <v>2047</v>
      </c>
      <c r="C1586" s="165" t="s">
        <v>1780</v>
      </c>
      <c r="D1586" s="166">
        <v>2.4906001656213841E-2</v>
      </c>
      <c r="E1586" s="130">
        <v>1.8539973135964303E-3</v>
      </c>
      <c r="F1586" s="131">
        <v>1.7364582942987702E-2</v>
      </c>
      <c r="G1586" s="131">
        <v>4.6583219026386728E-4</v>
      </c>
      <c r="H1586" s="145">
        <v>2.0000010000000004E-3</v>
      </c>
      <c r="I1586" s="145">
        <v>1.5750005000000004E-2</v>
      </c>
      <c r="J1586" s="132">
        <v>5.0594679067719739E-4</v>
      </c>
      <c r="K1586" s="146">
        <v>1.6254584893048068E-5</v>
      </c>
      <c r="L1586" s="147">
        <v>1.6989550279018644E-5</v>
      </c>
    </row>
    <row r="1587" spans="1:12" ht="15.75" x14ac:dyDescent="0.25">
      <c r="A1587" s="164" t="s">
        <v>70</v>
      </c>
      <c r="B1587" s="126">
        <v>2048</v>
      </c>
      <c r="C1587" s="165" t="s">
        <v>1781</v>
      </c>
      <c r="D1587" s="166">
        <v>2.4874538885147665E-2</v>
      </c>
      <c r="E1587" s="130">
        <v>1.8352673575685733E-3</v>
      </c>
      <c r="F1587" s="131">
        <v>1.7313000519298998E-2</v>
      </c>
      <c r="G1587" s="131">
        <v>4.6170306192299477E-4</v>
      </c>
      <c r="H1587" s="145">
        <v>2.0000010000000004E-3</v>
      </c>
      <c r="I1587" s="145">
        <v>1.5750005000000001E-2</v>
      </c>
      <c r="J1587" s="132">
        <v>5.0145911789628551E-4</v>
      </c>
      <c r="K1587" s="146">
        <v>1.6177352811669675E-5</v>
      </c>
      <c r="L1587" s="147">
        <v>1.6908818355841315E-5</v>
      </c>
    </row>
    <row r="1588" spans="1:12" ht="15.75" x14ac:dyDescent="0.25">
      <c r="A1588" s="164" t="s">
        <v>70</v>
      </c>
      <c r="B1588" s="126">
        <v>2049</v>
      </c>
      <c r="C1588" s="165" t="s">
        <v>1782</v>
      </c>
      <c r="D1588" s="166">
        <v>2.4848413460251472E-2</v>
      </c>
      <c r="E1588" s="130">
        <v>1.8274273053251236E-3</v>
      </c>
      <c r="F1588" s="131">
        <v>1.7322351994747773E-2</v>
      </c>
      <c r="G1588" s="131">
        <v>4.5890999595132615E-4</v>
      </c>
      <c r="H1588" s="145">
        <v>2.0000009999999999E-3</v>
      </c>
      <c r="I1588" s="145">
        <v>1.5750005000000001E-2</v>
      </c>
      <c r="J1588" s="132">
        <v>4.98423392785759E-4</v>
      </c>
      <c r="K1588" s="146">
        <v>1.6118346078550939E-5</v>
      </c>
      <c r="L1588" s="147">
        <v>1.6847147366941624E-5</v>
      </c>
    </row>
    <row r="1589" spans="1:12" ht="15.75" x14ac:dyDescent="0.25">
      <c r="A1589" s="164" t="s">
        <v>70</v>
      </c>
      <c r="B1589" s="126">
        <v>2050</v>
      </c>
      <c r="C1589" s="165" t="s">
        <v>1783</v>
      </c>
      <c r="D1589" s="166">
        <v>2.4827199728556716E-2</v>
      </c>
      <c r="E1589" s="130">
        <v>1.8211957812747041E-3</v>
      </c>
      <c r="F1589" s="131">
        <v>1.7332158393045874E-2</v>
      </c>
      <c r="G1589" s="131">
        <v>4.5669301137575709E-4</v>
      </c>
      <c r="H1589" s="145">
        <v>2.0000009999999999E-3</v>
      </c>
      <c r="I1589" s="145">
        <v>1.5750005000000001E-2</v>
      </c>
      <c r="J1589" s="132">
        <v>4.9601423984551262E-4</v>
      </c>
      <c r="K1589" s="146">
        <v>1.6066215232445617E-5</v>
      </c>
      <c r="L1589" s="147">
        <v>1.6792659907498012E-5</v>
      </c>
    </row>
    <row r="1590" spans="1:12" ht="15.75" x14ac:dyDescent="0.25">
      <c r="A1590" s="164" t="s">
        <v>67</v>
      </c>
      <c r="B1590" s="126">
        <v>2015</v>
      </c>
      <c r="C1590" s="165" t="s">
        <v>69</v>
      </c>
      <c r="D1590" s="166">
        <v>4.4836353159147781E-2</v>
      </c>
      <c r="E1590" s="130">
        <v>8.2664982412099838E-2</v>
      </c>
      <c r="F1590" s="131">
        <v>0.29735801994246913</v>
      </c>
      <c r="G1590" s="131">
        <v>2.9452805055933703E-3</v>
      </c>
      <c r="H1590" s="145">
        <v>2.0000009999999999E-3</v>
      </c>
      <c r="I1590" s="145">
        <v>1.5750005000000004E-2</v>
      </c>
      <c r="J1590" s="132">
        <v>3.1774505543934232E-3</v>
      </c>
      <c r="K1590" s="146">
        <v>4.6372745874202195E-4</v>
      </c>
      <c r="L1590" s="147">
        <v>4.8469516688668849E-4</v>
      </c>
    </row>
    <row r="1591" spans="1:12" ht="15.75" x14ac:dyDescent="0.25">
      <c r="A1591" s="164" t="s">
        <v>67</v>
      </c>
      <c r="B1591" s="126">
        <v>2016</v>
      </c>
      <c r="C1591" s="165" t="s">
        <v>68</v>
      </c>
      <c r="D1591" s="166">
        <v>4.3940112720337737E-2</v>
      </c>
      <c r="E1591" s="130">
        <v>6.7494754354775671E-2</v>
      </c>
      <c r="F1591" s="131">
        <v>0.25356226432731876</v>
      </c>
      <c r="G1591" s="131">
        <v>2.6630100663193263E-3</v>
      </c>
      <c r="H1591" s="145">
        <v>2.0000009999999999E-3</v>
      </c>
      <c r="I1591" s="145">
        <v>1.5750005000000004E-2</v>
      </c>
      <c r="J1591" s="132">
        <v>2.8755269025944525E-3</v>
      </c>
      <c r="K1591" s="146">
        <v>3.9778553564177285E-4</v>
      </c>
      <c r="L1591" s="147">
        <v>4.1577163113817937E-4</v>
      </c>
    </row>
    <row r="1592" spans="1:12" ht="15.75" x14ac:dyDescent="0.25">
      <c r="A1592" s="164" t="s">
        <v>67</v>
      </c>
      <c r="B1592" s="126">
        <v>2017</v>
      </c>
      <c r="C1592" s="165" t="s">
        <v>1784</v>
      </c>
      <c r="D1592" s="166">
        <v>4.292651682736514E-2</v>
      </c>
      <c r="E1592" s="130">
        <v>5.6610388293291708E-2</v>
      </c>
      <c r="F1592" s="131">
        <v>0.21798007727378613</v>
      </c>
      <c r="G1592" s="131">
        <v>2.4959906865455444E-3</v>
      </c>
      <c r="H1592" s="145">
        <v>2.0000010000000004E-3</v>
      </c>
      <c r="I1592" s="145">
        <v>1.5750005000000001E-2</v>
      </c>
      <c r="J1592" s="132">
        <v>2.6967921059484088E-3</v>
      </c>
      <c r="K1592" s="146">
        <v>3.5819738523298444E-4</v>
      </c>
      <c r="L1592" s="147">
        <v>3.7439347856592093E-4</v>
      </c>
    </row>
    <row r="1593" spans="1:12" ht="15.75" x14ac:dyDescent="0.25">
      <c r="A1593" s="164" t="s">
        <v>67</v>
      </c>
      <c r="B1593" s="126">
        <v>2018</v>
      </c>
      <c r="C1593" s="165" t="s">
        <v>1785</v>
      </c>
      <c r="D1593" s="166">
        <v>4.1830405712515277E-2</v>
      </c>
      <c r="E1593" s="130">
        <v>4.6787456885876974E-2</v>
      </c>
      <c r="F1593" s="131">
        <v>0.186409217784995</v>
      </c>
      <c r="G1593" s="131">
        <v>2.3743665380907288E-3</v>
      </c>
      <c r="H1593" s="145">
        <v>2.0000009999999999E-3</v>
      </c>
      <c r="I1593" s="145">
        <v>1.5750005000000001E-2</v>
      </c>
      <c r="J1593" s="132">
        <v>2.5671275832079717E-3</v>
      </c>
      <c r="K1593" s="146">
        <v>3.230652283813615E-4</v>
      </c>
      <c r="L1593" s="147">
        <v>3.3767280831244819E-4</v>
      </c>
    </row>
    <row r="1594" spans="1:12" ht="15.75" x14ac:dyDescent="0.25">
      <c r="A1594" s="164" t="s">
        <v>67</v>
      </c>
      <c r="B1594" s="126">
        <v>2019</v>
      </c>
      <c r="C1594" s="165" t="s">
        <v>1786</v>
      </c>
      <c r="D1594" s="166">
        <v>4.0679698738149105E-2</v>
      </c>
      <c r="E1594" s="130">
        <v>3.8694294011558217E-2</v>
      </c>
      <c r="F1594" s="131">
        <v>0.15946483110455359</v>
      </c>
      <c r="G1594" s="131">
        <v>2.2812082054304845E-3</v>
      </c>
      <c r="H1594" s="145">
        <v>2.0000009999999999E-3</v>
      </c>
      <c r="I1594" s="145">
        <v>1.5750005000000001E-2</v>
      </c>
      <c r="J1594" s="132">
        <v>2.4679544475582722E-3</v>
      </c>
      <c r="K1594" s="146">
        <v>2.909376037558183E-4</v>
      </c>
      <c r="L1594" s="147">
        <v>3.0409251425660058E-4</v>
      </c>
    </row>
    <row r="1595" spans="1:12" ht="15.75" x14ac:dyDescent="0.25">
      <c r="A1595" s="164" t="s">
        <v>67</v>
      </c>
      <c r="B1595" s="126">
        <v>2020</v>
      </c>
      <c r="C1595" s="165" t="s">
        <v>1787</v>
      </c>
      <c r="D1595" s="166">
        <v>3.9525173172467648E-2</v>
      </c>
      <c r="E1595" s="130">
        <v>3.2742392117558548E-2</v>
      </c>
      <c r="F1595" s="131">
        <v>0.13689532757730191</v>
      </c>
      <c r="G1595" s="131">
        <v>2.1798362360620745E-3</v>
      </c>
      <c r="H1595" s="145">
        <v>2.0000009999999999E-3</v>
      </c>
      <c r="I1595" s="145">
        <v>1.5750005000000001E-2</v>
      </c>
      <c r="J1595" s="132">
        <v>2.3591290932108502E-3</v>
      </c>
      <c r="K1595" s="146">
        <v>2.63258581020672E-4</v>
      </c>
      <c r="L1595" s="147">
        <v>2.7516196839574776E-4</v>
      </c>
    </row>
    <row r="1596" spans="1:12" ht="15.75" x14ac:dyDescent="0.25">
      <c r="A1596" s="164" t="s">
        <v>67</v>
      </c>
      <c r="B1596" s="126">
        <v>2021</v>
      </c>
      <c r="C1596" s="165" t="s">
        <v>1788</v>
      </c>
      <c r="D1596" s="166">
        <v>3.8358479018325821E-2</v>
      </c>
      <c r="E1596" s="130">
        <v>2.8383006023114971E-2</v>
      </c>
      <c r="F1596" s="131">
        <v>0.11807458049867958</v>
      </c>
      <c r="G1596" s="131">
        <v>2.0861099099151298E-3</v>
      </c>
      <c r="H1596" s="145">
        <v>2.0000009999999999E-3</v>
      </c>
      <c r="I1596" s="145">
        <v>1.5750005000000001E-2</v>
      </c>
      <c r="J1596" s="132">
        <v>2.2583077176237957E-3</v>
      </c>
      <c r="K1596" s="146">
        <v>2.4012086166470635E-4</v>
      </c>
      <c r="L1596" s="147">
        <v>2.5097806108060141E-4</v>
      </c>
    </row>
    <row r="1597" spans="1:12" ht="15.75" x14ac:dyDescent="0.25">
      <c r="A1597" s="164" t="s">
        <v>67</v>
      </c>
      <c r="B1597" s="126">
        <v>2022</v>
      </c>
      <c r="C1597" s="165" t="s">
        <v>1789</v>
      </c>
      <c r="D1597" s="166">
        <v>3.7198948782419264E-2</v>
      </c>
      <c r="E1597" s="130">
        <v>2.3791107484811235E-2</v>
      </c>
      <c r="F1597" s="131">
        <v>0.10143031698382161</v>
      </c>
      <c r="G1597" s="131">
        <v>1.9665077538395504E-3</v>
      </c>
      <c r="H1597" s="145">
        <v>2.0000010000000004E-3</v>
      </c>
      <c r="I1597" s="145">
        <v>1.5750005000000004E-2</v>
      </c>
      <c r="J1597" s="132">
        <v>2.1294980349220059E-3</v>
      </c>
      <c r="K1597" s="146">
        <v>2.1609007924229063E-4</v>
      </c>
      <c r="L1597" s="147">
        <v>2.2586070591687705E-4</v>
      </c>
    </row>
    <row r="1598" spans="1:12" ht="15.75" x14ac:dyDescent="0.25">
      <c r="A1598" s="164" t="s">
        <v>67</v>
      </c>
      <c r="B1598" s="126">
        <v>2023</v>
      </c>
      <c r="C1598" s="165" t="s">
        <v>1790</v>
      </c>
      <c r="D1598" s="166">
        <v>3.604936701757646E-2</v>
      </c>
      <c r="E1598" s="130">
        <v>2.0473179919948445E-2</v>
      </c>
      <c r="F1598" s="131">
        <v>8.7912099121266227E-2</v>
      </c>
      <c r="G1598" s="131">
        <v>1.8534395320791415E-3</v>
      </c>
      <c r="H1598" s="145">
        <v>2.0000009999999995E-3</v>
      </c>
      <c r="I1598" s="145">
        <v>1.5750004999999997E-2</v>
      </c>
      <c r="J1598" s="132">
        <v>2.0077399458169332E-3</v>
      </c>
      <c r="K1598" s="146">
        <v>1.8851128891334834E-4</v>
      </c>
      <c r="L1598" s="147">
        <v>1.9703492928047796E-4</v>
      </c>
    </row>
    <row r="1599" spans="1:12" ht="15.75" x14ac:dyDescent="0.25">
      <c r="A1599" s="164" t="s">
        <v>67</v>
      </c>
      <c r="B1599" s="126">
        <v>2024</v>
      </c>
      <c r="C1599" s="165" t="s">
        <v>1791</v>
      </c>
      <c r="D1599" s="166">
        <v>3.5088283706007473E-2</v>
      </c>
      <c r="E1599" s="130">
        <v>1.7697883148703575E-2</v>
      </c>
      <c r="F1599" s="131">
        <v>7.6662433301427302E-2</v>
      </c>
      <c r="G1599" s="131">
        <v>1.7524287462150404E-3</v>
      </c>
      <c r="H1599" s="145">
        <v>2.0000009999999999E-3</v>
      </c>
      <c r="I1599" s="145">
        <v>1.5750004999999997E-2</v>
      </c>
      <c r="J1599" s="132">
        <v>1.8989905736937495E-3</v>
      </c>
      <c r="K1599" s="146">
        <v>1.6328036142355547E-4</v>
      </c>
      <c r="L1599" s="147">
        <v>1.7066317113446171E-4</v>
      </c>
    </row>
    <row r="1600" spans="1:12" ht="15.75" x14ac:dyDescent="0.25">
      <c r="A1600" s="164" t="s">
        <v>67</v>
      </c>
      <c r="B1600" s="126">
        <v>2025</v>
      </c>
      <c r="C1600" s="165" t="s">
        <v>1792</v>
      </c>
      <c r="D1600" s="166">
        <v>3.3964712281006101E-2</v>
      </c>
      <c r="E1600" s="130">
        <v>1.5457440305287534E-2</v>
      </c>
      <c r="F1600" s="131">
        <v>6.7572472310103562E-2</v>
      </c>
      <c r="G1600" s="131">
        <v>1.6684477015918822E-3</v>
      </c>
      <c r="H1600" s="145">
        <v>2.0000009999999995E-3</v>
      </c>
      <c r="I1600" s="145">
        <v>1.5750005000000001E-2</v>
      </c>
      <c r="J1600" s="132">
        <v>1.808501558249939E-3</v>
      </c>
      <c r="K1600" s="146">
        <v>1.4361492885754033E-4</v>
      </c>
      <c r="L1600" s="147">
        <v>1.5010856176994456E-4</v>
      </c>
    </row>
    <row r="1601" spans="1:12" ht="15.75" x14ac:dyDescent="0.25">
      <c r="A1601" s="164" t="s">
        <v>67</v>
      </c>
      <c r="B1601" s="126">
        <v>2026</v>
      </c>
      <c r="C1601" s="165" t="s">
        <v>1793</v>
      </c>
      <c r="D1601" s="166">
        <v>3.295136371626458E-2</v>
      </c>
      <c r="E1601" s="130">
        <v>1.3605034351003608E-2</v>
      </c>
      <c r="F1601" s="131">
        <v>6.0156048771064813E-2</v>
      </c>
      <c r="G1601" s="131">
        <v>1.5838733692104285E-3</v>
      </c>
      <c r="H1601" s="145">
        <v>2.0000009999999999E-3</v>
      </c>
      <c r="I1601" s="145">
        <v>1.5750005000000001E-2</v>
      </c>
      <c r="J1601" s="132">
        <v>1.7174551072096211E-3</v>
      </c>
      <c r="K1601" s="146">
        <v>1.2153575472250177E-4</v>
      </c>
      <c r="L1601" s="147">
        <v>1.2703106709926456E-4</v>
      </c>
    </row>
    <row r="1602" spans="1:12" ht="15.75" x14ac:dyDescent="0.25">
      <c r="A1602" s="164" t="s">
        <v>67</v>
      </c>
      <c r="B1602" s="126">
        <v>2027</v>
      </c>
      <c r="C1602" s="165" t="s">
        <v>1794</v>
      </c>
      <c r="D1602" s="166">
        <v>3.203699680992167E-2</v>
      </c>
      <c r="E1602" s="130">
        <v>1.2022571799845476E-2</v>
      </c>
      <c r="F1602" s="131">
        <v>5.3898588821273387E-2</v>
      </c>
      <c r="G1602" s="131">
        <v>1.4914456027710966E-3</v>
      </c>
      <c r="H1602" s="145">
        <v>2.0000009999999999E-3</v>
      </c>
      <c r="I1602" s="145">
        <v>1.5750005000000001E-2</v>
      </c>
      <c r="J1602" s="132">
        <v>1.6179521220230828E-3</v>
      </c>
      <c r="K1602" s="146">
        <v>9.7482369457620435E-5</v>
      </c>
      <c r="L1602" s="147">
        <v>1.0189008920632294E-4</v>
      </c>
    </row>
    <row r="1603" spans="1:12" ht="15.75" x14ac:dyDescent="0.25">
      <c r="A1603" s="164" t="s">
        <v>67</v>
      </c>
      <c r="B1603" s="126">
        <v>2028</v>
      </c>
      <c r="C1603" s="165" t="s">
        <v>1795</v>
      </c>
      <c r="D1603" s="166">
        <v>3.1222164957122864E-2</v>
      </c>
      <c r="E1603" s="130">
        <v>1.0713592824642236E-2</v>
      </c>
      <c r="F1603" s="131">
        <v>4.8709301301112368E-2</v>
      </c>
      <c r="G1603" s="131">
        <v>1.3980034415133982E-3</v>
      </c>
      <c r="H1603" s="145">
        <v>2.0000009999999995E-3</v>
      </c>
      <c r="I1603" s="145">
        <v>1.5750005000000004E-2</v>
      </c>
      <c r="J1603" s="132">
        <v>1.5171175043644537E-3</v>
      </c>
      <c r="K1603" s="146">
        <v>7.8789162781276449E-5</v>
      </c>
      <c r="L1603" s="147">
        <v>8.2351652745235696E-5</v>
      </c>
    </row>
    <row r="1604" spans="1:12" ht="15.75" x14ac:dyDescent="0.25">
      <c r="A1604" s="164" t="s">
        <v>67</v>
      </c>
      <c r="B1604" s="126">
        <v>2029</v>
      </c>
      <c r="C1604" s="165" t="s">
        <v>1796</v>
      </c>
      <c r="D1604" s="166">
        <v>3.0493932931446314E-2</v>
      </c>
      <c r="E1604" s="130">
        <v>9.5271038695181279E-3</v>
      </c>
      <c r="F1604" s="131">
        <v>4.4138204860051412E-2</v>
      </c>
      <c r="G1604" s="131">
        <v>1.3094565222009609E-3</v>
      </c>
      <c r="H1604" s="145">
        <v>2.0000009999999999E-3</v>
      </c>
      <c r="I1604" s="145">
        <v>1.5750005000000001E-2</v>
      </c>
      <c r="J1604" s="132">
        <v>1.4213878991996825E-3</v>
      </c>
      <c r="K1604" s="146">
        <v>6.526107802798644E-5</v>
      </c>
      <c r="L1604" s="147">
        <v>6.8211896668961223E-5</v>
      </c>
    </row>
    <row r="1605" spans="1:12" ht="15.75" x14ac:dyDescent="0.25">
      <c r="A1605" s="164" t="s">
        <v>67</v>
      </c>
      <c r="B1605" s="126">
        <v>2030</v>
      </c>
      <c r="C1605" s="165" t="s">
        <v>1797</v>
      </c>
      <c r="D1605" s="166">
        <v>2.984715877556781E-2</v>
      </c>
      <c r="E1605" s="130">
        <v>8.555666998712446E-3</v>
      </c>
      <c r="F1605" s="131">
        <v>4.0410898928744624E-2</v>
      </c>
      <c r="G1605" s="131">
        <v>1.2260512071877907E-3</v>
      </c>
      <c r="H1605" s="145">
        <v>2.0000009999999999E-3</v>
      </c>
      <c r="I1605" s="145">
        <v>1.5750004999999997E-2</v>
      </c>
      <c r="J1605" s="132">
        <v>1.3311583708641161E-3</v>
      </c>
      <c r="K1605" s="146">
        <v>5.3902157933734043E-5</v>
      </c>
      <c r="L1605" s="147">
        <v>5.6339372696105013E-5</v>
      </c>
    </row>
    <row r="1606" spans="1:12" ht="15.75" x14ac:dyDescent="0.25">
      <c r="A1606" s="164" t="s">
        <v>67</v>
      </c>
      <c r="B1606" s="126">
        <v>2031</v>
      </c>
      <c r="C1606" s="165" t="s">
        <v>1798</v>
      </c>
      <c r="D1606" s="166">
        <v>2.9480780920296764E-2</v>
      </c>
      <c r="E1606" s="130">
        <v>7.6795615325772277E-3</v>
      </c>
      <c r="F1606" s="131">
        <v>3.7072648271754535E-2</v>
      </c>
      <c r="G1606" s="131">
        <v>1.1505282802232834E-3</v>
      </c>
      <c r="H1606" s="145">
        <v>2.0000010000000004E-3</v>
      </c>
      <c r="I1606" s="145">
        <v>1.5750005000000004E-2</v>
      </c>
      <c r="J1606" s="132">
        <v>1.2492267671107944E-3</v>
      </c>
      <c r="K1606" s="146">
        <v>4.9027108241698411E-5</v>
      </c>
      <c r="L1606" s="147">
        <v>5.1243889460417229E-5</v>
      </c>
    </row>
    <row r="1607" spans="1:12" ht="15.75" x14ac:dyDescent="0.25">
      <c r="A1607" s="164" t="s">
        <v>67</v>
      </c>
      <c r="B1607" s="126">
        <v>2032</v>
      </c>
      <c r="C1607" s="165" t="s">
        <v>1799</v>
      </c>
      <c r="D1607" s="166">
        <v>2.8970451108628479E-2</v>
      </c>
      <c r="E1607" s="130">
        <v>6.9270753198384799E-3</v>
      </c>
      <c r="F1607" s="131">
        <v>3.4310740823331229E-2</v>
      </c>
      <c r="G1607" s="131">
        <v>1.0782265743286708E-3</v>
      </c>
      <c r="H1607" s="145">
        <v>2.0000009999999999E-3</v>
      </c>
      <c r="I1607" s="145">
        <v>1.5750005000000001E-2</v>
      </c>
      <c r="J1607" s="132">
        <v>1.1708494402167006E-3</v>
      </c>
      <c r="K1607" s="146">
        <v>4.2963334709689159E-5</v>
      </c>
      <c r="L1607" s="147">
        <v>4.4905942799419065E-5</v>
      </c>
    </row>
    <row r="1608" spans="1:12" ht="15.75" x14ac:dyDescent="0.25">
      <c r="A1608" s="164" t="s">
        <v>67</v>
      </c>
      <c r="B1608" s="126">
        <v>2033</v>
      </c>
      <c r="C1608" s="165" t="s">
        <v>1800</v>
      </c>
      <c r="D1608" s="166">
        <v>2.8521060518767245E-2</v>
      </c>
      <c r="E1608" s="130">
        <v>6.2946075506604459E-3</v>
      </c>
      <c r="F1608" s="131">
        <v>3.2096898320424234E-2</v>
      </c>
      <c r="G1608" s="131">
        <v>1.0132727336587247E-3</v>
      </c>
      <c r="H1608" s="145">
        <v>2.0000009999999995E-3</v>
      </c>
      <c r="I1608" s="145">
        <v>1.5750004999999997E-2</v>
      </c>
      <c r="J1608" s="132">
        <v>1.1003584249107976E-3</v>
      </c>
      <c r="K1608" s="146">
        <v>3.9378590349475523E-5</v>
      </c>
      <c r="L1608" s="147">
        <v>4.1159112118109871E-5</v>
      </c>
    </row>
    <row r="1609" spans="1:12" ht="15.75" x14ac:dyDescent="0.25">
      <c r="A1609" s="164" t="s">
        <v>67</v>
      </c>
      <c r="B1609" s="126">
        <v>2034</v>
      </c>
      <c r="C1609" s="165" t="s">
        <v>1801</v>
      </c>
      <c r="D1609" s="166">
        <v>2.8125325116681713E-2</v>
      </c>
      <c r="E1609" s="130">
        <v>5.7025252620106414E-3</v>
      </c>
      <c r="F1609" s="131">
        <v>3.0082548043682936E-2</v>
      </c>
      <c r="G1609" s="131">
        <v>9.5164974441068158E-4</v>
      </c>
      <c r="H1609" s="145">
        <v>2.0000009999999995E-3</v>
      </c>
      <c r="I1609" s="145">
        <v>1.5750004999999997E-2</v>
      </c>
      <c r="J1609" s="132">
        <v>1.0334604036993534E-3</v>
      </c>
      <c r="K1609" s="146">
        <v>3.6474961058022271E-5</v>
      </c>
      <c r="L1609" s="147">
        <v>3.8124191573750708E-5</v>
      </c>
    </row>
    <row r="1610" spans="1:12" ht="15.75" x14ac:dyDescent="0.25">
      <c r="A1610" s="164" t="s">
        <v>67</v>
      </c>
      <c r="B1610" s="126">
        <v>2035</v>
      </c>
      <c r="C1610" s="165" t="s">
        <v>1802</v>
      </c>
      <c r="D1610" s="166">
        <v>2.778047943463401E-2</v>
      </c>
      <c r="E1610" s="130">
        <v>5.1796112830201401E-3</v>
      </c>
      <c r="F1610" s="131">
        <v>2.8383931175280628E-2</v>
      </c>
      <c r="G1610" s="131">
        <v>8.9423427135300662E-4</v>
      </c>
      <c r="H1610" s="145">
        <v>2.0000010000000004E-3</v>
      </c>
      <c r="I1610" s="145">
        <v>1.5750005000000004E-2</v>
      </c>
      <c r="J1610" s="132">
        <v>9.7113178996635044E-4</v>
      </c>
      <c r="K1610" s="146">
        <v>3.3735683633452156E-5</v>
      </c>
      <c r="L1610" s="147">
        <v>3.5261058716315264E-5</v>
      </c>
    </row>
    <row r="1611" spans="1:12" ht="15.75" x14ac:dyDescent="0.25">
      <c r="A1611" s="164" t="s">
        <v>67</v>
      </c>
      <c r="B1611" s="126">
        <v>2036</v>
      </c>
      <c r="C1611" s="165" t="s">
        <v>1803</v>
      </c>
      <c r="D1611" s="166">
        <v>2.748097310824086E-2</v>
      </c>
      <c r="E1611" s="130">
        <v>4.7247162019712265E-3</v>
      </c>
      <c r="F1611" s="131">
        <v>2.6961230797751312E-2</v>
      </c>
      <c r="G1611" s="131">
        <v>8.4492330099245202E-4</v>
      </c>
      <c r="H1611" s="145">
        <v>2.0000009999999999E-3</v>
      </c>
      <c r="I1611" s="145">
        <v>1.5750005000000001E-2</v>
      </c>
      <c r="J1611" s="132">
        <v>9.1760606298774844E-4</v>
      </c>
      <c r="K1611" s="146">
        <v>3.1269549798795549E-5</v>
      </c>
      <c r="L1611" s="147">
        <v>3.2683425567567804E-5</v>
      </c>
    </row>
    <row r="1612" spans="1:12" ht="15.75" x14ac:dyDescent="0.25">
      <c r="A1612" s="164" t="s">
        <v>67</v>
      </c>
      <c r="B1612" s="126">
        <v>2037</v>
      </c>
      <c r="C1612" s="165" t="s">
        <v>1804</v>
      </c>
      <c r="D1612" s="166">
        <v>2.7223250886550098E-2</v>
      </c>
      <c r="E1612" s="130">
        <v>4.333154278160437E-3</v>
      </c>
      <c r="F1612" s="131">
        <v>2.5781532675603552E-2</v>
      </c>
      <c r="G1612" s="131">
        <v>8.0037940426680107E-4</v>
      </c>
      <c r="H1612" s="145">
        <v>2.0000009999999999E-3</v>
      </c>
      <c r="I1612" s="145">
        <v>1.5750005000000004E-2</v>
      </c>
      <c r="J1612" s="132">
        <v>8.6925030967371409E-4</v>
      </c>
      <c r="K1612" s="146">
        <v>2.9149474542078177E-5</v>
      </c>
      <c r="L1612" s="147">
        <v>3.046748337555061E-5</v>
      </c>
    </row>
    <row r="1613" spans="1:12" ht="15.75" x14ac:dyDescent="0.25">
      <c r="A1613" s="164" t="s">
        <v>67</v>
      </c>
      <c r="B1613" s="126">
        <v>2038</v>
      </c>
      <c r="C1613" s="165" t="s">
        <v>1805</v>
      </c>
      <c r="D1613" s="166">
        <v>2.7002668660380723E-2</v>
      </c>
      <c r="E1613" s="130">
        <v>3.966366707193779E-3</v>
      </c>
      <c r="F1613" s="131">
        <v>2.4675148902176675E-2</v>
      </c>
      <c r="G1613" s="131">
        <v>7.6010687823529566E-4</v>
      </c>
      <c r="H1613" s="145">
        <v>2.0000009999999999E-3</v>
      </c>
      <c r="I1613" s="145">
        <v>1.5750005000000001E-2</v>
      </c>
      <c r="J1613" s="132">
        <v>8.2551833061473808E-4</v>
      </c>
      <c r="K1613" s="146">
        <v>2.7550599392898358E-5</v>
      </c>
      <c r="L1613" s="147">
        <v>2.8796306454415416E-5</v>
      </c>
    </row>
    <row r="1614" spans="1:12" ht="15.75" x14ac:dyDescent="0.25">
      <c r="A1614" s="164" t="s">
        <v>67</v>
      </c>
      <c r="B1614" s="126">
        <v>2039</v>
      </c>
      <c r="C1614" s="165" t="s">
        <v>1806</v>
      </c>
      <c r="D1614" s="166">
        <v>2.681350845759372E-2</v>
      </c>
      <c r="E1614" s="130">
        <v>3.6209664481994695E-3</v>
      </c>
      <c r="F1614" s="131">
        <v>2.3635028101730845E-2</v>
      </c>
      <c r="G1614" s="131">
        <v>7.2375952076448409E-4</v>
      </c>
      <c r="H1614" s="145">
        <v>2.0000009999999999E-3</v>
      </c>
      <c r="I1614" s="145">
        <v>1.5750004999999997E-2</v>
      </c>
      <c r="J1614" s="132">
        <v>7.8604511435762003E-4</v>
      </c>
      <c r="K1614" s="146">
        <v>2.6174354933268137E-5</v>
      </c>
      <c r="L1614" s="147">
        <v>2.7357844565953054E-5</v>
      </c>
    </row>
    <row r="1615" spans="1:12" ht="15.75" x14ac:dyDescent="0.25">
      <c r="A1615" s="164" t="s">
        <v>67</v>
      </c>
      <c r="B1615" s="126">
        <v>2040</v>
      </c>
      <c r="C1615" s="165" t="s">
        <v>1807</v>
      </c>
      <c r="D1615" s="166">
        <v>2.6653606635717367E-2</v>
      </c>
      <c r="E1615" s="130">
        <v>3.3146298268529649E-3</v>
      </c>
      <c r="F1615" s="131">
        <v>2.2794685117331334E-2</v>
      </c>
      <c r="G1615" s="131">
        <v>6.913599876043426E-4</v>
      </c>
      <c r="H1615" s="145">
        <v>2.0000009999999999E-3</v>
      </c>
      <c r="I1615" s="145">
        <v>1.5750005000000001E-2</v>
      </c>
      <c r="J1615" s="132">
        <v>7.5085830201324804E-4</v>
      </c>
      <c r="K1615" s="146">
        <v>2.4997634772105906E-5</v>
      </c>
      <c r="L1615" s="147">
        <v>2.6127918686346583E-5</v>
      </c>
    </row>
    <row r="1616" spans="1:12" ht="15.75" x14ac:dyDescent="0.25">
      <c r="A1616" s="164" t="s">
        <v>67</v>
      </c>
      <c r="B1616" s="126">
        <v>2041</v>
      </c>
      <c r="C1616" s="165" t="s">
        <v>1808</v>
      </c>
      <c r="D1616" s="166">
        <v>2.6520027020341654E-2</v>
      </c>
      <c r="E1616" s="130">
        <v>3.0628208887913395E-3</v>
      </c>
      <c r="F1616" s="131">
        <v>2.2072309848025138E-2</v>
      </c>
      <c r="G1616" s="131">
        <v>6.6625307322416458E-4</v>
      </c>
      <c r="H1616" s="145">
        <v>2.0000009999999999E-3</v>
      </c>
      <c r="I1616" s="145">
        <v>1.5750005000000004E-2</v>
      </c>
      <c r="J1616" s="132">
        <v>7.2359403180551475E-4</v>
      </c>
      <c r="K1616" s="146">
        <v>2.3994373773099115E-5</v>
      </c>
      <c r="L1616" s="147">
        <v>2.5079286449228962E-5</v>
      </c>
    </row>
    <row r="1617" spans="1:12" ht="15.75" x14ac:dyDescent="0.25">
      <c r="A1617" s="164" t="s">
        <v>67</v>
      </c>
      <c r="B1617" s="126">
        <v>2042</v>
      </c>
      <c r="C1617" s="165" t="s">
        <v>1809</v>
      </c>
      <c r="D1617" s="166">
        <v>2.6406158138943044E-2</v>
      </c>
      <c r="E1617" s="130">
        <v>2.8442140788202826E-3</v>
      </c>
      <c r="F1617" s="131">
        <v>2.1406667941057968E-2</v>
      </c>
      <c r="G1617" s="131">
        <v>6.442964062293525E-4</v>
      </c>
      <c r="H1617" s="145">
        <v>2.0000009999999999E-3</v>
      </c>
      <c r="I1617" s="145">
        <v>1.5750005000000001E-2</v>
      </c>
      <c r="J1617" s="132">
        <v>6.9975094621973295E-4</v>
      </c>
      <c r="K1617" s="146">
        <v>2.3129363900019694E-5</v>
      </c>
      <c r="L1617" s="147">
        <v>2.4175170853660919E-5</v>
      </c>
    </row>
    <row r="1618" spans="1:12" ht="15.75" x14ac:dyDescent="0.25">
      <c r="A1618" s="164" t="s">
        <v>67</v>
      </c>
      <c r="B1618" s="126">
        <v>2043</v>
      </c>
      <c r="C1618" s="165" t="s">
        <v>1810</v>
      </c>
      <c r="D1618" s="166">
        <v>2.6311506706974415E-2</v>
      </c>
      <c r="E1618" s="130">
        <v>2.6819982274985743E-3</v>
      </c>
      <c r="F1618" s="131">
        <v>2.0911166286582916E-2</v>
      </c>
      <c r="G1618" s="131">
        <v>6.2540824469908092E-4</v>
      </c>
      <c r="H1618" s="145">
        <v>2.0000009999999999E-3</v>
      </c>
      <c r="I1618" s="145">
        <v>1.5750005000000001E-2</v>
      </c>
      <c r="J1618" s="132">
        <v>6.792371824686659E-4</v>
      </c>
      <c r="K1618" s="146">
        <v>2.244670602986652E-5</v>
      </c>
      <c r="L1618" s="147">
        <v>2.3461646588096651E-5</v>
      </c>
    </row>
    <row r="1619" spans="1:12" ht="15.75" x14ac:dyDescent="0.25">
      <c r="A1619" s="164" t="s">
        <v>67</v>
      </c>
      <c r="B1619" s="126">
        <v>2044</v>
      </c>
      <c r="C1619" s="165" t="s">
        <v>1811</v>
      </c>
      <c r="D1619" s="166">
        <v>2.6231448149147199E-2</v>
      </c>
      <c r="E1619" s="130">
        <v>2.5627408920896569E-3</v>
      </c>
      <c r="F1619" s="131">
        <v>2.0523828110802715E-2</v>
      </c>
      <c r="G1619" s="131">
        <v>6.0914914558020969E-4</v>
      </c>
      <c r="H1619" s="145">
        <v>2.0000010000000004E-3</v>
      </c>
      <c r="I1619" s="145">
        <v>1.5750005000000004E-2</v>
      </c>
      <c r="J1619" s="132">
        <v>6.6157635196806926E-4</v>
      </c>
      <c r="K1619" s="146">
        <v>2.1913814283578881E-5</v>
      </c>
      <c r="L1619" s="147">
        <v>2.2904660705740796E-5</v>
      </c>
    </row>
    <row r="1620" spans="1:12" ht="15.75" x14ac:dyDescent="0.25">
      <c r="A1620" s="164" t="s">
        <v>67</v>
      </c>
      <c r="B1620" s="126">
        <v>2045</v>
      </c>
      <c r="C1620" s="165" t="s">
        <v>1812</v>
      </c>
      <c r="D1620" s="166">
        <v>2.6161111631577031E-2</v>
      </c>
      <c r="E1620" s="130">
        <v>2.4819498862367088E-3</v>
      </c>
      <c r="F1620" s="131">
        <v>2.0250081718723296E-2</v>
      </c>
      <c r="G1620" s="131">
        <v>5.9514048149205583E-4</v>
      </c>
      <c r="H1620" s="145">
        <v>2.0000009999999995E-3</v>
      </c>
      <c r="I1620" s="145">
        <v>1.5750005000000001E-2</v>
      </c>
      <c r="J1620" s="132">
        <v>6.4635956810658304E-4</v>
      </c>
      <c r="K1620" s="146">
        <v>2.1473706943679095E-5</v>
      </c>
      <c r="L1620" s="147">
        <v>2.2444649168659404E-5</v>
      </c>
    </row>
    <row r="1621" spans="1:12" ht="15.75" x14ac:dyDescent="0.25">
      <c r="A1621" s="164" t="s">
        <v>67</v>
      </c>
      <c r="B1621" s="126">
        <v>2046</v>
      </c>
      <c r="C1621" s="165" t="s">
        <v>1813</v>
      </c>
      <c r="D1621" s="166">
        <v>2.6100646644066885E-2</v>
      </c>
      <c r="E1621" s="130">
        <v>2.409659415865959E-3</v>
      </c>
      <c r="F1621" s="131">
        <v>2.001419838337665E-2</v>
      </c>
      <c r="G1621" s="131">
        <v>5.8327148163111314E-4</v>
      </c>
      <c r="H1621" s="145">
        <v>2.0000009999999999E-3</v>
      </c>
      <c r="I1621" s="145">
        <v>1.5750005000000001E-2</v>
      </c>
      <c r="J1621" s="132">
        <v>6.3346651155333621E-4</v>
      </c>
      <c r="K1621" s="146">
        <v>2.1118490313503018E-5</v>
      </c>
      <c r="L1621" s="147">
        <v>2.2073378025496485E-5</v>
      </c>
    </row>
    <row r="1622" spans="1:12" ht="15.75" x14ac:dyDescent="0.25">
      <c r="A1622" s="164" t="s">
        <v>67</v>
      </c>
      <c r="B1622" s="126">
        <v>2047</v>
      </c>
      <c r="C1622" s="165" t="s">
        <v>1814</v>
      </c>
      <c r="D1622" s="166">
        <v>2.6049908477025437E-2</v>
      </c>
      <c r="E1622" s="130">
        <v>2.3484203950609695E-3</v>
      </c>
      <c r="F1622" s="131">
        <v>1.9815677127522847E-2</v>
      </c>
      <c r="G1622" s="131">
        <v>5.734116330736713E-4</v>
      </c>
      <c r="H1622" s="145">
        <v>2.0000009999999995E-3</v>
      </c>
      <c r="I1622" s="145">
        <v>1.5750005000000001E-2</v>
      </c>
      <c r="J1622" s="132">
        <v>6.2275691096470094E-4</v>
      </c>
      <c r="K1622" s="146">
        <v>2.0781403539343295E-5</v>
      </c>
      <c r="L1622" s="147">
        <v>2.1721049295172969E-5</v>
      </c>
    </row>
    <row r="1623" spans="1:12" ht="15.75" x14ac:dyDescent="0.25">
      <c r="A1623" s="164" t="s">
        <v>67</v>
      </c>
      <c r="B1623" s="126">
        <v>2048</v>
      </c>
      <c r="C1623" s="165" t="s">
        <v>1815</v>
      </c>
      <c r="D1623" s="166">
        <v>2.6006260782433753E-2</v>
      </c>
      <c r="E1623" s="130">
        <v>2.3004903693713036E-3</v>
      </c>
      <c r="F1623" s="131">
        <v>1.9657224519070243E-2</v>
      </c>
      <c r="G1623" s="131">
        <v>5.6518591638047373E-4</v>
      </c>
      <c r="H1623" s="145">
        <v>2.0000009999999999E-3</v>
      </c>
      <c r="I1623" s="145">
        <v>1.5750005000000001E-2</v>
      </c>
      <c r="J1623" s="132">
        <v>6.1382622239879625E-4</v>
      </c>
      <c r="K1623" s="146">
        <v>2.0423636435642994E-5</v>
      </c>
      <c r="L1623" s="147">
        <v>2.1347097524561829E-5</v>
      </c>
    </row>
    <row r="1624" spans="1:12" ht="15.75" x14ac:dyDescent="0.25">
      <c r="A1624" s="164" t="s">
        <v>67</v>
      </c>
      <c r="B1624" s="126">
        <v>2049</v>
      </c>
      <c r="C1624" s="165" t="s">
        <v>1816</v>
      </c>
      <c r="D1624" s="166">
        <v>2.5968722795525742E-2</v>
      </c>
      <c r="E1624" s="130">
        <v>2.2830950160410523E-3</v>
      </c>
      <c r="F1624" s="131">
        <v>1.9660070876689723E-2</v>
      </c>
      <c r="G1624" s="131">
        <v>5.6004001401071309E-4</v>
      </c>
      <c r="H1624" s="145">
        <v>2.0000009999999999E-3</v>
      </c>
      <c r="I1624" s="145">
        <v>1.5750004999999997E-2</v>
      </c>
      <c r="J1624" s="132">
        <v>6.0823881304394997E-4</v>
      </c>
      <c r="K1624" s="146">
        <v>2.0196680859246127E-5</v>
      </c>
      <c r="L1624" s="147">
        <v>2.1109879623358412E-5</v>
      </c>
    </row>
    <row r="1625" spans="1:12" ht="15.75" x14ac:dyDescent="0.25">
      <c r="A1625" s="164" t="s">
        <v>67</v>
      </c>
      <c r="B1625" s="126">
        <v>2050</v>
      </c>
      <c r="C1625" s="165" t="s">
        <v>1817</v>
      </c>
      <c r="D1625" s="166">
        <v>2.5937374504020422E-2</v>
      </c>
      <c r="E1625" s="130">
        <v>2.2692625832479597E-3</v>
      </c>
      <c r="F1625" s="131">
        <v>1.9665088999139213E-2</v>
      </c>
      <c r="G1625" s="131">
        <v>5.5581357191534402E-4</v>
      </c>
      <c r="H1625" s="145">
        <v>2.0000009999999999E-3</v>
      </c>
      <c r="I1625" s="145">
        <v>1.5750005000000001E-2</v>
      </c>
      <c r="J1625" s="132">
        <v>6.0365272921357775E-4</v>
      </c>
      <c r="K1625" s="146">
        <v>1.9952493516487701E-5</v>
      </c>
      <c r="L1625" s="147">
        <v>2.0854650485895892E-5</v>
      </c>
    </row>
    <row r="1626" spans="1:12" ht="15.75" x14ac:dyDescent="0.25">
      <c r="A1626" s="164" t="s">
        <v>64</v>
      </c>
      <c r="B1626" s="126">
        <v>2015</v>
      </c>
      <c r="C1626" s="165" t="s">
        <v>66</v>
      </c>
      <c r="D1626" s="166">
        <v>4.4545008148838737E-2</v>
      </c>
      <c r="E1626" s="130">
        <v>6.9906696726440454E-2</v>
      </c>
      <c r="F1626" s="131">
        <v>0.25282605463574276</v>
      </c>
      <c r="G1626" s="131">
        <v>2.2859091477702154E-3</v>
      </c>
      <c r="H1626" s="145">
        <v>2.0000009999999999E-3</v>
      </c>
      <c r="I1626" s="145">
        <v>1.5750005000000001E-2</v>
      </c>
      <c r="J1626" s="132">
        <v>2.470360882958913E-3</v>
      </c>
      <c r="K1626" s="146">
        <v>2.3181869792218658E-4</v>
      </c>
      <c r="L1626" s="147">
        <v>2.4230051254512958E-4</v>
      </c>
    </row>
    <row r="1627" spans="1:12" ht="15.75" x14ac:dyDescent="0.25">
      <c r="A1627" s="164" t="s">
        <v>64</v>
      </c>
      <c r="B1627" s="126">
        <v>2016</v>
      </c>
      <c r="C1627" s="165" t="s">
        <v>65</v>
      </c>
      <c r="D1627" s="166">
        <v>4.3588607189394335E-2</v>
      </c>
      <c r="E1627" s="130">
        <v>5.7794860505314467E-2</v>
      </c>
      <c r="F1627" s="131">
        <v>0.2156555356921101</v>
      </c>
      <c r="G1627" s="131">
        <v>2.1090088952049097E-3</v>
      </c>
      <c r="H1627" s="145">
        <v>2.0000009999999999E-3</v>
      </c>
      <c r="I1627" s="145">
        <v>1.5750005000000001E-2</v>
      </c>
      <c r="J1627" s="132">
        <v>2.2813301522150646E-3</v>
      </c>
      <c r="K1627" s="146">
        <v>1.9333547180152593E-4</v>
      </c>
      <c r="L1627" s="147">
        <v>2.0207724567486286E-4</v>
      </c>
    </row>
    <row r="1628" spans="1:12" ht="15.75" x14ac:dyDescent="0.25">
      <c r="A1628" s="164" t="s">
        <v>64</v>
      </c>
      <c r="B1628" s="126">
        <v>2017</v>
      </c>
      <c r="C1628" s="165" t="s">
        <v>1818</v>
      </c>
      <c r="D1628" s="166">
        <v>4.2456865452008163E-2</v>
      </c>
      <c r="E1628" s="130">
        <v>4.7386795212794444E-2</v>
      </c>
      <c r="F1628" s="131">
        <v>0.18292560604205746</v>
      </c>
      <c r="G1628" s="131">
        <v>2.0047444002498239E-3</v>
      </c>
      <c r="H1628" s="145">
        <v>2.0000009999999995E-3</v>
      </c>
      <c r="I1628" s="145">
        <v>1.5750004999999997E-2</v>
      </c>
      <c r="J1628" s="132">
        <v>2.1702009688120577E-3</v>
      </c>
      <c r="K1628" s="146">
        <v>1.7342702358150644E-4</v>
      </c>
      <c r="L1628" s="147">
        <v>1.8126862267108391E-4</v>
      </c>
    </row>
    <row r="1629" spans="1:12" ht="15.75" x14ac:dyDescent="0.25">
      <c r="A1629" s="164" t="s">
        <v>64</v>
      </c>
      <c r="B1629" s="126">
        <v>2018</v>
      </c>
      <c r="C1629" s="165" t="s">
        <v>1819</v>
      </c>
      <c r="D1629" s="166">
        <v>4.126594050556559E-2</v>
      </c>
      <c r="E1629" s="130">
        <v>3.8420040053700553E-2</v>
      </c>
      <c r="F1629" s="131">
        <v>0.15445345510885478</v>
      </c>
      <c r="G1629" s="131">
        <v>1.9406256345239946E-3</v>
      </c>
      <c r="H1629" s="145">
        <v>2.0000009999999999E-3</v>
      </c>
      <c r="I1629" s="145">
        <v>1.5750005000000004E-2</v>
      </c>
      <c r="J1629" s="132">
        <v>2.1023579789948752E-3</v>
      </c>
      <c r="K1629" s="146">
        <v>1.5630571178150003E-4</v>
      </c>
      <c r="L1629" s="147">
        <v>1.6337316376377622E-4</v>
      </c>
    </row>
    <row r="1630" spans="1:12" ht="15.75" x14ac:dyDescent="0.25">
      <c r="A1630" s="164" t="s">
        <v>64</v>
      </c>
      <c r="B1630" s="126">
        <v>2019</v>
      </c>
      <c r="C1630" s="165" t="s">
        <v>1820</v>
      </c>
      <c r="D1630" s="166">
        <v>4.0057333789748108E-2</v>
      </c>
      <c r="E1630" s="130">
        <v>3.1429635682108721E-2</v>
      </c>
      <c r="F1630" s="131">
        <v>0.13082825752381863</v>
      </c>
      <c r="G1630" s="131">
        <v>1.8963160598334998E-3</v>
      </c>
      <c r="H1630" s="145">
        <v>2.0000009999999999E-3</v>
      </c>
      <c r="I1630" s="145">
        <v>1.5750005000000001E-2</v>
      </c>
      <c r="J1630" s="132">
        <v>2.0556113229166198E-3</v>
      </c>
      <c r="K1630" s="146">
        <v>1.3953964360679529E-4</v>
      </c>
      <c r="L1630" s="147">
        <v>1.4584900690409032E-4</v>
      </c>
    </row>
    <row r="1631" spans="1:12" ht="15.75" x14ac:dyDescent="0.25">
      <c r="A1631" s="164" t="s">
        <v>64</v>
      </c>
      <c r="B1631" s="126">
        <v>2020</v>
      </c>
      <c r="C1631" s="165" t="s">
        <v>1821</v>
      </c>
      <c r="D1631" s="166">
        <v>3.8847190241261861E-2</v>
      </c>
      <c r="E1631" s="130">
        <v>2.6106533500242685E-2</v>
      </c>
      <c r="F1631" s="131">
        <v>0.11122844211302545</v>
      </c>
      <c r="G1631" s="131">
        <v>1.8300549309232658E-3</v>
      </c>
      <c r="H1631" s="145">
        <v>2.0000009999999995E-3</v>
      </c>
      <c r="I1631" s="145">
        <v>1.5750004999999997E-2</v>
      </c>
      <c r="J1631" s="132">
        <v>1.9844120059993356E-3</v>
      </c>
      <c r="K1631" s="146">
        <v>1.2676464306987417E-4</v>
      </c>
      <c r="L1631" s="147">
        <v>1.324963770581595E-4</v>
      </c>
    </row>
    <row r="1632" spans="1:12" ht="15.75" x14ac:dyDescent="0.25">
      <c r="A1632" s="164" t="s">
        <v>64</v>
      </c>
      <c r="B1632" s="126">
        <v>2021</v>
      </c>
      <c r="C1632" s="165" t="s">
        <v>1822</v>
      </c>
      <c r="D1632" s="166">
        <v>3.7681324195130012E-2</v>
      </c>
      <c r="E1632" s="130">
        <v>2.1885806228969535E-2</v>
      </c>
      <c r="F1632" s="131">
        <v>9.4689192645789538E-2</v>
      </c>
      <c r="G1632" s="131">
        <v>1.7288694826447825E-3</v>
      </c>
      <c r="H1632" s="145">
        <v>2.0000009999999999E-3</v>
      </c>
      <c r="I1632" s="145">
        <v>1.5750005000000001E-2</v>
      </c>
      <c r="J1632" s="132">
        <v>1.8751050575567139E-3</v>
      </c>
      <c r="K1632" s="146">
        <v>1.1413981778412774E-4</v>
      </c>
      <c r="L1632" s="147">
        <v>1.1930071232906791E-4</v>
      </c>
    </row>
    <row r="1633" spans="1:12" ht="15.75" x14ac:dyDescent="0.25">
      <c r="A1633" s="164" t="s">
        <v>64</v>
      </c>
      <c r="B1633" s="126">
        <v>2022</v>
      </c>
      <c r="C1633" s="165" t="s">
        <v>1823</v>
      </c>
      <c r="D1633" s="166">
        <v>3.6507432570238439E-2</v>
      </c>
      <c r="E1633" s="130">
        <v>1.8017367922938794E-2</v>
      </c>
      <c r="F1633" s="131">
        <v>8.0610459235589363E-2</v>
      </c>
      <c r="G1633" s="131">
        <v>1.6321421493169122E-3</v>
      </c>
      <c r="H1633" s="145">
        <v>2.0000010000000004E-3</v>
      </c>
      <c r="I1633" s="145">
        <v>1.5750004999999997E-2</v>
      </c>
      <c r="J1633" s="132">
        <v>1.7706686382756754E-3</v>
      </c>
      <c r="K1633" s="146">
        <v>1.0247189097534422E-4</v>
      </c>
      <c r="L1633" s="147">
        <v>1.0710522105943586E-4</v>
      </c>
    </row>
    <row r="1634" spans="1:12" ht="15.75" x14ac:dyDescent="0.25">
      <c r="A1634" s="164" t="s">
        <v>64</v>
      </c>
      <c r="B1634" s="126">
        <v>2023</v>
      </c>
      <c r="C1634" s="165" t="s">
        <v>1824</v>
      </c>
      <c r="D1634" s="166">
        <v>3.5351669670958333E-2</v>
      </c>
      <c r="E1634" s="130">
        <v>1.5405275269370782E-2</v>
      </c>
      <c r="F1634" s="131">
        <v>6.9529142470826102E-2</v>
      </c>
      <c r="G1634" s="131">
        <v>1.5473760309145095E-3</v>
      </c>
      <c r="H1634" s="145">
        <v>2.0000009999999999E-3</v>
      </c>
      <c r="I1634" s="145">
        <v>1.5750004999999997E-2</v>
      </c>
      <c r="J1634" s="132">
        <v>1.6789489983111846E-3</v>
      </c>
      <c r="K1634" s="146">
        <v>9.2374591185176354E-5</v>
      </c>
      <c r="L1634" s="147">
        <v>9.6551358467766095E-5</v>
      </c>
    </row>
    <row r="1635" spans="1:12" ht="15.75" x14ac:dyDescent="0.25">
      <c r="A1635" s="164" t="s">
        <v>64</v>
      </c>
      <c r="B1635" s="126">
        <v>2024</v>
      </c>
      <c r="C1635" s="165" t="s">
        <v>1825</v>
      </c>
      <c r="D1635" s="166">
        <v>3.4222103684193129E-2</v>
      </c>
      <c r="E1635" s="130">
        <v>1.3235735501327103E-2</v>
      </c>
      <c r="F1635" s="131">
        <v>6.0421113846582365E-2</v>
      </c>
      <c r="G1635" s="131">
        <v>1.4721554755686471E-3</v>
      </c>
      <c r="H1635" s="145">
        <v>2.0000009999999995E-3</v>
      </c>
      <c r="I1635" s="145">
        <v>1.5750004999999997E-2</v>
      </c>
      <c r="J1635" s="132">
        <v>1.5975921229505574E-3</v>
      </c>
      <c r="K1635" s="146">
        <v>8.2542200906055908E-5</v>
      </c>
      <c r="L1635" s="147">
        <v>8.6274398669710127E-5</v>
      </c>
    </row>
    <row r="1636" spans="1:12" ht="15.75" x14ac:dyDescent="0.25">
      <c r="A1636" s="164" t="s">
        <v>64</v>
      </c>
      <c r="B1636" s="126">
        <v>2025</v>
      </c>
      <c r="C1636" s="165" t="s">
        <v>1826</v>
      </c>
      <c r="D1636" s="166">
        <v>3.3115092429379864E-2</v>
      </c>
      <c r="E1636" s="130">
        <v>1.1505739223961996E-2</v>
      </c>
      <c r="F1636" s="131">
        <v>5.3195823256683226E-2</v>
      </c>
      <c r="G1636" s="131">
        <v>1.4093936070337064E-3</v>
      </c>
      <c r="H1636" s="145">
        <v>2.0000009999999999E-3</v>
      </c>
      <c r="I1636" s="145">
        <v>1.5750004999999997E-2</v>
      </c>
      <c r="J1636" s="132">
        <v>1.5296951153086946E-3</v>
      </c>
      <c r="K1636" s="146">
        <v>7.4264041522121183E-5</v>
      </c>
      <c r="L1636" s="147">
        <v>7.762193591684368E-5</v>
      </c>
    </row>
    <row r="1637" spans="1:12" ht="15.75" x14ac:dyDescent="0.25">
      <c r="A1637" s="164" t="s">
        <v>64</v>
      </c>
      <c r="B1637" s="126">
        <v>2026</v>
      </c>
      <c r="C1637" s="165" t="s">
        <v>1827</v>
      </c>
      <c r="D1637" s="166">
        <v>3.2070153107086247E-2</v>
      </c>
      <c r="E1637" s="130">
        <v>1.0102661434820614E-2</v>
      </c>
      <c r="F1637" s="131">
        <v>4.7422944489951178E-2</v>
      </c>
      <c r="G1637" s="131">
        <v>1.3442034494606178E-3</v>
      </c>
      <c r="H1637" s="145">
        <v>2.0000009999999995E-3</v>
      </c>
      <c r="I1637" s="145">
        <v>1.5750005000000001E-2</v>
      </c>
      <c r="J1637" s="132">
        <v>1.4591880612119215E-3</v>
      </c>
      <c r="K1637" s="146">
        <v>6.5020033342591692E-5</v>
      </c>
      <c r="L1637" s="147">
        <v>6.7959944844119872E-5</v>
      </c>
    </row>
    <row r="1638" spans="1:12" ht="15.75" x14ac:dyDescent="0.25">
      <c r="A1638" s="164" t="s">
        <v>64</v>
      </c>
      <c r="B1638" s="126">
        <v>2027</v>
      </c>
      <c r="C1638" s="165" t="s">
        <v>1828</v>
      </c>
      <c r="D1638" s="166">
        <v>3.1143539471881879E-2</v>
      </c>
      <c r="E1638" s="130">
        <v>8.9117990744688892E-3</v>
      </c>
      <c r="F1638" s="131">
        <v>4.2594488199471196E-2</v>
      </c>
      <c r="G1638" s="131">
        <v>1.2695896125205044E-3</v>
      </c>
      <c r="H1638" s="145">
        <v>2.0000009999999999E-3</v>
      </c>
      <c r="I1638" s="145">
        <v>1.5750005000000001E-2</v>
      </c>
      <c r="J1638" s="132">
        <v>1.3784839989800554E-3</v>
      </c>
      <c r="K1638" s="146">
        <v>5.4526269011920486E-5</v>
      </c>
      <c r="L1638" s="147">
        <v>5.6991701251686402E-5</v>
      </c>
    </row>
    <row r="1639" spans="1:12" ht="15.75" x14ac:dyDescent="0.25">
      <c r="A1639" s="164" t="s">
        <v>64</v>
      </c>
      <c r="B1639" s="126">
        <v>2028</v>
      </c>
      <c r="C1639" s="165" t="s">
        <v>1829</v>
      </c>
      <c r="D1639" s="166">
        <v>3.0307203318801674E-2</v>
      </c>
      <c r="E1639" s="130">
        <v>7.9320808645244861E-3</v>
      </c>
      <c r="F1639" s="131">
        <v>3.8654383611031636E-2</v>
      </c>
      <c r="G1639" s="131">
        <v>1.1910033598019909E-3</v>
      </c>
      <c r="H1639" s="145">
        <v>2.0000009999999999E-3</v>
      </c>
      <c r="I1639" s="145">
        <v>1.5750004999999997E-2</v>
      </c>
      <c r="J1639" s="132">
        <v>1.2933203532558917E-3</v>
      </c>
      <c r="K1639" s="146">
        <v>4.7286937346457967E-5</v>
      </c>
      <c r="L1639" s="147">
        <v>4.9425041075135272E-5</v>
      </c>
    </row>
    <row r="1640" spans="1:12" ht="15.75" x14ac:dyDescent="0.25">
      <c r="A1640" s="164" t="s">
        <v>64</v>
      </c>
      <c r="B1640" s="126">
        <v>2029</v>
      </c>
      <c r="C1640" s="165" t="s">
        <v>1830</v>
      </c>
      <c r="D1640" s="166">
        <v>2.9556455166972105E-2</v>
      </c>
      <c r="E1640" s="130">
        <v>7.0892473004027252E-3</v>
      </c>
      <c r="F1640" s="131">
        <v>3.5350591213162065E-2</v>
      </c>
      <c r="G1640" s="131">
        <v>1.1151026865074852E-3</v>
      </c>
      <c r="H1640" s="145">
        <v>2.0000009999999999E-3</v>
      </c>
      <c r="I1640" s="145">
        <v>1.5750005000000004E-2</v>
      </c>
      <c r="J1640" s="132">
        <v>1.2110415161562037E-3</v>
      </c>
      <c r="K1640" s="146">
        <v>4.0932939252366286E-5</v>
      </c>
      <c r="L1640" s="147">
        <v>4.2783743162340254E-5</v>
      </c>
    </row>
    <row r="1641" spans="1:12" ht="15.75" x14ac:dyDescent="0.25">
      <c r="A1641" s="164" t="s">
        <v>64</v>
      </c>
      <c r="B1641" s="126">
        <v>2030</v>
      </c>
      <c r="C1641" s="165" t="s">
        <v>1831</v>
      </c>
      <c r="D1641" s="166">
        <v>2.8885351260903497E-2</v>
      </c>
      <c r="E1641" s="130">
        <v>6.3806569371695184E-3</v>
      </c>
      <c r="F1641" s="131">
        <v>3.2596045106762062E-2</v>
      </c>
      <c r="G1641" s="131">
        <v>1.044537129829228E-3</v>
      </c>
      <c r="H1641" s="145">
        <v>2.0000009999999995E-3</v>
      </c>
      <c r="I1641" s="145">
        <v>1.5750005000000001E-2</v>
      </c>
      <c r="J1641" s="132">
        <v>1.1344829400790734E-3</v>
      </c>
      <c r="K1641" s="146">
        <v>3.6508833358005172E-5</v>
      </c>
      <c r="L1641" s="147">
        <v>3.8159597671503981E-5</v>
      </c>
    </row>
    <row r="1642" spans="1:12" ht="15.75" x14ac:dyDescent="0.25">
      <c r="A1642" s="164" t="s">
        <v>64</v>
      </c>
      <c r="B1642" s="126">
        <v>2031</v>
      </c>
      <c r="C1642" s="165" t="s">
        <v>1832</v>
      </c>
      <c r="D1642" s="166">
        <v>2.8290318116145123E-2</v>
      </c>
      <c r="E1642" s="130">
        <v>5.7571323637452439E-3</v>
      </c>
      <c r="F1642" s="131">
        <v>3.0209684092995761E-2</v>
      </c>
      <c r="G1642" s="131">
        <v>9.7861212858217986E-4</v>
      </c>
      <c r="H1642" s="145">
        <v>2.0000009999999999E-3</v>
      </c>
      <c r="I1642" s="145">
        <v>1.5750005000000001E-2</v>
      </c>
      <c r="J1642" s="132">
        <v>1.0629181460115635E-3</v>
      </c>
      <c r="K1642" s="146">
        <v>3.3319646735276949E-5</v>
      </c>
      <c r="L1642" s="147">
        <v>3.4826212700554389E-5</v>
      </c>
    </row>
    <row r="1643" spans="1:12" ht="15.75" x14ac:dyDescent="0.25">
      <c r="A1643" s="164" t="s">
        <v>64</v>
      </c>
      <c r="B1643" s="126">
        <v>2032</v>
      </c>
      <c r="C1643" s="165" t="s">
        <v>1833</v>
      </c>
      <c r="D1643" s="166">
        <v>2.7761918153631531E-2</v>
      </c>
      <c r="E1643" s="130">
        <v>5.2237048331680216E-3</v>
      </c>
      <c r="F1643" s="131">
        <v>2.8240267132301232E-2</v>
      </c>
      <c r="G1643" s="131">
        <v>9.1752407214516351E-4</v>
      </c>
      <c r="H1643" s="145">
        <v>2.0000009999999999E-3</v>
      </c>
      <c r="I1643" s="145">
        <v>1.5750005000000004E-2</v>
      </c>
      <c r="J1643" s="132">
        <v>9.9659345041796621E-4</v>
      </c>
      <c r="K1643" s="146">
        <v>3.0623786478608525E-5</v>
      </c>
      <c r="L1643" s="147">
        <v>3.2008464984297569E-5</v>
      </c>
    </row>
    <row r="1644" spans="1:12" ht="15.75" x14ac:dyDescent="0.25">
      <c r="A1644" s="164" t="s">
        <v>64</v>
      </c>
      <c r="B1644" s="126">
        <v>2033</v>
      </c>
      <c r="C1644" s="165" t="s">
        <v>1834</v>
      </c>
      <c r="D1644" s="166">
        <v>2.7295625875114908E-2</v>
      </c>
      <c r="E1644" s="130">
        <v>4.7621970259569615E-3</v>
      </c>
      <c r="F1644" s="131">
        <v>2.6604474227352643E-2</v>
      </c>
      <c r="G1644" s="131">
        <v>8.6161160173989432E-4</v>
      </c>
      <c r="H1644" s="145">
        <v>2.0000009999999999E-3</v>
      </c>
      <c r="I1644" s="145">
        <v>1.5750005000000001E-2</v>
      </c>
      <c r="J1644" s="132">
        <v>9.3586578987377763E-4</v>
      </c>
      <c r="K1644" s="146">
        <v>2.8691447710961221E-5</v>
      </c>
      <c r="L1644" s="147">
        <v>2.9988747258633475E-5</v>
      </c>
    </row>
    <row r="1645" spans="1:12" ht="15.75" x14ac:dyDescent="0.25">
      <c r="A1645" s="164" t="s">
        <v>64</v>
      </c>
      <c r="B1645" s="126">
        <v>2034</v>
      </c>
      <c r="C1645" s="165" t="s">
        <v>1835</v>
      </c>
      <c r="D1645" s="166">
        <v>2.6885756578614989E-2</v>
      </c>
      <c r="E1645" s="130">
        <v>4.3430254616376122E-3</v>
      </c>
      <c r="F1645" s="131">
        <v>2.5166952081330334E-2</v>
      </c>
      <c r="G1645" s="131">
        <v>8.0964166309795908E-4</v>
      </c>
      <c r="H1645" s="145">
        <v>2.0000009999999999E-3</v>
      </c>
      <c r="I1645" s="145">
        <v>1.5750005000000001E-2</v>
      </c>
      <c r="J1645" s="132">
        <v>8.7941916669459703E-4</v>
      </c>
      <c r="K1645" s="146">
        <v>2.6900086817491415E-5</v>
      </c>
      <c r="L1645" s="147">
        <v>2.8116382841210593E-5</v>
      </c>
    </row>
    <row r="1646" spans="1:12" ht="15.75" x14ac:dyDescent="0.25">
      <c r="A1646" s="164" t="s">
        <v>64</v>
      </c>
      <c r="B1646" s="126">
        <v>2035</v>
      </c>
      <c r="C1646" s="165" t="s">
        <v>1836</v>
      </c>
      <c r="D1646" s="166">
        <v>2.6527376018927656E-2</v>
      </c>
      <c r="E1646" s="130">
        <v>3.9807768750893856E-3</v>
      </c>
      <c r="F1646" s="131">
        <v>2.3989980297683365E-2</v>
      </c>
      <c r="G1646" s="131">
        <v>7.6216214718140404E-4</v>
      </c>
      <c r="H1646" s="145">
        <v>2.0000009999999999E-3</v>
      </c>
      <c r="I1646" s="145">
        <v>1.5750005000000001E-2</v>
      </c>
      <c r="J1646" s="132">
        <v>8.2785561576861411E-4</v>
      </c>
      <c r="K1646" s="146">
        <v>2.5142641571648192E-5</v>
      </c>
      <c r="L1646" s="147">
        <v>2.6279474628943058E-5</v>
      </c>
    </row>
    <row r="1647" spans="1:12" ht="15.75" x14ac:dyDescent="0.25">
      <c r="A1647" s="164" t="s">
        <v>64</v>
      </c>
      <c r="B1647" s="126">
        <v>2036</v>
      </c>
      <c r="C1647" s="165" t="s">
        <v>1837</v>
      </c>
      <c r="D1647" s="166">
        <v>2.6215767671074475E-2</v>
      </c>
      <c r="E1647" s="130">
        <v>3.6577182133462087E-3</v>
      </c>
      <c r="F1647" s="131">
        <v>2.2966703908452509E-2</v>
      </c>
      <c r="G1647" s="131">
        <v>7.2097545711870238E-4</v>
      </c>
      <c r="H1647" s="145">
        <v>2.0000009999999999E-3</v>
      </c>
      <c r="I1647" s="145">
        <v>1.5750005000000001E-2</v>
      </c>
      <c r="J1647" s="132">
        <v>7.8312207656316404E-4</v>
      </c>
      <c r="K1647" s="146">
        <v>2.3698092955184619E-5</v>
      </c>
      <c r="L1647" s="147">
        <v>2.4769617383821224E-5</v>
      </c>
    </row>
    <row r="1648" spans="1:12" ht="15.75" x14ac:dyDescent="0.25">
      <c r="A1648" s="164" t="s">
        <v>64</v>
      </c>
      <c r="B1648" s="126">
        <v>2037</v>
      </c>
      <c r="C1648" s="165" t="s">
        <v>1838</v>
      </c>
      <c r="D1648" s="166">
        <v>2.5947477581288795E-2</v>
      </c>
      <c r="E1648" s="130">
        <v>3.3832666396616264E-3</v>
      </c>
      <c r="F1648" s="131">
        <v>2.2137500536586151E-2</v>
      </c>
      <c r="G1648" s="131">
        <v>6.8436644963093085E-4</v>
      </c>
      <c r="H1648" s="145">
        <v>2.0000010000000004E-3</v>
      </c>
      <c r="I1648" s="145">
        <v>1.5750005000000004E-2</v>
      </c>
      <c r="J1648" s="132">
        <v>7.4336282771162051E-4</v>
      </c>
      <c r="K1648" s="146">
        <v>2.2365105477909945E-5</v>
      </c>
      <c r="L1648" s="147">
        <v>2.3376355139446471E-5</v>
      </c>
    </row>
    <row r="1649" spans="1:12" ht="15.75" x14ac:dyDescent="0.25">
      <c r="A1649" s="164" t="s">
        <v>64</v>
      </c>
      <c r="B1649" s="126">
        <v>2038</v>
      </c>
      <c r="C1649" s="165" t="s">
        <v>1839</v>
      </c>
      <c r="D1649" s="166">
        <v>2.5718032411724226E-2</v>
      </c>
      <c r="E1649" s="130">
        <v>3.1398845065893511E-3</v>
      </c>
      <c r="F1649" s="131">
        <v>2.1408732167857637E-2</v>
      </c>
      <c r="G1649" s="131">
        <v>6.5215876864472503E-4</v>
      </c>
      <c r="H1649" s="145">
        <v>2.0000010000000004E-3</v>
      </c>
      <c r="I1649" s="145">
        <v>1.5750005000000001E-2</v>
      </c>
      <c r="J1649" s="132">
        <v>7.0837819095281808E-4</v>
      </c>
      <c r="K1649" s="146">
        <v>2.1341111032459168E-5</v>
      </c>
      <c r="L1649" s="147">
        <v>2.2306071627030129E-5</v>
      </c>
    </row>
    <row r="1650" spans="1:12" ht="15.75" x14ac:dyDescent="0.25">
      <c r="A1650" s="164" t="s">
        <v>64</v>
      </c>
      <c r="B1650" s="126">
        <v>2039</v>
      </c>
      <c r="C1650" s="165" t="s">
        <v>1840</v>
      </c>
      <c r="D1650" s="166">
        <v>2.5522179907763579E-2</v>
      </c>
      <c r="E1650" s="130">
        <v>2.9084789589523294E-3</v>
      </c>
      <c r="F1650" s="131">
        <v>2.0715440546956152E-2</v>
      </c>
      <c r="G1650" s="131">
        <v>6.2371514098821324E-4</v>
      </c>
      <c r="H1650" s="145">
        <v>2.0000009999999999E-3</v>
      </c>
      <c r="I1650" s="145">
        <v>1.5750005000000001E-2</v>
      </c>
      <c r="J1650" s="132">
        <v>6.7747781111878141E-4</v>
      </c>
      <c r="K1650" s="146">
        <v>2.0516453417467741E-5</v>
      </c>
      <c r="L1650" s="147">
        <v>2.1444115930744791E-5</v>
      </c>
    </row>
    <row r="1651" spans="1:12" ht="15.75" x14ac:dyDescent="0.25">
      <c r="A1651" s="164" t="s">
        <v>64</v>
      </c>
      <c r="B1651" s="126">
        <v>2040</v>
      </c>
      <c r="C1651" s="165" t="s">
        <v>1841</v>
      </c>
      <c r="D1651" s="166">
        <v>2.535700276459793E-2</v>
      </c>
      <c r="E1651" s="130">
        <v>2.7111459123610395E-3</v>
      </c>
      <c r="F1651" s="131">
        <v>2.0176140254206328E-2</v>
      </c>
      <c r="G1651" s="131">
        <v>5.990786255114603E-4</v>
      </c>
      <c r="H1651" s="145">
        <v>2.0000010000000004E-3</v>
      </c>
      <c r="I1651" s="145">
        <v>1.5750005000000004E-2</v>
      </c>
      <c r="J1651" s="132">
        <v>6.5071271680036701E-4</v>
      </c>
      <c r="K1651" s="146">
        <v>1.9811573800547811E-5</v>
      </c>
      <c r="L1651" s="147">
        <v>2.0707362125278545E-5</v>
      </c>
    </row>
    <row r="1652" spans="1:12" ht="15.75" x14ac:dyDescent="0.25">
      <c r="A1652" s="164" t="s">
        <v>64</v>
      </c>
      <c r="B1652" s="126">
        <v>2041</v>
      </c>
      <c r="C1652" s="165" t="s">
        <v>1842</v>
      </c>
      <c r="D1652" s="166">
        <v>2.5219831970207683E-2</v>
      </c>
      <c r="E1652" s="130">
        <v>2.5624815098028689E-3</v>
      </c>
      <c r="F1652" s="131">
        <v>1.9760233683071733E-2</v>
      </c>
      <c r="G1652" s="131">
        <v>5.7979465805863461E-4</v>
      </c>
      <c r="H1652" s="145">
        <v>2.0000009999999999E-3</v>
      </c>
      <c r="I1652" s="145">
        <v>1.5750004999999997E-2</v>
      </c>
      <c r="J1652" s="132">
        <v>6.2976530912856802E-4</v>
      </c>
      <c r="K1652" s="146">
        <v>1.920874313633666E-5</v>
      </c>
      <c r="L1652" s="147">
        <v>2.0077280138311695E-5</v>
      </c>
    </row>
    <row r="1653" spans="1:12" ht="15.75" x14ac:dyDescent="0.25">
      <c r="A1653" s="164" t="s">
        <v>64</v>
      </c>
      <c r="B1653" s="126">
        <v>2042</v>
      </c>
      <c r="C1653" s="165" t="s">
        <v>1843</v>
      </c>
      <c r="D1653" s="166">
        <v>2.5105228200030257E-2</v>
      </c>
      <c r="E1653" s="130">
        <v>2.4358716053271431E-3</v>
      </c>
      <c r="F1653" s="131">
        <v>1.9383422596423224E-2</v>
      </c>
      <c r="G1653" s="131">
        <v>5.6339674786118018E-4</v>
      </c>
      <c r="H1653" s="145">
        <v>2.0000009999999999E-3</v>
      </c>
      <c r="I1653" s="145">
        <v>1.5750004999999997E-2</v>
      </c>
      <c r="J1653" s="132">
        <v>6.1195188126311197E-4</v>
      </c>
      <c r="K1653" s="146">
        <v>1.871549698234107E-5</v>
      </c>
      <c r="L1653" s="147">
        <v>1.9561726480408516E-5</v>
      </c>
    </row>
    <row r="1654" spans="1:12" ht="15.75" x14ac:dyDescent="0.25">
      <c r="A1654" s="164" t="s">
        <v>64</v>
      </c>
      <c r="B1654" s="126">
        <v>2043</v>
      </c>
      <c r="C1654" s="165" t="s">
        <v>1844</v>
      </c>
      <c r="D1654" s="166">
        <v>2.5010971324832317E-2</v>
      </c>
      <c r="E1654" s="130">
        <v>2.3402121970354604E-3</v>
      </c>
      <c r="F1654" s="131">
        <v>1.9102298971450826E-2</v>
      </c>
      <c r="G1654" s="131">
        <v>5.4965988921103432E-4</v>
      </c>
      <c r="H1654" s="145">
        <v>2.0000009999999999E-3</v>
      </c>
      <c r="I1654" s="145">
        <v>1.5750005000000001E-2</v>
      </c>
      <c r="J1654" s="132">
        <v>5.9702766931554188E-4</v>
      </c>
      <c r="K1654" s="146">
        <v>1.8341300629652018E-5</v>
      </c>
      <c r="L1654" s="147">
        <v>1.9170611090571975E-5</v>
      </c>
    </row>
    <row r="1655" spans="1:12" ht="15.75" x14ac:dyDescent="0.25">
      <c r="A1655" s="164" t="s">
        <v>64</v>
      </c>
      <c r="B1655" s="126">
        <v>2044</v>
      </c>
      <c r="C1655" s="165" t="s">
        <v>1845</v>
      </c>
      <c r="D1655" s="166">
        <v>2.4933209707893828E-2</v>
      </c>
      <c r="E1655" s="130">
        <v>2.2678747281024273E-3</v>
      </c>
      <c r="F1655" s="131">
        <v>1.8877870443238069E-2</v>
      </c>
      <c r="G1655" s="131">
        <v>5.3814990445724849E-4</v>
      </c>
      <c r="H1655" s="145">
        <v>2.0000009999999999E-3</v>
      </c>
      <c r="I1655" s="145">
        <v>1.5750004999999997E-2</v>
      </c>
      <c r="J1655" s="132">
        <v>5.8452323857099194E-4</v>
      </c>
      <c r="K1655" s="146">
        <v>1.8035291531845264E-5</v>
      </c>
      <c r="L1655" s="147">
        <v>1.885076479696605E-5</v>
      </c>
    </row>
    <row r="1656" spans="1:12" ht="15.75" x14ac:dyDescent="0.25">
      <c r="A1656" s="164" t="s">
        <v>64</v>
      </c>
      <c r="B1656" s="126">
        <v>2045</v>
      </c>
      <c r="C1656" s="165" t="s">
        <v>1846</v>
      </c>
      <c r="D1656" s="166">
        <v>2.4868781646882346E-2</v>
      </c>
      <c r="E1656" s="130">
        <v>2.2199397453857668E-3</v>
      </c>
      <c r="F1656" s="131">
        <v>1.8733907637810042E-2</v>
      </c>
      <c r="G1656" s="131">
        <v>5.2859383505409233E-4</v>
      </c>
      <c r="H1656" s="145">
        <v>2.0000009999999999E-3</v>
      </c>
      <c r="I1656" s="145">
        <v>1.5750005000000001E-2</v>
      </c>
      <c r="J1656" s="132">
        <v>5.741396075312937E-4</v>
      </c>
      <c r="K1656" s="146">
        <v>1.7804195161536035E-5</v>
      </c>
      <c r="L1656" s="147">
        <v>1.8609225018161863E-5</v>
      </c>
    </row>
    <row r="1657" spans="1:12" ht="15.75" x14ac:dyDescent="0.25">
      <c r="A1657" s="164" t="s">
        <v>64</v>
      </c>
      <c r="B1657" s="126">
        <v>2046</v>
      </c>
      <c r="C1657" s="165" t="s">
        <v>1847</v>
      </c>
      <c r="D1657" s="166">
        <v>2.4816217043799719E-2</v>
      </c>
      <c r="E1657" s="130">
        <v>2.1792955882806893E-3</v>
      </c>
      <c r="F1657" s="131">
        <v>1.8619445386508695E-2</v>
      </c>
      <c r="G1657" s="131">
        <v>5.2073364820396284E-4</v>
      </c>
      <c r="H1657" s="145">
        <v>2.0000010000000004E-3</v>
      </c>
      <c r="I1657" s="145">
        <v>1.5750005000000008E-2</v>
      </c>
      <c r="J1657" s="132">
        <v>5.6559858813299982E-4</v>
      </c>
      <c r="K1657" s="146">
        <v>1.7618298886702361E-5</v>
      </c>
      <c r="L1657" s="147">
        <v>1.8414920661507314E-5</v>
      </c>
    </row>
    <row r="1658" spans="1:12" ht="15.75" x14ac:dyDescent="0.25">
      <c r="A1658" s="164" t="s">
        <v>64</v>
      </c>
      <c r="B1658" s="126">
        <v>2047</v>
      </c>
      <c r="C1658" s="165" t="s">
        <v>1848</v>
      </c>
      <c r="D1658" s="166">
        <v>2.4773631516736956E-2</v>
      </c>
      <c r="E1658" s="130">
        <v>2.1441550514093217E-3</v>
      </c>
      <c r="F1658" s="131">
        <v>1.8516907508162875E-2</v>
      </c>
      <c r="G1658" s="131">
        <v>5.143115857023198E-4</v>
      </c>
      <c r="H1658" s="145">
        <v>2.0000009999999999E-3</v>
      </c>
      <c r="I1658" s="145">
        <v>1.5750005000000004E-2</v>
      </c>
      <c r="J1658" s="132">
        <v>5.5862101947244604E-4</v>
      </c>
      <c r="K1658" s="146">
        <v>1.7461498776205065E-5</v>
      </c>
      <c r="L1658" s="147">
        <v>1.8251031324352426E-5</v>
      </c>
    </row>
    <row r="1659" spans="1:12" ht="15.75" x14ac:dyDescent="0.25">
      <c r="A1659" s="164" t="s">
        <v>64</v>
      </c>
      <c r="B1659" s="126">
        <v>2048</v>
      </c>
      <c r="C1659" s="165" t="s">
        <v>1849</v>
      </c>
      <c r="D1659" s="166">
        <v>2.4739692515427868E-2</v>
      </c>
      <c r="E1659" s="130">
        <v>2.1159613065465928E-3</v>
      </c>
      <c r="F1659" s="131">
        <v>1.8432370284324644E-2</v>
      </c>
      <c r="G1659" s="131">
        <v>5.0906057795096279E-4</v>
      </c>
      <c r="H1659" s="145">
        <v>2.0000009999999999E-3</v>
      </c>
      <c r="I1659" s="145">
        <v>1.5750005000000001E-2</v>
      </c>
      <c r="J1659" s="132">
        <v>5.5291559748245995E-4</v>
      </c>
      <c r="K1659" s="146">
        <v>1.7329479220838321E-5</v>
      </c>
      <c r="L1659" s="147">
        <v>1.8113042019546182E-5</v>
      </c>
    </row>
    <row r="1660" spans="1:12" ht="15.75" x14ac:dyDescent="0.25">
      <c r="A1660" s="164" t="s">
        <v>64</v>
      </c>
      <c r="B1660" s="126">
        <v>2049</v>
      </c>
      <c r="C1660" s="165" t="s">
        <v>1850</v>
      </c>
      <c r="D1660" s="166">
        <v>2.4711739252443847E-2</v>
      </c>
      <c r="E1660" s="130">
        <v>2.1049120382670189E-3</v>
      </c>
      <c r="F1660" s="131">
        <v>1.8436939297701623E-2</v>
      </c>
      <c r="G1660" s="131">
        <v>5.0559853577161089E-4</v>
      </c>
      <c r="H1660" s="145">
        <v>2.0000009999999999E-3</v>
      </c>
      <c r="I1660" s="145">
        <v>1.5750005000000001E-2</v>
      </c>
      <c r="J1660" s="132">
        <v>5.4915478404097033E-4</v>
      </c>
      <c r="K1660" s="146">
        <v>1.7211272529521836E-5</v>
      </c>
      <c r="L1660" s="147">
        <v>1.7989485931410172E-5</v>
      </c>
    </row>
    <row r="1661" spans="1:12" ht="15.75" x14ac:dyDescent="0.25">
      <c r="A1661" s="164" t="s">
        <v>64</v>
      </c>
      <c r="B1661" s="126">
        <v>2050</v>
      </c>
      <c r="C1661" s="165" t="s">
        <v>1851</v>
      </c>
      <c r="D1661" s="166">
        <v>2.4689815682749177E-2</v>
      </c>
      <c r="E1661" s="130">
        <v>2.096179215878409E-3</v>
      </c>
      <c r="F1661" s="131">
        <v>1.8443269627028632E-2</v>
      </c>
      <c r="G1661" s="131">
        <v>5.028609321998678E-4</v>
      </c>
      <c r="H1661" s="145">
        <v>2.0000009999999999E-3</v>
      </c>
      <c r="I1661" s="145">
        <v>1.5750005000000001E-2</v>
      </c>
      <c r="J1661" s="132">
        <v>5.461814145735186E-4</v>
      </c>
      <c r="K1661" s="146">
        <v>1.7122551541234697E-5</v>
      </c>
      <c r="L1661" s="147">
        <v>1.7896755780785126E-5</v>
      </c>
    </row>
    <row r="1662" spans="1:12" ht="15.75" x14ac:dyDescent="0.25">
      <c r="A1662" s="164" t="s">
        <v>61</v>
      </c>
      <c r="B1662" s="126">
        <v>2015</v>
      </c>
      <c r="C1662" s="165" t="s">
        <v>63</v>
      </c>
      <c r="D1662" s="166">
        <v>4.3378590434608573E-2</v>
      </c>
      <c r="E1662" s="130">
        <v>9.8714837590262089E-2</v>
      </c>
      <c r="F1662" s="131">
        <v>0.3050581589453466</v>
      </c>
      <c r="G1662" s="131">
        <v>3.0784573779922136E-3</v>
      </c>
      <c r="H1662" s="145">
        <v>2.0000009999999999E-3</v>
      </c>
      <c r="I1662" s="145">
        <v>1.5750004999999997E-2</v>
      </c>
      <c r="J1662" s="132">
        <v>3.3366033953777115E-3</v>
      </c>
      <c r="K1662" s="146">
        <v>8.8120865893789277E-5</v>
      </c>
      <c r="L1662" s="147">
        <v>9.2105301424928311E-5</v>
      </c>
    </row>
    <row r="1663" spans="1:12" ht="15.75" x14ac:dyDescent="0.25">
      <c r="A1663" s="164" t="s">
        <v>61</v>
      </c>
      <c r="B1663" s="126">
        <v>2016</v>
      </c>
      <c r="C1663" s="165" t="s">
        <v>62</v>
      </c>
      <c r="D1663" s="166">
        <v>4.2472753246494868E-2</v>
      </c>
      <c r="E1663" s="130">
        <v>8.1643740223051917E-2</v>
      </c>
      <c r="F1663" s="131">
        <v>0.26078753726338494</v>
      </c>
      <c r="G1663" s="131">
        <v>2.8929835292229051E-3</v>
      </c>
      <c r="H1663" s="145">
        <v>2.0000010000000004E-3</v>
      </c>
      <c r="I1663" s="145">
        <v>1.5750005000000001E-2</v>
      </c>
      <c r="J1663" s="132">
        <v>3.1358498733281919E-3</v>
      </c>
      <c r="K1663" s="146">
        <v>1.1860441453891007E-4</v>
      </c>
      <c r="L1663" s="147">
        <v>1.2396717848747095E-4</v>
      </c>
    </row>
    <row r="1664" spans="1:12" ht="15.75" x14ac:dyDescent="0.25">
      <c r="A1664" s="164" t="s">
        <v>61</v>
      </c>
      <c r="B1664" s="126">
        <v>2017</v>
      </c>
      <c r="C1664" s="165" t="s">
        <v>1852</v>
      </c>
      <c r="D1664" s="166">
        <v>4.1467267945603986E-2</v>
      </c>
      <c r="E1664" s="130">
        <v>7.0072890275668293E-2</v>
      </c>
      <c r="F1664" s="131">
        <v>0.22641696822379012</v>
      </c>
      <c r="G1664" s="131">
        <v>2.7790851466164552E-3</v>
      </c>
      <c r="H1664" s="145">
        <v>2.0000009999999995E-3</v>
      </c>
      <c r="I1664" s="145">
        <v>1.5750004999999997E-2</v>
      </c>
      <c r="J1664" s="132">
        <v>3.0134217975690551E-3</v>
      </c>
      <c r="K1664" s="146">
        <v>1.120613673364984E-4</v>
      </c>
      <c r="L1664" s="147">
        <v>1.1712828541057683E-4</v>
      </c>
    </row>
    <row r="1665" spans="1:12" ht="15.75" x14ac:dyDescent="0.25">
      <c r="A1665" s="164" t="s">
        <v>61</v>
      </c>
      <c r="B1665" s="126">
        <v>2018</v>
      </c>
      <c r="C1665" s="165" t="s">
        <v>1853</v>
      </c>
      <c r="D1665" s="166">
        <v>4.0410400186859298E-2</v>
      </c>
      <c r="E1665" s="130">
        <v>5.893894707406877E-2</v>
      </c>
      <c r="F1665" s="131">
        <v>0.19537895324778295</v>
      </c>
      <c r="G1665" s="131">
        <v>2.7009680003462059E-3</v>
      </c>
      <c r="H1665" s="145">
        <v>2.0000010000000004E-3</v>
      </c>
      <c r="I1665" s="145">
        <v>1.5750005000000001E-2</v>
      </c>
      <c r="J1665" s="132">
        <v>2.929963405918847E-3</v>
      </c>
      <c r="K1665" s="146">
        <v>1.062571212813191E-4</v>
      </c>
      <c r="L1665" s="147">
        <v>1.1106159631206394E-4</v>
      </c>
    </row>
    <row r="1666" spans="1:12" ht="15.75" x14ac:dyDescent="0.25">
      <c r="A1666" s="164" t="s">
        <v>61</v>
      </c>
      <c r="B1666" s="126">
        <v>2019</v>
      </c>
      <c r="C1666" s="165" t="s">
        <v>1854</v>
      </c>
      <c r="D1666" s="166">
        <v>3.9265320363807879E-2</v>
      </c>
      <c r="E1666" s="130">
        <v>4.9662389113154286E-2</v>
      </c>
      <c r="F1666" s="131">
        <v>0.16874982677814251</v>
      </c>
      <c r="G1666" s="131">
        <v>2.6410014181029451E-3</v>
      </c>
      <c r="H1666" s="145">
        <v>2.0000009999999999E-3</v>
      </c>
      <c r="I1666" s="145">
        <v>1.5750005000000001E-2</v>
      </c>
      <c r="J1666" s="132">
        <v>2.8658773641284129E-3</v>
      </c>
      <c r="K1666" s="146">
        <v>1.0130960233549575E-4</v>
      </c>
      <c r="L1666" s="147">
        <v>1.0589036958278968E-4</v>
      </c>
    </row>
    <row r="1667" spans="1:12" ht="15.75" x14ac:dyDescent="0.25">
      <c r="A1667" s="164" t="s">
        <v>61</v>
      </c>
      <c r="B1667" s="126">
        <v>2020</v>
      </c>
      <c r="C1667" s="165" t="s">
        <v>1855</v>
      </c>
      <c r="D1667" s="166">
        <v>3.8159256966909548E-2</v>
      </c>
      <c r="E1667" s="130">
        <v>4.1015841447827842E-2</v>
      </c>
      <c r="F1667" s="131">
        <v>0.14507425308161412</v>
      </c>
      <c r="G1667" s="131">
        <v>2.5325205108918769E-3</v>
      </c>
      <c r="H1667" s="145">
        <v>2.0000009999999999E-3</v>
      </c>
      <c r="I1667" s="145">
        <v>1.5750005000000001E-2</v>
      </c>
      <c r="J1667" s="132">
        <v>2.7488288959573249E-3</v>
      </c>
      <c r="K1667" s="146">
        <v>9.7477292679695762E-5</v>
      </c>
      <c r="L1667" s="147">
        <v>1.0188478082449071E-4</v>
      </c>
    </row>
    <row r="1668" spans="1:12" ht="15.75" x14ac:dyDescent="0.25">
      <c r="A1668" s="164" t="s">
        <v>61</v>
      </c>
      <c r="B1668" s="126">
        <v>2021</v>
      </c>
      <c r="C1668" s="165" t="s">
        <v>1856</v>
      </c>
      <c r="D1668" s="166">
        <v>3.7087433793546065E-2</v>
      </c>
      <c r="E1668" s="130">
        <v>3.4815408645246591E-2</v>
      </c>
      <c r="F1668" s="131">
        <v>0.12512520847159159</v>
      </c>
      <c r="G1668" s="131">
        <v>2.3686358928264291E-3</v>
      </c>
      <c r="H1668" s="145">
        <v>2.0000009999999999E-3</v>
      </c>
      <c r="I1668" s="145">
        <v>1.5750005000000004E-2</v>
      </c>
      <c r="J1668" s="132">
        <v>2.5718068019187886E-3</v>
      </c>
      <c r="K1668" s="146">
        <v>7.7555829399493582E-5</v>
      </c>
      <c r="L1668" s="147">
        <v>8.106256054505596E-5</v>
      </c>
    </row>
    <row r="1669" spans="1:12" ht="15.75" x14ac:dyDescent="0.25">
      <c r="A1669" s="164" t="s">
        <v>61</v>
      </c>
      <c r="B1669" s="126">
        <v>2022</v>
      </c>
      <c r="C1669" s="165" t="s">
        <v>1857</v>
      </c>
      <c r="D1669" s="166">
        <v>3.597815605282273E-2</v>
      </c>
      <c r="E1669" s="130">
        <v>2.7912069427239901E-2</v>
      </c>
      <c r="F1669" s="131">
        <v>0.10681709365925506</v>
      </c>
      <c r="G1669" s="131">
        <v>2.2264900047283469E-3</v>
      </c>
      <c r="H1669" s="145">
        <v>2.0000009999999999E-3</v>
      </c>
      <c r="I1669" s="145">
        <v>1.5750005000000001E-2</v>
      </c>
      <c r="J1669" s="132">
        <v>2.4181491574514682E-3</v>
      </c>
      <c r="K1669" s="146">
        <v>7.2449285364170957E-5</v>
      </c>
      <c r="L1669" s="147">
        <v>7.5725116260124721E-5</v>
      </c>
    </row>
    <row r="1670" spans="1:12" ht="15.75" x14ac:dyDescent="0.25">
      <c r="A1670" s="164" t="s">
        <v>61</v>
      </c>
      <c r="B1670" s="126">
        <v>2023</v>
      </c>
      <c r="C1670" s="165" t="s">
        <v>1858</v>
      </c>
      <c r="D1670" s="166">
        <v>3.4875430895812451E-2</v>
      </c>
      <c r="E1670" s="130">
        <v>2.4064410562139409E-2</v>
      </c>
      <c r="F1670" s="131">
        <v>9.299287856343165E-2</v>
      </c>
      <c r="G1670" s="131">
        <v>2.1026891067956297E-3</v>
      </c>
      <c r="H1670" s="145">
        <v>2.0000009999999999E-3</v>
      </c>
      <c r="I1670" s="145">
        <v>1.5750005000000001E-2</v>
      </c>
      <c r="J1670" s="132">
        <v>2.2838102539871176E-3</v>
      </c>
      <c r="K1670" s="146">
        <v>6.7436698832497874E-5</v>
      </c>
      <c r="L1670" s="147">
        <v>7.0485889930926301E-5</v>
      </c>
    </row>
    <row r="1671" spans="1:12" ht="15.75" x14ac:dyDescent="0.25">
      <c r="A1671" s="164" t="s">
        <v>61</v>
      </c>
      <c r="B1671" s="126">
        <v>2024</v>
      </c>
      <c r="C1671" s="165" t="s">
        <v>1859</v>
      </c>
      <c r="D1671" s="166">
        <v>3.3927778938884219E-2</v>
      </c>
      <c r="E1671" s="130">
        <v>2.0588238630359509E-2</v>
      </c>
      <c r="F1671" s="131">
        <v>8.0872588059783132E-2</v>
      </c>
      <c r="G1671" s="131">
        <v>1.9884642511890063E-3</v>
      </c>
      <c r="H1671" s="145">
        <v>2.0000010000000004E-3</v>
      </c>
      <c r="I1671" s="145">
        <v>1.5750005000000001E-2</v>
      </c>
      <c r="J1671" s="132">
        <v>2.1598794497403148E-3</v>
      </c>
      <c r="K1671" s="146">
        <v>6.3243567877140972E-5</v>
      </c>
      <c r="L1671" s="147">
        <v>6.6103156379550856E-5</v>
      </c>
    </row>
    <row r="1672" spans="1:12" ht="15.75" x14ac:dyDescent="0.25">
      <c r="A1672" s="164" t="s">
        <v>61</v>
      </c>
      <c r="B1672" s="126">
        <v>2025</v>
      </c>
      <c r="C1672" s="165" t="s">
        <v>1860</v>
      </c>
      <c r="D1672" s="166">
        <v>3.2846698473201374E-2</v>
      </c>
      <c r="E1672" s="130">
        <v>1.7773457318864858E-2</v>
      </c>
      <c r="F1672" s="131">
        <v>7.1156382130323173E-2</v>
      </c>
      <c r="G1672" s="131">
        <v>1.8952930120470918E-3</v>
      </c>
      <c r="H1672" s="145">
        <v>2.0000010000000004E-3</v>
      </c>
      <c r="I1672" s="145">
        <v>1.5750005000000001E-2</v>
      </c>
      <c r="J1672" s="132">
        <v>2.0587780439303852E-3</v>
      </c>
      <c r="K1672" s="146">
        <v>5.951135155297762E-5</v>
      </c>
      <c r="L1672" s="147">
        <v>6.2202196829716166E-5</v>
      </c>
    </row>
    <row r="1673" spans="1:12" ht="15.75" x14ac:dyDescent="0.25">
      <c r="A1673" s="164" t="s">
        <v>61</v>
      </c>
      <c r="B1673" s="126">
        <v>2026</v>
      </c>
      <c r="C1673" s="165" t="s">
        <v>1861</v>
      </c>
      <c r="D1673" s="166">
        <v>3.1866443211363144E-2</v>
      </c>
      <c r="E1673" s="130">
        <v>1.5706048896725989E-2</v>
      </c>
      <c r="F1673" s="131">
        <v>6.3748483848544674E-2</v>
      </c>
      <c r="G1673" s="131">
        <v>1.8109833003669619E-3</v>
      </c>
      <c r="H1673" s="145">
        <v>2.0000009999999995E-3</v>
      </c>
      <c r="I1673" s="145">
        <v>1.5750005000000004E-2</v>
      </c>
      <c r="J1673" s="132">
        <v>1.9672341182749675E-3</v>
      </c>
      <c r="K1673" s="146">
        <v>5.6014993878661102E-5</v>
      </c>
      <c r="L1673" s="147">
        <v>5.8547739261467729E-5</v>
      </c>
    </row>
    <row r="1674" spans="1:12" ht="15.75" x14ac:dyDescent="0.25">
      <c r="A1674" s="164" t="s">
        <v>61</v>
      </c>
      <c r="B1674" s="126">
        <v>2027</v>
      </c>
      <c r="C1674" s="165" t="s">
        <v>1862</v>
      </c>
      <c r="D1674" s="166">
        <v>3.0976874313897673E-2</v>
      </c>
      <c r="E1674" s="130">
        <v>1.3984060636879731E-2</v>
      </c>
      <c r="F1674" s="131">
        <v>5.7574956470036846E-2</v>
      </c>
      <c r="G1674" s="131">
        <v>1.7181915244037246E-3</v>
      </c>
      <c r="H1674" s="145">
        <v>2.0000009999999999E-3</v>
      </c>
      <c r="I1674" s="145">
        <v>1.5750005000000001E-2</v>
      </c>
      <c r="J1674" s="132">
        <v>1.8664447710933143E-3</v>
      </c>
      <c r="K1674" s="146">
        <v>5.2982809940950376E-5</v>
      </c>
      <c r="L1674" s="147">
        <v>5.5378463937019021E-5</v>
      </c>
    </row>
    <row r="1675" spans="1:12" ht="15.75" x14ac:dyDescent="0.25">
      <c r="A1675" s="164" t="s">
        <v>61</v>
      </c>
      <c r="B1675" s="126">
        <v>2028</v>
      </c>
      <c r="C1675" s="165" t="s">
        <v>1863</v>
      </c>
      <c r="D1675" s="166">
        <v>3.0181757859569159E-2</v>
      </c>
      <c r="E1675" s="130">
        <v>1.250924158504286E-2</v>
      </c>
      <c r="F1675" s="131">
        <v>5.2312625960565504E-2</v>
      </c>
      <c r="G1675" s="131">
        <v>1.6159443772067609E-3</v>
      </c>
      <c r="H1675" s="145">
        <v>2.0000009999999999E-3</v>
      </c>
      <c r="I1675" s="145">
        <v>1.5750005000000001E-2</v>
      </c>
      <c r="J1675" s="132">
        <v>1.7553634716619229E-3</v>
      </c>
      <c r="K1675" s="146">
        <v>5.0116545893552441E-5</v>
      </c>
      <c r="L1675" s="147">
        <v>5.2382597148038964E-5</v>
      </c>
    </row>
    <row r="1676" spans="1:12" ht="15.75" x14ac:dyDescent="0.25">
      <c r="A1676" s="164" t="s">
        <v>61</v>
      </c>
      <c r="B1676" s="126">
        <v>2029</v>
      </c>
      <c r="C1676" s="165" t="s">
        <v>1864</v>
      </c>
      <c r="D1676" s="166">
        <v>2.9472606584291652E-2</v>
      </c>
      <c r="E1676" s="130">
        <v>1.1170795340507193E-2</v>
      </c>
      <c r="F1676" s="131">
        <v>4.7603901934731997E-2</v>
      </c>
      <c r="G1676" s="131">
        <v>1.5170151711019371E-3</v>
      </c>
      <c r="H1676" s="145">
        <v>2.0000009999999999E-3</v>
      </c>
      <c r="I1676" s="145">
        <v>1.5750004999999997E-2</v>
      </c>
      <c r="J1676" s="132">
        <v>1.6478827050387429E-3</v>
      </c>
      <c r="K1676" s="146">
        <v>4.7425293612017275E-5</v>
      </c>
      <c r="L1676" s="147">
        <v>4.9569652985565236E-5</v>
      </c>
    </row>
    <row r="1677" spans="1:12" ht="15.75" x14ac:dyDescent="0.25">
      <c r="A1677" s="164" t="s">
        <v>61</v>
      </c>
      <c r="B1677" s="126">
        <v>2030</v>
      </c>
      <c r="C1677" s="165" t="s">
        <v>1865</v>
      </c>
      <c r="D1677" s="166">
        <v>2.8843557634347115E-2</v>
      </c>
      <c r="E1677" s="130">
        <v>1.0075311436054901E-2</v>
      </c>
      <c r="F1677" s="131">
        <v>4.3722018799151913E-2</v>
      </c>
      <c r="G1677" s="131">
        <v>1.4238959259834471E-3</v>
      </c>
      <c r="H1677" s="145">
        <v>2.0000009999999995E-3</v>
      </c>
      <c r="I1677" s="145">
        <v>1.5750005000000001E-2</v>
      </c>
      <c r="J1677" s="132">
        <v>1.5467167260667083E-3</v>
      </c>
      <c r="K1677" s="146">
        <v>4.4837154619502482E-5</v>
      </c>
      <c r="L1677" s="147">
        <v>4.6864485003901424E-5</v>
      </c>
    </row>
    <row r="1678" spans="1:12" ht="15.75" x14ac:dyDescent="0.25">
      <c r="A1678" s="164" t="s">
        <v>61</v>
      </c>
      <c r="B1678" s="126">
        <v>2031</v>
      </c>
      <c r="C1678" s="165" t="s">
        <v>1866</v>
      </c>
      <c r="D1678" s="166">
        <v>2.8314983676787489E-2</v>
      </c>
      <c r="E1678" s="130">
        <v>9.0656799053204298E-3</v>
      </c>
      <c r="F1678" s="131">
        <v>4.0185586761669244E-2</v>
      </c>
      <c r="G1678" s="131">
        <v>1.3346621006897817E-3</v>
      </c>
      <c r="H1678" s="145">
        <v>2.0000009999999999E-3</v>
      </c>
      <c r="I1678" s="145">
        <v>1.5750005000000001E-2</v>
      </c>
      <c r="J1678" s="132">
        <v>1.4497704342292062E-3</v>
      </c>
      <c r="K1678" s="146">
        <v>4.2392673005635247E-5</v>
      </c>
      <c r="L1678" s="147">
        <v>4.430948387360553E-5</v>
      </c>
    </row>
    <row r="1679" spans="1:12" ht="15.75" x14ac:dyDescent="0.25">
      <c r="A1679" s="164" t="s">
        <v>61</v>
      </c>
      <c r="B1679" s="126">
        <v>2032</v>
      </c>
      <c r="C1679" s="165" t="s">
        <v>1867</v>
      </c>
      <c r="D1679" s="166">
        <v>2.782410020643275E-2</v>
      </c>
      <c r="E1679" s="130">
        <v>8.2120442966383995E-3</v>
      </c>
      <c r="F1679" s="131">
        <v>3.7320630963658973E-2</v>
      </c>
      <c r="G1679" s="131">
        <v>1.253171846871995E-3</v>
      </c>
      <c r="H1679" s="145">
        <v>2.0000009999999999E-3</v>
      </c>
      <c r="I1679" s="145">
        <v>1.5750005000000001E-2</v>
      </c>
      <c r="J1679" s="132">
        <v>1.3612371261887207E-3</v>
      </c>
      <c r="K1679" s="146">
        <v>4.0153841941396633E-5</v>
      </c>
      <c r="L1679" s="147">
        <v>4.1969421333896304E-5</v>
      </c>
    </row>
    <row r="1680" spans="1:12" ht="15.75" x14ac:dyDescent="0.25">
      <c r="A1680" s="164" t="s">
        <v>61</v>
      </c>
      <c r="B1680" s="126">
        <v>2033</v>
      </c>
      <c r="C1680" s="165" t="s">
        <v>1868</v>
      </c>
      <c r="D1680" s="166">
        <v>2.7392910322702017E-2</v>
      </c>
      <c r="E1680" s="130">
        <v>7.5180161509503457E-3</v>
      </c>
      <c r="F1680" s="131">
        <v>3.5084568334834726E-2</v>
      </c>
      <c r="G1680" s="131">
        <v>1.179656417899186E-3</v>
      </c>
      <c r="H1680" s="145">
        <v>2.0000009999999999E-3</v>
      </c>
      <c r="I1680" s="145">
        <v>1.5750005000000001E-2</v>
      </c>
      <c r="J1680" s="132">
        <v>1.2813698652262315E-3</v>
      </c>
      <c r="K1680" s="146">
        <v>3.8084583227339548E-5</v>
      </c>
      <c r="L1680" s="147">
        <v>3.9806600817259745E-5</v>
      </c>
    </row>
    <row r="1681" spans="1:12" ht="15.75" x14ac:dyDescent="0.25">
      <c r="A1681" s="164" t="s">
        <v>61</v>
      </c>
      <c r="B1681" s="126">
        <v>2034</v>
      </c>
      <c r="C1681" s="165" t="s">
        <v>1869</v>
      </c>
      <c r="D1681" s="166">
        <v>2.7015322189894615E-2</v>
      </c>
      <c r="E1681" s="130">
        <v>6.831981460403376E-3</v>
      </c>
      <c r="F1681" s="131">
        <v>3.2901532405498403E-2</v>
      </c>
      <c r="G1681" s="131">
        <v>1.1096293696539175E-3</v>
      </c>
      <c r="H1681" s="145">
        <v>2.0000009999999999E-3</v>
      </c>
      <c r="I1681" s="145">
        <v>1.5750005000000001E-2</v>
      </c>
      <c r="J1681" s="132">
        <v>1.2052890231906992E-3</v>
      </c>
      <c r="K1681" s="146">
        <v>3.6207094685848728E-5</v>
      </c>
      <c r="L1681" s="147">
        <v>3.7844221584693159E-5</v>
      </c>
    </row>
    <row r="1682" spans="1:12" ht="15.75" x14ac:dyDescent="0.25">
      <c r="A1682" s="164" t="s">
        <v>61</v>
      </c>
      <c r="B1682" s="126">
        <v>2035</v>
      </c>
      <c r="C1682" s="165" t="s">
        <v>1870</v>
      </c>
      <c r="D1682" s="166">
        <v>2.6687341900153226E-2</v>
      </c>
      <c r="E1682" s="130">
        <v>6.1695531949382343E-3</v>
      </c>
      <c r="F1682" s="131">
        <v>3.0897532236314824E-2</v>
      </c>
      <c r="G1682" s="131">
        <v>1.0425794715422647E-3</v>
      </c>
      <c r="H1682" s="145">
        <v>2.0000009999999991E-3</v>
      </c>
      <c r="I1682" s="145">
        <v>1.5750004999999997E-2</v>
      </c>
      <c r="J1682" s="132">
        <v>1.1324391131477417E-3</v>
      </c>
      <c r="K1682" s="146">
        <v>3.4483468685745638E-5</v>
      </c>
      <c r="L1682" s="147">
        <v>3.6042650599521398E-5</v>
      </c>
    </row>
    <row r="1683" spans="1:12" ht="15.75" x14ac:dyDescent="0.25">
      <c r="A1683" s="164" t="s">
        <v>61</v>
      </c>
      <c r="B1683" s="126">
        <v>2036</v>
      </c>
      <c r="C1683" s="165" t="s">
        <v>1871</v>
      </c>
      <c r="D1683" s="166">
        <v>2.6403473910932417E-2</v>
      </c>
      <c r="E1683" s="130">
        <v>5.616275866541981E-3</v>
      </c>
      <c r="F1683" s="131">
        <v>2.9262246503261324E-2</v>
      </c>
      <c r="G1683" s="131">
        <v>9.8688395736772636E-4</v>
      </c>
      <c r="H1683" s="145">
        <v>2.0000009999999995E-3</v>
      </c>
      <c r="I1683" s="145">
        <v>1.5750005000000001E-2</v>
      </c>
      <c r="J1683" s="132">
        <v>1.0719314400434693E-3</v>
      </c>
      <c r="K1683" s="146">
        <v>3.2919830197444944E-5</v>
      </c>
      <c r="L1683" s="147">
        <v>3.4408322610091629E-5</v>
      </c>
    </row>
    <row r="1684" spans="1:12" ht="15.75" x14ac:dyDescent="0.25">
      <c r="A1684" s="164" t="s">
        <v>61</v>
      </c>
      <c r="B1684" s="126">
        <v>2037</v>
      </c>
      <c r="C1684" s="165" t="s">
        <v>1872</v>
      </c>
      <c r="D1684" s="166">
        <v>2.616018361121044E-2</v>
      </c>
      <c r="E1684" s="130">
        <v>5.1231904408645937E-3</v>
      </c>
      <c r="F1684" s="131">
        <v>2.7851403259178786E-2</v>
      </c>
      <c r="G1684" s="131">
        <v>9.3289272232652796E-4</v>
      </c>
      <c r="H1684" s="145">
        <v>2.0000009999999999E-3</v>
      </c>
      <c r="I1684" s="145">
        <v>1.5750004999999997E-2</v>
      </c>
      <c r="J1684" s="132">
        <v>1.0134391122796854E-3</v>
      </c>
      <c r="K1684" s="146">
        <v>2.7532287634642145E-5</v>
      </c>
      <c r="L1684" s="147">
        <v>2.8777170399352474E-5</v>
      </c>
    </row>
    <row r="1685" spans="1:12" ht="15.75" x14ac:dyDescent="0.25">
      <c r="A1685" s="164" t="s">
        <v>61</v>
      </c>
      <c r="B1685" s="126">
        <v>2038</v>
      </c>
      <c r="C1685" s="165" t="s">
        <v>1873</v>
      </c>
      <c r="D1685" s="166">
        <v>2.5953429393321799E-2</v>
      </c>
      <c r="E1685" s="130">
        <v>4.6958159211860197E-3</v>
      </c>
      <c r="F1685" s="131">
        <v>2.6629456877158706E-2</v>
      </c>
      <c r="G1685" s="131">
        <v>8.8864348274218091E-4</v>
      </c>
      <c r="H1685" s="145">
        <v>2.0000009999999999E-3</v>
      </c>
      <c r="I1685" s="145">
        <v>1.5750005000000001E-2</v>
      </c>
      <c r="J1685" s="132">
        <v>9.6535863271862612E-4</v>
      </c>
      <c r="K1685" s="146">
        <v>2.6480798764310022E-5</v>
      </c>
      <c r="L1685" s="147">
        <v>2.7678144112560476E-5</v>
      </c>
    </row>
    <row r="1686" spans="1:12" ht="15.75" x14ac:dyDescent="0.25">
      <c r="A1686" s="164" t="s">
        <v>61</v>
      </c>
      <c r="B1686" s="126">
        <v>2039</v>
      </c>
      <c r="C1686" s="165" t="s">
        <v>1874</v>
      </c>
      <c r="D1686" s="166">
        <v>2.577816399603703E-2</v>
      </c>
      <c r="E1686" s="130">
        <v>4.2648740245599765E-3</v>
      </c>
      <c r="F1686" s="131">
        <v>2.5410399072442174E-2</v>
      </c>
      <c r="G1686" s="131">
        <v>8.4848559426159984E-4</v>
      </c>
      <c r="H1686" s="145">
        <v>2.0000009999999999E-3</v>
      </c>
      <c r="I1686" s="145">
        <v>1.5750005000000004E-2</v>
      </c>
      <c r="J1686" s="132">
        <v>9.217206762532369E-4</v>
      </c>
      <c r="K1686" s="146">
        <v>2.5594021458133213E-5</v>
      </c>
      <c r="L1686" s="147">
        <v>2.6751262434289064E-5</v>
      </c>
    </row>
    <row r="1687" spans="1:12" ht="15.75" x14ac:dyDescent="0.25">
      <c r="A1687" s="164" t="s">
        <v>61</v>
      </c>
      <c r="B1687" s="126">
        <v>2040</v>
      </c>
      <c r="C1687" s="165" t="s">
        <v>1875</v>
      </c>
      <c r="D1687" s="166">
        <v>2.5630947748962598E-2</v>
      </c>
      <c r="E1687" s="130">
        <v>3.8847557767137842E-3</v>
      </c>
      <c r="F1687" s="131">
        <v>2.4387673809248254E-2</v>
      </c>
      <c r="G1687" s="131">
        <v>8.1288629562257836E-4</v>
      </c>
      <c r="H1687" s="145">
        <v>2.0000009999999999E-3</v>
      </c>
      <c r="I1687" s="145">
        <v>1.5750005000000001E-2</v>
      </c>
      <c r="J1687" s="132">
        <v>8.8303577709595074E-4</v>
      </c>
      <c r="K1687" s="146">
        <v>2.4821907778543011E-5</v>
      </c>
      <c r="L1687" s="147">
        <v>2.5944241891946775E-5</v>
      </c>
    </row>
    <row r="1688" spans="1:12" ht="15.75" x14ac:dyDescent="0.25">
      <c r="A1688" s="164" t="s">
        <v>61</v>
      </c>
      <c r="B1688" s="126">
        <v>2041</v>
      </c>
      <c r="C1688" s="165" t="s">
        <v>1876</v>
      </c>
      <c r="D1688" s="166">
        <v>2.5509425000276035E-2</v>
      </c>
      <c r="E1688" s="130">
        <v>3.6251511430876906E-3</v>
      </c>
      <c r="F1688" s="131">
        <v>2.3674947511459526E-2</v>
      </c>
      <c r="G1688" s="131">
        <v>7.8657983157992865E-4</v>
      </c>
      <c r="H1688" s="145">
        <v>2.0000009999999995E-3</v>
      </c>
      <c r="I1688" s="145">
        <v>1.5750005000000001E-2</v>
      </c>
      <c r="J1688" s="132">
        <v>8.5445291892508035E-4</v>
      </c>
      <c r="K1688" s="146">
        <v>2.4176770665188326E-5</v>
      </c>
      <c r="L1688" s="147">
        <v>2.5269937094778983E-5</v>
      </c>
    </row>
    <row r="1689" spans="1:12" ht="15.75" x14ac:dyDescent="0.25">
      <c r="A1689" s="164" t="s">
        <v>61</v>
      </c>
      <c r="B1689" s="126">
        <v>2042</v>
      </c>
      <c r="C1689" s="165" t="s">
        <v>1877</v>
      </c>
      <c r="D1689" s="166">
        <v>2.5407554610720102E-2</v>
      </c>
      <c r="E1689" s="130">
        <v>3.3891039521193088E-3</v>
      </c>
      <c r="F1689" s="131">
        <v>2.2981632189183324E-2</v>
      </c>
      <c r="G1689" s="131">
        <v>7.6377411480997278E-4</v>
      </c>
      <c r="H1689" s="145">
        <v>2.0000009999999999E-3</v>
      </c>
      <c r="I1689" s="145">
        <v>1.5750004999999997E-2</v>
      </c>
      <c r="J1689" s="132">
        <v>8.2967175342812949E-4</v>
      </c>
      <c r="K1689" s="146">
        <v>2.3645097745937817E-5</v>
      </c>
      <c r="L1689" s="147">
        <v>2.4714219736672506E-5</v>
      </c>
    </row>
    <row r="1690" spans="1:12" ht="15.75" x14ac:dyDescent="0.25">
      <c r="A1690" s="164" t="s">
        <v>61</v>
      </c>
      <c r="B1690" s="126">
        <v>2043</v>
      </c>
      <c r="C1690" s="165" t="s">
        <v>1878</v>
      </c>
      <c r="D1690" s="166">
        <v>2.5323708662422961E-2</v>
      </c>
      <c r="E1690" s="130">
        <v>3.2086273560928361E-3</v>
      </c>
      <c r="F1690" s="131">
        <v>2.2447692018423539E-2</v>
      </c>
      <c r="G1690" s="131">
        <v>7.4386363926504107E-4</v>
      </c>
      <c r="H1690" s="145">
        <v>2.0000009999999995E-3</v>
      </c>
      <c r="I1690" s="145">
        <v>1.5750004999999997E-2</v>
      </c>
      <c r="J1690" s="132">
        <v>8.0805466068008247E-4</v>
      </c>
      <c r="K1690" s="146">
        <v>2.2765069685238265E-5</v>
      </c>
      <c r="L1690" s="147">
        <v>2.3794403729389306E-5</v>
      </c>
    </row>
    <row r="1691" spans="1:12" ht="15.75" x14ac:dyDescent="0.25">
      <c r="A1691" s="164" t="s">
        <v>61</v>
      </c>
      <c r="B1691" s="126">
        <v>2044</v>
      </c>
      <c r="C1691" s="165" t="s">
        <v>1879</v>
      </c>
      <c r="D1691" s="166">
        <v>2.5253621526108189E-2</v>
      </c>
      <c r="E1691" s="130">
        <v>3.0710201147166063E-3</v>
      </c>
      <c r="F1691" s="131">
        <v>2.2000024853300319E-2</v>
      </c>
      <c r="G1691" s="131">
        <v>7.2690589460828949E-4</v>
      </c>
      <c r="H1691" s="145">
        <v>2.0000010000000004E-3</v>
      </c>
      <c r="I1691" s="145">
        <v>1.5750005000000008E-2</v>
      </c>
      <c r="J1691" s="132">
        <v>7.8963597697624145E-4</v>
      </c>
      <c r="K1691" s="146">
        <v>2.2191577432130077E-5</v>
      </c>
      <c r="L1691" s="147">
        <v>2.3194979184550847E-5</v>
      </c>
    </row>
    <row r="1692" spans="1:12" ht="15.75" x14ac:dyDescent="0.25">
      <c r="A1692" s="164" t="s">
        <v>61</v>
      </c>
      <c r="B1692" s="126">
        <v>2045</v>
      </c>
      <c r="C1692" s="165" t="s">
        <v>1880</v>
      </c>
      <c r="D1692" s="166">
        <v>2.5194011046307221E-2</v>
      </c>
      <c r="E1692" s="130">
        <v>2.9842014050479528E-3</v>
      </c>
      <c r="F1692" s="131">
        <v>2.1720372029414105E-2</v>
      </c>
      <c r="G1692" s="131">
        <v>7.1270678560630008E-4</v>
      </c>
      <c r="H1692" s="145">
        <v>2.0000009999999995E-3</v>
      </c>
      <c r="I1692" s="145">
        <v>1.5750005000000004E-2</v>
      </c>
      <c r="J1692" s="132">
        <v>7.7420427613031958E-4</v>
      </c>
      <c r="K1692" s="146">
        <v>2.1940943321506754E-5</v>
      </c>
      <c r="L1692" s="147">
        <v>2.2933017842265882E-5</v>
      </c>
    </row>
    <row r="1693" spans="1:12" ht="15.75" x14ac:dyDescent="0.25">
      <c r="A1693" s="164" t="s">
        <v>61</v>
      </c>
      <c r="B1693" s="126">
        <v>2046</v>
      </c>
      <c r="C1693" s="165" t="s">
        <v>1881</v>
      </c>
      <c r="D1693" s="166">
        <v>2.5143911955613864E-2</v>
      </c>
      <c r="E1693" s="130">
        <v>2.9144016314240372E-3</v>
      </c>
      <c r="F1693" s="131">
        <v>2.1517807347411943E-2</v>
      </c>
      <c r="G1693" s="131">
        <v>7.0073718356019016E-4</v>
      </c>
      <c r="H1693" s="145">
        <v>2.0000009999999999E-3</v>
      </c>
      <c r="I1693" s="145">
        <v>1.5750004999999997E-2</v>
      </c>
      <c r="J1693" s="132">
        <v>7.6120358337101774E-4</v>
      </c>
      <c r="K1693" s="146">
        <v>2.1525906719262767E-5</v>
      </c>
      <c r="L1693" s="147">
        <v>2.2499212435848317E-5</v>
      </c>
    </row>
    <row r="1694" spans="1:12" ht="15.75" x14ac:dyDescent="0.25">
      <c r="A1694" s="164" t="s">
        <v>61</v>
      </c>
      <c r="B1694" s="126">
        <v>2047</v>
      </c>
      <c r="C1694" s="165" t="s">
        <v>1882</v>
      </c>
      <c r="D1694" s="166">
        <v>2.510167385645036E-2</v>
      </c>
      <c r="E1694" s="130">
        <v>2.8445984906080913E-3</v>
      </c>
      <c r="F1694" s="131">
        <v>2.1294149582122068E-2</v>
      </c>
      <c r="G1694" s="131">
        <v>6.9052795733036214E-4</v>
      </c>
      <c r="H1694" s="145">
        <v>2.0000009999999999E-3</v>
      </c>
      <c r="I1694" s="145">
        <v>1.5750005000000004E-2</v>
      </c>
      <c r="J1694" s="132">
        <v>7.5011217216280055E-4</v>
      </c>
      <c r="K1694" s="146">
        <v>2.1240056895842468E-5</v>
      </c>
      <c r="L1694" s="147">
        <v>2.2200431788825189E-5</v>
      </c>
    </row>
    <row r="1695" spans="1:12" ht="15.75" x14ac:dyDescent="0.25">
      <c r="A1695" s="164" t="s">
        <v>61</v>
      </c>
      <c r="B1695" s="126">
        <v>2048</v>
      </c>
      <c r="C1695" s="165" t="s">
        <v>1883</v>
      </c>
      <c r="D1695" s="166">
        <v>2.5065881966436682E-2</v>
      </c>
      <c r="E1695" s="130">
        <v>2.7925759679000937E-3</v>
      </c>
      <c r="F1695" s="131">
        <v>2.1130842215949838E-2</v>
      </c>
      <c r="G1695" s="131">
        <v>6.8216541864353053E-4</v>
      </c>
      <c r="H1695" s="145">
        <v>2.0000009999999999E-3</v>
      </c>
      <c r="I1695" s="145">
        <v>1.5750005000000001E-2</v>
      </c>
      <c r="J1695" s="132">
        <v>7.4102770590011289E-4</v>
      </c>
      <c r="K1695" s="146">
        <v>2.0991337958014001E-5</v>
      </c>
      <c r="L1695" s="147">
        <v>2.1940474412850577E-5</v>
      </c>
    </row>
    <row r="1696" spans="1:12" ht="15.75" x14ac:dyDescent="0.25">
      <c r="A1696" s="164" t="s">
        <v>61</v>
      </c>
      <c r="B1696" s="126">
        <v>2049</v>
      </c>
      <c r="C1696" s="165" t="s">
        <v>1884</v>
      </c>
      <c r="D1696" s="166">
        <v>2.5035080026850256E-2</v>
      </c>
      <c r="E1696" s="130">
        <v>2.7738027228995524E-3</v>
      </c>
      <c r="F1696" s="131">
        <v>2.1130260591040288E-2</v>
      </c>
      <c r="G1696" s="131">
        <v>6.7716787573135744E-4</v>
      </c>
      <c r="H1696" s="145">
        <v>2.0000009999999995E-3</v>
      </c>
      <c r="I1696" s="145">
        <v>1.5750004999999997E-2</v>
      </c>
      <c r="J1696" s="132">
        <v>7.3559586096917553E-4</v>
      </c>
      <c r="K1696" s="146">
        <v>2.0909211526011509E-5</v>
      </c>
      <c r="L1696" s="147">
        <v>2.1854635084843199E-5</v>
      </c>
    </row>
    <row r="1697" spans="1:12" ht="15.75" x14ac:dyDescent="0.25">
      <c r="A1697" s="164" t="s">
        <v>61</v>
      </c>
      <c r="B1697" s="126">
        <v>2050</v>
      </c>
      <c r="C1697" s="165" t="s">
        <v>1885</v>
      </c>
      <c r="D1697" s="166">
        <v>2.5010237863940288E-2</v>
      </c>
      <c r="E1697" s="130">
        <v>2.7587742210111979E-3</v>
      </c>
      <c r="F1697" s="131">
        <v>2.1133950073408812E-2</v>
      </c>
      <c r="G1697" s="131">
        <v>6.7315758543808686E-4</v>
      </c>
      <c r="H1697" s="145">
        <v>2.0000009999999999E-3</v>
      </c>
      <c r="I1697" s="145">
        <v>1.5750005000000004E-2</v>
      </c>
      <c r="J1697" s="132">
        <v>7.3123683807913952E-4</v>
      </c>
      <c r="K1697" s="146">
        <v>2.0843858572029153E-5</v>
      </c>
      <c r="L1697" s="147">
        <v>2.1786323135279322E-5</v>
      </c>
    </row>
    <row r="1698" spans="1:12" ht="15.75" x14ac:dyDescent="0.25">
      <c r="A1698" s="164" t="s">
        <v>58</v>
      </c>
      <c r="B1698" s="126">
        <v>2015</v>
      </c>
      <c r="C1698" s="165" t="s">
        <v>60</v>
      </c>
      <c r="D1698" s="166">
        <v>4.3781969534937078E-2</v>
      </c>
      <c r="E1698" s="130">
        <v>9.5664884925162397E-2</v>
      </c>
      <c r="F1698" s="131">
        <v>0.31564547032008616</v>
      </c>
      <c r="G1698" s="131">
        <v>3.1209375004111208E-3</v>
      </c>
      <c r="H1698" s="145">
        <v>2.0000009999999999E-3</v>
      </c>
      <c r="I1698" s="145">
        <v>1.5750005000000004E-2</v>
      </c>
      <c r="J1698" s="132">
        <v>3.3724671672967512E-3</v>
      </c>
      <c r="K1698" s="146">
        <v>3.2900123353946824E-4</v>
      </c>
      <c r="L1698" s="147">
        <v>3.4387721460201793E-4</v>
      </c>
    </row>
    <row r="1699" spans="1:12" ht="15.75" x14ac:dyDescent="0.25">
      <c r="A1699" s="164" t="s">
        <v>58</v>
      </c>
      <c r="B1699" s="126">
        <v>2016</v>
      </c>
      <c r="C1699" s="165" t="s">
        <v>59</v>
      </c>
      <c r="D1699" s="166">
        <v>4.2902823986163525E-2</v>
      </c>
      <c r="E1699" s="130">
        <v>7.9962130597474729E-2</v>
      </c>
      <c r="F1699" s="131">
        <v>0.2734860542069989</v>
      </c>
      <c r="G1699" s="131">
        <v>2.8953316788786366E-3</v>
      </c>
      <c r="H1699" s="145">
        <v>2.0000009999999999E-3</v>
      </c>
      <c r="I1699" s="145">
        <v>1.5750005000000001E-2</v>
      </c>
      <c r="J1699" s="132">
        <v>3.1306186589635898E-3</v>
      </c>
      <c r="K1699" s="146">
        <v>2.9828042431994284E-4</v>
      </c>
      <c r="L1699" s="147">
        <v>3.1176733923264708E-4</v>
      </c>
    </row>
    <row r="1700" spans="1:12" ht="15.75" x14ac:dyDescent="0.25">
      <c r="A1700" s="164" t="s">
        <v>58</v>
      </c>
      <c r="B1700" s="126">
        <v>2017</v>
      </c>
      <c r="C1700" s="165" t="s">
        <v>1886</v>
      </c>
      <c r="D1700" s="166">
        <v>4.1863455778365692E-2</v>
      </c>
      <c r="E1700" s="130">
        <v>6.717293287314538E-2</v>
      </c>
      <c r="F1700" s="131">
        <v>0.23642214743342335</v>
      </c>
      <c r="G1700" s="131">
        <v>2.7408527912187392E-3</v>
      </c>
      <c r="H1700" s="145">
        <v>2.0000009999999999E-3</v>
      </c>
      <c r="I1700" s="145">
        <v>1.5750005000000001E-2</v>
      </c>
      <c r="J1700" s="132">
        <v>2.965375374589403E-3</v>
      </c>
      <c r="K1700" s="146">
        <v>2.7074407364154215E-4</v>
      </c>
      <c r="L1700" s="147">
        <v>2.8298592328883214E-4</v>
      </c>
    </row>
    <row r="1701" spans="1:12" ht="15.75" x14ac:dyDescent="0.25">
      <c r="A1701" s="164" t="s">
        <v>58</v>
      </c>
      <c r="B1701" s="126">
        <v>2018</v>
      </c>
      <c r="C1701" s="165" t="s">
        <v>1887</v>
      </c>
      <c r="D1701" s="166">
        <v>4.077607094665487E-2</v>
      </c>
      <c r="E1701" s="130">
        <v>5.5638094536420338E-2</v>
      </c>
      <c r="F1701" s="131">
        <v>0.20322268794883458</v>
      </c>
      <c r="G1701" s="131">
        <v>2.6299829067428096E-3</v>
      </c>
      <c r="H1701" s="145">
        <v>2.0000009999999999E-3</v>
      </c>
      <c r="I1701" s="145">
        <v>1.5750005000000001E-2</v>
      </c>
      <c r="J1701" s="132">
        <v>2.8472413494043387E-3</v>
      </c>
      <c r="K1701" s="146">
        <v>2.4657837553954093E-4</v>
      </c>
      <c r="L1701" s="147">
        <v>2.5772755377231004E-4</v>
      </c>
    </row>
    <row r="1702" spans="1:12" ht="15.75" x14ac:dyDescent="0.25">
      <c r="A1702" s="164" t="s">
        <v>58</v>
      </c>
      <c r="B1702" s="126">
        <v>2019</v>
      </c>
      <c r="C1702" s="165" t="s">
        <v>1888</v>
      </c>
      <c r="D1702" s="166">
        <v>3.9656575227566743E-2</v>
      </c>
      <c r="E1702" s="130">
        <v>4.6179002007363315E-2</v>
      </c>
      <c r="F1702" s="131">
        <v>0.17476130681081883</v>
      </c>
      <c r="G1702" s="131">
        <v>2.5414092536731572E-3</v>
      </c>
      <c r="H1702" s="145">
        <v>2.0000009999999999E-3</v>
      </c>
      <c r="I1702" s="145">
        <v>1.5750005000000001E-2</v>
      </c>
      <c r="J1702" s="132">
        <v>2.7529709554203665E-3</v>
      </c>
      <c r="K1702" s="146">
        <v>2.2186006544176458E-4</v>
      </c>
      <c r="L1702" s="147">
        <v>2.3189158920601023E-4</v>
      </c>
    </row>
    <row r="1703" spans="1:12" ht="15.75" x14ac:dyDescent="0.25">
      <c r="A1703" s="164" t="s">
        <v>58</v>
      </c>
      <c r="B1703" s="126">
        <v>2020</v>
      </c>
      <c r="C1703" s="165" t="s">
        <v>1889</v>
      </c>
      <c r="D1703" s="166">
        <v>3.8517335628009193E-2</v>
      </c>
      <c r="E1703" s="130">
        <v>3.9033053505556262E-2</v>
      </c>
      <c r="F1703" s="131">
        <v>0.1508234436352705</v>
      </c>
      <c r="G1703" s="131">
        <v>2.4298296500576398E-3</v>
      </c>
      <c r="H1703" s="145">
        <v>2.0000009999999995E-3</v>
      </c>
      <c r="I1703" s="145">
        <v>1.5750004999999997E-2</v>
      </c>
      <c r="J1703" s="132">
        <v>2.6330049427075648E-3</v>
      </c>
      <c r="K1703" s="146">
        <v>1.9969293781123908E-4</v>
      </c>
      <c r="L1703" s="147">
        <v>2.087221646835783E-4</v>
      </c>
    </row>
    <row r="1704" spans="1:12" ht="15.75" x14ac:dyDescent="0.25">
      <c r="A1704" s="164" t="s">
        <v>58</v>
      </c>
      <c r="B1704" s="126">
        <v>2021</v>
      </c>
      <c r="C1704" s="165" t="s">
        <v>1890</v>
      </c>
      <c r="D1704" s="166">
        <v>3.7399034173663491E-2</v>
      </c>
      <c r="E1704" s="130">
        <v>3.3258717925012837E-2</v>
      </c>
      <c r="F1704" s="131">
        <v>0.13009565239908116</v>
      </c>
      <c r="G1704" s="131">
        <v>2.2796525159332285E-3</v>
      </c>
      <c r="H1704" s="145">
        <v>2.0000009999999999E-3</v>
      </c>
      <c r="I1704" s="145">
        <v>1.5750005000000001E-2</v>
      </c>
      <c r="J1704" s="132">
        <v>2.4708542691736363E-3</v>
      </c>
      <c r="K1704" s="146">
        <v>1.7886676390409153E-4</v>
      </c>
      <c r="L1704" s="147">
        <v>1.8695433030223088E-4</v>
      </c>
    </row>
    <row r="1705" spans="1:12" ht="15.75" x14ac:dyDescent="0.25">
      <c r="A1705" s="164" t="s">
        <v>58</v>
      </c>
      <c r="B1705" s="126">
        <v>2022</v>
      </c>
      <c r="C1705" s="165" t="s">
        <v>1891</v>
      </c>
      <c r="D1705" s="166">
        <v>3.6265391120316924E-2</v>
      </c>
      <c r="E1705" s="130">
        <v>2.6581108211315922E-2</v>
      </c>
      <c r="F1705" s="131">
        <v>0.11071217658660081</v>
      </c>
      <c r="G1705" s="131">
        <v>2.1347453334542442E-3</v>
      </c>
      <c r="H1705" s="145">
        <v>2.0000010000000004E-3</v>
      </c>
      <c r="I1705" s="145">
        <v>1.5750005000000001E-2</v>
      </c>
      <c r="J1705" s="132">
        <v>2.3146497748216819E-3</v>
      </c>
      <c r="K1705" s="146">
        <v>1.6196694912957611E-4</v>
      </c>
      <c r="L1705" s="147">
        <v>1.6929037369582439E-4</v>
      </c>
    </row>
    <row r="1706" spans="1:12" ht="15.75" x14ac:dyDescent="0.25">
      <c r="A1706" s="164" t="s">
        <v>58</v>
      </c>
      <c r="B1706" s="126">
        <v>2023</v>
      </c>
      <c r="C1706" s="165" t="s">
        <v>1892</v>
      </c>
      <c r="D1706" s="166">
        <v>3.5141548985753925E-2</v>
      </c>
      <c r="E1706" s="130">
        <v>2.2756725530815081E-2</v>
      </c>
      <c r="F1706" s="131">
        <v>9.5856206721443238E-2</v>
      </c>
      <c r="G1706" s="131">
        <v>2.0066727322572632E-3</v>
      </c>
      <c r="H1706" s="145">
        <v>2.0000010000000008E-3</v>
      </c>
      <c r="I1706" s="145">
        <v>1.5750005000000004E-2</v>
      </c>
      <c r="J1706" s="132">
        <v>2.1761726210962036E-3</v>
      </c>
      <c r="K1706" s="146">
        <v>1.4521715838375736E-4</v>
      </c>
      <c r="L1706" s="147">
        <v>1.5178323319871902E-4</v>
      </c>
    </row>
    <row r="1707" spans="1:12" ht="15.75" x14ac:dyDescent="0.25">
      <c r="A1707" s="164" t="s">
        <v>58</v>
      </c>
      <c r="B1707" s="126">
        <v>2024</v>
      </c>
      <c r="C1707" s="165" t="s">
        <v>1893</v>
      </c>
      <c r="D1707" s="166">
        <v>3.403297237999553E-2</v>
      </c>
      <c r="E1707" s="130">
        <v>1.9583874828943252E-2</v>
      </c>
      <c r="F1707" s="131">
        <v>8.3527320647288572E-2</v>
      </c>
      <c r="G1707" s="131">
        <v>1.8956097007429846E-3</v>
      </c>
      <c r="H1707" s="145">
        <v>2.0000009999999995E-3</v>
      </c>
      <c r="I1707" s="145">
        <v>1.5750005000000001E-2</v>
      </c>
      <c r="J1707" s="132">
        <v>2.0561349940856023E-3</v>
      </c>
      <c r="K1707" s="146">
        <v>1.2932114614124378E-4</v>
      </c>
      <c r="L1707" s="147">
        <v>1.3516847318352889E-4</v>
      </c>
    </row>
    <row r="1708" spans="1:12" ht="15.75" x14ac:dyDescent="0.25">
      <c r="A1708" s="164" t="s">
        <v>58</v>
      </c>
      <c r="B1708" s="126">
        <v>2025</v>
      </c>
      <c r="C1708" s="165" t="s">
        <v>1894</v>
      </c>
      <c r="D1708" s="166">
        <v>3.2936870566184932E-2</v>
      </c>
      <c r="E1708" s="130">
        <v>1.7098643299665709E-2</v>
      </c>
      <c r="F1708" s="131">
        <v>7.3770685456080468E-2</v>
      </c>
      <c r="G1708" s="131">
        <v>1.8050051278757828E-3</v>
      </c>
      <c r="H1708" s="145">
        <v>2.0000009999999995E-3</v>
      </c>
      <c r="I1708" s="145">
        <v>1.5750004999999997E-2</v>
      </c>
      <c r="J1708" s="132">
        <v>1.9582228796406341E-3</v>
      </c>
      <c r="K1708" s="146">
        <v>1.1513989098460581E-4</v>
      </c>
      <c r="L1708" s="147">
        <v>1.2034600242623688E-4</v>
      </c>
    </row>
    <row r="1709" spans="1:12" ht="15.75" x14ac:dyDescent="0.25">
      <c r="A1709" s="164" t="s">
        <v>58</v>
      </c>
      <c r="B1709" s="126">
        <v>2026</v>
      </c>
      <c r="C1709" s="165" t="s">
        <v>1895</v>
      </c>
      <c r="D1709" s="166">
        <v>3.1952049131298323E-2</v>
      </c>
      <c r="E1709" s="130">
        <v>1.5060799085931293E-2</v>
      </c>
      <c r="F1709" s="131">
        <v>6.5855874377679799E-2</v>
      </c>
      <c r="G1709" s="131">
        <v>1.7160999291176867E-3</v>
      </c>
      <c r="H1709" s="145">
        <v>2.0000009999999999E-3</v>
      </c>
      <c r="I1709" s="145">
        <v>1.5750005000000001E-2</v>
      </c>
      <c r="J1709" s="132">
        <v>1.8621534856385789E-3</v>
      </c>
      <c r="K1709" s="146">
        <v>1.0052057887462557E-4</v>
      </c>
      <c r="L1709" s="147">
        <v>1.0506567242631522E-4</v>
      </c>
    </row>
    <row r="1710" spans="1:12" ht="15.75" x14ac:dyDescent="0.25">
      <c r="A1710" s="164" t="s">
        <v>58</v>
      </c>
      <c r="B1710" s="126">
        <v>2027</v>
      </c>
      <c r="C1710" s="165" t="s">
        <v>1896</v>
      </c>
      <c r="D1710" s="166">
        <v>3.1063274167677103E-2</v>
      </c>
      <c r="E1710" s="130">
        <v>1.3299155477414771E-2</v>
      </c>
      <c r="F1710" s="131">
        <v>5.9073069635276108E-2</v>
      </c>
      <c r="G1710" s="131">
        <v>1.6127150613884371E-3</v>
      </c>
      <c r="H1710" s="145">
        <v>2.0000009999999995E-3</v>
      </c>
      <c r="I1710" s="145">
        <v>1.5750005000000001E-2</v>
      </c>
      <c r="J1710" s="132">
        <v>1.7506085496335954E-3</v>
      </c>
      <c r="K1710" s="146">
        <v>7.9437852456230583E-5</v>
      </c>
      <c r="L1710" s="147">
        <v>8.3029679232539375E-5</v>
      </c>
    </row>
    <row r="1711" spans="1:12" ht="15.75" x14ac:dyDescent="0.25">
      <c r="A1711" s="164" t="s">
        <v>58</v>
      </c>
      <c r="B1711" s="126">
        <v>2028</v>
      </c>
      <c r="C1711" s="165" t="s">
        <v>1897</v>
      </c>
      <c r="D1711" s="166">
        <v>3.0269959655513257E-2</v>
      </c>
      <c r="E1711" s="130">
        <v>1.1832440825983353E-2</v>
      </c>
      <c r="F1711" s="131">
        <v>5.3418593430239615E-2</v>
      </c>
      <c r="G1711" s="131">
        <v>1.5089072158663741E-3</v>
      </c>
      <c r="H1711" s="145">
        <v>2.0000010000000004E-3</v>
      </c>
      <c r="I1711" s="145">
        <v>1.5750005000000004E-2</v>
      </c>
      <c r="J1711" s="132">
        <v>1.6382992969088835E-3</v>
      </c>
      <c r="K1711" s="146">
        <v>6.5485299189543014E-5</v>
      </c>
      <c r="L1711" s="147">
        <v>6.8446255503289426E-5</v>
      </c>
    </row>
    <row r="1712" spans="1:12" ht="15.75" x14ac:dyDescent="0.25">
      <c r="A1712" s="164" t="s">
        <v>58</v>
      </c>
      <c r="B1712" s="126">
        <v>2029</v>
      </c>
      <c r="C1712" s="165" t="s">
        <v>1898</v>
      </c>
      <c r="D1712" s="166">
        <v>2.9562890315649348E-2</v>
      </c>
      <c r="E1712" s="130">
        <v>1.0510535448362326E-2</v>
      </c>
      <c r="F1712" s="131">
        <v>4.8434679781236403E-2</v>
      </c>
      <c r="G1712" s="131">
        <v>1.4111396884414083E-3</v>
      </c>
      <c r="H1712" s="145">
        <v>2.0000009999999999E-3</v>
      </c>
      <c r="I1712" s="145">
        <v>1.5750005000000001E-2</v>
      </c>
      <c r="J1712" s="132">
        <v>1.5323871585358659E-3</v>
      </c>
      <c r="K1712" s="146">
        <v>5.5611033652060373E-5</v>
      </c>
      <c r="L1712" s="147">
        <v>5.8125520080624729E-5</v>
      </c>
    </row>
    <row r="1713" spans="1:12" ht="15.75" x14ac:dyDescent="0.25">
      <c r="A1713" s="164" t="s">
        <v>58</v>
      </c>
      <c r="B1713" s="126">
        <v>2030</v>
      </c>
      <c r="C1713" s="165" t="s">
        <v>1899</v>
      </c>
      <c r="D1713" s="166">
        <v>2.893583399726822E-2</v>
      </c>
      <c r="E1713" s="130">
        <v>9.4422109019391427E-3</v>
      </c>
      <c r="F1713" s="131">
        <v>4.4308195256607848E-2</v>
      </c>
      <c r="G1713" s="131">
        <v>1.3203840021098149E-3</v>
      </c>
      <c r="H1713" s="145">
        <v>2.0000009999999999E-3</v>
      </c>
      <c r="I1713" s="145">
        <v>1.5750005000000001E-2</v>
      </c>
      <c r="J1713" s="132">
        <v>1.4340134023749266E-3</v>
      </c>
      <c r="K1713" s="146">
        <v>4.7772502554191956E-5</v>
      </c>
      <c r="L1713" s="147">
        <v>4.9932564377270621E-5</v>
      </c>
    </row>
    <row r="1714" spans="1:12" ht="15.75" x14ac:dyDescent="0.25">
      <c r="A1714" s="164" t="s">
        <v>58</v>
      </c>
      <c r="B1714" s="126">
        <v>2031</v>
      </c>
      <c r="C1714" s="165" t="s">
        <v>1900</v>
      </c>
      <c r="D1714" s="166">
        <v>2.8382783433669151E-2</v>
      </c>
      <c r="E1714" s="130">
        <v>8.4763607271632867E-3</v>
      </c>
      <c r="F1714" s="131">
        <v>4.0601538088764925E-2</v>
      </c>
      <c r="G1714" s="131">
        <v>1.236203738715845E-3</v>
      </c>
      <c r="H1714" s="145">
        <v>2.0000010000000004E-3</v>
      </c>
      <c r="I1714" s="145">
        <v>1.5750005000000001E-2</v>
      </c>
      <c r="J1714" s="132">
        <v>1.3426644604930822E-3</v>
      </c>
      <c r="K1714" s="146">
        <v>4.29588638729682E-5</v>
      </c>
      <c r="L1714" s="147">
        <v>4.4901277395981398E-5</v>
      </c>
    </row>
    <row r="1715" spans="1:12" ht="15.75" x14ac:dyDescent="0.25">
      <c r="A1715" s="164" t="s">
        <v>58</v>
      </c>
      <c r="B1715" s="126">
        <v>2032</v>
      </c>
      <c r="C1715" s="165" t="s">
        <v>1901</v>
      </c>
      <c r="D1715" s="166">
        <v>2.7897330159216201E-2</v>
      </c>
      <c r="E1715" s="130">
        <v>7.652346133759225E-3</v>
      </c>
      <c r="F1715" s="131">
        <v>3.7557762631439888E-2</v>
      </c>
      <c r="G1715" s="131">
        <v>1.159350461080607E-3</v>
      </c>
      <c r="H1715" s="145">
        <v>2.0000010000000004E-3</v>
      </c>
      <c r="I1715" s="145">
        <v>1.5750005000000001E-2</v>
      </c>
      <c r="J1715" s="132">
        <v>1.2592313116809744E-3</v>
      </c>
      <c r="K1715" s="146">
        <v>3.9354740974508513E-5</v>
      </c>
      <c r="L1715" s="147">
        <v>4.1134187265896254E-5</v>
      </c>
    </row>
    <row r="1716" spans="1:12" ht="15.75" x14ac:dyDescent="0.25">
      <c r="A1716" s="164" t="s">
        <v>58</v>
      </c>
      <c r="B1716" s="126">
        <v>2033</v>
      </c>
      <c r="C1716" s="165" t="s">
        <v>1902</v>
      </c>
      <c r="D1716" s="166">
        <v>2.7474093973256033E-2</v>
      </c>
      <c r="E1716" s="130">
        <v>6.9194043143322448E-3</v>
      </c>
      <c r="F1716" s="131">
        <v>3.4925878530788455E-2</v>
      </c>
      <c r="G1716" s="131">
        <v>1.0876680726826895E-3</v>
      </c>
      <c r="H1716" s="145">
        <v>2.0000009999999999E-3</v>
      </c>
      <c r="I1716" s="145">
        <v>1.5750005000000001E-2</v>
      </c>
      <c r="J1716" s="132">
        <v>1.1813973283824135E-3</v>
      </c>
      <c r="K1716" s="146">
        <v>3.636252123241075E-5</v>
      </c>
      <c r="L1716" s="147">
        <v>3.8006676145251321E-5</v>
      </c>
    </row>
    <row r="1717" spans="1:12" ht="15.75" x14ac:dyDescent="0.25">
      <c r="A1717" s="164" t="s">
        <v>58</v>
      </c>
      <c r="B1717" s="126">
        <v>2034</v>
      </c>
      <c r="C1717" s="165" t="s">
        <v>1903</v>
      </c>
      <c r="D1717" s="166">
        <v>2.7107167990847968E-2</v>
      </c>
      <c r="E1717" s="130">
        <v>6.2622153845543743E-3</v>
      </c>
      <c r="F1717" s="131">
        <v>3.2662561732272569E-2</v>
      </c>
      <c r="G1717" s="131">
        <v>1.0212287604144592E-3</v>
      </c>
      <c r="H1717" s="145">
        <v>2.0000009999999995E-3</v>
      </c>
      <c r="I1717" s="145">
        <v>1.5750004999999997E-2</v>
      </c>
      <c r="J1717" s="132">
        <v>1.1092456510674257E-3</v>
      </c>
      <c r="K1717" s="146">
        <v>3.38202452172397E-5</v>
      </c>
      <c r="L1717" s="147">
        <v>3.5349443096143825E-5</v>
      </c>
    </row>
    <row r="1718" spans="1:12" ht="15.75" x14ac:dyDescent="0.25">
      <c r="A1718" s="164" t="s">
        <v>58</v>
      </c>
      <c r="B1718" s="126">
        <v>2035</v>
      </c>
      <c r="C1718" s="165" t="s">
        <v>1904</v>
      </c>
      <c r="D1718" s="166">
        <v>2.6792213058724194E-2</v>
      </c>
      <c r="E1718" s="130">
        <v>5.6678355912619695E-3</v>
      </c>
      <c r="F1718" s="131">
        <v>3.0707236593393417E-2</v>
      </c>
      <c r="G1718" s="131">
        <v>9.599042805443366E-4</v>
      </c>
      <c r="H1718" s="145">
        <v>2.0000009999999999E-3</v>
      </c>
      <c r="I1718" s="145">
        <v>1.5750005000000004E-2</v>
      </c>
      <c r="J1718" s="132">
        <v>1.0426385349705507E-3</v>
      </c>
      <c r="K1718" s="146">
        <v>3.1740887498343084E-5</v>
      </c>
      <c r="L1718" s="147">
        <v>3.3176067232720302E-5</v>
      </c>
    </row>
    <row r="1719" spans="1:12" ht="15.75" x14ac:dyDescent="0.25">
      <c r="A1719" s="164" t="s">
        <v>58</v>
      </c>
      <c r="B1719" s="126">
        <v>2036</v>
      </c>
      <c r="C1719" s="165" t="s">
        <v>1905</v>
      </c>
      <c r="D1719" s="166">
        <v>2.6523419407415229E-2</v>
      </c>
      <c r="E1719" s="130">
        <v>5.1509133481023508E-3</v>
      </c>
      <c r="F1719" s="131">
        <v>2.9046587676782788E-2</v>
      </c>
      <c r="G1719" s="131">
        <v>9.0711255244597488E-4</v>
      </c>
      <c r="H1719" s="145">
        <v>2.0000010000000004E-3</v>
      </c>
      <c r="I1719" s="145">
        <v>1.5750005000000001E-2</v>
      </c>
      <c r="J1719" s="132">
        <v>9.8532384935334978E-4</v>
      </c>
      <c r="K1719" s="146">
        <v>2.9352397253514056E-5</v>
      </c>
      <c r="L1719" s="147">
        <v>3.0679578005635347E-5</v>
      </c>
    </row>
    <row r="1720" spans="1:12" ht="15.75" x14ac:dyDescent="0.25">
      <c r="A1720" s="164" t="s">
        <v>58</v>
      </c>
      <c r="B1720" s="126">
        <v>2037</v>
      </c>
      <c r="C1720" s="165" t="s">
        <v>1906</v>
      </c>
      <c r="D1720" s="166">
        <v>2.6296569528819883E-2</v>
      </c>
      <c r="E1720" s="130">
        <v>4.6985370420963022E-3</v>
      </c>
      <c r="F1720" s="131">
        <v>2.7633029443202919E-2</v>
      </c>
      <c r="G1720" s="131">
        <v>8.6028933361282994E-4</v>
      </c>
      <c r="H1720" s="145">
        <v>2.0000009999999995E-3</v>
      </c>
      <c r="I1720" s="145">
        <v>1.5750004999999997E-2</v>
      </c>
      <c r="J1720" s="132">
        <v>9.3446396902153734E-4</v>
      </c>
      <c r="K1720" s="146">
        <v>2.7828320233114174E-5</v>
      </c>
      <c r="L1720" s="147">
        <v>2.9086589639033426E-5</v>
      </c>
    </row>
    <row r="1721" spans="1:12" ht="15.75" x14ac:dyDescent="0.25">
      <c r="A1721" s="164" t="s">
        <v>58</v>
      </c>
      <c r="B1721" s="126">
        <v>2038</v>
      </c>
      <c r="C1721" s="165" t="s">
        <v>1907</v>
      </c>
      <c r="D1721" s="166">
        <v>2.6106244506498004E-2</v>
      </c>
      <c r="E1721" s="130">
        <v>4.2896104089270738E-3</v>
      </c>
      <c r="F1721" s="131">
        <v>2.6355645581711315E-2</v>
      </c>
      <c r="G1721" s="131">
        <v>8.1817770917592438E-4</v>
      </c>
      <c r="H1721" s="145">
        <v>2.0000010000000004E-3</v>
      </c>
      <c r="I1721" s="145">
        <v>1.5750004999999997E-2</v>
      </c>
      <c r="J1721" s="132">
        <v>8.8872364729772519E-4</v>
      </c>
      <c r="K1721" s="146">
        <v>2.6417140331755058E-5</v>
      </c>
      <c r="L1721" s="147">
        <v>2.7611606783095856E-5</v>
      </c>
    </row>
    <row r="1722" spans="1:12" ht="15.75" x14ac:dyDescent="0.25">
      <c r="A1722" s="164" t="s">
        <v>58</v>
      </c>
      <c r="B1722" s="126">
        <v>2039</v>
      </c>
      <c r="C1722" s="165" t="s">
        <v>1908</v>
      </c>
      <c r="D1722" s="166">
        <v>2.5947710200406121E-2</v>
      </c>
      <c r="E1722" s="130">
        <v>3.8969896452088581E-3</v>
      </c>
      <c r="F1722" s="131">
        <v>2.5132453582435991E-2</v>
      </c>
      <c r="G1722" s="131">
        <v>7.8034387039790313E-4</v>
      </c>
      <c r="H1722" s="145">
        <v>2.0000009999999999E-3</v>
      </c>
      <c r="I1722" s="145">
        <v>1.5750005000000001E-2</v>
      </c>
      <c r="J1722" s="132">
        <v>8.4762333244897041E-4</v>
      </c>
      <c r="K1722" s="146">
        <v>2.5295962584353687E-5</v>
      </c>
      <c r="L1722" s="147">
        <v>2.6439731950985362E-5</v>
      </c>
    </row>
    <row r="1723" spans="1:12" ht="15.75" x14ac:dyDescent="0.25">
      <c r="A1723" s="164" t="s">
        <v>58</v>
      </c>
      <c r="B1723" s="126">
        <v>2040</v>
      </c>
      <c r="C1723" s="165" t="s">
        <v>1909</v>
      </c>
      <c r="D1723" s="166">
        <v>2.5816240159025818E-2</v>
      </c>
      <c r="E1723" s="130">
        <v>3.5552028576747137E-3</v>
      </c>
      <c r="F1723" s="131">
        <v>2.413194158084548E-2</v>
      </c>
      <c r="G1723" s="131">
        <v>7.4690455765660411E-4</v>
      </c>
      <c r="H1723" s="145">
        <v>2.0000009999999999E-3</v>
      </c>
      <c r="I1723" s="145">
        <v>1.5750005000000001E-2</v>
      </c>
      <c r="J1723" s="132">
        <v>8.1129694023030267E-4</v>
      </c>
      <c r="K1723" s="146">
        <v>2.4297068886824221E-5</v>
      </c>
      <c r="L1723" s="147">
        <v>2.5395677044359571E-5</v>
      </c>
    </row>
    <row r="1724" spans="1:12" ht="15.75" x14ac:dyDescent="0.25">
      <c r="A1724" s="164" t="s">
        <v>58</v>
      </c>
      <c r="B1724" s="126">
        <v>2041</v>
      </c>
      <c r="C1724" s="165" t="s">
        <v>1910</v>
      </c>
      <c r="D1724" s="166">
        <v>2.5708947264768699E-2</v>
      </c>
      <c r="E1724" s="130">
        <v>3.3082160723547356E-3</v>
      </c>
      <c r="F1724" s="131">
        <v>2.3381569015700706E-2</v>
      </c>
      <c r="G1724" s="131">
        <v>7.2158493574212674E-4</v>
      </c>
      <c r="H1724" s="145">
        <v>2.0000009999999999E-3</v>
      </c>
      <c r="I1724" s="145">
        <v>1.5750005000000001E-2</v>
      </c>
      <c r="J1724" s="132">
        <v>7.8379318522788226E-4</v>
      </c>
      <c r="K1724" s="146">
        <v>2.3501485192298005E-5</v>
      </c>
      <c r="L1724" s="147">
        <v>2.4564121662485571E-5</v>
      </c>
    </row>
    <row r="1725" spans="1:12" ht="15.75" x14ac:dyDescent="0.25">
      <c r="A1725" s="164" t="s">
        <v>58</v>
      </c>
      <c r="B1725" s="126">
        <v>2042</v>
      </c>
      <c r="C1725" s="165" t="s">
        <v>1911</v>
      </c>
      <c r="D1725" s="166">
        <v>2.5620362236389749E-2</v>
      </c>
      <c r="E1725" s="130">
        <v>3.0945104218160521E-3</v>
      </c>
      <c r="F1725" s="131">
        <v>2.2686224789795567E-2</v>
      </c>
      <c r="G1725" s="131">
        <v>6.9965479003136907E-4</v>
      </c>
      <c r="H1725" s="145">
        <v>2.0000010000000004E-3</v>
      </c>
      <c r="I1725" s="145">
        <v>1.5750005000000004E-2</v>
      </c>
      <c r="J1725" s="132">
        <v>7.5997493048903094E-4</v>
      </c>
      <c r="K1725" s="146">
        <v>2.2741356293083068E-5</v>
      </c>
      <c r="L1725" s="147">
        <v>2.3769613965369555E-5</v>
      </c>
    </row>
    <row r="1726" spans="1:12" ht="15.75" x14ac:dyDescent="0.25">
      <c r="A1726" s="164" t="s">
        <v>58</v>
      </c>
      <c r="B1726" s="126">
        <v>2043</v>
      </c>
      <c r="C1726" s="165" t="s">
        <v>1912</v>
      </c>
      <c r="D1726" s="166">
        <v>2.5547907898388959E-2</v>
      </c>
      <c r="E1726" s="130">
        <v>2.9334134747628043E-3</v>
      </c>
      <c r="F1726" s="131">
        <v>2.2166574754649056E-2</v>
      </c>
      <c r="G1726" s="131">
        <v>6.8103231803735181E-4</v>
      </c>
      <c r="H1726" s="145">
        <v>2.0000009999999999E-3</v>
      </c>
      <c r="I1726" s="145">
        <v>1.5750005000000001E-2</v>
      </c>
      <c r="J1726" s="132">
        <v>7.3974506037315221E-4</v>
      </c>
      <c r="K1726" s="146">
        <v>2.2177457497456085E-5</v>
      </c>
      <c r="L1726" s="147">
        <v>2.3180224887936132E-5</v>
      </c>
    </row>
    <row r="1727" spans="1:12" ht="15.75" x14ac:dyDescent="0.25">
      <c r="A1727" s="164" t="s">
        <v>58</v>
      </c>
      <c r="B1727" s="126">
        <v>2044</v>
      </c>
      <c r="C1727" s="165" t="s">
        <v>1913</v>
      </c>
      <c r="D1727" s="166">
        <v>2.5488562234181961E-2</v>
      </c>
      <c r="E1727" s="130">
        <v>2.811885764591644E-3</v>
      </c>
      <c r="F1727" s="131">
        <v>2.1747420193408362E-2</v>
      </c>
      <c r="G1727" s="131">
        <v>6.6510638192557542E-4</v>
      </c>
      <c r="H1727" s="145">
        <v>2.0000009999999995E-3</v>
      </c>
      <c r="I1727" s="145">
        <v>1.5750005000000001E-2</v>
      </c>
      <c r="J1727" s="132">
        <v>7.2244657460853237E-4</v>
      </c>
      <c r="K1727" s="146">
        <v>2.1643574002528444E-5</v>
      </c>
      <c r="L1727" s="147">
        <v>2.2622201248192882E-5</v>
      </c>
    </row>
    <row r="1728" spans="1:12" ht="15.75" x14ac:dyDescent="0.25">
      <c r="A1728" s="164" t="s">
        <v>58</v>
      </c>
      <c r="B1728" s="126">
        <v>2045</v>
      </c>
      <c r="C1728" s="165" t="s">
        <v>1914</v>
      </c>
      <c r="D1728" s="166">
        <v>2.5438521605278833E-2</v>
      </c>
      <c r="E1728" s="130">
        <v>2.7305660375148669E-3</v>
      </c>
      <c r="F1728" s="131">
        <v>2.146742222969741E-2</v>
      </c>
      <c r="G1728" s="131">
        <v>6.5164377633959139E-4</v>
      </c>
      <c r="H1728" s="145">
        <v>2.0000009999999999E-3</v>
      </c>
      <c r="I1728" s="145">
        <v>1.5750005000000001E-2</v>
      </c>
      <c r="J1728" s="132">
        <v>7.0782058032963966E-4</v>
      </c>
      <c r="K1728" s="146">
        <v>2.1268358418686051E-5</v>
      </c>
      <c r="L1728" s="147">
        <v>2.2230022405292925E-5</v>
      </c>
    </row>
    <row r="1729" spans="1:12" ht="15.75" x14ac:dyDescent="0.25">
      <c r="A1729" s="164" t="s">
        <v>58</v>
      </c>
      <c r="B1729" s="126">
        <v>2046</v>
      </c>
      <c r="C1729" s="165" t="s">
        <v>1915</v>
      </c>
      <c r="D1729" s="166">
        <v>2.5397469672619095E-2</v>
      </c>
      <c r="E1729" s="130">
        <v>2.6597727206530927E-3</v>
      </c>
      <c r="F1729" s="131">
        <v>2.1237449341479853E-2</v>
      </c>
      <c r="G1729" s="131">
        <v>6.4020679683726006E-4</v>
      </c>
      <c r="H1729" s="145">
        <v>2.0000009999999999E-3</v>
      </c>
      <c r="I1729" s="145">
        <v>1.5750005000000004E-2</v>
      </c>
      <c r="J1729" s="132">
        <v>6.9539913222408788E-4</v>
      </c>
      <c r="K1729" s="146">
        <v>2.0865213715409615E-5</v>
      </c>
      <c r="L1729" s="147">
        <v>2.1808646736952202E-5</v>
      </c>
    </row>
    <row r="1730" spans="1:12" ht="15.75" x14ac:dyDescent="0.25">
      <c r="A1730" s="164" t="s">
        <v>58</v>
      </c>
      <c r="B1730" s="126">
        <v>2047</v>
      </c>
      <c r="C1730" s="165" t="s">
        <v>1916</v>
      </c>
      <c r="D1730" s="166">
        <v>2.5363113049144969E-2</v>
      </c>
      <c r="E1730" s="130">
        <v>2.5992314943593235E-3</v>
      </c>
      <c r="F1730" s="131">
        <v>2.1037803632442217E-2</v>
      </c>
      <c r="G1730" s="131">
        <v>6.3077109026130475E-4</v>
      </c>
      <c r="H1730" s="145">
        <v>2.0000009999999999E-3</v>
      </c>
      <c r="I1730" s="145">
        <v>1.5750005000000001E-2</v>
      </c>
      <c r="J1730" s="132">
        <v>6.8514862579586739E-4</v>
      </c>
      <c r="K1730" s="146">
        <v>2.0589037745194074E-5</v>
      </c>
      <c r="L1730" s="147">
        <v>2.1519986358203802E-5</v>
      </c>
    </row>
    <row r="1731" spans="1:12" ht="15.75" x14ac:dyDescent="0.25">
      <c r="A1731" s="164" t="s">
        <v>58</v>
      </c>
      <c r="B1731" s="126">
        <v>2048</v>
      </c>
      <c r="C1731" s="165" t="s">
        <v>1917</v>
      </c>
      <c r="D1731" s="166">
        <v>2.5334691631056075E-2</v>
      </c>
      <c r="E1731" s="130">
        <v>2.549402828619696E-3</v>
      </c>
      <c r="F1731" s="131">
        <v>2.0866622904301503E-2</v>
      </c>
      <c r="G1731" s="131">
        <v>6.2280201877293827E-4</v>
      </c>
      <c r="H1731" s="145">
        <v>2.0000010000000004E-3</v>
      </c>
      <c r="I1731" s="145">
        <v>1.5750005000000001E-2</v>
      </c>
      <c r="J1731" s="132">
        <v>6.7649538982106805E-4</v>
      </c>
      <c r="K1731" s="146">
        <v>2.0267063199746446E-5</v>
      </c>
      <c r="L1731" s="147">
        <v>2.1183448859420969E-5</v>
      </c>
    </row>
    <row r="1732" spans="1:12" ht="15.75" x14ac:dyDescent="0.25">
      <c r="A1732" s="164" t="s">
        <v>58</v>
      </c>
      <c r="B1732" s="126">
        <v>2049</v>
      </c>
      <c r="C1732" s="165" t="s">
        <v>1918</v>
      </c>
      <c r="D1732" s="166">
        <v>2.5310681382556433E-2</v>
      </c>
      <c r="E1732" s="130">
        <v>2.5310548408864937E-3</v>
      </c>
      <c r="F1732" s="131">
        <v>2.0859757150860799E-2</v>
      </c>
      <c r="G1732" s="131">
        <v>6.1781955861126925E-4</v>
      </c>
      <c r="H1732" s="145">
        <v>2.0000009999999999E-3</v>
      </c>
      <c r="I1732" s="145">
        <v>1.5750004999999997E-2</v>
      </c>
      <c r="J1732" s="132">
        <v>6.7108636214528977E-4</v>
      </c>
      <c r="K1732" s="146">
        <v>2.0020521499926093E-5</v>
      </c>
      <c r="L1732" s="147">
        <v>2.0925762314367179E-5</v>
      </c>
    </row>
    <row r="1733" spans="1:12" ht="15.75" x14ac:dyDescent="0.25">
      <c r="A1733" s="164" t="s">
        <v>58</v>
      </c>
      <c r="B1733" s="126">
        <v>2050</v>
      </c>
      <c r="C1733" s="165" t="s">
        <v>1919</v>
      </c>
      <c r="D1733" s="166">
        <v>2.5291616562298763E-2</v>
      </c>
      <c r="E1733" s="130">
        <v>2.5160299730216497E-3</v>
      </c>
      <c r="F1733" s="131">
        <v>2.0853243546603967E-2</v>
      </c>
      <c r="G1733" s="131">
        <v>6.1364996499292375E-4</v>
      </c>
      <c r="H1733" s="145">
        <v>2.0000010000000004E-3</v>
      </c>
      <c r="I1733" s="145">
        <v>1.5750005000000001E-2</v>
      </c>
      <c r="J1733" s="132">
        <v>6.6656711812814894E-4</v>
      </c>
      <c r="K1733" s="146">
        <v>1.9663750901916867E-5</v>
      </c>
      <c r="L1733" s="147">
        <v>2.0552861662522389E-5</v>
      </c>
    </row>
    <row r="1734" spans="1:12" ht="15.75" x14ac:dyDescent="0.25">
      <c r="A1734" s="164" t="s">
        <v>55</v>
      </c>
      <c r="B1734" s="126">
        <v>2015</v>
      </c>
      <c r="C1734" s="165" t="s">
        <v>57</v>
      </c>
      <c r="D1734" s="166">
        <v>4.378196953764283E-2</v>
      </c>
      <c r="E1734" s="130">
        <v>4.7370707223634879E-2</v>
      </c>
      <c r="F1734" s="131">
        <v>0.18608743439640224</v>
      </c>
      <c r="G1734" s="131">
        <v>1.7664141363437254E-3</v>
      </c>
      <c r="H1734" s="145">
        <v>2.0000010000000004E-3</v>
      </c>
      <c r="I1734" s="145">
        <v>1.5750005000000001E-2</v>
      </c>
      <c r="J1734" s="132">
        <v>1.911901626944112E-3</v>
      </c>
      <c r="K1734" s="146">
        <v>1.3962789297980793E-4</v>
      </c>
      <c r="L1734" s="147">
        <v>1.4594125087168648E-4</v>
      </c>
    </row>
    <row r="1735" spans="1:12" ht="15.75" x14ac:dyDescent="0.25">
      <c r="A1735" s="164" t="s">
        <v>55</v>
      </c>
      <c r="B1735" s="126">
        <v>2016</v>
      </c>
      <c r="C1735" s="165" t="s">
        <v>56</v>
      </c>
      <c r="D1735" s="166">
        <v>4.2902823980212675E-2</v>
      </c>
      <c r="E1735" s="130">
        <v>3.9531979750493274E-2</v>
      </c>
      <c r="F1735" s="131">
        <v>0.15754512349237049</v>
      </c>
      <c r="G1735" s="131">
        <v>1.6983085390288916E-3</v>
      </c>
      <c r="H1735" s="145">
        <v>2.0000009999999999E-3</v>
      </c>
      <c r="I1735" s="145">
        <v>1.5750005000000001E-2</v>
      </c>
      <c r="J1735" s="132">
        <v>1.8395049901245978E-3</v>
      </c>
      <c r="K1735" s="146">
        <v>1.2476962704026194E-4</v>
      </c>
      <c r="L1735" s="147">
        <v>1.3041115543880027E-4</v>
      </c>
    </row>
    <row r="1736" spans="1:12" ht="15.75" x14ac:dyDescent="0.25">
      <c r="A1736" s="164" t="s">
        <v>55</v>
      </c>
      <c r="B1736" s="126">
        <v>2017</v>
      </c>
      <c r="C1736" s="165" t="s">
        <v>1920</v>
      </c>
      <c r="D1736" s="166">
        <v>4.1863455776178157E-2</v>
      </c>
      <c r="E1736" s="130">
        <v>3.2463851739599175E-2</v>
      </c>
      <c r="F1736" s="131">
        <v>0.13361718416369378</v>
      </c>
      <c r="G1736" s="131">
        <v>1.6478620122386501E-3</v>
      </c>
      <c r="H1736" s="145">
        <v>2.0000009999999995E-3</v>
      </c>
      <c r="I1736" s="145">
        <v>1.5750004999999997E-2</v>
      </c>
      <c r="J1736" s="132">
        <v>1.7859968525564304E-3</v>
      </c>
      <c r="K1736" s="146">
        <v>1.133481205530976E-4</v>
      </c>
      <c r="L1736" s="147">
        <v>1.1847321912655642E-4</v>
      </c>
    </row>
    <row r="1737" spans="1:12" ht="15.75" x14ac:dyDescent="0.25">
      <c r="A1737" s="164" t="s">
        <v>55</v>
      </c>
      <c r="B1737" s="126">
        <v>2018</v>
      </c>
      <c r="C1737" s="165" t="s">
        <v>1921</v>
      </c>
      <c r="D1737" s="166">
        <v>4.0776070944582792E-2</v>
      </c>
      <c r="E1737" s="130">
        <v>2.6673175339701184E-2</v>
      </c>
      <c r="F1737" s="131">
        <v>0.11320719918001759</v>
      </c>
      <c r="G1737" s="131">
        <v>1.6315025656367809E-3</v>
      </c>
      <c r="H1737" s="145">
        <v>2.0000009999999995E-3</v>
      </c>
      <c r="I1737" s="145">
        <v>1.5750004999999997E-2</v>
      </c>
      <c r="J1737" s="132">
        <v>1.7692137020509913E-3</v>
      </c>
      <c r="K1737" s="146">
        <v>1.0398307832115422E-4</v>
      </c>
      <c r="L1737" s="147">
        <v>1.0868473156807374E-4</v>
      </c>
    </row>
    <row r="1738" spans="1:12" ht="15.75" x14ac:dyDescent="0.25">
      <c r="A1738" s="164" t="s">
        <v>55</v>
      </c>
      <c r="B1738" s="126">
        <v>2019</v>
      </c>
      <c r="C1738" s="165" t="s">
        <v>1922</v>
      </c>
      <c r="D1738" s="166">
        <v>3.9656575225744221E-2</v>
      </c>
      <c r="E1738" s="130">
        <v>2.1790548572957497E-2</v>
      </c>
      <c r="F1738" s="131">
        <v>9.5951866606097905E-2</v>
      </c>
      <c r="G1738" s="131">
        <v>1.6243206772286929E-3</v>
      </c>
      <c r="H1738" s="145">
        <v>2.0000009999999999E-3</v>
      </c>
      <c r="I1738" s="145">
        <v>1.5750005000000001E-2</v>
      </c>
      <c r="J1738" s="132">
        <v>1.7622428626120536E-3</v>
      </c>
      <c r="K1738" s="146">
        <v>9.5287882505335638E-5</v>
      </c>
      <c r="L1738" s="147">
        <v>9.9596376511209986E-5</v>
      </c>
    </row>
    <row r="1739" spans="1:12" ht="15.75" x14ac:dyDescent="0.25">
      <c r="A1739" s="164" t="s">
        <v>55</v>
      </c>
      <c r="B1739" s="126">
        <v>2020</v>
      </c>
      <c r="C1739" s="165" t="s">
        <v>1923</v>
      </c>
      <c r="D1739" s="166">
        <v>3.8517335630256479E-2</v>
      </c>
      <c r="E1739" s="130">
        <v>1.8314152040140447E-2</v>
      </c>
      <c r="F1739" s="131">
        <v>8.1828573415233488E-2</v>
      </c>
      <c r="G1739" s="131">
        <v>1.5916424829246418E-3</v>
      </c>
      <c r="H1739" s="145">
        <v>2.0000009999999995E-3</v>
      </c>
      <c r="I1739" s="145">
        <v>1.5750005000000001E-2</v>
      </c>
      <c r="J1739" s="132">
        <v>1.7271105404834219E-3</v>
      </c>
      <c r="K1739" s="146">
        <v>8.862582115009982E-5</v>
      </c>
      <c r="L1739" s="147">
        <v>9.2633084549098184E-5</v>
      </c>
    </row>
    <row r="1740" spans="1:12" ht="15.75" x14ac:dyDescent="0.25">
      <c r="A1740" s="164" t="s">
        <v>55</v>
      </c>
      <c r="B1740" s="126">
        <v>2021</v>
      </c>
      <c r="C1740" s="165" t="s">
        <v>1924</v>
      </c>
      <c r="D1740" s="166">
        <v>3.7399034173851424E-2</v>
      </c>
      <c r="E1740" s="130">
        <v>1.5567149199081309E-2</v>
      </c>
      <c r="F1740" s="131">
        <v>7.0150736724500631E-2</v>
      </c>
      <c r="G1740" s="131">
        <v>1.521671484127244E-3</v>
      </c>
      <c r="H1740" s="145">
        <v>2.0000009999999999E-3</v>
      </c>
      <c r="I1740" s="145">
        <v>1.5750005000000001E-2</v>
      </c>
      <c r="J1740" s="132">
        <v>1.6513867076411945E-3</v>
      </c>
      <c r="K1740" s="146">
        <v>8.1310766900278395E-5</v>
      </c>
      <c r="L1740" s="147">
        <v>8.4987273560783406E-5</v>
      </c>
    </row>
    <row r="1741" spans="1:12" ht="15.75" x14ac:dyDescent="0.25">
      <c r="A1741" s="164" t="s">
        <v>55</v>
      </c>
      <c r="B1741" s="126">
        <v>2022</v>
      </c>
      <c r="C1741" s="165" t="s">
        <v>1925</v>
      </c>
      <c r="D1741" s="166">
        <v>3.6265391121762969E-2</v>
      </c>
      <c r="E1741" s="130">
        <v>1.317110766094196E-2</v>
      </c>
      <c r="F1741" s="131">
        <v>6.0412248421937723E-2</v>
      </c>
      <c r="G1741" s="131">
        <v>1.4514848361202079E-3</v>
      </c>
      <c r="H1741" s="145">
        <v>2.0000009999999999E-3</v>
      </c>
      <c r="I1741" s="145">
        <v>1.5750005000000001E-2</v>
      </c>
      <c r="J1741" s="132">
        <v>1.5754322903584017E-3</v>
      </c>
      <c r="K1741" s="146">
        <v>7.4398821753470163E-5</v>
      </c>
      <c r="L1741" s="147">
        <v>7.7762804242299241E-5</v>
      </c>
    </row>
    <row r="1742" spans="1:12" ht="15.75" x14ac:dyDescent="0.25">
      <c r="A1742" s="164" t="s">
        <v>55</v>
      </c>
      <c r="B1742" s="126">
        <v>2023</v>
      </c>
      <c r="C1742" s="165" t="s">
        <v>1926</v>
      </c>
      <c r="D1742" s="166">
        <v>3.5141548983058254E-2</v>
      </c>
      <c r="E1742" s="130">
        <v>1.1339802188689466E-2</v>
      </c>
      <c r="F1742" s="131">
        <v>5.2500545388787095E-2</v>
      </c>
      <c r="G1742" s="131">
        <v>1.3861539988728705E-3</v>
      </c>
      <c r="H1742" s="145">
        <v>2.0000009999999999E-3</v>
      </c>
      <c r="I1742" s="145">
        <v>1.5750005000000001E-2</v>
      </c>
      <c r="J1742" s="132">
        <v>1.5047183106295155E-3</v>
      </c>
      <c r="K1742" s="146">
        <v>6.6814940462955153E-5</v>
      </c>
      <c r="L1742" s="147">
        <v>6.9836017690566284E-5</v>
      </c>
    </row>
    <row r="1743" spans="1:12" ht="15.75" x14ac:dyDescent="0.25">
      <c r="A1743" s="164" t="s">
        <v>55</v>
      </c>
      <c r="B1743" s="126">
        <v>2024</v>
      </c>
      <c r="C1743" s="165" t="s">
        <v>1927</v>
      </c>
      <c r="D1743" s="166">
        <v>3.4032972382346899E-2</v>
      </c>
      <c r="E1743" s="130">
        <v>9.8181150303557584E-3</v>
      </c>
      <c r="F1743" s="131">
        <v>4.6031213314529008E-2</v>
      </c>
      <c r="G1743" s="131">
        <v>1.326797870387421E-3</v>
      </c>
      <c r="H1743" s="145">
        <v>2.0000010000000004E-3</v>
      </c>
      <c r="I1743" s="145">
        <v>1.5750005000000001E-2</v>
      </c>
      <c r="J1743" s="132">
        <v>1.4404974756906637E-3</v>
      </c>
      <c r="K1743" s="146">
        <v>5.929329613327194E-5</v>
      </c>
      <c r="L1743" s="147">
        <v>6.1974271941008381E-5</v>
      </c>
    </row>
    <row r="1744" spans="1:12" ht="15.75" x14ac:dyDescent="0.25">
      <c r="A1744" s="164" t="s">
        <v>55</v>
      </c>
      <c r="B1744" s="126">
        <v>2025</v>
      </c>
      <c r="C1744" s="165" t="s">
        <v>1928</v>
      </c>
      <c r="D1744" s="166">
        <v>3.293687056745695E-2</v>
      </c>
      <c r="E1744" s="130">
        <v>8.584087673033057E-3</v>
      </c>
      <c r="F1744" s="131">
        <v>4.0860980603605684E-2</v>
      </c>
      <c r="G1744" s="131">
        <v>1.2752375927087202E-3</v>
      </c>
      <c r="H1744" s="145">
        <v>2.0000010000000004E-3</v>
      </c>
      <c r="I1744" s="145">
        <v>1.5750005000000004E-2</v>
      </c>
      <c r="J1744" s="132">
        <v>1.3847030087731508E-3</v>
      </c>
      <c r="K1744" s="146">
        <v>5.2712855851620151E-5</v>
      </c>
      <c r="L1744" s="147">
        <v>5.5096298997250762E-5</v>
      </c>
    </row>
    <row r="1745" spans="1:12" ht="15.75" x14ac:dyDescent="0.25">
      <c r="A1745" s="164" t="s">
        <v>55</v>
      </c>
      <c r="B1745" s="126">
        <v>2026</v>
      </c>
      <c r="C1745" s="165" t="s">
        <v>1929</v>
      </c>
      <c r="D1745" s="166">
        <v>3.1952049127119873E-2</v>
      </c>
      <c r="E1745" s="130">
        <v>7.595468748492029E-3</v>
      </c>
      <c r="F1745" s="131">
        <v>3.676586819449499E-2</v>
      </c>
      <c r="G1745" s="131">
        <v>1.225994485497319E-3</v>
      </c>
      <c r="H1745" s="145">
        <v>2.0000009999999999E-3</v>
      </c>
      <c r="I1745" s="145">
        <v>1.5750005000000001E-2</v>
      </c>
      <c r="J1745" s="132">
        <v>1.3313695536677577E-3</v>
      </c>
      <c r="K1745" s="146">
        <v>4.745457972522732E-5</v>
      </c>
      <c r="L1745" s="147">
        <v>4.9600268786890138E-5</v>
      </c>
    </row>
    <row r="1746" spans="1:12" ht="15.75" x14ac:dyDescent="0.25">
      <c r="A1746" s="164" t="s">
        <v>55</v>
      </c>
      <c r="B1746" s="126">
        <v>2027</v>
      </c>
      <c r="C1746" s="165" t="s">
        <v>1930</v>
      </c>
      <c r="D1746" s="166">
        <v>3.1063274168250318E-2</v>
      </c>
      <c r="E1746" s="130">
        <v>6.7407764556959727E-3</v>
      </c>
      <c r="F1746" s="131">
        <v>3.3350761857540233E-2</v>
      </c>
      <c r="G1746" s="131">
        <v>1.1620806792540432E-3</v>
      </c>
      <c r="H1746" s="145">
        <v>2.0000009999999999E-3</v>
      </c>
      <c r="I1746" s="145">
        <v>1.5750005000000001E-2</v>
      </c>
      <c r="J1746" s="132">
        <v>1.2621500107565622E-3</v>
      </c>
      <c r="K1746" s="146">
        <v>4.0561447512544627E-5</v>
      </c>
      <c r="L1746" s="147">
        <v>4.2395458355760874E-5</v>
      </c>
    </row>
    <row r="1747" spans="1:12" ht="15.75" x14ac:dyDescent="0.25">
      <c r="A1747" s="164" t="s">
        <v>55</v>
      </c>
      <c r="B1747" s="126">
        <v>2028</v>
      </c>
      <c r="C1747" s="165" t="s">
        <v>1931</v>
      </c>
      <c r="D1747" s="166">
        <v>3.0269959658289838E-2</v>
      </c>
      <c r="E1747" s="130">
        <v>6.0331865799338729E-3</v>
      </c>
      <c r="F1747" s="131">
        <v>3.0588552589963604E-2</v>
      </c>
      <c r="G1747" s="131">
        <v>1.0928165620722021E-3</v>
      </c>
      <c r="H1747" s="145">
        <v>2.0000010000000004E-3</v>
      </c>
      <c r="I1747" s="145">
        <v>1.5750005000000001E-2</v>
      </c>
      <c r="J1747" s="132">
        <v>1.1870245625599752E-3</v>
      </c>
      <c r="K1747" s="146">
        <v>3.5706179267799417E-5</v>
      </c>
      <c r="L1747" s="147">
        <v>3.732065082314218E-5</v>
      </c>
    </row>
    <row r="1748" spans="1:12" ht="15.75" x14ac:dyDescent="0.25">
      <c r="A1748" s="164" t="s">
        <v>55</v>
      </c>
      <c r="B1748" s="126">
        <v>2029</v>
      </c>
      <c r="C1748" s="165" t="s">
        <v>1932</v>
      </c>
      <c r="D1748" s="166">
        <v>2.9562890316212172E-2</v>
      </c>
      <c r="E1748" s="130">
        <v>5.4240125383808058E-3</v>
      </c>
      <c r="F1748" s="131">
        <v>2.8291017818160125E-2</v>
      </c>
      <c r="G1748" s="131">
        <v>1.0259697863017343E-3</v>
      </c>
      <c r="H1748" s="145">
        <v>2.0000009999999995E-3</v>
      </c>
      <c r="I1748" s="145">
        <v>1.5750004999999997E-2</v>
      </c>
      <c r="J1748" s="132">
        <v>1.1144817480657782E-3</v>
      </c>
      <c r="K1748" s="146">
        <v>3.1950191960289153E-5</v>
      </c>
      <c r="L1748" s="147">
        <v>3.3394835932615432E-5</v>
      </c>
    </row>
    <row r="1749" spans="1:12" ht="15.75" x14ac:dyDescent="0.25">
      <c r="A1749" s="164" t="s">
        <v>55</v>
      </c>
      <c r="B1749" s="126">
        <v>2030</v>
      </c>
      <c r="C1749" s="165" t="s">
        <v>1933</v>
      </c>
      <c r="D1749" s="166">
        <v>2.8935833997329772E-2</v>
      </c>
      <c r="E1749" s="130">
        <v>4.9134266606628918E-3</v>
      </c>
      <c r="F1749" s="131">
        <v>2.6417560099937204E-2</v>
      </c>
      <c r="G1749" s="131">
        <v>9.6233400860101998E-4</v>
      </c>
      <c r="H1749" s="145">
        <v>2.0000009999999999E-3</v>
      </c>
      <c r="I1749" s="145">
        <v>1.5750004999999997E-2</v>
      </c>
      <c r="J1749" s="132">
        <v>1.0454205738559441E-3</v>
      </c>
      <c r="K1749" s="146">
        <v>2.8454861629516073E-5</v>
      </c>
      <c r="L1749" s="147">
        <v>2.9741460470790186E-5</v>
      </c>
    </row>
    <row r="1750" spans="1:12" ht="15.75" x14ac:dyDescent="0.25">
      <c r="A1750" s="164" t="s">
        <v>55</v>
      </c>
      <c r="B1750" s="126">
        <v>2031</v>
      </c>
      <c r="C1750" s="165" t="s">
        <v>1934</v>
      </c>
      <c r="D1750" s="166">
        <v>2.8382783433992562E-2</v>
      </c>
      <c r="E1750" s="130">
        <v>4.4724673747633115E-3</v>
      </c>
      <c r="F1750" s="131">
        <v>2.4858860111663886E-2</v>
      </c>
      <c r="G1750" s="131">
        <v>9.0335022213240289E-4</v>
      </c>
      <c r="H1750" s="145">
        <v>2.0000009999999995E-3</v>
      </c>
      <c r="I1750" s="145">
        <v>1.5750005000000001E-2</v>
      </c>
      <c r="J1750" s="132">
        <v>9.8135987902544879E-4</v>
      </c>
      <c r="K1750" s="146">
        <v>2.6338548264462931E-5</v>
      </c>
      <c r="L1750" s="147">
        <v>2.7529462953140952E-5</v>
      </c>
    </row>
    <row r="1751" spans="1:12" ht="15.75" x14ac:dyDescent="0.25">
      <c r="A1751" s="164" t="s">
        <v>55</v>
      </c>
      <c r="B1751" s="126">
        <v>2032</v>
      </c>
      <c r="C1751" s="165" t="s">
        <v>1935</v>
      </c>
      <c r="D1751" s="166">
        <v>2.7897330159890477E-2</v>
      </c>
      <c r="E1751" s="130">
        <v>4.0918424086626949E-3</v>
      </c>
      <c r="F1751" s="131">
        <v>2.3577537379538816E-2</v>
      </c>
      <c r="G1751" s="131">
        <v>8.4820996261324719E-4</v>
      </c>
      <c r="H1751" s="145">
        <v>2.0000009999999999E-3</v>
      </c>
      <c r="I1751" s="145">
        <v>1.5750005000000001E-2</v>
      </c>
      <c r="J1751" s="132">
        <v>9.2147522066836829E-4</v>
      </c>
      <c r="K1751" s="146">
        <v>2.4313081528823649E-5</v>
      </c>
      <c r="L1751" s="147">
        <v>2.5412407696372078E-5</v>
      </c>
    </row>
    <row r="1752" spans="1:12" ht="15.75" x14ac:dyDescent="0.25">
      <c r="A1752" s="164" t="s">
        <v>55</v>
      </c>
      <c r="B1752" s="126">
        <v>2033</v>
      </c>
      <c r="C1752" s="165" t="s">
        <v>1936</v>
      </c>
      <c r="D1752" s="166">
        <v>2.7474093973365404E-2</v>
      </c>
      <c r="E1752" s="130">
        <v>3.7622982693194681E-3</v>
      </c>
      <c r="F1752" s="131">
        <v>2.2515082095029105E-2</v>
      </c>
      <c r="G1752" s="131">
        <v>7.9761938449243188E-4</v>
      </c>
      <c r="H1752" s="145">
        <v>2.0000009999999995E-3</v>
      </c>
      <c r="I1752" s="145">
        <v>1.5750005000000001E-2</v>
      </c>
      <c r="J1752" s="132">
        <v>8.6651312357675632E-4</v>
      </c>
      <c r="K1752" s="146">
        <v>2.2906054276049787E-5</v>
      </c>
      <c r="L1752" s="147">
        <v>2.3941765525183351E-5</v>
      </c>
    </row>
    <row r="1753" spans="1:12" ht="15.75" x14ac:dyDescent="0.25">
      <c r="A1753" s="164" t="s">
        <v>55</v>
      </c>
      <c r="B1753" s="126">
        <v>2034</v>
      </c>
      <c r="C1753" s="165" t="s">
        <v>1937</v>
      </c>
      <c r="D1753" s="166">
        <v>2.7107167990630256E-2</v>
      </c>
      <c r="E1753" s="130">
        <v>3.4734278139374884E-3</v>
      </c>
      <c r="F1753" s="131">
        <v>2.1641186186961429E-2</v>
      </c>
      <c r="G1753" s="131">
        <v>7.5112936728144572E-4</v>
      </c>
      <c r="H1753" s="145">
        <v>2.0000009999999999E-3</v>
      </c>
      <c r="I1753" s="145">
        <v>1.5750005000000001E-2</v>
      </c>
      <c r="J1753" s="132">
        <v>8.1600409078713915E-4</v>
      </c>
      <c r="K1753" s="146">
        <v>2.1651389765134518E-5</v>
      </c>
      <c r="L1753" s="147">
        <v>2.2630369750809555E-5</v>
      </c>
    </row>
    <row r="1754" spans="1:12" ht="15.75" x14ac:dyDescent="0.25">
      <c r="A1754" s="164" t="s">
        <v>55</v>
      </c>
      <c r="B1754" s="126">
        <v>2035</v>
      </c>
      <c r="C1754" s="165" t="s">
        <v>1938</v>
      </c>
      <c r="D1754" s="166">
        <v>2.6792213057316959E-2</v>
      </c>
      <c r="E1754" s="130">
        <v>3.2187843379122769E-3</v>
      </c>
      <c r="F1754" s="131">
        <v>2.0916575265479711E-2</v>
      </c>
      <c r="G1754" s="131">
        <v>7.0867459820309986E-4</v>
      </c>
      <c r="H1754" s="145">
        <v>2.0000010000000004E-3</v>
      </c>
      <c r="I1754" s="145">
        <v>1.5750005000000001E-2</v>
      </c>
      <c r="J1754" s="132">
        <v>7.6988094220129465E-4</v>
      </c>
      <c r="K1754" s="146">
        <v>2.0457387292645458E-5</v>
      </c>
      <c r="L1754" s="147">
        <v>2.138237657995022E-5</v>
      </c>
    </row>
    <row r="1755" spans="1:12" ht="15.75" x14ac:dyDescent="0.25">
      <c r="A1755" s="164" t="s">
        <v>55</v>
      </c>
      <c r="B1755" s="126">
        <v>2036</v>
      </c>
      <c r="C1755" s="165" t="s">
        <v>1939</v>
      </c>
      <c r="D1755" s="166">
        <v>2.6523419406828331E-2</v>
      </c>
      <c r="E1755" s="130">
        <v>2.9960598080662672E-3</v>
      </c>
      <c r="F1755" s="131">
        <v>2.0316688258092696E-2</v>
      </c>
      <c r="G1755" s="131">
        <v>6.7154698717147984E-4</v>
      </c>
      <c r="H1755" s="145">
        <v>2.0000009999999999E-3</v>
      </c>
      <c r="I1755" s="145">
        <v>1.5750005000000004E-2</v>
      </c>
      <c r="J1755" s="132">
        <v>7.2954632317687206E-4</v>
      </c>
      <c r="K1755" s="146">
        <v>1.9412822463121175E-5</v>
      </c>
      <c r="L1755" s="147">
        <v>2.0290585712739578E-5</v>
      </c>
    </row>
    <row r="1756" spans="1:12" ht="15.75" x14ac:dyDescent="0.25">
      <c r="A1756" s="164" t="s">
        <v>55</v>
      </c>
      <c r="B1756" s="126">
        <v>2037</v>
      </c>
      <c r="C1756" s="165" t="s">
        <v>1940</v>
      </c>
      <c r="D1756" s="166">
        <v>2.6296569528056962E-2</v>
      </c>
      <c r="E1756" s="130">
        <v>2.8065695467757511E-3</v>
      </c>
      <c r="F1756" s="131">
        <v>1.9830187381360252E-2</v>
      </c>
      <c r="G1756" s="131">
        <v>6.386726001374268E-4</v>
      </c>
      <c r="H1756" s="145">
        <v>2.0000009999999999E-3</v>
      </c>
      <c r="I1756" s="145">
        <v>1.5750005000000004E-2</v>
      </c>
      <c r="J1756" s="132">
        <v>6.9383025068779094E-4</v>
      </c>
      <c r="K1756" s="146">
        <v>1.8520375521654288E-5</v>
      </c>
      <c r="L1756" s="147">
        <v>1.9357783292213576E-5</v>
      </c>
    </row>
    <row r="1757" spans="1:12" ht="15.75" x14ac:dyDescent="0.25">
      <c r="A1757" s="164" t="s">
        <v>55</v>
      </c>
      <c r="B1757" s="126">
        <v>2038</v>
      </c>
      <c r="C1757" s="165" t="s">
        <v>1941</v>
      </c>
      <c r="D1757" s="166">
        <v>2.610624450682628E-2</v>
      </c>
      <c r="E1757" s="130">
        <v>2.6383229989326187E-3</v>
      </c>
      <c r="F1757" s="131">
        <v>1.9406780816128209E-2</v>
      </c>
      <c r="G1757" s="131">
        <v>6.0971150646011113E-4</v>
      </c>
      <c r="H1757" s="145">
        <v>2.0000009999999999E-3</v>
      </c>
      <c r="I1757" s="145">
        <v>1.5750005000000004E-2</v>
      </c>
      <c r="J1757" s="132">
        <v>6.6236313982035876E-4</v>
      </c>
      <c r="K1757" s="146">
        <v>1.7788879871549893E-5</v>
      </c>
      <c r="L1757" s="147">
        <v>1.8593206454915883E-5</v>
      </c>
    </row>
    <row r="1758" spans="1:12" ht="15.75" x14ac:dyDescent="0.25">
      <c r="A1758" s="164" t="s">
        <v>55</v>
      </c>
      <c r="B1758" s="126">
        <v>2039</v>
      </c>
      <c r="C1758" s="165" t="s">
        <v>1942</v>
      </c>
      <c r="D1758" s="166">
        <v>2.594771020203682E-2</v>
      </c>
      <c r="E1758" s="130">
        <v>2.485474083734104E-3</v>
      </c>
      <c r="F1758" s="131">
        <v>1.9030401836902276E-2</v>
      </c>
      <c r="G1758" s="131">
        <v>5.8438071133279357E-4</v>
      </c>
      <c r="H1758" s="145">
        <v>2.0000009999999999E-3</v>
      </c>
      <c r="I1758" s="145">
        <v>1.5750005000000004E-2</v>
      </c>
      <c r="J1758" s="132">
        <v>6.3483912222040112E-4</v>
      </c>
      <c r="K1758" s="146">
        <v>1.7183440137391832E-5</v>
      </c>
      <c r="L1758" s="147">
        <v>1.7960399707647186E-5</v>
      </c>
    </row>
    <row r="1759" spans="1:12" ht="15.75" x14ac:dyDescent="0.25">
      <c r="A1759" s="164" t="s">
        <v>55</v>
      </c>
      <c r="B1759" s="126">
        <v>2040</v>
      </c>
      <c r="C1759" s="165" t="s">
        <v>1943</v>
      </c>
      <c r="D1759" s="166">
        <v>2.5816240156698027E-2</v>
      </c>
      <c r="E1759" s="130">
        <v>2.34838290776735E-3</v>
      </c>
      <c r="F1759" s="131">
        <v>1.8709327478321526E-2</v>
      </c>
      <c r="G1759" s="131">
        <v>5.6245852385969906E-4</v>
      </c>
      <c r="H1759" s="145">
        <v>2.0000009999999995E-3</v>
      </c>
      <c r="I1759" s="145">
        <v>1.5750004999999997E-2</v>
      </c>
      <c r="J1759" s="132">
        <v>6.1101914403494746E-4</v>
      </c>
      <c r="K1759" s="146">
        <v>1.6659734421620013E-5</v>
      </c>
      <c r="L1759" s="147">
        <v>1.7413018575934838E-5</v>
      </c>
    </row>
    <row r="1760" spans="1:12" ht="15.75" x14ac:dyDescent="0.25">
      <c r="A1760" s="164" t="s">
        <v>55</v>
      </c>
      <c r="B1760" s="126">
        <v>2041</v>
      </c>
      <c r="C1760" s="165" t="s">
        <v>1944</v>
      </c>
      <c r="D1760" s="166">
        <v>2.5708947266265571E-2</v>
      </c>
      <c r="E1760" s="130">
        <v>2.2383396352617501E-3</v>
      </c>
      <c r="F1760" s="131">
        <v>1.8455484044044294E-2</v>
      </c>
      <c r="G1760" s="131">
        <v>5.4502973874276123E-4</v>
      </c>
      <c r="H1760" s="145">
        <v>2.0000009999999999E-3</v>
      </c>
      <c r="I1760" s="145">
        <v>1.5750004999999997E-2</v>
      </c>
      <c r="J1760" s="132">
        <v>5.9208084738229794E-4</v>
      </c>
      <c r="K1760" s="146">
        <v>1.6246609096352487E-5</v>
      </c>
      <c r="L1760" s="147">
        <v>1.6981202675798716E-5</v>
      </c>
    </row>
    <row r="1761" spans="1:12" ht="15.75" x14ac:dyDescent="0.25">
      <c r="A1761" s="164" t="s">
        <v>55</v>
      </c>
      <c r="B1761" s="126">
        <v>2042</v>
      </c>
      <c r="C1761" s="165" t="s">
        <v>1945</v>
      </c>
      <c r="D1761" s="166">
        <v>2.5620362238605737E-2</v>
      </c>
      <c r="E1761" s="130">
        <v>2.145873859952564E-3</v>
      </c>
      <c r="F1761" s="131">
        <v>1.8232219936950241E-2</v>
      </c>
      <c r="G1761" s="131">
        <v>5.3037778519810451E-4</v>
      </c>
      <c r="H1761" s="145">
        <v>2.0000009999999999E-3</v>
      </c>
      <c r="I1761" s="145">
        <v>1.5750005000000001E-2</v>
      </c>
      <c r="J1761" s="132">
        <v>5.761597344496578E-4</v>
      </c>
      <c r="K1761" s="146">
        <v>1.5911954650689687E-5</v>
      </c>
      <c r="L1761" s="147">
        <v>1.6631427120360233E-5</v>
      </c>
    </row>
    <row r="1762" spans="1:12" ht="15.75" x14ac:dyDescent="0.25">
      <c r="A1762" s="164" t="s">
        <v>55</v>
      </c>
      <c r="B1762" s="126">
        <v>2043</v>
      </c>
      <c r="C1762" s="165" t="s">
        <v>1946</v>
      </c>
      <c r="D1762" s="166">
        <v>2.5547907896786771E-2</v>
      </c>
      <c r="E1762" s="130">
        <v>2.0761143955923293E-3</v>
      </c>
      <c r="F1762" s="131">
        <v>1.8067953355913307E-2</v>
      </c>
      <c r="G1762" s="131">
        <v>5.1816882653100418E-4</v>
      </c>
      <c r="H1762" s="145">
        <v>2.0000009999999999E-3</v>
      </c>
      <c r="I1762" s="145">
        <v>1.5750005000000001E-2</v>
      </c>
      <c r="J1762" s="132">
        <v>5.6289335156863875E-4</v>
      </c>
      <c r="K1762" s="146">
        <v>1.5635235003883549E-5</v>
      </c>
      <c r="L1762" s="147">
        <v>1.6342198385862998E-5</v>
      </c>
    </row>
    <row r="1763" spans="1:12" ht="15.75" x14ac:dyDescent="0.25">
      <c r="A1763" s="164" t="s">
        <v>55</v>
      </c>
      <c r="B1763" s="126">
        <v>2044</v>
      </c>
      <c r="C1763" s="165" t="s">
        <v>1947</v>
      </c>
      <c r="D1763" s="166">
        <v>2.548856223466962E-2</v>
      </c>
      <c r="E1763" s="130">
        <v>2.0252832823474749E-3</v>
      </c>
      <c r="F1763" s="131">
        <v>1.79442202458917E-2</v>
      </c>
      <c r="G1763" s="131">
        <v>5.080690123076834E-4</v>
      </c>
      <c r="H1763" s="145">
        <v>2.0000009999999995E-3</v>
      </c>
      <c r="I1763" s="145">
        <v>1.5750005000000001E-2</v>
      </c>
      <c r="J1763" s="132">
        <v>5.5191793144240581E-4</v>
      </c>
      <c r="K1763" s="146">
        <v>1.5418737835284536E-5</v>
      </c>
      <c r="L1763" s="147">
        <v>1.611590812562174E-5</v>
      </c>
    </row>
    <row r="1764" spans="1:12" ht="15.75" x14ac:dyDescent="0.25">
      <c r="A1764" s="164" t="s">
        <v>55</v>
      </c>
      <c r="B1764" s="126">
        <v>2045</v>
      </c>
      <c r="C1764" s="165" t="s">
        <v>1948</v>
      </c>
      <c r="D1764" s="166">
        <v>2.5438521605770495E-2</v>
      </c>
      <c r="E1764" s="130">
        <v>1.9921543801300207E-3</v>
      </c>
      <c r="F1764" s="131">
        <v>1.7870794306911564E-2</v>
      </c>
      <c r="G1764" s="131">
        <v>4.9975901397570938E-4</v>
      </c>
      <c r="H1764" s="145">
        <v>2.0000009999999995E-3</v>
      </c>
      <c r="I1764" s="145">
        <v>1.5750005000000001E-2</v>
      </c>
      <c r="J1764" s="132">
        <v>5.4288702996029112E-4</v>
      </c>
      <c r="K1764" s="146">
        <v>1.5256506146442452E-5</v>
      </c>
      <c r="L1764" s="147">
        <v>1.5946332332711419E-5</v>
      </c>
    </row>
    <row r="1765" spans="1:12" ht="15.75" x14ac:dyDescent="0.25">
      <c r="A1765" s="164" t="s">
        <v>55</v>
      </c>
      <c r="B1765" s="126">
        <v>2046</v>
      </c>
      <c r="C1765" s="165" t="s">
        <v>1949</v>
      </c>
      <c r="D1765" s="166">
        <v>2.5397469671269057E-2</v>
      </c>
      <c r="E1765" s="130">
        <v>1.9637999637953114E-3</v>
      </c>
      <c r="F1765" s="131">
        <v>1.7809575496373964E-2</v>
      </c>
      <c r="G1765" s="131">
        <v>4.9297158518398182E-4</v>
      </c>
      <c r="H1765" s="145">
        <v>2.0000009999999999E-3</v>
      </c>
      <c r="I1765" s="145">
        <v>1.5750005000000001E-2</v>
      </c>
      <c r="J1765" s="132">
        <v>5.3551052908405467E-4</v>
      </c>
      <c r="K1765" s="146">
        <v>1.5129915269609489E-5</v>
      </c>
      <c r="L1765" s="147">
        <v>1.5814024110016153E-5</v>
      </c>
    </row>
    <row r="1766" spans="1:12" ht="15.75" x14ac:dyDescent="0.25">
      <c r="A1766" s="164" t="s">
        <v>55</v>
      </c>
      <c r="B1766" s="126">
        <v>2047</v>
      </c>
      <c r="C1766" s="165" t="s">
        <v>1950</v>
      </c>
      <c r="D1766" s="166">
        <v>2.5363113051428635E-2</v>
      </c>
      <c r="E1766" s="130">
        <v>1.9392375388385867E-3</v>
      </c>
      <c r="F1766" s="131">
        <v>1.7752184313411804E-2</v>
      </c>
      <c r="G1766" s="131">
        <v>4.8746112126254006E-4</v>
      </c>
      <c r="H1766" s="145">
        <v>2.0000009999999999E-3</v>
      </c>
      <c r="I1766" s="145">
        <v>1.5750005000000001E-2</v>
      </c>
      <c r="J1766" s="132">
        <v>5.2952188691640157E-4</v>
      </c>
      <c r="K1766" s="146">
        <v>1.5022244111423535E-5</v>
      </c>
      <c r="L1766" s="147">
        <v>1.5701483297177422E-5</v>
      </c>
    </row>
    <row r="1767" spans="1:12" ht="15.75" x14ac:dyDescent="0.25">
      <c r="A1767" s="164" t="s">
        <v>55</v>
      </c>
      <c r="B1767" s="126">
        <v>2048</v>
      </c>
      <c r="C1767" s="165" t="s">
        <v>1951</v>
      </c>
      <c r="D1767" s="166">
        <v>2.5334691631467818E-2</v>
      </c>
      <c r="E1767" s="130">
        <v>1.9195912971115355E-3</v>
      </c>
      <c r="F1767" s="131">
        <v>1.7705090809796365E-2</v>
      </c>
      <c r="G1767" s="131">
        <v>4.8301207079147436E-4</v>
      </c>
      <c r="H1767" s="145">
        <v>2.0000009999999999E-3</v>
      </c>
      <c r="I1767" s="145">
        <v>1.5750005000000001E-2</v>
      </c>
      <c r="J1767" s="132">
        <v>5.2468732261302031E-4</v>
      </c>
      <c r="K1767" s="146">
        <v>1.4925799044114405E-5</v>
      </c>
      <c r="L1767" s="147">
        <v>1.5600678835107531E-5</v>
      </c>
    </row>
    <row r="1768" spans="1:12" ht="15.75" x14ac:dyDescent="0.25">
      <c r="A1768" s="164" t="s">
        <v>55</v>
      </c>
      <c r="B1768" s="126">
        <v>2049</v>
      </c>
      <c r="C1768" s="165" t="s">
        <v>1952</v>
      </c>
      <c r="D1768" s="166">
        <v>2.5310681380887906E-2</v>
      </c>
      <c r="E1768" s="130">
        <v>1.9115329807683223E-3</v>
      </c>
      <c r="F1768" s="131">
        <v>1.7716706751837411E-2</v>
      </c>
      <c r="G1768" s="131">
        <v>4.8004737200685777E-4</v>
      </c>
      <c r="H1768" s="145">
        <v>2.0000010000000004E-3</v>
      </c>
      <c r="I1768" s="145">
        <v>1.5750005000000001E-2</v>
      </c>
      <c r="J1768" s="132">
        <v>5.2146557358587989E-4</v>
      </c>
      <c r="K1768" s="146">
        <v>1.486100743610125E-5</v>
      </c>
      <c r="L1768" s="147">
        <v>1.5532955947947093E-5</v>
      </c>
    </row>
    <row r="1769" spans="1:12" ht="15.75" x14ac:dyDescent="0.25">
      <c r="A1769" s="164" t="s">
        <v>55</v>
      </c>
      <c r="B1769" s="126">
        <v>2050</v>
      </c>
      <c r="C1769" s="165" t="s">
        <v>1953</v>
      </c>
      <c r="D1769" s="166">
        <v>2.5291616562071333E-2</v>
      </c>
      <c r="E1769" s="130">
        <v>1.905242990374142E-3</v>
      </c>
      <c r="F1769" s="131">
        <v>1.7728376439269181E-2</v>
      </c>
      <c r="G1769" s="131">
        <v>4.7772018157796284E-4</v>
      </c>
      <c r="H1769" s="145">
        <v>2.0000010000000004E-3</v>
      </c>
      <c r="I1769" s="145">
        <v>1.5750005000000001E-2</v>
      </c>
      <c r="J1769" s="132">
        <v>5.1893698794360204E-4</v>
      </c>
      <c r="K1769" s="146">
        <v>1.4804470579038004E-5</v>
      </c>
      <c r="L1769" s="147">
        <v>1.5473866667539176E-5</v>
      </c>
    </row>
    <row r="1770" spans="1:12" ht="15.75" x14ac:dyDescent="0.25">
      <c r="A1770" s="164" t="s">
        <v>52</v>
      </c>
      <c r="B1770" s="126">
        <v>2015</v>
      </c>
      <c r="C1770" s="165" t="s">
        <v>54</v>
      </c>
      <c r="D1770" s="166">
        <v>4.226693240758124E-2</v>
      </c>
      <c r="E1770" s="130">
        <v>6.6626097835202819E-2</v>
      </c>
      <c r="F1770" s="131">
        <v>0.24214840885564412</v>
      </c>
      <c r="G1770" s="131">
        <v>2.4236089117415003E-3</v>
      </c>
      <c r="H1770" s="145">
        <v>2.0000009999999991E-3</v>
      </c>
      <c r="I1770" s="145">
        <v>1.5750004999999997E-2</v>
      </c>
      <c r="J1770" s="132">
        <v>2.6167741868849395E-3</v>
      </c>
      <c r="K1770" s="146">
        <v>3.2966215568613639E-4</v>
      </c>
      <c r="L1770" s="147">
        <v>3.4456801356899501E-4</v>
      </c>
    </row>
    <row r="1771" spans="1:12" ht="15.75" x14ac:dyDescent="0.25">
      <c r="A1771" s="164" t="s">
        <v>52</v>
      </c>
      <c r="B1771" s="126">
        <v>2016</v>
      </c>
      <c r="C1771" s="165" t="s">
        <v>53</v>
      </c>
      <c r="D1771" s="166">
        <v>4.1406525583103058E-2</v>
      </c>
      <c r="E1771" s="130">
        <v>5.4882764590955341E-2</v>
      </c>
      <c r="F1771" s="131">
        <v>0.20620033251603834</v>
      </c>
      <c r="G1771" s="131">
        <v>2.221035581057974E-3</v>
      </c>
      <c r="H1771" s="145">
        <v>2.0000010000000004E-3</v>
      </c>
      <c r="I1771" s="145">
        <v>1.5750005000000004E-2</v>
      </c>
      <c r="J1771" s="132">
        <v>2.4000663358511743E-3</v>
      </c>
      <c r="K1771" s="146">
        <v>2.8307164053927752E-4</v>
      </c>
      <c r="L1771" s="147">
        <v>2.9587088459970897E-4</v>
      </c>
    </row>
    <row r="1772" spans="1:12" ht="15.75" x14ac:dyDescent="0.25">
      <c r="A1772" s="164" t="s">
        <v>52</v>
      </c>
      <c r="B1772" s="126">
        <v>2017</v>
      </c>
      <c r="C1772" s="165" t="s">
        <v>1954</v>
      </c>
      <c r="D1772" s="166">
        <v>4.0469408850819399E-2</v>
      </c>
      <c r="E1772" s="130">
        <v>4.5146108851962727E-2</v>
      </c>
      <c r="F1772" s="131">
        <v>0.17537235557729608</v>
      </c>
      <c r="G1772" s="131">
        <v>2.0967690125739389E-3</v>
      </c>
      <c r="H1772" s="145">
        <v>2.0000010000000004E-3</v>
      </c>
      <c r="I1772" s="145">
        <v>1.5750005000000001E-2</v>
      </c>
      <c r="J1772" s="132">
        <v>2.2674229332141378E-3</v>
      </c>
      <c r="K1772" s="146">
        <v>2.5391731284244784E-4</v>
      </c>
      <c r="L1772" s="147">
        <v>2.6539832368193908E-4</v>
      </c>
    </row>
    <row r="1773" spans="1:12" ht="15.75" x14ac:dyDescent="0.25">
      <c r="A1773" s="164" t="s">
        <v>52</v>
      </c>
      <c r="B1773" s="126">
        <v>2018</v>
      </c>
      <c r="C1773" s="165" t="s">
        <v>1955</v>
      </c>
      <c r="D1773" s="166">
        <v>3.9474615691288788E-2</v>
      </c>
      <c r="E1773" s="130">
        <v>3.7074536114335338E-2</v>
      </c>
      <c r="F1773" s="131">
        <v>0.14876344660486143</v>
      </c>
      <c r="G1773" s="131">
        <v>2.0156627258736226E-3</v>
      </c>
      <c r="H1773" s="145">
        <v>2.0000009999999991E-3</v>
      </c>
      <c r="I1773" s="145">
        <v>1.5750004999999997E-2</v>
      </c>
      <c r="J1773" s="132">
        <v>2.1812464203047883E-3</v>
      </c>
      <c r="K1773" s="146">
        <v>2.2752660253226516E-4</v>
      </c>
      <c r="L1773" s="147">
        <v>2.3781434239763361E-4</v>
      </c>
    </row>
    <row r="1774" spans="1:12" ht="15.75" x14ac:dyDescent="0.25">
      <c r="A1774" s="164" t="s">
        <v>52</v>
      </c>
      <c r="B1774" s="126">
        <v>2019</v>
      </c>
      <c r="C1774" s="165" t="s">
        <v>1956</v>
      </c>
      <c r="D1774" s="166">
        <v>3.8445634140041034E-2</v>
      </c>
      <c r="E1774" s="130">
        <v>3.0566805455717792E-2</v>
      </c>
      <c r="F1774" s="131">
        <v>0.12637018892002896</v>
      </c>
      <c r="G1774" s="131">
        <v>1.9573930154156609E-3</v>
      </c>
      <c r="H1774" s="145">
        <v>2.0000009999999999E-3</v>
      </c>
      <c r="I1774" s="145">
        <v>1.5750005000000001E-2</v>
      </c>
      <c r="J1774" s="132">
        <v>2.1194353839988469E-3</v>
      </c>
      <c r="K1774" s="146">
        <v>2.0494159120026064E-4</v>
      </c>
      <c r="L1774" s="147">
        <v>2.1420814205659928E-4</v>
      </c>
    </row>
    <row r="1775" spans="1:12" ht="15.75" x14ac:dyDescent="0.25">
      <c r="A1775" s="164" t="s">
        <v>52</v>
      </c>
      <c r="B1775" s="126">
        <v>2020</v>
      </c>
      <c r="C1775" s="165" t="s">
        <v>1957</v>
      </c>
      <c r="D1775" s="166">
        <v>3.7394513457429536E-2</v>
      </c>
      <c r="E1775" s="130">
        <v>2.5651551515654146E-2</v>
      </c>
      <c r="F1775" s="131">
        <v>0.10777746114414351</v>
      </c>
      <c r="G1775" s="131">
        <v>1.8803272722371308E-3</v>
      </c>
      <c r="H1775" s="145">
        <v>2.0000010000000004E-3</v>
      </c>
      <c r="I1775" s="145">
        <v>1.5750005000000004E-2</v>
      </c>
      <c r="J1775" s="132">
        <v>2.0367260745690558E-3</v>
      </c>
      <c r="K1775" s="146">
        <v>1.8415894681055923E-4</v>
      </c>
      <c r="L1775" s="147">
        <v>1.9248579561601277E-4</v>
      </c>
    </row>
    <row r="1776" spans="1:12" ht="15.75" x14ac:dyDescent="0.25">
      <c r="A1776" s="164" t="s">
        <v>52</v>
      </c>
      <c r="B1776" s="126">
        <v>2021</v>
      </c>
      <c r="C1776" s="165" t="s">
        <v>1958</v>
      </c>
      <c r="D1776" s="166">
        <v>3.6329253577408141E-2</v>
      </c>
      <c r="E1776" s="130">
        <v>2.1793526145655075E-2</v>
      </c>
      <c r="F1776" s="131">
        <v>9.2242312207605315E-2</v>
      </c>
      <c r="G1776" s="131">
        <v>1.7744876720010602E-3</v>
      </c>
      <c r="H1776" s="145">
        <v>2.0000010000000004E-3</v>
      </c>
      <c r="I1776" s="145">
        <v>1.5750005000000004E-2</v>
      </c>
      <c r="J1776" s="132">
        <v>1.9225347675130631E-3</v>
      </c>
      <c r="K1776" s="146">
        <v>1.6535639323477162E-4</v>
      </c>
      <c r="L1776" s="147">
        <v>1.7283307935639638E-4</v>
      </c>
    </row>
    <row r="1777" spans="1:12" ht="15.75" x14ac:dyDescent="0.25">
      <c r="A1777" s="164" t="s">
        <v>52</v>
      </c>
      <c r="B1777" s="126">
        <v>2022</v>
      </c>
      <c r="C1777" s="165" t="s">
        <v>1959</v>
      </c>
      <c r="D1777" s="166">
        <v>3.5277998699249032E-2</v>
      </c>
      <c r="E1777" s="130">
        <v>1.7909855871294952E-2</v>
      </c>
      <c r="F1777" s="131">
        <v>7.8581626565965998E-2</v>
      </c>
      <c r="G1777" s="131">
        <v>1.6732804580869209E-3</v>
      </c>
      <c r="H1777" s="145">
        <v>2.0000009999999995E-3</v>
      </c>
      <c r="I1777" s="145">
        <v>1.5750004999999997E-2</v>
      </c>
      <c r="J1777" s="132">
        <v>1.8134451746958881E-3</v>
      </c>
      <c r="K1777" s="146">
        <v>1.4876792320056095E-4</v>
      </c>
      <c r="L1777" s="147">
        <v>1.5549454779543079E-4</v>
      </c>
    </row>
    <row r="1778" spans="1:12" ht="15.75" x14ac:dyDescent="0.25">
      <c r="A1778" s="164" t="s">
        <v>52</v>
      </c>
      <c r="B1778" s="126">
        <v>2023</v>
      </c>
      <c r="C1778" s="165" t="s">
        <v>1960</v>
      </c>
      <c r="D1778" s="166">
        <v>3.423183783355041E-2</v>
      </c>
      <c r="E1778" s="130">
        <v>1.5306366409917572E-2</v>
      </c>
      <c r="F1778" s="131">
        <v>6.7860837438005112E-2</v>
      </c>
      <c r="G1778" s="131">
        <v>1.581135077288252E-3</v>
      </c>
      <c r="H1778" s="145">
        <v>2.0000009999999995E-3</v>
      </c>
      <c r="I1778" s="145">
        <v>1.5750004999999997E-2</v>
      </c>
      <c r="J1778" s="132">
        <v>1.7140572439103214E-3</v>
      </c>
      <c r="K1778" s="146">
        <v>1.3026693276158735E-4</v>
      </c>
      <c r="L1778" s="147">
        <v>1.3615702372547219E-4</v>
      </c>
    </row>
    <row r="1779" spans="1:12" ht="15.75" x14ac:dyDescent="0.25">
      <c r="A1779" s="164" t="s">
        <v>52</v>
      </c>
      <c r="B1779" s="126">
        <v>2024</v>
      </c>
      <c r="C1779" s="165" t="s">
        <v>1961</v>
      </c>
      <c r="D1779" s="166">
        <v>3.319572797212695E-2</v>
      </c>
      <c r="E1779" s="130">
        <v>1.3133654889261402E-2</v>
      </c>
      <c r="F1779" s="131">
        <v>5.9007396733409219E-2</v>
      </c>
      <c r="G1779" s="131">
        <v>1.4992326705926926E-3</v>
      </c>
      <c r="H1779" s="145">
        <v>2.0000009999999999E-3</v>
      </c>
      <c r="I1779" s="145">
        <v>1.5750005000000001E-2</v>
      </c>
      <c r="J1779" s="132">
        <v>1.6257501449324641E-3</v>
      </c>
      <c r="K1779" s="146">
        <v>1.130547980127474E-4</v>
      </c>
      <c r="L1779" s="147">
        <v>1.1816663663935138E-4</v>
      </c>
    </row>
    <row r="1780" spans="1:12" ht="15.75" x14ac:dyDescent="0.25">
      <c r="A1780" s="164" t="s">
        <v>52</v>
      </c>
      <c r="B1780" s="126">
        <v>2025</v>
      </c>
      <c r="C1780" s="165" t="s">
        <v>1962</v>
      </c>
      <c r="D1780" s="166">
        <v>3.2168635782590431E-2</v>
      </c>
      <c r="E1780" s="130">
        <v>1.1427972471119568E-2</v>
      </c>
      <c r="F1780" s="131">
        <v>5.2049118350323276E-2</v>
      </c>
      <c r="G1780" s="131">
        <v>1.4330395645129929E-3</v>
      </c>
      <c r="H1780" s="145">
        <v>2.0000009999999995E-3</v>
      </c>
      <c r="I1780" s="145">
        <v>1.5750005000000004E-2</v>
      </c>
      <c r="J1780" s="132">
        <v>1.5543304466165849E-3</v>
      </c>
      <c r="K1780" s="146">
        <v>9.9787802498440135E-5</v>
      </c>
      <c r="L1780" s="147">
        <v>1.0429976171649439E-4</v>
      </c>
    </row>
    <row r="1781" spans="1:12" ht="15.75" x14ac:dyDescent="0.25">
      <c r="A1781" s="164" t="s">
        <v>52</v>
      </c>
      <c r="B1781" s="126">
        <v>2026</v>
      </c>
      <c r="C1781" s="165" t="s">
        <v>1963</v>
      </c>
      <c r="D1781" s="166">
        <v>3.1241859751930813E-2</v>
      </c>
      <c r="E1781" s="130">
        <v>1.0013942437213499E-2</v>
      </c>
      <c r="F1781" s="131">
        <v>4.6435135322720283E-2</v>
      </c>
      <c r="G1781" s="131">
        <v>1.3646558412113679E-3</v>
      </c>
      <c r="H1781" s="145">
        <v>2.0000009999999995E-3</v>
      </c>
      <c r="I1781" s="145">
        <v>1.5750004999999997E-2</v>
      </c>
      <c r="J1781" s="132">
        <v>1.4805019109959986E-3</v>
      </c>
      <c r="K1781" s="146">
        <v>8.6955490263323438E-5</v>
      </c>
      <c r="L1781" s="147">
        <v>9.0887233223148407E-5</v>
      </c>
    </row>
    <row r="1782" spans="1:12" ht="15.75" x14ac:dyDescent="0.25">
      <c r="A1782" s="164" t="s">
        <v>52</v>
      </c>
      <c r="B1782" s="126">
        <v>2027</v>
      </c>
      <c r="C1782" s="165" t="s">
        <v>1964</v>
      </c>
      <c r="D1782" s="166">
        <v>3.0400419825366808E-2</v>
      </c>
      <c r="E1782" s="130">
        <v>8.827930949514888E-3</v>
      </c>
      <c r="F1782" s="131">
        <v>4.1749565809364932E-2</v>
      </c>
      <c r="G1782" s="131">
        <v>1.2847408776793948E-3</v>
      </c>
      <c r="H1782" s="145">
        <v>2.0000010000000004E-3</v>
      </c>
      <c r="I1782" s="145">
        <v>1.5750005000000001E-2</v>
      </c>
      <c r="J1782" s="132">
        <v>1.3943800399700878E-3</v>
      </c>
      <c r="K1782" s="146">
        <v>6.8261463721591754E-5</v>
      </c>
      <c r="L1782" s="147">
        <v>7.1347947887198196E-5</v>
      </c>
    </row>
    <row r="1783" spans="1:12" ht="15.75" x14ac:dyDescent="0.25">
      <c r="A1783" s="164" t="s">
        <v>52</v>
      </c>
      <c r="B1783" s="126">
        <v>2028</v>
      </c>
      <c r="C1783" s="165" t="s">
        <v>1965</v>
      </c>
      <c r="D1783" s="166">
        <v>2.9645026237383069E-2</v>
      </c>
      <c r="E1783" s="130">
        <v>7.8453772212724489E-3</v>
      </c>
      <c r="F1783" s="131">
        <v>3.7900636820084266E-2</v>
      </c>
      <c r="G1783" s="131">
        <v>1.2054978984148014E-3</v>
      </c>
      <c r="H1783" s="145">
        <v>2.0000009999999999E-3</v>
      </c>
      <c r="I1783" s="145">
        <v>1.5750005000000001E-2</v>
      </c>
      <c r="J1783" s="132">
        <v>1.3086599680578138E-3</v>
      </c>
      <c r="K1783" s="146">
        <v>5.7328580900682832E-5</v>
      </c>
      <c r="L1783" s="147">
        <v>5.992072999516237E-5</v>
      </c>
    </row>
    <row r="1784" spans="1:12" ht="15.75" x14ac:dyDescent="0.25">
      <c r="A1784" s="164" t="s">
        <v>52</v>
      </c>
      <c r="B1784" s="126">
        <v>2029</v>
      </c>
      <c r="C1784" s="165" t="s">
        <v>1966</v>
      </c>
      <c r="D1784" s="166">
        <v>2.8969254720822332E-2</v>
      </c>
      <c r="E1784" s="130">
        <v>6.9875256640760343E-3</v>
      </c>
      <c r="F1784" s="131">
        <v>3.4634027152558249E-2</v>
      </c>
      <c r="G1784" s="131">
        <v>1.1291596234241465E-3</v>
      </c>
      <c r="H1784" s="145">
        <v>2.0000009999999995E-3</v>
      </c>
      <c r="I1784" s="145">
        <v>1.5750004999999997E-2</v>
      </c>
      <c r="J1784" s="132">
        <v>1.2260181582265575E-3</v>
      </c>
      <c r="K1784" s="146">
        <v>4.8284058839784621E-5</v>
      </c>
      <c r="L1784" s="147">
        <v>5.0467249247059559E-5</v>
      </c>
    </row>
    <row r="1785" spans="1:12" ht="15.75" x14ac:dyDescent="0.25">
      <c r="A1785" s="164" t="s">
        <v>52</v>
      </c>
      <c r="B1785" s="126">
        <v>2030</v>
      </c>
      <c r="C1785" s="165" t="s">
        <v>1967</v>
      </c>
      <c r="D1785" s="166">
        <v>2.8368497782969647E-2</v>
      </c>
      <c r="E1785" s="130">
        <v>6.2700381773609865E-3</v>
      </c>
      <c r="F1785" s="131">
        <v>3.1938119880761888E-2</v>
      </c>
      <c r="G1785" s="131">
        <v>1.0573925703466747E-3</v>
      </c>
      <c r="H1785" s="145">
        <v>2.0000009999999999E-3</v>
      </c>
      <c r="I1785" s="145">
        <v>1.5750004999999997E-2</v>
      </c>
      <c r="J1785" s="132">
        <v>1.1482619543653478E-3</v>
      </c>
      <c r="K1785" s="146">
        <v>4.1273811178939581E-5</v>
      </c>
      <c r="L1785" s="147">
        <v>4.3140028770029169E-5</v>
      </c>
    </row>
    <row r="1786" spans="1:12" ht="15.75" x14ac:dyDescent="0.25">
      <c r="A1786" s="164" t="s">
        <v>52</v>
      </c>
      <c r="B1786" s="126">
        <v>2031</v>
      </c>
      <c r="C1786" s="165" t="s">
        <v>1968</v>
      </c>
      <c r="D1786" s="166">
        <v>2.7835856819652012E-2</v>
      </c>
      <c r="E1786" s="130">
        <v>5.6322688026958726E-3</v>
      </c>
      <c r="F1786" s="131">
        <v>2.9570603836830436E-2</v>
      </c>
      <c r="G1786" s="131">
        <v>9.9106884443071188E-4</v>
      </c>
      <c r="H1786" s="145">
        <v>2.0000009999999999E-3</v>
      </c>
      <c r="I1786" s="145">
        <v>1.5750005000000001E-2</v>
      </c>
      <c r="J1786" s="132">
        <v>1.0762904732204289E-3</v>
      </c>
      <c r="K1786" s="146">
        <v>3.7456463183647844E-5</v>
      </c>
      <c r="L1786" s="147">
        <v>3.9150079050466181E-5</v>
      </c>
    </row>
    <row r="1787" spans="1:12" ht="15.75" x14ac:dyDescent="0.25">
      <c r="A1787" s="164" t="s">
        <v>52</v>
      </c>
      <c r="B1787" s="126">
        <v>2032</v>
      </c>
      <c r="C1787" s="165" t="s">
        <v>1969</v>
      </c>
      <c r="D1787" s="166">
        <v>2.7366325167255495E-2</v>
      </c>
      <c r="E1787" s="130">
        <v>5.0988369395424419E-3</v>
      </c>
      <c r="F1787" s="131">
        <v>2.7691785955872801E-2</v>
      </c>
      <c r="G1787" s="131">
        <v>9.2921469702172217E-4</v>
      </c>
      <c r="H1787" s="145">
        <v>2.0000009999999999E-3</v>
      </c>
      <c r="I1787" s="145">
        <v>1.5750005000000001E-2</v>
      </c>
      <c r="J1787" s="132">
        <v>1.0091791072521237E-3</v>
      </c>
      <c r="K1787" s="146">
        <v>3.3658437330252668E-5</v>
      </c>
      <c r="L1787" s="147">
        <v>3.5180320650600905E-5</v>
      </c>
    </row>
    <row r="1788" spans="1:12" ht="15.75" x14ac:dyDescent="0.25">
      <c r="A1788" s="164" t="s">
        <v>52</v>
      </c>
      <c r="B1788" s="126">
        <v>2033</v>
      </c>
      <c r="C1788" s="165" t="s">
        <v>1970</v>
      </c>
      <c r="D1788" s="166">
        <v>2.6955071804066436E-2</v>
      </c>
      <c r="E1788" s="130">
        <v>4.6291536366668039E-3</v>
      </c>
      <c r="F1788" s="131">
        <v>2.6094498626548376E-2</v>
      </c>
      <c r="G1788" s="131">
        <v>8.7196659854970194E-4</v>
      </c>
      <c r="H1788" s="145">
        <v>2.0000009999999995E-3</v>
      </c>
      <c r="I1788" s="145">
        <v>1.5750004999999997E-2</v>
      </c>
      <c r="J1788" s="132">
        <v>9.4702916799745379E-4</v>
      </c>
      <c r="K1788" s="146">
        <v>3.1024631275925034E-5</v>
      </c>
      <c r="L1788" s="147">
        <v>3.2427430880749855E-5</v>
      </c>
    </row>
    <row r="1789" spans="1:12" ht="15.75" x14ac:dyDescent="0.25">
      <c r="A1789" s="164" t="s">
        <v>52</v>
      </c>
      <c r="B1789" s="126">
        <v>2034</v>
      </c>
      <c r="C1789" s="165" t="s">
        <v>1971</v>
      </c>
      <c r="D1789" s="166">
        <v>2.6596087629346996E-2</v>
      </c>
      <c r="E1789" s="130">
        <v>4.2145657874307109E-3</v>
      </c>
      <c r="F1789" s="131">
        <v>2.4757811709848952E-2</v>
      </c>
      <c r="G1789" s="131">
        <v>8.1877433531008317E-4</v>
      </c>
      <c r="H1789" s="145">
        <v>2.0000009999999999E-3</v>
      </c>
      <c r="I1789" s="145">
        <v>1.5750004999999997E-2</v>
      </c>
      <c r="J1789" s="132">
        <v>8.8927609486957578E-4</v>
      </c>
      <c r="K1789" s="146">
        <v>2.8681685760464461E-5</v>
      </c>
      <c r="L1789" s="147">
        <v>2.9978541799688332E-5</v>
      </c>
    </row>
    <row r="1790" spans="1:12" ht="15.75" x14ac:dyDescent="0.25">
      <c r="A1790" s="164" t="s">
        <v>52</v>
      </c>
      <c r="B1790" s="126">
        <v>2035</v>
      </c>
      <c r="C1790" s="165" t="s">
        <v>1972</v>
      </c>
      <c r="D1790" s="166">
        <v>2.6285221752569442E-2</v>
      </c>
      <c r="E1790" s="130">
        <v>3.8501850909684852E-3</v>
      </c>
      <c r="F1790" s="131">
        <v>2.364346992751399E-2</v>
      </c>
      <c r="G1790" s="131">
        <v>7.6981358435140293E-4</v>
      </c>
      <c r="H1790" s="145">
        <v>2.0000009999999999E-3</v>
      </c>
      <c r="I1790" s="145">
        <v>1.5750004999999997E-2</v>
      </c>
      <c r="J1790" s="132">
        <v>8.3611500628772242E-4</v>
      </c>
      <c r="K1790" s="146">
        <v>2.6607977244832878E-5</v>
      </c>
      <c r="L1790" s="147">
        <v>2.7811071584888332E-5</v>
      </c>
    </row>
    <row r="1791" spans="1:12" ht="15.75" x14ac:dyDescent="0.25">
      <c r="A1791" s="164" t="s">
        <v>52</v>
      </c>
      <c r="B1791" s="126">
        <v>2036</v>
      </c>
      <c r="C1791" s="165" t="s">
        <v>1973</v>
      </c>
      <c r="D1791" s="166">
        <v>2.6018178696214783E-2</v>
      </c>
      <c r="E1791" s="130">
        <v>3.5294269097429173E-3</v>
      </c>
      <c r="F1791" s="131">
        <v>2.2710168936589125E-2</v>
      </c>
      <c r="G1791" s="131">
        <v>7.2694205153408424E-4</v>
      </c>
      <c r="H1791" s="145">
        <v>2.0000009999999999E-3</v>
      </c>
      <c r="I1791" s="145">
        <v>1.5750005000000004E-2</v>
      </c>
      <c r="J1791" s="132">
        <v>7.8957072336834522E-4</v>
      </c>
      <c r="K1791" s="146">
        <v>2.4678439487251435E-5</v>
      </c>
      <c r="L1791" s="147">
        <v>2.5794296540818943E-5</v>
      </c>
    </row>
    <row r="1792" spans="1:12" ht="15.75" x14ac:dyDescent="0.25">
      <c r="A1792" s="164" t="s">
        <v>52</v>
      </c>
      <c r="B1792" s="126">
        <v>2037</v>
      </c>
      <c r="C1792" s="165" t="s">
        <v>1974</v>
      </c>
      <c r="D1792" s="166">
        <v>2.5791185919181038E-2</v>
      </c>
      <c r="E1792" s="130">
        <v>3.2616348732814517E-3</v>
      </c>
      <c r="F1792" s="131">
        <v>2.1966013006283366E-2</v>
      </c>
      <c r="G1792" s="131">
        <v>6.890242436516454E-4</v>
      </c>
      <c r="H1792" s="145">
        <v>2.0000009999999999E-3</v>
      </c>
      <c r="I1792" s="145">
        <v>1.5750005000000001E-2</v>
      </c>
      <c r="J1792" s="132">
        <v>7.4839503654393227E-4</v>
      </c>
      <c r="K1792" s="146">
        <v>2.3163565987610364E-5</v>
      </c>
      <c r="L1792" s="147">
        <v>2.421092116833884E-5</v>
      </c>
    </row>
    <row r="1793" spans="1:12" ht="15.75" x14ac:dyDescent="0.25">
      <c r="A1793" s="164" t="s">
        <v>52</v>
      </c>
      <c r="B1793" s="126">
        <v>2038</v>
      </c>
      <c r="C1793" s="165" t="s">
        <v>1975</v>
      </c>
      <c r="D1793" s="166">
        <v>2.5599993081768108E-2</v>
      </c>
      <c r="E1793" s="130">
        <v>3.0184529481667626E-3</v>
      </c>
      <c r="F1793" s="131">
        <v>2.1292195469224617E-2</v>
      </c>
      <c r="G1793" s="131">
        <v>6.5521556287301036E-4</v>
      </c>
      <c r="H1793" s="145">
        <v>2.0000009999999999E-3</v>
      </c>
      <c r="I1793" s="145">
        <v>1.5750004999999997E-2</v>
      </c>
      <c r="J1793" s="132">
        <v>7.1167960181483267E-4</v>
      </c>
      <c r="K1793" s="146">
        <v>2.1886014012520826E-5</v>
      </c>
      <c r="L1793" s="147">
        <v>2.2875598342351872E-5</v>
      </c>
    </row>
    <row r="1794" spans="1:12" ht="15.75" x14ac:dyDescent="0.25">
      <c r="A1794" s="164" t="s">
        <v>52</v>
      </c>
      <c r="B1794" s="126">
        <v>2039</v>
      </c>
      <c r="C1794" s="165" t="s">
        <v>1976</v>
      </c>
      <c r="D1794" s="166">
        <v>2.5439908816687767E-2</v>
      </c>
      <c r="E1794" s="130">
        <v>2.7958146374253397E-3</v>
      </c>
      <c r="F1794" s="131">
        <v>2.0687268442358082E-2</v>
      </c>
      <c r="G1794" s="131">
        <v>6.2535866386175941E-4</v>
      </c>
      <c r="H1794" s="145">
        <v>2.0000009999999999E-3</v>
      </c>
      <c r="I1794" s="145">
        <v>1.5750005000000001E-2</v>
      </c>
      <c r="J1794" s="132">
        <v>6.7925157675401322E-4</v>
      </c>
      <c r="K1794" s="146">
        <v>2.082390963429961E-5</v>
      </c>
      <c r="L1794" s="147">
        <v>2.1765475655427107E-5</v>
      </c>
    </row>
    <row r="1795" spans="1:12" ht="15.75" x14ac:dyDescent="0.25">
      <c r="A1795" s="164" t="s">
        <v>52</v>
      </c>
      <c r="B1795" s="126">
        <v>2040</v>
      </c>
      <c r="C1795" s="165" t="s">
        <v>1977</v>
      </c>
      <c r="D1795" s="166">
        <v>2.5306521537839591E-2</v>
      </c>
      <c r="E1795" s="130">
        <v>2.5964451355099923E-3</v>
      </c>
      <c r="F1795" s="131">
        <v>2.0178189631255315E-2</v>
      </c>
      <c r="G1795" s="131">
        <v>5.9925468664759351E-4</v>
      </c>
      <c r="H1795" s="145">
        <v>2.0000009999999999E-3</v>
      </c>
      <c r="I1795" s="145">
        <v>1.5750005000000001E-2</v>
      </c>
      <c r="J1795" s="132">
        <v>6.5089986575129046E-4</v>
      </c>
      <c r="K1795" s="146">
        <v>1.9915684381999505E-5</v>
      </c>
      <c r="L1795" s="147">
        <v>2.0816187528498713E-5</v>
      </c>
    </row>
    <row r="1796" spans="1:12" ht="15.75" x14ac:dyDescent="0.25">
      <c r="A1796" s="164" t="s">
        <v>52</v>
      </c>
      <c r="B1796" s="126">
        <v>2041</v>
      </c>
      <c r="C1796" s="165" t="s">
        <v>1978</v>
      </c>
      <c r="D1796" s="166">
        <v>2.5197330645570785E-2</v>
      </c>
      <c r="E1796" s="130">
        <v>2.4408831023113578E-3</v>
      </c>
      <c r="F1796" s="131">
        <v>1.9776963018175678E-2</v>
      </c>
      <c r="G1796" s="131">
        <v>5.7881464196404147E-4</v>
      </c>
      <c r="H1796" s="145">
        <v>2.0000009999999999E-3</v>
      </c>
      <c r="I1796" s="145">
        <v>1.5750005000000001E-2</v>
      </c>
      <c r="J1796" s="132">
        <v>6.2870157013805153E-4</v>
      </c>
      <c r="K1796" s="146">
        <v>1.9165663413065419E-5</v>
      </c>
      <c r="L1796" s="147">
        <v>2.0032255726449847E-5</v>
      </c>
    </row>
    <row r="1797" spans="1:12" ht="15.75" x14ac:dyDescent="0.25">
      <c r="A1797" s="164" t="s">
        <v>52</v>
      </c>
      <c r="B1797" s="126">
        <v>2042</v>
      </c>
      <c r="C1797" s="165" t="s">
        <v>1979</v>
      </c>
      <c r="D1797" s="166">
        <v>2.510720437495564E-2</v>
      </c>
      <c r="E1797" s="130">
        <v>2.3115348384304562E-3</v>
      </c>
      <c r="F1797" s="131">
        <v>1.9426880872274239E-2</v>
      </c>
      <c r="G1797" s="131">
        <v>5.61492072897617E-4</v>
      </c>
      <c r="H1797" s="145">
        <v>2.0000009999999999E-3</v>
      </c>
      <c r="I1797" s="145">
        <v>1.5750005000000001E-2</v>
      </c>
      <c r="J1797" s="132">
        <v>6.0988705231226361E-4</v>
      </c>
      <c r="K1797" s="146">
        <v>1.8564876551173104E-5</v>
      </c>
      <c r="L1797" s="147">
        <v>1.9404300600594559E-5</v>
      </c>
    </row>
    <row r="1798" spans="1:12" ht="15.75" x14ac:dyDescent="0.25">
      <c r="A1798" s="164" t="s">
        <v>52</v>
      </c>
      <c r="B1798" s="126">
        <v>2043</v>
      </c>
      <c r="C1798" s="165" t="s">
        <v>1980</v>
      </c>
      <c r="D1798" s="166">
        <v>2.503373646024417E-2</v>
      </c>
      <c r="E1798" s="130">
        <v>2.2144482545224443E-3</v>
      </c>
      <c r="F1798" s="131">
        <v>1.9168829589661176E-2</v>
      </c>
      <c r="G1798" s="131">
        <v>5.4696301893858315E-4</v>
      </c>
      <c r="H1798" s="145">
        <v>2.0000010000000004E-3</v>
      </c>
      <c r="I1798" s="145">
        <v>1.5750005000000004E-2</v>
      </c>
      <c r="J1798" s="132">
        <v>5.9410551547803584E-4</v>
      </c>
      <c r="K1798" s="146">
        <v>1.8082024916689487E-5</v>
      </c>
      <c r="L1798" s="147">
        <v>1.8899612578683315E-5</v>
      </c>
    </row>
    <row r="1799" spans="1:12" ht="15.75" x14ac:dyDescent="0.25">
      <c r="A1799" s="164" t="s">
        <v>52</v>
      </c>
      <c r="B1799" s="126">
        <v>2044</v>
      </c>
      <c r="C1799" s="165" t="s">
        <v>1981</v>
      </c>
      <c r="D1799" s="166">
        <v>2.4973601752753694E-2</v>
      </c>
      <c r="E1799" s="130">
        <v>2.1440714415419163E-3</v>
      </c>
      <c r="F1799" s="131">
        <v>1.8972378042592275E-2</v>
      </c>
      <c r="G1799" s="131">
        <v>5.3482522419696509E-4</v>
      </c>
      <c r="H1799" s="145">
        <v>2.0000010000000004E-3</v>
      </c>
      <c r="I1799" s="145">
        <v>1.5750005000000004E-2</v>
      </c>
      <c r="J1799" s="132">
        <v>5.8092148472743959E-4</v>
      </c>
      <c r="K1799" s="146">
        <v>1.7681890288817889E-5</v>
      </c>
      <c r="L1799" s="147">
        <v>1.8481395582000751E-5</v>
      </c>
    </row>
    <row r="1800" spans="1:12" ht="15.75" x14ac:dyDescent="0.25">
      <c r="A1800" s="164" t="s">
        <v>52</v>
      </c>
      <c r="B1800" s="126">
        <v>2045</v>
      </c>
      <c r="C1800" s="165" t="s">
        <v>1982</v>
      </c>
      <c r="D1800" s="166">
        <v>2.4923297797780519E-2</v>
      </c>
      <c r="E1800" s="130">
        <v>2.0991709896157466E-3</v>
      </c>
      <c r="F1800" s="131">
        <v>1.8852026355628951E-2</v>
      </c>
      <c r="G1800" s="131">
        <v>5.2475674754699623E-4</v>
      </c>
      <c r="H1800" s="145">
        <v>2.0000009999999999E-3</v>
      </c>
      <c r="I1800" s="145">
        <v>1.5750005000000001E-2</v>
      </c>
      <c r="J1800" s="132">
        <v>5.6998507996716707E-4</v>
      </c>
      <c r="K1800" s="146">
        <v>1.7366694607410685E-5</v>
      </c>
      <c r="L1800" s="147">
        <v>1.8151942606097251E-5</v>
      </c>
    </row>
    <row r="1801" spans="1:12" ht="15.75" x14ac:dyDescent="0.25">
      <c r="A1801" s="164" t="s">
        <v>52</v>
      </c>
      <c r="B1801" s="126">
        <v>2046</v>
      </c>
      <c r="C1801" s="165" t="s">
        <v>1983</v>
      </c>
      <c r="D1801" s="166">
        <v>2.4882141538916935E-2</v>
      </c>
      <c r="E1801" s="130">
        <v>2.0595490248492641E-3</v>
      </c>
      <c r="F1801" s="131">
        <v>1.8747136030692949E-2</v>
      </c>
      <c r="G1801" s="131">
        <v>5.1642875323880714E-4</v>
      </c>
      <c r="H1801" s="145">
        <v>2.0000009999999999E-3</v>
      </c>
      <c r="I1801" s="145">
        <v>1.5750004999999997E-2</v>
      </c>
      <c r="J1801" s="132">
        <v>5.6093810167730305E-4</v>
      </c>
      <c r="K1801" s="146">
        <v>1.7115887120749156E-5</v>
      </c>
      <c r="L1801" s="147">
        <v>1.7889782887764621E-5</v>
      </c>
    </row>
    <row r="1802" spans="1:12" ht="15.75" x14ac:dyDescent="0.25">
      <c r="A1802" s="164" t="s">
        <v>52</v>
      </c>
      <c r="B1802" s="126">
        <v>2047</v>
      </c>
      <c r="C1802" s="165" t="s">
        <v>1984</v>
      </c>
      <c r="D1802" s="166">
        <v>2.4848604108404414E-2</v>
      </c>
      <c r="E1802" s="130">
        <v>2.0265545908919854E-3</v>
      </c>
      <c r="F1802" s="131">
        <v>1.8657642029285198E-2</v>
      </c>
      <c r="G1802" s="131">
        <v>5.0964022635994219E-4</v>
      </c>
      <c r="H1802" s="145">
        <v>2.0000009999999995E-3</v>
      </c>
      <c r="I1802" s="145">
        <v>1.5750005000000004E-2</v>
      </c>
      <c r="J1802" s="132">
        <v>5.535646221017347E-4</v>
      </c>
      <c r="K1802" s="146">
        <v>1.687530505007315E-5</v>
      </c>
      <c r="L1802" s="147">
        <v>1.7638335527997303E-5</v>
      </c>
    </row>
    <row r="1803" spans="1:12" ht="15.75" x14ac:dyDescent="0.25">
      <c r="A1803" s="164" t="s">
        <v>52</v>
      </c>
      <c r="B1803" s="126">
        <v>2048</v>
      </c>
      <c r="C1803" s="165" t="s">
        <v>1985</v>
      </c>
      <c r="D1803" s="166">
        <v>2.4821392508680307E-2</v>
      </c>
      <c r="E1803" s="130">
        <v>2.0002410182889639E-3</v>
      </c>
      <c r="F1803" s="131">
        <v>1.8585401144812351E-2</v>
      </c>
      <c r="G1803" s="131">
        <v>5.041378006607534E-4</v>
      </c>
      <c r="H1803" s="145">
        <v>2.0000009999999999E-3</v>
      </c>
      <c r="I1803" s="145">
        <v>1.5750005000000001E-2</v>
      </c>
      <c r="J1803" s="132">
        <v>5.4758857248563399E-4</v>
      </c>
      <c r="K1803" s="146">
        <v>1.668744594561022E-5</v>
      </c>
      <c r="L1803" s="147">
        <v>1.7441985986882934E-5</v>
      </c>
    </row>
    <row r="1804" spans="1:12" ht="15.75" x14ac:dyDescent="0.25">
      <c r="A1804" s="164" t="s">
        <v>52</v>
      </c>
      <c r="B1804" s="126">
        <v>2049</v>
      </c>
      <c r="C1804" s="165" t="s">
        <v>1986</v>
      </c>
      <c r="D1804" s="166">
        <v>2.4798889155493921E-2</v>
      </c>
      <c r="E1804" s="130">
        <v>1.989850095526519E-3</v>
      </c>
      <c r="F1804" s="131">
        <v>1.8597445311421087E-2</v>
      </c>
      <c r="G1804" s="131">
        <v>5.0051066672758917E-4</v>
      </c>
      <c r="H1804" s="145">
        <v>2.0000009999999999E-3</v>
      </c>
      <c r="I1804" s="145">
        <v>1.5750005000000001E-2</v>
      </c>
      <c r="J1804" s="132">
        <v>5.4365011805818596E-4</v>
      </c>
      <c r="K1804" s="146">
        <v>1.6548275121093989E-5</v>
      </c>
      <c r="L1804" s="147">
        <v>1.729651555927822E-5</v>
      </c>
    </row>
    <row r="1805" spans="1:12" ht="15.75" x14ac:dyDescent="0.25">
      <c r="A1805" s="164" t="s">
        <v>52</v>
      </c>
      <c r="B1805" s="126">
        <v>2050</v>
      </c>
      <c r="C1805" s="165" t="s">
        <v>1987</v>
      </c>
      <c r="D1805" s="166">
        <v>2.4781007323363143E-2</v>
      </c>
      <c r="E1805" s="130">
        <v>1.9816023392713934E-3</v>
      </c>
      <c r="F1805" s="131">
        <v>1.8609259603470305E-2</v>
      </c>
      <c r="G1805" s="131">
        <v>4.9758669406184473E-4</v>
      </c>
      <c r="H1805" s="145">
        <v>2.0000010000000004E-3</v>
      </c>
      <c r="I1805" s="145">
        <v>1.5750005000000001E-2</v>
      </c>
      <c r="J1805" s="132">
        <v>5.4047654326889983E-4</v>
      </c>
      <c r="K1805" s="146">
        <v>1.6391333693274367E-5</v>
      </c>
      <c r="L1805" s="147">
        <v>1.713247926854636E-5</v>
      </c>
    </row>
    <row r="1806" spans="1:12" ht="15.75" x14ac:dyDescent="0.25">
      <c r="A1806" s="164" t="s">
        <v>47</v>
      </c>
      <c r="B1806" s="126">
        <v>2015</v>
      </c>
      <c r="C1806" s="165" t="s">
        <v>49</v>
      </c>
      <c r="D1806" s="166">
        <v>4.3085549535314363E-2</v>
      </c>
      <c r="E1806" s="130">
        <v>5.6483310021970462E-2</v>
      </c>
      <c r="F1806" s="131">
        <v>0.21858736973673226</v>
      </c>
      <c r="G1806" s="131">
        <v>1.9541606930931123E-3</v>
      </c>
      <c r="H1806" s="145">
        <v>2.0000009999999995E-3</v>
      </c>
      <c r="I1806" s="145">
        <v>1.5750004999999997E-2</v>
      </c>
      <c r="J1806" s="132">
        <v>2.1162731446286364E-3</v>
      </c>
      <c r="K1806" s="146">
        <v>1.3392361977858448E-4</v>
      </c>
      <c r="L1806" s="147">
        <v>1.399790488615376E-4</v>
      </c>
    </row>
    <row r="1807" spans="1:12" ht="15.75" x14ac:dyDescent="0.25">
      <c r="A1807" s="164" t="s">
        <v>47</v>
      </c>
      <c r="B1807" s="126">
        <v>2016</v>
      </c>
      <c r="C1807" s="165" t="s">
        <v>48</v>
      </c>
      <c r="D1807" s="166">
        <v>4.2294211615118017E-2</v>
      </c>
      <c r="E1807" s="130">
        <v>4.6937924013045938E-2</v>
      </c>
      <c r="F1807" s="131">
        <v>0.18497479871160324</v>
      </c>
      <c r="G1807" s="131">
        <v>1.8157336469466863E-3</v>
      </c>
      <c r="H1807" s="145">
        <v>2.0000009999999999E-3</v>
      </c>
      <c r="I1807" s="145">
        <v>1.5750005000000001E-2</v>
      </c>
      <c r="J1807" s="132">
        <v>1.9674858641335747E-3</v>
      </c>
      <c r="K1807" s="146">
        <v>1.1521497835866959E-4</v>
      </c>
      <c r="L1807" s="147">
        <v>1.2042448636335744E-4</v>
      </c>
    </row>
    <row r="1808" spans="1:12" ht="15.75" x14ac:dyDescent="0.25">
      <c r="A1808" s="164" t="s">
        <v>47</v>
      </c>
      <c r="B1808" s="126">
        <v>2017</v>
      </c>
      <c r="C1808" s="165" t="s">
        <v>1988</v>
      </c>
      <c r="D1808" s="166">
        <v>4.141126801635428E-2</v>
      </c>
      <c r="E1808" s="130">
        <v>3.8715626197748543E-2</v>
      </c>
      <c r="F1808" s="131">
        <v>0.15679837276629824</v>
      </c>
      <c r="G1808" s="131">
        <v>1.7391710964235097E-3</v>
      </c>
      <c r="H1808" s="145">
        <v>2.0000009999999999E-3</v>
      </c>
      <c r="I1808" s="145">
        <v>1.5750005000000001E-2</v>
      </c>
      <c r="J1808" s="132">
        <v>1.8855725674420424E-3</v>
      </c>
      <c r="K1808" s="146">
        <v>1.0427458776089379E-4</v>
      </c>
      <c r="L1808" s="147">
        <v>1.0898942014177557E-4</v>
      </c>
    </row>
    <row r="1809" spans="1:12" ht="15.75" x14ac:dyDescent="0.25">
      <c r="A1809" s="164" t="s">
        <v>47</v>
      </c>
      <c r="B1809" s="126">
        <v>2018</v>
      </c>
      <c r="C1809" s="165" t="s">
        <v>1989</v>
      </c>
      <c r="D1809" s="166">
        <v>4.0469744422772666E-2</v>
      </c>
      <c r="E1809" s="130">
        <v>3.2834472514520707E-2</v>
      </c>
      <c r="F1809" s="131">
        <v>0.1332309094020972</v>
      </c>
      <c r="G1809" s="131">
        <v>1.7534371026675078E-3</v>
      </c>
      <c r="H1809" s="145">
        <v>2.0000009999999999E-3</v>
      </c>
      <c r="I1809" s="145">
        <v>1.5750005000000001E-2</v>
      </c>
      <c r="J1809" s="132">
        <v>1.9020241703233847E-3</v>
      </c>
      <c r="K1809" s="146">
        <v>9.6777741795424062E-5</v>
      </c>
      <c r="L1809" s="147">
        <v>1.0115360090732674E-4</v>
      </c>
    </row>
    <row r="1810" spans="1:12" ht="15.75" x14ac:dyDescent="0.25">
      <c r="A1810" s="164" t="s">
        <v>47</v>
      </c>
      <c r="B1810" s="126">
        <v>2019</v>
      </c>
      <c r="C1810" s="165" t="s">
        <v>1990</v>
      </c>
      <c r="D1810" s="166">
        <v>3.9486784051682669E-2</v>
      </c>
      <c r="E1810" s="130">
        <v>2.7045404113786541E-2</v>
      </c>
      <c r="F1810" s="131">
        <v>0.11263139872905127</v>
      </c>
      <c r="G1810" s="131">
        <v>1.7322928649817057E-3</v>
      </c>
      <c r="H1810" s="145">
        <v>2.0000010000000004E-3</v>
      </c>
      <c r="I1810" s="145">
        <v>1.5750005000000001E-2</v>
      </c>
      <c r="J1810" s="132">
        <v>1.8798047106006193E-3</v>
      </c>
      <c r="K1810" s="146">
        <v>8.8988821087228112E-5</v>
      </c>
      <c r="L1810" s="147">
        <v>9.3012495953797436E-5</v>
      </c>
    </row>
    <row r="1811" spans="1:12" ht="15.75" x14ac:dyDescent="0.25">
      <c r="A1811" s="164" t="s">
        <v>47</v>
      </c>
      <c r="B1811" s="126">
        <v>2020</v>
      </c>
      <c r="C1811" s="165" t="s">
        <v>1991</v>
      </c>
      <c r="D1811" s="166">
        <v>3.8478796131038003E-2</v>
      </c>
      <c r="E1811" s="130">
        <v>2.2538181374761344E-2</v>
      </c>
      <c r="F1811" s="131">
        <v>9.550653337523124E-2</v>
      </c>
      <c r="G1811" s="131">
        <v>1.6906794121942443E-3</v>
      </c>
      <c r="H1811" s="145">
        <v>2.0000010000000004E-3</v>
      </c>
      <c r="I1811" s="145">
        <v>1.5750005000000001E-2</v>
      </c>
      <c r="J1811" s="132">
        <v>1.8349928379580778E-3</v>
      </c>
      <c r="K1811" s="146">
        <v>8.2809862240274527E-5</v>
      </c>
      <c r="L1811" s="147">
        <v>8.6554155755822951E-5</v>
      </c>
    </row>
    <row r="1812" spans="1:12" ht="15.75" x14ac:dyDescent="0.25">
      <c r="A1812" s="164" t="s">
        <v>47</v>
      </c>
      <c r="B1812" s="126">
        <v>2021</v>
      </c>
      <c r="C1812" s="165" t="s">
        <v>1992</v>
      </c>
      <c r="D1812" s="166">
        <v>3.7451513727714089E-2</v>
      </c>
      <c r="E1812" s="130">
        <v>1.9203794627441245E-2</v>
      </c>
      <c r="F1812" s="131">
        <v>8.1398572950686712E-2</v>
      </c>
      <c r="G1812" s="131">
        <v>1.6285848625791017E-3</v>
      </c>
      <c r="H1812" s="145">
        <v>2.0000010000000004E-3</v>
      </c>
      <c r="I1812" s="145">
        <v>1.5750005000000004E-2</v>
      </c>
      <c r="J1812" s="132">
        <v>1.7678495262518469E-3</v>
      </c>
      <c r="K1812" s="146">
        <v>7.5439744180082595E-5</v>
      </c>
      <c r="L1812" s="147">
        <v>7.8850794143274408E-5</v>
      </c>
    </row>
    <row r="1813" spans="1:12" ht="15.75" x14ac:dyDescent="0.25">
      <c r="A1813" s="164" t="s">
        <v>47</v>
      </c>
      <c r="B1813" s="126">
        <v>2022</v>
      </c>
      <c r="C1813" s="165" t="s">
        <v>1993</v>
      </c>
      <c r="D1813" s="166">
        <v>3.6432119417409974E-2</v>
      </c>
      <c r="E1813" s="130">
        <v>1.6022846936145412E-2</v>
      </c>
      <c r="F1813" s="131">
        <v>6.9369194054499025E-2</v>
      </c>
      <c r="G1813" s="131">
        <v>1.5531195961777777E-3</v>
      </c>
      <c r="H1813" s="145">
        <v>2.0000009999999999E-3</v>
      </c>
      <c r="I1813" s="145">
        <v>1.5750004999999997E-2</v>
      </c>
      <c r="J1813" s="132">
        <v>1.6861834348741753E-3</v>
      </c>
      <c r="K1813" s="146">
        <v>6.9126335175225982E-5</v>
      </c>
      <c r="L1813" s="147">
        <v>7.2251922727170709E-5</v>
      </c>
    </row>
    <row r="1814" spans="1:12" ht="15.75" x14ac:dyDescent="0.25">
      <c r="A1814" s="164" t="s">
        <v>47</v>
      </c>
      <c r="B1814" s="126">
        <v>2023</v>
      </c>
      <c r="C1814" s="165" t="s">
        <v>1994</v>
      </c>
      <c r="D1814" s="166">
        <v>3.5409923998343674E-2</v>
      </c>
      <c r="E1814" s="130">
        <v>1.3693524879873796E-2</v>
      </c>
      <c r="F1814" s="131">
        <v>5.9751967127631853E-2</v>
      </c>
      <c r="G1814" s="131">
        <v>1.4833905907881042E-3</v>
      </c>
      <c r="H1814" s="145">
        <v>2.0000009999999999E-3</v>
      </c>
      <c r="I1814" s="145">
        <v>1.5750005000000001E-2</v>
      </c>
      <c r="J1814" s="132">
        <v>1.6106432957598007E-3</v>
      </c>
      <c r="K1814" s="146">
        <v>6.2642358751965947E-5</v>
      </c>
      <c r="L1814" s="147">
        <v>6.5474768224687251E-5</v>
      </c>
    </row>
    <row r="1815" spans="1:12" ht="15.75" x14ac:dyDescent="0.25">
      <c r="A1815" s="164" t="s">
        <v>47</v>
      </c>
      <c r="B1815" s="126">
        <v>2024</v>
      </c>
      <c r="C1815" s="165" t="s">
        <v>1995</v>
      </c>
      <c r="D1815" s="166">
        <v>3.4389487318833185E-2</v>
      </c>
      <c r="E1815" s="130">
        <v>1.181155016216447E-2</v>
      </c>
      <c r="F1815" s="131">
        <v>5.1913119517411427E-2</v>
      </c>
      <c r="G1815" s="131">
        <v>1.4260943387737275E-3</v>
      </c>
      <c r="H1815" s="145">
        <v>2.0000009999999999E-3</v>
      </c>
      <c r="I1815" s="145">
        <v>1.5750005000000004E-2</v>
      </c>
      <c r="J1815" s="132">
        <v>1.5486044112698592E-3</v>
      </c>
      <c r="K1815" s="146">
        <v>5.6567116549672314E-5</v>
      </c>
      <c r="L1815" s="147">
        <v>5.9124825955046929E-5</v>
      </c>
    </row>
    <row r="1816" spans="1:12" ht="15.75" x14ac:dyDescent="0.25">
      <c r="A1816" s="164" t="s">
        <v>47</v>
      </c>
      <c r="B1816" s="126">
        <v>2025</v>
      </c>
      <c r="C1816" s="165" t="s">
        <v>1996</v>
      </c>
      <c r="D1816" s="166">
        <v>3.3368840034970239E-2</v>
      </c>
      <c r="E1816" s="130">
        <v>1.0238177229660507E-2</v>
      </c>
      <c r="F1816" s="131">
        <v>4.5606702711569913E-2</v>
      </c>
      <c r="G1816" s="131">
        <v>1.3717106133435914E-3</v>
      </c>
      <c r="H1816" s="145">
        <v>2.0000009999999999E-3</v>
      </c>
      <c r="I1816" s="145">
        <v>1.5750004999999997E-2</v>
      </c>
      <c r="J1816" s="132">
        <v>1.4896742668328775E-3</v>
      </c>
      <c r="K1816" s="146">
        <v>5.1578725248655246E-5</v>
      </c>
      <c r="L1816" s="147">
        <v>5.3910886490999562E-5</v>
      </c>
    </row>
    <row r="1817" spans="1:12" ht="15.75" x14ac:dyDescent="0.25">
      <c r="A1817" s="164" t="s">
        <v>47</v>
      </c>
      <c r="B1817" s="126">
        <v>2026</v>
      </c>
      <c r="C1817" s="165" t="s">
        <v>1997</v>
      </c>
      <c r="D1817" s="166">
        <v>3.2451916753475162E-2</v>
      </c>
      <c r="E1817" s="130">
        <v>8.9064175257146383E-3</v>
      </c>
      <c r="F1817" s="131">
        <v>4.0594923547178058E-2</v>
      </c>
      <c r="G1817" s="131">
        <v>1.309037756726287E-3</v>
      </c>
      <c r="H1817" s="145">
        <v>2.0000009999999999E-3</v>
      </c>
      <c r="I1817" s="145">
        <v>1.5750004999999997E-2</v>
      </c>
      <c r="J1817" s="132">
        <v>1.4217125944743451E-3</v>
      </c>
      <c r="K1817" s="146">
        <v>4.6844552859790907E-5</v>
      </c>
      <c r="L1817" s="147">
        <v>4.8962655380144987E-5</v>
      </c>
    </row>
    <row r="1818" spans="1:12" ht="15.75" x14ac:dyDescent="0.25">
      <c r="A1818" s="164" t="s">
        <v>47</v>
      </c>
      <c r="B1818" s="126">
        <v>2027</v>
      </c>
      <c r="C1818" s="165" t="s">
        <v>1998</v>
      </c>
      <c r="D1818" s="166">
        <v>3.1627706468983253E-2</v>
      </c>
      <c r="E1818" s="130">
        <v>7.8443576645997552E-3</v>
      </c>
      <c r="F1818" s="131">
        <v>3.647355508470794E-2</v>
      </c>
      <c r="G1818" s="131">
        <v>1.2448131637684339E-3</v>
      </c>
      <c r="H1818" s="145">
        <v>2.0000009999999999E-3</v>
      </c>
      <c r="I1818" s="145">
        <v>1.5750004999999997E-2</v>
      </c>
      <c r="J1818" s="132">
        <v>1.3521061098607549E-3</v>
      </c>
      <c r="K1818" s="146">
        <v>4.1116367792284811E-5</v>
      </c>
      <c r="L1818" s="147">
        <v>4.2975469561947912E-5</v>
      </c>
    </row>
    <row r="1819" spans="1:12" ht="15.75" x14ac:dyDescent="0.25">
      <c r="A1819" s="164" t="s">
        <v>47</v>
      </c>
      <c r="B1819" s="126">
        <v>2028</v>
      </c>
      <c r="C1819" s="165" t="s">
        <v>1999</v>
      </c>
      <c r="D1819" s="166">
        <v>3.089569299324214E-2</v>
      </c>
      <c r="E1819" s="130">
        <v>6.9718122092078238E-3</v>
      </c>
      <c r="F1819" s="131">
        <v>3.3150113003485429E-2</v>
      </c>
      <c r="G1819" s="131">
        <v>1.1743508531006665E-3</v>
      </c>
      <c r="H1819" s="145">
        <v>2.0000009999999999E-3</v>
      </c>
      <c r="I1819" s="145">
        <v>1.5750005000000001E-2</v>
      </c>
      <c r="J1819" s="132">
        <v>1.2756634903797466E-3</v>
      </c>
      <c r="K1819" s="146">
        <v>3.6591584875451675E-5</v>
      </c>
      <c r="L1819" s="147">
        <v>3.824609834269253E-5</v>
      </c>
    </row>
    <row r="1820" spans="1:12" ht="15.75" x14ac:dyDescent="0.25">
      <c r="A1820" s="164" t="s">
        <v>47</v>
      </c>
      <c r="B1820" s="126">
        <v>2029</v>
      </c>
      <c r="C1820" s="165" t="s">
        <v>2000</v>
      </c>
      <c r="D1820" s="166">
        <v>3.0246119876142192E-2</v>
      </c>
      <c r="E1820" s="130">
        <v>6.235030850015583E-3</v>
      </c>
      <c r="F1820" s="131">
        <v>3.0430755369072849E-2</v>
      </c>
      <c r="G1820" s="131">
        <v>1.1052536354105537E-3</v>
      </c>
      <c r="H1820" s="145">
        <v>2.0000009999999999E-3</v>
      </c>
      <c r="I1820" s="145">
        <v>1.5750005000000001E-2</v>
      </c>
      <c r="J1820" s="132">
        <v>1.2006615333094036E-3</v>
      </c>
      <c r="K1820" s="146">
        <v>3.3100718434020511E-5</v>
      </c>
      <c r="L1820" s="147">
        <v>3.4597389409389345E-5</v>
      </c>
    </row>
    <row r="1821" spans="1:12" ht="15.75" x14ac:dyDescent="0.25">
      <c r="A1821" s="164" t="s">
        <v>47</v>
      </c>
      <c r="B1821" s="126">
        <v>2030</v>
      </c>
      <c r="C1821" s="165" t="s">
        <v>2001</v>
      </c>
      <c r="D1821" s="166">
        <v>2.9673314643091895E-2</v>
      </c>
      <c r="E1821" s="130">
        <v>5.6218247546204929E-3</v>
      </c>
      <c r="F1821" s="131">
        <v>2.8232949274276196E-2</v>
      </c>
      <c r="G1821" s="131">
        <v>1.0392182620287118E-3</v>
      </c>
      <c r="H1821" s="145">
        <v>2.0000009999999999E-3</v>
      </c>
      <c r="I1821" s="145">
        <v>1.5750005000000001E-2</v>
      </c>
      <c r="J1821" s="132">
        <v>1.128955757146347E-3</v>
      </c>
      <c r="K1821" s="146">
        <v>3.0410767826021702E-5</v>
      </c>
      <c r="L1821" s="147">
        <v>3.1785813317729491E-5</v>
      </c>
    </row>
    <row r="1822" spans="1:12" ht="15.75" x14ac:dyDescent="0.25">
      <c r="A1822" s="164" t="s">
        <v>47</v>
      </c>
      <c r="B1822" s="126">
        <v>2031</v>
      </c>
      <c r="C1822" s="165" t="s">
        <v>2002</v>
      </c>
      <c r="D1822" s="166">
        <v>2.9169975376592685E-2</v>
      </c>
      <c r="E1822" s="130">
        <v>5.0917359288818161E-3</v>
      </c>
      <c r="F1822" s="131">
        <v>2.6389902540940743E-2</v>
      </c>
      <c r="G1822" s="131">
        <v>9.7662532501829468E-4</v>
      </c>
      <c r="H1822" s="145">
        <v>2.0000009999999999E-3</v>
      </c>
      <c r="I1822" s="145">
        <v>1.5750004999999997E-2</v>
      </c>
      <c r="J1822" s="132">
        <v>1.0609616145329762E-3</v>
      </c>
      <c r="K1822" s="146">
        <v>2.848683566913603E-5</v>
      </c>
      <c r="L1822" s="147">
        <v>2.9774878902934603E-5</v>
      </c>
    </row>
    <row r="1823" spans="1:12" ht="15.75" x14ac:dyDescent="0.25">
      <c r="A1823" s="164" t="s">
        <v>47</v>
      </c>
      <c r="B1823" s="126">
        <v>2032</v>
      </c>
      <c r="C1823" s="165" t="s">
        <v>2003</v>
      </c>
      <c r="D1823" s="166">
        <v>2.87300172803319E-2</v>
      </c>
      <c r="E1823" s="130">
        <v>4.6388247713883817E-3</v>
      </c>
      <c r="F1823" s="131">
        <v>2.4895124812898333E-2</v>
      </c>
      <c r="G1823" s="131">
        <v>9.1783314546012946E-4</v>
      </c>
      <c r="H1823" s="145">
        <v>2.0000009999999999E-3</v>
      </c>
      <c r="I1823" s="145">
        <v>1.5750005000000001E-2</v>
      </c>
      <c r="J1823" s="132">
        <v>9.9709554377407908E-4</v>
      </c>
      <c r="K1823" s="146">
        <v>2.6710700793798687E-5</v>
      </c>
      <c r="L1823" s="147">
        <v>2.7918436265046728E-5</v>
      </c>
    </row>
    <row r="1824" spans="1:12" ht="15.75" x14ac:dyDescent="0.25">
      <c r="A1824" s="164" t="s">
        <v>47</v>
      </c>
      <c r="B1824" s="126">
        <v>2033</v>
      </c>
      <c r="C1824" s="165" t="s">
        <v>2004</v>
      </c>
      <c r="D1824" s="166">
        <v>2.8348608015370237E-2</v>
      </c>
      <c r="E1824" s="130">
        <v>4.2485882084107862E-3</v>
      </c>
      <c r="F1824" s="131">
        <v>2.3669916317197941E-2</v>
      </c>
      <c r="G1824" s="131">
        <v>8.6318594618776479E-4</v>
      </c>
      <c r="H1824" s="145">
        <v>2.0000009999999995E-3</v>
      </c>
      <c r="I1824" s="145">
        <v>1.5750005000000001E-2</v>
      </c>
      <c r="J1824" s="132">
        <v>9.3772241158907965E-4</v>
      </c>
      <c r="K1824" s="146">
        <v>2.5278179489014818E-5</v>
      </c>
      <c r="L1824" s="147">
        <v>2.6421146401402567E-5</v>
      </c>
    </row>
    <row r="1825" spans="1:12" ht="15.75" x14ac:dyDescent="0.25">
      <c r="A1825" s="164" t="s">
        <v>47</v>
      </c>
      <c r="B1825" s="126">
        <v>2034</v>
      </c>
      <c r="C1825" s="165" t="s">
        <v>2005</v>
      </c>
      <c r="D1825" s="166">
        <v>2.8019368877938152E-2</v>
      </c>
      <c r="E1825" s="130">
        <v>3.9043037438873714E-3</v>
      </c>
      <c r="F1825" s="131">
        <v>2.2648263984535111E-2</v>
      </c>
      <c r="G1825" s="131">
        <v>8.1236176612696899E-4</v>
      </c>
      <c r="H1825" s="145">
        <v>2.0000009999999999E-3</v>
      </c>
      <c r="I1825" s="145">
        <v>1.5750005000000001E-2</v>
      </c>
      <c r="J1825" s="132">
        <v>8.8250414322365049E-4</v>
      </c>
      <c r="K1825" s="146">
        <v>2.3916920004960539E-5</v>
      </c>
      <c r="L1825" s="147">
        <v>2.4998342179395689E-5</v>
      </c>
    </row>
    <row r="1826" spans="1:12" ht="15.75" x14ac:dyDescent="0.25">
      <c r="A1826" s="164" t="s">
        <v>47</v>
      </c>
      <c r="B1826" s="126">
        <v>2035</v>
      </c>
      <c r="C1826" s="165" t="s">
        <v>2006</v>
      </c>
      <c r="D1826" s="166">
        <v>2.7737465000739012E-2</v>
      </c>
      <c r="E1826" s="130">
        <v>3.6043613970566089E-3</v>
      </c>
      <c r="F1826" s="131">
        <v>2.1813575707792295E-2</v>
      </c>
      <c r="G1826" s="131">
        <v>7.6568286126098718E-4</v>
      </c>
      <c r="H1826" s="145">
        <v>2.0000009999999999E-3</v>
      </c>
      <c r="I1826" s="145">
        <v>1.5750005000000001E-2</v>
      </c>
      <c r="J1826" s="132">
        <v>8.3178765415107766E-4</v>
      </c>
      <c r="K1826" s="146">
        <v>2.2711693623627789E-5</v>
      </c>
      <c r="L1826" s="147">
        <v>2.3738615923969744E-5</v>
      </c>
    </row>
    <row r="1827" spans="1:12" ht="15.75" x14ac:dyDescent="0.25">
      <c r="A1827" s="164" t="s">
        <v>47</v>
      </c>
      <c r="B1827" s="126">
        <v>2036</v>
      </c>
      <c r="C1827" s="165" t="s">
        <v>2007</v>
      </c>
      <c r="D1827" s="166">
        <v>2.7498096478036072E-2</v>
      </c>
      <c r="E1827" s="130">
        <v>3.3455415381566573E-3</v>
      </c>
      <c r="F1827" s="131">
        <v>2.1134623672205217E-2</v>
      </c>
      <c r="G1827" s="131">
        <v>7.243552606896761E-4</v>
      </c>
      <c r="H1827" s="145">
        <v>2.0000010000000004E-3</v>
      </c>
      <c r="I1827" s="145">
        <v>1.5750005000000004E-2</v>
      </c>
      <c r="J1827" s="132">
        <v>7.8688596772972358E-4</v>
      </c>
      <c r="K1827" s="146">
        <v>2.1631932222712073E-5</v>
      </c>
      <c r="L1827" s="147">
        <v>2.2610025362221562E-5</v>
      </c>
    </row>
    <row r="1828" spans="1:12" ht="15.75" x14ac:dyDescent="0.25">
      <c r="A1828" s="164" t="s">
        <v>47</v>
      </c>
      <c r="B1828" s="126">
        <v>2037</v>
      </c>
      <c r="C1828" s="165" t="s">
        <v>2008</v>
      </c>
      <c r="D1828" s="166">
        <v>2.7296747941781822E-2</v>
      </c>
      <c r="E1828" s="130">
        <v>3.1255523638619234E-3</v>
      </c>
      <c r="F1828" s="131">
        <v>2.0591168203062546E-2</v>
      </c>
      <c r="G1828" s="131">
        <v>6.8732962373939746E-4</v>
      </c>
      <c r="H1828" s="145">
        <v>2.0000010000000004E-3</v>
      </c>
      <c r="I1828" s="145">
        <v>1.5750005000000001E-2</v>
      </c>
      <c r="J1828" s="132">
        <v>7.4665943004038101E-4</v>
      </c>
      <c r="K1828" s="146">
        <v>2.0634088088227734E-5</v>
      </c>
      <c r="L1828" s="147">
        <v>2.1567070506136515E-5</v>
      </c>
    </row>
    <row r="1829" spans="1:12" ht="15.75" x14ac:dyDescent="0.25">
      <c r="A1829" s="164" t="s">
        <v>47</v>
      </c>
      <c r="B1829" s="126">
        <v>2038</v>
      </c>
      <c r="C1829" s="165" t="s">
        <v>2009</v>
      </c>
      <c r="D1829" s="166">
        <v>2.7128928281878947E-2</v>
      </c>
      <c r="E1829" s="130">
        <v>2.930692524667146E-3</v>
      </c>
      <c r="F1829" s="131">
        <v>2.0119892801353897E-2</v>
      </c>
      <c r="G1829" s="131">
        <v>6.5446282417599684E-4</v>
      </c>
      <c r="H1829" s="145">
        <v>2.0000009999999999E-3</v>
      </c>
      <c r="I1829" s="145">
        <v>1.5750005000000001E-2</v>
      </c>
      <c r="J1829" s="132">
        <v>7.1094870537573643E-4</v>
      </c>
      <c r="K1829" s="146">
        <v>1.980301325090428E-5</v>
      </c>
      <c r="L1829" s="147">
        <v>2.0698413159115082E-5</v>
      </c>
    </row>
    <row r="1830" spans="1:12" ht="15.75" x14ac:dyDescent="0.25">
      <c r="A1830" s="164" t="s">
        <v>47</v>
      </c>
      <c r="B1830" s="126">
        <v>2039</v>
      </c>
      <c r="C1830" s="165" t="s">
        <v>2010</v>
      </c>
      <c r="D1830" s="166">
        <v>2.6989914075530367E-2</v>
      </c>
      <c r="E1830" s="130">
        <v>2.7515780352702596E-3</v>
      </c>
      <c r="F1830" s="131">
        <v>1.9692436546908183E-2</v>
      </c>
      <c r="G1830" s="131">
        <v>6.2554968030608359E-4</v>
      </c>
      <c r="H1830" s="145">
        <v>2.0000009999999995E-3</v>
      </c>
      <c r="I1830" s="145">
        <v>1.5750005000000001E-2</v>
      </c>
      <c r="J1830" s="132">
        <v>6.7953252091693117E-4</v>
      </c>
      <c r="K1830" s="146">
        <v>1.9107939914009635E-5</v>
      </c>
      <c r="L1830" s="147">
        <v>1.9971916808810939E-5</v>
      </c>
    </row>
    <row r="1831" spans="1:12" ht="15.75" x14ac:dyDescent="0.25">
      <c r="A1831" s="164" t="s">
        <v>47</v>
      </c>
      <c r="B1831" s="126">
        <v>2040</v>
      </c>
      <c r="C1831" s="165" t="s">
        <v>2011</v>
      </c>
      <c r="D1831" s="166">
        <v>2.6875270934349084E-2</v>
      </c>
      <c r="E1831" s="130">
        <v>2.5993969856286472E-3</v>
      </c>
      <c r="F1831" s="131">
        <v>1.93584863231228E-2</v>
      </c>
      <c r="G1831" s="131">
        <v>6.0061610735753345E-4</v>
      </c>
      <c r="H1831" s="145">
        <v>2.0000010000000004E-3</v>
      </c>
      <c r="I1831" s="145">
        <v>1.5750005000000004E-2</v>
      </c>
      <c r="J1831" s="132">
        <v>6.5244024386189488E-4</v>
      </c>
      <c r="K1831" s="146">
        <v>1.8510356860322807E-5</v>
      </c>
      <c r="L1831" s="147">
        <v>1.9347310746102583E-5</v>
      </c>
    </row>
    <row r="1832" spans="1:12" ht="15.75" x14ac:dyDescent="0.25">
      <c r="A1832" s="164" t="s">
        <v>47</v>
      </c>
      <c r="B1832" s="126">
        <v>2041</v>
      </c>
      <c r="C1832" s="165" t="s">
        <v>2012</v>
      </c>
      <c r="D1832" s="166">
        <v>2.6781849777153775E-2</v>
      </c>
      <c r="E1832" s="130">
        <v>2.4797922313523789E-3</v>
      </c>
      <c r="F1832" s="131">
        <v>1.9096157537083557E-2</v>
      </c>
      <c r="G1832" s="131">
        <v>5.8050246716856923E-4</v>
      </c>
      <c r="H1832" s="145">
        <v>2.0000010000000004E-3</v>
      </c>
      <c r="I1832" s="145">
        <v>1.5750005000000004E-2</v>
      </c>
      <c r="J1832" s="132">
        <v>6.3058544656363516E-4</v>
      </c>
      <c r="K1832" s="146">
        <v>1.8029375494891629E-5</v>
      </c>
      <c r="L1832" s="147">
        <v>1.8844582417902458E-5</v>
      </c>
    </row>
    <row r="1833" spans="1:12" ht="15.75" x14ac:dyDescent="0.25">
      <c r="A1833" s="164" t="s">
        <v>47</v>
      </c>
      <c r="B1833" s="126">
        <v>2042</v>
      </c>
      <c r="C1833" s="165" t="s">
        <v>2013</v>
      </c>
      <c r="D1833" s="166">
        <v>2.6705439689185411E-2</v>
      </c>
      <c r="E1833" s="130">
        <v>2.3785698834525265E-3</v>
      </c>
      <c r="F1833" s="131">
        <v>1.885982953491748E-2</v>
      </c>
      <c r="G1833" s="131">
        <v>5.635544291871837E-4</v>
      </c>
      <c r="H1833" s="145">
        <v>2.0000009999999999E-3</v>
      </c>
      <c r="I1833" s="145">
        <v>1.5750005000000001E-2</v>
      </c>
      <c r="J1833" s="132">
        <v>6.1216903851777846E-4</v>
      </c>
      <c r="K1833" s="146">
        <v>1.7648825522911441E-5</v>
      </c>
      <c r="L1833" s="147">
        <v>1.8446831993285612E-5</v>
      </c>
    </row>
    <row r="1834" spans="1:12" ht="15.75" x14ac:dyDescent="0.25">
      <c r="A1834" s="164" t="s">
        <v>47</v>
      </c>
      <c r="B1834" s="126">
        <v>2043</v>
      </c>
      <c r="C1834" s="165" t="s">
        <v>2014</v>
      </c>
      <c r="D1834" s="166">
        <v>2.6643451105755226E-2</v>
      </c>
      <c r="E1834" s="130">
        <v>2.3021014053303574E-3</v>
      </c>
      <c r="F1834" s="131">
        <v>1.869062959696613E-2</v>
      </c>
      <c r="G1834" s="131">
        <v>5.4944006315599465E-4</v>
      </c>
      <c r="H1834" s="145">
        <v>2.0000009999999995E-3</v>
      </c>
      <c r="I1834" s="145">
        <v>1.5750005000000001E-2</v>
      </c>
      <c r="J1834" s="132">
        <v>5.9683107453756528E-4</v>
      </c>
      <c r="K1834" s="146">
        <v>1.7348004480574556E-5</v>
      </c>
      <c r="L1834" s="147">
        <v>1.8132397020441969E-5</v>
      </c>
    </row>
    <row r="1835" spans="1:12" ht="15.75" x14ac:dyDescent="0.25">
      <c r="A1835" s="164" t="s">
        <v>47</v>
      </c>
      <c r="B1835" s="126">
        <v>2044</v>
      </c>
      <c r="C1835" s="165" t="s">
        <v>2015</v>
      </c>
      <c r="D1835" s="166">
        <v>2.6593191164704846E-2</v>
      </c>
      <c r="E1835" s="130">
        <v>2.2443543017435477E-3</v>
      </c>
      <c r="F1835" s="131">
        <v>1.8557579021149691E-2</v>
      </c>
      <c r="G1835" s="131">
        <v>5.3772219633438649E-4</v>
      </c>
      <c r="H1835" s="145">
        <v>2.0000009999999999E-3</v>
      </c>
      <c r="I1835" s="145">
        <v>1.5750005000000001E-2</v>
      </c>
      <c r="J1835" s="132">
        <v>5.8409675468257206E-4</v>
      </c>
      <c r="K1835" s="146">
        <v>1.7111895918186826E-5</v>
      </c>
      <c r="L1835" s="147">
        <v>1.7885620466272242E-5</v>
      </c>
    </row>
    <row r="1836" spans="1:12" ht="15.75" x14ac:dyDescent="0.25">
      <c r="A1836" s="164" t="s">
        <v>47</v>
      </c>
      <c r="B1836" s="126">
        <v>2045</v>
      </c>
      <c r="C1836" s="165" t="s">
        <v>2016</v>
      </c>
      <c r="D1836" s="166">
        <v>2.6551701468362894E-2</v>
      </c>
      <c r="E1836" s="130">
        <v>2.2043693803632E-3</v>
      </c>
      <c r="F1836" s="131">
        <v>1.8472279661579053E-2</v>
      </c>
      <c r="G1836" s="131">
        <v>5.2805126300683243E-4</v>
      </c>
      <c r="H1836" s="145">
        <v>2.0000009999999995E-3</v>
      </c>
      <c r="I1836" s="145">
        <v>1.5750005000000004E-2</v>
      </c>
      <c r="J1836" s="132">
        <v>5.7358594193022429E-4</v>
      </c>
      <c r="K1836" s="146">
        <v>1.6929715743205657E-5</v>
      </c>
      <c r="L1836" s="147">
        <v>1.7695205903441686E-5</v>
      </c>
    </row>
    <row r="1837" spans="1:12" ht="15.75" x14ac:dyDescent="0.25">
      <c r="A1837" s="164" t="s">
        <v>47</v>
      </c>
      <c r="B1837" s="126">
        <v>2046</v>
      </c>
      <c r="C1837" s="165" t="s">
        <v>2017</v>
      </c>
      <c r="D1837" s="166">
        <v>2.6518166551693534E-2</v>
      </c>
      <c r="E1837" s="130">
        <v>2.1698198542301032E-3</v>
      </c>
      <c r="F1837" s="131">
        <v>1.840015078598016E-2</v>
      </c>
      <c r="G1837" s="131">
        <v>5.2017432380174809E-4</v>
      </c>
      <c r="H1837" s="145">
        <v>2.0000009999999991E-3</v>
      </c>
      <c r="I1837" s="145">
        <v>1.5750005000000001E-2</v>
      </c>
      <c r="J1837" s="132">
        <v>5.6502526820151962E-4</v>
      </c>
      <c r="K1837" s="146">
        <v>1.679552353251258E-5</v>
      </c>
      <c r="L1837" s="147">
        <v>1.7554943968067709E-5</v>
      </c>
    </row>
    <row r="1838" spans="1:12" ht="15.75" x14ac:dyDescent="0.25">
      <c r="A1838" s="164" t="s">
        <v>47</v>
      </c>
      <c r="B1838" s="126">
        <v>2047</v>
      </c>
      <c r="C1838" s="165" t="s">
        <v>2018</v>
      </c>
      <c r="D1838" s="166">
        <v>2.6490710362880188E-2</v>
      </c>
      <c r="E1838" s="130">
        <v>2.1405044446830093E-3</v>
      </c>
      <c r="F1838" s="131">
        <v>1.8335359229727718E-2</v>
      </c>
      <c r="G1838" s="131">
        <v>5.1381075708222565E-4</v>
      </c>
      <c r="H1838" s="145">
        <v>2.0000009999999999E-3</v>
      </c>
      <c r="I1838" s="145">
        <v>1.5750004999999997E-2</v>
      </c>
      <c r="J1838" s="132">
        <v>5.5810866803380718E-4</v>
      </c>
      <c r="K1838" s="146">
        <v>1.6690803529290547E-5</v>
      </c>
      <c r="L1838" s="147">
        <v>1.7445491920659141E-5</v>
      </c>
    </row>
    <row r="1839" spans="1:12" ht="15.75" x14ac:dyDescent="0.25">
      <c r="A1839" s="164" t="s">
        <v>47</v>
      </c>
      <c r="B1839" s="126">
        <v>2048</v>
      </c>
      <c r="C1839" s="165" t="s">
        <v>2019</v>
      </c>
      <c r="D1839" s="166">
        <v>2.6468523523707297E-2</v>
      </c>
      <c r="E1839" s="130">
        <v>2.1168721328202345E-3</v>
      </c>
      <c r="F1839" s="131">
        <v>1.8281255068354499E-2</v>
      </c>
      <c r="G1839" s="131">
        <v>5.0867169954778736E-4</v>
      </c>
      <c r="H1839" s="145">
        <v>2.0000010000000004E-3</v>
      </c>
      <c r="I1839" s="145">
        <v>1.5750005000000001E-2</v>
      </c>
      <c r="J1839" s="132">
        <v>5.5252337080400921E-4</v>
      </c>
      <c r="K1839" s="146">
        <v>1.6603013573031198E-5</v>
      </c>
      <c r="L1839" s="147">
        <v>1.7353724702939038E-5</v>
      </c>
    </row>
    <row r="1840" spans="1:12" ht="15.75" x14ac:dyDescent="0.25">
      <c r="A1840" s="164" t="s">
        <v>47</v>
      </c>
      <c r="B1840" s="126">
        <v>2049</v>
      </c>
      <c r="C1840" s="165" t="s">
        <v>2020</v>
      </c>
      <c r="D1840" s="166">
        <v>2.6449929126573728E-2</v>
      </c>
      <c r="E1840" s="130">
        <v>2.1073015146900105E-3</v>
      </c>
      <c r="F1840" s="131">
        <v>1.8294654701588756E-2</v>
      </c>
      <c r="G1840" s="131">
        <v>5.0518846926469812E-4</v>
      </c>
      <c r="H1840" s="145">
        <v>2.0000009999999999E-3</v>
      </c>
      <c r="I1840" s="145">
        <v>1.5750004999999997E-2</v>
      </c>
      <c r="J1840" s="132">
        <v>5.4873724850640782E-4</v>
      </c>
      <c r="K1840" s="146">
        <v>1.6540930495935536E-5</v>
      </c>
      <c r="L1840" s="147">
        <v>1.7288842604155697E-5</v>
      </c>
    </row>
    <row r="1841" spans="1:12" ht="15.75" x14ac:dyDescent="0.25">
      <c r="A1841" s="164" t="s">
        <v>47</v>
      </c>
      <c r="B1841" s="126">
        <v>2050</v>
      </c>
      <c r="C1841" s="165" t="s">
        <v>2021</v>
      </c>
      <c r="D1841" s="166">
        <v>2.6435150602814057E-2</v>
      </c>
      <c r="E1841" s="130">
        <v>2.0997882744457088E-3</v>
      </c>
      <c r="F1841" s="131">
        <v>1.8307608213516825E-2</v>
      </c>
      <c r="G1841" s="131">
        <v>5.0245840585342585E-4</v>
      </c>
      <c r="H1841" s="145">
        <v>2.0000009999999999E-3</v>
      </c>
      <c r="I1841" s="145">
        <v>1.5750004999999997E-2</v>
      </c>
      <c r="J1841" s="132">
        <v>5.4577132508157301E-4</v>
      </c>
      <c r="K1841" s="146">
        <v>1.647960379944303E-5</v>
      </c>
      <c r="L1841" s="147">
        <v>1.7224740667177407E-5</v>
      </c>
    </row>
    <row r="1842" spans="1:12" ht="15.75" x14ac:dyDescent="0.25">
      <c r="A1842" s="164" t="s">
        <v>44</v>
      </c>
      <c r="B1842" s="126">
        <v>2015</v>
      </c>
      <c r="C1842" s="165" t="s">
        <v>46</v>
      </c>
      <c r="D1842" s="166">
        <v>4.5449080178047968E-2</v>
      </c>
      <c r="E1842" s="130">
        <v>5.4521959436443633E-2</v>
      </c>
      <c r="F1842" s="131">
        <v>0.2265951520852223</v>
      </c>
      <c r="G1842" s="131">
        <v>1.8100355400674916E-3</v>
      </c>
      <c r="H1842" s="145">
        <v>2.0000009999999999E-3</v>
      </c>
      <c r="I1842" s="145">
        <v>1.5750005000000001E-2</v>
      </c>
      <c r="J1842" s="132">
        <v>1.9585667758079042E-3</v>
      </c>
      <c r="K1842" s="146">
        <v>1.4144514104806166E-4</v>
      </c>
      <c r="L1842" s="147">
        <v>1.4784066379699206E-4</v>
      </c>
    </row>
    <row r="1843" spans="1:12" ht="15.75" x14ac:dyDescent="0.25">
      <c r="A1843" s="164" t="s">
        <v>44</v>
      </c>
      <c r="B1843" s="126">
        <v>2016</v>
      </c>
      <c r="C1843" s="165" t="s">
        <v>45</v>
      </c>
      <c r="D1843" s="166">
        <v>4.4506119553162422E-2</v>
      </c>
      <c r="E1843" s="130">
        <v>4.4913525567643602E-2</v>
      </c>
      <c r="F1843" s="131">
        <v>0.19180072566592973</v>
      </c>
      <c r="G1843" s="131">
        <v>1.6789318147434253E-3</v>
      </c>
      <c r="H1843" s="145">
        <v>2.0000010000000004E-3</v>
      </c>
      <c r="I1843" s="145">
        <v>1.5750005000000001E-2</v>
      </c>
      <c r="J1843" s="132">
        <v>1.8177964696928434E-3</v>
      </c>
      <c r="K1843" s="146">
        <v>1.2751402777572515E-4</v>
      </c>
      <c r="L1843" s="147">
        <v>1.3327964630565169E-4</v>
      </c>
    </row>
    <row r="1844" spans="1:12" ht="15.75" x14ac:dyDescent="0.25">
      <c r="A1844" s="164" t="s">
        <v>44</v>
      </c>
      <c r="B1844" s="126">
        <v>2017</v>
      </c>
      <c r="C1844" s="165" t="s">
        <v>2022</v>
      </c>
      <c r="D1844" s="166">
        <v>4.3431172682508748E-2</v>
      </c>
      <c r="E1844" s="130">
        <v>3.693463678244141E-2</v>
      </c>
      <c r="F1844" s="131">
        <v>0.16268467453884336</v>
      </c>
      <c r="G1844" s="131">
        <v>1.6026408981258265E-3</v>
      </c>
      <c r="H1844" s="145">
        <v>2.0000009999999999E-3</v>
      </c>
      <c r="I1844" s="145">
        <v>1.5750005000000001E-2</v>
      </c>
      <c r="J1844" s="132">
        <v>1.736316912332541E-3</v>
      </c>
      <c r="K1844" s="146">
        <v>1.1566450973148594E-4</v>
      </c>
      <c r="L1844" s="147">
        <v>1.2089434129965749E-4</v>
      </c>
    </row>
    <row r="1845" spans="1:12" ht="15.75" x14ac:dyDescent="0.25">
      <c r="A1845" s="164" t="s">
        <v>44</v>
      </c>
      <c r="B1845" s="126">
        <v>2018</v>
      </c>
      <c r="C1845" s="165" t="s">
        <v>2023</v>
      </c>
      <c r="D1845" s="166">
        <v>4.2327381720294703E-2</v>
      </c>
      <c r="E1845" s="130">
        <v>3.0158542154453037E-2</v>
      </c>
      <c r="F1845" s="131">
        <v>0.13749804073041719</v>
      </c>
      <c r="G1845" s="131">
        <v>1.5600124608001161E-3</v>
      </c>
      <c r="H1845" s="145">
        <v>2.0000009999999995E-3</v>
      </c>
      <c r="I1845" s="145">
        <v>1.5750004999999997E-2</v>
      </c>
      <c r="J1845" s="132">
        <v>1.6911486359241256E-3</v>
      </c>
      <c r="K1845" s="146">
        <v>1.0585537262338887E-4</v>
      </c>
      <c r="L1845" s="147">
        <v>1.1064167766164972E-4</v>
      </c>
    </row>
    <row r="1846" spans="1:12" ht="15.75" x14ac:dyDescent="0.25">
      <c r="A1846" s="164" t="s">
        <v>44</v>
      </c>
      <c r="B1846" s="126">
        <v>2019</v>
      </c>
      <c r="C1846" s="165" t="s">
        <v>2024</v>
      </c>
      <c r="D1846" s="166">
        <v>4.1130525649774353E-2</v>
      </c>
      <c r="E1846" s="130">
        <v>2.436538673700487E-2</v>
      </c>
      <c r="F1846" s="131">
        <v>0.11620186539296377</v>
      </c>
      <c r="G1846" s="131">
        <v>1.5188488968335362E-3</v>
      </c>
      <c r="H1846" s="145">
        <v>2.0000009999999999E-3</v>
      </c>
      <c r="I1846" s="145">
        <v>1.5750005000000004E-2</v>
      </c>
      <c r="J1846" s="132">
        <v>1.647266562394395E-3</v>
      </c>
      <c r="K1846" s="146">
        <v>9.7788364874457477E-5</v>
      </c>
      <c r="L1846" s="147">
        <v>1.0220991650977657E-4</v>
      </c>
    </row>
    <row r="1847" spans="1:12" ht="15.75" x14ac:dyDescent="0.25">
      <c r="A1847" s="164" t="s">
        <v>44</v>
      </c>
      <c r="B1847" s="126">
        <v>2020</v>
      </c>
      <c r="C1847" s="165" t="s">
        <v>2025</v>
      </c>
      <c r="D1847" s="166">
        <v>3.9913676608180765E-2</v>
      </c>
      <c r="E1847" s="130">
        <v>2.0295556193230202E-2</v>
      </c>
      <c r="F1847" s="131">
        <v>9.8729036541768594E-2</v>
      </c>
      <c r="G1847" s="131">
        <v>1.4743120668241532E-3</v>
      </c>
      <c r="H1847" s="145">
        <v>2.0000009999999995E-3</v>
      </c>
      <c r="I1847" s="145">
        <v>1.5750005000000001E-2</v>
      </c>
      <c r="J1847" s="132">
        <v>1.5993174164706809E-3</v>
      </c>
      <c r="K1847" s="146">
        <v>9.0844265767510741E-5</v>
      </c>
      <c r="L1847" s="147">
        <v>9.4951837930139438E-5</v>
      </c>
    </row>
    <row r="1848" spans="1:12" ht="15.75" x14ac:dyDescent="0.25">
      <c r="A1848" s="164" t="s">
        <v>44</v>
      </c>
      <c r="B1848" s="126">
        <v>2021</v>
      </c>
      <c r="C1848" s="165" t="s">
        <v>2026</v>
      </c>
      <c r="D1848" s="166">
        <v>3.8691394673550684E-2</v>
      </c>
      <c r="E1848" s="130">
        <v>1.7203663739751861E-2</v>
      </c>
      <c r="F1848" s="131">
        <v>8.4293815860623289E-2</v>
      </c>
      <c r="G1848" s="131">
        <v>1.4016133538111951E-3</v>
      </c>
      <c r="H1848" s="145">
        <v>2.0000009999999999E-3</v>
      </c>
      <c r="I1848" s="145">
        <v>1.5750004999999997E-2</v>
      </c>
      <c r="J1848" s="132">
        <v>1.5206389633871992E-3</v>
      </c>
      <c r="K1848" s="146">
        <v>8.3507754952339222E-5</v>
      </c>
      <c r="L1848" s="147">
        <v>8.7283605413480196E-5</v>
      </c>
    </row>
    <row r="1849" spans="1:12" ht="15.75" x14ac:dyDescent="0.25">
      <c r="A1849" s="164" t="s">
        <v>44</v>
      </c>
      <c r="B1849" s="126">
        <v>2022</v>
      </c>
      <c r="C1849" s="165" t="s">
        <v>2027</v>
      </c>
      <c r="D1849" s="166">
        <v>3.748290549506314E-2</v>
      </c>
      <c r="E1849" s="130">
        <v>1.4323868052074262E-2</v>
      </c>
      <c r="F1849" s="131">
        <v>7.1934667084062237E-2</v>
      </c>
      <c r="G1849" s="131">
        <v>1.3301455283027295E-3</v>
      </c>
      <c r="H1849" s="145">
        <v>2.0000010000000004E-3</v>
      </c>
      <c r="I1849" s="145">
        <v>1.5750005000000001E-2</v>
      </c>
      <c r="J1849" s="132">
        <v>1.443324038758535E-3</v>
      </c>
      <c r="K1849" s="146">
        <v>7.7333605202004085E-5</v>
      </c>
      <c r="L1849" s="147">
        <v>8.0830283438488822E-5</v>
      </c>
    </row>
    <row r="1850" spans="1:12" ht="15.75" x14ac:dyDescent="0.25">
      <c r="A1850" s="164" t="s">
        <v>44</v>
      </c>
      <c r="B1850" s="126">
        <v>2023</v>
      </c>
      <c r="C1850" s="165" t="s">
        <v>2028</v>
      </c>
      <c r="D1850" s="166">
        <v>3.6288050355046626E-2</v>
      </c>
      <c r="E1850" s="130">
        <v>1.2288378689650593E-2</v>
      </c>
      <c r="F1850" s="131">
        <v>6.2173286690563434E-2</v>
      </c>
      <c r="G1850" s="131">
        <v>1.2651753829229279E-3</v>
      </c>
      <c r="H1850" s="145">
        <v>2.0000009999999995E-3</v>
      </c>
      <c r="I1850" s="145">
        <v>1.5750004999999997E-2</v>
      </c>
      <c r="J1850" s="132">
        <v>1.3729983497090313E-3</v>
      </c>
      <c r="K1850" s="146">
        <v>6.9927353160180512E-5</v>
      </c>
      <c r="L1850" s="147">
        <v>7.3089156352420856E-5</v>
      </c>
    </row>
    <row r="1851" spans="1:12" ht="15.75" x14ac:dyDescent="0.25">
      <c r="A1851" s="164" t="s">
        <v>44</v>
      </c>
      <c r="B1851" s="126">
        <v>2024</v>
      </c>
      <c r="C1851" s="165" t="s">
        <v>2029</v>
      </c>
      <c r="D1851" s="166">
        <v>3.5118861564441176E-2</v>
      </c>
      <c r="E1851" s="130">
        <v>1.0556824113044674E-2</v>
      </c>
      <c r="F1851" s="131">
        <v>5.4019843766020266E-2</v>
      </c>
      <c r="G1851" s="131">
        <v>1.2079491578747741E-3</v>
      </c>
      <c r="H1851" s="145">
        <v>2.0000009999999995E-3</v>
      </c>
      <c r="I1851" s="145">
        <v>1.5750005000000001E-2</v>
      </c>
      <c r="J1851" s="132">
        <v>1.3109844920854532E-3</v>
      </c>
      <c r="K1851" s="146">
        <v>6.5187415519709743E-5</v>
      </c>
      <c r="L1851" s="147">
        <v>6.8134900553669134E-5</v>
      </c>
    </row>
    <row r="1852" spans="1:12" ht="15.75" x14ac:dyDescent="0.25">
      <c r="A1852" s="164" t="s">
        <v>44</v>
      </c>
      <c r="B1852" s="126">
        <v>2025</v>
      </c>
      <c r="C1852" s="165" t="s">
        <v>2030</v>
      </c>
      <c r="D1852" s="166">
        <v>3.3963743171710178E-2</v>
      </c>
      <c r="E1852" s="130">
        <v>9.168822063413698E-3</v>
      </c>
      <c r="F1852" s="131">
        <v>4.7532557313588596E-2</v>
      </c>
      <c r="G1852" s="131">
        <v>1.1586156788577487E-3</v>
      </c>
      <c r="H1852" s="145">
        <v>2.0000009999999999E-3</v>
      </c>
      <c r="I1852" s="145">
        <v>1.5750005000000004E-2</v>
      </c>
      <c r="J1852" s="132">
        <v>1.2575693227147853E-3</v>
      </c>
      <c r="K1852" s="146">
        <v>5.9703775085204712E-5</v>
      </c>
      <c r="L1852" s="147">
        <v>6.2403310985201328E-5</v>
      </c>
    </row>
    <row r="1853" spans="1:12" ht="15.75" x14ac:dyDescent="0.25">
      <c r="A1853" s="164" t="s">
        <v>44</v>
      </c>
      <c r="B1853" s="126">
        <v>2026</v>
      </c>
      <c r="C1853" s="165" t="s">
        <v>2031</v>
      </c>
      <c r="D1853" s="166">
        <v>3.2934715220433716E-2</v>
      </c>
      <c r="E1853" s="130">
        <v>8.0356530777585793E-3</v>
      </c>
      <c r="F1853" s="131">
        <v>4.2340834396978701E-2</v>
      </c>
      <c r="G1853" s="131">
        <v>1.1102049112052465E-3</v>
      </c>
      <c r="H1853" s="145">
        <v>2.0000009999999999E-3</v>
      </c>
      <c r="I1853" s="145">
        <v>1.5750005000000001E-2</v>
      </c>
      <c r="J1853" s="132">
        <v>1.2050893605750918E-3</v>
      </c>
      <c r="K1853" s="146">
        <v>5.5672244417710509E-5</v>
      </c>
      <c r="L1853" s="147">
        <v>5.8189495396577935E-5</v>
      </c>
    </row>
    <row r="1854" spans="1:12" ht="15.75" x14ac:dyDescent="0.25">
      <c r="A1854" s="164" t="s">
        <v>44</v>
      </c>
      <c r="B1854" s="126">
        <v>2027</v>
      </c>
      <c r="C1854" s="165" t="s">
        <v>2032</v>
      </c>
      <c r="D1854" s="166">
        <v>3.1964079494759254E-2</v>
      </c>
      <c r="E1854" s="130">
        <v>7.0877603469791323E-3</v>
      </c>
      <c r="F1854" s="131">
        <v>3.8042547227833449E-2</v>
      </c>
      <c r="G1854" s="131">
        <v>1.0503676561350861E-3</v>
      </c>
      <c r="H1854" s="145">
        <v>2.0000009999999999E-3</v>
      </c>
      <c r="I1854" s="145">
        <v>1.5750005000000004E-2</v>
      </c>
      <c r="J1854" s="132">
        <v>1.1404254015751965E-3</v>
      </c>
      <c r="K1854" s="146">
        <v>4.5919924116728743E-5</v>
      </c>
      <c r="L1854" s="147">
        <v>4.7996221104432193E-5</v>
      </c>
    </row>
    <row r="1855" spans="1:12" ht="15.75" x14ac:dyDescent="0.25">
      <c r="A1855" s="164" t="s">
        <v>44</v>
      </c>
      <c r="B1855" s="126">
        <v>2028</v>
      </c>
      <c r="C1855" s="165" t="s">
        <v>2033</v>
      </c>
      <c r="D1855" s="166">
        <v>3.1089382018512621E-2</v>
      </c>
      <c r="E1855" s="130">
        <v>6.3076035484228099E-3</v>
      </c>
      <c r="F1855" s="131">
        <v>3.4562547623481134E-2</v>
      </c>
      <c r="G1855" s="131">
        <v>9.8882206002180425E-4</v>
      </c>
      <c r="H1855" s="145">
        <v>2.0000009999999999E-3</v>
      </c>
      <c r="I1855" s="145">
        <v>1.5750005000000001E-2</v>
      </c>
      <c r="J1855" s="132">
        <v>1.0737210073945866E-3</v>
      </c>
      <c r="K1855" s="146">
        <v>4.0431972109777034E-5</v>
      </c>
      <c r="L1855" s="147">
        <v>4.2260130013424552E-5</v>
      </c>
    </row>
    <row r="1856" spans="1:12" ht="15.75" x14ac:dyDescent="0.25">
      <c r="A1856" s="164" t="s">
        <v>44</v>
      </c>
      <c r="B1856" s="126">
        <v>2029</v>
      </c>
      <c r="C1856" s="165" t="s">
        <v>2034</v>
      </c>
      <c r="D1856" s="166">
        <v>3.0303977111668608E-2</v>
      </c>
      <c r="E1856" s="130">
        <v>5.6379403975677549E-3</v>
      </c>
      <c r="F1856" s="131">
        <v>3.1658121620111362E-2</v>
      </c>
      <c r="G1856" s="131">
        <v>9.2890211542456217E-4</v>
      </c>
      <c r="H1856" s="145">
        <v>2.0000009999999995E-3</v>
      </c>
      <c r="I1856" s="145">
        <v>1.5750004999999997E-2</v>
      </c>
      <c r="J1856" s="132">
        <v>1.00874779539534E-3</v>
      </c>
      <c r="K1856" s="146">
        <v>3.5818317779050769E-5</v>
      </c>
      <c r="L1856" s="147">
        <v>3.7437857995488135E-5</v>
      </c>
    </row>
    <row r="1857" spans="1:12" ht="15.75" x14ac:dyDescent="0.25">
      <c r="A1857" s="164" t="s">
        <v>44</v>
      </c>
      <c r="B1857" s="126">
        <v>2030</v>
      </c>
      <c r="C1857" s="165" t="s">
        <v>2035</v>
      </c>
      <c r="D1857" s="166">
        <v>2.9602851519772811E-2</v>
      </c>
      <c r="E1857" s="130">
        <v>5.0852418431771088E-3</v>
      </c>
      <c r="F1857" s="131">
        <v>2.930706331890175E-2</v>
      </c>
      <c r="G1857" s="131">
        <v>8.7242816989476651E-4</v>
      </c>
      <c r="H1857" s="145">
        <v>2.0000009999999999E-3</v>
      </c>
      <c r="I1857" s="145">
        <v>1.5750005000000001E-2</v>
      </c>
      <c r="J1857" s="132">
        <v>9.4747910671057699E-4</v>
      </c>
      <c r="K1857" s="146">
        <v>3.2228975528534909E-5</v>
      </c>
      <c r="L1857" s="147">
        <v>3.3686226401307447E-5</v>
      </c>
    </row>
    <row r="1858" spans="1:12" ht="15.75" x14ac:dyDescent="0.25">
      <c r="A1858" s="164" t="s">
        <v>44</v>
      </c>
      <c r="B1858" s="126">
        <v>2031</v>
      </c>
      <c r="C1858" s="165" t="s">
        <v>2036</v>
      </c>
      <c r="D1858" s="166">
        <v>2.8980198790030633E-2</v>
      </c>
      <c r="E1858" s="130">
        <v>4.5995379026834539E-3</v>
      </c>
      <c r="F1858" s="131">
        <v>2.7284513884342932E-2</v>
      </c>
      <c r="G1858" s="131">
        <v>8.1961650486217117E-4</v>
      </c>
      <c r="H1858" s="145">
        <v>2.0000009999999999E-3</v>
      </c>
      <c r="I1858" s="145">
        <v>1.5750004999999997E-2</v>
      </c>
      <c r="J1858" s="132">
        <v>8.9013685241172099E-4</v>
      </c>
      <c r="K1858" s="146">
        <v>2.999536736804677E-5</v>
      </c>
      <c r="L1858" s="147">
        <v>3.1351623649976122E-5</v>
      </c>
    </row>
    <row r="1859" spans="1:12" ht="15.75" x14ac:dyDescent="0.25">
      <c r="A1859" s="164" t="s">
        <v>44</v>
      </c>
      <c r="B1859" s="126">
        <v>2032</v>
      </c>
      <c r="C1859" s="165" t="s">
        <v>2037</v>
      </c>
      <c r="D1859" s="166">
        <v>2.8429679862971603E-2</v>
      </c>
      <c r="E1859" s="130">
        <v>4.1867089448054768E-3</v>
      </c>
      <c r="F1859" s="131">
        <v>2.5648852634630702E-2</v>
      </c>
      <c r="G1859" s="131">
        <v>7.7013058835002186E-4</v>
      </c>
      <c r="H1859" s="145">
        <v>2.0000009999999999E-3</v>
      </c>
      <c r="I1859" s="145">
        <v>1.5750004999999997E-2</v>
      </c>
      <c r="J1859" s="132">
        <v>8.3641153227371459E-4</v>
      </c>
      <c r="K1859" s="146">
        <v>2.7755001519056322E-5</v>
      </c>
      <c r="L1859" s="147">
        <v>2.9009959303930674E-5</v>
      </c>
    </row>
    <row r="1860" spans="1:12" ht="15.75" x14ac:dyDescent="0.25">
      <c r="A1860" s="164" t="s">
        <v>44</v>
      </c>
      <c r="B1860" s="126">
        <v>2033</v>
      </c>
      <c r="C1860" s="165" t="s">
        <v>2038</v>
      </c>
      <c r="D1860" s="166">
        <v>2.794485905741401E-2</v>
      </c>
      <c r="E1860" s="130">
        <v>3.8293504230343372E-3</v>
      </c>
      <c r="F1860" s="131">
        <v>2.4289237862909749E-2</v>
      </c>
      <c r="G1860" s="131">
        <v>7.2442553502919532E-4</v>
      </c>
      <c r="H1860" s="145">
        <v>2.0000009999999999E-3</v>
      </c>
      <c r="I1860" s="145">
        <v>1.5750005000000001E-2</v>
      </c>
      <c r="J1860" s="132">
        <v>7.8677734503944711E-4</v>
      </c>
      <c r="K1860" s="146">
        <v>2.5997089576221486E-5</v>
      </c>
      <c r="L1860" s="147">
        <v>2.7172567693911675E-5</v>
      </c>
    </row>
    <row r="1861" spans="1:12" ht="15.75" x14ac:dyDescent="0.25">
      <c r="A1861" s="164" t="s">
        <v>44</v>
      </c>
      <c r="B1861" s="126">
        <v>2034</v>
      </c>
      <c r="C1861" s="165" t="s">
        <v>2039</v>
      </c>
      <c r="D1861" s="166">
        <v>2.7520453430845367E-2</v>
      </c>
      <c r="E1861" s="130">
        <v>3.5070788354227963E-3</v>
      </c>
      <c r="F1861" s="131">
        <v>2.3108433843062298E-2</v>
      </c>
      <c r="G1861" s="131">
        <v>6.8188202660918456E-4</v>
      </c>
      <c r="H1861" s="145">
        <v>2.0000009999999995E-3</v>
      </c>
      <c r="I1861" s="145">
        <v>1.5750005000000001E-2</v>
      </c>
      <c r="J1861" s="132">
        <v>7.4057169351963114E-4</v>
      </c>
      <c r="K1861" s="146">
        <v>2.447176398664226E-5</v>
      </c>
      <c r="L1861" s="147">
        <v>2.5578275014562679E-5</v>
      </c>
    </row>
    <row r="1862" spans="1:12" ht="15.75" x14ac:dyDescent="0.25">
      <c r="A1862" s="164" t="s">
        <v>44</v>
      </c>
      <c r="B1862" s="126">
        <v>2035</v>
      </c>
      <c r="C1862" s="165" t="s">
        <v>2040</v>
      </c>
      <c r="D1862" s="166">
        <v>2.7151728532937975E-2</v>
      </c>
      <c r="E1862" s="130">
        <v>3.2253153348614505E-3</v>
      </c>
      <c r="F1862" s="131">
        <v>2.2136584829128683E-2</v>
      </c>
      <c r="G1862" s="131">
        <v>6.4282934361952209E-4</v>
      </c>
      <c r="H1862" s="145">
        <v>2.0000009999999999E-3</v>
      </c>
      <c r="I1862" s="145">
        <v>1.5750005000000001E-2</v>
      </c>
      <c r="J1862" s="132">
        <v>6.9815415158987551E-4</v>
      </c>
      <c r="K1862" s="146">
        <v>2.3156914416637736E-5</v>
      </c>
      <c r="L1862" s="147">
        <v>2.4203969919192046E-5</v>
      </c>
    </row>
    <row r="1863" spans="1:12" ht="15.75" x14ac:dyDescent="0.25">
      <c r="A1863" s="164" t="s">
        <v>44</v>
      </c>
      <c r="B1863" s="126">
        <v>2036</v>
      </c>
      <c r="C1863" s="165" t="s">
        <v>2041</v>
      </c>
      <c r="D1863" s="166">
        <v>2.6832771867696E-2</v>
      </c>
      <c r="E1863" s="130">
        <v>2.976711183010594E-3</v>
      </c>
      <c r="F1863" s="131">
        <v>2.1306906268175354E-2</v>
      </c>
      <c r="G1863" s="131">
        <v>6.0844637692938322E-4</v>
      </c>
      <c r="H1863" s="145">
        <v>2.0000009999999999E-3</v>
      </c>
      <c r="I1863" s="145">
        <v>1.5750005000000004E-2</v>
      </c>
      <c r="J1863" s="132">
        <v>6.6081031863760649E-4</v>
      </c>
      <c r="K1863" s="146">
        <v>2.1973571409918183E-5</v>
      </c>
      <c r="L1863" s="147">
        <v>2.2967124294221808E-5</v>
      </c>
    </row>
    <row r="1864" spans="1:12" ht="15.75" x14ac:dyDescent="0.25">
      <c r="A1864" s="164" t="s">
        <v>44</v>
      </c>
      <c r="B1864" s="126">
        <v>2037</v>
      </c>
      <c r="C1864" s="165" t="s">
        <v>2042</v>
      </c>
      <c r="D1864" s="166">
        <v>2.6560015403981254E-2</v>
      </c>
      <c r="E1864" s="130">
        <v>2.7662195096776403E-3</v>
      </c>
      <c r="F1864" s="131">
        <v>2.064540484408639E-2</v>
      </c>
      <c r="G1864" s="131">
        <v>5.7753778377826043E-4</v>
      </c>
      <c r="H1864" s="145">
        <v>2.0000009999999999E-3</v>
      </c>
      <c r="I1864" s="145">
        <v>1.5750005000000001E-2</v>
      </c>
      <c r="J1864" s="132">
        <v>6.2724296966464488E-4</v>
      </c>
      <c r="K1864" s="146">
        <v>2.0805955552850125E-5</v>
      </c>
      <c r="L1864" s="147">
        <v>2.1746711965529278E-5</v>
      </c>
    </row>
    <row r="1865" spans="1:12" ht="15.75" x14ac:dyDescent="0.25">
      <c r="A1865" s="164" t="s">
        <v>44</v>
      </c>
      <c r="B1865" s="126">
        <v>2038</v>
      </c>
      <c r="C1865" s="165" t="s">
        <v>2043</v>
      </c>
      <c r="D1865" s="166">
        <v>2.6328786339489797E-2</v>
      </c>
      <c r="E1865" s="130">
        <v>2.5729625319075825E-3</v>
      </c>
      <c r="F1865" s="131">
        <v>2.0034950390109489E-2</v>
      </c>
      <c r="G1865" s="131">
        <v>5.4996855081584656E-4</v>
      </c>
      <c r="H1865" s="145">
        <v>2.0000009999999999E-3</v>
      </c>
      <c r="I1865" s="145">
        <v>1.5750005000000001E-2</v>
      </c>
      <c r="J1865" s="132">
        <v>5.9729812575135325E-4</v>
      </c>
      <c r="K1865" s="146">
        <v>1.9889300167935191E-5</v>
      </c>
      <c r="L1865" s="147">
        <v>2.0788607887602331E-5</v>
      </c>
    </row>
    <row r="1866" spans="1:12" ht="15.75" x14ac:dyDescent="0.25">
      <c r="A1866" s="164" t="s">
        <v>44</v>
      </c>
      <c r="B1866" s="126">
        <v>2039</v>
      </c>
      <c r="C1866" s="165" t="s">
        <v>2044</v>
      </c>
      <c r="D1866" s="166">
        <v>2.6133724838017056E-2</v>
      </c>
      <c r="E1866" s="130">
        <v>2.3933606921247384E-3</v>
      </c>
      <c r="F1866" s="131">
        <v>1.9471130127854265E-2</v>
      </c>
      <c r="G1866" s="131">
        <v>5.2554765607940826E-4</v>
      </c>
      <c r="H1866" s="145">
        <v>2.0000009999999999E-3</v>
      </c>
      <c r="I1866" s="145">
        <v>1.5750005000000001E-2</v>
      </c>
      <c r="J1866" s="132">
        <v>5.7077136274880438E-4</v>
      </c>
      <c r="K1866" s="146">
        <v>1.9106964450366307E-5</v>
      </c>
      <c r="L1866" s="147">
        <v>1.9970896575786731E-5</v>
      </c>
    </row>
    <row r="1867" spans="1:12" ht="15.75" x14ac:dyDescent="0.25">
      <c r="A1867" s="164" t="s">
        <v>44</v>
      </c>
      <c r="B1867" s="126">
        <v>2040</v>
      </c>
      <c r="C1867" s="165" t="s">
        <v>2045</v>
      </c>
      <c r="D1867" s="166">
        <v>2.5970825964962602E-2</v>
      </c>
      <c r="E1867" s="130">
        <v>2.2344420362993274E-3</v>
      </c>
      <c r="F1867" s="131">
        <v>1.9010455547080717E-2</v>
      </c>
      <c r="G1867" s="131">
        <v>5.041544839536799E-4</v>
      </c>
      <c r="H1867" s="145">
        <v>2.0000009999999999E-3</v>
      </c>
      <c r="I1867" s="145">
        <v>1.5750005000000001E-2</v>
      </c>
      <c r="J1867" s="132">
        <v>5.4753158407287077E-4</v>
      </c>
      <c r="K1867" s="146">
        <v>1.8449782425582995E-5</v>
      </c>
      <c r="L1867" s="147">
        <v>1.9284000829865057E-5</v>
      </c>
    </row>
    <row r="1868" spans="1:12" ht="15.75" x14ac:dyDescent="0.25">
      <c r="A1868" s="164" t="s">
        <v>44</v>
      </c>
      <c r="B1868" s="126">
        <v>2041</v>
      </c>
      <c r="C1868" s="165" t="s">
        <v>2046</v>
      </c>
      <c r="D1868" s="166">
        <v>2.5837113216529348E-2</v>
      </c>
      <c r="E1868" s="130">
        <v>2.1135357659553011E-3</v>
      </c>
      <c r="F1868" s="131">
        <v>1.8657465748936536E-2</v>
      </c>
      <c r="G1868" s="131">
        <v>4.8715841920577932E-4</v>
      </c>
      <c r="H1868" s="145">
        <v>2.0000009999999999E-3</v>
      </c>
      <c r="I1868" s="145">
        <v>1.5750004999999997E-2</v>
      </c>
      <c r="J1868" s="132">
        <v>5.2907212186624605E-4</v>
      </c>
      <c r="K1868" s="146">
        <v>1.7873281371762068E-5</v>
      </c>
      <c r="L1868" s="147">
        <v>1.8681431112222103E-5</v>
      </c>
    </row>
    <row r="1869" spans="1:12" ht="15.75" x14ac:dyDescent="0.25">
      <c r="A1869" s="164" t="s">
        <v>44</v>
      </c>
      <c r="B1869" s="126">
        <v>2042</v>
      </c>
      <c r="C1869" s="165" t="s">
        <v>2047</v>
      </c>
      <c r="D1869" s="166">
        <v>2.5726448378427365E-2</v>
      </c>
      <c r="E1869" s="130">
        <v>2.0074677243323465E-3</v>
      </c>
      <c r="F1869" s="131">
        <v>1.8328261286447212E-2</v>
      </c>
      <c r="G1869" s="131">
        <v>4.7271851976120061E-4</v>
      </c>
      <c r="H1869" s="145">
        <v>2.0000009999999995E-3</v>
      </c>
      <c r="I1869" s="145">
        <v>1.5750005000000001E-2</v>
      </c>
      <c r="J1869" s="132">
        <v>5.1338609127109811E-4</v>
      </c>
      <c r="K1869" s="146">
        <v>1.7421503993308284E-5</v>
      </c>
      <c r="L1869" s="147">
        <v>1.8209229335969016E-5</v>
      </c>
    </row>
    <row r="1870" spans="1:12" ht="15.75" x14ac:dyDescent="0.25">
      <c r="A1870" s="164" t="s">
        <v>44</v>
      </c>
      <c r="B1870" s="126">
        <v>2043</v>
      </c>
      <c r="C1870" s="165" t="s">
        <v>2048</v>
      </c>
      <c r="D1870" s="166">
        <v>2.563622407560226E-2</v>
      </c>
      <c r="E1870" s="130">
        <v>1.9281060428747937E-3</v>
      </c>
      <c r="F1870" s="131">
        <v>1.8091052516314675E-2</v>
      </c>
      <c r="G1870" s="131">
        <v>4.6063326734076141E-4</v>
      </c>
      <c r="H1870" s="145">
        <v>2.0000009999999999E-3</v>
      </c>
      <c r="I1870" s="145">
        <v>1.5750005000000001E-2</v>
      </c>
      <c r="J1870" s="132">
        <v>5.0025640826216391E-4</v>
      </c>
      <c r="K1870" s="146">
        <v>1.7082509554578524E-5</v>
      </c>
      <c r="L1870" s="147">
        <v>1.7854910134412153E-5</v>
      </c>
    </row>
    <row r="1871" spans="1:12" ht="15.75" x14ac:dyDescent="0.25">
      <c r="A1871" s="164" t="s">
        <v>44</v>
      </c>
      <c r="B1871" s="126">
        <v>2044</v>
      </c>
      <c r="C1871" s="165" t="s">
        <v>2049</v>
      </c>
      <c r="D1871" s="166">
        <v>2.5562062075229066E-2</v>
      </c>
      <c r="E1871" s="130">
        <v>1.8694282124410925E-3</v>
      </c>
      <c r="F1871" s="131">
        <v>1.790613746130932E-2</v>
      </c>
      <c r="G1871" s="131">
        <v>4.5054208306197842E-4</v>
      </c>
      <c r="H1871" s="145">
        <v>2.0000009999999999E-3</v>
      </c>
      <c r="I1871" s="145">
        <v>1.5750005000000004E-2</v>
      </c>
      <c r="J1871" s="132">
        <v>4.8929376860014156E-4</v>
      </c>
      <c r="K1871" s="146">
        <v>1.6806507197528292E-5</v>
      </c>
      <c r="L1871" s="147">
        <v>1.7566425360223102E-5</v>
      </c>
    </row>
    <row r="1872" spans="1:12" ht="15.75" x14ac:dyDescent="0.25">
      <c r="A1872" s="164" t="s">
        <v>44</v>
      </c>
      <c r="B1872" s="126">
        <v>2045</v>
      </c>
      <c r="C1872" s="165" t="s">
        <v>2050</v>
      </c>
      <c r="D1872" s="166">
        <v>2.5500310478287602E-2</v>
      </c>
      <c r="E1872" s="130">
        <v>1.8305420020679163E-3</v>
      </c>
      <c r="F1872" s="131">
        <v>1.7787443771274315E-2</v>
      </c>
      <c r="G1872" s="131">
        <v>4.4217640456581001E-4</v>
      </c>
      <c r="H1872" s="145">
        <v>2.0000009999999995E-3</v>
      </c>
      <c r="I1872" s="145">
        <v>1.5750004999999997E-2</v>
      </c>
      <c r="J1872" s="132">
        <v>4.8020439340592754E-4</v>
      </c>
      <c r="K1872" s="146">
        <v>1.6590956897896368E-5</v>
      </c>
      <c r="L1872" s="147">
        <v>1.7341122300431879E-5</v>
      </c>
    </row>
    <row r="1873" spans="1:12" ht="15.75" x14ac:dyDescent="0.25">
      <c r="A1873" s="164" t="s">
        <v>44</v>
      </c>
      <c r="B1873" s="126">
        <v>2046</v>
      </c>
      <c r="C1873" s="165" t="s">
        <v>2051</v>
      </c>
      <c r="D1873" s="166">
        <v>2.5449198679077301E-2</v>
      </c>
      <c r="E1873" s="130">
        <v>1.7970419628646316E-3</v>
      </c>
      <c r="F1873" s="131">
        <v>1.7688570447684109E-2</v>
      </c>
      <c r="G1873" s="131">
        <v>4.3530697469868352E-4</v>
      </c>
      <c r="H1873" s="145">
        <v>2.0000009999999999E-3</v>
      </c>
      <c r="I1873" s="145">
        <v>1.5750004999999997E-2</v>
      </c>
      <c r="J1873" s="132">
        <v>4.7274004614708271E-4</v>
      </c>
      <c r="K1873" s="146">
        <v>1.6432210743163525E-5</v>
      </c>
      <c r="L1873" s="147">
        <v>1.7175207088869565E-5</v>
      </c>
    </row>
    <row r="1874" spans="1:12" ht="15.75" x14ac:dyDescent="0.25">
      <c r="A1874" s="164" t="s">
        <v>44</v>
      </c>
      <c r="B1874" s="126">
        <v>2047</v>
      </c>
      <c r="C1874" s="165" t="s">
        <v>2052</v>
      </c>
      <c r="D1874" s="166">
        <v>2.5407581283422541E-2</v>
      </c>
      <c r="E1874" s="130">
        <v>1.7684856804359079E-3</v>
      </c>
      <c r="F1874" s="131">
        <v>1.7600455548798001E-2</v>
      </c>
      <c r="G1874" s="131">
        <v>4.2969204448086178E-4</v>
      </c>
      <c r="H1874" s="145">
        <v>2.0000009999999999E-3</v>
      </c>
      <c r="I1874" s="145">
        <v>1.5750005000000001E-2</v>
      </c>
      <c r="J1874" s="132">
        <v>4.6663896007740111E-4</v>
      </c>
      <c r="K1874" s="146">
        <v>1.6292401824054281E-5</v>
      </c>
      <c r="L1874" s="147">
        <v>1.7029074577810825E-5</v>
      </c>
    </row>
    <row r="1875" spans="1:12" ht="15.75" x14ac:dyDescent="0.25">
      <c r="A1875" s="164" t="s">
        <v>44</v>
      </c>
      <c r="B1875" s="126">
        <v>2048</v>
      </c>
      <c r="C1875" s="165" t="s">
        <v>2053</v>
      </c>
      <c r="D1875" s="166">
        <v>2.5373541425201148E-2</v>
      </c>
      <c r="E1875" s="130">
        <v>1.7457024660634615E-3</v>
      </c>
      <c r="F1875" s="131">
        <v>1.752939651325006E-2</v>
      </c>
      <c r="G1875" s="131">
        <v>4.251373295361466E-4</v>
      </c>
      <c r="H1875" s="145">
        <v>2.0000009999999999E-3</v>
      </c>
      <c r="I1875" s="145">
        <v>1.5750005000000001E-2</v>
      </c>
      <c r="J1875" s="132">
        <v>4.6168928122272446E-4</v>
      </c>
      <c r="K1875" s="146">
        <v>1.6192086313744956E-5</v>
      </c>
      <c r="L1875" s="147">
        <v>1.6924226059582877E-5</v>
      </c>
    </row>
    <row r="1876" spans="1:12" ht="15.75" x14ac:dyDescent="0.25">
      <c r="A1876" s="164" t="s">
        <v>44</v>
      </c>
      <c r="B1876" s="126">
        <v>2049</v>
      </c>
      <c r="C1876" s="165" t="s">
        <v>2054</v>
      </c>
      <c r="D1876" s="166">
        <v>2.5345706294833747E-2</v>
      </c>
      <c r="E1876" s="130">
        <v>1.7366580698723615E-3</v>
      </c>
      <c r="F1876" s="131">
        <v>1.7537204657131475E-2</v>
      </c>
      <c r="G1876" s="131">
        <v>4.221080657578102E-4</v>
      </c>
      <c r="H1876" s="145">
        <v>2.0000010000000004E-3</v>
      </c>
      <c r="I1876" s="145">
        <v>1.5750005000000001E-2</v>
      </c>
      <c r="J1876" s="132">
        <v>4.5839853191408374E-4</v>
      </c>
      <c r="K1876" s="146">
        <v>1.6103005750363752E-5</v>
      </c>
      <c r="L1876" s="147">
        <v>1.6831111888483283E-5</v>
      </c>
    </row>
    <row r="1877" spans="1:12" ht="15.75" x14ac:dyDescent="0.25">
      <c r="A1877" s="164" t="s">
        <v>44</v>
      </c>
      <c r="B1877" s="126">
        <v>2050</v>
      </c>
      <c r="C1877" s="165" t="s">
        <v>2055</v>
      </c>
      <c r="D1877" s="166">
        <v>2.5323459881811831E-2</v>
      </c>
      <c r="E1877" s="130">
        <v>1.7295314986323456E-3</v>
      </c>
      <c r="F1877" s="131">
        <v>1.75453510660349E-2</v>
      </c>
      <c r="G1877" s="131">
        <v>4.1972093346247659E-4</v>
      </c>
      <c r="H1877" s="145">
        <v>2.0000009999999999E-3</v>
      </c>
      <c r="I1877" s="145">
        <v>1.5750005000000001E-2</v>
      </c>
      <c r="J1877" s="132">
        <v>4.5580594283513325E-4</v>
      </c>
      <c r="K1877" s="146">
        <v>1.6022521540962764E-5</v>
      </c>
      <c r="L1877" s="147">
        <v>1.6746986457829012E-5</v>
      </c>
    </row>
    <row r="1878" spans="1:12" ht="15.75" x14ac:dyDescent="0.25">
      <c r="A1878" s="164" t="s">
        <v>41</v>
      </c>
      <c r="B1878" s="126">
        <v>2015</v>
      </c>
      <c r="C1878" s="165" t="s">
        <v>43</v>
      </c>
      <c r="D1878" s="166">
        <v>4.4322714817089048E-2</v>
      </c>
      <c r="E1878" s="130">
        <v>6.7888603862450075E-2</v>
      </c>
      <c r="F1878" s="131">
        <v>0.25666218666864249</v>
      </c>
      <c r="G1878" s="131">
        <v>2.2862146639123664E-3</v>
      </c>
      <c r="H1878" s="145">
        <v>2.0000009999999999E-3</v>
      </c>
      <c r="I1878" s="145">
        <v>1.5750004999999997E-2</v>
      </c>
      <c r="J1878" s="132">
        <v>2.4711735134603243E-3</v>
      </c>
      <c r="K1878" s="146">
        <v>2.3466124102962155E-4</v>
      </c>
      <c r="L1878" s="147">
        <v>2.452715839049091E-4</v>
      </c>
    </row>
    <row r="1879" spans="1:12" ht="15.75" x14ac:dyDescent="0.25">
      <c r="A1879" s="164" t="s">
        <v>41</v>
      </c>
      <c r="B1879" s="126">
        <v>2016</v>
      </c>
      <c r="C1879" s="165" t="s">
        <v>42</v>
      </c>
      <c r="D1879" s="166">
        <v>4.3375406221063388E-2</v>
      </c>
      <c r="E1879" s="130">
        <v>5.5834093262833992E-2</v>
      </c>
      <c r="F1879" s="131">
        <v>0.21809486371345985</v>
      </c>
      <c r="G1879" s="131">
        <v>2.1159799292577702E-3</v>
      </c>
      <c r="H1879" s="145">
        <v>2.0000009999999995E-3</v>
      </c>
      <c r="I1879" s="145">
        <v>1.5750004999999997E-2</v>
      </c>
      <c r="J1879" s="132">
        <v>2.2883434625515292E-3</v>
      </c>
      <c r="K1879" s="146">
        <v>2.1792141249785205E-4</v>
      </c>
      <c r="L1879" s="147">
        <v>2.2777485612435194E-4</v>
      </c>
    </row>
    <row r="1880" spans="1:12" ht="15.75" x14ac:dyDescent="0.25">
      <c r="A1880" s="164" t="s">
        <v>41</v>
      </c>
      <c r="B1880" s="126">
        <v>2017</v>
      </c>
      <c r="C1880" s="165" t="s">
        <v>2056</v>
      </c>
      <c r="D1880" s="166">
        <v>4.2312407576900607E-2</v>
      </c>
      <c r="E1880" s="130">
        <v>4.600410757975696E-2</v>
      </c>
      <c r="F1880" s="131">
        <v>0.18552357154908247</v>
      </c>
      <c r="G1880" s="131">
        <v>2.0111075811480345E-3</v>
      </c>
      <c r="H1880" s="145">
        <v>2.0000009999999999E-3</v>
      </c>
      <c r="I1880" s="145">
        <v>1.5750005000000001E-2</v>
      </c>
      <c r="J1880" s="132">
        <v>2.1764998728724051E-3</v>
      </c>
      <c r="K1880" s="146">
        <v>1.95517681029772E-4</v>
      </c>
      <c r="L1880" s="147">
        <v>2.0435812649772213E-4</v>
      </c>
    </row>
    <row r="1881" spans="1:12" ht="15.75" x14ac:dyDescent="0.25">
      <c r="A1881" s="164" t="s">
        <v>41</v>
      </c>
      <c r="B1881" s="126">
        <v>2018</v>
      </c>
      <c r="C1881" s="165" t="s">
        <v>2057</v>
      </c>
      <c r="D1881" s="166">
        <v>4.1104936057783981E-2</v>
      </c>
      <c r="E1881" s="130">
        <v>3.7488370682642672E-2</v>
      </c>
      <c r="F1881" s="131">
        <v>0.15703218792440823</v>
      </c>
      <c r="G1881" s="131">
        <v>1.9449868844166427E-3</v>
      </c>
      <c r="H1881" s="145">
        <v>2.0000009999999999E-3</v>
      </c>
      <c r="I1881" s="145">
        <v>1.5750005000000001E-2</v>
      </c>
      <c r="J1881" s="132">
        <v>2.1064390411439354E-3</v>
      </c>
      <c r="K1881" s="146">
        <v>1.7619674357808698E-4</v>
      </c>
      <c r="L1881" s="147">
        <v>1.8416357439171967E-4</v>
      </c>
    </row>
    <row r="1882" spans="1:12" ht="15.75" x14ac:dyDescent="0.25">
      <c r="A1882" s="164" t="s">
        <v>41</v>
      </c>
      <c r="B1882" s="126">
        <v>2019</v>
      </c>
      <c r="C1882" s="165" t="s">
        <v>2058</v>
      </c>
      <c r="D1882" s="166">
        <v>3.9930743401810138E-2</v>
      </c>
      <c r="E1882" s="130">
        <v>3.0658508141533838E-2</v>
      </c>
      <c r="F1882" s="131">
        <v>0.13308101191904509</v>
      </c>
      <c r="G1882" s="131">
        <v>1.8990754536312839E-3</v>
      </c>
      <c r="H1882" s="145">
        <v>2.0000009999999999E-3</v>
      </c>
      <c r="I1882" s="145">
        <v>1.5750004999999997E-2</v>
      </c>
      <c r="J1882" s="132">
        <v>2.0579156222970902E-3</v>
      </c>
      <c r="K1882" s="146">
        <v>1.5919377393786219E-4</v>
      </c>
      <c r="L1882" s="147">
        <v>1.6639180818247756E-4</v>
      </c>
    </row>
    <row r="1883" spans="1:12" ht="15.75" x14ac:dyDescent="0.25">
      <c r="A1883" s="164" t="s">
        <v>41</v>
      </c>
      <c r="B1883" s="126">
        <v>2020</v>
      </c>
      <c r="C1883" s="165" t="s">
        <v>2059</v>
      </c>
      <c r="D1883" s="166">
        <v>3.8741957352556478E-2</v>
      </c>
      <c r="E1883" s="130">
        <v>2.5549151537388119E-2</v>
      </c>
      <c r="F1883" s="131">
        <v>0.11325890510641272</v>
      </c>
      <c r="G1883" s="131">
        <v>1.8310269556704917E-3</v>
      </c>
      <c r="H1883" s="145">
        <v>2.0000009999999999E-3</v>
      </c>
      <c r="I1883" s="145">
        <v>1.5750005000000001E-2</v>
      </c>
      <c r="J1883" s="132">
        <v>1.9848312874167183E-3</v>
      </c>
      <c r="K1883" s="146">
        <v>1.4367714301607927E-4</v>
      </c>
      <c r="L1883" s="147">
        <v>1.5017357695387785E-4</v>
      </c>
    </row>
    <row r="1884" spans="1:12" ht="15.75" x14ac:dyDescent="0.25">
      <c r="A1884" s="164" t="s">
        <v>41</v>
      </c>
      <c r="B1884" s="126">
        <v>2021</v>
      </c>
      <c r="C1884" s="165" t="s">
        <v>2060</v>
      </c>
      <c r="D1884" s="166">
        <v>3.7498441550083202E-2</v>
      </c>
      <c r="E1884" s="130">
        <v>2.1584780143399093E-2</v>
      </c>
      <c r="F1884" s="131">
        <v>9.6659843508022661E-2</v>
      </c>
      <c r="G1884" s="131">
        <v>1.7312429414225272E-3</v>
      </c>
      <c r="H1884" s="145">
        <v>2.0000010000000004E-3</v>
      </c>
      <c r="I1884" s="145">
        <v>1.5750005000000004E-2</v>
      </c>
      <c r="J1884" s="132">
        <v>1.8770343758572484E-3</v>
      </c>
      <c r="K1884" s="146">
        <v>1.2988322197275652E-4</v>
      </c>
      <c r="L1884" s="147">
        <v>1.3575596374450937E-4</v>
      </c>
    </row>
    <row r="1885" spans="1:12" ht="15.75" x14ac:dyDescent="0.25">
      <c r="A1885" s="164" t="s">
        <v>41</v>
      </c>
      <c r="B1885" s="126">
        <v>2022</v>
      </c>
      <c r="C1885" s="165" t="s">
        <v>2061</v>
      </c>
      <c r="D1885" s="166">
        <v>3.6330928179851216E-2</v>
      </c>
      <c r="E1885" s="130">
        <v>1.7724052392873463E-2</v>
      </c>
      <c r="F1885" s="131">
        <v>8.2186721034436638E-2</v>
      </c>
      <c r="G1885" s="131">
        <v>1.6323028960156438E-3</v>
      </c>
      <c r="H1885" s="145">
        <v>2.0000009999999999E-3</v>
      </c>
      <c r="I1885" s="145">
        <v>1.5750005000000001E-2</v>
      </c>
      <c r="J1885" s="132">
        <v>1.770266956987598E-3</v>
      </c>
      <c r="K1885" s="146">
        <v>1.1621179581462943E-4</v>
      </c>
      <c r="L1885" s="147">
        <v>1.214663746224964E-4</v>
      </c>
    </row>
    <row r="1886" spans="1:12" ht="15.75" x14ac:dyDescent="0.25">
      <c r="A1886" s="164" t="s">
        <v>41</v>
      </c>
      <c r="B1886" s="126">
        <v>2023</v>
      </c>
      <c r="C1886" s="165" t="s">
        <v>2062</v>
      </c>
      <c r="D1886" s="166">
        <v>3.517931550621467E-2</v>
      </c>
      <c r="E1886" s="130">
        <v>1.5145817412577955E-2</v>
      </c>
      <c r="F1886" s="131">
        <v>7.0872849274003585E-2</v>
      </c>
      <c r="G1886" s="131">
        <v>1.5437838166856713E-3</v>
      </c>
      <c r="H1886" s="145">
        <v>2.0000009999999999E-3</v>
      </c>
      <c r="I1886" s="145">
        <v>1.5750005000000004E-2</v>
      </c>
      <c r="J1886" s="132">
        <v>1.6746451195251103E-3</v>
      </c>
      <c r="K1886" s="146">
        <v>1.0177578460976778E-4</v>
      </c>
      <c r="L1886" s="147">
        <v>1.0637763281008953E-4</v>
      </c>
    </row>
    <row r="1887" spans="1:12" ht="15.75" x14ac:dyDescent="0.25">
      <c r="A1887" s="164" t="s">
        <v>41</v>
      </c>
      <c r="B1887" s="126">
        <v>2024</v>
      </c>
      <c r="C1887" s="165" t="s">
        <v>2063</v>
      </c>
      <c r="D1887" s="166">
        <v>3.3991413646188871E-2</v>
      </c>
      <c r="E1887" s="130">
        <v>1.2991423481960016E-2</v>
      </c>
      <c r="F1887" s="131">
        <v>6.1528591157870606E-2</v>
      </c>
      <c r="G1887" s="131">
        <v>1.4677798765517687E-3</v>
      </c>
      <c r="H1887" s="145">
        <v>2.0000009999999999E-3</v>
      </c>
      <c r="I1887" s="145">
        <v>1.5750005000000001E-2</v>
      </c>
      <c r="J1887" s="132">
        <v>1.5924619905153155E-3</v>
      </c>
      <c r="K1887" s="146">
        <v>9.1312400096605012E-5</v>
      </c>
      <c r="L1887" s="147">
        <v>9.5441147666859002E-5</v>
      </c>
    </row>
    <row r="1888" spans="1:12" ht="15.75" x14ac:dyDescent="0.25">
      <c r="A1888" s="164" t="s">
        <v>41</v>
      </c>
      <c r="B1888" s="126">
        <v>2025</v>
      </c>
      <c r="C1888" s="165" t="s">
        <v>2064</v>
      </c>
      <c r="D1888" s="166">
        <v>3.288553445242539E-2</v>
      </c>
      <c r="E1888" s="130">
        <v>1.1280208645923637E-2</v>
      </c>
      <c r="F1888" s="131">
        <v>5.4127336647614759E-2</v>
      </c>
      <c r="G1888" s="131">
        <v>1.4033928836685238E-3</v>
      </c>
      <c r="H1888" s="145">
        <v>2.0000009999999995E-3</v>
      </c>
      <c r="I1888" s="145">
        <v>1.5750004999999997E-2</v>
      </c>
      <c r="J1888" s="132">
        <v>1.5228652776042575E-3</v>
      </c>
      <c r="K1888" s="146">
        <v>8.1448236094698977E-5</v>
      </c>
      <c r="L1888" s="147">
        <v>8.5130961891839271E-5</v>
      </c>
    </row>
    <row r="1889" spans="1:12" ht="15.75" x14ac:dyDescent="0.25">
      <c r="A1889" s="164" t="s">
        <v>41</v>
      </c>
      <c r="B1889" s="126">
        <v>2026</v>
      </c>
      <c r="C1889" s="165" t="s">
        <v>2065</v>
      </c>
      <c r="D1889" s="166">
        <v>3.1863722759525863E-2</v>
      </c>
      <c r="E1889" s="130">
        <v>9.8856911302660118E-3</v>
      </c>
      <c r="F1889" s="131">
        <v>4.8176123112849099E-2</v>
      </c>
      <c r="G1889" s="131">
        <v>1.3355889045210164E-3</v>
      </c>
      <c r="H1889" s="145">
        <v>2.0000009999999999E-3</v>
      </c>
      <c r="I1889" s="145">
        <v>1.5750005000000001E-2</v>
      </c>
      <c r="J1889" s="132">
        <v>1.4496463156806214E-3</v>
      </c>
      <c r="K1889" s="146">
        <v>6.9096264893192319E-5</v>
      </c>
      <c r="L1889" s="147">
        <v>7.2220492044597541E-5</v>
      </c>
    </row>
    <row r="1890" spans="1:12" ht="15.75" x14ac:dyDescent="0.25">
      <c r="A1890" s="164" t="s">
        <v>41</v>
      </c>
      <c r="B1890" s="126">
        <v>2027</v>
      </c>
      <c r="C1890" s="165" t="s">
        <v>2066</v>
      </c>
      <c r="D1890" s="166">
        <v>3.0943562594526054E-2</v>
      </c>
      <c r="E1890" s="130">
        <v>8.7108820949064018E-3</v>
      </c>
      <c r="F1890" s="131">
        <v>4.3221187506000076E-2</v>
      </c>
      <c r="G1890" s="131">
        <v>1.2608196072510197E-3</v>
      </c>
      <c r="H1890" s="145">
        <v>2.0000010000000004E-3</v>
      </c>
      <c r="I1890" s="145">
        <v>1.5750004999999997E-2</v>
      </c>
      <c r="J1890" s="132">
        <v>1.368818269437404E-3</v>
      </c>
      <c r="K1890" s="146">
        <v>5.7523380883883255E-5</v>
      </c>
      <c r="L1890" s="147">
        <v>6.0124327403799434E-5</v>
      </c>
    </row>
    <row r="1891" spans="1:12" ht="15.75" x14ac:dyDescent="0.25">
      <c r="A1891" s="164" t="s">
        <v>41</v>
      </c>
      <c r="B1891" s="126">
        <v>2028</v>
      </c>
      <c r="C1891" s="165" t="s">
        <v>2067</v>
      </c>
      <c r="D1891" s="166">
        <v>3.0118669791809202E-2</v>
      </c>
      <c r="E1891" s="130">
        <v>7.7433531752779767E-3</v>
      </c>
      <c r="F1891" s="131">
        <v>3.9173654636828245E-2</v>
      </c>
      <c r="G1891" s="131">
        <v>1.1808980001505253E-3</v>
      </c>
      <c r="H1891" s="145">
        <v>2.0000009999999999E-3</v>
      </c>
      <c r="I1891" s="145">
        <v>1.5750005000000001E-2</v>
      </c>
      <c r="J1891" s="132">
        <v>1.2823160391988689E-3</v>
      </c>
      <c r="K1891" s="146">
        <v>4.7629458009779978E-5</v>
      </c>
      <c r="L1891" s="147">
        <v>4.9783056851010188E-5</v>
      </c>
    </row>
    <row r="1892" spans="1:12" ht="15.75" x14ac:dyDescent="0.25">
      <c r="A1892" s="164" t="s">
        <v>41</v>
      </c>
      <c r="B1892" s="126">
        <v>2029</v>
      </c>
      <c r="C1892" s="165" t="s">
        <v>2068</v>
      </c>
      <c r="D1892" s="166">
        <v>2.9382424807382471E-2</v>
      </c>
      <c r="E1892" s="130">
        <v>6.908380133639494E-3</v>
      </c>
      <c r="F1892" s="131">
        <v>3.5772215445993058E-2</v>
      </c>
      <c r="G1892" s="131">
        <v>1.1062464404101857E-3</v>
      </c>
      <c r="H1892" s="145">
        <v>2.0000009999999999E-3</v>
      </c>
      <c r="I1892" s="145">
        <v>1.5750005000000001E-2</v>
      </c>
      <c r="J1892" s="132">
        <v>1.201393600260387E-3</v>
      </c>
      <c r="K1892" s="146">
        <v>4.1309131401490668E-5</v>
      </c>
      <c r="L1892" s="147">
        <v>4.3176953042235721E-5</v>
      </c>
    </row>
    <row r="1893" spans="1:12" ht="15.75" x14ac:dyDescent="0.25">
      <c r="A1893" s="164" t="s">
        <v>41</v>
      </c>
      <c r="B1893" s="126">
        <v>2030</v>
      </c>
      <c r="C1893" s="165" t="s">
        <v>2069</v>
      </c>
      <c r="D1893" s="166">
        <v>2.8728195329302264E-2</v>
      </c>
      <c r="E1893" s="130">
        <v>6.2151695009997508E-3</v>
      </c>
      <c r="F1893" s="131">
        <v>3.2964178936042435E-2</v>
      </c>
      <c r="G1893" s="131">
        <v>1.0362481991533612E-3</v>
      </c>
      <c r="H1893" s="145">
        <v>2.0000009999999999E-3</v>
      </c>
      <c r="I1893" s="145">
        <v>1.5750005000000001E-2</v>
      </c>
      <c r="J1893" s="132">
        <v>1.1254804354850969E-3</v>
      </c>
      <c r="K1893" s="146">
        <v>3.6212288610560647E-5</v>
      </c>
      <c r="L1893" s="147">
        <v>3.784964789676486E-5</v>
      </c>
    </row>
    <row r="1894" spans="1:12" ht="15.75" x14ac:dyDescent="0.25">
      <c r="A1894" s="164" t="s">
        <v>41</v>
      </c>
      <c r="B1894" s="126">
        <v>2031</v>
      </c>
      <c r="C1894" s="165" t="s">
        <v>2070</v>
      </c>
      <c r="D1894" s="166">
        <v>2.8149207822533363E-2</v>
      </c>
      <c r="E1894" s="130">
        <v>5.6015409123605876E-3</v>
      </c>
      <c r="F1894" s="131">
        <v>3.0515982780229281E-2</v>
      </c>
      <c r="G1894" s="131">
        <v>9.7103107014761885E-4</v>
      </c>
      <c r="H1894" s="145">
        <v>2.0000009999999995E-3</v>
      </c>
      <c r="I1894" s="145">
        <v>1.5750005000000001E-2</v>
      </c>
      <c r="J1894" s="132">
        <v>1.0546917222601069E-3</v>
      </c>
      <c r="K1894" s="146">
        <v>3.2873412698494203E-5</v>
      </c>
      <c r="L1894" s="147">
        <v>3.4359796992775427E-5</v>
      </c>
    </row>
    <row r="1895" spans="1:12" ht="15.75" x14ac:dyDescent="0.25">
      <c r="A1895" s="164" t="s">
        <v>41</v>
      </c>
      <c r="B1895" s="126">
        <v>2032</v>
      </c>
      <c r="C1895" s="165" t="s">
        <v>2071</v>
      </c>
      <c r="D1895" s="166">
        <v>2.7639131987159189E-2</v>
      </c>
      <c r="E1895" s="130">
        <v>5.0849510598800166E-3</v>
      </c>
      <c r="F1895" s="131">
        <v>2.854598870369442E-2</v>
      </c>
      <c r="G1895" s="131">
        <v>9.1072998729149702E-4</v>
      </c>
      <c r="H1895" s="145">
        <v>2.0000009999999999E-3</v>
      </c>
      <c r="I1895" s="145">
        <v>1.5750005000000001E-2</v>
      </c>
      <c r="J1895" s="132">
        <v>9.8923908071057868E-4</v>
      </c>
      <c r="K1895" s="146">
        <v>2.9808028768114748E-5</v>
      </c>
      <c r="L1895" s="147">
        <v>3.1155817340348948E-5</v>
      </c>
    </row>
    <row r="1896" spans="1:12" ht="15.75" x14ac:dyDescent="0.25">
      <c r="A1896" s="164" t="s">
        <v>41</v>
      </c>
      <c r="B1896" s="126">
        <v>2033</v>
      </c>
      <c r="C1896" s="165" t="s">
        <v>2072</v>
      </c>
      <c r="D1896" s="166">
        <v>2.7190906346359182E-2</v>
      </c>
      <c r="E1896" s="130">
        <v>4.6298494124260197E-3</v>
      </c>
      <c r="F1896" s="131">
        <v>2.6866376625564261E-2</v>
      </c>
      <c r="G1896" s="131">
        <v>8.5527386623007035E-4</v>
      </c>
      <c r="H1896" s="145">
        <v>2.0000009999999995E-3</v>
      </c>
      <c r="I1896" s="145">
        <v>1.5750004999999997E-2</v>
      </c>
      <c r="J1896" s="132">
        <v>9.2901147214346635E-4</v>
      </c>
      <c r="K1896" s="146">
        <v>2.7768268884452707E-5</v>
      </c>
      <c r="L1896" s="147">
        <v>2.9023831039269684E-5</v>
      </c>
    </row>
    <row r="1897" spans="1:12" ht="15.75" x14ac:dyDescent="0.25">
      <c r="A1897" s="164" t="s">
        <v>41</v>
      </c>
      <c r="B1897" s="126">
        <v>2034</v>
      </c>
      <c r="C1897" s="165" t="s">
        <v>2073</v>
      </c>
      <c r="D1897" s="166">
        <v>2.6799093743202444E-2</v>
      </c>
      <c r="E1897" s="130">
        <v>4.2217407641208932E-3</v>
      </c>
      <c r="F1897" s="131">
        <v>2.541776520091486E-2</v>
      </c>
      <c r="G1897" s="131">
        <v>8.0380512031840497E-4</v>
      </c>
      <c r="H1897" s="145">
        <v>2.0000009999999999E-3</v>
      </c>
      <c r="I1897" s="145">
        <v>1.5750005000000001E-2</v>
      </c>
      <c r="J1897" s="132">
        <v>8.7311515867175872E-4</v>
      </c>
      <c r="K1897" s="146">
        <v>2.5876335982766749E-5</v>
      </c>
      <c r="L1897" s="147">
        <v>2.7046342239435137E-5</v>
      </c>
    </row>
    <row r="1898" spans="1:12" ht="15.75" x14ac:dyDescent="0.25">
      <c r="A1898" s="164" t="s">
        <v>41</v>
      </c>
      <c r="B1898" s="126">
        <v>2035</v>
      </c>
      <c r="C1898" s="165" t="s">
        <v>2074</v>
      </c>
      <c r="D1898" s="166">
        <v>2.6459122569181627E-2</v>
      </c>
      <c r="E1898" s="130">
        <v>3.8670716595057154E-3</v>
      </c>
      <c r="F1898" s="131">
        <v>2.4223616818316935E-2</v>
      </c>
      <c r="G1898" s="131">
        <v>7.5703031478859895E-4</v>
      </c>
      <c r="H1898" s="145">
        <v>2.0000009999999995E-3</v>
      </c>
      <c r="I1898" s="145">
        <v>1.5750005000000001E-2</v>
      </c>
      <c r="J1898" s="132">
        <v>8.2230809447520392E-4</v>
      </c>
      <c r="K1898" s="146">
        <v>2.4343509269138251E-5</v>
      </c>
      <c r="L1898" s="147">
        <v>2.5444218814088948E-5</v>
      </c>
    </row>
    <row r="1899" spans="1:12" ht="15.75" x14ac:dyDescent="0.25">
      <c r="A1899" s="164" t="s">
        <v>41</v>
      </c>
      <c r="B1899" s="126">
        <v>2036</v>
      </c>
      <c r="C1899" s="165" t="s">
        <v>2075</v>
      </c>
      <c r="D1899" s="166">
        <v>2.6165692709851279E-2</v>
      </c>
      <c r="E1899" s="130">
        <v>3.5561829235817169E-3</v>
      </c>
      <c r="F1899" s="131">
        <v>2.3205746196062905E-2</v>
      </c>
      <c r="G1899" s="131">
        <v>7.1636175020540495E-4</v>
      </c>
      <c r="H1899" s="145">
        <v>2.0000010000000004E-3</v>
      </c>
      <c r="I1899" s="145">
        <v>1.5750005000000004E-2</v>
      </c>
      <c r="J1899" s="132">
        <v>7.7813889644249385E-4</v>
      </c>
      <c r="K1899" s="146">
        <v>2.2892090230982646E-5</v>
      </c>
      <c r="L1899" s="147">
        <v>2.3927169654292269E-5</v>
      </c>
    </row>
    <row r="1900" spans="1:12" ht="15.75" x14ac:dyDescent="0.25">
      <c r="A1900" s="164" t="s">
        <v>41</v>
      </c>
      <c r="B1900" s="126">
        <v>2037</v>
      </c>
      <c r="C1900" s="165" t="s">
        <v>2076</v>
      </c>
      <c r="D1900" s="166">
        <v>2.591499298151587E-2</v>
      </c>
      <c r="E1900" s="130">
        <v>3.2886559414970163E-3</v>
      </c>
      <c r="F1900" s="131">
        <v>2.2368586780647279E-2</v>
      </c>
      <c r="G1900" s="131">
        <v>6.8016265636965502E-4</v>
      </c>
      <c r="H1900" s="145">
        <v>2.0000009999999999E-3</v>
      </c>
      <c r="I1900" s="145">
        <v>1.5750005000000001E-2</v>
      </c>
      <c r="J1900" s="132">
        <v>7.3882077629449955E-4</v>
      </c>
      <c r="K1900" s="146">
        <v>2.1676745885812052E-5</v>
      </c>
      <c r="L1900" s="147">
        <v>2.2656873249699146E-5</v>
      </c>
    </row>
    <row r="1901" spans="1:12" ht="15.75" x14ac:dyDescent="0.25">
      <c r="A1901" s="164" t="s">
        <v>41</v>
      </c>
      <c r="B1901" s="126">
        <v>2038</v>
      </c>
      <c r="C1901" s="165" t="s">
        <v>2077</v>
      </c>
      <c r="D1901" s="166">
        <v>2.5702244550737521E-2</v>
      </c>
      <c r="E1901" s="130">
        <v>3.0456924127879727E-3</v>
      </c>
      <c r="F1901" s="131">
        <v>2.1614828574686586E-2</v>
      </c>
      <c r="G1901" s="131">
        <v>6.4792966482394058E-4</v>
      </c>
      <c r="H1901" s="145">
        <v>2.0000009999999999E-3</v>
      </c>
      <c r="I1901" s="145">
        <v>1.5750005000000001E-2</v>
      </c>
      <c r="J1901" s="132">
        <v>7.0380838949726668E-4</v>
      </c>
      <c r="K1901" s="146">
        <v>2.0637768166339592E-5</v>
      </c>
      <c r="L1901" s="147">
        <v>2.1570915713697603E-5</v>
      </c>
    </row>
    <row r="1902" spans="1:12" ht="15.75" x14ac:dyDescent="0.25">
      <c r="A1902" s="164" t="s">
        <v>41</v>
      </c>
      <c r="B1902" s="126">
        <v>2039</v>
      </c>
      <c r="C1902" s="165" t="s">
        <v>2078</v>
      </c>
      <c r="D1902" s="166">
        <v>2.5523303825633486E-2</v>
      </c>
      <c r="E1902" s="130">
        <v>2.8210388617908753E-3</v>
      </c>
      <c r="F1902" s="131">
        <v>2.0921296086984831E-2</v>
      </c>
      <c r="G1902" s="131">
        <v>6.194130432284451E-4</v>
      </c>
      <c r="H1902" s="145">
        <v>2.0000009999999999E-3</v>
      </c>
      <c r="I1902" s="145">
        <v>1.5750005000000001E-2</v>
      </c>
      <c r="J1902" s="132">
        <v>6.7283166573811756E-4</v>
      </c>
      <c r="K1902" s="146">
        <v>1.9747079940869187E-5</v>
      </c>
      <c r="L1902" s="147">
        <v>2.0639954402633256E-5</v>
      </c>
    </row>
    <row r="1903" spans="1:12" ht="15.75" x14ac:dyDescent="0.25">
      <c r="A1903" s="164" t="s">
        <v>41</v>
      </c>
      <c r="B1903" s="126">
        <v>2040</v>
      </c>
      <c r="C1903" s="165" t="s">
        <v>2079</v>
      </c>
      <c r="D1903" s="166">
        <v>2.537421719960992E-2</v>
      </c>
      <c r="E1903" s="130">
        <v>2.6275314246726042E-3</v>
      </c>
      <c r="F1903" s="131">
        <v>2.0378297339010795E-2</v>
      </c>
      <c r="G1903" s="131">
        <v>5.9464788695374115E-4</v>
      </c>
      <c r="H1903" s="145">
        <v>2.0000009999999999E-3</v>
      </c>
      <c r="I1903" s="145">
        <v>1.5750004999999997E-2</v>
      </c>
      <c r="J1903" s="132">
        <v>6.4592918146570808E-4</v>
      </c>
      <c r="K1903" s="146">
        <v>1.8991425183726851E-5</v>
      </c>
      <c r="L1903" s="147">
        <v>1.9850129890466968E-5</v>
      </c>
    </row>
    <row r="1904" spans="1:12" ht="15.75" x14ac:dyDescent="0.25">
      <c r="A1904" s="164" t="s">
        <v>41</v>
      </c>
      <c r="B1904" s="126">
        <v>2041</v>
      </c>
      <c r="C1904" s="165" t="s">
        <v>2080</v>
      </c>
      <c r="D1904" s="166">
        <v>2.5251751842768295E-2</v>
      </c>
      <c r="E1904" s="130">
        <v>2.4804423404944241E-3</v>
      </c>
      <c r="F1904" s="131">
        <v>1.9961932119524177E-2</v>
      </c>
      <c r="G1904" s="131">
        <v>5.7525085363212671E-4</v>
      </c>
      <c r="H1904" s="145">
        <v>2.0000009999999995E-3</v>
      </c>
      <c r="I1904" s="145">
        <v>1.5750005000000001E-2</v>
      </c>
      <c r="J1904" s="132">
        <v>6.2485891564485264E-4</v>
      </c>
      <c r="K1904" s="146">
        <v>1.8391989101167073E-5</v>
      </c>
      <c r="L1904" s="147">
        <v>1.9223584743840356E-5</v>
      </c>
    </row>
    <row r="1905" spans="1:12" ht="15.75" x14ac:dyDescent="0.25">
      <c r="A1905" s="164" t="s">
        <v>41</v>
      </c>
      <c r="B1905" s="126">
        <v>2042</v>
      </c>
      <c r="C1905" s="165" t="s">
        <v>2081</v>
      </c>
      <c r="D1905" s="166">
        <v>2.5150822605425577E-2</v>
      </c>
      <c r="E1905" s="130">
        <v>2.3532212764570074E-3</v>
      </c>
      <c r="F1905" s="131">
        <v>1.9571830949262202E-2</v>
      </c>
      <c r="G1905" s="131">
        <v>5.5866457705872009E-4</v>
      </c>
      <c r="H1905" s="145">
        <v>2.0000009999999999E-3</v>
      </c>
      <c r="I1905" s="145">
        <v>1.5750005000000001E-2</v>
      </c>
      <c r="J1905" s="132">
        <v>6.0684105863669207E-4</v>
      </c>
      <c r="K1905" s="146">
        <v>1.7879812667215212E-5</v>
      </c>
      <c r="L1905" s="147">
        <v>1.8688257015657164E-5</v>
      </c>
    </row>
    <row r="1906" spans="1:12" ht="15.75" x14ac:dyDescent="0.25">
      <c r="A1906" s="164" t="s">
        <v>41</v>
      </c>
      <c r="B1906" s="126">
        <v>2043</v>
      </c>
      <c r="C1906" s="165" t="s">
        <v>2082</v>
      </c>
      <c r="D1906" s="166">
        <v>2.5068675589112927E-2</v>
      </c>
      <c r="E1906" s="130">
        <v>2.2592700323639902E-3</v>
      </c>
      <c r="F1906" s="131">
        <v>1.9291453571700541E-2</v>
      </c>
      <c r="G1906" s="131">
        <v>5.4469388839207026E-4</v>
      </c>
      <c r="H1906" s="145">
        <v>2.0000010000000004E-3</v>
      </c>
      <c r="I1906" s="145">
        <v>1.5750005000000001E-2</v>
      </c>
      <c r="J1906" s="132">
        <v>5.9166263140093605E-4</v>
      </c>
      <c r="K1906" s="146">
        <v>1.7487073294981179E-5</v>
      </c>
      <c r="L1906" s="147">
        <v>1.827775684527575E-5</v>
      </c>
    </row>
    <row r="1907" spans="1:12" ht="15.75" x14ac:dyDescent="0.25">
      <c r="A1907" s="164" t="s">
        <v>41</v>
      </c>
      <c r="B1907" s="126">
        <v>2044</v>
      </c>
      <c r="C1907" s="165" t="s">
        <v>2083</v>
      </c>
      <c r="D1907" s="166">
        <v>2.5001804779627986E-2</v>
      </c>
      <c r="E1907" s="130">
        <v>2.1906671896480918E-3</v>
      </c>
      <c r="F1907" s="131">
        <v>1.9080494380613489E-2</v>
      </c>
      <c r="G1907" s="131">
        <v>5.3300360242330481E-4</v>
      </c>
      <c r="H1907" s="145">
        <v>2.0000009999999999E-3</v>
      </c>
      <c r="I1907" s="145">
        <v>1.5750005000000001E-2</v>
      </c>
      <c r="J1907" s="132">
        <v>5.7896179337294353E-4</v>
      </c>
      <c r="K1907" s="146">
        <v>1.7181502283759771E-5</v>
      </c>
      <c r="L1907" s="147">
        <v>1.7958367220428151E-5</v>
      </c>
    </row>
    <row r="1908" spans="1:12" ht="15.75" x14ac:dyDescent="0.25">
      <c r="A1908" s="164" t="s">
        <v>41</v>
      </c>
      <c r="B1908" s="126">
        <v>2045</v>
      </c>
      <c r="C1908" s="165" t="s">
        <v>2084</v>
      </c>
      <c r="D1908" s="166">
        <v>2.4946928848972594E-2</v>
      </c>
      <c r="E1908" s="130">
        <v>2.1443860167648121E-3</v>
      </c>
      <c r="F1908" s="131">
        <v>1.8940792295061713E-2</v>
      </c>
      <c r="G1908" s="131">
        <v>5.2326319234569812E-4</v>
      </c>
      <c r="H1908" s="145">
        <v>2.0000010000000004E-3</v>
      </c>
      <c r="I1908" s="145">
        <v>1.5750005000000001E-2</v>
      </c>
      <c r="J1908" s="132">
        <v>5.6837900914286478E-4</v>
      </c>
      <c r="K1908" s="146">
        <v>1.6936810366081867E-5</v>
      </c>
      <c r="L1908" s="147">
        <v>1.7702611416464872E-5</v>
      </c>
    </row>
    <row r="1909" spans="1:12" ht="15.75" x14ac:dyDescent="0.25">
      <c r="A1909" s="164" t="s">
        <v>41</v>
      </c>
      <c r="B1909" s="126">
        <v>2046</v>
      </c>
      <c r="C1909" s="165" t="s">
        <v>2085</v>
      </c>
      <c r="D1909" s="166">
        <v>2.4901735581944369E-2</v>
      </c>
      <c r="E1909" s="130">
        <v>2.1050387244915011E-3</v>
      </c>
      <c r="F1909" s="131">
        <v>1.8829191717047316E-2</v>
      </c>
      <c r="G1909" s="131">
        <v>5.1528691694484904E-4</v>
      </c>
      <c r="H1909" s="145">
        <v>2.0000009999999999E-3</v>
      </c>
      <c r="I1909" s="145">
        <v>1.5750005000000001E-2</v>
      </c>
      <c r="J1909" s="132">
        <v>5.5971171577282692E-4</v>
      </c>
      <c r="K1909" s="146">
        <v>1.6746807030889997E-5</v>
      </c>
      <c r="L1909" s="147">
        <v>1.7504016805253963E-5</v>
      </c>
    </row>
    <row r="1910" spans="1:12" ht="15.75" x14ac:dyDescent="0.25">
      <c r="A1910" s="164" t="s">
        <v>41</v>
      </c>
      <c r="B1910" s="126">
        <v>2047</v>
      </c>
      <c r="C1910" s="165" t="s">
        <v>2086</v>
      </c>
      <c r="D1910" s="166">
        <v>2.4865301025391001E-2</v>
      </c>
      <c r="E1910" s="130">
        <v>2.0708582384973474E-3</v>
      </c>
      <c r="F1910" s="131">
        <v>1.8727555599104398E-2</v>
      </c>
      <c r="G1910" s="131">
        <v>5.0875267392137857E-4</v>
      </c>
      <c r="H1910" s="145">
        <v>2.0000009999999999E-3</v>
      </c>
      <c r="I1910" s="145">
        <v>1.5750005000000001E-2</v>
      </c>
      <c r="J1910" s="132">
        <v>5.526129269801302E-4</v>
      </c>
      <c r="K1910" s="146">
        <v>1.65777972185165E-5</v>
      </c>
      <c r="L1910" s="147">
        <v>1.7327370565601674E-5</v>
      </c>
    </row>
    <row r="1911" spans="1:12" ht="15.75" x14ac:dyDescent="0.25">
      <c r="A1911" s="164" t="s">
        <v>41</v>
      </c>
      <c r="B1911" s="126">
        <v>2048</v>
      </c>
      <c r="C1911" s="165" t="s">
        <v>2087</v>
      </c>
      <c r="D1911" s="166">
        <v>2.4836081152200103E-2</v>
      </c>
      <c r="E1911" s="130">
        <v>2.0430904166281018E-3</v>
      </c>
      <c r="F1911" s="131">
        <v>1.8642154609590816E-2</v>
      </c>
      <c r="G1911" s="131">
        <v>5.0342181974495637E-4</v>
      </c>
      <c r="H1911" s="145">
        <v>2.0000009999999999E-3</v>
      </c>
      <c r="I1911" s="145">
        <v>1.5750005000000001E-2</v>
      </c>
      <c r="J1911" s="132">
        <v>5.4682087653506713E-4</v>
      </c>
      <c r="K1911" s="146">
        <v>1.6435292169515375E-5</v>
      </c>
      <c r="L1911" s="147">
        <v>1.7178417241361416E-5</v>
      </c>
    </row>
    <row r="1912" spans="1:12" ht="15.75" x14ac:dyDescent="0.25">
      <c r="A1912" s="164" t="s">
        <v>41</v>
      </c>
      <c r="B1912" s="126">
        <v>2049</v>
      </c>
      <c r="C1912" s="165" t="s">
        <v>2088</v>
      </c>
      <c r="D1912" s="166">
        <v>2.4812949539911686E-2</v>
      </c>
      <c r="E1912" s="130">
        <v>2.0324203359902483E-3</v>
      </c>
      <c r="F1912" s="131">
        <v>1.8648459801637415E-2</v>
      </c>
      <c r="G1912" s="131">
        <v>4.999208337929836E-4</v>
      </c>
      <c r="H1912" s="145">
        <v>2.0000009999999995E-3</v>
      </c>
      <c r="I1912" s="145">
        <v>1.5750005000000001E-2</v>
      </c>
      <c r="J1912" s="132">
        <v>5.4301728941324892E-4</v>
      </c>
      <c r="K1912" s="146">
        <v>1.6327510797239431E-5</v>
      </c>
      <c r="L1912" s="147">
        <v>1.7065766509640082E-5</v>
      </c>
    </row>
    <row r="1913" spans="1:12" ht="15.75" x14ac:dyDescent="0.25">
      <c r="A1913" s="164" t="s">
        <v>41</v>
      </c>
      <c r="B1913" s="126">
        <v>2050</v>
      </c>
      <c r="C1913" s="165" t="s">
        <v>2089</v>
      </c>
      <c r="D1913" s="166">
        <v>2.4794949773486535E-2</v>
      </c>
      <c r="E1913" s="130">
        <v>2.0239498008186099E-3</v>
      </c>
      <c r="F1913" s="131">
        <v>1.8654946370732037E-2</v>
      </c>
      <c r="G1913" s="131">
        <v>4.97119935391375E-4</v>
      </c>
      <c r="H1913" s="145">
        <v>2.0000009999999999E-3</v>
      </c>
      <c r="I1913" s="145">
        <v>1.5750005000000001E-2</v>
      </c>
      <c r="J1913" s="132">
        <v>5.3997606047054563E-4</v>
      </c>
      <c r="K1913" s="146">
        <v>1.621791290844071E-5</v>
      </c>
      <c r="L1913" s="147">
        <v>1.6951216040653941E-5</v>
      </c>
    </row>
    <row r="1914" spans="1:12" ht="15.75" x14ac:dyDescent="0.25">
      <c r="A1914" s="164" t="s">
        <v>38</v>
      </c>
      <c r="B1914" s="126">
        <v>2015</v>
      </c>
      <c r="C1914" s="165" t="s">
        <v>40</v>
      </c>
      <c r="D1914" s="166">
        <v>4.3375704400339395E-2</v>
      </c>
      <c r="E1914" s="130">
        <v>0.1166021080693128</v>
      </c>
      <c r="F1914" s="131">
        <v>0.3332845159453095</v>
      </c>
      <c r="G1914" s="131">
        <v>3.8166533928066966E-3</v>
      </c>
      <c r="H1914" s="145">
        <v>2.0000005732018801E-3</v>
      </c>
      <c r="I1914" s="145">
        <v>1.5750004513964799E-2</v>
      </c>
      <c r="J1914" s="132">
        <v>4.1255508742137166E-3</v>
      </c>
      <c r="K1914" s="146">
        <v>3.7026604854901996E-4</v>
      </c>
      <c r="L1914" s="147">
        <v>3.8700783623315003E-4</v>
      </c>
    </row>
    <row r="1915" spans="1:12" ht="15.75" x14ac:dyDescent="0.25">
      <c r="A1915" s="164" t="s">
        <v>38</v>
      </c>
      <c r="B1915" s="126">
        <v>2016</v>
      </c>
      <c r="C1915" s="165" t="s">
        <v>39</v>
      </c>
      <c r="D1915" s="166">
        <v>4.257387128202849E-2</v>
      </c>
      <c r="E1915" s="130">
        <v>9.6964641671420604E-2</v>
      </c>
      <c r="F1915" s="131">
        <v>0.28861496204890591</v>
      </c>
      <c r="G1915" s="131">
        <v>3.4809452819321227E-3</v>
      </c>
      <c r="H1915" s="145">
        <v>2.000000573201881E-3</v>
      </c>
      <c r="I1915" s="145">
        <v>1.5750004513964803E-2</v>
      </c>
      <c r="J1915" s="132">
        <v>3.7671054713294206E-3</v>
      </c>
      <c r="K1915" s="146">
        <v>2.8230152492551315E-4</v>
      </c>
      <c r="L1915" s="147">
        <v>2.9506594718818087E-4</v>
      </c>
    </row>
    <row r="1916" spans="1:12" ht="15.75" x14ac:dyDescent="0.25">
      <c r="A1916" s="164" t="s">
        <v>38</v>
      </c>
      <c r="B1916" s="126">
        <v>2017</v>
      </c>
      <c r="C1916" s="165" t="s">
        <v>2090</v>
      </c>
      <c r="D1916" s="166">
        <v>4.1590527903214873E-2</v>
      </c>
      <c r="E1916" s="130">
        <v>8.1189990887444205E-2</v>
      </c>
      <c r="F1916" s="131">
        <v>0.24937616553782346</v>
      </c>
      <c r="G1916" s="131">
        <v>3.2952255085337313E-3</v>
      </c>
      <c r="H1916" s="145">
        <v>2.0000005732018801E-3</v>
      </c>
      <c r="I1916" s="145">
        <v>1.5750004513964799E-2</v>
      </c>
      <c r="J1916" s="132">
        <v>3.5682679085922995E-3</v>
      </c>
      <c r="K1916" s="146">
        <v>2.5657907276625667E-4</v>
      </c>
      <c r="L1916" s="147">
        <v>2.6818043988397405E-4</v>
      </c>
    </row>
    <row r="1917" spans="1:12" ht="15.75" x14ac:dyDescent="0.25">
      <c r="A1917" s="164" t="s">
        <v>38</v>
      </c>
      <c r="B1917" s="126">
        <v>2018</v>
      </c>
      <c r="C1917" s="165" t="s">
        <v>2091</v>
      </c>
      <c r="D1917" s="166">
        <v>4.0552146372987319E-2</v>
      </c>
      <c r="E1917" s="130">
        <v>6.6946543232526676E-2</v>
      </c>
      <c r="F1917" s="131">
        <v>0.21436954628917224</v>
      </c>
      <c r="G1917" s="131">
        <v>3.1617524484504281E-3</v>
      </c>
      <c r="H1917" s="145">
        <v>2.0000005732018801E-3</v>
      </c>
      <c r="I1917" s="145">
        <v>1.5750004513964806E-2</v>
      </c>
      <c r="J1917" s="132">
        <v>3.4258660341160564E-3</v>
      </c>
      <c r="K1917" s="146">
        <v>2.3532071629528105E-4</v>
      </c>
      <c r="L1917" s="147">
        <v>2.4596087486594069E-4</v>
      </c>
    </row>
    <row r="1918" spans="1:12" ht="15.75" x14ac:dyDescent="0.25">
      <c r="A1918" s="164" t="s">
        <v>38</v>
      </c>
      <c r="B1918" s="126">
        <v>2019</v>
      </c>
      <c r="C1918" s="165" t="s">
        <v>2092</v>
      </c>
      <c r="D1918" s="166">
        <v>3.9473084627638884E-2</v>
      </c>
      <c r="E1918" s="130">
        <v>5.4977012656089987E-2</v>
      </c>
      <c r="F1918" s="131">
        <v>0.18421442213469416</v>
      </c>
      <c r="G1918" s="131">
        <v>3.0549719551146376E-3</v>
      </c>
      <c r="H1918" s="145">
        <v>2.0000005732018805E-3</v>
      </c>
      <c r="I1918" s="145">
        <v>1.5750004513964803E-2</v>
      </c>
      <c r="J1918" s="132">
        <v>3.3119006440563386E-3</v>
      </c>
      <c r="K1918" s="146">
        <v>2.1739152914210385E-4</v>
      </c>
      <c r="L1918" s="147">
        <v>2.2722100942928618E-4</v>
      </c>
    </row>
    <row r="1919" spans="1:12" ht="15.75" x14ac:dyDescent="0.25">
      <c r="A1919" s="164" t="s">
        <v>38</v>
      </c>
      <c r="B1919" s="126">
        <v>2020</v>
      </c>
      <c r="C1919" s="165" t="s">
        <v>2093</v>
      </c>
      <c r="D1919" s="166">
        <v>3.8367794449331763E-2</v>
      </c>
      <c r="E1919" s="130">
        <v>4.6423707213046367E-2</v>
      </c>
      <c r="F1919" s="131">
        <v>0.15896880388322973</v>
      </c>
      <c r="G1919" s="131">
        <v>2.919467802042967E-3</v>
      </c>
      <c r="H1919" s="145">
        <v>2.0000005732018797E-3</v>
      </c>
      <c r="I1919" s="145">
        <v>1.5750004513964799E-2</v>
      </c>
      <c r="J1919" s="132">
        <v>3.1656302583124903E-3</v>
      </c>
      <c r="K1919" s="146">
        <v>2.0272014110532966E-4</v>
      </c>
      <c r="L1919" s="147">
        <v>2.1188624632880937E-4</v>
      </c>
    </row>
    <row r="1920" spans="1:12" ht="15.75" x14ac:dyDescent="0.25">
      <c r="A1920" s="164" t="s">
        <v>38</v>
      </c>
      <c r="B1920" s="126">
        <v>2021</v>
      </c>
      <c r="C1920" s="165" t="s">
        <v>2094</v>
      </c>
      <c r="D1920" s="166">
        <v>3.724667538447439E-2</v>
      </c>
      <c r="E1920" s="130">
        <v>3.9310343059509395E-2</v>
      </c>
      <c r="F1920" s="131">
        <v>0.1369772400513696</v>
      </c>
      <c r="G1920" s="131">
        <v>2.7330031225492038E-3</v>
      </c>
      <c r="H1920" s="145">
        <v>2.0000005732018801E-3</v>
      </c>
      <c r="I1920" s="145">
        <v>1.5750004513964799E-2</v>
      </c>
      <c r="J1920" s="132">
        <v>2.9638309748964311E-3</v>
      </c>
      <c r="K1920" s="146">
        <v>1.8784128652589446E-4</v>
      </c>
      <c r="L1920" s="147">
        <v>1.9633463596923143E-4</v>
      </c>
    </row>
    <row r="1921" spans="1:12" ht="15.75" x14ac:dyDescent="0.25">
      <c r="A1921" s="164" t="s">
        <v>38</v>
      </c>
      <c r="B1921" s="126">
        <v>2022</v>
      </c>
      <c r="C1921" s="165" t="s">
        <v>2095</v>
      </c>
      <c r="D1921" s="166">
        <v>3.6137980733898012E-2</v>
      </c>
      <c r="E1921" s="130">
        <v>3.3150364881956156E-2</v>
      </c>
      <c r="F1921" s="131">
        <v>0.11854136986694688</v>
      </c>
      <c r="G1921" s="131">
        <v>2.5685288467225836E-3</v>
      </c>
      <c r="H1921" s="145">
        <v>2.0000005732018805E-3</v>
      </c>
      <c r="I1921" s="145">
        <v>1.5750004513964799E-2</v>
      </c>
      <c r="J1921" s="132">
        <v>2.7858720950432532E-3</v>
      </c>
      <c r="K1921" s="146">
        <v>1.7458107955503052E-4</v>
      </c>
      <c r="L1921" s="147">
        <v>1.8247486128044216E-4</v>
      </c>
    </row>
    <row r="1922" spans="1:12" ht="15.75" x14ac:dyDescent="0.25">
      <c r="A1922" s="164" t="s">
        <v>38</v>
      </c>
      <c r="B1922" s="126">
        <v>2023</v>
      </c>
      <c r="C1922" s="165" t="s">
        <v>2096</v>
      </c>
      <c r="D1922" s="166">
        <v>3.5035078370107983E-2</v>
      </c>
      <c r="E1922" s="130">
        <v>2.8574666075087882E-2</v>
      </c>
      <c r="F1922" s="131">
        <v>0.10317481470478394</v>
      </c>
      <c r="G1922" s="131">
        <v>2.4213267456766993E-3</v>
      </c>
      <c r="H1922" s="145">
        <v>2.0000005732018801E-3</v>
      </c>
      <c r="I1922" s="145">
        <v>1.5750004513964799E-2</v>
      </c>
      <c r="J1922" s="132">
        <v>2.6264029336953748E-3</v>
      </c>
      <c r="K1922" s="146">
        <v>1.6228242625134802E-4</v>
      </c>
      <c r="L1922" s="147">
        <v>1.6962011744883285E-4</v>
      </c>
    </row>
    <row r="1923" spans="1:12" ht="15.75" x14ac:dyDescent="0.25">
      <c r="A1923" s="164" t="s">
        <v>38</v>
      </c>
      <c r="B1923" s="126">
        <v>2024</v>
      </c>
      <c r="C1923" s="165" t="s">
        <v>2097</v>
      </c>
      <c r="D1923" s="166">
        <v>3.3943943824184683E-2</v>
      </c>
      <c r="E1923" s="130">
        <v>2.4689993642698138E-2</v>
      </c>
      <c r="F1923" s="131">
        <v>9.0200769403858544E-2</v>
      </c>
      <c r="G1923" s="131">
        <v>2.2790176095116967E-3</v>
      </c>
      <c r="H1923" s="145">
        <v>2.0000005732018797E-3</v>
      </c>
      <c r="I1923" s="145">
        <v>1.5750004513964799E-2</v>
      </c>
      <c r="J1923" s="132">
        <v>2.4727638539925605E-3</v>
      </c>
      <c r="K1923" s="146">
        <v>1.3752430248468528E-4</v>
      </c>
      <c r="L1923" s="147">
        <v>1.4374254118798874E-4</v>
      </c>
    </row>
    <row r="1924" spans="1:12" ht="15.75" x14ac:dyDescent="0.25">
      <c r="A1924" s="164" t="s">
        <v>38</v>
      </c>
      <c r="B1924" s="126">
        <v>2025</v>
      </c>
      <c r="C1924" s="165" t="s">
        <v>2098</v>
      </c>
      <c r="D1924" s="166">
        <v>3.2866756557175983E-2</v>
      </c>
      <c r="E1924" s="130">
        <v>2.149691667906977E-2</v>
      </c>
      <c r="F1924" s="131">
        <v>7.9572616088001313E-2</v>
      </c>
      <c r="G1924" s="131">
        <v>2.1698948406708588E-3</v>
      </c>
      <c r="H1924" s="145">
        <v>2.0000005732018797E-3</v>
      </c>
      <c r="I1924" s="145">
        <v>1.5750004513964796E-2</v>
      </c>
      <c r="J1924" s="132">
        <v>2.3545344306050791E-3</v>
      </c>
      <c r="K1924" s="146">
        <v>1.2787828022327213E-4</v>
      </c>
      <c r="L1924" s="147">
        <v>1.3366036860350421E-4</v>
      </c>
    </row>
    <row r="1925" spans="1:12" ht="15.75" x14ac:dyDescent="0.25">
      <c r="A1925" s="164" t="s">
        <v>38</v>
      </c>
      <c r="B1925" s="126">
        <v>2026</v>
      </c>
      <c r="C1925" s="165" t="s">
        <v>2099</v>
      </c>
      <c r="D1925" s="166">
        <v>3.1875274694064037E-2</v>
      </c>
      <c r="E1925" s="130">
        <v>1.8879081016997742E-2</v>
      </c>
      <c r="F1925" s="131">
        <v>7.0921334821351364E-2</v>
      </c>
      <c r="G1925" s="131">
        <v>2.060865380202719E-3</v>
      </c>
      <c r="H1925" s="145">
        <v>2.0000005732018797E-3</v>
      </c>
      <c r="I1925" s="145">
        <v>1.5750004513964796E-2</v>
      </c>
      <c r="J1925" s="132">
        <v>2.2366215567980628E-3</v>
      </c>
      <c r="K1925" s="146">
        <v>1.1223766268667071E-4</v>
      </c>
      <c r="L1925" s="147">
        <v>1.1731255174610946E-4</v>
      </c>
    </row>
    <row r="1926" spans="1:12" ht="15.75" x14ac:dyDescent="0.25">
      <c r="A1926" s="164" t="s">
        <v>38</v>
      </c>
      <c r="B1926" s="126">
        <v>2027</v>
      </c>
      <c r="C1926" s="165" t="s">
        <v>2100</v>
      </c>
      <c r="D1926" s="166">
        <v>3.0959282310544064E-2</v>
      </c>
      <c r="E1926" s="130">
        <v>1.6688889728323233E-2</v>
      </c>
      <c r="F1926" s="131">
        <v>6.3605102560694043E-2</v>
      </c>
      <c r="G1926" s="131">
        <v>1.9339049940496277E-3</v>
      </c>
      <c r="H1926" s="145">
        <v>2.0000005732018801E-3</v>
      </c>
      <c r="I1926" s="145">
        <v>1.5750004513964799E-2</v>
      </c>
      <c r="J1926" s="132">
        <v>2.0996133439702409E-3</v>
      </c>
      <c r="K1926" s="146">
        <v>8.6955262812413823E-5</v>
      </c>
      <c r="L1926" s="147">
        <v>9.0886993938527237E-5</v>
      </c>
    </row>
    <row r="1927" spans="1:12" ht="15.75" x14ac:dyDescent="0.25">
      <c r="A1927" s="164" t="s">
        <v>38</v>
      </c>
      <c r="B1927" s="126">
        <v>2028</v>
      </c>
      <c r="C1927" s="165" t="s">
        <v>2101</v>
      </c>
      <c r="D1927" s="166">
        <v>3.0126596055859683E-2</v>
      </c>
      <c r="E1927" s="130">
        <v>1.4807058241881972E-2</v>
      </c>
      <c r="F1927" s="131">
        <v>5.7274121641322139E-2</v>
      </c>
      <c r="G1927" s="131">
        <v>1.8066119888742566E-3</v>
      </c>
      <c r="H1927" s="145">
        <v>2.0000005732018801E-3</v>
      </c>
      <c r="I1927" s="145">
        <v>1.5750004513964796E-2</v>
      </c>
      <c r="J1927" s="132">
        <v>1.9618119521904584E-3</v>
      </c>
      <c r="K1927" s="146">
        <v>7.1820031960664719E-5</v>
      </c>
      <c r="L1927" s="147">
        <v>7.5067415109254145E-5</v>
      </c>
    </row>
    <row r="1928" spans="1:12" ht="15.75" x14ac:dyDescent="0.25">
      <c r="A1928" s="164" t="s">
        <v>38</v>
      </c>
      <c r="B1928" s="126">
        <v>2029</v>
      </c>
      <c r="C1928" s="165" t="s">
        <v>2102</v>
      </c>
      <c r="D1928" s="166">
        <v>2.9372519404292662E-2</v>
      </c>
      <c r="E1928" s="130">
        <v>1.3167173437967358E-2</v>
      </c>
      <c r="F1928" s="131">
        <v>5.1829298758625089E-2</v>
      </c>
      <c r="G1928" s="131">
        <v>1.6866575963593938E-3</v>
      </c>
      <c r="H1928" s="145">
        <v>2.0000005732018801E-3</v>
      </c>
      <c r="I1928" s="145">
        <v>1.5750004513964799E-2</v>
      </c>
      <c r="J1928" s="132">
        <v>1.8318922523210487E-3</v>
      </c>
      <c r="K1928" s="146">
        <v>5.9038012747277158E-5</v>
      </c>
      <c r="L1928" s="147">
        <v>6.1707449706407459E-5</v>
      </c>
    </row>
    <row r="1929" spans="1:12" ht="15.75" x14ac:dyDescent="0.25">
      <c r="A1929" s="164" t="s">
        <v>38</v>
      </c>
      <c r="B1929" s="126">
        <v>2030</v>
      </c>
      <c r="C1929" s="165" t="s">
        <v>2103</v>
      </c>
      <c r="D1929" s="166">
        <v>2.8695255831971179E-2</v>
      </c>
      <c r="E1929" s="130">
        <v>1.1802839823922865E-2</v>
      </c>
      <c r="F1929" s="131">
        <v>4.7225121492992232E-2</v>
      </c>
      <c r="G1929" s="131">
        <v>1.5750175052946949E-3</v>
      </c>
      <c r="H1929" s="145">
        <v>2.0000005732018801E-3</v>
      </c>
      <c r="I1929" s="145">
        <v>1.5750004513964796E-2</v>
      </c>
      <c r="J1929" s="132">
        <v>1.710928498635221E-3</v>
      </c>
      <c r="K1929" s="146">
        <v>4.829997845786461E-5</v>
      </c>
      <c r="L1929" s="147">
        <v>5.0483889155749189E-5</v>
      </c>
    </row>
    <row r="1930" spans="1:12" ht="15.75" x14ac:dyDescent="0.25">
      <c r="A1930" s="164" t="s">
        <v>38</v>
      </c>
      <c r="B1930" s="126">
        <v>2031</v>
      </c>
      <c r="C1930" s="165" t="s">
        <v>2104</v>
      </c>
      <c r="D1930" s="166">
        <v>2.8089317206724636E-2</v>
      </c>
      <c r="E1930" s="130">
        <v>1.0547077147433899E-2</v>
      </c>
      <c r="F1930" s="131">
        <v>4.2956135781984775E-2</v>
      </c>
      <c r="G1930" s="131">
        <v>1.4722657366370703E-3</v>
      </c>
      <c r="H1930" s="145">
        <v>2.0000005732018805E-3</v>
      </c>
      <c r="I1930" s="145">
        <v>1.5750004513964803E-2</v>
      </c>
      <c r="J1930" s="132">
        <v>1.5993991874235823E-3</v>
      </c>
      <c r="K1930" s="146">
        <v>4.3046673406953783E-5</v>
      </c>
      <c r="L1930" s="147">
        <v>4.4993052961632036E-5</v>
      </c>
    </row>
    <row r="1931" spans="1:12" ht="15.75" x14ac:dyDescent="0.25">
      <c r="A1931" s="164" t="s">
        <v>38</v>
      </c>
      <c r="B1931" s="126">
        <v>2032</v>
      </c>
      <c r="C1931" s="165" t="s">
        <v>2105</v>
      </c>
      <c r="D1931" s="166">
        <v>2.7550543570848653E-2</v>
      </c>
      <c r="E1931" s="130">
        <v>9.4847445631694016E-3</v>
      </c>
      <c r="F1931" s="131">
        <v>3.9498224323590028E-2</v>
      </c>
      <c r="G1931" s="131">
        <v>1.3802191366664412E-3</v>
      </c>
      <c r="H1931" s="145">
        <v>2.0000005732018805E-3</v>
      </c>
      <c r="I1931" s="145">
        <v>1.5750004513964799E-2</v>
      </c>
      <c r="J1931" s="132">
        <v>1.4994068211512189E-3</v>
      </c>
      <c r="K1931" s="146">
        <v>4.0292508453082426E-5</v>
      </c>
      <c r="L1931" s="147">
        <v>4.2114356889972582E-5</v>
      </c>
    </row>
    <row r="1932" spans="1:12" ht="15.75" x14ac:dyDescent="0.25">
      <c r="A1932" s="164" t="s">
        <v>38</v>
      </c>
      <c r="B1932" s="126">
        <v>2033</v>
      </c>
      <c r="C1932" s="165" t="s">
        <v>2106</v>
      </c>
      <c r="D1932" s="166">
        <v>2.7075243973388619E-2</v>
      </c>
      <c r="E1932" s="130">
        <v>8.5399227134074496E-3</v>
      </c>
      <c r="F1932" s="131">
        <v>3.6524881580301656E-2</v>
      </c>
      <c r="G1932" s="131">
        <v>1.2943491959143806E-3</v>
      </c>
      <c r="H1932" s="145">
        <v>2.0000005732018801E-3</v>
      </c>
      <c r="I1932" s="145">
        <v>1.5750004513964799E-2</v>
      </c>
      <c r="J1932" s="132">
        <v>1.4061200240953131E-3</v>
      </c>
      <c r="K1932" s="146">
        <v>3.7824150075358359E-5</v>
      </c>
      <c r="L1932" s="147">
        <v>3.953439029958597E-5</v>
      </c>
    </row>
    <row r="1933" spans="1:12" ht="15.75" x14ac:dyDescent="0.25">
      <c r="A1933" s="164" t="s">
        <v>38</v>
      </c>
      <c r="B1933" s="126">
        <v>2034</v>
      </c>
      <c r="C1933" s="165" t="s">
        <v>2107</v>
      </c>
      <c r="D1933" s="166">
        <v>2.6656874376713338E-2</v>
      </c>
      <c r="E1933" s="130">
        <v>7.7144814949257189E-3</v>
      </c>
      <c r="F1933" s="131">
        <v>3.4007081864152251E-2</v>
      </c>
      <c r="G1933" s="131">
        <v>1.2153150364425402E-3</v>
      </c>
      <c r="H1933" s="145">
        <v>2.0000005732018797E-3</v>
      </c>
      <c r="I1933" s="145">
        <v>1.5750004513964799E-2</v>
      </c>
      <c r="J1933" s="132">
        <v>1.320258162679806E-3</v>
      </c>
      <c r="K1933" s="146">
        <v>3.5582341569859202E-5</v>
      </c>
      <c r="L1933" s="147">
        <v>3.7191217161346004E-5</v>
      </c>
    </row>
    <row r="1934" spans="1:12" ht="15.75" x14ac:dyDescent="0.25">
      <c r="A1934" s="164" t="s">
        <v>38</v>
      </c>
      <c r="B1934" s="126">
        <v>2035</v>
      </c>
      <c r="C1934" s="165" t="s">
        <v>2108</v>
      </c>
      <c r="D1934" s="166">
        <v>2.6291777041762821E-2</v>
      </c>
      <c r="E1934" s="130">
        <v>7.0009090287262666E-3</v>
      </c>
      <c r="F1934" s="131">
        <v>3.198103642134062E-2</v>
      </c>
      <c r="G1934" s="131">
        <v>1.1429908651205978E-3</v>
      </c>
      <c r="H1934" s="145">
        <v>2.0000005732018797E-3</v>
      </c>
      <c r="I1934" s="145">
        <v>1.5750004513964796E-2</v>
      </c>
      <c r="J1934" s="132">
        <v>1.2416832202260819E-3</v>
      </c>
      <c r="K1934" s="146">
        <v>3.3595523116881463E-5</v>
      </c>
      <c r="L1934" s="147">
        <v>3.5114563594300965E-5</v>
      </c>
    </row>
    <row r="1935" spans="1:12" ht="15.75" x14ac:dyDescent="0.25">
      <c r="A1935" s="164" t="s">
        <v>38</v>
      </c>
      <c r="B1935" s="126">
        <v>2036</v>
      </c>
      <c r="C1935" s="165" t="s">
        <v>2109</v>
      </c>
      <c r="D1935" s="166">
        <v>2.5975325315322789E-2</v>
      </c>
      <c r="E1935" s="130">
        <v>6.3502364570813524E-3</v>
      </c>
      <c r="F1935" s="131">
        <v>3.0164102189391834E-2</v>
      </c>
      <c r="G1935" s="131">
        <v>1.0805382560639429E-3</v>
      </c>
      <c r="H1935" s="145">
        <v>2.0000005732018801E-3</v>
      </c>
      <c r="I1935" s="145">
        <v>1.5750004513964796E-2</v>
      </c>
      <c r="J1935" s="132">
        <v>1.1738384260358652E-3</v>
      </c>
      <c r="K1935" s="146">
        <v>3.175209800211464E-5</v>
      </c>
      <c r="L1935" s="147">
        <v>3.3187786975922159E-5</v>
      </c>
    </row>
    <row r="1936" spans="1:12" ht="15.75" x14ac:dyDescent="0.25">
      <c r="A1936" s="164" t="s">
        <v>38</v>
      </c>
      <c r="B1936" s="126">
        <v>2037</v>
      </c>
      <c r="C1936" s="165" t="s">
        <v>2110</v>
      </c>
      <c r="D1936" s="166">
        <v>2.5704530080452034E-2</v>
      </c>
      <c r="E1936" s="130">
        <v>5.8060989279809985E-3</v>
      </c>
      <c r="F1936" s="131">
        <v>2.868015142025972E-2</v>
      </c>
      <c r="G1936" s="131">
        <v>1.0249607921368308E-3</v>
      </c>
      <c r="H1936" s="145">
        <v>2.0000005732018801E-3</v>
      </c>
      <c r="I1936" s="145">
        <v>1.5750004513964799E-2</v>
      </c>
      <c r="J1936" s="132">
        <v>1.1134612997339257E-3</v>
      </c>
      <c r="K1936" s="146">
        <v>3.0137099540432479E-5</v>
      </c>
      <c r="L1936" s="147">
        <v>3.1499765450252239E-5</v>
      </c>
    </row>
    <row r="1937" spans="1:12" ht="15.75" x14ac:dyDescent="0.25">
      <c r="A1937" s="164" t="s">
        <v>38</v>
      </c>
      <c r="B1937" s="126">
        <v>2038</v>
      </c>
      <c r="C1937" s="165" t="s">
        <v>2111</v>
      </c>
      <c r="D1937" s="166">
        <v>2.5473747003941224E-2</v>
      </c>
      <c r="E1937" s="130">
        <v>5.3063129801699752E-3</v>
      </c>
      <c r="F1937" s="131">
        <v>2.7328063318977108E-2</v>
      </c>
      <c r="G1937" s="131">
        <v>9.7494773514090951E-4</v>
      </c>
      <c r="H1937" s="145">
        <v>2.0000005732018801E-3</v>
      </c>
      <c r="I1937" s="145">
        <v>1.5750004513964796E-2</v>
      </c>
      <c r="J1937" s="132">
        <v>1.0591273629829416E-3</v>
      </c>
      <c r="K1937" s="146">
        <v>2.8725299904571982E-5</v>
      </c>
      <c r="L1937" s="147">
        <v>3.0024130499626255E-5</v>
      </c>
    </row>
    <row r="1938" spans="1:12" ht="15.75" x14ac:dyDescent="0.25">
      <c r="A1938" s="164" t="s">
        <v>38</v>
      </c>
      <c r="B1938" s="126">
        <v>2039</v>
      </c>
      <c r="C1938" s="165" t="s">
        <v>2112</v>
      </c>
      <c r="D1938" s="166">
        <v>2.5277046094323994E-2</v>
      </c>
      <c r="E1938" s="130">
        <v>4.823319340209054E-3</v>
      </c>
      <c r="F1938" s="131">
        <v>2.6021307949532686E-2</v>
      </c>
      <c r="G1938" s="131">
        <v>9.298985284954403E-4</v>
      </c>
      <c r="H1938" s="145">
        <v>2.0000005732018805E-3</v>
      </c>
      <c r="I1938" s="145">
        <v>1.5750004513964799E-2</v>
      </c>
      <c r="J1938" s="132">
        <v>1.0101864906277955E-3</v>
      </c>
      <c r="K1938" s="146">
        <v>2.7445079668802248E-5</v>
      </c>
      <c r="L1938" s="147">
        <v>2.8686024385688113E-5</v>
      </c>
    </row>
    <row r="1939" spans="1:12" ht="15.75" x14ac:dyDescent="0.25">
      <c r="A1939" s="164" t="s">
        <v>38</v>
      </c>
      <c r="B1939" s="126">
        <v>2040</v>
      </c>
      <c r="C1939" s="165" t="s">
        <v>2113</v>
      </c>
      <c r="D1939" s="166">
        <v>2.5111235090449747E-2</v>
      </c>
      <c r="E1939" s="130">
        <v>4.3770229063005281E-3</v>
      </c>
      <c r="F1939" s="131">
        <v>2.4904286951138378E-2</v>
      </c>
      <c r="G1939" s="131">
        <v>8.8962572848502784E-4</v>
      </c>
      <c r="H1939" s="145">
        <v>2.0000005732018801E-3</v>
      </c>
      <c r="I1939" s="145">
        <v>1.5750004513964799E-2</v>
      </c>
      <c r="J1939" s="132">
        <v>9.6642904506323037E-4</v>
      </c>
      <c r="K1939" s="146">
        <v>2.643273074564327E-5</v>
      </c>
      <c r="L1939" s="147">
        <v>2.762790153645574E-5</v>
      </c>
    </row>
    <row r="1940" spans="1:12" ht="15.75" x14ac:dyDescent="0.25">
      <c r="A1940" s="164" t="s">
        <v>38</v>
      </c>
      <c r="B1940" s="126">
        <v>2041</v>
      </c>
      <c r="C1940" s="165" t="s">
        <v>2114</v>
      </c>
      <c r="D1940" s="166">
        <v>2.497344636290718E-2</v>
      </c>
      <c r="E1940" s="130">
        <v>4.0557881458280791E-3</v>
      </c>
      <c r="F1940" s="131">
        <v>2.4108278320298718E-2</v>
      </c>
      <c r="G1940" s="131">
        <v>8.5972663776489276E-4</v>
      </c>
      <c r="H1940" s="145">
        <v>2.0000005732018797E-3</v>
      </c>
      <c r="I1940" s="145">
        <v>1.5750004513964796E-2</v>
      </c>
      <c r="J1940" s="132">
        <v>9.3394939242987093E-4</v>
      </c>
      <c r="K1940" s="146">
        <v>2.5528048023353852E-5</v>
      </c>
      <c r="L1940" s="147">
        <v>2.6682313075934473E-5</v>
      </c>
    </row>
    <row r="1941" spans="1:12" ht="15.75" x14ac:dyDescent="0.25">
      <c r="A1941" s="164" t="s">
        <v>38</v>
      </c>
      <c r="B1941" s="126">
        <v>2042</v>
      </c>
      <c r="C1941" s="165" t="s">
        <v>2115</v>
      </c>
      <c r="D1941" s="166">
        <v>2.4858328576746653E-2</v>
      </c>
      <c r="E1941" s="130">
        <v>3.7682578563175235E-3</v>
      </c>
      <c r="F1941" s="131">
        <v>2.3337347215895771E-2</v>
      </c>
      <c r="G1941" s="131">
        <v>8.3360629606758871E-4</v>
      </c>
      <c r="H1941" s="145">
        <v>2.0000005732018805E-3</v>
      </c>
      <c r="I1941" s="145">
        <v>1.5750004513964803E-2</v>
      </c>
      <c r="J1941" s="132">
        <v>9.0557514970141624E-4</v>
      </c>
      <c r="K1941" s="146">
        <v>2.4725415202479987E-5</v>
      </c>
      <c r="L1941" s="147">
        <v>2.5843388760531149E-5</v>
      </c>
    </row>
    <row r="1942" spans="1:12" ht="15.75" x14ac:dyDescent="0.25">
      <c r="A1942" s="164" t="s">
        <v>38</v>
      </c>
      <c r="B1942" s="126">
        <v>2043</v>
      </c>
      <c r="C1942" s="165" t="s">
        <v>2116</v>
      </c>
      <c r="D1942" s="166">
        <v>2.4762399659715568E-2</v>
      </c>
      <c r="E1942" s="130">
        <v>3.5560496006030538E-3</v>
      </c>
      <c r="F1942" s="131">
        <v>2.2770946247134931E-2</v>
      </c>
      <c r="G1942" s="131">
        <v>8.1130125148777391E-4</v>
      </c>
      <c r="H1942" s="145">
        <v>2.0000005732018797E-3</v>
      </c>
      <c r="I1942" s="145">
        <v>1.5750004513964796E-2</v>
      </c>
      <c r="J1942" s="132">
        <v>8.8134000095154634E-4</v>
      </c>
      <c r="K1942" s="146">
        <v>2.416796424414828E-5</v>
      </c>
      <c r="L1942" s="147">
        <v>2.5260732343515643E-5</v>
      </c>
    </row>
    <row r="1943" spans="1:12" ht="15.75" x14ac:dyDescent="0.25">
      <c r="A1943" s="164" t="s">
        <v>38</v>
      </c>
      <c r="B1943" s="126">
        <v>2044</v>
      </c>
      <c r="C1943" s="165" t="s">
        <v>2117</v>
      </c>
      <c r="D1943" s="166">
        <v>2.4682143981996488E-2</v>
      </c>
      <c r="E1943" s="130">
        <v>3.4095114336768402E-3</v>
      </c>
      <c r="F1943" s="131">
        <v>2.2359032160971515E-2</v>
      </c>
      <c r="G1943" s="131">
        <v>7.9225840879593396E-4</v>
      </c>
      <c r="H1943" s="145">
        <v>2.0000005732018801E-3</v>
      </c>
      <c r="I1943" s="145">
        <v>1.5750004513964799E-2</v>
      </c>
      <c r="J1943" s="132">
        <v>8.6065047235471981E-4</v>
      </c>
      <c r="K1943" s="146">
        <v>2.3665309961174608E-5</v>
      </c>
      <c r="L1943" s="147">
        <v>2.4735350264361253E-5</v>
      </c>
    </row>
    <row r="1944" spans="1:12" ht="15.75" x14ac:dyDescent="0.25">
      <c r="A1944" s="164" t="s">
        <v>38</v>
      </c>
      <c r="B1944" s="126">
        <v>2045</v>
      </c>
      <c r="C1944" s="165" t="s">
        <v>2118</v>
      </c>
      <c r="D1944" s="166">
        <v>2.4613220513787854E-2</v>
      </c>
      <c r="E1944" s="130">
        <v>3.3140777427187748E-3</v>
      </c>
      <c r="F1944" s="131">
        <v>2.2082854068835457E-2</v>
      </c>
      <c r="G1944" s="131">
        <v>7.7594037187706595E-4</v>
      </c>
      <c r="H1944" s="145">
        <v>2.0000005732018797E-3</v>
      </c>
      <c r="I1944" s="145">
        <v>1.5750004513964796E-2</v>
      </c>
      <c r="J1944" s="132">
        <v>8.4292163463044645E-4</v>
      </c>
      <c r="K1944" s="146">
        <v>2.3228354195149934E-5</v>
      </c>
      <c r="L1944" s="147">
        <v>2.4278637297559418E-5</v>
      </c>
    </row>
    <row r="1945" spans="1:12" ht="15.75" x14ac:dyDescent="0.25">
      <c r="A1945" s="164" t="s">
        <v>38</v>
      </c>
      <c r="B1945" s="126">
        <v>2046</v>
      </c>
      <c r="C1945" s="165" t="s">
        <v>2119</v>
      </c>
      <c r="D1945" s="166">
        <v>2.4554916707836383E-2</v>
      </c>
      <c r="E1945" s="130">
        <v>3.2328538839995636E-3</v>
      </c>
      <c r="F1945" s="131">
        <v>2.186025820003586E-2</v>
      </c>
      <c r="G1945" s="131">
        <v>7.6216622660459045E-4</v>
      </c>
      <c r="H1945" s="145">
        <v>2.0000005732018801E-3</v>
      </c>
      <c r="I1945" s="145">
        <v>1.5750004513964799E-2</v>
      </c>
      <c r="J1945" s="132">
        <v>8.2796083680494379E-4</v>
      </c>
      <c r="K1945" s="146">
        <v>2.276011571059099E-5</v>
      </c>
      <c r="L1945" s="147">
        <v>2.3789227146506284E-5</v>
      </c>
    </row>
    <row r="1946" spans="1:12" ht="15.75" x14ac:dyDescent="0.25">
      <c r="A1946" s="164" t="s">
        <v>38</v>
      </c>
      <c r="B1946" s="126">
        <v>2047</v>
      </c>
      <c r="C1946" s="165" t="s">
        <v>2120</v>
      </c>
      <c r="D1946" s="166">
        <v>2.4505466793558209E-2</v>
      </c>
      <c r="E1946" s="130">
        <v>3.1601679672312913E-3</v>
      </c>
      <c r="F1946" s="131">
        <v>2.1654678084410548E-2</v>
      </c>
      <c r="G1946" s="131">
        <v>7.5077740573421142E-4</v>
      </c>
      <c r="H1946" s="145">
        <v>2.0000005732018797E-3</v>
      </c>
      <c r="I1946" s="145">
        <v>1.5750004513964799E-2</v>
      </c>
      <c r="J1946" s="132">
        <v>8.1558574244819631E-4</v>
      </c>
      <c r="K1946" s="146">
        <v>2.2493749100506465E-5</v>
      </c>
      <c r="L1946" s="147">
        <v>2.3510816620298039E-5</v>
      </c>
    </row>
    <row r="1947" spans="1:12" ht="15.75" x14ac:dyDescent="0.25">
      <c r="A1947" s="164" t="s">
        <v>38</v>
      </c>
      <c r="B1947" s="126">
        <v>2048</v>
      </c>
      <c r="C1947" s="165" t="s">
        <v>2121</v>
      </c>
      <c r="D1947" s="166">
        <v>2.4463820713236811E-2</v>
      </c>
      <c r="E1947" s="130">
        <v>3.1016816097298107E-3</v>
      </c>
      <c r="F1947" s="131">
        <v>2.1483865201566768E-2</v>
      </c>
      <c r="G1947" s="131">
        <v>7.4122622083012837E-4</v>
      </c>
      <c r="H1947" s="145">
        <v>2.0000005732018801E-3</v>
      </c>
      <c r="I1947" s="145">
        <v>1.5750004513964803E-2</v>
      </c>
      <c r="J1947" s="132">
        <v>8.0520932945406286E-4</v>
      </c>
      <c r="K1947" s="146">
        <v>2.2225386492828157E-5</v>
      </c>
      <c r="L1947" s="147">
        <v>2.3230319846341943E-5</v>
      </c>
    </row>
    <row r="1948" spans="1:12" ht="15.75" x14ac:dyDescent="0.25">
      <c r="A1948" s="164" t="s">
        <v>38</v>
      </c>
      <c r="B1948" s="126">
        <v>2049</v>
      </c>
      <c r="C1948" s="165" t="s">
        <v>2122</v>
      </c>
      <c r="D1948" s="166">
        <v>2.4428452259699116E-2</v>
      </c>
      <c r="E1948" s="130">
        <v>3.0807479582040595E-3</v>
      </c>
      <c r="F1948" s="131">
        <v>2.1485534706044512E-2</v>
      </c>
      <c r="G1948" s="131">
        <v>7.3528161348229465E-4</v>
      </c>
      <c r="H1948" s="145">
        <v>2.0000005732018805E-3</v>
      </c>
      <c r="I1948" s="145">
        <v>1.5750004513964803E-2</v>
      </c>
      <c r="J1948" s="132">
        <v>7.9875271260479008E-4</v>
      </c>
      <c r="K1948" s="146">
        <v>2.2020409651758586E-5</v>
      </c>
      <c r="L1948" s="147">
        <v>2.3016074862090483E-5</v>
      </c>
    </row>
    <row r="1949" spans="1:12" ht="15.75" x14ac:dyDescent="0.25">
      <c r="A1949" s="164" t="s">
        <v>38</v>
      </c>
      <c r="B1949" s="126">
        <v>2050</v>
      </c>
      <c r="C1949" s="165" t="s">
        <v>2123</v>
      </c>
      <c r="D1949" s="166">
        <v>2.4399608100783305E-2</v>
      </c>
      <c r="E1949" s="130">
        <v>3.0635234846512877E-3</v>
      </c>
      <c r="F1949" s="131">
        <v>2.148642888231626E-2</v>
      </c>
      <c r="G1949" s="131">
        <v>7.3031562905454634E-4</v>
      </c>
      <c r="H1949" s="145">
        <v>2.0000005732018805E-3</v>
      </c>
      <c r="I1949" s="145">
        <v>1.5750004513964803E-2</v>
      </c>
      <c r="J1949" s="132">
        <v>7.9336461165818034E-4</v>
      </c>
      <c r="K1949" s="146">
        <v>2.1716928507657032E-5</v>
      </c>
      <c r="L1949" s="147">
        <v>2.2698871647330254E-5</v>
      </c>
    </row>
    <row r="1950" spans="1:12" ht="15.75" x14ac:dyDescent="0.25">
      <c r="A1950" s="164" t="s">
        <v>35</v>
      </c>
      <c r="B1950" s="126">
        <v>2015</v>
      </c>
      <c r="C1950" s="165" t="s">
        <v>37</v>
      </c>
      <c r="D1950" s="166">
        <v>4.0947770089689875E-2</v>
      </c>
      <c r="E1950" s="130">
        <v>5.9815432091944065E-2</v>
      </c>
      <c r="F1950" s="131">
        <v>0.24202385760038106</v>
      </c>
      <c r="G1950" s="131">
        <v>1.8770109333771496E-3</v>
      </c>
      <c r="H1950" s="145">
        <v>2.0000005732018805E-3</v>
      </c>
      <c r="I1950" s="145">
        <v>1.5750004513964799E-2</v>
      </c>
      <c r="J1950" s="132">
        <v>2.0312338488494308E-3</v>
      </c>
      <c r="K1950" s="146">
        <v>1.2461239598336184E-4</v>
      </c>
      <c r="L1950" s="147">
        <v>1.3024681557041167E-4</v>
      </c>
    </row>
    <row r="1951" spans="1:12" ht="15.75" x14ac:dyDescent="0.25">
      <c r="A1951" s="164" t="s">
        <v>35</v>
      </c>
      <c r="B1951" s="126">
        <v>2016</v>
      </c>
      <c r="C1951" s="165" t="s">
        <v>36</v>
      </c>
      <c r="D1951" s="166">
        <v>4.0031575126183216E-2</v>
      </c>
      <c r="E1951" s="130">
        <v>4.9932125851037387E-2</v>
      </c>
      <c r="F1951" s="131">
        <v>0.20708309227350497</v>
      </c>
      <c r="G1951" s="131">
        <v>1.7454248610920952E-3</v>
      </c>
      <c r="H1951" s="145">
        <v>2.0000005732018801E-3</v>
      </c>
      <c r="I1951" s="145">
        <v>1.5750004513964799E-2</v>
      </c>
      <c r="J1951" s="132">
        <v>1.8898818055613231E-3</v>
      </c>
      <c r="K1951" s="146">
        <v>1.1439788696525252E-4</v>
      </c>
      <c r="L1951" s="147">
        <v>1.1957045178071621E-4</v>
      </c>
    </row>
    <row r="1952" spans="1:12" ht="15.75" x14ac:dyDescent="0.25">
      <c r="A1952" s="164" t="s">
        <v>35</v>
      </c>
      <c r="B1952" s="126">
        <v>2017</v>
      </c>
      <c r="C1952" s="165" t="s">
        <v>2124</v>
      </c>
      <c r="D1952" s="166">
        <v>3.9209546420441159E-2</v>
      </c>
      <c r="E1952" s="130">
        <v>4.1114496618404266E-2</v>
      </c>
      <c r="F1952" s="131">
        <v>0.17632078402642598</v>
      </c>
      <c r="G1952" s="131">
        <v>1.6536781551371048E-3</v>
      </c>
      <c r="H1952" s="145">
        <v>2.0000005732018801E-3</v>
      </c>
      <c r="I1952" s="145">
        <v>1.5750004513964799E-2</v>
      </c>
      <c r="J1952" s="132">
        <v>1.7917453364190347E-3</v>
      </c>
      <c r="K1952" s="146">
        <v>1.0408252654257568E-4</v>
      </c>
      <c r="L1952" s="147">
        <v>1.0878867653345967E-4</v>
      </c>
    </row>
    <row r="1953" spans="1:12" ht="15.75" x14ac:dyDescent="0.25">
      <c r="A1953" s="164" t="s">
        <v>35</v>
      </c>
      <c r="B1953" s="126">
        <v>2018</v>
      </c>
      <c r="C1953" s="165" t="s">
        <v>2125</v>
      </c>
      <c r="D1953" s="166">
        <v>3.8338075934885467E-2</v>
      </c>
      <c r="E1953" s="130">
        <v>3.3599298850251494E-2</v>
      </c>
      <c r="F1953" s="131">
        <v>0.14936189726918492</v>
      </c>
      <c r="G1953" s="131">
        <v>1.5914823276656812E-3</v>
      </c>
      <c r="H1953" s="145">
        <v>2.0000005732018797E-3</v>
      </c>
      <c r="I1953" s="145">
        <v>1.5750004513964799E-2</v>
      </c>
      <c r="J1953" s="132">
        <v>1.7254111701165706E-3</v>
      </c>
      <c r="K1953" s="146">
        <v>9.5298541156514045E-5</v>
      </c>
      <c r="L1953" s="147">
        <v>9.960751830659847E-5</v>
      </c>
    </row>
    <row r="1954" spans="1:12" ht="15.75" x14ac:dyDescent="0.25">
      <c r="A1954" s="164" t="s">
        <v>35</v>
      </c>
      <c r="B1954" s="126">
        <v>2019</v>
      </c>
      <c r="C1954" s="165" t="s">
        <v>2126</v>
      </c>
      <c r="D1954" s="166">
        <v>3.7425958261989058E-2</v>
      </c>
      <c r="E1954" s="130">
        <v>2.7436340152695509E-2</v>
      </c>
      <c r="F1954" s="131">
        <v>0.12688564195900034</v>
      </c>
      <c r="G1954" s="131">
        <v>1.5501633061126173E-3</v>
      </c>
      <c r="H1954" s="145">
        <v>2.0000005732018801E-3</v>
      </c>
      <c r="I1954" s="145">
        <v>1.5750004513964799E-2</v>
      </c>
      <c r="J1954" s="132">
        <v>1.6815533652459369E-3</v>
      </c>
      <c r="K1954" s="146">
        <v>8.6284411745096341E-5</v>
      </c>
      <c r="L1954" s="147">
        <v>9.0185809962803226E-5</v>
      </c>
    </row>
    <row r="1955" spans="1:12" ht="15.75" x14ac:dyDescent="0.25">
      <c r="A1955" s="164" t="s">
        <v>35</v>
      </c>
      <c r="B1955" s="126">
        <v>2020</v>
      </c>
      <c r="C1955" s="165" t="s">
        <v>2127</v>
      </c>
      <c r="D1955" s="166">
        <v>3.6494280112553817E-2</v>
      </c>
      <c r="E1955" s="130">
        <v>2.2810600508331287E-2</v>
      </c>
      <c r="F1955" s="131">
        <v>0.10830929889711298</v>
      </c>
      <c r="G1955" s="131">
        <v>1.4981646256565847E-3</v>
      </c>
      <c r="H1955" s="145">
        <v>2.0000005732018797E-3</v>
      </c>
      <c r="I1955" s="145">
        <v>1.5750004513964796E-2</v>
      </c>
      <c r="J1955" s="132">
        <v>1.625567661831479E-3</v>
      </c>
      <c r="K1955" s="146">
        <v>7.9858492919729658E-5</v>
      </c>
      <c r="L1955" s="147">
        <v>8.3469339602745783E-5</v>
      </c>
    </row>
    <row r="1956" spans="1:12" ht="15.75" x14ac:dyDescent="0.25">
      <c r="A1956" s="164" t="s">
        <v>35</v>
      </c>
      <c r="B1956" s="126">
        <v>2021</v>
      </c>
      <c r="C1956" s="165" t="s">
        <v>2128</v>
      </c>
      <c r="D1956" s="166">
        <v>3.5549094008671379E-2</v>
      </c>
      <c r="E1956" s="130">
        <v>1.9357917107258649E-2</v>
      </c>
      <c r="F1956" s="131">
        <v>9.2921484261823853E-2</v>
      </c>
      <c r="G1956" s="131">
        <v>1.4250198250382769E-3</v>
      </c>
      <c r="H1956" s="145">
        <v>2.0000005732018797E-3</v>
      </c>
      <c r="I1956" s="145">
        <v>1.5750004513964796E-2</v>
      </c>
      <c r="J1956" s="132">
        <v>1.5463962186202807E-3</v>
      </c>
      <c r="K1956" s="146">
        <v>7.3882782884067478E-5</v>
      </c>
      <c r="L1956" s="147">
        <v>7.7223434476091581E-5</v>
      </c>
    </row>
    <row r="1957" spans="1:12" ht="15.75" x14ac:dyDescent="0.25">
      <c r="A1957" s="164" t="s">
        <v>35</v>
      </c>
      <c r="B1957" s="126">
        <v>2022</v>
      </c>
      <c r="C1957" s="165" t="s">
        <v>2129</v>
      </c>
      <c r="D1957" s="166">
        <v>3.4621126214105187E-2</v>
      </c>
      <c r="E1957" s="130">
        <v>1.6004055207707011E-2</v>
      </c>
      <c r="F1957" s="131">
        <v>7.9286311845317717E-2</v>
      </c>
      <c r="G1957" s="131">
        <v>1.3513562532041256E-3</v>
      </c>
      <c r="H1957" s="145">
        <v>2.0000005732018797E-3</v>
      </c>
      <c r="I1957" s="145">
        <v>1.5750004513964803E-2</v>
      </c>
      <c r="J1957" s="132">
        <v>1.4667715029514439E-3</v>
      </c>
      <c r="K1957" s="146">
        <v>6.7713212907800907E-5</v>
      </c>
      <c r="L1957" s="147">
        <v>7.0774903922559521E-5</v>
      </c>
    </row>
    <row r="1958" spans="1:12" ht="15.75" x14ac:dyDescent="0.25">
      <c r="A1958" s="164" t="s">
        <v>35</v>
      </c>
      <c r="B1958" s="126">
        <v>2023</v>
      </c>
      <c r="C1958" s="165" t="s">
        <v>2130</v>
      </c>
      <c r="D1958" s="166">
        <v>3.3696779048722439E-2</v>
      </c>
      <c r="E1958" s="130">
        <v>1.3698912660700308E-2</v>
      </c>
      <c r="F1958" s="131">
        <v>6.8478677035673702E-2</v>
      </c>
      <c r="G1958" s="131">
        <v>1.2864257585795834E-3</v>
      </c>
      <c r="H1958" s="145">
        <v>2.0000005732018801E-3</v>
      </c>
      <c r="I1958" s="145">
        <v>1.5750004513964799E-2</v>
      </c>
      <c r="J1958" s="132">
        <v>1.3964074405623085E-3</v>
      </c>
      <c r="K1958" s="146">
        <v>6.262689070172408E-5</v>
      </c>
      <c r="L1958" s="147">
        <v>6.5458600796544427E-5</v>
      </c>
    </row>
    <row r="1959" spans="1:12" ht="15.75" x14ac:dyDescent="0.25">
      <c r="A1959" s="164" t="s">
        <v>35</v>
      </c>
      <c r="B1959" s="126">
        <v>2024</v>
      </c>
      <c r="C1959" s="165" t="s">
        <v>2131</v>
      </c>
      <c r="D1959" s="166">
        <v>3.2777362340350981E-2</v>
      </c>
      <c r="E1959" s="130">
        <v>1.1786186016122725E-2</v>
      </c>
      <c r="F1959" s="131">
        <v>5.9486497804692472E-2</v>
      </c>
      <c r="G1959" s="131">
        <v>1.2277780895310435E-3</v>
      </c>
      <c r="H1959" s="145">
        <v>2.0000005732018797E-3</v>
      </c>
      <c r="I1959" s="145">
        <v>1.5750004513964792E-2</v>
      </c>
      <c r="J1959" s="132">
        <v>1.3329635191910384E-3</v>
      </c>
      <c r="K1959" s="146">
        <v>5.5303344833019258E-5</v>
      </c>
      <c r="L1959" s="147">
        <v>5.7803916681410265E-5</v>
      </c>
    </row>
    <row r="1960" spans="1:12" ht="15.75" x14ac:dyDescent="0.25">
      <c r="A1960" s="164" t="s">
        <v>35</v>
      </c>
      <c r="B1960" s="126">
        <v>2025</v>
      </c>
      <c r="C1960" s="165" t="s">
        <v>2132</v>
      </c>
      <c r="D1960" s="166">
        <v>3.1857678564620205E-2</v>
      </c>
      <c r="E1960" s="130">
        <v>1.0224485558616063E-2</v>
      </c>
      <c r="F1960" s="131">
        <v>5.2282420750166196E-2</v>
      </c>
      <c r="G1960" s="131">
        <v>1.178759413068784E-3</v>
      </c>
      <c r="H1960" s="145">
        <v>2.0000005732018805E-3</v>
      </c>
      <c r="I1960" s="145">
        <v>1.5750004513964803E-2</v>
      </c>
      <c r="J1960" s="132">
        <v>1.2798834613088775E-3</v>
      </c>
      <c r="K1960" s="146">
        <v>5.0108879457752813E-5</v>
      </c>
      <c r="L1960" s="147">
        <v>5.2374580631972932E-5</v>
      </c>
    </row>
    <row r="1961" spans="1:12" ht="15.75" x14ac:dyDescent="0.25">
      <c r="A1961" s="164" t="s">
        <v>35</v>
      </c>
      <c r="B1961" s="126">
        <v>2026</v>
      </c>
      <c r="C1961" s="165" t="s">
        <v>2133</v>
      </c>
      <c r="D1961" s="166">
        <v>3.106768122813346E-2</v>
      </c>
      <c r="E1961" s="130">
        <v>8.9150425163856909E-3</v>
      </c>
      <c r="F1961" s="131">
        <v>4.632141697872532E-2</v>
      </c>
      <c r="G1961" s="131">
        <v>1.1241028677264756E-3</v>
      </c>
      <c r="H1961" s="145">
        <v>2.0000005732018801E-3</v>
      </c>
      <c r="I1961" s="145">
        <v>1.5750004513964799E-2</v>
      </c>
      <c r="J1961" s="132">
        <v>1.2206300004815518E-3</v>
      </c>
      <c r="K1961" s="146">
        <v>4.5637572055499681E-5</v>
      </c>
      <c r="L1961" s="147">
        <v>4.7701100550122735E-5</v>
      </c>
    </row>
    <row r="1962" spans="1:12" ht="15.75" x14ac:dyDescent="0.25">
      <c r="A1962" s="164" t="s">
        <v>35</v>
      </c>
      <c r="B1962" s="126">
        <v>2027</v>
      </c>
      <c r="C1962" s="165" t="s">
        <v>2134</v>
      </c>
      <c r="D1962" s="166">
        <v>3.0369748300211802E-2</v>
      </c>
      <c r="E1962" s="130">
        <v>7.8517304451950834E-3</v>
      </c>
      <c r="F1962" s="131">
        <v>4.1518324725910473E-2</v>
      </c>
      <c r="G1962" s="131">
        <v>1.0675561938867778E-3</v>
      </c>
      <c r="H1962" s="145">
        <v>2.0000005732018801E-3</v>
      </c>
      <c r="I1962" s="145">
        <v>1.5750004513964803E-2</v>
      </c>
      <c r="J1962" s="132">
        <v>1.1594146105788315E-3</v>
      </c>
      <c r="K1962" s="146">
        <v>3.8941088403888998E-5</v>
      </c>
      <c r="L1962" s="147">
        <v>4.0701831622992342E-5</v>
      </c>
    </row>
    <row r="1963" spans="1:12" ht="15.75" x14ac:dyDescent="0.25">
      <c r="A1963" s="164" t="s">
        <v>35</v>
      </c>
      <c r="B1963" s="126">
        <v>2028</v>
      </c>
      <c r="C1963" s="165" t="s">
        <v>2135</v>
      </c>
      <c r="D1963" s="166">
        <v>2.9747810690274351E-2</v>
      </c>
      <c r="E1963" s="130">
        <v>6.9837968927963729E-3</v>
      </c>
      <c r="F1963" s="131">
        <v>3.7614143278998043E-2</v>
      </c>
      <c r="G1963" s="131">
        <v>1.0076228626371571E-3</v>
      </c>
      <c r="H1963" s="145">
        <v>2.0000005732018801E-3</v>
      </c>
      <c r="I1963" s="145">
        <v>1.5750004513964803E-2</v>
      </c>
      <c r="J1963" s="132">
        <v>1.0944090694765725E-3</v>
      </c>
      <c r="K1963" s="146">
        <v>3.4754134745098454E-5</v>
      </c>
      <c r="L1963" s="147">
        <v>3.6325562499082945E-5</v>
      </c>
    </row>
    <row r="1964" spans="1:12" ht="15.75" x14ac:dyDescent="0.25">
      <c r="A1964" s="164" t="s">
        <v>35</v>
      </c>
      <c r="B1964" s="126">
        <v>2029</v>
      </c>
      <c r="C1964" s="165" t="s">
        <v>2136</v>
      </c>
      <c r="D1964" s="166">
        <v>2.9193671001985201E-2</v>
      </c>
      <c r="E1964" s="130">
        <v>6.2275483023510637E-3</v>
      </c>
      <c r="F1964" s="131">
        <v>3.4296024744845471E-2</v>
      </c>
      <c r="G1964" s="131">
        <v>9.4830847173413746E-4</v>
      </c>
      <c r="H1964" s="145">
        <v>2.0000005732018805E-3</v>
      </c>
      <c r="I1964" s="145">
        <v>1.5750004513964803E-2</v>
      </c>
      <c r="J1964" s="132">
        <v>1.0300526215254759E-3</v>
      </c>
      <c r="K1964" s="146">
        <v>3.1134981989837404E-5</v>
      </c>
      <c r="L1964" s="147">
        <v>3.2542767715981466E-5</v>
      </c>
    </row>
    <row r="1965" spans="1:12" ht="15.75" x14ac:dyDescent="0.25">
      <c r="A1965" s="164" t="s">
        <v>35</v>
      </c>
      <c r="B1965" s="126">
        <v>2030</v>
      </c>
      <c r="C1965" s="165" t="s">
        <v>2137</v>
      </c>
      <c r="D1965" s="166">
        <v>2.8702431983227257E-2</v>
      </c>
      <c r="E1965" s="130">
        <v>5.5977654977547994E-3</v>
      </c>
      <c r="F1965" s="131">
        <v>3.156050322131617E-2</v>
      </c>
      <c r="G1965" s="131">
        <v>8.9219077605729097E-4</v>
      </c>
      <c r="H1965" s="145">
        <v>2.0000005732018801E-3</v>
      </c>
      <c r="I1965" s="145">
        <v>1.5750004513964803E-2</v>
      </c>
      <c r="J1965" s="132">
        <v>9.6912013090450486E-4</v>
      </c>
      <c r="K1965" s="146">
        <v>2.8760420464913052E-5</v>
      </c>
      <c r="L1965" s="147">
        <v>3.0060839055860724E-5</v>
      </c>
    </row>
    <row r="1966" spans="1:12" ht="15.75" x14ac:dyDescent="0.25">
      <c r="A1966" s="164" t="s">
        <v>35</v>
      </c>
      <c r="B1966" s="126">
        <v>2031</v>
      </c>
      <c r="C1966" s="165" t="s">
        <v>2138</v>
      </c>
      <c r="D1966" s="166">
        <v>2.8266613669873639E-2</v>
      </c>
      <c r="E1966" s="130">
        <v>5.0493181124319098E-3</v>
      </c>
      <c r="F1966" s="131">
        <v>2.9217327516955462E-2</v>
      </c>
      <c r="G1966" s="131">
        <v>8.3887003100956755E-4</v>
      </c>
      <c r="H1966" s="145">
        <v>2.0000005732018797E-3</v>
      </c>
      <c r="I1966" s="145">
        <v>1.5750004513964799E-2</v>
      </c>
      <c r="J1966" s="132">
        <v>9.1119957328174804E-4</v>
      </c>
      <c r="K1966" s="146">
        <v>2.7093953969504499E-5</v>
      </c>
      <c r="L1966" s="147">
        <v>2.8319022340365368E-5</v>
      </c>
    </row>
    <row r="1967" spans="1:12" ht="15.75" x14ac:dyDescent="0.25">
      <c r="A1967" s="164" t="s">
        <v>35</v>
      </c>
      <c r="B1967" s="126">
        <v>2032</v>
      </c>
      <c r="C1967" s="165" t="s">
        <v>2139</v>
      </c>
      <c r="D1967" s="166">
        <v>2.7881544317124612E-2</v>
      </c>
      <c r="E1967" s="130">
        <v>4.5766326914688776E-3</v>
      </c>
      <c r="F1967" s="131">
        <v>2.7287274693400448E-2</v>
      </c>
      <c r="G1967" s="131">
        <v>7.884341647559841E-4</v>
      </c>
      <c r="H1967" s="145">
        <v>2.0000005732018797E-3</v>
      </c>
      <c r="I1967" s="145">
        <v>1.5750004513964796E-2</v>
      </c>
      <c r="J1967" s="132">
        <v>8.564170796888606E-4</v>
      </c>
      <c r="K1967" s="146">
        <v>2.541580335730219E-5</v>
      </c>
      <c r="L1967" s="147">
        <v>2.6564993204162331E-5</v>
      </c>
    </row>
    <row r="1968" spans="1:12" ht="15.75" x14ac:dyDescent="0.25">
      <c r="A1968" s="164" t="s">
        <v>35</v>
      </c>
      <c r="B1968" s="126">
        <v>2033</v>
      </c>
      <c r="C1968" s="165" t="s">
        <v>2140</v>
      </c>
      <c r="D1968" s="166">
        <v>2.7543354267010222E-2</v>
      </c>
      <c r="E1968" s="130">
        <v>4.1596448155050885E-3</v>
      </c>
      <c r="F1968" s="131">
        <v>2.5634856225830043E-2</v>
      </c>
      <c r="G1968" s="131">
        <v>7.4104648504776842E-4</v>
      </c>
      <c r="H1968" s="145">
        <v>2.0000005732018801E-3</v>
      </c>
      <c r="I1968" s="145">
        <v>1.5750004513964799E-2</v>
      </c>
      <c r="J1968" s="132">
        <v>8.0493396748085961E-4</v>
      </c>
      <c r="K1968" s="146">
        <v>2.4110498751128167E-5</v>
      </c>
      <c r="L1968" s="147">
        <v>2.5200668515900568E-5</v>
      </c>
    </row>
    <row r="1969" spans="1:12" ht="15.75" x14ac:dyDescent="0.25">
      <c r="A1969" s="164" t="s">
        <v>35</v>
      </c>
      <c r="B1969" s="126">
        <v>2034</v>
      </c>
      <c r="C1969" s="165" t="s">
        <v>2141</v>
      </c>
      <c r="D1969" s="166">
        <v>2.724707786156497E-2</v>
      </c>
      <c r="E1969" s="130">
        <v>3.7896213403570797E-3</v>
      </c>
      <c r="F1969" s="131">
        <v>2.4246551250861292E-2</v>
      </c>
      <c r="G1969" s="131">
        <v>6.9670218877671062E-4</v>
      </c>
      <c r="H1969" s="145">
        <v>2.0000005732018801E-3</v>
      </c>
      <c r="I1969" s="145">
        <v>1.5750004513964799E-2</v>
      </c>
      <c r="J1969" s="132">
        <v>7.5675662433953063E-4</v>
      </c>
      <c r="K1969" s="146">
        <v>2.2904026833319644E-5</v>
      </c>
      <c r="L1969" s="147">
        <v>2.3939645291608497E-5</v>
      </c>
    </row>
    <row r="1970" spans="1:12" ht="15.75" x14ac:dyDescent="0.25">
      <c r="A1970" s="164" t="s">
        <v>35</v>
      </c>
      <c r="B1970" s="126">
        <v>2035</v>
      </c>
      <c r="C1970" s="165" t="s">
        <v>2142</v>
      </c>
      <c r="D1970" s="166">
        <v>2.6988679671353672E-2</v>
      </c>
      <c r="E1970" s="130">
        <v>3.4658919653671304E-3</v>
      </c>
      <c r="F1970" s="131">
        <v>2.3098884147956612E-2</v>
      </c>
      <c r="G1970" s="131">
        <v>6.5580708363271914E-4</v>
      </c>
      <c r="H1970" s="145">
        <v>2.0000005732018801E-3</v>
      </c>
      <c r="I1970" s="145">
        <v>1.5750004513964799E-2</v>
      </c>
      <c r="J1970" s="132">
        <v>7.1232700246316922E-4</v>
      </c>
      <c r="K1970" s="146">
        <v>2.1782244838561445E-5</v>
      </c>
      <c r="L1970" s="147">
        <v>2.2767141292881286E-5</v>
      </c>
    </row>
    <row r="1971" spans="1:12" ht="15.75" x14ac:dyDescent="0.25">
      <c r="A1971" s="164" t="s">
        <v>35</v>
      </c>
      <c r="B1971" s="126">
        <v>2036</v>
      </c>
      <c r="C1971" s="165" t="s">
        <v>2143</v>
      </c>
      <c r="D1971" s="166">
        <v>2.6765595035298954E-2</v>
      </c>
      <c r="E1971" s="130">
        <v>3.1817361432717561E-3</v>
      </c>
      <c r="F1971" s="131">
        <v>2.2131471562995036E-2</v>
      </c>
      <c r="G1971" s="131">
        <v>6.1967434100955671E-4</v>
      </c>
      <c r="H1971" s="145">
        <v>2.0000005732018801E-3</v>
      </c>
      <c r="I1971" s="145">
        <v>1.5750004513964799E-2</v>
      </c>
      <c r="J1971" s="132">
        <v>6.730761533652092E-4</v>
      </c>
      <c r="K1971" s="146">
        <v>2.0677712954211946E-5</v>
      </c>
      <c r="L1971" s="147">
        <v>2.1612667378009131E-5</v>
      </c>
    </row>
    <row r="1972" spans="1:12" ht="15.75" x14ac:dyDescent="0.25">
      <c r="A1972" s="164" t="s">
        <v>35</v>
      </c>
      <c r="B1972" s="126">
        <v>2037</v>
      </c>
      <c r="C1972" s="165" t="s">
        <v>2144</v>
      </c>
      <c r="D1972" s="166">
        <v>2.6574724772723931E-2</v>
      </c>
      <c r="E1972" s="130">
        <v>2.9332741339650704E-3</v>
      </c>
      <c r="F1972" s="131">
        <v>2.1321123691135417E-2</v>
      </c>
      <c r="G1972" s="131">
        <v>5.8714676598713817E-4</v>
      </c>
      <c r="H1972" s="145">
        <v>2.0000005732018797E-3</v>
      </c>
      <c r="I1972" s="145">
        <v>1.5750004513964796E-2</v>
      </c>
      <c r="J1972" s="132">
        <v>6.3774097717498289E-4</v>
      </c>
      <c r="K1972" s="146">
        <v>1.9697681654495349E-5</v>
      </c>
      <c r="L1972" s="147">
        <v>2.0588323411743814E-5</v>
      </c>
    </row>
    <row r="1973" spans="1:12" ht="15.75" x14ac:dyDescent="0.25">
      <c r="A1973" s="164" t="s">
        <v>35</v>
      </c>
      <c r="B1973" s="126">
        <v>2038</v>
      </c>
      <c r="C1973" s="165" t="s">
        <v>2145</v>
      </c>
      <c r="D1973" s="166">
        <v>2.6412970195335346E-2</v>
      </c>
      <c r="E1973" s="130">
        <v>2.714334627793111E-3</v>
      </c>
      <c r="F1973" s="131">
        <v>2.0619175572688799E-2</v>
      </c>
      <c r="G1973" s="131">
        <v>5.5821012600567037E-4</v>
      </c>
      <c r="H1973" s="145">
        <v>2.0000005732018801E-3</v>
      </c>
      <c r="I1973" s="145">
        <v>1.5750004513964799E-2</v>
      </c>
      <c r="J1973" s="132">
        <v>6.0630461843105745E-4</v>
      </c>
      <c r="K1973" s="146">
        <v>1.8874628391660032E-5</v>
      </c>
      <c r="L1973" s="147">
        <v>1.9728055332607862E-5</v>
      </c>
    </row>
    <row r="1974" spans="1:12" ht="15.75" x14ac:dyDescent="0.25">
      <c r="A1974" s="164" t="s">
        <v>35</v>
      </c>
      <c r="B1974" s="126">
        <v>2039</v>
      </c>
      <c r="C1974" s="165" t="s">
        <v>2146</v>
      </c>
      <c r="D1974" s="166">
        <v>2.6276710234574303E-2</v>
      </c>
      <c r="E1974" s="130">
        <v>2.506644310424569E-3</v>
      </c>
      <c r="F1974" s="131">
        <v>1.9953271293507935E-2</v>
      </c>
      <c r="G1974" s="131">
        <v>5.3250736704804115E-4</v>
      </c>
      <c r="H1974" s="145">
        <v>2.0000005732018801E-3</v>
      </c>
      <c r="I1974" s="145">
        <v>1.5750004513964799E-2</v>
      </c>
      <c r="J1974" s="132">
        <v>5.78380458446904E-4</v>
      </c>
      <c r="K1974" s="146">
        <v>1.8168196643489367E-5</v>
      </c>
      <c r="L1974" s="147">
        <v>1.8989681875529358E-5</v>
      </c>
    </row>
    <row r="1975" spans="1:12" ht="15.75" x14ac:dyDescent="0.25">
      <c r="A1975" s="164" t="s">
        <v>35</v>
      </c>
      <c r="B1975" s="126">
        <v>2040</v>
      </c>
      <c r="C1975" s="165" t="s">
        <v>2147</v>
      </c>
      <c r="D1975" s="166">
        <v>2.616356376103976E-2</v>
      </c>
      <c r="E1975" s="130">
        <v>2.3275873266741295E-3</v>
      </c>
      <c r="F1975" s="131">
        <v>1.9418743675820478E-2</v>
      </c>
      <c r="G1975" s="131">
        <v>5.1015534457030673E-4</v>
      </c>
      <c r="H1975" s="145">
        <v>2.0000005732018801E-3</v>
      </c>
      <c r="I1975" s="145">
        <v>1.5750004513964796E-2</v>
      </c>
      <c r="J1975" s="132">
        <v>5.5409672548372671E-4</v>
      </c>
      <c r="K1975" s="146">
        <v>1.7551548119828939E-5</v>
      </c>
      <c r="L1975" s="147">
        <v>1.834515124196633E-5</v>
      </c>
    </row>
    <row r="1976" spans="1:12" ht="15.75" x14ac:dyDescent="0.25">
      <c r="A1976" s="164" t="s">
        <v>35</v>
      </c>
      <c r="B1976" s="126">
        <v>2041</v>
      </c>
      <c r="C1976" s="165" t="s">
        <v>2148</v>
      </c>
      <c r="D1976" s="166">
        <v>2.6070712444133934E-2</v>
      </c>
      <c r="E1976" s="130">
        <v>2.1963241065105074E-3</v>
      </c>
      <c r="F1976" s="131">
        <v>1.9016824312533591E-2</v>
      </c>
      <c r="G1976" s="131">
        <v>4.925695587132432E-4</v>
      </c>
      <c r="H1976" s="145">
        <v>2.0000005732018801E-3</v>
      </c>
      <c r="I1976" s="145">
        <v>1.5750004513964799E-2</v>
      </c>
      <c r="J1976" s="132">
        <v>5.3499130367503517E-4</v>
      </c>
      <c r="K1976" s="146">
        <v>1.706247386317949E-5</v>
      </c>
      <c r="L1976" s="147">
        <v>1.7833963217666062E-5</v>
      </c>
    </row>
    <row r="1977" spans="1:12" ht="15.75" x14ac:dyDescent="0.25">
      <c r="A1977" s="164" t="s">
        <v>35</v>
      </c>
      <c r="B1977" s="126">
        <v>2042</v>
      </c>
      <c r="C1977" s="165" t="s">
        <v>2149</v>
      </c>
      <c r="D1977" s="166">
        <v>2.5994197408851193E-2</v>
      </c>
      <c r="E1977" s="130">
        <v>2.0812117352464413E-3</v>
      </c>
      <c r="F1977" s="131">
        <v>1.8632201804985368E-2</v>
      </c>
      <c r="G1977" s="131">
        <v>4.775999593592716E-4</v>
      </c>
      <c r="H1977" s="145">
        <v>2.0000005732018801E-3</v>
      </c>
      <c r="I1977" s="145">
        <v>1.5750004513964799E-2</v>
      </c>
      <c r="J1977" s="132">
        <v>5.1872718107976237E-4</v>
      </c>
      <c r="K1977" s="146">
        <v>1.6668791869303647E-5</v>
      </c>
      <c r="L1977" s="147">
        <v>1.7422480670965108E-5</v>
      </c>
    </row>
    <row r="1978" spans="1:12" ht="15.75" x14ac:dyDescent="0.25">
      <c r="A1978" s="164" t="s">
        <v>35</v>
      </c>
      <c r="B1978" s="126">
        <v>2043</v>
      </c>
      <c r="C1978" s="165" t="s">
        <v>2150</v>
      </c>
      <c r="D1978" s="166">
        <v>2.5931811406203886E-2</v>
      </c>
      <c r="E1978" s="130">
        <v>1.9969333951348053E-3</v>
      </c>
      <c r="F1978" s="131">
        <v>1.836283084608888E-2</v>
      </c>
      <c r="G1978" s="131">
        <v>4.6506567803221264E-4</v>
      </c>
      <c r="H1978" s="145">
        <v>2.0000005732018805E-3</v>
      </c>
      <c r="I1978" s="145">
        <v>1.5750004513964799E-2</v>
      </c>
      <c r="J1978" s="132">
        <v>5.0510827531720251E-4</v>
      </c>
      <c r="K1978" s="146">
        <v>1.6355668399591705E-5</v>
      </c>
      <c r="L1978" s="147">
        <v>1.709519914741762E-5</v>
      </c>
    </row>
    <row r="1979" spans="1:12" ht="15.75" x14ac:dyDescent="0.25">
      <c r="A1979" s="164" t="s">
        <v>35</v>
      </c>
      <c r="B1979" s="126">
        <v>2044</v>
      </c>
      <c r="C1979" s="165" t="s">
        <v>2151</v>
      </c>
      <c r="D1979" s="166">
        <v>2.5881005651103225E-2</v>
      </c>
      <c r="E1979" s="130">
        <v>1.931987722933897E-3</v>
      </c>
      <c r="F1979" s="131">
        <v>1.8139161478033475E-2</v>
      </c>
      <c r="G1979" s="131">
        <v>4.5454052720136028E-4</v>
      </c>
      <c r="H1979" s="145">
        <v>2.0000005732018801E-3</v>
      </c>
      <c r="I1979" s="145">
        <v>1.5750004513964799E-2</v>
      </c>
      <c r="J1979" s="132">
        <v>4.9367165560811358E-4</v>
      </c>
      <c r="K1979" s="146">
        <v>1.6109250079923317E-5</v>
      </c>
      <c r="L1979" s="147">
        <v>1.6837638884798938E-5</v>
      </c>
    </row>
    <row r="1980" spans="1:12" ht="15.75" x14ac:dyDescent="0.25">
      <c r="A1980" s="164" t="s">
        <v>35</v>
      </c>
      <c r="B1980" s="126">
        <v>2045</v>
      </c>
      <c r="C1980" s="165" t="s">
        <v>2152</v>
      </c>
      <c r="D1980" s="166">
        <v>2.5839041557564457E-2</v>
      </c>
      <c r="E1980" s="130">
        <v>1.8857890503913473E-3</v>
      </c>
      <c r="F1980" s="131">
        <v>1.7983852438599571E-2</v>
      </c>
      <c r="G1980" s="131">
        <v>4.4575731289123692E-4</v>
      </c>
      <c r="H1980" s="145">
        <v>2.0000005732018801E-3</v>
      </c>
      <c r="I1980" s="145">
        <v>1.5750004513964799E-2</v>
      </c>
      <c r="J1980" s="132">
        <v>4.8412733862147661E-4</v>
      </c>
      <c r="K1980" s="146">
        <v>1.5915035754239646E-5</v>
      </c>
      <c r="L1980" s="147">
        <v>1.6634643049121144E-5</v>
      </c>
    </row>
    <row r="1981" spans="1:12" ht="15.75" x14ac:dyDescent="0.25">
      <c r="A1981" s="164" t="s">
        <v>35</v>
      </c>
      <c r="B1981" s="126">
        <v>2046</v>
      </c>
      <c r="C1981" s="165" t="s">
        <v>2153</v>
      </c>
      <c r="D1981" s="166">
        <v>2.5805373149462119E-2</v>
      </c>
      <c r="E1981" s="130">
        <v>1.8454146415076398E-3</v>
      </c>
      <c r="F1981" s="131">
        <v>1.7855033446329473E-2</v>
      </c>
      <c r="G1981" s="131">
        <v>4.3851479098588696E-4</v>
      </c>
      <c r="H1981" s="145">
        <v>2.0000005732018801E-3</v>
      </c>
      <c r="I1981" s="145">
        <v>1.5750004513964799E-2</v>
      </c>
      <c r="J1981" s="132">
        <v>4.76256747869081E-4</v>
      </c>
      <c r="K1981" s="146">
        <v>1.5766067431659175E-5</v>
      </c>
      <c r="L1981" s="147">
        <v>1.6478939040030719E-5</v>
      </c>
    </row>
    <row r="1982" spans="1:12" ht="15.75" x14ac:dyDescent="0.25">
      <c r="A1982" s="164" t="s">
        <v>35</v>
      </c>
      <c r="B1982" s="126">
        <v>2047</v>
      </c>
      <c r="C1982" s="165" t="s">
        <v>2154</v>
      </c>
      <c r="D1982" s="166">
        <v>2.5777942378879641E-2</v>
      </c>
      <c r="E1982" s="130">
        <v>1.8108439473375837E-3</v>
      </c>
      <c r="F1982" s="131">
        <v>1.774084179433431E-2</v>
      </c>
      <c r="G1982" s="131">
        <v>4.3263088822112115E-4</v>
      </c>
      <c r="H1982" s="145">
        <v>2.0000005732018801E-3</v>
      </c>
      <c r="I1982" s="145">
        <v>1.5750004513964799E-2</v>
      </c>
      <c r="J1982" s="132">
        <v>4.6986243031491069E-4</v>
      </c>
      <c r="K1982" s="146">
        <v>1.5648935266401651E-5</v>
      </c>
      <c r="L1982" s="147">
        <v>1.6356510678026529E-5</v>
      </c>
    </row>
    <row r="1983" spans="1:12" ht="15.75" x14ac:dyDescent="0.25">
      <c r="A1983" s="164" t="s">
        <v>35</v>
      </c>
      <c r="B1983" s="126">
        <v>2048</v>
      </c>
      <c r="C1983" s="165" t="s">
        <v>2155</v>
      </c>
      <c r="D1983" s="166">
        <v>2.5755856251426762E-2</v>
      </c>
      <c r="E1983" s="130">
        <v>1.783143985055766E-3</v>
      </c>
      <c r="F1983" s="131">
        <v>1.7647442002273358E-2</v>
      </c>
      <c r="G1983" s="131">
        <v>4.2784221513282003E-4</v>
      </c>
      <c r="H1983" s="145">
        <v>2.0000005732018801E-3</v>
      </c>
      <c r="I1983" s="145">
        <v>1.5750004513964799E-2</v>
      </c>
      <c r="J1983" s="132">
        <v>4.6465837016136451E-4</v>
      </c>
      <c r="K1983" s="146">
        <v>1.5553155024772714E-5</v>
      </c>
      <c r="L1983" s="147">
        <v>1.6256399678889663E-5</v>
      </c>
    </row>
    <row r="1984" spans="1:12" ht="15.75" x14ac:dyDescent="0.25">
      <c r="A1984" s="164" t="s">
        <v>35</v>
      </c>
      <c r="B1984" s="126">
        <v>2049</v>
      </c>
      <c r="C1984" s="165" t="s">
        <v>2156</v>
      </c>
      <c r="D1984" s="166">
        <v>2.5737430854745502E-2</v>
      </c>
      <c r="E1984" s="130">
        <v>1.77267832203054E-3</v>
      </c>
      <c r="F1984" s="131">
        <v>1.7652815439109511E-2</v>
      </c>
      <c r="G1984" s="131">
        <v>4.2473785706703779E-4</v>
      </c>
      <c r="H1984" s="145">
        <v>2.0000005732018797E-3</v>
      </c>
      <c r="I1984" s="145">
        <v>1.5750004513964799E-2</v>
      </c>
      <c r="J1984" s="132">
        <v>4.6128534465596991E-4</v>
      </c>
      <c r="K1984" s="146">
        <v>1.547652768518276E-5</v>
      </c>
      <c r="L1984" s="147">
        <v>1.6176307591032237E-5</v>
      </c>
    </row>
    <row r="1985" spans="1:12" ht="15.75" x14ac:dyDescent="0.25">
      <c r="A1985" s="164" t="s">
        <v>35</v>
      </c>
      <c r="B1985" s="126">
        <v>2050</v>
      </c>
      <c r="C1985" s="165" t="s">
        <v>2157</v>
      </c>
      <c r="D1985" s="166">
        <v>2.5723378742327059E-2</v>
      </c>
      <c r="E1985" s="130">
        <v>1.7644626746200689E-3</v>
      </c>
      <c r="F1985" s="131">
        <v>1.7660286272041477E-2</v>
      </c>
      <c r="G1985" s="131">
        <v>4.2228466410464962E-4</v>
      </c>
      <c r="H1985" s="145">
        <v>2.0000005732018801E-3</v>
      </c>
      <c r="I1985" s="145">
        <v>1.5750004513964803E-2</v>
      </c>
      <c r="J1985" s="132">
        <v>4.5862027020549933E-4</v>
      </c>
      <c r="K1985" s="146">
        <v>1.5405809581758988E-5</v>
      </c>
      <c r="L1985" s="147">
        <v>1.6102391928778585E-5</v>
      </c>
    </row>
    <row r="1986" spans="1:12" ht="15.75" x14ac:dyDescent="0.25">
      <c r="A1986" s="164" t="s">
        <v>32</v>
      </c>
      <c r="B1986" s="126">
        <v>2015</v>
      </c>
      <c r="C1986" s="165" t="s">
        <v>34</v>
      </c>
      <c r="D1986" s="166">
        <v>4.2815164581856718E-2</v>
      </c>
      <c r="E1986" s="130">
        <v>0.10642775053246198</v>
      </c>
      <c r="F1986" s="131">
        <v>0.37122816095523958</v>
      </c>
      <c r="G1986" s="131">
        <v>3.2294707371760545E-3</v>
      </c>
      <c r="H1986" s="145">
        <v>2.0000005732018801E-3</v>
      </c>
      <c r="I1986" s="145">
        <v>1.5750004513964796E-2</v>
      </c>
      <c r="J1986" s="132">
        <v>3.4924873276453248E-3</v>
      </c>
      <c r="K1986" s="146">
        <v>2.6092190840573378E-4</v>
      </c>
      <c r="L1986" s="147">
        <v>2.7271963928002089E-4</v>
      </c>
    </row>
    <row r="1987" spans="1:12" ht="15.75" x14ac:dyDescent="0.25">
      <c r="A1987" s="164" t="s">
        <v>32</v>
      </c>
      <c r="B1987" s="126">
        <v>2016</v>
      </c>
      <c r="C1987" s="165" t="s">
        <v>33</v>
      </c>
      <c r="D1987" s="166">
        <v>4.2021988571603601E-2</v>
      </c>
      <c r="E1987" s="130">
        <v>9.1878645724254998E-2</v>
      </c>
      <c r="F1987" s="131">
        <v>0.32901238205853622</v>
      </c>
      <c r="G1987" s="131">
        <v>2.9675268921614943E-3</v>
      </c>
      <c r="H1987" s="145">
        <v>2.0000005732018805E-3</v>
      </c>
      <c r="I1987" s="145">
        <v>1.5750004513964799E-2</v>
      </c>
      <c r="J1987" s="132">
        <v>3.2107352286676692E-3</v>
      </c>
      <c r="K1987" s="146">
        <v>2.3607692880887391E-4</v>
      </c>
      <c r="L1987" s="147">
        <v>2.467512799537547E-4</v>
      </c>
    </row>
    <row r="1988" spans="1:12" ht="15.75" x14ac:dyDescent="0.25">
      <c r="A1988" s="164" t="s">
        <v>32</v>
      </c>
      <c r="B1988" s="126">
        <v>2017</v>
      </c>
      <c r="C1988" s="165" t="s">
        <v>2158</v>
      </c>
      <c r="D1988" s="166">
        <v>4.1056001526082048E-2</v>
      </c>
      <c r="E1988" s="130">
        <v>7.9127001592180959E-2</v>
      </c>
      <c r="F1988" s="131">
        <v>0.29140309164631562</v>
      </c>
      <c r="G1988" s="131">
        <v>2.7767947733221671E-3</v>
      </c>
      <c r="H1988" s="145">
        <v>2.0000005732018805E-3</v>
      </c>
      <c r="I1988" s="145">
        <v>1.5750004513964799E-2</v>
      </c>
      <c r="J1988" s="132">
        <v>3.0058593916873376E-3</v>
      </c>
      <c r="K1988" s="146">
        <v>2.1846391302814957E-4</v>
      </c>
      <c r="L1988" s="147">
        <v>2.2834188175602615E-4</v>
      </c>
    </row>
    <row r="1989" spans="1:12" ht="15.75" x14ac:dyDescent="0.25">
      <c r="A1989" s="164" t="s">
        <v>32</v>
      </c>
      <c r="B1989" s="126">
        <v>2018</v>
      </c>
      <c r="C1989" s="165" t="s">
        <v>2159</v>
      </c>
      <c r="D1989" s="166">
        <v>4.0042915643214348E-2</v>
      </c>
      <c r="E1989" s="130">
        <v>6.8264034408666907E-2</v>
      </c>
      <c r="F1989" s="131">
        <v>0.25718815370512565</v>
      </c>
      <c r="G1989" s="131">
        <v>2.6312122148811645E-3</v>
      </c>
      <c r="H1989" s="145">
        <v>2.0000005732018801E-3</v>
      </c>
      <c r="I1989" s="145">
        <v>1.5750004513964796E-2</v>
      </c>
      <c r="J1989" s="132">
        <v>2.8494821671837217E-3</v>
      </c>
      <c r="K1989" s="146">
        <v>2.0283610494559957E-4</v>
      </c>
      <c r="L1989" s="147">
        <v>2.1200745353935438E-4</v>
      </c>
    </row>
    <row r="1990" spans="1:12" ht="15.75" x14ac:dyDescent="0.25">
      <c r="A1990" s="164" t="s">
        <v>32</v>
      </c>
      <c r="B1990" s="126">
        <v>2019</v>
      </c>
      <c r="C1990" s="165" t="s">
        <v>2160</v>
      </c>
      <c r="D1990" s="166">
        <v>3.8993558754613217E-2</v>
      </c>
      <c r="E1990" s="130">
        <v>5.8394639958340142E-2</v>
      </c>
      <c r="F1990" s="131">
        <v>0.22606658134610355</v>
      </c>
      <c r="G1990" s="131">
        <v>2.5092134910137589E-3</v>
      </c>
      <c r="H1990" s="145">
        <v>2.0000005732018801E-3</v>
      </c>
      <c r="I1990" s="145">
        <v>1.5750004513964799E-2</v>
      </c>
      <c r="J1990" s="132">
        <v>2.718525639768809E-3</v>
      </c>
      <c r="K1990" s="146">
        <v>1.8851911354825031E-4</v>
      </c>
      <c r="L1990" s="147">
        <v>1.9704311132172532E-4</v>
      </c>
    </row>
    <row r="1991" spans="1:12" ht="15.75" x14ac:dyDescent="0.25">
      <c r="A1991" s="164" t="s">
        <v>32</v>
      </c>
      <c r="B1991" s="126">
        <v>2020</v>
      </c>
      <c r="C1991" s="165" t="s">
        <v>2161</v>
      </c>
      <c r="D1991" s="166">
        <v>3.7920136161460484E-2</v>
      </c>
      <c r="E1991" s="130">
        <v>5.0099041711371382E-2</v>
      </c>
      <c r="F1991" s="131">
        <v>0.19832125888379179</v>
      </c>
      <c r="G1991" s="131">
        <v>2.3811998864837224E-3</v>
      </c>
      <c r="H1991" s="145">
        <v>2.0000005732018797E-3</v>
      </c>
      <c r="I1991" s="145">
        <v>1.5750004513964796E-2</v>
      </c>
      <c r="J1991" s="132">
        <v>2.5805834145907055E-3</v>
      </c>
      <c r="K1991" s="146">
        <v>1.7439059915020418E-4</v>
      </c>
      <c r="L1991" s="147">
        <v>1.8227576819695339E-4</v>
      </c>
    </row>
    <row r="1992" spans="1:12" ht="15.75" x14ac:dyDescent="0.25">
      <c r="A1992" s="164" t="s">
        <v>32</v>
      </c>
      <c r="B1992" s="126">
        <v>2021</v>
      </c>
      <c r="C1992" s="165" t="s">
        <v>2162</v>
      </c>
      <c r="D1992" s="166">
        <v>3.6830724430329052E-2</v>
      </c>
      <c r="E1992" s="130">
        <v>4.2792852522706475E-2</v>
      </c>
      <c r="F1992" s="131">
        <v>0.17259320289753829</v>
      </c>
      <c r="G1992" s="131">
        <v>2.2321885102237395E-3</v>
      </c>
      <c r="H1992" s="145">
        <v>2.0000005732018801E-3</v>
      </c>
      <c r="I1992" s="145">
        <v>1.5750004513964799E-2</v>
      </c>
      <c r="J1992" s="132">
        <v>2.4195979895101478E-3</v>
      </c>
      <c r="K1992" s="146">
        <v>1.614654490236058E-4</v>
      </c>
      <c r="L1992" s="147">
        <v>1.6876620013613454E-4</v>
      </c>
    </row>
    <row r="1993" spans="1:12" ht="15.75" x14ac:dyDescent="0.25">
      <c r="A1993" s="164" t="s">
        <v>32</v>
      </c>
      <c r="B1993" s="126">
        <v>2022</v>
      </c>
      <c r="C1993" s="165" t="s">
        <v>2163</v>
      </c>
      <c r="D1993" s="166">
        <v>3.5750942907902011E-2</v>
      </c>
      <c r="E1993" s="130">
        <v>3.4645186805388105E-2</v>
      </c>
      <c r="F1993" s="131">
        <v>0.14815799850422315</v>
      </c>
      <c r="G1993" s="131">
        <v>2.0815169667455775E-3</v>
      </c>
      <c r="H1993" s="145">
        <v>2.0000005732018801E-3</v>
      </c>
      <c r="I1993" s="145">
        <v>1.5750004513964799E-2</v>
      </c>
      <c r="J1993" s="132">
        <v>2.2573658580978041E-3</v>
      </c>
      <c r="K1993" s="146">
        <v>1.4452487749405348E-4</v>
      </c>
      <c r="L1993" s="147">
        <v>1.5105965113468915E-4</v>
      </c>
    </row>
    <row r="1994" spans="1:12" ht="15.75" x14ac:dyDescent="0.25">
      <c r="A1994" s="164" t="s">
        <v>32</v>
      </c>
      <c r="B1994" s="126">
        <v>2023</v>
      </c>
      <c r="C1994" s="165" t="s">
        <v>2164</v>
      </c>
      <c r="D1994" s="166">
        <v>3.467704108828415E-2</v>
      </c>
      <c r="E1994" s="130">
        <v>2.990044220895758E-2</v>
      </c>
      <c r="F1994" s="131">
        <v>0.12907935271724894</v>
      </c>
      <c r="G1994" s="131">
        <v>1.9464532243783155E-3</v>
      </c>
      <c r="H1994" s="145">
        <v>2.0000005732018801E-3</v>
      </c>
      <c r="I1994" s="145">
        <v>1.5750004513964803E-2</v>
      </c>
      <c r="J1994" s="132">
        <v>2.1112186028400207E-3</v>
      </c>
      <c r="K1994" s="146">
        <v>1.304477545217627E-4</v>
      </c>
      <c r="L1994" s="147">
        <v>1.3634602312789931E-4</v>
      </c>
    </row>
    <row r="1995" spans="1:12" ht="15.75" x14ac:dyDescent="0.25">
      <c r="A1995" s="164" t="s">
        <v>32</v>
      </c>
      <c r="B1995" s="126">
        <v>2024</v>
      </c>
      <c r="C1995" s="165" t="s">
        <v>2165</v>
      </c>
      <c r="D1995" s="166">
        <v>3.3615766160363665E-2</v>
      </c>
      <c r="E1995" s="130">
        <v>2.5636130260426899E-2</v>
      </c>
      <c r="F1995" s="131">
        <v>0.11213933316464379</v>
      </c>
      <c r="G1995" s="131">
        <v>1.818984875267198E-3</v>
      </c>
      <c r="H1995" s="145">
        <v>2.0000005732018801E-3</v>
      </c>
      <c r="I1995" s="145">
        <v>1.5750004513964803E-2</v>
      </c>
      <c r="J1995" s="132">
        <v>1.9733420657501392E-3</v>
      </c>
      <c r="K1995" s="146">
        <v>1.1627437803456949E-4</v>
      </c>
      <c r="L1995" s="147">
        <v>1.2153178944938175E-4</v>
      </c>
    </row>
    <row r="1996" spans="1:12" ht="15.75" x14ac:dyDescent="0.25">
      <c r="A1996" s="164" t="s">
        <v>32</v>
      </c>
      <c r="B1996" s="126">
        <v>2025</v>
      </c>
      <c r="C1996" s="165" t="s">
        <v>2166</v>
      </c>
      <c r="D1996" s="166">
        <v>3.2567060335006573E-2</v>
      </c>
      <c r="E1996" s="130">
        <v>2.2484255231817959E-2</v>
      </c>
      <c r="F1996" s="131">
        <v>9.9120258613673753E-2</v>
      </c>
      <c r="G1996" s="131">
        <v>1.7271754165234308E-3</v>
      </c>
      <c r="H1996" s="145">
        <v>2.0000005732018801E-3</v>
      </c>
      <c r="I1996" s="145">
        <v>1.5750004513964799E-2</v>
      </c>
      <c r="J1996" s="132">
        <v>1.8739242362990417E-3</v>
      </c>
      <c r="K1996" s="146">
        <v>1.0691729298795815E-4</v>
      </c>
      <c r="L1996" s="147">
        <v>1.1175161853841257E-4</v>
      </c>
    </row>
    <row r="1997" spans="1:12" ht="15.75" x14ac:dyDescent="0.25">
      <c r="A1997" s="164" t="s">
        <v>32</v>
      </c>
      <c r="B1997" s="126">
        <v>2026</v>
      </c>
      <c r="C1997" s="165" t="s">
        <v>2167</v>
      </c>
      <c r="D1997" s="166">
        <v>3.1537671714192472E-2</v>
      </c>
      <c r="E1997" s="130">
        <v>1.9841117161772844E-2</v>
      </c>
      <c r="F1997" s="131">
        <v>8.827537541390805E-2</v>
      </c>
      <c r="G1997" s="131">
        <v>1.6402422873995307E-3</v>
      </c>
      <c r="H1997" s="145">
        <v>2.0000005732018801E-3</v>
      </c>
      <c r="I1997" s="145">
        <v>1.5750004513964799E-2</v>
      </c>
      <c r="J1997" s="132">
        <v>1.7798943044782444E-3</v>
      </c>
      <c r="K1997" s="146">
        <v>9.4803545954458908E-5</v>
      </c>
      <c r="L1997" s="147">
        <v>9.9090141618014843E-5</v>
      </c>
    </row>
    <row r="1998" spans="1:12" ht="15.75" x14ac:dyDescent="0.25">
      <c r="A1998" s="164" t="s">
        <v>32</v>
      </c>
      <c r="B1998" s="126">
        <v>2027</v>
      </c>
      <c r="C1998" s="165" t="s">
        <v>2168</v>
      </c>
      <c r="D1998" s="166">
        <v>3.0644544664405669E-2</v>
      </c>
      <c r="E1998" s="130">
        <v>1.7569204836876157E-2</v>
      </c>
      <c r="F1998" s="131">
        <v>7.891806139961148E-2</v>
      </c>
      <c r="G1998" s="131">
        <v>1.5473638212530226E-3</v>
      </c>
      <c r="H1998" s="145">
        <v>2.0000005732018801E-3</v>
      </c>
      <c r="I1998" s="145">
        <v>1.5750004513964799E-2</v>
      </c>
      <c r="J1998" s="132">
        <v>1.67948973558429E-3</v>
      </c>
      <c r="K1998" s="146">
        <v>8.046131636697621E-5</v>
      </c>
      <c r="L1998" s="147">
        <v>8.4099420051287504E-5</v>
      </c>
    </row>
    <row r="1999" spans="1:12" ht="15.75" x14ac:dyDescent="0.25">
      <c r="A1999" s="164" t="s">
        <v>32</v>
      </c>
      <c r="B1999" s="126">
        <v>2028</v>
      </c>
      <c r="C1999" s="165" t="s">
        <v>2169</v>
      </c>
      <c r="D1999" s="166">
        <v>2.9831381415997688E-2</v>
      </c>
      <c r="E1999" s="130">
        <v>1.554302069637736E-2</v>
      </c>
      <c r="F1999" s="131">
        <v>7.0697113181626386E-2</v>
      </c>
      <c r="G1999" s="131">
        <v>1.4474108800642831E-3</v>
      </c>
      <c r="H1999" s="145">
        <v>2.0000005732018801E-3</v>
      </c>
      <c r="I1999" s="145">
        <v>1.5750004513964799E-2</v>
      </c>
      <c r="J1999" s="132">
        <v>1.5714572129424541E-3</v>
      </c>
      <c r="K1999" s="146">
        <v>6.4522440064330818E-5</v>
      </c>
      <c r="L1999" s="147">
        <v>6.743985848995255E-5</v>
      </c>
    </row>
    <row r="2000" spans="1:12" ht="15.75" x14ac:dyDescent="0.25">
      <c r="A2000" s="164" t="s">
        <v>32</v>
      </c>
      <c r="B2000" s="126">
        <v>2029</v>
      </c>
      <c r="C2000" s="165" t="s">
        <v>2170</v>
      </c>
      <c r="D2000" s="166">
        <v>2.9091938090279188E-2</v>
      </c>
      <c r="E2000" s="130">
        <v>1.3638409157071835E-2</v>
      </c>
      <c r="F2000" s="131">
        <v>6.3147678415662378E-2</v>
      </c>
      <c r="G2000" s="131">
        <v>1.3537715249005231E-3</v>
      </c>
      <c r="H2000" s="145">
        <v>2.0000005732018797E-3</v>
      </c>
      <c r="I2000" s="145">
        <v>1.5750004513964796E-2</v>
      </c>
      <c r="J2000" s="132">
        <v>1.469995012878918E-3</v>
      </c>
      <c r="K2000" s="146">
        <v>5.5575269683675499E-5</v>
      </c>
      <c r="L2000" s="147">
        <v>5.8088136767164438E-5</v>
      </c>
    </row>
    <row r="2001" spans="1:12" ht="15.75" x14ac:dyDescent="0.25">
      <c r="A2001" s="164" t="s">
        <v>32</v>
      </c>
      <c r="B2001" s="126">
        <v>2030</v>
      </c>
      <c r="C2001" s="165" t="s">
        <v>2171</v>
      </c>
      <c r="D2001" s="166">
        <v>2.8424781000449054E-2</v>
      </c>
      <c r="E2001" s="130">
        <v>1.2139070639184677E-2</v>
      </c>
      <c r="F2001" s="131">
        <v>5.6975350410088596E-2</v>
      </c>
      <c r="G2001" s="131">
        <v>1.2674507993329534E-3</v>
      </c>
      <c r="H2001" s="145">
        <v>2.0000005732018805E-3</v>
      </c>
      <c r="I2001" s="145">
        <v>1.5750004513964803E-2</v>
      </c>
      <c r="J2001" s="132">
        <v>1.3763961560940227E-3</v>
      </c>
      <c r="K2001" s="146">
        <v>4.8901435547597166E-5</v>
      </c>
      <c r="L2001" s="147">
        <v>5.111254146615303E-5</v>
      </c>
    </row>
    <row r="2002" spans="1:12" ht="15.75" x14ac:dyDescent="0.25">
      <c r="A2002" s="164" t="s">
        <v>32</v>
      </c>
      <c r="B2002" s="126">
        <v>2031</v>
      </c>
      <c r="C2002" s="165" t="s">
        <v>2172</v>
      </c>
      <c r="D2002" s="166">
        <v>2.7825183473056556E-2</v>
      </c>
      <c r="E2002" s="130">
        <v>1.0766399618814674E-2</v>
      </c>
      <c r="F2002" s="131">
        <v>5.1355903103773394E-2</v>
      </c>
      <c r="G2002" s="131">
        <v>1.1860368344866054E-3</v>
      </c>
      <c r="H2002" s="145">
        <v>2.0000005732018797E-3</v>
      </c>
      <c r="I2002" s="145">
        <v>1.5750004513964803E-2</v>
      </c>
      <c r="J2002" s="132">
        <v>1.2879982857371677E-3</v>
      </c>
      <c r="K2002" s="146">
        <v>4.5426690106584157E-5</v>
      </c>
      <c r="L2002" s="147">
        <v>4.7480683455252089E-5</v>
      </c>
    </row>
    <row r="2003" spans="1:12" ht="15.75" x14ac:dyDescent="0.25">
      <c r="A2003" s="164" t="s">
        <v>32</v>
      </c>
      <c r="B2003" s="126">
        <v>2032</v>
      </c>
      <c r="C2003" s="165" t="s">
        <v>2173</v>
      </c>
      <c r="D2003" s="166">
        <v>2.7289743393382911E-2</v>
      </c>
      <c r="E2003" s="130">
        <v>9.5969908429086835E-3</v>
      </c>
      <c r="F2003" s="131">
        <v>4.6706891720174233E-2</v>
      </c>
      <c r="G2003" s="131">
        <v>1.1099117125482167E-3</v>
      </c>
      <c r="H2003" s="145">
        <v>2.0000005732018801E-3</v>
      </c>
      <c r="I2003" s="145">
        <v>1.5750004513964799E-2</v>
      </c>
      <c r="J2003" s="132">
        <v>1.2053729936390527E-3</v>
      </c>
      <c r="K2003" s="146">
        <v>4.1468671276617669E-5</v>
      </c>
      <c r="L2003" s="147">
        <v>4.334370057724286E-5</v>
      </c>
    </row>
    <row r="2004" spans="1:12" ht="15.75" x14ac:dyDescent="0.25">
      <c r="A2004" s="164" t="s">
        <v>32</v>
      </c>
      <c r="B2004" s="126">
        <v>2033</v>
      </c>
      <c r="C2004" s="165" t="s">
        <v>2174</v>
      </c>
      <c r="D2004" s="166">
        <v>2.6813806197046292E-2</v>
      </c>
      <c r="E2004" s="130">
        <v>8.5954760233636959E-3</v>
      </c>
      <c r="F2004" s="131">
        <v>4.2832864177771414E-2</v>
      </c>
      <c r="G2004" s="131">
        <v>1.039372822706114E-3</v>
      </c>
      <c r="H2004" s="145">
        <v>2.0000005732018797E-3</v>
      </c>
      <c r="I2004" s="145">
        <v>1.5750004513964796E-2</v>
      </c>
      <c r="J2004" s="132">
        <v>1.1288041283603874E-3</v>
      </c>
      <c r="K2004" s="146">
        <v>3.796162523881661E-5</v>
      </c>
      <c r="L2004" s="147">
        <v>3.9678081479898751E-5</v>
      </c>
    </row>
    <row r="2005" spans="1:12" ht="15.75" x14ac:dyDescent="0.25">
      <c r="A2005" s="164" t="s">
        <v>32</v>
      </c>
      <c r="B2005" s="126">
        <v>2034</v>
      </c>
      <c r="C2005" s="165" t="s">
        <v>2175</v>
      </c>
      <c r="D2005" s="166">
        <v>2.6390597642120935E-2</v>
      </c>
      <c r="E2005" s="130">
        <v>7.6459407576710331E-3</v>
      </c>
      <c r="F2005" s="131">
        <v>3.9274960898239536E-2</v>
      </c>
      <c r="G2005" s="131">
        <v>9.7167428780741197E-4</v>
      </c>
      <c r="H2005" s="145">
        <v>2.0000005732018801E-3</v>
      </c>
      <c r="I2005" s="145">
        <v>1.5750004513964796E-2</v>
      </c>
      <c r="J2005" s="132">
        <v>1.0552952283719287E-3</v>
      </c>
      <c r="K2005" s="146">
        <v>3.5143178614197779E-5</v>
      </c>
      <c r="L2005" s="147">
        <v>3.6732197205586239E-5</v>
      </c>
    </row>
    <row r="2006" spans="1:12" ht="15.75" x14ac:dyDescent="0.25">
      <c r="A2006" s="164" t="s">
        <v>32</v>
      </c>
      <c r="B2006" s="126">
        <v>2035</v>
      </c>
      <c r="C2006" s="165" t="s">
        <v>2176</v>
      </c>
      <c r="D2006" s="166">
        <v>2.6017932404183191E-2</v>
      </c>
      <c r="E2006" s="130">
        <v>6.8209961090141503E-3</v>
      </c>
      <c r="F2006" s="131">
        <v>3.6278956160128897E-2</v>
      </c>
      <c r="G2006" s="131">
        <v>9.0959287987914749E-4</v>
      </c>
      <c r="H2006" s="145">
        <v>2.0000005732018797E-3</v>
      </c>
      <c r="I2006" s="145">
        <v>1.5750004513964796E-2</v>
      </c>
      <c r="J2006" s="132">
        <v>9.878687267776663E-4</v>
      </c>
      <c r="K2006" s="146">
        <v>3.2955747203969046E-5</v>
      </c>
      <c r="L2006" s="147">
        <v>3.4445859853570188E-5</v>
      </c>
    </row>
    <row r="2007" spans="1:12" ht="15.75" x14ac:dyDescent="0.25">
      <c r="A2007" s="164" t="s">
        <v>32</v>
      </c>
      <c r="B2007" s="126">
        <v>2036</v>
      </c>
      <c r="C2007" s="165" t="s">
        <v>2177</v>
      </c>
      <c r="D2007" s="166">
        <v>2.5691159327450898E-2</v>
      </c>
      <c r="E2007" s="130">
        <v>6.1332994348323785E-3</v>
      </c>
      <c r="F2007" s="131">
        <v>3.384674452820597E-2</v>
      </c>
      <c r="G2007" s="131">
        <v>8.5815250142508488E-4</v>
      </c>
      <c r="H2007" s="145">
        <v>2.0000005732018801E-3</v>
      </c>
      <c r="I2007" s="145">
        <v>1.5750004513964799E-2</v>
      </c>
      <c r="J2007" s="132">
        <v>9.3200548997418825E-4</v>
      </c>
      <c r="K2007" s="146">
        <v>3.1000186047088429E-5</v>
      </c>
      <c r="L2007" s="147">
        <v>3.2401876898849571E-5</v>
      </c>
    </row>
    <row r="2008" spans="1:12" ht="15.75" x14ac:dyDescent="0.25">
      <c r="A2008" s="164" t="s">
        <v>32</v>
      </c>
      <c r="B2008" s="126">
        <v>2037</v>
      </c>
      <c r="C2008" s="165" t="s">
        <v>2178</v>
      </c>
      <c r="D2008" s="166">
        <v>2.5408360525502133E-2</v>
      </c>
      <c r="E2008" s="130">
        <v>5.4782844127501586E-3</v>
      </c>
      <c r="F2008" s="131">
        <v>3.1541313120430819E-2</v>
      </c>
      <c r="G2008" s="131">
        <v>8.104932423810895E-4</v>
      </c>
      <c r="H2008" s="145">
        <v>2.0000005732018801E-3</v>
      </c>
      <c r="I2008" s="145">
        <v>1.5750004513964799E-2</v>
      </c>
      <c r="J2008" s="132">
        <v>8.8024485446795632E-4</v>
      </c>
      <c r="K2008" s="146">
        <v>2.9273790634177461E-5</v>
      </c>
      <c r="L2008" s="147">
        <v>3.0597421546132852E-5</v>
      </c>
    </row>
    <row r="2009" spans="1:12" ht="15.75" x14ac:dyDescent="0.25">
      <c r="A2009" s="164" t="s">
        <v>32</v>
      </c>
      <c r="B2009" s="126">
        <v>2038</v>
      </c>
      <c r="C2009" s="165" t="s">
        <v>2179</v>
      </c>
      <c r="D2009" s="166">
        <v>2.5164014952349809E-2</v>
      </c>
      <c r="E2009" s="130">
        <v>4.8906892795655453E-3</v>
      </c>
      <c r="F2009" s="131">
        <v>2.9481904150953107E-2</v>
      </c>
      <c r="G2009" s="131">
        <v>7.6728046315733785E-4</v>
      </c>
      <c r="H2009" s="145">
        <v>2.0000005732018805E-3</v>
      </c>
      <c r="I2009" s="145">
        <v>1.5750004513964799E-2</v>
      </c>
      <c r="J2009" s="132">
        <v>8.3331003940703631E-4</v>
      </c>
      <c r="K2009" s="146">
        <v>2.7786496052726972E-5</v>
      </c>
      <c r="L2009" s="147">
        <v>2.9042878103481215E-5</v>
      </c>
    </row>
    <row r="2010" spans="1:12" ht="15.75" x14ac:dyDescent="0.25">
      <c r="A2010" s="164" t="s">
        <v>32</v>
      </c>
      <c r="B2010" s="126">
        <v>2039</v>
      </c>
      <c r="C2010" s="165" t="s">
        <v>2180</v>
      </c>
      <c r="D2010" s="166">
        <v>2.4954055704232838E-2</v>
      </c>
      <c r="E2010" s="130">
        <v>4.3191131764210196E-3</v>
      </c>
      <c r="F2010" s="131">
        <v>2.7497100104389497E-2</v>
      </c>
      <c r="G2010" s="131">
        <v>7.2776516576253587E-4</v>
      </c>
      <c r="H2010" s="145">
        <v>2.0000005732018801E-3</v>
      </c>
      <c r="I2010" s="145">
        <v>1.5750004513964799E-2</v>
      </c>
      <c r="J2010" s="132">
        <v>7.9038599493476565E-4</v>
      </c>
      <c r="K2010" s="146">
        <v>2.6548831972422393E-5</v>
      </c>
      <c r="L2010" s="147">
        <v>2.7749252345518265E-5</v>
      </c>
    </row>
    <row r="2011" spans="1:12" ht="15.75" x14ac:dyDescent="0.25">
      <c r="A2011" s="164" t="s">
        <v>32</v>
      </c>
      <c r="B2011" s="126">
        <v>2040</v>
      </c>
      <c r="C2011" s="165" t="s">
        <v>2181</v>
      </c>
      <c r="D2011" s="166">
        <v>2.4774767742777336E-2</v>
      </c>
      <c r="E2011" s="130">
        <v>3.8119882260612531E-3</v>
      </c>
      <c r="F2011" s="131">
        <v>2.5802259818180334E-2</v>
      </c>
      <c r="G2011" s="131">
        <v>6.9170581245402802E-4</v>
      </c>
      <c r="H2011" s="145">
        <v>2.0000005732018801E-3</v>
      </c>
      <c r="I2011" s="145">
        <v>1.5750004513964799E-2</v>
      </c>
      <c r="J2011" s="132">
        <v>7.5122363664919753E-4</v>
      </c>
      <c r="K2011" s="146">
        <v>2.5239625214513869E-5</v>
      </c>
      <c r="L2011" s="147">
        <v>2.6380849067536119E-5</v>
      </c>
    </row>
    <row r="2012" spans="1:12" ht="15.75" x14ac:dyDescent="0.25">
      <c r="A2012" s="164" t="s">
        <v>32</v>
      </c>
      <c r="B2012" s="126">
        <v>2041</v>
      </c>
      <c r="C2012" s="165" t="s">
        <v>2182</v>
      </c>
      <c r="D2012" s="166">
        <v>2.4624075905154155E-2</v>
      </c>
      <c r="E2012" s="130">
        <v>3.4716469727836745E-3</v>
      </c>
      <c r="F2012" s="131">
        <v>2.4584213119989547E-2</v>
      </c>
      <c r="G2012" s="131">
        <v>6.6568394357860927E-4</v>
      </c>
      <c r="H2012" s="145">
        <v>2.0000005732018801E-3</v>
      </c>
      <c r="I2012" s="145">
        <v>1.5750004513964799E-2</v>
      </c>
      <c r="J2012" s="132">
        <v>7.2296678336002617E-4</v>
      </c>
      <c r="K2012" s="146">
        <v>2.4194134670835057E-5</v>
      </c>
      <c r="L2012" s="147">
        <v>2.5288086080767672E-5</v>
      </c>
    </row>
    <row r="2013" spans="1:12" ht="15.75" x14ac:dyDescent="0.25">
      <c r="A2013" s="164" t="s">
        <v>32</v>
      </c>
      <c r="B2013" s="126">
        <v>2042</v>
      </c>
      <c r="C2013" s="165" t="s">
        <v>2183</v>
      </c>
      <c r="D2013" s="166">
        <v>2.4495909528018011E-2</v>
      </c>
      <c r="E2013" s="130">
        <v>3.1747586564268462E-3</v>
      </c>
      <c r="F2013" s="131">
        <v>2.3454172584951406E-2</v>
      </c>
      <c r="G2013" s="131">
        <v>6.4284251341823221E-4</v>
      </c>
      <c r="H2013" s="145">
        <v>2.0000005732018801E-3</v>
      </c>
      <c r="I2013" s="145">
        <v>1.5750004513964799E-2</v>
      </c>
      <c r="J2013" s="132">
        <v>6.98156445333183E-4</v>
      </c>
      <c r="K2013" s="146">
        <v>2.3443672473414728E-5</v>
      </c>
      <c r="L2013" s="147">
        <v>2.4503691312906662E-5</v>
      </c>
    </row>
    <row r="2014" spans="1:12" ht="15.75" x14ac:dyDescent="0.25">
      <c r="A2014" s="164" t="s">
        <v>32</v>
      </c>
      <c r="B2014" s="126">
        <v>2043</v>
      </c>
      <c r="C2014" s="165" t="s">
        <v>2184</v>
      </c>
      <c r="D2014" s="166">
        <v>2.4388735230126968E-2</v>
      </c>
      <c r="E2014" s="130">
        <v>2.9456628849459754E-3</v>
      </c>
      <c r="F2014" s="131">
        <v>2.2553327162373685E-2</v>
      </c>
      <c r="G2014" s="131">
        <v>6.2291222184279879E-4</v>
      </c>
      <c r="H2014" s="145">
        <v>2.0000005732018801E-3</v>
      </c>
      <c r="I2014" s="145">
        <v>1.5750004513964799E-2</v>
      </c>
      <c r="J2014" s="132">
        <v>6.765145658459515E-4</v>
      </c>
      <c r="K2014" s="146">
        <v>2.2638232662787107E-5</v>
      </c>
      <c r="L2014" s="147">
        <v>2.3661833088128731E-5</v>
      </c>
    </row>
    <row r="2015" spans="1:12" ht="15.75" x14ac:dyDescent="0.25">
      <c r="A2015" s="164" t="s">
        <v>32</v>
      </c>
      <c r="B2015" s="126">
        <v>2044</v>
      </c>
      <c r="C2015" s="165" t="s">
        <v>2185</v>
      </c>
      <c r="D2015" s="166">
        <v>2.4298213928482616E-2</v>
      </c>
      <c r="E2015" s="130">
        <v>2.7565904899158949E-3</v>
      </c>
      <c r="F2015" s="131">
        <v>2.1747600525950862E-2</v>
      </c>
      <c r="G2015" s="131">
        <v>6.0553969374451864E-4</v>
      </c>
      <c r="H2015" s="145">
        <v>2.0000005732018801E-3</v>
      </c>
      <c r="I2015" s="145">
        <v>1.5750004513964799E-2</v>
      </c>
      <c r="J2015" s="132">
        <v>6.5764378037465332E-4</v>
      </c>
      <c r="K2015" s="146">
        <v>2.2085464631791354E-5</v>
      </c>
      <c r="L2015" s="147">
        <v>2.3084071339643138E-5</v>
      </c>
    </row>
    <row r="2016" spans="1:12" ht="15.75" x14ac:dyDescent="0.25">
      <c r="A2016" s="164" t="s">
        <v>32</v>
      </c>
      <c r="B2016" s="126">
        <v>2045</v>
      </c>
      <c r="C2016" s="165" t="s">
        <v>2186</v>
      </c>
      <c r="D2016" s="166">
        <v>2.4220451906735819E-2</v>
      </c>
      <c r="E2016" s="130">
        <v>2.6282756009893132E-3</v>
      </c>
      <c r="F2016" s="131">
        <v>2.1205238394957686E-2</v>
      </c>
      <c r="G2016" s="131">
        <v>5.9073185668896569E-4</v>
      </c>
      <c r="H2016" s="145">
        <v>2.0000005732018801E-3</v>
      </c>
      <c r="I2016" s="145">
        <v>1.5750004513964799E-2</v>
      </c>
      <c r="J2016" s="132">
        <v>6.4155685972638388E-4</v>
      </c>
      <c r="K2016" s="146">
        <v>2.1661796377176648E-5</v>
      </c>
      <c r="L2016" s="147">
        <v>2.2641246686554775E-5</v>
      </c>
    </row>
    <row r="2017" spans="1:12" ht="15.75" x14ac:dyDescent="0.25">
      <c r="A2017" s="164" t="s">
        <v>32</v>
      </c>
      <c r="B2017" s="126">
        <v>2046</v>
      </c>
      <c r="C2017" s="165" t="s">
        <v>2187</v>
      </c>
      <c r="D2017" s="166">
        <v>2.4154827639831199E-2</v>
      </c>
      <c r="E2017" s="130">
        <v>2.5169550191373072E-3</v>
      </c>
      <c r="F2017" s="131">
        <v>2.0766591194470156E-2</v>
      </c>
      <c r="G2017" s="131">
        <v>5.7793268230694236E-4</v>
      </c>
      <c r="H2017" s="145">
        <v>2.0000005732018797E-3</v>
      </c>
      <c r="I2017" s="145">
        <v>1.5750004513964799E-2</v>
      </c>
      <c r="J2017" s="132">
        <v>6.2765512287354323E-4</v>
      </c>
      <c r="K2017" s="146">
        <v>2.1224444192374149E-5</v>
      </c>
      <c r="L2017" s="147">
        <v>2.2184119376677092E-5</v>
      </c>
    </row>
    <row r="2018" spans="1:12" ht="15.75" x14ac:dyDescent="0.25">
      <c r="A2018" s="164" t="s">
        <v>32</v>
      </c>
      <c r="B2018" s="126">
        <v>2047</v>
      </c>
      <c r="C2018" s="165" t="s">
        <v>2188</v>
      </c>
      <c r="D2018" s="166">
        <v>2.4099496346096105E-2</v>
      </c>
      <c r="E2018" s="130">
        <v>2.4159889691876429E-3</v>
      </c>
      <c r="F2018" s="131">
        <v>2.0357615689264436E-2</v>
      </c>
      <c r="G2018" s="131">
        <v>5.6694621497590917E-4</v>
      </c>
      <c r="H2018" s="145">
        <v>2.0000005732018797E-3</v>
      </c>
      <c r="I2018" s="145">
        <v>1.5750004513964799E-2</v>
      </c>
      <c r="J2018" s="132">
        <v>6.1572327741069336E-4</v>
      </c>
      <c r="K2018" s="146">
        <v>2.0824682460485757E-5</v>
      </c>
      <c r="L2018" s="147">
        <v>2.1766282193189112E-5</v>
      </c>
    </row>
    <row r="2019" spans="1:12" ht="15.75" x14ac:dyDescent="0.25">
      <c r="A2019" s="164" t="s">
        <v>32</v>
      </c>
      <c r="B2019" s="126">
        <v>2048</v>
      </c>
      <c r="C2019" s="165" t="s">
        <v>2189</v>
      </c>
      <c r="D2019" s="166">
        <v>2.4052207159385563E-2</v>
      </c>
      <c r="E2019" s="130">
        <v>2.3352206143579931E-3</v>
      </c>
      <c r="F2019" s="131">
        <v>2.0023010000031708E-2</v>
      </c>
      <c r="G2019" s="131">
        <v>5.5758150745954219E-4</v>
      </c>
      <c r="H2019" s="145">
        <v>2.0000005732018801E-3</v>
      </c>
      <c r="I2019" s="145">
        <v>1.5750004513964799E-2</v>
      </c>
      <c r="J2019" s="132">
        <v>6.0555530500010343E-4</v>
      </c>
      <c r="K2019" s="146">
        <v>2.0423474544679269E-5</v>
      </c>
      <c r="L2019" s="147">
        <v>2.1346933435763602E-5</v>
      </c>
    </row>
    <row r="2020" spans="1:12" ht="15.75" x14ac:dyDescent="0.25">
      <c r="A2020" s="164" t="s">
        <v>32</v>
      </c>
      <c r="B2020" s="126">
        <v>2049</v>
      </c>
      <c r="C2020" s="165" t="s">
        <v>2190</v>
      </c>
      <c r="D2020" s="166">
        <v>2.4013542436966982E-2</v>
      </c>
      <c r="E2020" s="130">
        <v>2.3101706757626536E-3</v>
      </c>
      <c r="F2020" s="131">
        <v>1.9995431147251507E-2</v>
      </c>
      <c r="G2020" s="131">
        <v>5.5237208357798771E-4</v>
      </c>
      <c r="H2020" s="145">
        <v>2.0000005732018801E-3</v>
      </c>
      <c r="I2020" s="145">
        <v>1.5750004513964803E-2</v>
      </c>
      <c r="J2020" s="132">
        <v>5.9989929064966881E-4</v>
      </c>
      <c r="K2020" s="146">
        <v>2.0194347046540059E-5</v>
      </c>
      <c r="L2020" s="147">
        <v>2.110744580889676E-5</v>
      </c>
    </row>
    <row r="2021" spans="1:12" ht="15.75" x14ac:dyDescent="0.25">
      <c r="A2021" s="164" t="s">
        <v>32</v>
      </c>
      <c r="B2021" s="126">
        <v>2050</v>
      </c>
      <c r="C2021" s="165" t="s">
        <v>2191</v>
      </c>
      <c r="D2021" s="166">
        <v>2.3982812480493068E-2</v>
      </c>
      <c r="E2021" s="130">
        <v>2.2886063386944591E-3</v>
      </c>
      <c r="F2021" s="131">
        <v>1.9969457932865663E-2</v>
      </c>
      <c r="G2021" s="131">
        <v>5.4802817248019082E-4</v>
      </c>
      <c r="H2021" s="145">
        <v>2.0000005732018801E-3</v>
      </c>
      <c r="I2021" s="145">
        <v>1.5750004513964799E-2</v>
      </c>
      <c r="J2021" s="132">
        <v>5.9518764769350295E-4</v>
      </c>
      <c r="K2021" s="146">
        <v>1.9893308680877538E-5</v>
      </c>
      <c r="L2021" s="147">
        <v>2.079279582417693E-5</v>
      </c>
    </row>
    <row r="2022" spans="1:12" ht="15.75" x14ac:dyDescent="0.25">
      <c r="A2022" s="164" t="s">
        <v>29</v>
      </c>
      <c r="B2022" s="126">
        <v>2015</v>
      </c>
      <c r="C2022" s="165" t="s">
        <v>31</v>
      </c>
      <c r="D2022" s="166">
        <v>4.1684946102352932E-2</v>
      </c>
      <c r="E2022" s="130">
        <v>4.6697744532864537E-2</v>
      </c>
      <c r="F2022" s="131">
        <v>0.17767082298428144</v>
      </c>
      <c r="G2022" s="131">
        <v>1.8463394886001998E-3</v>
      </c>
      <c r="H2022" s="145">
        <v>2.0000005732018797E-3</v>
      </c>
      <c r="I2022" s="145">
        <v>1.5750004513964799E-2</v>
      </c>
      <c r="J2022" s="132">
        <v>1.998189502680102E-3</v>
      </c>
      <c r="K2022" s="146">
        <v>1.621635516734342E-4</v>
      </c>
      <c r="L2022" s="147">
        <v>1.6949586789000384E-4</v>
      </c>
    </row>
    <row r="2023" spans="1:12" ht="15.75" x14ac:dyDescent="0.25">
      <c r="A2023" s="164" t="s">
        <v>29</v>
      </c>
      <c r="B2023" s="126">
        <v>2016</v>
      </c>
      <c r="C2023" s="165" t="s">
        <v>30</v>
      </c>
      <c r="D2023" s="166">
        <v>4.0840271046063414E-2</v>
      </c>
      <c r="E2023" s="130">
        <v>3.9129388518210753E-2</v>
      </c>
      <c r="F2023" s="131">
        <v>0.1529138911868711</v>
      </c>
      <c r="G2023" s="131">
        <v>1.7680110714071568E-3</v>
      </c>
      <c r="H2023" s="145">
        <v>2.0000005732018805E-3</v>
      </c>
      <c r="I2023" s="145">
        <v>1.5750004513964803E-2</v>
      </c>
      <c r="J2023" s="132">
        <v>1.914852574673494E-3</v>
      </c>
      <c r="K2023" s="146">
        <v>1.4124626980320594E-4</v>
      </c>
      <c r="L2023" s="147">
        <v>1.4763279935266723E-4</v>
      </c>
    </row>
    <row r="2024" spans="1:12" ht="15.75" x14ac:dyDescent="0.25">
      <c r="A2024" s="164" t="s">
        <v>29</v>
      </c>
      <c r="B2024" s="126">
        <v>2017</v>
      </c>
      <c r="C2024" s="165" t="s">
        <v>2192</v>
      </c>
      <c r="D2024" s="166">
        <v>3.9899479202001188E-2</v>
      </c>
      <c r="E2024" s="130">
        <v>3.2791668406830378E-2</v>
      </c>
      <c r="F2024" s="131">
        <v>0.13111513724416518</v>
      </c>
      <c r="G2024" s="131">
        <v>1.7298442951263438E-3</v>
      </c>
      <c r="H2024" s="145">
        <v>2.0000005732018801E-3</v>
      </c>
      <c r="I2024" s="145">
        <v>1.5750004513964799E-2</v>
      </c>
      <c r="J2024" s="132">
        <v>1.8745757559700052E-3</v>
      </c>
      <c r="K2024" s="146">
        <v>1.2840068835664916E-4</v>
      </c>
      <c r="L2024" s="147">
        <v>1.3420639771452079E-4</v>
      </c>
    </row>
    <row r="2025" spans="1:12" ht="15.75" x14ac:dyDescent="0.25">
      <c r="A2025" s="164" t="s">
        <v>29</v>
      </c>
      <c r="B2025" s="126">
        <v>2018</v>
      </c>
      <c r="C2025" s="165" t="s">
        <v>2193</v>
      </c>
      <c r="D2025" s="166">
        <v>3.8901275206457968E-2</v>
      </c>
      <c r="E2025" s="130">
        <v>2.7448673159913235E-2</v>
      </c>
      <c r="F2025" s="131">
        <v>0.11236590251525376</v>
      </c>
      <c r="G2025" s="131">
        <v>1.7201451304588713E-3</v>
      </c>
      <c r="H2025" s="145">
        <v>2.0000005732018801E-3</v>
      </c>
      <c r="I2025" s="145">
        <v>1.5750004513964799E-2</v>
      </c>
      <c r="J2025" s="132">
        <v>1.864997649390975E-3</v>
      </c>
      <c r="K2025" s="146">
        <v>1.1775771676389602E-4</v>
      </c>
      <c r="L2025" s="147">
        <v>1.2308219817383086E-4</v>
      </c>
    </row>
    <row r="2026" spans="1:12" ht="15.75" x14ac:dyDescent="0.25">
      <c r="A2026" s="164" t="s">
        <v>29</v>
      </c>
      <c r="B2026" s="126">
        <v>2019</v>
      </c>
      <c r="C2026" s="165" t="s">
        <v>2194</v>
      </c>
      <c r="D2026" s="166">
        <v>3.7874855315884748E-2</v>
      </c>
      <c r="E2026" s="130">
        <v>2.3112880090258553E-2</v>
      </c>
      <c r="F2026" s="131">
        <v>9.6557350255051064E-2</v>
      </c>
      <c r="G2026" s="131">
        <v>1.7280828264106495E-3</v>
      </c>
      <c r="H2026" s="145">
        <v>2.0000005732018801E-3</v>
      </c>
      <c r="I2026" s="145">
        <v>1.5750004513964796E-2</v>
      </c>
      <c r="J2026" s="132">
        <v>1.8744076940592138E-3</v>
      </c>
      <c r="K2026" s="146">
        <v>1.0885578426346228E-4</v>
      </c>
      <c r="L2026" s="147">
        <v>1.1377775978746712E-4</v>
      </c>
    </row>
    <row r="2027" spans="1:12" ht="15.75" x14ac:dyDescent="0.25">
      <c r="A2027" s="164" t="s">
        <v>29</v>
      </c>
      <c r="B2027" s="126">
        <v>2020</v>
      </c>
      <c r="C2027" s="165" t="s">
        <v>2195</v>
      </c>
      <c r="D2027" s="166">
        <v>3.6831052977090495E-2</v>
      </c>
      <c r="E2027" s="130">
        <v>1.9641636332607553E-2</v>
      </c>
      <c r="F2027" s="131">
        <v>8.3308479096579652E-2</v>
      </c>
      <c r="G2027" s="131">
        <v>1.6848283003641099E-3</v>
      </c>
      <c r="H2027" s="145">
        <v>2.0000005732018801E-3</v>
      </c>
      <c r="I2027" s="145">
        <v>1.5750004513964803E-2</v>
      </c>
      <c r="J2027" s="132">
        <v>1.8278535556853076E-3</v>
      </c>
      <c r="K2027" s="146">
        <v>1.0104863422596291E-4</v>
      </c>
      <c r="L2027" s="147">
        <v>1.0561760506898742E-4</v>
      </c>
    </row>
    <row r="2028" spans="1:12" ht="15.75" x14ac:dyDescent="0.25">
      <c r="A2028" s="164" t="s">
        <v>29</v>
      </c>
      <c r="B2028" s="126">
        <v>2021</v>
      </c>
      <c r="C2028" s="165" t="s">
        <v>2196</v>
      </c>
      <c r="D2028" s="166">
        <v>3.5777753042256465E-2</v>
      </c>
      <c r="E2028" s="130">
        <v>1.7080794515757069E-2</v>
      </c>
      <c r="F2028" s="131">
        <v>7.2361241702284029E-2</v>
      </c>
      <c r="G2028" s="131">
        <v>1.6173338150981687E-3</v>
      </c>
      <c r="H2028" s="145">
        <v>2.0000005732018801E-3</v>
      </c>
      <c r="I2028" s="145">
        <v>1.5750004513964799E-2</v>
      </c>
      <c r="J2028" s="132">
        <v>1.7548783836399738E-3</v>
      </c>
      <c r="K2028" s="146">
        <v>9.2802312945164449E-5</v>
      </c>
      <c r="L2028" s="147">
        <v>9.6998421732380174E-5</v>
      </c>
    </row>
    <row r="2029" spans="1:12" ht="15.75" x14ac:dyDescent="0.25">
      <c r="A2029" s="164" t="s">
        <v>29</v>
      </c>
      <c r="B2029" s="126">
        <v>2022</v>
      </c>
      <c r="C2029" s="165" t="s">
        <v>2197</v>
      </c>
      <c r="D2029" s="166">
        <v>3.4741509166897208E-2</v>
      </c>
      <c r="E2029" s="130">
        <v>1.4507790409669543E-2</v>
      </c>
      <c r="F2029" s="131">
        <v>6.2802944821427897E-2</v>
      </c>
      <c r="G2029" s="131">
        <v>1.5341165439656614E-3</v>
      </c>
      <c r="H2029" s="145">
        <v>2.0000005732018805E-3</v>
      </c>
      <c r="I2029" s="145">
        <v>1.5750004513964803E-2</v>
      </c>
      <c r="J2029" s="132">
        <v>1.664832215728599E-3</v>
      </c>
      <c r="K2029" s="146">
        <v>8.5048780392070548E-5</v>
      </c>
      <c r="L2029" s="147">
        <v>8.889430884302649E-5</v>
      </c>
    </row>
    <row r="2030" spans="1:12" ht="15.75" x14ac:dyDescent="0.25">
      <c r="A2030" s="164" t="s">
        <v>29</v>
      </c>
      <c r="B2030" s="126">
        <v>2023</v>
      </c>
      <c r="C2030" s="165" t="s">
        <v>2198</v>
      </c>
      <c r="D2030" s="166">
        <v>3.371259640315008E-2</v>
      </c>
      <c r="E2030" s="130">
        <v>1.2612670607786208E-2</v>
      </c>
      <c r="F2030" s="131">
        <v>5.5059251338598313E-2</v>
      </c>
      <c r="G2030" s="131">
        <v>1.460706075997076E-3</v>
      </c>
      <c r="H2030" s="145">
        <v>2.0000005732018797E-3</v>
      </c>
      <c r="I2030" s="145">
        <v>1.5750004513964799E-2</v>
      </c>
      <c r="J2030" s="132">
        <v>1.5853339616723498E-3</v>
      </c>
      <c r="K2030" s="146">
        <v>7.7545286676048558E-5</v>
      </c>
      <c r="L2030" s="147">
        <v>8.1051540437426168E-5</v>
      </c>
    </row>
    <row r="2031" spans="1:12" ht="15.75" x14ac:dyDescent="0.25">
      <c r="A2031" s="164" t="s">
        <v>29</v>
      </c>
      <c r="B2031" s="126">
        <v>2024</v>
      </c>
      <c r="C2031" s="165" t="s">
        <v>2199</v>
      </c>
      <c r="D2031" s="166">
        <v>3.2695767645374345E-2</v>
      </c>
      <c r="E2031" s="130">
        <v>1.110609190312052E-2</v>
      </c>
      <c r="F2031" s="131">
        <v>4.8694055429581405E-2</v>
      </c>
      <c r="G2031" s="131">
        <v>1.4076689943899976E-3</v>
      </c>
      <c r="H2031" s="145">
        <v>2.0000005732018801E-3</v>
      </c>
      <c r="I2031" s="145">
        <v>1.5750004513964799E-2</v>
      </c>
      <c r="J2031" s="132">
        <v>1.5280283754978538E-3</v>
      </c>
      <c r="K2031" s="146">
        <v>6.9162040957840051E-5</v>
      </c>
      <c r="L2031" s="147">
        <v>7.228924154794221E-5</v>
      </c>
    </row>
    <row r="2032" spans="1:12" ht="15.75" x14ac:dyDescent="0.25">
      <c r="A2032" s="164" t="s">
        <v>29</v>
      </c>
      <c r="B2032" s="126">
        <v>2025</v>
      </c>
      <c r="C2032" s="165" t="s">
        <v>2200</v>
      </c>
      <c r="D2032" s="166">
        <v>3.1689412517089392E-2</v>
      </c>
      <c r="E2032" s="130">
        <v>9.7650726413138836E-3</v>
      </c>
      <c r="F2032" s="131">
        <v>4.3461705883747107E-2</v>
      </c>
      <c r="G2032" s="131">
        <v>1.3516540026003478E-3</v>
      </c>
      <c r="H2032" s="145">
        <v>2.0000005732018805E-3</v>
      </c>
      <c r="I2032" s="145">
        <v>1.5750004513964803E-2</v>
      </c>
      <c r="J2032" s="132">
        <v>1.4674030841759164E-3</v>
      </c>
      <c r="K2032" s="146">
        <v>6.2362927564886035E-5</v>
      </c>
      <c r="L2032" s="147">
        <v>6.5182702417977529E-5</v>
      </c>
    </row>
    <row r="2033" spans="1:12" ht="15.75" x14ac:dyDescent="0.25">
      <c r="A2033" s="164" t="s">
        <v>29</v>
      </c>
      <c r="B2033" s="126">
        <v>2026</v>
      </c>
      <c r="C2033" s="165" t="s">
        <v>2201</v>
      </c>
      <c r="D2033" s="166">
        <v>3.0779184448600012E-2</v>
      </c>
      <c r="E2033" s="130">
        <v>8.6503569860655119E-3</v>
      </c>
      <c r="F2033" s="131">
        <v>3.9213901651068847E-2</v>
      </c>
      <c r="G2033" s="131">
        <v>1.2912287442788878E-3</v>
      </c>
      <c r="H2033" s="145">
        <v>2.0000005732018801E-3</v>
      </c>
      <c r="I2033" s="145">
        <v>1.5750004513964799E-2</v>
      </c>
      <c r="J2033" s="132">
        <v>1.4019740437918029E-3</v>
      </c>
      <c r="K2033" s="146">
        <v>5.5565001502706109E-5</v>
      </c>
      <c r="L2033" s="147">
        <v>5.8077404304616085E-5</v>
      </c>
    </row>
    <row r="2034" spans="1:12" ht="15.75" x14ac:dyDescent="0.25">
      <c r="A2034" s="164" t="s">
        <v>29</v>
      </c>
      <c r="B2034" s="126">
        <v>2027</v>
      </c>
      <c r="C2034" s="165" t="s">
        <v>2202</v>
      </c>
      <c r="D2034" s="166">
        <v>2.9951595886241404E-2</v>
      </c>
      <c r="E2034" s="130">
        <v>7.6948294556806211E-3</v>
      </c>
      <c r="F2034" s="131">
        <v>3.563227931077604E-2</v>
      </c>
      <c r="G2034" s="131">
        <v>1.2199764448569716E-3</v>
      </c>
      <c r="H2034" s="145">
        <v>2.0000005732018801E-3</v>
      </c>
      <c r="I2034" s="145">
        <v>1.5750004513964803E-2</v>
      </c>
      <c r="J2034" s="132">
        <v>1.324812126332138E-3</v>
      </c>
      <c r="K2034" s="146">
        <v>4.7753080303056131E-5</v>
      </c>
      <c r="L2034" s="147">
        <v>4.9912262693204828E-5</v>
      </c>
    </row>
    <row r="2035" spans="1:12" ht="15.75" x14ac:dyDescent="0.25">
      <c r="A2035" s="164" t="s">
        <v>29</v>
      </c>
      <c r="B2035" s="126">
        <v>2028</v>
      </c>
      <c r="C2035" s="165" t="s">
        <v>2203</v>
      </c>
      <c r="D2035" s="166">
        <v>2.9209188156934306E-2</v>
      </c>
      <c r="E2035" s="130">
        <v>6.8975792142576056E-3</v>
      </c>
      <c r="F2035" s="131">
        <v>3.2675831467303552E-2</v>
      </c>
      <c r="G2035" s="131">
        <v>1.1422590615520892E-3</v>
      </c>
      <c r="H2035" s="145">
        <v>2.0000005732018797E-3</v>
      </c>
      <c r="I2035" s="145">
        <v>1.5750004513964799E-2</v>
      </c>
      <c r="J2035" s="132">
        <v>1.24054455219385E-3</v>
      </c>
      <c r="K2035" s="146">
        <v>4.1684240389307069E-5</v>
      </c>
      <c r="L2035" s="147">
        <v>4.3569016768634355E-5</v>
      </c>
    </row>
    <row r="2036" spans="1:12" ht="15.75" x14ac:dyDescent="0.25">
      <c r="A2036" s="164" t="s">
        <v>29</v>
      </c>
      <c r="B2036" s="126">
        <v>2029</v>
      </c>
      <c r="C2036" s="165" t="s">
        <v>2204</v>
      </c>
      <c r="D2036" s="166">
        <v>2.8545239716955412E-2</v>
      </c>
      <c r="E2036" s="130">
        <v>6.19267501565012E-3</v>
      </c>
      <c r="F2036" s="131">
        <v>3.0139672612809656E-2</v>
      </c>
      <c r="G2036" s="131">
        <v>1.0686873892752267E-3</v>
      </c>
      <c r="H2036" s="145">
        <v>2.0000005732018797E-3</v>
      </c>
      <c r="I2036" s="145">
        <v>1.5750004513964799E-2</v>
      </c>
      <c r="J2036" s="132">
        <v>1.1607278977365536E-3</v>
      </c>
      <c r="K2036" s="146">
        <v>3.6982206214133693E-5</v>
      </c>
      <c r="L2036" s="147">
        <v>3.8654377473027187E-5</v>
      </c>
    </row>
    <row r="2037" spans="1:12" ht="15.75" x14ac:dyDescent="0.25">
      <c r="A2037" s="164" t="s">
        <v>29</v>
      </c>
      <c r="B2037" s="126">
        <v>2030</v>
      </c>
      <c r="C2037" s="165" t="s">
        <v>2205</v>
      </c>
      <c r="D2037" s="166">
        <v>2.7954797594323819E-2</v>
      </c>
      <c r="E2037" s="130">
        <v>5.599072486029393E-3</v>
      </c>
      <c r="F2037" s="131">
        <v>2.8029860510758162E-2</v>
      </c>
      <c r="G2037" s="131">
        <v>1.0005658608405869E-3</v>
      </c>
      <c r="H2037" s="145">
        <v>2.0000005732018805E-3</v>
      </c>
      <c r="I2037" s="145">
        <v>1.5750004513964803E-2</v>
      </c>
      <c r="J2037" s="132">
        <v>1.0867996533022587E-3</v>
      </c>
      <c r="K2037" s="146">
        <v>3.320331198306666E-5</v>
      </c>
      <c r="L2037" s="147">
        <v>3.4704618413426172E-5</v>
      </c>
    </row>
    <row r="2038" spans="1:12" ht="15.75" x14ac:dyDescent="0.25">
      <c r="A2038" s="164" t="s">
        <v>29</v>
      </c>
      <c r="B2038" s="126">
        <v>2031</v>
      </c>
      <c r="C2038" s="165" t="s">
        <v>2206</v>
      </c>
      <c r="D2038" s="166">
        <v>2.7430972222317818E-2</v>
      </c>
      <c r="E2038" s="130">
        <v>5.1314338982828261E-3</v>
      </c>
      <c r="F2038" s="131">
        <v>2.6271258633635896E-2</v>
      </c>
      <c r="G2038" s="131">
        <v>9.4772874921912511E-4</v>
      </c>
      <c r="H2038" s="145">
        <v>2.0000005732018797E-3</v>
      </c>
      <c r="I2038" s="145">
        <v>1.5750004513964796E-2</v>
      </c>
      <c r="J2038" s="132">
        <v>1.0294417494207727E-3</v>
      </c>
      <c r="K2038" s="146">
        <v>3.0671767581270027E-5</v>
      </c>
      <c r="L2038" s="147">
        <v>3.2058608807342129E-5</v>
      </c>
    </row>
    <row r="2039" spans="1:12" ht="15.75" x14ac:dyDescent="0.25">
      <c r="A2039" s="164" t="s">
        <v>29</v>
      </c>
      <c r="B2039" s="126">
        <v>2032</v>
      </c>
      <c r="C2039" s="165" t="s">
        <v>2207</v>
      </c>
      <c r="D2039" s="166">
        <v>2.6968891357335992E-2</v>
      </c>
      <c r="E2039" s="130">
        <v>4.6725284971556409E-3</v>
      </c>
      <c r="F2039" s="131">
        <v>2.473368238604157E-2</v>
      </c>
      <c r="G2039" s="131">
        <v>8.8903869448576922E-4</v>
      </c>
      <c r="H2039" s="145">
        <v>2.0000005732018797E-3</v>
      </c>
      <c r="I2039" s="145">
        <v>1.5750004513964796E-2</v>
      </c>
      <c r="J2039" s="132">
        <v>9.6571924178304918E-4</v>
      </c>
      <c r="K2039" s="146">
        <v>2.8116485374200711E-5</v>
      </c>
      <c r="L2039" s="147">
        <v>2.9387788077766034E-5</v>
      </c>
    </row>
    <row r="2040" spans="1:12" ht="15.75" x14ac:dyDescent="0.25">
      <c r="A2040" s="164" t="s">
        <v>29</v>
      </c>
      <c r="B2040" s="126">
        <v>2033</v>
      </c>
      <c r="C2040" s="165" t="s">
        <v>2208</v>
      </c>
      <c r="D2040" s="166">
        <v>2.6563934208592269E-2</v>
      </c>
      <c r="E2040" s="130">
        <v>4.2758702584416563E-3</v>
      </c>
      <c r="F2040" s="131">
        <v>2.3456229544178333E-2</v>
      </c>
      <c r="G2040" s="131">
        <v>8.357237602687179E-4</v>
      </c>
      <c r="H2040" s="145">
        <v>2.0000005732018797E-3</v>
      </c>
      <c r="I2040" s="145">
        <v>1.5750004513964799E-2</v>
      </c>
      <c r="J2040" s="132">
        <v>9.0781019347265792E-4</v>
      </c>
      <c r="K2040" s="146">
        <v>2.6327554672133247E-5</v>
      </c>
      <c r="L2040" s="147">
        <v>2.7517969867613498E-5</v>
      </c>
    </row>
    <row r="2041" spans="1:12" ht="15.75" x14ac:dyDescent="0.25">
      <c r="A2041" s="164" t="s">
        <v>29</v>
      </c>
      <c r="B2041" s="126">
        <v>2034</v>
      </c>
      <c r="C2041" s="165" t="s">
        <v>2209</v>
      </c>
      <c r="D2041" s="166">
        <v>2.6209830379657378E-2</v>
      </c>
      <c r="E2041" s="130">
        <v>3.9219752317174597E-3</v>
      </c>
      <c r="F2041" s="131">
        <v>2.2376574729382863E-2</v>
      </c>
      <c r="G2041" s="131">
        <v>7.8673156389616711E-4</v>
      </c>
      <c r="H2041" s="145">
        <v>2.0000005732018805E-3</v>
      </c>
      <c r="I2041" s="145">
        <v>1.5750004513964803E-2</v>
      </c>
      <c r="J2041" s="132">
        <v>8.5459460454918922E-4</v>
      </c>
      <c r="K2041" s="146">
        <v>2.4725344977879916E-5</v>
      </c>
      <c r="L2041" s="147">
        <v>2.5843315360686295E-5</v>
      </c>
    </row>
    <row r="2042" spans="1:12" ht="15.75" x14ac:dyDescent="0.25">
      <c r="A2042" s="164" t="s">
        <v>29</v>
      </c>
      <c r="B2042" s="126">
        <v>2035</v>
      </c>
      <c r="C2042" s="165" t="s">
        <v>2210</v>
      </c>
      <c r="D2042" s="166">
        <v>2.5902877613399961E-2</v>
      </c>
      <c r="E2042" s="130">
        <v>3.6117477960692455E-3</v>
      </c>
      <c r="F2042" s="131">
        <v>2.1478955160512726E-2</v>
      </c>
      <c r="G2042" s="131">
        <v>7.4230000976608474E-4</v>
      </c>
      <c r="H2042" s="145">
        <v>2.0000005732018797E-3</v>
      </c>
      <c r="I2042" s="145">
        <v>1.5750004513964796E-2</v>
      </c>
      <c r="J2042" s="132">
        <v>8.0633167803856375E-4</v>
      </c>
      <c r="K2042" s="146">
        <v>2.329899424635945E-5</v>
      </c>
      <c r="L2042" s="147">
        <v>2.4352471378424036E-5</v>
      </c>
    </row>
    <row r="2043" spans="1:12" ht="15.75" x14ac:dyDescent="0.25">
      <c r="A2043" s="164" t="s">
        <v>29</v>
      </c>
      <c r="B2043" s="126">
        <v>2036</v>
      </c>
      <c r="C2043" s="165" t="s">
        <v>2211</v>
      </c>
      <c r="D2043" s="166">
        <v>2.5638704233048124E-2</v>
      </c>
      <c r="E2043" s="130">
        <v>3.3419537385774695E-3</v>
      </c>
      <c r="F2043" s="131">
        <v>2.0728155444518555E-2</v>
      </c>
      <c r="G2043" s="131">
        <v>7.038231049204004E-4</v>
      </c>
      <c r="H2043" s="145">
        <v>2.0000005732018792E-3</v>
      </c>
      <c r="I2043" s="145">
        <v>1.5750004513964796E-2</v>
      </c>
      <c r="J2043" s="132">
        <v>7.6453802991686135E-4</v>
      </c>
      <c r="K2043" s="146">
        <v>2.2036558655637352E-5</v>
      </c>
      <c r="L2043" s="147">
        <v>2.3032954052264479E-5</v>
      </c>
    </row>
    <row r="2044" spans="1:12" ht="15.75" x14ac:dyDescent="0.25">
      <c r="A2044" s="164" t="s">
        <v>29</v>
      </c>
      <c r="B2044" s="126">
        <v>2037</v>
      </c>
      <c r="C2044" s="165" t="s">
        <v>2212</v>
      </c>
      <c r="D2044" s="166">
        <v>2.5413890582011722E-2</v>
      </c>
      <c r="E2044" s="130">
        <v>3.1138635250955241E-3</v>
      </c>
      <c r="F2044" s="131">
        <v>2.0116581500256307E-2</v>
      </c>
      <c r="G2044" s="131">
        <v>6.6994425157517216E-4</v>
      </c>
      <c r="H2044" s="145">
        <v>2.0000005732018792E-3</v>
      </c>
      <c r="I2044" s="145">
        <v>1.5750004513964796E-2</v>
      </c>
      <c r="J2044" s="132">
        <v>7.2773602808224886E-4</v>
      </c>
      <c r="K2044" s="146">
        <v>2.0990149103122231E-5</v>
      </c>
      <c r="L2044" s="147">
        <v>2.1939230503158286E-5</v>
      </c>
    </row>
    <row r="2045" spans="1:12" ht="15.75" x14ac:dyDescent="0.25">
      <c r="A2045" s="164" t="s">
        <v>29</v>
      </c>
      <c r="B2045" s="126">
        <v>2038</v>
      </c>
      <c r="C2045" s="165" t="s">
        <v>2213</v>
      </c>
      <c r="D2045" s="166">
        <v>2.5224301694479475E-2</v>
      </c>
      <c r="E2045" s="130">
        <v>2.9088812779084002E-3</v>
      </c>
      <c r="F2045" s="131">
        <v>1.9569136146419936E-2</v>
      </c>
      <c r="G2045" s="131">
        <v>6.4022313084114292E-4</v>
      </c>
      <c r="H2045" s="145">
        <v>2.0000005732018797E-3</v>
      </c>
      <c r="I2045" s="145">
        <v>1.5750004513964796E-2</v>
      </c>
      <c r="J2045" s="132">
        <v>6.9544824689703037E-4</v>
      </c>
      <c r="K2045" s="146">
        <v>2.0125280490075473E-5</v>
      </c>
      <c r="L2045" s="147">
        <v>2.1035256369227118E-5</v>
      </c>
    </row>
    <row r="2046" spans="1:12" ht="15.75" x14ac:dyDescent="0.25">
      <c r="A2046" s="164" t="s">
        <v>29</v>
      </c>
      <c r="B2046" s="126">
        <v>2039</v>
      </c>
      <c r="C2046" s="165" t="s">
        <v>2214</v>
      </c>
      <c r="D2046" s="166">
        <v>2.5065483371611876E-2</v>
      </c>
      <c r="E2046" s="130">
        <v>2.7160288063878221E-3</v>
      </c>
      <c r="F2046" s="131">
        <v>1.9052941180657732E-2</v>
      </c>
      <c r="G2046" s="131">
        <v>6.1420228240613916E-4</v>
      </c>
      <c r="H2046" s="145">
        <v>2.0000005732018801E-3</v>
      </c>
      <c r="I2046" s="145">
        <v>1.5750004513964799E-2</v>
      </c>
      <c r="J2046" s="132">
        <v>6.671788675918491E-4</v>
      </c>
      <c r="K2046" s="146">
        <v>1.9401574484376312E-5</v>
      </c>
      <c r="L2046" s="147">
        <v>2.0278827589348117E-5</v>
      </c>
    </row>
    <row r="2047" spans="1:12" ht="15.75" x14ac:dyDescent="0.25">
      <c r="A2047" s="164" t="s">
        <v>29</v>
      </c>
      <c r="B2047" s="126">
        <v>2040</v>
      </c>
      <c r="C2047" s="165" t="s">
        <v>2215</v>
      </c>
      <c r="D2047" s="166">
        <v>2.4933012507104241E-2</v>
      </c>
      <c r="E2047" s="130">
        <v>2.5479673463056378E-3</v>
      </c>
      <c r="F2047" s="131">
        <v>1.8632394273172353E-2</v>
      </c>
      <c r="G2047" s="131">
        <v>5.9182632082291841E-4</v>
      </c>
      <c r="H2047" s="145">
        <v>2.0000005732018805E-3</v>
      </c>
      <c r="I2047" s="145">
        <v>1.5750004513964796E-2</v>
      </c>
      <c r="J2047" s="132">
        <v>6.4286885053136289E-4</v>
      </c>
      <c r="K2047" s="146">
        <v>1.8790781580694771E-5</v>
      </c>
      <c r="L2047" s="147">
        <v>1.964041734091547E-5</v>
      </c>
    </row>
    <row r="2048" spans="1:12" ht="15.75" x14ac:dyDescent="0.25">
      <c r="A2048" s="164" t="s">
        <v>29</v>
      </c>
      <c r="B2048" s="126">
        <v>2041</v>
      </c>
      <c r="C2048" s="165" t="s">
        <v>2216</v>
      </c>
      <c r="D2048" s="166">
        <v>2.4824471551326718E-2</v>
      </c>
      <c r="E2048" s="130">
        <v>2.4179766011840497E-3</v>
      </c>
      <c r="F2048" s="131">
        <v>1.8304416616860136E-2</v>
      </c>
      <c r="G2048" s="131">
        <v>5.7438706408725025E-4</v>
      </c>
      <c r="H2048" s="145">
        <v>2.0000005732018801E-3</v>
      </c>
      <c r="I2048" s="145">
        <v>1.5750004513964799E-2</v>
      </c>
      <c r="J2048" s="132">
        <v>6.2392330277021165E-4</v>
      </c>
      <c r="K2048" s="146">
        <v>1.8289666016430588E-5</v>
      </c>
      <c r="L2048" s="147">
        <v>1.9116643554502655E-5</v>
      </c>
    </row>
    <row r="2049" spans="1:12" ht="15.75" x14ac:dyDescent="0.25">
      <c r="A2049" s="164" t="s">
        <v>29</v>
      </c>
      <c r="B2049" s="126">
        <v>2042</v>
      </c>
      <c r="C2049" s="165" t="s">
        <v>2217</v>
      </c>
      <c r="D2049" s="166">
        <v>2.4734733850055757E-2</v>
      </c>
      <c r="E2049" s="130">
        <v>2.3084188063534137E-3</v>
      </c>
      <c r="F2049" s="131">
        <v>1.8009739974373926E-2</v>
      </c>
      <c r="G2049" s="131">
        <v>5.5969344750526429E-4</v>
      </c>
      <c r="H2049" s="145">
        <v>2.0000005732018801E-3</v>
      </c>
      <c r="I2049" s="145">
        <v>1.5750004513964799E-2</v>
      </c>
      <c r="J2049" s="132">
        <v>6.0795994669510527E-4</v>
      </c>
      <c r="K2049" s="146">
        <v>1.7881587209435377E-5</v>
      </c>
      <c r="L2049" s="147">
        <v>1.8690113234677988E-5</v>
      </c>
    </row>
    <row r="2050" spans="1:12" ht="15.75" x14ac:dyDescent="0.25">
      <c r="A2050" s="164" t="s">
        <v>29</v>
      </c>
      <c r="B2050" s="126">
        <v>2043</v>
      </c>
      <c r="C2050" s="165" t="s">
        <v>2218</v>
      </c>
      <c r="D2050" s="166">
        <v>2.4661527178936635E-2</v>
      </c>
      <c r="E2050" s="130">
        <v>2.2261062001788729E-3</v>
      </c>
      <c r="F2050" s="131">
        <v>1.7791201110179705E-2</v>
      </c>
      <c r="G2050" s="131">
        <v>5.4743909943964222E-4</v>
      </c>
      <c r="H2050" s="145">
        <v>2.0000005732018805E-3</v>
      </c>
      <c r="I2050" s="145">
        <v>1.5750004513964799E-2</v>
      </c>
      <c r="J2050" s="132">
        <v>5.9464573909373498E-4</v>
      </c>
      <c r="K2050" s="146">
        <v>1.7562677448375309E-5</v>
      </c>
      <c r="L2050" s="147">
        <v>1.8356783789363888E-5</v>
      </c>
    </row>
    <row r="2051" spans="1:12" ht="15.75" x14ac:dyDescent="0.25">
      <c r="A2051" s="164" t="s">
        <v>29</v>
      </c>
      <c r="B2051" s="126">
        <v>2044</v>
      </c>
      <c r="C2051" s="165" t="s">
        <v>2219</v>
      </c>
      <c r="D2051" s="166">
        <v>2.4601694880685344E-2</v>
      </c>
      <c r="E2051" s="130">
        <v>2.1651462112928111E-3</v>
      </c>
      <c r="F2051" s="131">
        <v>1.7618900984829995E-2</v>
      </c>
      <c r="G2051" s="131">
        <v>5.372119613622872E-4</v>
      </c>
      <c r="H2051" s="145">
        <v>2.0000005732018805E-3</v>
      </c>
      <c r="I2051" s="145">
        <v>1.5750004513964799E-2</v>
      </c>
      <c r="J2051" s="132">
        <v>5.8353382617501676E-4</v>
      </c>
      <c r="K2051" s="146">
        <v>1.7302318820925865E-5</v>
      </c>
      <c r="L2051" s="147">
        <v>1.8084652900105472E-5</v>
      </c>
    </row>
    <row r="2052" spans="1:12" ht="15.75" x14ac:dyDescent="0.25">
      <c r="A2052" s="164" t="s">
        <v>29</v>
      </c>
      <c r="B2052" s="126">
        <v>2045</v>
      </c>
      <c r="C2052" s="165" t="s">
        <v>2220</v>
      </c>
      <c r="D2052" s="166">
        <v>2.4551121309409781E-2</v>
      </c>
      <c r="E2052" s="130">
        <v>2.124271348988425E-3</v>
      </c>
      <c r="F2052" s="131">
        <v>1.7503016667657939E-2</v>
      </c>
      <c r="G2052" s="131">
        <v>5.2871167061905948E-4</v>
      </c>
      <c r="H2052" s="145">
        <v>2.0000005732018797E-3</v>
      </c>
      <c r="I2052" s="145">
        <v>1.5750004513964799E-2</v>
      </c>
      <c r="J2052" s="132">
        <v>5.7429757400059638E-4</v>
      </c>
      <c r="K2052" s="146">
        <v>1.7099618046443332E-5</v>
      </c>
      <c r="L2052" s="147">
        <v>1.7872786896072216E-5</v>
      </c>
    </row>
    <row r="2053" spans="1:12" ht="15.75" x14ac:dyDescent="0.25">
      <c r="A2053" s="164" t="s">
        <v>29</v>
      </c>
      <c r="B2053" s="126">
        <v>2046</v>
      </c>
      <c r="C2053" s="165" t="s">
        <v>2221</v>
      </c>
      <c r="D2053" s="166">
        <v>2.4509865596380506E-2</v>
      </c>
      <c r="E2053" s="130">
        <v>2.0890527657369605E-3</v>
      </c>
      <c r="F2053" s="131">
        <v>1.740716366912191E-2</v>
      </c>
      <c r="G2053" s="131">
        <v>5.2174198373013841E-4</v>
      </c>
      <c r="H2053" s="145">
        <v>2.0000005732018801E-3</v>
      </c>
      <c r="I2053" s="145">
        <v>1.5750004513964796E-2</v>
      </c>
      <c r="J2053" s="132">
        <v>5.66724082512817E-4</v>
      </c>
      <c r="K2053" s="146">
        <v>1.6942005837627502E-5</v>
      </c>
      <c r="L2053" s="147">
        <v>1.7708048162567546E-5</v>
      </c>
    </row>
    <row r="2054" spans="1:12" ht="15.75" x14ac:dyDescent="0.25">
      <c r="A2054" s="164" t="s">
        <v>29</v>
      </c>
      <c r="B2054" s="126">
        <v>2047</v>
      </c>
      <c r="C2054" s="165" t="s">
        <v>2222</v>
      </c>
      <c r="D2054" s="166">
        <v>2.4476837600941926E-2</v>
      </c>
      <c r="E2054" s="130">
        <v>2.0567618051196739E-3</v>
      </c>
      <c r="F2054" s="131">
        <v>1.7312032092166339E-2</v>
      </c>
      <c r="G2054" s="131">
        <v>5.1600625578747839E-4</v>
      </c>
      <c r="H2054" s="145">
        <v>2.0000005732018801E-3</v>
      </c>
      <c r="I2054" s="145">
        <v>1.5750004513964799E-2</v>
      </c>
      <c r="J2054" s="132">
        <v>5.6049149442826567E-4</v>
      </c>
      <c r="K2054" s="146">
        <v>1.6811284958239987E-5</v>
      </c>
      <c r="L2054" s="147">
        <v>1.7571416665079451E-5</v>
      </c>
    </row>
    <row r="2055" spans="1:12" ht="15.75" x14ac:dyDescent="0.25">
      <c r="A2055" s="164" t="s">
        <v>29</v>
      </c>
      <c r="B2055" s="126">
        <v>2048</v>
      </c>
      <c r="C2055" s="165" t="s">
        <v>2223</v>
      </c>
      <c r="D2055" s="166">
        <v>2.4450231240525151E-2</v>
      </c>
      <c r="E2055" s="130">
        <v>2.0297472444610943E-3</v>
      </c>
      <c r="F2055" s="131">
        <v>1.722836544450328E-2</v>
      </c>
      <c r="G2055" s="131">
        <v>5.1129086861264174E-4</v>
      </c>
      <c r="H2055" s="145">
        <v>2.0000005732018801E-3</v>
      </c>
      <c r="I2055" s="145">
        <v>1.5750004513964799E-2</v>
      </c>
      <c r="J2055" s="132">
        <v>5.5536773946205297E-4</v>
      </c>
      <c r="K2055" s="146">
        <v>1.670134400473843E-5</v>
      </c>
      <c r="L2055" s="147">
        <v>1.7456504669516301E-5</v>
      </c>
    </row>
    <row r="2056" spans="1:12" ht="15.75" x14ac:dyDescent="0.25">
      <c r="A2056" s="164" t="s">
        <v>29</v>
      </c>
      <c r="B2056" s="126">
        <v>2049</v>
      </c>
      <c r="C2056" s="165" t="s">
        <v>2224</v>
      </c>
      <c r="D2056" s="166">
        <v>2.4428039660366708E-2</v>
      </c>
      <c r="E2056" s="130">
        <v>2.0200552661887249E-3</v>
      </c>
      <c r="F2056" s="131">
        <v>1.7234805220969446E-2</v>
      </c>
      <c r="G2056" s="131">
        <v>5.0829699913289609E-4</v>
      </c>
      <c r="H2056" s="145">
        <v>2.0000005732018797E-3</v>
      </c>
      <c r="I2056" s="145">
        <v>1.5750004513964796E-2</v>
      </c>
      <c r="J2056" s="132">
        <v>5.5211509912881599E-4</v>
      </c>
      <c r="K2056" s="146">
        <v>1.6619554416993459E-5</v>
      </c>
      <c r="L2056" s="147">
        <v>1.7371016919549421E-5</v>
      </c>
    </row>
    <row r="2057" spans="1:12" ht="15.75" x14ac:dyDescent="0.25">
      <c r="A2057" s="164" t="s">
        <v>29</v>
      </c>
      <c r="B2057" s="126">
        <v>2050</v>
      </c>
      <c r="C2057" s="165" t="s">
        <v>2225</v>
      </c>
      <c r="D2057" s="166">
        <v>2.4410381632361765E-2</v>
      </c>
      <c r="E2057" s="130">
        <v>2.0126402625666616E-3</v>
      </c>
      <c r="F2057" s="131">
        <v>1.7243997352866813E-2</v>
      </c>
      <c r="G2057" s="131">
        <v>5.0589791514042757E-4</v>
      </c>
      <c r="H2057" s="145">
        <v>2.0000005732018788E-3</v>
      </c>
      <c r="I2057" s="145">
        <v>1.5750004513964799E-2</v>
      </c>
      <c r="J2057" s="132">
        <v>5.4950899452609883E-4</v>
      </c>
      <c r="K2057" s="146">
        <v>1.6545971320706651E-5</v>
      </c>
      <c r="L2057" s="147">
        <v>1.729410672216866E-5</v>
      </c>
    </row>
    <row r="2058" spans="1:12" ht="15.75" x14ac:dyDescent="0.25">
      <c r="A2058" s="164" t="s">
        <v>26</v>
      </c>
      <c r="B2058" s="126">
        <v>2015</v>
      </c>
      <c r="C2058" s="165" t="s">
        <v>28</v>
      </c>
      <c r="D2058" s="166">
        <v>4.5261570737754095E-2</v>
      </c>
      <c r="E2058" s="130">
        <v>4.3729125037586337E-2</v>
      </c>
      <c r="F2058" s="131">
        <v>0.17663293576332481</v>
      </c>
      <c r="G2058" s="131">
        <v>1.6612325318122385E-3</v>
      </c>
      <c r="H2058" s="145">
        <v>2.0000005732018805E-3</v>
      </c>
      <c r="I2058" s="145">
        <v>1.5750004513964799E-2</v>
      </c>
      <c r="J2058" s="132">
        <v>1.7966110729751808E-3</v>
      </c>
      <c r="K2058" s="146">
        <v>1.6858798463170933E-4</v>
      </c>
      <c r="L2058" s="147">
        <v>1.7621078519865303E-4</v>
      </c>
    </row>
    <row r="2059" spans="1:12" ht="15.75" x14ac:dyDescent="0.25">
      <c r="A2059" s="164" t="s">
        <v>26</v>
      </c>
      <c r="B2059" s="126">
        <v>2016</v>
      </c>
      <c r="C2059" s="165" t="s">
        <v>27</v>
      </c>
      <c r="D2059" s="166">
        <v>4.4441884003429022E-2</v>
      </c>
      <c r="E2059" s="130">
        <v>3.5788740001263204E-2</v>
      </c>
      <c r="F2059" s="131">
        <v>0.14858152713279657</v>
      </c>
      <c r="G2059" s="131">
        <v>1.5655279565538784E-3</v>
      </c>
      <c r="H2059" s="145">
        <v>2.0000005732018801E-3</v>
      </c>
      <c r="I2059" s="145">
        <v>1.5750004513964799E-2</v>
      </c>
      <c r="J2059" s="132">
        <v>1.6944383760478016E-3</v>
      </c>
      <c r="K2059" s="146">
        <v>1.4583262000748015E-4</v>
      </c>
      <c r="L2059" s="147">
        <v>1.5242652396155112E-4</v>
      </c>
    </row>
    <row r="2060" spans="1:12" ht="15.75" x14ac:dyDescent="0.25">
      <c r="A2060" s="164" t="s">
        <v>26</v>
      </c>
      <c r="B2060" s="126">
        <v>2017</v>
      </c>
      <c r="C2060" s="165" t="s">
        <v>2226</v>
      </c>
      <c r="D2060" s="166">
        <v>4.3401623333680507E-2</v>
      </c>
      <c r="E2060" s="130">
        <v>2.9389876528208615E-2</v>
      </c>
      <c r="F2060" s="131">
        <v>0.12572947276103894</v>
      </c>
      <c r="G2060" s="131">
        <v>1.5287102928756833E-3</v>
      </c>
      <c r="H2060" s="145">
        <v>2.0000005732018801E-3</v>
      </c>
      <c r="I2060" s="145">
        <v>1.5750004513964799E-2</v>
      </c>
      <c r="J2060" s="132">
        <v>1.6557586383302333E-3</v>
      </c>
      <c r="K2060" s="146">
        <v>1.3128880873634582E-4</v>
      </c>
      <c r="L2060" s="147">
        <v>1.3722510608194335E-4</v>
      </c>
    </row>
    <row r="2061" spans="1:12" ht="15.75" x14ac:dyDescent="0.25">
      <c r="A2061" s="164" t="s">
        <v>26</v>
      </c>
      <c r="B2061" s="126">
        <v>2018</v>
      </c>
      <c r="C2061" s="165" t="s">
        <v>2227</v>
      </c>
      <c r="D2061" s="166">
        <v>4.2308017997280956E-2</v>
      </c>
      <c r="E2061" s="130">
        <v>2.4089817320735799E-2</v>
      </c>
      <c r="F2061" s="131">
        <v>0.10628475018688373</v>
      </c>
      <c r="G2061" s="131">
        <v>1.5230146577407721E-3</v>
      </c>
      <c r="H2061" s="145">
        <v>2.0000005732018805E-3</v>
      </c>
      <c r="I2061" s="145">
        <v>1.5750004513964799E-2</v>
      </c>
      <c r="J2061" s="132">
        <v>1.6506317042306925E-3</v>
      </c>
      <c r="K2061" s="146">
        <v>1.1904838874454268E-4</v>
      </c>
      <c r="L2061" s="147">
        <v>1.2443122861416944E-4</v>
      </c>
    </row>
    <row r="2062" spans="1:12" ht="15.75" x14ac:dyDescent="0.25">
      <c r="A2062" s="164" t="s">
        <v>26</v>
      </c>
      <c r="B2062" s="126">
        <v>2019</v>
      </c>
      <c r="C2062" s="165" t="s">
        <v>2228</v>
      </c>
      <c r="D2062" s="166">
        <v>4.1178108118524515E-2</v>
      </c>
      <c r="E2062" s="130">
        <v>1.954170115111609E-2</v>
      </c>
      <c r="F2062" s="131">
        <v>8.9825692414296957E-2</v>
      </c>
      <c r="G2062" s="131">
        <v>1.5114963118228234E-3</v>
      </c>
      <c r="H2062" s="145">
        <v>2.0000005732018801E-3</v>
      </c>
      <c r="I2062" s="145">
        <v>1.5750004513964803E-2</v>
      </c>
      <c r="J2062" s="132">
        <v>1.6389731039720148E-3</v>
      </c>
      <c r="K2062" s="146">
        <v>1.0793483674873183E-4</v>
      </c>
      <c r="L2062" s="147">
        <v>1.1281517111276477E-4</v>
      </c>
    </row>
    <row r="2063" spans="1:12" ht="15.75" x14ac:dyDescent="0.25">
      <c r="A2063" s="164" t="s">
        <v>26</v>
      </c>
      <c r="B2063" s="126">
        <v>2020</v>
      </c>
      <c r="C2063" s="165" t="s">
        <v>2229</v>
      </c>
      <c r="D2063" s="166">
        <v>4.0025487091471586E-2</v>
      </c>
      <c r="E2063" s="130">
        <v>1.6304610792078719E-2</v>
      </c>
      <c r="F2063" s="131">
        <v>7.6499958866353801E-2</v>
      </c>
      <c r="G2063" s="131">
        <v>1.4839274047102012E-3</v>
      </c>
      <c r="H2063" s="145">
        <v>2.0000005732018801E-3</v>
      </c>
      <c r="I2063" s="145">
        <v>1.5750004513964799E-2</v>
      </c>
      <c r="J2063" s="132">
        <v>1.6095129143068746E-3</v>
      </c>
      <c r="K2063" s="146">
        <v>9.8965927732871318E-5</v>
      </c>
      <c r="L2063" s="147">
        <v>1.0344072783015152E-4</v>
      </c>
    </row>
    <row r="2064" spans="1:12" ht="15.75" x14ac:dyDescent="0.25">
      <c r="A2064" s="164" t="s">
        <v>26</v>
      </c>
      <c r="B2064" s="126">
        <v>2021</v>
      </c>
      <c r="C2064" s="165" t="s">
        <v>2230</v>
      </c>
      <c r="D2064" s="166">
        <v>3.8957576200193335E-2</v>
      </c>
      <c r="E2064" s="130">
        <v>1.3809059208034231E-2</v>
      </c>
      <c r="F2064" s="131">
        <v>6.5536895136817708E-2</v>
      </c>
      <c r="G2064" s="131">
        <v>1.4168026917419387E-3</v>
      </c>
      <c r="H2064" s="145">
        <v>2.0000005732018801E-3</v>
      </c>
      <c r="I2064" s="145">
        <v>1.5750004513964799E-2</v>
      </c>
      <c r="J2064" s="132">
        <v>1.5369964091326556E-3</v>
      </c>
      <c r="K2064" s="146">
        <v>8.9204672820805439E-5</v>
      </c>
      <c r="L2064" s="147">
        <v>9.3238112285889155E-5</v>
      </c>
    </row>
    <row r="2065" spans="1:12" ht="15.75" x14ac:dyDescent="0.25">
      <c r="A2065" s="164" t="s">
        <v>26</v>
      </c>
      <c r="B2065" s="126">
        <v>2022</v>
      </c>
      <c r="C2065" s="165" t="s">
        <v>2231</v>
      </c>
      <c r="D2065" s="166">
        <v>3.7800653105665952E-2</v>
      </c>
      <c r="E2065" s="130">
        <v>1.1649161431288337E-2</v>
      </c>
      <c r="F2065" s="131">
        <v>5.6423941758158992E-2</v>
      </c>
      <c r="G2065" s="131">
        <v>1.3475984566667914E-3</v>
      </c>
      <c r="H2065" s="145">
        <v>2.0000005732018801E-3</v>
      </c>
      <c r="I2065" s="145">
        <v>1.5750004513964796E-2</v>
      </c>
      <c r="J2065" s="132">
        <v>1.4621848373819993E-3</v>
      </c>
      <c r="K2065" s="146">
        <v>8.0600608051950581E-5</v>
      </c>
      <c r="L2065" s="147">
        <v>8.4245009888158615E-5</v>
      </c>
    </row>
    <row r="2066" spans="1:12" ht="15.75" x14ac:dyDescent="0.25">
      <c r="A2066" s="164" t="s">
        <v>26</v>
      </c>
      <c r="B2066" s="126">
        <v>2023</v>
      </c>
      <c r="C2066" s="165" t="s">
        <v>2232</v>
      </c>
      <c r="D2066" s="166">
        <v>3.6653691519165407E-2</v>
      </c>
      <c r="E2066" s="130">
        <v>1.0052203700024666E-2</v>
      </c>
      <c r="F2066" s="131">
        <v>4.9133878877934356E-2</v>
      </c>
      <c r="G2066" s="131">
        <v>1.2844689450656767E-3</v>
      </c>
      <c r="H2066" s="145">
        <v>2.0000005732018797E-3</v>
      </c>
      <c r="I2066" s="145">
        <v>1.5750004513964799E-2</v>
      </c>
      <c r="J2066" s="132">
        <v>1.393856352921795E-3</v>
      </c>
      <c r="K2066" s="146">
        <v>7.3146590141599671E-5</v>
      </c>
      <c r="L2066" s="147">
        <v>7.6453954364616233E-5</v>
      </c>
    </row>
    <row r="2067" spans="1:12" ht="15.75" x14ac:dyDescent="0.25">
      <c r="A2067" s="164" t="s">
        <v>26</v>
      </c>
      <c r="B2067" s="126">
        <v>2024</v>
      </c>
      <c r="C2067" s="165" t="s">
        <v>2233</v>
      </c>
      <c r="D2067" s="166">
        <v>3.5523881604787817E-2</v>
      </c>
      <c r="E2067" s="130">
        <v>8.712078505231655E-3</v>
      </c>
      <c r="F2067" s="131">
        <v>4.3125213457483907E-2</v>
      </c>
      <c r="G2067" s="131">
        <v>1.2257290032707687E-3</v>
      </c>
      <c r="H2067" s="145">
        <v>2.0000005732018805E-3</v>
      </c>
      <c r="I2067" s="145">
        <v>1.5750004513964803E-2</v>
      </c>
      <c r="J2067" s="132">
        <v>1.3303487201149907E-3</v>
      </c>
      <c r="K2067" s="146">
        <v>6.4573068779781695E-5</v>
      </c>
      <c r="L2067" s="147">
        <v>6.7492776411254431E-5</v>
      </c>
    </row>
    <row r="2068" spans="1:12" ht="15.75" x14ac:dyDescent="0.25">
      <c r="A2068" s="164" t="s">
        <v>26</v>
      </c>
      <c r="B2068" s="126">
        <v>2025</v>
      </c>
      <c r="C2068" s="165" t="s">
        <v>2234</v>
      </c>
      <c r="D2068" s="166">
        <v>3.441231628145669E-2</v>
      </c>
      <c r="E2068" s="130">
        <v>7.6016552350741361E-3</v>
      </c>
      <c r="F2068" s="131">
        <v>3.8260330932873857E-2</v>
      </c>
      <c r="G2068" s="131">
        <v>1.1759459958155343E-3</v>
      </c>
      <c r="H2068" s="145">
        <v>2.0000005732018805E-3</v>
      </c>
      <c r="I2068" s="145">
        <v>1.5750004513964799E-2</v>
      </c>
      <c r="J2068" s="132">
        <v>1.2764796374287784E-3</v>
      </c>
      <c r="K2068" s="146">
        <v>5.8249944980060732E-5</v>
      </c>
      <c r="L2068" s="147">
        <v>6.0883749011756467E-5</v>
      </c>
    </row>
    <row r="2069" spans="1:12" ht="15.75" x14ac:dyDescent="0.25">
      <c r="A2069" s="164" t="s">
        <v>26</v>
      </c>
      <c r="B2069" s="126">
        <v>2026</v>
      </c>
      <c r="C2069" s="165" t="s">
        <v>2235</v>
      </c>
      <c r="D2069" s="166">
        <v>3.3386427628274915E-2</v>
      </c>
      <c r="E2069" s="130">
        <v>6.6984541757450968E-3</v>
      </c>
      <c r="F2069" s="131">
        <v>3.4392282525539983E-2</v>
      </c>
      <c r="G2069" s="131">
        <v>1.1243507115661845E-3</v>
      </c>
      <c r="H2069" s="145">
        <v>2.0000005732018801E-3</v>
      </c>
      <c r="I2069" s="145">
        <v>1.5750004513964796E-2</v>
      </c>
      <c r="J2069" s="132">
        <v>1.2206125545965655E-3</v>
      </c>
      <c r="K2069" s="146">
        <v>5.2419607281115952E-5</v>
      </c>
      <c r="L2069" s="147">
        <v>5.4789789313805702E-5</v>
      </c>
    </row>
    <row r="2070" spans="1:12" ht="15.75" x14ac:dyDescent="0.25">
      <c r="A2070" s="164" t="s">
        <v>26</v>
      </c>
      <c r="B2070" s="126">
        <v>2027</v>
      </c>
      <c r="C2070" s="165" t="s">
        <v>2236</v>
      </c>
      <c r="D2070" s="166">
        <v>3.2435269455174963E-2</v>
      </c>
      <c r="E2070" s="130">
        <v>5.9479443048152088E-3</v>
      </c>
      <c r="F2070" s="131">
        <v>3.1234689872614328E-2</v>
      </c>
      <c r="G2070" s="131">
        <v>1.0635577697420608E-3</v>
      </c>
      <c r="H2070" s="145">
        <v>2.0000005732018801E-3</v>
      </c>
      <c r="I2070" s="145">
        <v>1.5750004513964799E-2</v>
      </c>
      <c r="J2070" s="132">
        <v>1.1548184574135985E-3</v>
      </c>
      <c r="K2070" s="146">
        <v>4.4781752152547328E-5</v>
      </c>
      <c r="L2070" s="147">
        <v>4.6806584268803463E-5</v>
      </c>
    </row>
    <row r="2071" spans="1:12" ht="15.75" x14ac:dyDescent="0.25">
      <c r="A2071" s="164" t="s">
        <v>26</v>
      </c>
      <c r="B2071" s="126">
        <v>2028</v>
      </c>
      <c r="C2071" s="165" t="s">
        <v>2237</v>
      </c>
      <c r="D2071" s="166">
        <v>3.1566425188454504E-2</v>
      </c>
      <c r="E2071" s="130">
        <v>5.3269292482877326E-3</v>
      </c>
      <c r="F2071" s="131">
        <v>2.8682172976822892E-2</v>
      </c>
      <c r="G2071" s="131">
        <v>9.9675386368726121E-4</v>
      </c>
      <c r="H2071" s="145">
        <v>2.0000005732018801E-3</v>
      </c>
      <c r="I2071" s="145">
        <v>1.5750004513964799E-2</v>
      </c>
      <c r="J2071" s="132">
        <v>1.0824312084756163E-3</v>
      </c>
      <c r="K2071" s="146">
        <v>3.8455147972843367E-5</v>
      </c>
      <c r="L2071" s="147">
        <v>4.0193919121983532E-5</v>
      </c>
    </row>
    <row r="2072" spans="1:12" ht="15.75" x14ac:dyDescent="0.25">
      <c r="A2072" s="164" t="s">
        <v>26</v>
      </c>
      <c r="B2072" s="126">
        <v>2029</v>
      </c>
      <c r="C2072" s="165" t="s">
        <v>2238</v>
      </c>
      <c r="D2072" s="166">
        <v>3.0774346427656512E-2</v>
      </c>
      <c r="E2072" s="130">
        <v>4.792631685969116E-3</v>
      </c>
      <c r="F2072" s="131">
        <v>2.6558537089159319E-2</v>
      </c>
      <c r="G2072" s="131">
        <v>9.3229940199351989E-4</v>
      </c>
      <c r="H2072" s="145">
        <v>2.0000005732018805E-3</v>
      </c>
      <c r="I2072" s="145">
        <v>1.5750004513964803E-2</v>
      </c>
      <c r="J2072" s="132">
        <v>1.0125338430005484E-3</v>
      </c>
      <c r="K2072" s="146">
        <v>3.3670740819996481E-5</v>
      </c>
      <c r="L2072" s="147">
        <v>3.5193182308177161E-5</v>
      </c>
    </row>
    <row r="2073" spans="1:12" ht="15.75" x14ac:dyDescent="0.25">
      <c r="A2073" s="164" t="s">
        <v>26</v>
      </c>
      <c r="B2073" s="126">
        <v>2030</v>
      </c>
      <c r="C2073" s="165" t="s">
        <v>2239</v>
      </c>
      <c r="D2073" s="166">
        <v>3.0060749732118398E-2</v>
      </c>
      <c r="E2073" s="130">
        <v>4.3493391242595937E-3</v>
      </c>
      <c r="F2073" s="131">
        <v>2.4845333666812811E-2</v>
      </c>
      <c r="G2073" s="131">
        <v>8.7233751872293824E-4</v>
      </c>
      <c r="H2073" s="145">
        <v>2.0000005732018801E-3</v>
      </c>
      <c r="I2073" s="145">
        <v>1.5750004513964803E-2</v>
      </c>
      <c r="J2073" s="132">
        <v>9.4747253398401346E-4</v>
      </c>
      <c r="K2073" s="146">
        <v>3.0067022341312626E-5</v>
      </c>
      <c r="L2073" s="147">
        <v>3.1426519671151157E-5</v>
      </c>
    </row>
    <row r="2074" spans="1:12" ht="15.75" x14ac:dyDescent="0.25">
      <c r="A2074" s="164" t="s">
        <v>26</v>
      </c>
      <c r="B2074" s="126">
        <v>2031</v>
      </c>
      <c r="C2074" s="165" t="s">
        <v>2240</v>
      </c>
      <c r="D2074" s="166">
        <v>2.941787010965476E-2</v>
      </c>
      <c r="E2074" s="130">
        <v>3.9673233489325391E-3</v>
      </c>
      <c r="F2074" s="131">
        <v>2.3423395339685047E-2</v>
      </c>
      <c r="G2074" s="131">
        <v>8.1741923830338289E-4</v>
      </c>
      <c r="H2074" s="145">
        <v>2.0000005732018801E-3</v>
      </c>
      <c r="I2074" s="145">
        <v>1.5750004513964799E-2</v>
      </c>
      <c r="J2074" s="132">
        <v>8.8783280852035512E-4</v>
      </c>
      <c r="K2074" s="146">
        <v>2.7968760126716142E-5</v>
      </c>
      <c r="L2074" s="147">
        <v>2.9233383350111284E-5</v>
      </c>
    </row>
    <row r="2075" spans="1:12" ht="15.75" x14ac:dyDescent="0.25">
      <c r="A2075" s="164" t="s">
        <v>26</v>
      </c>
      <c r="B2075" s="126">
        <v>2032</v>
      </c>
      <c r="C2075" s="165" t="s">
        <v>2241</v>
      </c>
      <c r="D2075" s="166">
        <v>2.8843971777566854E-2</v>
      </c>
      <c r="E2075" s="130">
        <v>3.6403897912802132E-3</v>
      </c>
      <c r="F2075" s="131">
        <v>2.2273336738494937E-2</v>
      </c>
      <c r="G2075" s="131">
        <v>7.6632045208568521E-4</v>
      </c>
      <c r="H2075" s="145">
        <v>2.0000005732018805E-3</v>
      </c>
      <c r="I2075" s="145">
        <v>1.5750004513964803E-2</v>
      </c>
      <c r="J2075" s="132">
        <v>8.3235931867037987E-4</v>
      </c>
      <c r="K2075" s="146">
        <v>2.558289956199996E-5</v>
      </c>
      <c r="L2075" s="147">
        <v>2.6739644757758118E-5</v>
      </c>
    </row>
    <row r="2076" spans="1:12" ht="15.75" x14ac:dyDescent="0.25">
      <c r="A2076" s="164" t="s">
        <v>26</v>
      </c>
      <c r="B2076" s="126">
        <v>2033</v>
      </c>
      <c r="C2076" s="165" t="s">
        <v>2242</v>
      </c>
      <c r="D2076" s="166">
        <v>2.8334880959080228E-2</v>
      </c>
      <c r="E2076" s="130">
        <v>3.3610021533852629E-3</v>
      </c>
      <c r="F2076" s="131">
        <v>2.1341114029471562E-2</v>
      </c>
      <c r="G2076" s="131">
        <v>7.2021608325562557E-4</v>
      </c>
      <c r="H2076" s="145">
        <v>2.0000005732018805E-3</v>
      </c>
      <c r="I2076" s="145">
        <v>1.5750004513964799E-2</v>
      </c>
      <c r="J2076" s="132">
        <v>7.8228415581603787E-4</v>
      </c>
      <c r="K2076" s="146">
        <v>2.3988946284152461E-5</v>
      </c>
      <c r="L2076" s="147">
        <v>2.5073619985749262E-5</v>
      </c>
    </row>
    <row r="2077" spans="1:12" ht="15.75" x14ac:dyDescent="0.25">
      <c r="A2077" s="164" t="s">
        <v>26</v>
      </c>
      <c r="B2077" s="126">
        <v>2034</v>
      </c>
      <c r="C2077" s="165" t="s">
        <v>2243</v>
      </c>
      <c r="D2077" s="166">
        <v>2.7881982598669568E-2</v>
      </c>
      <c r="E2077" s="130">
        <v>3.1144257214773259E-3</v>
      </c>
      <c r="F2077" s="131">
        <v>2.0568035652187032E-2</v>
      </c>
      <c r="G2077" s="131">
        <v>6.7830343457818073E-4</v>
      </c>
      <c r="H2077" s="145">
        <v>2.0000005732018801E-3</v>
      </c>
      <c r="I2077" s="145">
        <v>1.5750004513964799E-2</v>
      </c>
      <c r="J2077" s="132">
        <v>7.3676022683394652E-4</v>
      </c>
      <c r="K2077" s="146">
        <v>2.2575385397433303E-5</v>
      </c>
      <c r="L2077" s="147">
        <v>2.3596144148316204E-5</v>
      </c>
    </row>
    <row r="2078" spans="1:12" ht="15.75" x14ac:dyDescent="0.25">
      <c r="A2078" s="164" t="s">
        <v>26</v>
      </c>
      <c r="B2078" s="126">
        <v>2035</v>
      </c>
      <c r="C2078" s="165" t="s">
        <v>2244</v>
      </c>
      <c r="D2078" s="166">
        <v>2.7483208041432183E-2</v>
      </c>
      <c r="E2078" s="130">
        <v>2.8969217707506788E-3</v>
      </c>
      <c r="F2078" s="131">
        <v>1.992633396580739E-2</v>
      </c>
      <c r="G2078" s="131">
        <v>6.4045994349031465E-4</v>
      </c>
      <c r="H2078" s="145">
        <v>2.0000005732018801E-3</v>
      </c>
      <c r="I2078" s="145">
        <v>1.5750004513964799E-2</v>
      </c>
      <c r="J2078" s="132">
        <v>6.956554283571116E-4</v>
      </c>
      <c r="K2078" s="146">
        <v>2.1314026131325181E-5</v>
      </c>
      <c r="L2078" s="147">
        <v>2.2277751813393601E-5</v>
      </c>
    </row>
    <row r="2079" spans="1:12" ht="15.75" x14ac:dyDescent="0.25">
      <c r="A2079" s="164" t="s">
        <v>26</v>
      </c>
      <c r="B2079" s="126">
        <v>2036</v>
      </c>
      <c r="C2079" s="165" t="s">
        <v>2245</v>
      </c>
      <c r="D2079" s="166">
        <v>2.7134216934054534E-2</v>
      </c>
      <c r="E2079" s="130">
        <v>2.7098200658783318E-3</v>
      </c>
      <c r="F2079" s="131">
        <v>1.94103517535534E-2</v>
      </c>
      <c r="G2079" s="131">
        <v>6.0744216651612503E-4</v>
      </c>
      <c r="H2079" s="145">
        <v>2.0000005732018801E-3</v>
      </c>
      <c r="I2079" s="145">
        <v>1.5750004513964799E-2</v>
      </c>
      <c r="J2079" s="132">
        <v>6.5979528103673817E-4</v>
      </c>
      <c r="K2079" s="146">
        <v>2.0141237590093842E-5</v>
      </c>
      <c r="L2079" s="147">
        <v>2.1051934978499722E-5</v>
      </c>
    </row>
    <row r="2080" spans="1:12" ht="15.75" x14ac:dyDescent="0.25">
      <c r="A2080" s="164" t="s">
        <v>26</v>
      </c>
      <c r="B2080" s="126">
        <v>2037</v>
      </c>
      <c r="C2080" s="165" t="s">
        <v>2246</v>
      </c>
      <c r="D2080" s="166">
        <v>2.68319166499063E-2</v>
      </c>
      <c r="E2080" s="130">
        <v>2.5500004595984784E-3</v>
      </c>
      <c r="F2080" s="131">
        <v>1.8991182893373679E-2</v>
      </c>
      <c r="G2080" s="131">
        <v>5.7852146696265564E-4</v>
      </c>
      <c r="H2080" s="145">
        <v>2.0000005732018801E-3</v>
      </c>
      <c r="I2080" s="145">
        <v>1.5750004513964799E-2</v>
      </c>
      <c r="J2080" s="132">
        <v>6.2838086425399617E-4</v>
      </c>
      <c r="K2080" s="146">
        <v>1.9209506625780833E-5</v>
      </c>
      <c r="L2080" s="147">
        <v>2.0078075274475424E-5</v>
      </c>
    </row>
    <row r="2081" spans="1:12" ht="15.75" x14ac:dyDescent="0.25">
      <c r="A2081" s="164" t="s">
        <v>26</v>
      </c>
      <c r="B2081" s="126">
        <v>2038</v>
      </c>
      <c r="C2081" s="165" t="s">
        <v>2247</v>
      </c>
      <c r="D2081" s="166">
        <v>2.6571221907747231E-2</v>
      </c>
      <c r="E2081" s="130">
        <v>2.4071929169299359E-3</v>
      </c>
      <c r="F2081" s="131">
        <v>1.8618466562910354E-2</v>
      </c>
      <c r="G2081" s="131">
        <v>5.5321916463161561E-4</v>
      </c>
      <c r="H2081" s="145">
        <v>2.0000005732018801E-3</v>
      </c>
      <c r="I2081" s="145">
        <v>1.5750004513964799E-2</v>
      </c>
      <c r="J2081" s="132">
        <v>6.0089478951215946E-4</v>
      </c>
      <c r="K2081" s="146">
        <v>1.8442848752874434E-5</v>
      </c>
      <c r="L2081" s="147">
        <v>1.9276752534550106E-5</v>
      </c>
    </row>
    <row r="2082" spans="1:12" ht="15.75" x14ac:dyDescent="0.25">
      <c r="A2082" s="164" t="s">
        <v>26</v>
      </c>
      <c r="B2082" s="126">
        <v>2039</v>
      </c>
      <c r="C2082" s="165" t="s">
        <v>2248</v>
      </c>
      <c r="D2082" s="166">
        <v>2.6346945239874624E-2</v>
      </c>
      <c r="E2082" s="130">
        <v>2.2777884256824413E-3</v>
      </c>
      <c r="F2082" s="131">
        <v>1.8287647063999438E-2</v>
      </c>
      <c r="G2082" s="131">
        <v>5.3121014681533252E-4</v>
      </c>
      <c r="H2082" s="145">
        <v>2.0000005732018801E-3</v>
      </c>
      <c r="I2082" s="145">
        <v>1.5750004513964803E-2</v>
      </c>
      <c r="J2082" s="132">
        <v>5.7698486730144486E-4</v>
      </c>
      <c r="K2082" s="146">
        <v>1.7808220880710928E-5</v>
      </c>
      <c r="L2082" s="147">
        <v>1.861342960612688E-5</v>
      </c>
    </row>
    <row r="2083" spans="1:12" ht="15.75" x14ac:dyDescent="0.25">
      <c r="A2083" s="164" t="s">
        <v>26</v>
      </c>
      <c r="B2083" s="126">
        <v>2040</v>
      </c>
      <c r="C2083" s="165" t="s">
        <v>2249</v>
      </c>
      <c r="D2083" s="166">
        <v>2.6155013622059544E-2</v>
      </c>
      <c r="E2083" s="130">
        <v>2.1637998643395137E-3</v>
      </c>
      <c r="F2083" s="131">
        <v>1.8009358444875116E-2</v>
      </c>
      <c r="G2083" s="131">
        <v>5.1223206462469866E-4</v>
      </c>
      <c r="H2083" s="145">
        <v>2.0000005732018801E-3</v>
      </c>
      <c r="I2083" s="145">
        <v>1.5750004513964799E-2</v>
      </c>
      <c r="J2083" s="132">
        <v>5.5636779163404531E-4</v>
      </c>
      <c r="K2083" s="146">
        <v>1.7257898321024421E-5</v>
      </c>
      <c r="L2083" s="147">
        <v>1.8038223902311516E-5</v>
      </c>
    </row>
    <row r="2084" spans="1:12" ht="15.75" x14ac:dyDescent="0.25">
      <c r="A2084" s="164" t="s">
        <v>26</v>
      </c>
      <c r="B2084" s="126">
        <v>2041</v>
      </c>
      <c r="C2084" s="165" t="s">
        <v>2250</v>
      </c>
      <c r="D2084" s="166">
        <v>2.5992451610701552E-2</v>
      </c>
      <c r="E2084" s="130">
        <v>2.0726926645016834E-3</v>
      </c>
      <c r="F2084" s="131">
        <v>1.778568310703664E-2</v>
      </c>
      <c r="G2084" s="131">
        <v>4.9710053368088398E-4</v>
      </c>
      <c r="H2084" s="145">
        <v>2.0000005732018797E-3</v>
      </c>
      <c r="I2084" s="145">
        <v>1.5750004513964796E-2</v>
      </c>
      <c r="J2084" s="132">
        <v>5.3992928630729653E-4</v>
      </c>
      <c r="K2084" s="146">
        <v>1.6823328550782742E-5</v>
      </c>
      <c r="L2084" s="147">
        <v>1.7584004815434323E-5</v>
      </c>
    </row>
    <row r="2085" spans="1:12" ht="15.75" x14ac:dyDescent="0.25">
      <c r="A2085" s="164" t="s">
        <v>26</v>
      </c>
      <c r="B2085" s="126">
        <v>2042</v>
      </c>
      <c r="C2085" s="165" t="s">
        <v>2251</v>
      </c>
      <c r="D2085" s="166">
        <v>2.5852758919095862E-2</v>
      </c>
      <c r="E2085" s="130">
        <v>1.9955931277024679E-3</v>
      </c>
      <c r="F2085" s="131">
        <v>1.758279593034023E-2</v>
      </c>
      <c r="G2085" s="131">
        <v>4.8444955257271406E-4</v>
      </c>
      <c r="H2085" s="145">
        <v>2.0000005732018801E-3</v>
      </c>
      <c r="I2085" s="145">
        <v>1.5750004513964799E-2</v>
      </c>
      <c r="J2085" s="132">
        <v>5.2618497969014223E-4</v>
      </c>
      <c r="K2085" s="146">
        <v>1.64743164483676E-5</v>
      </c>
      <c r="L2085" s="147">
        <v>1.7219211934466242E-5</v>
      </c>
    </row>
    <row r="2086" spans="1:12" ht="15.75" x14ac:dyDescent="0.25">
      <c r="A2086" s="164" t="s">
        <v>26</v>
      </c>
      <c r="B2086" s="126">
        <v>2043</v>
      </c>
      <c r="C2086" s="165" t="s">
        <v>2252</v>
      </c>
      <c r="D2086" s="166">
        <v>2.5735019958138285E-2</v>
      </c>
      <c r="E2086" s="130">
        <v>1.9369062858326034E-3</v>
      </c>
      <c r="F2086" s="131">
        <v>1.743268222692225E-2</v>
      </c>
      <c r="G2086" s="131">
        <v>4.7397070333315082E-4</v>
      </c>
      <c r="H2086" s="145">
        <v>2.0000005732018801E-3</v>
      </c>
      <c r="I2086" s="145">
        <v>1.5750004513964799E-2</v>
      </c>
      <c r="J2086" s="132">
        <v>5.148001952908442E-4</v>
      </c>
      <c r="K2086" s="146">
        <v>1.6193017161015819E-5</v>
      </c>
      <c r="L2086" s="147">
        <v>1.6925193541587513E-5</v>
      </c>
    </row>
    <row r="2087" spans="1:12" ht="15.75" x14ac:dyDescent="0.25">
      <c r="A2087" s="164" t="s">
        <v>26</v>
      </c>
      <c r="B2087" s="126">
        <v>2044</v>
      </c>
      <c r="C2087" s="165" t="s">
        <v>2253</v>
      </c>
      <c r="D2087" s="166">
        <v>2.5635073435103291E-2</v>
      </c>
      <c r="E2087" s="130">
        <v>1.8923379092322182E-3</v>
      </c>
      <c r="F2087" s="131">
        <v>1.7311819148682479E-2</v>
      </c>
      <c r="G2087" s="131">
        <v>4.6532131495791249E-4</v>
      </c>
      <c r="H2087" s="145">
        <v>2.0000005732018801E-3</v>
      </c>
      <c r="I2087" s="145">
        <v>1.5750004513964799E-2</v>
      </c>
      <c r="J2087" s="132">
        <v>5.0540256528295332E-4</v>
      </c>
      <c r="K2087" s="146">
        <v>1.597192269536323E-5</v>
      </c>
      <c r="L2087" s="147">
        <v>1.6694102165290286E-5</v>
      </c>
    </row>
    <row r="2088" spans="1:12" ht="15.75" x14ac:dyDescent="0.25">
      <c r="A2088" s="164" t="s">
        <v>26</v>
      </c>
      <c r="B2088" s="126">
        <v>2045</v>
      </c>
      <c r="C2088" s="165" t="s">
        <v>2254</v>
      </c>
      <c r="D2088" s="166">
        <v>2.5547096231663933E-2</v>
      </c>
      <c r="E2088" s="130">
        <v>1.8621911558227722E-3</v>
      </c>
      <c r="F2088" s="131">
        <v>1.7234388684781311E-2</v>
      </c>
      <c r="G2088" s="131">
        <v>4.582107640464611E-4</v>
      </c>
      <c r="H2088" s="145">
        <v>2.0000005732018801E-3</v>
      </c>
      <c r="I2088" s="145">
        <v>1.5750004513964799E-2</v>
      </c>
      <c r="J2088" s="132">
        <v>4.9767663261641201E-4</v>
      </c>
      <c r="K2088" s="146">
        <v>1.5796345032607973E-5</v>
      </c>
      <c r="L2088" s="147">
        <v>1.6510585659739553E-5</v>
      </c>
    </row>
    <row r="2089" spans="1:12" ht="15.75" x14ac:dyDescent="0.25">
      <c r="A2089" s="164" t="s">
        <v>26</v>
      </c>
      <c r="B2089" s="126">
        <v>2046</v>
      </c>
      <c r="C2089" s="165" t="s">
        <v>2255</v>
      </c>
      <c r="D2089" s="166">
        <v>2.5471163646803869E-2</v>
      </c>
      <c r="E2089" s="130">
        <v>1.8364132621728601E-3</v>
      </c>
      <c r="F2089" s="131">
        <v>1.7170821610826066E-2</v>
      </c>
      <c r="G2089" s="131">
        <v>4.5240624975472377E-4</v>
      </c>
      <c r="H2089" s="145">
        <v>2.0000005732018797E-3</v>
      </c>
      <c r="I2089" s="145">
        <v>1.5750004513964796E-2</v>
      </c>
      <c r="J2089" s="132">
        <v>4.9136945147510412E-4</v>
      </c>
      <c r="K2089" s="146">
        <v>1.5660470867191679E-5</v>
      </c>
      <c r="L2089" s="147">
        <v>1.6368567867495824E-5</v>
      </c>
    </row>
    <row r="2090" spans="1:12" ht="15.75" x14ac:dyDescent="0.25">
      <c r="A2090" s="164" t="s">
        <v>26</v>
      </c>
      <c r="B2090" s="126">
        <v>2047</v>
      </c>
      <c r="C2090" s="165" t="s">
        <v>2256</v>
      </c>
      <c r="D2090" s="166">
        <v>2.5408416320695487E-2</v>
      </c>
      <c r="E2090" s="130">
        <v>1.8139149988987879E-3</v>
      </c>
      <c r="F2090" s="131">
        <v>1.7110272470876545E-2</v>
      </c>
      <c r="G2090" s="131">
        <v>4.476839143132089E-4</v>
      </c>
      <c r="H2090" s="145">
        <v>2.0000005732018797E-3</v>
      </c>
      <c r="I2090" s="145">
        <v>1.5750004513964799E-2</v>
      </c>
      <c r="J2090" s="132">
        <v>4.8623836142043107E-4</v>
      </c>
      <c r="K2090" s="146">
        <v>1.5545296120934998E-5</v>
      </c>
      <c r="L2090" s="147">
        <v>1.6248185430293791E-5</v>
      </c>
    </row>
    <row r="2091" spans="1:12" ht="15.75" x14ac:dyDescent="0.25">
      <c r="A2091" s="164" t="s">
        <v>26</v>
      </c>
      <c r="B2091" s="126">
        <v>2048</v>
      </c>
      <c r="C2091" s="165" t="s">
        <v>2257</v>
      </c>
      <c r="D2091" s="166">
        <v>2.5356230945525339E-2</v>
      </c>
      <c r="E2091" s="130">
        <v>1.7958209688215222E-3</v>
      </c>
      <c r="F2091" s="131">
        <v>1.7060120414794228E-2</v>
      </c>
      <c r="G2091" s="131">
        <v>4.4385846585600464E-4</v>
      </c>
      <c r="H2091" s="145">
        <v>2.0000005732018805E-3</v>
      </c>
      <c r="I2091" s="145">
        <v>1.5750004513964803E-2</v>
      </c>
      <c r="J2091" s="132">
        <v>4.8208202258502705E-4</v>
      </c>
      <c r="K2091" s="146">
        <v>1.544652722234919E-5</v>
      </c>
      <c r="L2091" s="147">
        <v>1.6144950640394427E-5</v>
      </c>
    </row>
    <row r="2092" spans="1:12" ht="15.75" x14ac:dyDescent="0.25">
      <c r="A2092" s="164" t="s">
        <v>26</v>
      </c>
      <c r="B2092" s="126">
        <v>2049</v>
      </c>
      <c r="C2092" s="165" t="s">
        <v>2258</v>
      </c>
      <c r="D2092" s="166">
        <v>2.5311231697957067E-2</v>
      </c>
      <c r="E2092" s="130">
        <v>1.7883734483682301E-3</v>
      </c>
      <c r="F2092" s="131">
        <v>1.7067378920964341E-2</v>
      </c>
      <c r="G2092" s="131">
        <v>4.4131164857881772E-4</v>
      </c>
      <c r="H2092" s="145">
        <v>2.0000005732018805E-3</v>
      </c>
      <c r="I2092" s="145">
        <v>1.5750004513964803E-2</v>
      </c>
      <c r="J2092" s="132">
        <v>4.7931489928466881E-4</v>
      </c>
      <c r="K2092" s="146">
        <v>1.5381091988455631E-5</v>
      </c>
      <c r="L2092" s="147">
        <v>1.6076556715588759E-5</v>
      </c>
    </row>
    <row r="2093" spans="1:12" ht="15.75" x14ac:dyDescent="0.25">
      <c r="A2093" s="164" t="s">
        <v>26</v>
      </c>
      <c r="B2093" s="126">
        <v>2050</v>
      </c>
      <c r="C2093" s="165" t="s">
        <v>2259</v>
      </c>
      <c r="D2093" s="166">
        <v>2.5275196169471926E-2</v>
      </c>
      <c r="E2093" s="130">
        <v>1.7824107174323289E-3</v>
      </c>
      <c r="F2093" s="131">
        <v>1.7074220673796148E-2</v>
      </c>
      <c r="G2093" s="131">
        <v>4.3930587603753876E-4</v>
      </c>
      <c r="H2093" s="145">
        <v>2.0000005732018801E-3</v>
      </c>
      <c r="I2093" s="145">
        <v>1.5750004513964799E-2</v>
      </c>
      <c r="J2093" s="132">
        <v>4.7713623368207566E-4</v>
      </c>
      <c r="K2093" s="146">
        <v>1.5315133292262558E-5</v>
      </c>
      <c r="L2093" s="147">
        <v>1.600761565984119E-5</v>
      </c>
    </row>
    <row r="2094" spans="1:12" ht="15.75" x14ac:dyDescent="0.25">
      <c r="A2094" s="164" t="s">
        <v>23</v>
      </c>
      <c r="B2094" s="126">
        <v>2015</v>
      </c>
      <c r="C2094" s="165" t="s">
        <v>25</v>
      </c>
      <c r="D2094" s="166">
        <v>4.6148092726537346E-2</v>
      </c>
      <c r="E2094" s="130">
        <v>6.8654692401963854E-2</v>
      </c>
      <c r="F2094" s="131">
        <v>0.27724371279434751</v>
      </c>
      <c r="G2094" s="131">
        <v>2.2066005999234022E-3</v>
      </c>
      <c r="H2094" s="145">
        <v>2.0000005732018805E-3</v>
      </c>
      <c r="I2094" s="145">
        <v>1.5750004513964799E-2</v>
      </c>
      <c r="J2094" s="132">
        <v>2.3869186837909995E-3</v>
      </c>
      <c r="K2094" s="146">
        <v>1.9713363446835139E-4</v>
      </c>
      <c r="L2094" s="147">
        <v>2.0604714265146291E-4</v>
      </c>
    </row>
    <row r="2095" spans="1:12" ht="15.75" x14ac:dyDescent="0.25">
      <c r="A2095" s="164" t="s">
        <v>23</v>
      </c>
      <c r="B2095" s="126">
        <v>2016</v>
      </c>
      <c r="C2095" s="165" t="s">
        <v>24</v>
      </c>
      <c r="D2095" s="166">
        <v>4.5244486953744188E-2</v>
      </c>
      <c r="E2095" s="130">
        <v>5.6369348658965285E-2</v>
      </c>
      <c r="F2095" s="131">
        <v>0.23573217453629966</v>
      </c>
      <c r="G2095" s="131">
        <v>1.9970150299087998E-3</v>
      </c>
      <c r="H2095" s="145">
        <v>2.0000005732018801E-3</v>
      </c>
      <c r="I2095" s="145">
        <v>1.5750004513964799E-2</v>
      </c>
      <c r="J2095" s="132">
        <v>2.1618809930784204E-3</v>
      </c>
      <c r="K2095" s="146">
        <v>1.663360039399862E-4</v>
      </c>
      <c r="L2095" s="147">
        <v>1.7385697993306637E-4</v>
      </c>
    </row>
    <row r="2096" spans="1:12" ht="15.75" x14ac:dyDescent="0.25">
      <c r="A2096" s="164" t="s">
        <v>23</v>
      </c>
      <c r="B2096" s="126">
        <v>2017</v>
      </c>
      <c r="C2096" s="165" t="s">
        <v>2260</v>
      </c>
      <c r="D2096" s="166">
        <v>4.4047492726792953E-2</v>
      </c>
      <c r="E2096" s="130">
        <v>4.7299838470102905E-2</v>
      </c>
      <c r="F2096" s="131">
        <v>0.2018431526952226</v>
      </c>
      <c r="G2096" s="131">
        <v>1.8777963845978119E-3</v>
      </c>
      <c r="H2096" s="145">
        <v>2.0000005732018801E-3</v>
      </c>
      <c r="I2096" s="145">
        <v>1.5750004513964799E-2</v>
      </c>
      <c r="J2096" s="132">
        <v>2.0338237646801301E-3</v>
      </c>
      <c r="K2096" s="146">
        <v>1.503443645470082E-4</v>
      </c>
      <c r="L2096" s="147">
        <v>1.5714226956858635E-4</v>
      </c>
    </row>
    <row r="2097" spans="1:12" ht="15.75" x14ac:dyDescent="0.25">
      <c r="A2097" s="164" t="s">
        <v>23</v>
      </c>
      <c r="B2097" s="126">
        <v>2018</v>
      </c>
      <c r="C2097" s="165" t="s">
        <v>2261</v>
      </c>
      <c r="D2097" s="166">
        <v>4.2813164803635582E-2</v>
      </c>
      <c r="E2097" s="130">
        <v>3.9132721841329911E-2</v>
      </c>
      <c r="F2097" s="131">
        <v>0.17155328878231571</v>
      </c>
      <c r="G2097" s="131">
        <v>1.7956100613352351E-3</v>
      </c>
      <c r="H2097" s="145">
        <v>2.0000005732018801E-3</v>
      </c>
      <c r="I2097" s="145">
        <v>1.5750004513964799E-2</v>
      </c>
      <c r="J2097" s="132">
        <v>1.9457997057247135E-3</v>
      </c>
      <c r="K2097" s="146">
        <v>1.3717132253965894E-4</v>
      </c>
      <c r="L2097" s="147">
        <v>1.4337360105617358E-4</v>
      </c>
    </row>
    <row r="2098" spans="1:12" ht="15.75" x14ac:dyDescent="0.25">
      <c r="A2098" s="164" t="s">
        <v>23</v>
      </c>
      <c r="B2098" s="126">
        <v>2019</v>
      </c>
      <c r="C2098" s="165" t="s">
        <v>2262</v>
      </c>
      <c r="D2098" s="166">
        <v>4.1552786889020719E-2</v>
      </c>
      <c r="E2098" s="130">
        <v>3.1841118393801347E-2</v>
      </c>
      <c r="F2098" s="131">
        <v>0.14494570469651072</v>
      </c>
      <c r="G2098" s="131">
        <v>1.708984486239572E-3</v>
      </c>
      <c r="H2098" s="145">
        <v>2.0000005732018797E-3</v>
      </c>
      <c r="I2098" s="145">
        <v>1.5750004513964796E-2</v>
      </c>
      <c r="J2098" s="132">
        <v>1.8527181197147279E-3</v>
      </c>
      <c r="K2098" s="146">
        <v>1.2361692608989645E-4</v>
      </c>
      <c r="L2098" s="147">
        <v>1.2920633494569622E-4</v>
      </c>
    </row>
    <row r="2099" spans="1:12" ht="15.75" x14ac:dyDescent="0.25">
      <c r="A2099" s="164" t="s">
        <v>23</v>
      </c>
      <c r="B2099" s="126">
        <v>2020</v>
      </c>
      <c r="C2099" s="165" t="s">
        <v>2263</v>
      </c>
      <c r="D2099" s="166">
        <v>4.0278426931378515E-2</v>
      </c>
      <c r="E2099" s="130">
        <v>2.6606701974274845E-2</v>
      </c>
      <c r="F2099" s="131">
        <v>0.12303991211157657</v>
      </c>
      <c r="G2099" s="131">
        <v>1.644116986937845E-3</v>
      </c>
      <c r="H2099" s="145">
        <v>2.0000005732018801E-3</v>
      </c>
      <c r="I2099" s="145">
        <v>1.5750004513964799E-2</v>
      </c>
      <c r="J2099" s="132">
        <v>1.782784822967934E-3</v>
      </c>
      <c r="K2099" s="146">
        <v>1.1466126700678402E-4</v>
      </c>
      <c r="L2099" s="147">
        <v>1.1984574069899432E-4</v>
      </c>
    </row>
    <row r="2100" spans="1:12" ht="15.75" x14ac:dyDescent="0.25">
      <c r="A2100" s="164" t="s">
        <v>23</v>
      </c>
      <c r="B2100" s="126">
        <v>2021</v>
      </c>
      <c r="C2100" s="165" t="s">
        <v>2264</v>
      </c>
      <c r="D2100" s="166">
        <v>3.9001055088149959E-2</v>
      </c>
      <c r="E2100" s="130">
        <v>2.2320952542283775E-2</v>
      </c>
      <c r="F2100" s="131">
        <v>0.10447074511379291</v>
      </c>
      <c r="G2100" s="131">
        <v>1.5583628735938058E-3</v>
      </c>
      <c r="H2100" s="145">
        <v>2.0000005732018797E-3</v>
      </c>
      <c r="I2100" s="145">
        <v>1.5750004513964796E-2</v>
      </c>
      <c r="J2100" s="132">
        <v>1.6900676295985228E-3</v>
      </c>
      <c r="K2100" s="146">
        <v>1.0531450564384165E-4</v>
      </c>
      <c r="L2100" s="147">
        <v>1.1007636026285829E-4</v>
      </c>
    </row>
    <row r="2101" spans="1:12" ht="15.75" x14ac:dyDescent="0.25">
      <c r="A2101" s="164" t="s">
        <v>23</v>
      </c>
      <c r="B2101" s="126">
        <v>2022</v>
      </c>
      <c r="C2101" s="165" t="s">
        <v>2265</v>
      </c>
      <c r="D2101" s="166">
        <v>3.7749480588756663E-2</v>
      </c>
      <c r="E2101" s="130">
        <v>1.8269253040542183E-2</v>
      </c>
      <c r="F2101" s="131">
        <v>8.8319331357122083E-2</v>
      </c>
      <c r="G2101" s="131">
        <v>1.4721596567940482E-3</v>
      </c>
      <c r="H2101" s="145">
        <v>2.0000005732018801E-3</v>
      </c>
      <c r="I2101" s="145">
        <v>1.5750004513964799E-2</v>
      </c>
      <c r="J2101" s="132">
        <v>1.5969291220584215E-3</v>
      </c>
      <c r="K2101" s="146">
        <v>9.6663606460939064E-5</v>
      </c>
      <c r="L2101" s="147">
        <v>1.0103430580670187E-4</v>
      </c>
    </row>
    <row r="2102" spans="1:12" ht="15.75" x14ac:dyDescent="0.25">
      <c r="A2102" s="164" t="s">
        <v>23</v>
      </c>
      <c r="B2102" s="126">
        <v>2023</v>
      </c>
      <c r="C2102" s="165" t="s">
        <v>2266</v>
      </c>
      <c r="D2102" s="166">
        <v>3.6520643624981433E-2</v>
      </c>
      <c r="E2102" s="130">
        <v>1.5434392053490403E-2</v>
      </c>
      <c r="F2102" s="131">
        <v>7.5373138800564524E-2</v>
      </c>
      <c r="G2102" s="131">
        <v>1.3906061928682118E-3</v>
      </c>
      <c r="H2102" s="145">
        <v>2.0000005732018805E-3</v>
      </c>
      <c r="I2102" s="145">
        <v>1.5750004513964799E-2</v>
      </c>
      <c r="J2102" s="132">
        <v>1.5087169206648287E-3</v>
      </c>
      <c r="K2102" s="146">
        <v>8.6221234821908026E-5</v>
      </c>
      <c r="L2102" s="147">
        <v>9.011977645949171E-5</v>
      </c>
    </row>
    <row r="2103" spans="1:12" ht="15.75" x14ac:dyDescent="0.25">
      <c r="A2103" s="164" t="s">
        <v>23</v>
      </c>
      <c r="B2103" s="126">
        <v>2024</v>
      </c>
      <c r="C2103" s="165" t="s">
        <v>2267</v>
      </c>
      <c r="D2103" s="166">
        <v>3.5318531964213196E-2</v>
      </c>
      <c r="E2103" s="130">
        <v>1.3124652107983839E-2</v>
      </c>
      <c r="F2103" s="131">
        <v>6.4846189388816297E-2</v>
      </c>
      <c r="G2103" s="131">
        <v>1.321155644075634E-3</v>
      </c>
      <c r="H2103" s="145">
        <v>2.0000005732018801E-3</v>
      </c>
      <c r="I2103" s="145">
        <v>1.5750004513964799E-2</v>
      </c>
      <c r="J2103" s="132">
        <v>1.4335893680706498E-3</v>
      </c>
      <c r="K2103" s="146">
        <v>7.7276882150138172E-5</v>
      </c>
      <c r="L2103" s="147">
        <v>8.0770999849881587E-5</v>
      </c>
    </row>
    <row r="2104" spans="1:12" ht="15.75" x14ac:dyDescent="0.25">
      <c r="A2104" s="164" t="s">
        <v>23</v>
      </c>
      <c r="B2104" s="126">
        <v>2025</v>
      </c>
      <c r="C2104" s="165" t="s">
        <v>2268</v>
      </c>
      <c r="D2104" s="166">
        <v>3.4143865999657304E-2</v>
      </c>
      <c r="E2104" s="130">
        <v>1.126543262838188E-2</v>
      </c>
      <c r="F2104" s="131">
        <v>5.6395252518420029E-2</v>
      </c>
      <c r="G2104" s="131">
        <v>1.2634338393566218E-3</v>
      </c>
      <c r="H2104" s="145">
        <v>2.0000005732018805E-3</v>
      </c>
      <c r="I2104" s="145">
        <v>1.5750004513964799E-2</v>
      </c>
      <c r="J2104" s="132">
        <v>1.3711497545013291E-3</v>
      </c>
      <c r="K2104" s="146">
        <v>6.9548360585513792E-5</v>
      </c>
      <c r="L2104" s="147">
        <v>7.2693028834911364E-5</v>
      </c>
    </row>
    <row r="2105" spans="1:12" ht="15.75" x14ac:dyDescent="0.25">
      <c r="A2105" s="164" t="s">
        <v>23</v>
      </c>
      <c r="B2105" s="126">
        <v>2026</v>
      </c>
      <c r="C2105" s="165" t="s">
        <v>2269</v>
      </c>
      <c r="D2105" s="166">
        <v>3.3077481552661499E-2</v>
      </c>
      <c r="E2105" s="130">
        <v>9.7575225876946683E-3</v>
      </c>
      <c r="F2105" s="131">
        <v>4.9635341919287854E-2</v>
      </c>
      <c r="G2105" s="131">
        <v>1.209083509812183E-3</v>
      </c>
      <c r="H2105" s="145">
        <v>2.0000005732018801E-3</v>
      </c>
      <c r="I2105" s="145">
        <v>1.5750004513964799E-2</v>
      </c>
      <c r="J2105" s="132">
        <v>1.312297136323639E-3</v>
      </c>
      <c r="K2105" s="146">
        <v>6.34994638730372E-5</v>
      </c>
      <c r="L2105" s="147">
        <v>6.6370627854678231E-5</v>
      </c>
    </row>
    <row r="2106" spans="1:12" ht="15.75" x14ac:dyDescent="0.25">
      <c r="A2106" s="164" t="s">
        <v>23</v>
      </c>
      <c r="B2106" s="126">
        <v>2027</v>
      </c>
      <c r="C2106" s="165" t="s">
        <v>2270</v>
      </c>
      <c r="D2106" s="166">
        <v>3.2106114262241185E-2</v>
      </c>
      <c r="E2106" s="130">
        <v>8.5038934430391837E-3</v>
      </c>
      <c r="F2106" s="131">
        <v>4.4045974535557933E-2</v>
      </c>
      <c r="G2106" s="131">
        <v>1.1474346677265615E-3</v>
      </c>
      <c r="H2106" s="145">
        <v>2.0000005732018801E-3</v>
      </c>
      <c r="I2106" s="145">
        <v>1.5750004513964803E-2</v>
      </c>
      <c r="J2106" s="132">
        <v>1.2456201362482033E-3</v>
      </c>
      <c r="K2106" s="146">
        <v>5.4742671765347164E-5</v>
      </c>
      <c r="L2106" s="147">
        <v>5.721789246556789E-5</v>
      </c>
    </row>
    <row r="2107" spans="1:12" ht="15.75" x14ac:dyDescent="0.25">
      <c r="A2107" s="164" t="s">
        <v>23</v>
      </c>
      <c r="B2107" s="126">
        <v>2028</v>
      </c>
      <c r="C2107" s="165" t="s">
        <v>2271</v>
      </c>
      <c r="D2107" s="166">
        <v>3.1235076505931322E-2</v>
      </c>
      <c r="E2107" s="130">
        <v>7.475182031109499E-3</v>
      </c>
      <c r="F2107" s="131">
        <v>3.9524299025795677E-2</v>
      </c>
      <c r="G2107" s="131">
        <v>1.0814311757129246E-3</v>
      </c>
      <c r="H2107" s="145">
        <v>2.0000005732018801E-3</v>
      </c>
      <c r="I2107" s="145">
        <v>1.5750004513964803E-2</v>
      </c>
      <c r="J2107" s="132">
        <v>1.1741523111640441E-3</v>
      </c>
      <c r="K2107" s="146">
        <v>4.7262090693109641E-5</v>
      </c>
      <c r="L2107" s="147">
        <v>4.939907271183071E-5</v>
      </c>
    </row>
    <row r="2108" spans="1:12" ht="15.75" x14ac:dyDescent="0.25">
      <c r="A2108" s="164" t="s">
        <v>23</v>
      </c>
      <c r="B2108" s="126">
        <v>2029</v>
      </c>
      <c r="C2108" s="165" t="s">
        <v>2272</v>
      </c>
      <c r="D2108" s="166">
        <v>3.0455438733590488E-2</v>
      </c>
      <c r="E2108" s="130">
        <v>6.6315621678583667E-3</v>
      </c>
      <c r="F2108" s="131">
        <v>3.585192768247196E-2</v>
      </c>
      <c r="G2108" s="131">
        <v>1.0168355045607311E-3</v>
      </c>
      <c r="H2108" s="145">
        <v>2.0000005732018801E-3</v>
      </c>
      <c r="I2108" s="145">
        <v>1.5750004513964803E-2</v>
      </c>
      <c r="J2108" s="132">
        <v>1.104181128313646E-3</v>
      </c>
      <c r="K2108" s="146">
        <v>4.0595453025003626E-5</v>
      </c>
      <c r="L2108" s="147">
        <v>4.2430999271139412E-5</v>
      </c>
    </row>
    <row r="2109" spans="1:12" ht="15.75" x14ac:dyDescent="0.25">
      <c r="A2109" s="164" t="s">
        <v>23</v>
      </c>
      <c r="B2109" s="126">
        <v>2030</v>
      </c>
      <c r="C2109" s="165" t="s">
        <v>2273</v>
      </c>
      <c r="D2109" s="166">
        <v>2.9761091817037216E-2</v>
      </c>
      <c r="E2109" s="130">
        <v>5.9231120360326356E-3</v>
      </c>
      <c r="F2109" s="131">
        <v>3.2818961149439593E-2</v>
      </c>
      <c r="G2109" s="131">
        <v>9.5675459260934537E-4</v>
      </c>
      <c r="H2109" s="145">
        <v>2.0000005732018801E-3</v>
      </c>
      <c r="I2109" s="145">
        <v>1.5750004513964799E-2</v>
      </c>
      <c r="J2109" s="132">
        <v>1.0390009208662905E-3</v>
      </c>
      <c r="K2109" s="146">
        <v>3.6742626561331913E-5</v>
      </c>
      <c r="L2109" s="147">
        <v>3.8403965091444692E-5</v>
      </c>
    </row>
    <row r="2110" spans="1:12" ht="15.75" x14ac:dyDescent="0.25">
      <c r="A2110" s="164" t="s">
        <v>23</v>
      </c>
      <c r="B2110" s="126">
        <v>2031</v>
      </c>
      <c r="C2110" s="165" t="s">
        <v>2274</v>
      </c>
      <c r="D2110" s="166">
        <v>2.9145799884873622E-2</v>
      </c>
      <c r="E2110" s="130">
        <v>5.2917756111101012E-3</v>
      </c>
      <c r="F2110" s="131">
        <v>3.0191278715035054E-2</v>
      </c>
      <c r="G2110" s="131">
        <v>8.9913124225923281E-4</v>
      </c>
      <c r="H2110" s="145">
        <v>2.0000005732018805E-3</v>
      </c>
      <c r="I2110" s="145">
        <v>1.5750004513964799E-2</v>
      </c>
      <c r="J2110" s="132">
        <v>9.7646337233514579E-4</v>
      </c>
      <c r="K2110" s="146">
        <v>3.3601613016094049E-5</v>
      </c>
      <c r="L2110" s="147">
        <v>3.5120928851732368E-5</v>
      </c>
    </row>
    <row r="2111" spans="1:12" ht="15.75" x14ac:dyDescent="0.25">
      <c r="A2111" s="164" t="s">
        <v>23</v>
      </c>
      <c r="B2111" s="126">
        <v>2032</v>
      </c>
      <c r="C2111" s="165" t="s">
        <v>2275</v>
      </c>
      <c r="D2111" s="166">
        <v>2.8603227156943228E-2</v>
      </c>
      <c r="E2111" s="130">
        <v>4.7662096733936E-3</v>
      </c>
      <c r="F2111" s="131">
        <v>2.8093062609321939E-2</v>
      </c>
      <c r="G2111" s="131">
        <v>8.4536515476162858E-4</v>
      </c>
      <c r="H2111" s="145">
        <v>2.0000005732018797E-3</v>
      </c>
      <c r="I2111" s="145">
        <v>1.5750004513964799E-2</v>
      </c>
      <c r="J2111" s="132">
        <v>9.1811121133040748E-4</v>
      </c>
      <c r="K2111" s="146">
        <v>3.0690395573849528E-5</v>
      </c>
      <c r="L2111" s="147">
        <v>3.2078079075085625E-5</v>
      </c>
    </row>
    <row r="2112" spans="1:12" ht="15.75" x14ac:dyDescent="0.25">
      <c r="A2112" s="164" t="s">
        <v>23</v>
      </c>
      <c r="B2112" s="126">
        <v>2033</v>
      </c>
      <c r="C2112" s="165" t="s">
        <v>2276</v>
      </c>
      <c r="D2112" s="166">
        <v>2.8127323270724161E-2</v>
      </c>
      <c r="E2112" s="130">
        <v>4.3230843650047639E-3</v>
      </c>
      <c r="F2112" s="131">
        <v>2.6403110388400854E-2</v>
      </c>
      <c r="G2112" s="131">
        <v>7.956764541492959E-4</v>
      </c>
      <c r="H2112" s="145">
        <v>2.0000005732018805E-3</v>
      </c>
      <c r="I2112" s="145">
        <v>1.5750004513964799E-2</v>
      </c>
      <c r="J2112" s="132">
        <v>8.6415470566235636E-4</v>
      </c>
      <c r="K2112" s="146">
        <v>2.8696565815902352E-5</v>
      </c>
      <c r="L2112" s="147">
        <v>2.9994097182972594E-5</v>
      </c>
    </row>
    <row r="2113" spans="1:12" ht="15.75" x14ac:dyDescent="0.25">
      <c r="A2113" s="164" t="s">
        <v>23</v>
      </c>
      <c r="B2113" s="126">
        <v>2034</v>
      </c>
      <c r="C2113" s="165" t="s">
        <v>2277</v>
      </c>
      <c r="D2113" s="166">
        <v>2.7710545829551923E-2</v>
      </c>
      <c r="E2113" s="130">
        <v>3.9273403078637498E-3</v>
      </c>
      <c r="F2113" s="131">
        <v>2.4946604753890649E-2</v>
      </c>
      <c r="G2113" s="131">
        <v>7.4877705751793166E-4</v>
      </c>
      <c r="H2113" s="145">
        <v>2.0000005732018801E-3</v>
      </c>
      <c r="I2113" s="145">
        <v>1.5750004513964796E-2</v>
      </c>
      <c r="J2113" s="132">
        <v>8.1322447013856337E-4</v>
      </c>
      <c r="K2113" s="146">
        <v>2.687624203775072E-5</v>
      </c>
      <c r="L2113" s="147">
        <v>2.8091466441140062E-5</v>
      </c>
    </row>
    <row r="2114" spans="1:12" ht="15.75" x14ac:dyDescent="0.25">
      <c r="A2114" s="164" t="s">
        <v>23</v>
      </c>
      <c r="B2114" s="126">
        <v>2035</v>
      </c>
      <c r="C2114" s="165" t="s">
        <v>2278</v>
      </c>
      <c r="D2114" s="166">
        <v>2.7349592415419413E-2</v>
      </c>
      <c r="E2114" s="130">
        <v>3.5893027351062007E-3</v>
      </c>
      <c r="F2114" s="131">
        <v>2.3777483563596765E-2</v>
      </c>
      <c r="G2114" s="131">
        <v>7.0557468078367752E-4</v>
      </c>
      <c r="H2114" s="145">
        <v>2.0000005732018801E-3</v>
      </c>
      <c r="I2114" s="145">
        <v>1.5750004513964799E-2</v>
      </c>
      <c r="J2114" s="132">
        <v>7.6630834293314807E-4</v>
      </c>
      <c r="K2114" s="146">
        <v>2.5214927845537292E-5</v>
      </c>
      <c r="L2114" s="147">
        <v>2.6355034993127327E-5</v>
      </c>
    </row>
    <row r="2115" spans="1:12" ht="15.75" x14ac:dyDescent="0.25">
      <c r="A2115" s="164" t="s">
        <v>23</v>
      </c>
      <c r="B2115" s="126">
        <v>2036</v>
      </c>
      <c r="C2115" s="165" t="s">
        <v>2279</v>
      </c>
      <c r="D2115" s="166">
        <v>2.7037339756971358E-2</v>
      </c>
      <c r="E2115" s="130">
        <v>3.6802498691236116E-3</v>
      </c>
      <c r="F2115" s="131">
        <v>2.3341149045713681E-2</v>
      </c>
      <c r="G2115" s="131">
        <v>7.4141387240263766E-4</v>
      </c>
      <c r="H2115" s="145">
        <v>2.0000005732018801E-3</v>
      </c>
      <c r="I2115" s="145">
        <v>1.5750004513964799E-2</v>
      </c>
      <c r="J2115" s="132">
        <v>8.0529316164369182E-4</v>
      </c>
      <c r="K2115" s="146">
        <v>2.5063241171838417E-5</v>
      </c>
      <c r="L2115" s="147">
        <v>2.6196489721143443E-5</v>
      </c>
    </row>
    <row r="2116" spans="1:12" ht="15.75" x14ac:dyDescent="0.25">
      <c r="A2116" s="164" t="s">
        <v>23</v>
      </c>
      <c r="B2116" s="126">
        <v>2037</v>
      </c>
      <c r="C2116" s="165" t="s">
        <v>2280</v>
      </c>
      <c r="D2116" s="166">
        <v>2.6771607206541748E-2</v>
      </c>
      <c r="E2116" s="130">
        <v>3.3861828064678558E-3</v>
      </c>
      <c r="F2116" s="131">
        <v>2.2472824366029914E-2</v>
      </c>
      <c r="G2116" s="131">
        <v>7.0217669546513177E-4</v>
      </c>
      <c r="H2116" s="145">
        <v>2.0000005732018797E-3</v>
      </c>
      <c r="I2116" s="145">
        <v>1.5750004513964799E-2</v>
      </c>
      <c r="J2116" s="132">
        <v>7.6269511107846151E-4</v>
      </c>
      <c r="K2116" s="146">
        <v>2.3270717919617966E-5</v>
      </c>
      <c r="L2116" s="147">
        <v>2.4322916521661704E-5</v>
      </c>
    </row>
    <row r="2117" spans="1:12" ht="15.75" x14ac:dyDescent="0.25">
      <c r="A2117" s="164" t="s">
        <v>23</v>
      </c>
      <c r="B2117" s="126">
        <v>2038</v>
      </c>
      <c r="C2117" s="165" t="s">
        <v>2281</v>
      </c>
      <c r="D2117" s="166">
        <v>2.6546621189971711E-2</v>
      </c>
      <c r="E2117" s="130">
        <v>3.1350951794797922E-3</v>
      </c>
      <c r="F2117" s="131">
        <v>2.1760065671391521E-2</v>
      </c>
      <c r="G2117" s="131">
        <v>6.6736833882627064E-4</v>
      </c>
      <c r="H2117" s="145">
        <v>2.0000005732018805E-3</v>
      </c>
      <c r="I2117" s="145">
        <v>1.5750004513964799E-2</v>
      </c>
      <c r="J2117" s="132">
        <v>7.2488790454205098E-4</v>
      </c>
      <c r="K2117" s="146">
        <v>2.2089444715368085E-5</v>
      </c>
      <c r="L2117" s="147">
        <v>2.3088231384937777E-5</v>
      </c>
    </row>
    <row r="2118" spans="1:12" ht="15.75" x14ac:dyDescent="0.25">
      <c r="A2118" s="164" t="s">
        <v>23</v>
      </c>
      <c r="B2118" s="126">
        <v>2039</v>
      </c>
      <c r="C2118" s="165" t="s">
        <v>2282</v>
      </c>
      <c r="D2118" s="166">
        <v>2.6355537669043853E-2</v>
      </c>
      <c r="E2118" s="130">
        <v>2.8870921197574439E-3</v>
      </c>
      <c r="F2118" s="131">
        <v>2.1057681381700714E-2</v>
      </c>
      <c r="G2118" s="131">
        <v>6.3597736738991496E-4</v>
      </c>
      <c r="H2118" s="145">
        <v>2.0000005732018801E-3</v>
      </c>
      <c r="I2118" s="145">
        <v>1.5750004513964803E-2</v>
      </c>
      <c r="J2118" s="132">
        <v>6.9078899056654525E-4</v>
      </c>
      <c r="K2118" s="146">
        <v>2.1107003774681966E-5</v>
      </c>
      <c r="L2118" s="147">
        <v>2.2061368824430928E-5</v>
      </c>
    </row>
    <row r="2119" spans="1:12" ht="15.75" x14ac:dyDescent="0.25">
      <c r="A2119" s="164" t="s">
        <v>23</v>
      </c>
      <c r="B2119" s="126">
        <v>2040</v>
      </c>
      <c r="C2119" s="165" t="s">
        <v>2283</v>
      </c>
      <c r="D2119" s="166">
        <v>2.6195950938153804E-2</v>
      </c>
      <c r="E2119" s="130">
        <v>2.6837913130629463E-3</v>
      </c>
      <c r="F2119" s="131">
        <v>2.0521539297489434E-2</v>
      </c>
      <c r="G2119" s="131">
        <v>6.0848106420387639E-4</v>
      </c>
      <c r="H2119" s="145">
        <v>2.0000005732018801E-3</v>
      </c>
      <c r="I2119" s="145">
        <v>1.5750004513964803E-2</v>
      </c>
      <c r="J2119" s="132">
        <v>6.6092017969720195E-4</v>
      </c>
      <c r="K2119" s="146">
        <v>2.0259167617418636E-5</v>
      </c>
      <c r="L2119" s="147">
        <v>2.1175197278353443E-5</v>
      </c>
    </row>
    <row r="2120" spans="1:12" ht="15.75" x14ac:dyDescent="0.25">
      <c r="A2120" s="164" t="s">
        <v>23</v>
      </c>
      <c r="B2120" s="126">
        <v>2041</v>
      </c>
      <c r="C2120" s="165" t="s">
        <v>2284</v>
      </c>
      <c r="D2120" s="166">
        <v>2.6064262779876675E-2</v>
      </c>
      <c r="E2120" s="130">
        <v>2.539834674545118E-3</v>
      </c>
      <c r="F2120" s="131">
        <v>2.0133519072954492E-2</v>
      </c>
      <c r="G2120" s="131">
        <v>5.8627896279008819E-4</v>
      </c>
      <c r="H2120" s="145">
        <v>2.0000005732018797E-3</v>
      </c>
      <c r="I2120" s="145">
        <v>1.5750004513964799E-2</v>
      </c>
      <c r="J2120" s="132">
        <v>6.3680709556642855E-4</v>
      </c>
      <c r="K2120" s="146">
        <v>1.9463265410146788E-5</v>
      </c>
      <c r="L2120" s="147">
        <v>2.0343307905032493E-5</v>
      </c>
    </row>
    <row r="2121" spans="1:12" ht="15.75" x14ac:dyDescent="0.25">
      <c r="A2121" s="164" t="s">
        <v>23</v>
      </c>
      <c r="B2121" s="126">
        <v>2042</v>
      </c>
      <c r="C2121" s="165" t="s">
        <v>2285</v>
      </c>
      <c r="D2121" s="166">
        <v>2.595438421258434E-2</v>
      </c>
      <c r="E2121" s="130">
        <v>2.4198280579879618E-3</v>
      </c>
      <c r="F2121" s="131">
        <v>1.9795175432139277E-2</v>
      </c>
      <c r="G2121" s="131">
        <v>5.6738862265596969E-4</v>
      </c>
      <c r="H2121" s="145">
        <v>2.0000005732018801E-3</v>
      </c>
      <c r="I2121" s="145">
        <v>1.5750004513964796E-2</v>
      </c>
      <c r="J2121" s="132">
        <v>6.1628698911816234E-4</v>
      </c>
      <c r="K2121" s="146">
        <v>1.887656049450876E-5</v>
      </c>
      <c r="L2121" s="147">
        <v>1.9730074796573844E-5</v>
      </c>
    </row>
    <row r="2122" spans="1:12" ht="15.75" x14ac:dyDescent="0.25">
      <c r="A2122" s="164" t="s">
        <v>23</v>
      </c>
      <c r="B2122" s="126">
        <v>2043</v>
      </c>
      <c r="C2122" s="165" t="s">
        <v>2286</v>
      </c>
      <c r="D2122" s="166">
        <v>2.5864274936046153E-2</v>
      </c>
      <c r="E2122" s="130">
        <v>2.3277533380345336E-3</v>
      </c>
      <c r="F2122" s="131">
        <v>1.9546156414396783E-2</v>
      </c>
      <c r="G2122" s="131">
        <v>5.5149046757723731E-4</v>
      </c>
      <c r="H2122" s="145">
        <v>2.0000005732018801E-3</v>
      </c>
      <c r="I2122" s="145">
        <v>1.5750004513964803E-2</v>
      </c>
      <c r="J2122" s="132">
        <v>5.9901529228070414E-4</v>
      </c>
      <c r="K2122" s="146">
        <v>1.8428252101225878E-5</v>
      </c>
      <c r="L2122" s="147">
        <v>1.9261495887085732E-5</v>
      </c>
    </row>
    <row r="2123" spans="1:12" ht="15.75" x14ac:dyDescent="0.25">
      <c r="A2123" s="164" t="s">
        <v>23</v>
      </c>
      <c r="B2123" s="126">
        <v>2044</v>
      </c>
      <c r="C2123" s="165" t="s">
        <v>2287</v>
      </c>
      <c r="D2123" s="166">
        <v>2.5788836563878148E-2</v>
      </c>
      <c r="E2123" s="130">
        <v>2.2521225284334702E-3</v>
      </c>
      <c r="F2123" s="131">
        <v>1.9319822799084792E-2</v>
      </c>
      <c r="G2123" s="131">
        <v>5.3805057443378243E-4</v>
      </c>
      <c r="H2123" s="145">
        <v>2.0000005732018797E-3</v>
      </c>
      <c r="I2123" s="145">
        <v>1.5750004513964796E-2</v>
      </c>
      <c r="J2123" s="132">
        <v>5.8441322951586171E-4</v>
      </c>
      <c r="K2123" s="146">
        <v>1.8073159347837874E-5</v>
      </c>
      <c r="L2123" s="147">
        <v>1.8890347415090237E-5</v>
      </c>
    </row>
    <row r="2124" spans="1:12" ht="15.75" x14ac:dyDescent="0.25">
      <c r="A2124" s="164" t="s">
        <v>23</v>
      </c>
      <c r="B2124" s="126">
        <v>2045</v>
      </c>
      <c r="C2124" s="165" t="s">
        <v>2288</v>
      </c>
      <c r="D2124" s="166">
        <v>2.5725192863854298E-2</v>
      </c>
      <c r="E2124" s="130">
        <v>2.1951956543499848E-3</v>
      </c>
      <c r="F2124" s="131">
        <v>1.9154164113706833E-2</v>
      </c>
      <c r="G2124" s="131">
        <v>5.2677817153948562E-4</v>
      </c>
      <c r="H2124" s="145">
        <v>2.0000005732018801E-3</v>
      </c>
      <c r="I2124" s="145">
        <v>1.5750004513964796E-2</v>
      </c>
      <c r="J2124" s="132">
        <v>5.7216515313476726E-4</v>
      </c>
      <c r="K2124" s="146">
        <v>1.7797287176998476E-5</v>
      </c>
      <c r="L2124" s="147">
        <v>1.8602001528850166E-5</v>
      </c>
    </row>
    <row r="2125" spans="1:12" ht="15.75" x14ac:dyDescent="0.25">
      <c r="A2125" s="164" t="s">
        <v>23</v>
      </c>
      <c r="B2125" s="126">
        <v>2046</v>
      </c>
      <c r="C2125" s="165" t="s">
        <v>2289</v>
      </c>
      <c r="D2125" s="166">
        <v>2.5672571432961581E-2</v>
      </c>
      <c r="E2125" s="130">
        <v>2.1470920632690378E-3</v>
      </c>
      <c r="F2125" s="131">
        <v>1.9025567695870035E-2</v>
      </c>
      <c r="G2125" s="131">
        <v>5.1747786413548096E-4</v>
      </c>
      <c r="H2125" s="145">
        <v>2.0000005732018797E-3</v>
      </c>
      <c r="I2125" s="145">
        <v>1.5750004513964799E-2</v>
      </c>
      <c r="J2125" s="132">
        <v>5.6206008743869427E-4</v>
      </c>
      <c r="K2125" s="146">
        <v>1.7564437241152312E-5</v>
      </c>
      <c r="L2125" s="147">
        <v>1.8358623152161277E-5</v>
      </c>
    </row>
    <row r="2126" spans="1:12" ht="15.75" x14ac:dyDescent="0.25">
      <c r="A2126" s="164" t="s">
        <v>23</v>
      </c>
      <c r="B2126" s="126">
        <v>2047</v>
      </c>
      <c r="C2126" s="165" t="s">
        <v>2290</v>
      </c>
      <c r="D2126" s="166">
        <v>2.5629494099065248E-2</v>
      </c>
      <c r="E2126" s="130">
        <v>2.1058003350207348E-3</v>
      </c>
      <c r="F2126" s="131">
        <v>1.8910969940263606E-2</v>
      </c>
      <c r="G2126" s="131">
        <v>5.0992542570149732E-4</v>
      </c>
      <c r="H2126" s="145">
        <v>2.0000005732018792E-3</v>
      </c>
      <c r="I2126" s="145">
        <v>1.5750004513964796E-2</v>
      </c>
      <c r="J2126" s="132">
        <v>5.5385371057640716E-4</v>
      </c>
      <c r="K2126" s="146">
        <v>1.7385348054359792E-5</v>
      </c>
      <c r="L2126" s="147">
        <v>1.8171436347038525E-5</v>
      </c>
    </row>
    <row r="2127" spans="1:12" ht="15.75" x14ac:dyDescent="0.25">
      <c r="A2127" s="164" t="s">
        <v>23</v>
      </c>
      <c r="B2127" s="126">
        <v>2048</v>
      </c>
      <c r="C2127" s="165" t="s">
        <v>2291</v>
      </c>
      <c r="D2127" s="166">
        <v>2.5593533789930237E-2</v>
      </c>
      <c r="E2127" s="130">
        <v>2.0738805772406613E-3</v>
      </c>
      <c r="F2127" s="131">
        <v>1.8821971360481145E-2</v>
      </c>
      <c r="G2127" s="131">
        <v>5.0381559203719413E-4</v>
      </c>
      <c r="H2127" s="145">
        <v>2.0000005732018801E-3</v>
      </c>
      <c r="I2127" s="145">
        <v>1.5750004513964799E-2</v>
      </c>
      <c r="J2127" s="132">
        <v>5.4721715973909176E-4</v>
      </c>
      <c r="K2127" s="146">
        <v>1.7185923773105996E-5</v>
      </c>
      <c r="L2127" s="147">
        <v>1.7962994984718577E-5</v>
      </c>
    </row>
    <row r="2128" spans="1:12" ht="15.75" x14ac:dyDescent="0.25">
      <c r="A2128" s="164" t="s">
        <v>23</v>
      </c>
      <c r="B2128" s="126">
        <v>2049</v>
      </c>
      <c r="C2128" s="165" t="s">
        <v>2292</v>
      </c>
      <c r="D2128" s="166">
        <v>2.5562984596955617E-2</v>
      </c>
      <c r="E2128" s="130">
        <v>2.0618366189590668E-3</v>
      </c>
      <c r="F2128" s="131">
        <v>1.8829770222769319E-2</v>
      </c>
      <c r="G2128" s="131">
        <v>4.9979904213821869E-4</v>
      </c>
      <c r="H2128" s="145">
        <v>2.0000005732018801E-3</v>
      </c>
      <c r="I2128" s="145">
        <v>1.5750004513964799E-2</v>
      </c>
      <c r="J2128" s="132">
        <v>5.4285421810771912E-4</v>
      </c>
      <c r="K2128" s="146">
        <v>1.705795278809155E-5</v>
      </c>
      <c r="L2128" s="147">
        <v>1.7829237719624603E-5</v>
      </c>
    </row>
    <row r="2129" spans="1:12" ht="15.75" x14ac:dyDescent="0.25">
      <c r="A2129" s="164" t="s">
        <v>23</v>
      </c>
      <c r="B2129" s="126">
        <v>2050</v>
      </c>
      <c r="C2129" s="165" t="s">
        <v>2293</v>
      </c>
      <c r="D2129" s="166">
        <v>2.5538477834818298E-2</v>
      </c>
      <c r="E2129" s="130">
        <v>2.0522394874164258E-3</v>
      </c>
      <c r="F2129" s="131">
        <v>1.8837457901409633E-2</v>
      </c>
      <c r="G2129" s="131">
        <v>4.9665969359804888E-4</v>
      </c>
      <c r="H2129" s="145">
        <v>2.0000005732018797E-3</v>
      </c>
      <c r="I2129" s="145">
        <v>1.5750004513964799E-2</v>
      </c>
      <c r="J2129" s="132">
        <v>5.3944497437360495E-4</v>
      </c>
      <c r="K2129" s="146">
        <v>1.6937972638301545E-5</v>
      </c>
      <c r="L2129" s="147">
        <v>1.7703832599865131E-5</v>
      </c>
    </row>
    <row r="2130" spans="1:12" ht="15.75" x14ac:dyDescent="0.25">
      <c r="A2130" s="164" t="s">
        <v>178</v>
      </c>
      <c r="B2130" s="126">
        <v>2015</v>
      </c>
      <c r="C2130" s="165" t="s">
        <v>2294</v>
      </c>
      <c r="D2130" s="166">
        <v>4.8650513184686536E-2</v>
      </c>
      <c r="E2130" s="130">
        <v>6.5722301834164082E-2</v>
      </c>
      <c r="F2130" s="131">
        <v>0.24935873252320492</v>
      </c>
      <c r="G2130" s="131">
        <v>2.2286641158813488E-3</v>
      </c>
      <c r="H2130" s="145">
        <v>2.0000005732018801E-3</v>
      </c>
      <c r="I2130" s="145">
        <v>1.5750004513964799E-2</v>
      </c>
      <c r="J2130" s="132">
        <v>2.4107060258131241E-3</v>
      </c>
      <c r="K2130" s="146">
        <v>1.8805240183411922E-4</v>
      </c>
      <c r="L2130" s="147">
        <v>1.965552969748836E-4</v>
      </c>
    </row>
    <row r="2131" spans="1:12" ht="15.75" x14ac:dyDescent="0.25">
      <c r="A2131" s="164" t="s">
        <v>178</v>
      </c>
      <c r="B2131" s="126">
        <v>2016</v>
      </c>
      <c r="C2131" s="165" t="s">
        <v>2295</v>
      </c>
      <c r="D2131" s="166">
        <v>4.7706502124935803E-2</v>
      </c>
      <c r="E2131" s="130">
        <v>5.4461632369476376E-2</v>
      </c>
      <c r="F2131" s="131">
        <v>0.21383389477462778</v>
      </c>
      <c r="G2131" s="131">
        <v>2.0837365952385144E-3</v>
      </c>
      <c r="H2131" s="145">
        <v>2.0000005732018801E-3</v>
      </c>
      <c r="I2131" s="145">
        <v>1.5750004513964799E-2</v>
      </c>
      <c r="J2131" s="132">
        <v>2.2555732393281969E-3</v>
      </c>
      <c r="K2131" s="146">
        <v>1.6594816357327875E-4</v>
      </c>
      <c r="L2131" s="147">
        <v>1.7345160314599263E-4</v>
      </c>
    </row>
    <row r="2132" spans="1:12" ht="15.75" x14ac:dyDescent="0.25">
      <c r="A2132" s="164" t="s">
        <v>178</v>
      </c>
      <c r="B2132" s="126">
        <v>2017</v>
      </c>
      <c r="C2132" s="165" t="s">
        <v>2296</v>
      </c>
      <c r="D2132" s="166">
        <v>4.6549254431920505E-2</v>
      </c>
      <c r="E2132" s="130">
        <v>4.5687176325112995E-2</v>
      </c>
      <c r="F2132" s="131">
        <v>0.18386384546929632</v>
      </c>
      <c r="G2132" s="131">
        <v>2.0011218330248603E-3</v>
      </c>
      <c r="H2132" s="145">
        <v>2.0000005732018797E-3</v>
      </c>
      <c r="I2132" s="145">
        <v>1.5750004513964799E-2</v>
      </c>
      <c r="J2132" s="132">
        <v>2.1674282012553144E-3</v>
      </c>
      <c r="K2132" s="146">
        <v>1.5051237677374732E-4</v>
      </c>
      <c r="L2132" s="147">
        <v>1.5731787856267587E-4</v>
      </c>
    </row>
    <row r="2133" spans="1:12" ht="15.75" x14ac:dyDescent="0.25">
      <c r="A2133" s="164" t="s">
        <v>178</v>
      </c>
      <c r="B2133" s="126">
        <v>2018</v>
      </c>
      <c r="C2133" s="165" t="s">
        <v>2297</v>
      </c>
      <c r="D2133" s="166">
        <v>4.5366684942113822E-2</v>
      </c>
      <c r="E2133" s="130">
        <v>3.7874618271284875E-2</v>
      </c>
      <c r="F2133" s="131">
        <v>0.15754158856526831</v>
      </c>
      <c r="G2133" s="131">
        <v>1.9508378406799395E-3</v>
      </c>
      <c r="H2133" s="145">
        <v>2.0000005732018805E-3</v>
      </c>
      <c r="I2133" s="145">
        <v>1.5750004513964799E-2</v>
      </c>
      <c r="J2133" s="132">
        <v>2.1141993600712833E-3</v>
      </c>
      <c r="K2133" s="146">
        <v>1.3788377161794559E-4</v>
      </c>
      <c r="L2133" s="147">
        <v>1.4411826392033439E-4</v>
      </c>
    </row>
    <row r="2134" spans="1:12" ht="15.75" x14ac:dyDescent="0.25">
      <c r="A2134" s="164" t="s">
        <v>178</v>
      </c>
      <c r="B2134" s="126">
        <v>2019</v>
      </c>
      <c r="C2134" s="165" t="s">
        <v>2298</v>
      </c>
      <c r="D2134" s="166">
        <v>4.4142378535393975E-2</v>
      </c>
      <c r="E2134" s="130">
        <v>3.1402369666954956E-2</v>
      </c>
      <c r="F2134" s="131">
        <v>0.1351466628522259</v>
      </c>
      <c r="G2134" s="131">
        <v>1.9126316934895326E-3</v>
      </c>
      <c r="H2134" s="145">
        <v>2.0000005732018801E-3</v>
      </c>
      <c r="I2134" s="145">
        <v>1.5750004513964799E-2</v>
      </c>
      <c r="J2134" s="132">
        <v>2.0737963947571013E-3</v>
      </c>
      <c r="K2134" s="146">
        <v>1.2698124114808069E-4</v>
      </c>
      <c r="L2134" s="147">
        <v>1.3272276940188462E-4</v>
      </c>
    </row>
    <row r="2135" spans="1:12" ht="15.75" x14ac:dyDescent="0.25">
      <c r="A2135" s="164" t="s">
        <v>178</v>
      </c>
      <c r="B2135" s="126">
        <v>2020</v>
      </c>
      <c r="C2135" s="165" t="s">
        <v>2299</v>
      </c>
      <c r="D2135" s="166">
        <v>4.2876779325859073E-2</v>
      </c>
      <c r="E2135" s="130">
        <v>2.6577242176251663E-2</v>
      </c>
      <c r="F2135" s="131">
        <v>0.11639894690687068</v>
      </c>
      <c r="G2135" s="131">
        <v>1.8448153046995777E-3</v>
      </c>
      <c r="H2135" s="145">
        <v>2.0000005732018797E-3</v>
      </c>
      <c r="I2135" s="145">
        <v>1.5750004513964799E-2</v>
      </c>
      <c r="J2135" s="132">
        <v>2.0007068786348217E-3</v>
      </c>
      <c r="K2135" s="146">
        <v>1.178363551877467E-4</v>
      </c>
      <c r="L2135" s="147">
        <v>1.2316439227825495E-4</v>
      </c>
    </row>
    <row r="2136" spans="1:12" ht="15.75" x14ac:dyDescent="0.25">
      <c r="A2136" s="164" t="s">
        <v>178</v>
      </c>
      <c r="B2136" s="126">
        <v>2021</v>
      </c>
      <c r="C2136" s="165" t="s">
        <v>2300</v>
      </c>
      <c r="D2136" s="166">
        <v>4.1599753030730637E-2</v>
      </c>
      <c r="E2136" s="130">
        <v>2.2503660039745989E-2</v>
      </c>
      <c r="F2136" s="131">
        <v>0.10011728041415754</v>
      </c>
      <c r="G2136" s="131">
        <v>1.7363419270385743E-3</v>
      </c>
      <c r="H2136" s="145">
        <v>2.0000005732018801E-3</v>
      </c>
      <c r="I2136" s="145">
        <v>1.5750004513964799E-2</v>
      </c>
      <c r="J2136" s="132">
        <v>1.8833731259423818E-3</v>
      </c>
      <c r="K2136" s="146">
        <v>1.0792641421661673E-4</v>
      </c>
      <c r="L2136" s="147">
        <v>1.1280636775112207E-4</v>
      </c>
    </row>
    <row r="2137" spans="1:12" ht="15.75" x14ac:dyDescent="0.25">
      <c r="A2137" s="164" t="s">
        <v>178</v>
      </c>
      <c r="B2137" s="126">
        <v>2022</v>
      </c>
      <c r="C2137" s="165" t="s">
        <v>2301</v>
      </c>
      <c r="D2137" s="166">
        <v>4.0329671885160519E-2</v>
      </c>
      <c r="E2137" s="130">
        <v>1.8398020194770361E-2</v>
      </c>
      <c r="F2137" s="131">
        <v>8.567553347539171E-2</v>
      </c>
      <c r="G2137" s="131">
        <v>1.6323461484442981E-3</v>
      </c>
      <c r="H2137" s="145">
        <v>2.0000005732018801E-3</v>
      </c>
      <c r="I2137" s="145">
        <v>1.5750004513964796E-2</v>
      </c>
      <c r="J2137" s="132">
        <v>1.7710687948596182E-3</v>
      </c>
      <c r="K2137" s="146">
        <v>9.7436920185247342E-5</v>
      </c>
      <c r="L2137" s="147">
        <v>1.0184258534609452E-4</v>
      </c>
    </row>
    <row r="2138" spans="1:12" ht="15.75" x14ac:dyDescent="0.25">
      <c r="A2138" s="164" t="s">
        <v>178</v>
      </c>
      <c r="B2138" s="126">
        <v>2023</v>
      </c>
      <c r="C2138" s="165" t="s">
        <v>2302</v>
      </c>
      <c r="D2138" s="166">
        <v>3.9079913676726009E-2</v>
      </c>
      <c r="E2138" s="130">
        <v>1.583145297982707E-2</v>
      </c>
      <c r="F2138" s="131">
        <v>7.4496047304460244E-2</v>
      </c>
      <c r="G2138" s="131">
        <v>1.5425686817582039E-3</v>
      </c>
      <c r="H2138" s="145">
        <v>2.0000005732018805E-3</v>
      </c>
      <c r="I2138" s="145">
        <v>1.5750004513964799E-2</v>
      </c>
      <c r="J2138" s="132">
        <v>1.6739002600388718E-3</v>
      </c>
      <c r="K2138" s="146">
        <v>8.7613297597525388E-5</v>
      </c>
      <c r="L2138" s="147">
        <v>9.1574782136635353E-5</v>
      </c>
    </row>
    <row r="2139" spans="1:12" ht="15.75" x14ac:dyDescent="0.25">
      <c r="A2139" s="164" t="s">
        <v>178</v>
      </c>
      <c r="B2139" s="126">
        <v>2024</v>
      </c>
      <c r="C2139" s="165" t="s">
        <v>2303</v>
      </c>
      <c r="D2139" s="166">
        <v>3.7840620651809369E-2</v>
      </c>
      <c r="E2139" s="130">
        <v>1.3623293113957888E-2</v>
      </c>
      <c r="F2139" s="131">
        <v>6.5049117680725702E-2</v>
      </c>
      <c r="G2139" s="131">
        <v>1.4614838048490827E-3</v>
      </c>
      <c r="H2139" s="145">
        <v>2.0000005732018801E-3</v>
      </c>
      <c r="I2139" s="145">
        <v>1.5750004513964803E-2</v>
      </c>
      <c r="J2139" s="132">
        <v>1.586199985215358E-3</v>
      </c>
      <c r="K2139" s="146">
        <v>7.7425109467411655E-5</v>
      </c>
      <c r="L2139" s="147">
        <v>8.0925929348693137E-5</v>
      </c>
    </row>
    <row r="2140" spans="1:12" ht="15.75" x14ac:dyDescent="0.25">
      <c r="A2140" s="164" t="s">
        <v>178</v>
      </c>
      <c r="B2140" s="126">
        <v>2025</v>
      </c>
      <c r="C2140" s="165" t="s">
        <v>2304</v>
      </c>
      <c r="D2140" s="166">
        <v>3.6623200388191605E-2</v>
      </c>
      <c r="E2140" s="130">
        <v>1.1918124957730064E-2</v>
      </c>
      <c r="F2140" s="131">
        <v>5.7656886121113422E-2</v>
      </c>
      <c r="G2140" s="131">
        <v>1.3987503193175618E-3</v>
      </c>
      <c r="H2140" s="145">
        <v>2.0000005732018801E-3</v>
      </c>
      <c r="I2140" s="145">
        <v>1.5750004513964799E-2</v>
      </c>
      <c r="J2140" s="132">
        <v>1.5182315588432541E-3</v>
      </c>
      <c r="K2140" s="146">
        <v>7.1631301142154472E-5</v>
      </c>
      <c r="L2140" s="147">
        <v>7.4870150720611454E-5</v>
      </c>
    </row>
    <row r="2141" spans="1:12" ht="15.75" x14ac:dyDescent="0.25">
      <c r="A2141" s="164" t="s">
        <v>178</v>
      </c>
      <c r="B2141" s="126">
        <v>2026</v>
      </c>
      <c r="C2141" s="165" t="s">
        <v>2305</v>
      </c>
      <c r="D2141" s="166">
        <v>3.552763674430879E-2</v>
      </c>
      <c r="E2141" s="130">
        <v>1.0541690098980525E-2</v>
      </c>
      <c r="F2141" s="131">
        <v>5.1718439226228895E-2</v>
      </c>
      <c r="G2141" s="131">
        <v>1.3345524416834131E-3</v>
      </c>
      <c r="H2141" s="145">
        <v>2.0000005732018805E-3</v>
      </c>
      <c r="I2141" s="145">
        <v>1.5750004513964799E-2</v>
      </c>
      <c r="J2141" s="132">
        <v>1.4487078364204429E-3</v>
      </c>
      <c r="K2141" s="146">
        <v>6.4635496365841164E-5</v>
      </c>
      <c r="L2141" s="147">
        <v>6.7558026695737234E-5</v>
      </c>
    </row>
    <row r="2142" spans="1:12" ht="15.75" x14ac:dyDescent="0.25">
      <c r="A2142" s="164" t="s">
        <v>178</v>
      </c>
      <c r="B2142" s="126">
        <v>2027</v>
      </c>
      <c r="C2142" s="165" t="s">
        <v>2306</v>
      </c>
      <c r="D2142" s="166">
        <v>3.4527584094135859E-2</v>
      </c>
      <c r="E2142" s="130">
        <v>9.3450038876615928E-3</v>
      </c>
      <c r="F2142" s="131">
        <v>4.6637496307129003E-2</v>
      </c>
      <c r="G2142" s="131">
        <v>1.2585400715260163E-3</v>
      </c>
      <c r="H2142" s="145">
        <v>2.0000005732018797E-3</v>
      </c>
      <c r="I2142" s="145">
        <v>1.5750004513964799E-2</v>
      </c>
      <c r="J2142" s="132">
        <v>1.3664849365056869E-3</v>
      </c>
      <c r="K2142" s="146">
        <v>5.4092858657565531E-5</v>
      </c>
      <c r="L2142" s="147">
        <v>5.6538697692555381E-5</v>
      </c>
    </row>
    <row r="2143" spans="1:12" ht="15.75" x14ac:dyDescent="0.25">
      <c r="A2143" s="164" t="s">
        <v>178</v>
      </c>
      <c r="B2143" s="126">
        <v>2028</v>
      </c>
      <c r="C2143" s="165" t="s">
        <v>2307</v>
      </c>
      <c r="D2143" s="166">
        <v>3.3624968657941852E-2</v>
      </c>
      <c r="E2143" s="130">
        <v>8.3436664913057474E-3</v>
      </c>
      <c r="F2143" s="131">
        <v>4.2400499786775424E-2</v>
      </c>
      <c r="G2143" s="131">
        <v>1.1781268637408024E-3</v>
      </c>
      <c r="H2143" s="145">
        <v>2.0000005732018797E-3</v>
      </c>
      <c r="I2143" s="145">
        <v>1.5750004513964799E-2</v>
      </c>
      <c r="J2143" s="132">
        <v>1.2793711756637978E-3</v>
      </c>
      <c r="K2143" s="146">
        <v>4.600001838429032E-5</v>
      </c>
      <c r="L2143" s="147">
        <v>4.8079935093569537E-5</v>
      </c>
    </row>
    <row r="2144" spans="1:12" ht="15.75" x14ac:dyDescent="0.25">
      <c r="A2144" s="164" t="s">
        <v>178</v>
      </c>
      <c r="B2144" s="126">
        <v>2029</v>
      </c>
      <c r="C2144" s="165" t="s">
        <v>2308</v>
      </c>
      <c r="D2144" s="166">
        <v>3.2809021348110506E-2</v>
      </c>
      <c r="E2144" s="130">
        <v>7.4409362008915876E-3</v>
      </c>
      <c r="F2144" s="131">
        <v>3.8676942106799943E-2</v>
      </c>
      <c r="G2144" s="131">
        <v>1.1029938742600832E-3</v>
      </c>
      <c r="H2144" s="145">
        <v>2.0000005732018805E-3</v>
      </c>
      <c r="I2144" s="145">
        <v>1.5750004513964799E-2</v>
      </c>
      <c r="J2144" s="132">
        <v>1.1978745909230169E-3</v>
      </c>
      <c r="K2144" s="146">
        <v>4.0869799165310911E-5</v>
      </c>
      <c r="L2144" s="147">
        <v>4.2717750126518441E-5</v>
      </c>
    </row>
    <row r="2145" spans="1:12" ht="15.75" x14ac:dyDescent="0.25">
      <c r="A2145" s="164" t="s">
        <v>178</v>
      </c>
      <c r="B2145" s="126">
        <v>2030</v>
      </c>
      <c r="C2145" s="165" t="s">
        <v>2309</v>
      </c>
      <c r="D2145" s="166">
        <v>3.2080954242159031E-2</v>
      </c>
      <c r="E2145" s="130">
        <v>6.7080706572696562E-3</v>
      </c>
      <c r="F2145" s="131">
        <v>3.5636821546926732E-2</v>
      </c>
      <c r="G2145" s="131">
        <v>1.0326348750615783E-3</v>
      </c>
      <c r="H2145" s="145">
        <v>2.0000005732018801E-3</v>
      </c>
      <c r="I2145" s="145">
        <v>1.5750004513964799E-2</v>
      </c>
      <c r="J2145" s="132">
        <v>1.1215746938780132E-3</v>
      </c>
      <c r="K2145" s="146">
        <v>3.5632497747882164E-5</v>
      </c>
      <c r="L2145" s="147">
        <v>3.7243641179174373E-5</v>
      </c>
    </row>
    <row r="2146" spans="1:12" ht="15.75" x14ac:dyDescent="0.25">
      <c r="A2146" s="164" t="s">
        <v>178</v>
      </c>
      <c r="B2146" s="126">
        <v>2031</v>
      </c>
      <c r="C2146" s="165" t="s">
        <v>2310</v>
      </c>
      <c r="D2146" s="166">
        <v>3.1429429551282646E-2</v>
      </c>
      <c r="E2146" s="130">
        <v>6.0586191265871924E-3</v>
      </c>
      <c r="F2146" s="131">
        <v>3.2983053657491379E-2</v>
      </c>
      <c r="G2146" s="131">
        <v>9.6886336970045117E-4</v>
      </c>
      <c r="H2146" s="145">
        <v>2.0000005732018801E-3</v>
      </c>
      <c r="I2146" s="145">
        <v>1.5750004513964799E-2</v>
      </c>
      <c r="J2146" s="132">
        <v>1.0523157159625443E-3</v>
      </c>
      <c r="K2146" s="146">
        <v>3.3311526457544951E-5</v>
      </c>
      <c r="L2146" s="147">
        <v>3.4817725866245727E-5</v>
      </c>
    </row>
    <row r="2147" spans="1:12" ht="15.75" x14ac:dyDescent="0.25">
      <c r="A2147" s="164" t="s">
        <v>178</v>
      </c>
      <c r="B2147" s="126">
        <v>2032</v>
      </c>
      <c r="C2147" s="165" t="s">
        <v>2311</v>
      </c>
      <c r="D2147" s="166">
        <v>3.0852985506854912E-2</v>
      </c>
      <c r="E2147" s="130">
        <v>5.4938991292706697E-3</v>
      </c>
      <c r="F2147" s="131">
        <v>3.0756499292926821E-2</v>
      </c>
      <c r="G2147" s="131">
        <v>9.0983960839109148E-4</v>
      </c>
      <c r="H2147" s="145">
        <v>2.0000005732018801E-3</v>
      </c>
      <c r="I2147" s="145">
        <v>1.5750004513964799E-2</v>
      </c>
      <c r="J2147" s="132">
        <v>9.8820874646564599E-4</v>
      </c>
      <c r="K2147" s="146">
        <v>3.1264212758461833E-5</v>
      </c>
      <c r="L2147" s="147">
        <v>3.2677841726510086E-5</v>
      </c>
    </row>
    <row r="2148" spans="1:12" ht="15.75" x14ac:dyDescent="0.25">
      <c r="A2148" s="164" t="s">
        <v>178</v>
      </c>
      <c r="B2148" s="126">
        <v>2033</v>
      </c>
      <c r="C2148" s="165" t="s">
        <v>2312</v>
      </c>
      <c r="D2148" s="166">
        <v>3.0346784352120286E-2</v>
      </c>
      <c r="E2148" s="130">
        <v>4.9911636447552577E-3</v>
      </c>
      <c r="F2148" s="131">
        <v>2.8835627197862673E-2</v>
      </c>
      <c r="G2148" s="131">
        <v>8.5480254583157004E-4</v>
      </c>
      <c r="H2148" s="145">
        <v>2.0000005732018805E-3</v>
      </c>
      <c r="I2148" s="145">
        <v>1.5750004513964803E-2</v>
      </c>
      <c r="J2148" s="132">
        <v>9.2843580961698242E-4</v>
      </c>
      <c r="K2148" s="146">
        <v>2.9260933566346198E-5</v>
      </c>
      <c r="L2148" s="147">
        <v>3.0583983138746745E-5</v>
      </c>
    </row>
    <row r="2149" spans="1:12" ht="15.75" x14ac:dyDescent="0.25">
      <c r="A2149" s="164" t="s">
        <v>178</v>
      </c>
      <c r="B2149" s="126">
        <v>2034</v>
      </c>
      <c r="C2149" s="165" t="s">
        <v>2313</v>
      </c>
      <c r="D2149" s="166">
        <v>2.9897006888419717E-2</v>
      </c>
      <c r="E2149" s="130">
        <v>4.5449680476178436E-3</v>
      </c>
      <c r="F2149" s="131">
        <v>2.7203013440695457E-2</v>
      </c>
      <c r="G2149" s="131">
        <v>8.0430364737613244E-4</v>
      </c>
      <c r="H2149" s="145">
        <v>2.0000005732018801E-3</v>
      </c>
      <c r="I2149" s="145">
        <v>1.5750004513964799E-2</v>
      </c>
      <c r="J2149" s="132">
        <v>8.7358293084869437E-4</v>
      </c>
      <c r="K2149" s="146">
        <v>2.7626013053200281E-5</v>
      </c>
      <c r="L2149" s="147">
        <v>2.8875138774848672E-5</v>
      </c>
    </row>
    <row r="2150" spans="1:12" ht="15.75" x14ac:dyDescent="0.25">
      <c r="A2150" s="164" t="s">
        <v>178</v>
      </c>
      <c r="B2150" s="126">
        <v>2035</v>
      </c>
      <c r="C2150" s="165" t="s">
        <v>2314</v>
      </c>
      <c r="D2150" s="166">
        <v>2.9499323340936599E-2</v>
      </c>
      <c r="E2150" s="130">
        <v>4.1554897899981572E-3</v>
      </c>
      <c r="F2150" s="131">
        <v>2.5855506933198283E-2</v>
      </c>
      <c r="G2150" s="131">
        <v>7.5704358677316445E-4</v>
      </c>
      <c r="H2150" s="145">
        <v>2.0000005732018801E-3</v>
      </c>
      <c r="I2150" s="145">
        <v>1.5750004513964796E-2</v>
      </c>
      <c r="J2150" s="132">
        <v>8.2230018817642115E-4</v>
      </c>
      <c r="K2150" s="146">
        <v>2.4867702450507007E-5</v>
      </c>
      <c r="L2150" s="147">
        <v>2.5992109606523582E-5</v>
      </c>
    </row>
    <row r="2151" spans="1:12" ht="15.75" x14ac:dyDescent="0.25">
      <c r="A2151" s="164" t="s">
        <v>178</v>
      </c>
      <c r="B2151" s="126">
        <v>2036</v>
      </c>
      <c r="C2151" s="165" t="s">
        <v>2315</v>
      </c>
      <c r="D2151" s="166">
        <v>2.91554659220714E-2</v>
      </c>
      <c r="E2151" s="130">
        <v>3.8134599177977626E-3</v>
      </c>
      <c r="F2151" s="131">
        <v>2.4701484923322345E-2</v>
      </c>
      <c r="G2151" s="131">
        <v>7.1720096895569669E-4</v>
      </c>
      <c r="H2151" s="145">
        <v>2.0000005732018805E-3</v>
      </c>
      <c r="I2151" s="145">
        <v>1.5750004513964803E-2</v>
      </c>
      <c r="J2151" s="132">
        <v>7.7902915986800586E-4</v>
      </c>
      <c r="K2151" s="146">
        <v>2.3417487471558612E-5</v>
      </c>
      <c r="L2151" s="147">
        <v>2.4476322341460829E-5</v>
      </c>
    </row>
    <row r="2152" spans="1:12" ht="15.75" x14ac:dyDescent="0.25">
      <c r="A2152" s="164" t="s">
        <v>178</v>
      </c>
      <c r="B2152" s="126">
        <v>2037</v>
      </c>
      <c r="C2152" s="165" t="s">
        <v>2316</v>
      </c>
      <c r="D2152" s="166">
        <v>2.8858828832057488E-2</v>
      </c>
      <c r="E2152" s="130">
        <v>3.5199783588389841E-3</v>
      </c>
      <c r="F2152" s="131">
        <v>2.3744368478440914E-2</v>
      </c>
      <c r="G2152" s="131">
        <v>6.8173187703595177E-4</v>
      </c>
      <c r="H2152" s="145">
        <v>2.0000005732018801E-3</v>
      </c>
      <c r="I2152" s="145">
        <v>1.5750004513964803E-2</v>
      </c>
      <c r="J2152" s="132">
        <v>7.4050636787114884E-4</v>
      </c>
      <c r="K2152" s="146">
        <v>2.216484210994657E-5</v>
      </c>
      <c r="L2152" s="147">
        <v>2.3167037915128221E-5</v>
      </c>
    </row>
    <row r="2153" spans="1:12" ht="15.75" x14ac:dyDescent="0.25">
      <c r="A2153" s="164" t="s">
        <v>178</v>
      </c>
      <c r="B2153" s="126">
        <v>2038</v>
      </c>
      <c r="C2153" s="165" t="s">
        <v>2317</v>
      </c>
      <c r="D2153" s="166">
        <v>2.8607123539999082E-2</v>
      </c>
      <c r="E2153" s="130">
        <v>3.2479700978758582E-3</v>
      </c>
      <c r="F2153" s="131">
        <v>2.2851159824739935E-2</v>
      </c>
      <c r="G2153" s="131">
        <v>6.5017288265994022E-4</v>
      </c>
      <c r="H2153" s="145">
        <v>2.0000005732018801E-3</v>
      </c>
      <c r="I2153" s="145">
        <v>1.5750004513964803E-2</v>
      </c>
      <c r="J2153" s="132">
        <v>7.0622235959612832E-4</v>
      </c>
      <c r="K2153" s="146">
        <v>2.123795242349742E-5</v>
      </c>
      <c r="L2153" s="147">
        <v>2.2198238390069827E-5</v>
      </c>
    </row>
    <row r="2154" spans="1:12" ht="15.75" x14ac:dyDescent="0.25">
      <c r="A2154" s="164" t="s">
        <v>178</v>
      </c>
      <c r="B2154" s="126">
        <v>2039</v>
      </c>
      <c r="C2154" s="165" t="s">
        <v>2318</v>
      </c>
      <c r="D2154" s="166">
        <v>2.839156308915337E-2</v>
      </c>
      <c r="E2154" s="130">
        <v>2.9949226074947664E-3</v>
      </c>
      <c r="F2154" s="131">
        <v>2.202674158675192E-2</v>
      </c>
      <c r="G2154" s="131">
        <v>6.2210499201087617E-4</v>
      </c>
      <c r="H2154" s="145">
        <v>2.0000005732018805E-3</v>
      </c>
      <c r="I2154" s="145">
        <v>1.5750004513964799E-2</v>
      </c>
      <c r="J2154" s="132">
        <v>6.7573111327101751E-4</v>
      </c>
      <c r="K2154" s="146">
        <v>2.0408568775246762E-5</v>
      </c>
      <c r="L2154" s="147">
        <v>2.1331353693580754E-5</v>
      </c>
    </row>
    <row r="2155" spans="1:12" ht="15.75" x14ac:dyDescent="0.25">
      <c r="A2155" s="164" t="s">
        <v>178</v>
      </c>
      <c r="B2155" s="126">
        <v>2040</v>
      </c>
      <c r="C2155" s="165" t="s">
        <v>2319</v>
      </c>
      <c r="D2155" s="166">
        <v>2.8208138067981666E-2</v>
      </c>
      <c r="E2155" s="130">
        <v>2.7753636341890219E-3</v>
      </c>
      <c r="F2155" s="131">
        <v>2.1360586230139395E-2</v>
      </c>
      <c r="G2155" s="131">
        <v>5.9767365133941909E-4</v>
      </c>
      <c r="H2155" s="145">
        <v>2.0000005732018801E-3</v>
      </c>
      <c r="I2155" s="145">
        <v>1.5750004513964796E-2</v>
      </c>
      <c r="J2155" s="132">
        <v>6.4918677745298453E-4</v>
      </c>
      <c r="K2155" s="146">
        <v>1.9771970137185186E-5</v>
      </c>
      <c r="L2155" s="147">
        <v>2.066597088997065E-5</v>
      </c>
    </row>
    <row r="2156" spans="1:12" ht="15.75" x14ac:dyDescent="0.25">
      <c r="A2156" s="164" t="s">
        <v>178</v>
      </c>
      <c r="B2156" s="126">
        <v>2041</v>
      </c>
      <c r="C2156" s="165" t="s">
        <v>2320</v>
      </c>
      <c r="D2156" s="166">
        <v>2.8056057675791054E-2</v>
      </c>
      <c r="E2156" s="130">
        <v>2.6018378206495965E-3</v>
      </c>
      <c r="F2156" s="131">
        <v>2.0812077924331981E-2</v>
      </c>
      <c r="G2156" s="131">
        <v>5.7868664841764718E-4</v>
      </c>
      <c r="H2156" s="145">
        <v>2.0000005732018801E-3</v>
      </c>
      <c r="I2156" s="145">
        <v>1.5750004513964799E-2</v>
      </c>
      <c r="J2156" s="132">
        <v>6.285591751617383E-4</v>
      </c>
      <c r="K2156" s="146">
        <v>1.9241104842385161E-5</v>
      </c>
      <c r="L2156" s="147">
        <v>2.0111102222219605E-5</v>
      </c>
    </row>
    <row r="2157" spans="1:12" ht="15.75" x14ac:dyDescent="0.25">
      <c r="A2157" s="164" t="s">
        <v>178</v>
      </c>
      <c r="B2157" s="126">
        <v>2042</v>
      </c>
      <c r="C2157" s="165" t="s">
        <v>2321</v>
      </c>
      <c r="D2157" s="166">
        <v>2.792666640667275E-2</v>
      </c>
      <c r="E2157" s="130">
        <v>2.4538501986315388E-3</v>
      </c>
      <c r="F2157" s="131">
        <v>2.0314218766582362E-2</v>
      </c>
      <c r="G2157" s="131">
        <v>5.6238668955407823E-4</v>
      </c>
      <c r="H2157" s="145">
        <v>2.0000005732018801E-3</v>
      </c>
      <c r="I2157" s="145">
        <v>1.5750004513964799E-2</v>
      </c>
      <c r="J2157" s="132">
        <v>6.1085113612978966E-4</v>
      </c>
      <c r="K2157" s="146">
        <v>1.8777313925277547E-5</v>
      </c>
      <c r="L2157" s="147">
        <v>1.9626340737882111E-5</v>
      </c>
    </row>
    <row r="2158" spans="1:12" ht="15.75" x14ac:dyDescent="0.25">
      <c r="A2158" s="164" t="s">
        <v>178</v>
      </c>
      <c r="B2158" s="126">
        <v>2043</v>
      </c>
      <c r="C2158" s="165" t="s">
        <v>2322</v>
      </c>
      <c r="D2158" s="166">
        <v>2.7819427777630894E-2</v>
      </c>
      <c r="E2158" s="130">
        <v>2.3423136926722559E-3</v>
      </c>
      <c r="F2158" s="131">
        <v>1.9941512187311439E-2</v>
      </c>
      <c r="G2158" s="131">
        <v>5.4855636051737253E-4</v>
      </c>
      <c r="H2158" s="145">
        <v>2.0000005732018801E-3</v>
      </c>
      <c r="I2158" s="145">
        <v>1.5750004513964799E-2</v>
      </c>
      <c r="J2158" s="132">
        <v>5.9582548747087554E-4</v>
      </c>
      <c r="K2158" s="146">
        <v>1.8397471985731335E-5</v>
      </c>
      <c r="L2158" s="147">
        <v>1.9229324031353282E-5</v>
      </c>
    </row>
    <row r="2159" spans="1:12" ht="15.75" x14ac:dyDescent="0.25">
      <c r="A2159" s="164" t="s">
        <v>178</v>
      </c>
      <c r="B2159" s="126">
        <v>2044</v>
      </c>
      <c r="C2159" s="165" t="s">
        <v>2323</v>
      </c>
      <c r="D2159" s="166">
        <v>2.7727448816865893E-2</v>
      </c>
      <c r="E2159" s="130">
        <v>2.2585594002450349E-3</v>
      </c>
      <c r="F2159" s="131">
        <v>1.9642166923576222E-2</v>
      </c>
      <c r="G2159" s="131">
        <v>5.3675124578114329E-4</v>
      </c>
      <c r="H2159" s="145">
        <v>2.0000005732018801E-3</v>
      </c>
      <c r="I2159" s="145">
        <v>1.5750004513964799E-2</v>
      </c>
      <c r="J2159" s="132">
        <v>5.8300192387283846E-4</v>
      </c>
      <c r="K2159" s="146">
        <v>1.802990768370462E-5</v>
      </c>
      <c r="L2159" s="147">
        <v>1.8845140102631312E-5</v>
      </c>
    </row>
    <row r="2160" spans="1:12" ht="15.75" x14ac:dyDescent="0.25">
      <c r="A2160" s="164" t="s">
        <v>178</v>
      </c>
      <c r="B2160" s="126">
        <v>2045</v>
      </c>
      <c r="C2160" s="165" t="s">
        <v>2324</v>
      </c>
      <c r="D2160" s="166">
        <v>2.7647778859353753E-2</v>
      </c>
      <c r="E2160" s="130">
        <v>2.2024790856883503E-3</v>
      </c>
      <c r="F2160" s="131">
        <v>1.9443480182078473E-2</v>
      </c>
      <c r="G2160" s="131">
        <v>5.2680714770501761E-4</v>
      </c>
      <c r="H2160" s="145">
        <v>2.0000005732018801E-3</v>
      </c>
      <c r="I2160" s="145">
        <v>1.5750004513964803E-2</v>
      </c>
      <c r="J2160" s="132">
        <v>5.7219768216229549E-4</v>
      </c>
      <c r="K2160" s="146">
        <v>1.777333939037626E-5</v>
      </c>
      <c r="L2160" s="147">
        <v>1.8576970929583606E-5</v>
      </c>
    </row>
    <row r="2161" spans="1:12" ht="15.75" x14ac:dyDescent="0.25">
      <c r="A2161" s="164" t="s">
        <v>178</v>
      </c>
      <c r="B2161" s="126">
        <v>2046</v>
      </c>
      <c r="C2161" s="165" t="s">
        <v>2325</v>
      </c>
      <c r="D2161" s="166">
        <v>2.758263021262037E-2</v>
      </c>
      <c r="E2161" s="130">
        <v>2.1530705908785579E-3</v>
      </c>
      <c r="F2161" s="131">
        <v>1.9277203538276552E-2</v>
      </c>
      <c r="G2161" s="131">
        <v>5.1844456024242272E-4</v>
      </c>
      <c r="H2161" s="145">
        <v>2.0000005732018801E-3</v>
      </c>
      <c r="I2161" s="145">
        <v>1.5750004513964799E-2</v>
      </c>
      <c r="J2161" s="132">
        <v>5.6311198309795345E-4</v>
      </c>
      <c r="K2161" s="146">
        <v>1.7552037657675806E-5</v>
      </c>
      <c r="L2161" s="147">
        <v>1.8345662914542336E-5</v>
      </c>
    </row>
    <row r="2162" spans="1:12" ht="15.75" x14ac:dyDescent="0.25">
      <c r="A2162" s="164" t="s">
        <v>178</v>
      </c>
      <c r="B2162" s="126">
        <v>2047</v>
      </c>
      <c r="C2162" s="165" t="s">
        <v>2326</v>
      </c>
      <c r="D2162" s="166">
        <v>2.7524961234389064E-2</v>
      </c>
      <c r="E2162" s="130">
        <v>2.1097379979315282E-3</v>
      </c>
      <c r="F2162" s="131">
        <v>1.9126068412177247E-2</v>
      </c>
      <c r="G2162" s="131">
        <v>5.1147815054337572E-4</v>
      </c>
      <c r="H2162" s="145">
        <v>2.0000005732018801E-3</v>
      </c>
      <c r="I2162" s="145">
        <v>1.5750004513964799E-2</v>
      </c>
      <c r="J2162" s="132">
        <v>5.5554396613266088E-4</v>
      </c>
      <c r="K2162" s="146">
        <v>1.7349345828612315E-5</v>
      </c>
      <c r="L2162" s="147">
        <v>1.8133806260400248E-5</v>
      </c>
    </row>
    <row r="2163" spans="1:12" ht="15.75" x14ac:dyDescent="0.25">
      <c r="A2163" s="164" t="s">
        <v>178</v>
      </c>
      <c r="B2163" s="126">
        <v>2048</v>
      </c>
      <c r="C2163" s="165" t="s">
        <v>2327</v>
      </c>
      <c r="D2163" s="166">
        <v>2.7478302090373448E-2</v>
      </c>
      <c r="E2163" s="130">
        <v>2.0747719852289158E-3</v>
      </c>
      <c r="F2163" s="131">
        <v>1.9000761477569624E-2</v>
      </c>
      <c r="G2163" s="131">
        <v>5.0566710294257483E-4</v>
      </c>
      <c r="H2163" s="145">
        <v>2.0000005732018805E-3</v>
      </c>
      <c r="I2163" s="145">
        <v>1.5750004513964799E-2</v>
      </c>
      <c r="J2163" s="132">
        <v>5.4923202325098878E-4</v>
      </c>
      <c r="K2163" s="146">
        <v>1.7158160941563191E-5</v>
      </c>
      <c r="L2163" s="147">
        <v>1.7933976841129123E-5</v>
      </c>
    </row>
    <row r="2164" spans="1:12" ht="15.75" x14ac:dyDescent="0.25">
      <c r="A2164" s="164" t="s">
        <v>178</v>
      </c>
      <c r="B2164" s="126">
        <v>2049</v>
      </c>
      <c r="C2164" s="165" t="s">
        <v>2328</v>
      </c>
      <c r="D2164" s="166">
        <v>2.7437207052038996E-2</v>
      </c>
      <c r="E2164" s="130">
        <v>2.0616177018062663E-3</v>
      </c>
      <c r="F2164" s="131">
        <v>1.9001454259801955E-2</v>
      </c>
      <c r="G2164" s="131">
        <v>5.0200074012141983E-4</v>
      </c>
      <c r="H2164" s="145">
        <v>2.0000005732018805E-3</v>
      </c>
      <c r="I2164" s="145">
        <v>1.5750004513964799E-2</v>
      </c>
      <c r="J2164" s="132">
        <v>5.4525054212519982E-4</v>
      </c>
      <c r="K2164" s="146">
        <v>1.7016028364277121E-5</v>
      </c>
      <c r="L2164" s="147">
        <v>1.7785417659402177E-5</v>
      </c>
    </row>
    <row r="2165" spans="1:12" ht="15.75" x14ac:dyDescent="0.25">
      <c r="A2165" s="164" t="s">
        <v>178</v>
      </c>
      <c r="B2165" s="126">
        <v>2050</v>
      </c>
      <c r="C2165" s="165" t="s">
        <v>2329</v>
      </c>
      <c r="D2165" s="166">
        <v>2.740417818086377E-2</v>
      </c>
      <c r="E2165" s="130">
        <v>2.0513328237001483E-3</v>
      </c>
      <c r="F2165" s="131">
        <v>1.9006060722862241E-2</v>
      </c>
      <c r="G2165" s="131">
        <v>4.9901781290093649E-4</v>
      </c>
      <c r="H2165" s="145">
        <v>2.0000005732018801E-3</v>
      </c>
      <c r="I2165" s="145">
        <v>1.5750004513964799E-2</v>
      </c>
      <c r="J2165" s="132">
        <v>5.420122993188216E-4</v>
      </c>
      <c r="K2165" s="146">
        <v>1.6875317677688399E-5</v>
      </c>
      <c r="L2165" s="147">
        <v>1.7638344659960338E-5</v>
      </c>
    </row>
    <row r="2166" spans="1:12" ht="15.75" x14ac:dyDescent="0.25">
      <c r="A2166" s="164" t="s">
        <v>162</v>
      </c>
      <c r="B2166" s="126">
        <v>2015</v>
      </c>
      <c r="C2166" s="165" t="s">
        <v>2330</v>
      </c>
      <c r="D2166" s="166">
        <v>4.8260611278034465E-2</v>
      </c>
      <c r="E2166" s="130">
        <v>0.11034545706501209</v>
      </c>
      <c r="F2166" s="131">
        <v>0.38564736053027615</v>
      </c>
      <c r="G2166" s="131">
        <v>3.4129201496763029E-3</v>
      </c>
      <c r="H2166" s="145">
        <v>2.0000005732018797E-3</v>
      </c>
      <c r="I2166" s="145">
        <v>1.5750004513964796E-2</v>
      </c>
      <c r="J2166" s="132">
        <v>3.6854777982756339E-3</v>
      </c>
      <c r="K2166" s="146">
        <v>3.8668613815877068E-4</v>
      </c>
      <c r="L2166" s="147">
        <v>4.0417036943198601E-4</v>
      </c>
    </row>
    <row r="2167" spans="1:12" ht="15.75" x14ac:dyDescent="0.25">
      <c r="A2167" s="164" t="s">
        <v>162</v>
      </c>
      <c r="B2167" s="126">
        <v>2016</v>
      </c>
      <c r="C2167" s="165" t="s">
        <v>2331</v>
      </c>
      <c r="D2167" s="166">
        <v>4.7364348605140535E-2</v>
      </c>
      <c r="E2167" s="130">
        <v>9.2288804480581146E-2</v>
      </c>
      <c r="F2167" s="131">
        <v>0.33705688951560592</v>
      </c>
      <c r="G2167" s="131">
        <v>3.0770690344034137E-3</v>
      </c>
      <c r="H2167" s="145">
        <v>2.0000005732018797E-3</v>
      </c>
      <c r="I2167" s="145">
        <v>1.5750004513964799E-2</v>
      </c>
      <c r="J2167" s="132">
        <v>3.3248077493728901E-3</v>
      </c>
      <c r="K2167" s="146">
        <v>3.5249188852613946E-4</v>
      </c>
      <c r="L2167" s="147">
        <v>3.6843000756570229E-4</v>
      </c>
    </row>
    <row r="2168" spans="1:12" ht="15.75" x14ac:dyDescent="0.25">
      <c r="A2168" s="164" t="s">
        <v>162</v>
      </c>
      <c r="B2168" s="126">
        <v>2017</v>
      </c>
      <c r="C2168" s="165" t="s">
        <v>2332</v>
      </c>
      <c r="D2168" s="166">
        <v>4.6232526560177713E-2</v>
      </c>
      <c r="E2168" s="130">
        <v>7.7762139227578075E-2</v>
      </c>
      <c r="F2168" s="131">
        <v>0.29419677168578873</v>
      </c>
      <c r="G2168" s="131">
        <v>2.8348818185211411E-3</v>
      </c>
      <c r="H2168" s="145">
        <v>2.0000005732018805E-3</v>
      </c>
      <c r="I2168" s="145">
        <v>1.5750004513964803E-2</v>
      </c>
      <c r="J2168" s="132">
        <v>3.0650856779042891E-3</v>
      </c>
      <c r="K2168" s="146">
        <v>3.1845403518396319E-4</v>
      </c>
      <c r="L2168" s="147">
        <v>3.3285311353613008E-4</v>
      </c>
    </row>
    <row r="2169" spans="1:12" ht="15.75" x14ac:dyDescent="0.25">
      <c r="A2169" s="164" t="s">
        <v>162</v>
      </c>
      <c r="B2169" s="126">
        <v>2018</v>
      </c>
      <c r="C2169" s="165" t="s">
        <v>2333</v>
      </c>
      <c r="D2169" s="166">
        <v>4.5060864424509364E-2</v>
      </c>
      <c r="E2169" s="130">
        <v>6.4758276846356641E-2</v>
      </c>
      <c r="F2169" s="131">
        <v>0.2550725901376068</v>
      </c>
      <c r="G2169" s="131">
        <v>2.6410685732531063E-3</v>
      </c>
      <c r="H2169" s="145">
        <v>2.0000005732018805E-3</v>
      </c>
      <c r="I2169" s="145">
        <v>1.5750004513964803E-2</v>
      </c>
      <c r="J2169" s="132">
        <v>2.8573392827576168E-3</v>
      </c>
      <c r="K2169" s="146">
        <v>2.9103782118635553E-4</v>
      </c>
      <c r="L2169" s="147">
        <v>3.0419725999919798E-4</v>
      </c>
    </row>
    <row r="2170" spans="1:12" ht="15.75" x14ac:dyDescent="0.25">
      <c r="A2170" s="164" t="s">
        <v>162</v>
      </c>
      <c r="B2170" s="126">
        <v>2019</v>
      </c>
      <c r="C2170" s="165" t="s">
        <v>2334</v>
      </c>
      <c r="D2170" s="166">
        <v>4.3837401526688982E-2</v>
      </c>
      <c r="E2170" s="130">
        <v>5.4182150376771716E-2</v>
      </c>
      <c r="F2170" s="131">
        <v>0.22117956984114467</v>
      </c>
      <c r="G2170" s="131">
        <v>2.4862070765770987E-3</v>
      </c>
      <c r="H2170" s="145">
        <v>2.0000005732018805E-3</v>
      </c>
      <c r="I2170" s="145">
        <v>1.5750004513964799E-2</v>
      </c>
      <c r="J2170" s="132">
        <v>2.6911891048300822E-3</v>
      </c>
      <c r="K2170" s="146">
        <v>2.6677125857807747E-4</v>
      </c>
      <c r="L2170" s="147">
        <v>2.7883347111105049E-4</v>
      </c>
    </row>
    <row r="2171" spans="1:12" ht="15.75" x14ac:dyDescent="0.25">
      <c r="A2171" s="164" t="s">
        <v>162</v>
      </c>
      <c r="B2171" s="126">
        <v>2020</v>
      </c>
      <c r="C2171" s="165" t="s">
        <v>2335</v>
      </c>
      <c r="D2171" s="166">
        <v>4.2587144192337563E-2</v>
      </c>
      <c r="E2171" s="130">
        <v>4.6532625801637487E-2</v>
      </c>
      <c r="F2171" s="131">
        <v>0.19237744943854182</v>
      </c>
      <c r="G2171" s="131">
        <v>2.3406764582444366E-3</v>
      </c>
      <c r="H2171" s="145">
        <v>2.0000005732018805E-3</v>
      </c>
      <c r="I2171" s="145">
        <v>1.5750004513964803E-2</v>
      </c>
      <c r="J2171" s="132">
        <v>2.534335011412306E-3</v>
      </c>
      <c r="K2171" s="146">
        <v>2.4264436074346107E-4</v>
      </c>
      <c r="L2171" s="147">
        <v>2.5361566201787639E-4</v>
      </c>
    </row>
    <row r="2172" spans="1:12" ht="15.75" x14ac:dyDescent="0.25">
      <c r="A2172" s="164" t="s">
        <v>162</v>
      </c>
      <c r="B2172" s="126">
        <v>2021</v>
      </c>
      <c r="C2172" s="165" t="s">
        <v>2336</v>
      </c>
      <c r="D2172" s="166">
        <v>4.1316248392716741E-2</v>
      </c>
      <c r="E2172" s="130">
        <v>3.9668755845462693E-2</v>
      </c>
      <c r="F2172" s="131">
        <v>0.16603151758594423</v>
      </c>
      <c r="G2172" s="131">
        <v>2.1710029428026081E-3</v>
      </c>
      <c r="H2172" s="145">
        <v>2.0000005732018805E-3</v>
      </c>
      <c r="I2172" s="145">
        <v>1.5750004513964799E-2</v>
      </c>
      <c r="J2172" s="132">
        <v>2.3512737445479186E-3</v>
      </c>
      <c r="K2172" s="146">
        <v>2.1657249625065849E-4</v>
      </c>
      <c r="L2172" s="147">
        <v>2.2636494350489458E-4</v>
      </c>
    </row>
    <row r="2173" spans="1:12" ht="15.75" x14ac:dyDescent="0.25">
      <c r="A2173" s="164" t="s">
        <v>162</v>
      </c>
      <c r="B2173" s="126">
        <v>2022</v>
      </c>
      <c r="C2173" s="165" t="s">
        <v>2337</v>
      </c>
      <c r="D2173" s="166">
        <v>4.0046508861335983E-2</v>
      </c>
      <c r="E2173" s="130">
        <v>3.3254495493116043E-2</v>
      </c>
      <c r="F2173" s="131">
        <v>0.14285685071965387</v>
      </c>
      <c r="G2173" s="131">
        <v>2.0114974646287163E-3</v>
      </c>
      <c r="H2173" s="145">
        <v>2.0000005732018801E-3</v>
      </c>
      <c r="I2173" s="145">
        <v>1.5750004513964799E-2</v>
      </c>
      <c r="J2173" s="132">
        <v>2.1792149344140475E-3</v>
      </c>
      <c r="K2173" s="146">
        <v>1.9370020662826717E-4</v>
      </c>
      <c r="L2173" s="147">
        <v>2.0245847044006047E-4</v>
      </c>
    </row>
    <row r="2174" spans="1:12" ht="15.75" x14ac:dyDescent="0.25">
      <c r="A2174" s="164" t="s">
        <v>162</v>
      </c>
      <c r="B2174" s="126">
        <v>2023</v>
      </c>
      <c r="C2174" s="165" t="s">
        <v>2338</v>
      </c>
      <c r="D2174" s="166">
        <v>3.8792870690157744E-2</v>
      </c>
      <c r="E2174" s="130">
        <v>2.8606637942129101E-2</v>
      </c>
      <c r="F2174" s="131">
        <v>0.1237702962692644</v>
      </c>
      <c r="G2174" s="131">
        <v>1.8687165699354986E-3</v>
      </c>
      <c r="H2174" s="145">
        <v>2.0000005732018797E-3</v>
      </c>
      <c r="I2174" s="145">
        <v>1.5750004513964799E-2</v>
      </c>
      <c r="J2174" s="132">
        <v>2.0249273742981881E-3</v>
      </c>
      <c r="K2174" s="146">
        <v>1.7256233328172692E-4</v>
      </c>
      <c r="L2174" s="147">
        <v>1.8036483625871407E-4</v>
      </c>
    </row>
    <row r="2175" spans="1:12" ht="15.75" x14ac:dyDescent="0.25">
      <c r="A2175" s="164" t="s">
        <v>162</v>
      </c>
      <c r="B2175" s="126">
        <v>2024</v>
      </c>
      <c r="C2175" s="165" t="s">
        <v>2339</v>
      </c>
      <c r="D2175" s="166">
        <v>3.7560908532043816E-2</v>
      </c>
      <c r="E2175" s="130">
        <v>2.4468051584997014E-2</v>
      </c>
      <c r="F2175" s="131">
        <v>0.10705096624192377</v>
      </c>
      <c r="G2175" s="131">
        <v>1.7321372960835948E-3</v>
      </c>
      <c r="H2175" s="145">
        <v>2.0000005732018801E-3</v>
      </c>
      <c r="I2175" s="145">
        <v>1.5750004513964799E-2</v>
      </c>
      <c r="J2175" s="132">
        <v>1.8775434536210617E-3</v>
      </c>
      <c r="K2175" s="146">
        <v>1.4817779321747214E-4</v>
      </c>
      <c r="L2175" s="147">
        <v>1.5487773549754732E-4</v>
      </c>
    </row>
    <row r="2176" spans="1:12" ht="15.75" x14ac:dyDescent="0.25">
      <c r="A2176" s="164" t="s">
        <v>162</v>
      </c>
      <c r="B2176" s="126">
        <v>2025</v>
      </c>
      <c r="C2176" s="165" t="s">
        <v>2340</v>
      </c>
      <c r="D2176" s="166">
        <v>3.6352922595448658E-2</v>
      </c>
      <c r="E2176" s="130">
        <v>2.1263317201350176E-2</v>
      </c>
      <c r="F2176" s="131">
        <v>9.3773456677834321E-2</v>
      </c>
      <c r="G2176" s="131">
        <v>1.6308875943260076E-3</v>
      </c>
      <c r="H2176" s="145">
        <v>2.0000005732018801E-3</v>
      </c>
      <c r="I2176" s="145">
        <v>1.5750004513964803E-2</v>
      </c>
      <c r="J2176" s="132">
        <v>1.7681479935293383E-3</v>
      </c>
      <c r="K2176" s="146">
        <v>1.3187480763296496E-4</v>
      </c>
      <c r="L2176" s="147">
        <v>1.3783760124833533E-4</v>
      </c>
    </row>
    <row r="2177" spans="1:12" ht="15.75" x14ac:dyDescent="0.25">
      <c r="A2177" s="164" t="s">
        <v>162</v>
      </c>
      <c r="B2177" s="126">
        <v>2026</v>
      </c>
      <c r="C2177" s="165" t="s">
        <v>2341</v>
      </c>
      <c r="D2177" s="166">
        <v>3.5250736066788808E-2</v>
      </c>
      <c r="E2177" s="130">
        <v>1.8649231874449401E-2</v>
      </c>
      <c r="F2177" s="131">
        <v>8.2943361854827188E-2</v>
      </c>
      <c r="G2177" s="131">
        <v>1.5432059488644729E-3</v>
      </c>
      <c r="H2177" s="145">
        <v>2.0000005732018801E-3</v>
      </c>
      <c r="I2177" s="145">
        <v>1.5750004513964799E-2</v>
      </c>
      <c r="J2177" s="132">
        <v>1.6734590326373852E-3</v>
      </c>
      <c r="K2177" s="146">
        <v>1.1603697655305448E-4</v>
      </c>
      <c r="L2177" s="147">
        <v>1.2128365372632611E-4</v>
      </c>
    </row>
    <row r="2178" spans="1:12" ht="15.75" x14ac:dyDescent="0.25">
      <c r="A2178" s="164" t="s">
        <v>162</v>
      </c>
      <c r="B2178" s="126">
        <v>2027</v>
      </c>
      <c r="C2178" s="165" t="s">
        <v>2342</v>
      </c>
      <c r="D2178" s="166">
        <v>3.4239216135635714E-2</v>
      </c>
      <c r="E2178" s="130">
        <v>1.6388299449979014E-2</v>
      </c>
      <c r="F2178" s="131">
        <v>7.3582199757532621E-2</v>
      </c>
      <c r="G2178" s="131">
        <v>1.4456265352555044E-3</v>
      </c>
      <c r="H2178" s="145">
        <v>2.0000005732018805E-3</v>
      </c>
      <c r="I2178" s="145">
        <v>1.5750004513964799E-2</v>
      </c>
      <c r="J2178" s="132">
        <v>1.5683684996794871E-3</v>
      </c>
      <c r="K2178" s="146">
        <v>9.1615233006380232E-5</v>
      </c>
      <c r="L2178" s="147">
        <v>9.5757667306353226E-5</v>
      </c>
    </row>
    <row r="2179" spans="1:12" ht="15.75" x14ac:dyDescent="0.25">
      <c r="A2179" s="164" t="s">
        <v>162</v>
      </c>
      <c r="B2179" s="126">
        <v>2028</v>
      </c>
      <c r="C2179" s="165" t="s">
        <v>2343</v>
      </c>
      <c r="D2179" s="166">
        <v>3.3324384726205226E-2</v>
      </c>
      <c r="E2179" s="130">
        <v>1.4495529832113366E-2</v>
      </c>
      <c r="F2179" s="131">
        <v>6.5711432476752332E-2</v>
      </c>
      <c r="G2179" s="131">
        <v>1.3519361720388512E-3</v>
      </c>
      <c r="H2179" s="145">
        <v>2.0000005732018797E-3</v>
      </c>
      <c r="I2179" s="145">
        <v>1.5750004513964799E-2</v>
      </c>
      <c r="J2179" s="132">
        <v>1.4672581831114901E-3</v>
      </c>
      <c r="K2179" s="146">
        <v>7.3055015157846967E-5</v>
      </c>
      <c r="L2179" s="147">
        <v>7.6358238766456262E-5</v>
      </c>
    </row>
    <row r="2180" spans="1:12" ht="15.75" x14ac:dyDescent="0.25">
      <c r="A2180" s="164" t="s">
        <v>162</v>
      </c>
      <c r="B2180" s="126">
        <v>2029</v>
      </c>
      <c r="C2180" s="165" t="s">
        <v>2344</v>
      </c>
      <c r="D2180" s="166">
        <v>3.2497355103754344E-2</v>
      </c>
      <c r="E2180" s="130">
        <v>1.2768020519724348E-2</v>
      </c>
      <c r="F2180" s="131">
        <v>5.8664054189038681E-2</v>
      </c>
      <c r="G2180" s="131">
        <v>1.2669189749471544E-3</v>
      </c>
      <c r="H2180" s="145">
        <v>2.0000005732018801E-3</v>
      </c>
      <c r="I2180" s="145">
        <v>1.5750004513964799E-2</v>
      </c>
      <c r="J2180" s="132">
        <v>1.3751990392945716E-3</v>
      </c>
      <c r="K2180" s="146">
        <v>6.3502010227381567E-5</v>
      </c>
      <c r="L2180" s="147">
        <v>6.6373289343866761E-5</v>
      </c>
    </row>
    <row r="2181" spans="1:12" ht="15.75" x14ac:dyDescent="0.25">
      <c r="A2181" s="164" t="s">
        <v>162</v>
      </c>
      <c r="B2181" s="126">
        <v>2030</v>
      </c>
      <c r="C2181" s="165" t="s">
        <v>2345</v>
      </c>
      <c r="D2181" s="166">
        <v>3.1754427723000377E-2</v>
      </c>
      <c r="E2181" s="130">
        <v>1.1308152026278391E-2</v>
      </c>
      <c r="F2181" s="131">
        <v>5.2678770726484983E-2</v>
      </c>
      <c r="G2181" s="131">
        <v>1.1820404368989522E-3</v>
      </c>
      <c r="H2181" s="145">
        <v>2.0000005732018797E-3</v>
      </c>
      <c r="I2181" s="145">
        <v>1.5750004513964799E-2</v>
      </c>
      <c r="J2181" s="132">
        <v>1.283405306210511E-3</v>
      </c>
      <c r="K2181" s="146">
        <v>5.1244473445930341E-5</v>
      </c>
      <c r="L2181" s="147">
        <v>5.3561521141172219E-5</v>
      </c>
    </row>
    <row r="2182" spans="1:12" ht="15.75" x14ac:dyDescent="0.25">
      <c r="A2182" s="164" t="s">
        <v>162</v>
      </c>
      <c r="B2182" s="126">
        <v>2031</v>
      </c>
      <c r="C2182" s="165" t="s">
        <v>2346</v>
      </c>
      <c r="D2182" s="166">
        <v>3.1088635392551276E-2</v>
      </c>
      <c r="E2182" s="130">
        <v>1.0000675751446999E-2</v>
      </c>
      <c r="F2182" s="131">
        <v>4.7395371608266866E-2</v>
      </c>
      <c r="G2182" s="131">
        <v>1.1069786530478437E-3</v>
      </c>
      <c r="H2182" s="145">
        <v>2.0000005732018801E-3</v>
      </c>
      <c r="I2182" s="145">
        <v>1.5750004513964803E-2</v>
      </c>
      <c r="J2182" s="132">
        <v>1.2019586085922694E-3</v>
      </c>
      <c r="K2182" s="146">
        <v>4.6764521022648468E-5</v>
      </c>
      <c r="L2182" s="147">
        <v>4.8879005148803968E-5</v>
      </c>
    </row>
    <row r="2183" spans="1:12" ht="15.75" x14ac:dyDescent="0.25">
      <c r="A2183" s="164" t="s">
        <v>162</v>
      </c>
      <c r="B2183" s="126">
        <v>2032</v>
      </c>
      <c r="C2183" s="165" t="s">
        <v>2347</v>
      </c>
      <c r="D2183" s="166">
        <v>3.0497659157920694E-2</v>
      </c>
      <c r="E2183" s="130">
        <v>8.8762797800318628E-3</v>
      </c>
      <c r="F2183" s="131">
        <v>4.2958351467664427E-2</v>
      </c>
      <c r="G2183" s="131">
        <v>1.0366989523867582E-3</v>
      </c>
      <c r="H2183" s="145">
        <v>2.0000005732018805E-3</v>
      </c>
      <c r="I2183" s="145">
        <v>1.5750004513964803E-2</v>
      </c>
      <c r="J2183" s="132">
        <v>1.1257389446190089E-3</v>
      </c>
      <c r="K2183" s="146">
        <v>4.1669077463142709E-5</v>
      </c>
      <c r="L2183" s="147">
        <v>4.355316824223327E-5</v>
      </c>
    </row>
    <row r="2184" spans="1:12" ht="15.75" x14ac:dyDescent="0.25">
      <c r="A2184" s="164" t="s">
        <v>162</v>
      </c>
      <c r="B2184" s="126">
        <v>2033</v>
      </c>
      <c r="C2184" s="165" t="s">
        <v>2348</v>
      </c>
      <c r="D2184" s="166">
        <v>2.9972778327304724E-2</v>
      </c>
      <c r="E2184" s="130">
        <v>7.9138445677881218E-3</v>
      </c>
      <c r="F2184" s="131">
        <v>3.9259406404778818E-2</v>
      </c>
      <c r="G2184" s="131">
        <v>9.7335977344264655E-4</v>
      </c>
      <c r="H2184" s="145">
        <v>2.0000005732018801E-3</v>
      </c>
      <c r="I2184" s="145">
        <v>1.5750004513964796E-2</v>
      </c>
      <c r="J2184" s="132">
        <v>1.0569659666330507E-3</v>
      </c>
      <c r="K2184" s="146">
        <v>3.8975120871073904E-5</v>
      </c>
      <c r="L2184" s="147">
        <v>4.0737402887326399E-5</v>
      </c>
    </row>
    <row r="2185" spans="1:12" ht="15.75" x14ac:dyDescent="0.25">
      <c r="A2185" s="164" t="s">
        <v>162</v>
      </c>
      <c r="B2185" s="126">
        <v>2034</v>
      </c>
      <c r="C2185" s="165" t="s">
        <v>2349</v>
      </c>
      <c r="D2185" s="166">
        <v>2.9509310419159905E-2</v>
      </c>
      <c r="E2185" s="130">
        <v>7.0546847196869249E-3</v>
      </c>
      <c r="F2185" s="131">
        <v>3.607786941100579E-2</v>
      </c>
      <c r="G2185" s="131">
        <v>9.1325113598697766E-4</v>
      </c>
      <c r="H2185" s="145">
        <v>2.0000005732018801E-3</v>
      </c>
      <c r="I2185" s="145">
        <v>1.5750004513964799E-2</v>
      </c>
      <c r="J2185" s="132">
        <v>9.916969274441456E-4</v>
      </c>
      <c r="K2185" s="146">
        <v>3.6506997338027376E-5</v>
      </c>
      <c r="L2185" s="147">
        <v>3.8157681760251573E-5</v>
      </c>
    </row>
    <row r="2186" spans="1:12" ht="15.75" x14ac:dyDescent="0.25">
      <c r="A2186" s="164" t="s">
        <v>162</v>
      </c>
      <c r="B2186" s="126">
        <v>2035</v>
      </c>
      <c r="C2186" s="165" t="s">
        <v>2350</v>
      </c>
      <c r="D2186" s="166">
        <v>2.9101919442699759E-2</v>
      </c>
      <c r="E2186" s="130">
        <v>6.2885541739320337E-3</v>
      </c>
      <c r="F2186" s="131">
        <v>3.3358247925898692E-2</v>
      </c>
      <c r="G2186" s="131">
        <v>8.5610303708387047E-4</v>
      </c>
      <c r="H2186" s="145">
        <v>2.0000005732018805E-3</v>
      </c>
      <c r="I2186" s="145">
        <v>1.5750004513964799E-2</v>
      </c>
      <c r="J2186" s="132">
        <v>9.2965023983356378E-4</v>
      </c>
      <c r="K2186" s="146">
        <v>3.3979977278009536E-5</v>
      </c>
      <c r="L2186" s="147">
        <v>3.5516401066605135E-5</v>
      </c>
    </row>
    <row r="2187" spans="1:12" ht="15.75" x14ac:dyDescent="0.25">
      <c r="A2187" s="164" t="s">
        <v>162</v>
      </c>
      <c r="B2187" s="126">
        <v>2036</v>
      </c>
      <c r="C2187" s="165" t="s">
        <v>2351</v>
      </c>
      <c r="D2187" s="166">
        <v>2.8747304003284718E-2</v>
      </c>
      <c r="E2187" s="130">
        <v>5.6103286378974687E-3</v>
      </c>
      <c r="F2187" s="131">
        <v>3.1016530655386818E-2</v>
      </c>
      <c r="G2187" s="131">
        <v>8.0680185360501241E-4</v>
      </c>
      <c r="H2187" s="145">
        <v>2.0000005732018805E-3</v>
      </c>
      <c r="I2187" s="145">
        <v>1.5750004513964799E-2</v>
      </c>
      <c r="J2187" s="132">
        <v>8.7615692473067821E-4</v>
      </c>
      <c r="K2187" s="146">
        <v>3.1001376850355416E-5</v>
      </c>
      <c r="L2187" s="147">
        <v>3.2403121544956122E-5</v>
      </c>
    </row>
    <row r="2188" spans="1:12" ht="15.75" x14ac:dyDescent="0.25">
      <c r="A2188" s="164" t="s">
        <v>162</v>
      </c>
      <c r="B2188" s="126">
        <v>2037</v>
      </c>
      <c r="C2188" s="165" t="s">
        <v>2352</v>
      </c>
      <c r="D2188" s="166">
        <v>2.8440479301910685E-2</v>
      </c>
      <c r="E2188" s="130">
        <v>5.0225326234866041E-3</v>
      </c>
      <c r="F2188" s="131">
        <v>2.9032459399116903E-2</v>
      </c>
      <c r="G2188" s="131">
        <v>7.6272406102239189E-4</v>
      </c>
      <c r="H2188" s="145">
        <v>2.0000005732018797E-3</v>
      </c>
      <c r="I2188" s="145">
        <v>1.5750004513964799E-2</v>
      </c>
      <c r="J2188" s="132">
        <v>8.2829292864728928E-4</v>
      </c>
      <c r="K2188" s="146">
        <v>2.9240341992860759E-5</v>
      </c>
      <c r="L2188" s="147">
        <v>3.0562460505682046E-5</v>
      </c>
    </row>
    <row r="2189" spans="1:12" ht="15.75" x14ac:dyDescent="0.25">
      <c r="A2189" s="164" t="s">
        <v>162</v>
      </c>
      <c r="B2189" s="126">
        <v>2038</v>
      </c>
      <c r="C2189" s="165" t="s">
        <v>2353</v>
      </c>
      <c r="D2189" s="166">
        <v>2.8177985226714834E-2</v>
      </c>
      <c r="E2189" s="130">
        <v>4.4925925690122593E-3</v>
      </c>
      <c r="F2189" s="131">
        <v>2.7252028095521262E-2</v>
      </c>
      <c r="G2189" s="131">
        <v>7.2213085738238316E-4</v>
      </c>
      <c r="H2189" s="145">
        <v>2.0000005732018801E-3</v>
      </c>
      <c r="I2189" s="145">
        <v>1.5750004513964799E-2</v>
      </c>
      <c r="J2189" s="132">
        <v>7.8421347273325767E-4</v>
      </c>
      <c r="K2189" s="146">
        <v>2.7603629456322457E-5</v>
      </c>
      <c r="L2189" s="147">
        <v>2.8851743091045797E-5</v>
      </c>
    </row>
    <row r="2190" spans="1:12" ht="15.75" x14ac:dyDescent="0.25">
      <c r="A2190" s="164" t="s">
        <v>162</v>
      </c>
      <c r="B2190" s="126">
        <v>2039</v>
      </c>
      <c r="C2190" s="165" t="s">
        <v>2354</v>
      </c>
      <c r="D2190" s="166">
        <v>2.795223560692844E-2</v>
      </c>
      <c r="E2190" s="130">
        <v>3.9911369085122933E-3</v>
      </c>
      <c r="F2190" s="131">
        <v>2.559010124172063E-2</v>
      </c>
      <c r="G2190" s="131">
        <v>6.8459239213776847E-4</v>
      </c>
      <c r="H2190" s="145">
        <v>2.0000005732018801E-3</v>
      </c>
      <c r="I2190" s="145">
        <v>1.5750004513964796E-2</v>
      </c>
      <c r="J2190" s="132">
        <v>7.4344590674214146E-4</v>
      </c>
      <c r="K2190" s="146">
        <v>2.6212737152017157E-5</v>
      </c>
      <c r="L2190" s="147">
        <v>2.7397960808733002E-5</v>
      </c>
    </row>
    <row r="2191" spans="1:12" ht="15.75" x14ac:dyDescent="0.25">
      <c r="A2191" s="164" t="s">
        <v>162</v>
      </c>
      <c r="B2191" s="126">
        <v>2040</v>
      </c>
      <c r="C2191" s="165" t="s">
        <v>2355</v>
      </c>
      <c r="D2191" s="166">
        <v>2.7760005620661228E-2</v>
      </c>
      <c r="E2191" s="130">
        <v>3.5278474752778177E-3</v>
      </c>
      <c r="F2191" s="131">
        <v>2.4138967542960046E-2</v>
      </c>
      <c r="G2191" s="131">
        <v>6.4983238373528924E-4</v>
      </c>
      <c r="H2191" s="145">
        <v>2.0000005732018805E-3</v>
      </c>
      <c r="I2191" s="145">
        <v>1.5750004513964803E-2</v>
      </c>
      <c r="J2191" s="132">
        <v>7.0569475722765816E-4</v>
      </c>
      <c r="K2191" s="146">
        <v>2.4949485235806293E-5</v>
      </c>
      <c r="L2191" s="147">
        <v>2.6077590246468365E-5</v>
      </c>
    </row>
    <row r="2192" spans="1:12" ht="15.75" x14ac:dyDescent="0.25">
      <c r="A2192" s="164" t="s">
        <v>162</v>
      </c>
      <c r="B2192" s="126">
        <v>2041</v>
      </c>
      <c r="C2192" s="165" t="s">
        <v>2356</v>
      </c>
      <c r="D2192" s="166">
        <v>2.7599732778667351E-2</v>
      </c>
      <c r="E2192" s="130">
        <v>3.1639819894409026E-3</v>
      </c>
      <c r="F2192" s="131">
        <v>2.2976436444433618E-2</v>
      </c>
      <c r="G2192" s="131">
        <v>6.2408027504268844E-4</v>
      </c>
      <c r="H2192" s="145">
        <v>2.0000005732018801E-3</v>
      </c>
      <c r="I2192" s="145">
        <v>1.5750004513964799E-2</v>
      </c>
      <c r="J2192" s="132">
        <v>6.7773401410324953E-4</v>
      </c>
      <c r="K2192" s="146">
        <v>2.3839775005217282E-5</v>
      </c>
      <c r="L2192" s="147">
        <v>2.4917703843518389E-5</v>
      </c>
    </row>
    <row r="2193" spans="1:12" ht="15.75" x14ac:dyDescent="0.25">
      <c r="A2193" s="164" t="s">
        <v>162</v>
      </c>
      <c r="B2193" s="126">
        <v>2042</v>
      </c>
      <c r="C2193" s="165" t="s">
        <v>2357</v>
      </c>
      <c r="D2193" s="166">
        <v>2.7462817560581821E-2</v>
      </c>
      <c r="E2193" s="130">
        <v>2.852834911381366E-3</v>
      </c>
      <c r="F2193" s="131">
        <v>2.1945403863406408E-2</v>
      </c>
      <c r="G2193" s="131">
        <v>6.0125167101806004E-4</v>
      </c>
      <c r="H2193" s="145">
        <v>2.0000005732018801E-3</v>
      </c>
      <c r="I2193" s="145">
        <v>1.5750004513964796E-2</v>
      </c>
      <c r="J2193" s="132">
        <v>6.529425451145969E-4</v>
      </c>
      <c r="K2193" s="146">
        <v>2.2973221561785667E-5</v>
      </c>
      <c r="L2193" s="147">
        <v>2.4011968698648725E-5</v>
      </c>
    </row>
    <row r="2194" spans="1:12" ht="15.75" x14ac:dyDescent="0.25">
      <c r="A2194" s="164" t="s">
        <v>162</v>
      </c>
      <c r="B2194" s="126">
        <v>2043</v>
      </c>
      <c r="C2194" s="165" t="s">
        <v>2358</v>
      </c>
      <c r="D2194" s="166">
        <v>2.7348248807696891E-2</v>
      </c>
      <c r="E2194" s="130">
        <v>2.6229028950161509E-3</v>
      </c>
      <c r="F2194" s="131">
        <v>2.1179045449773556E-2</v>
      </c>
      <c r="G2194" s="131">
        <v>5.8108908232777851E-4</v>
      </c>
      <c r="H2194" s="145">
        <v>2.0000005732018801E-3</v>
      </c>
      <c r="I2194" s="145">
        <v>1.5750004513964803E-2</v>
      </c>
      <c r="J2194" s="132">
        <v>6.310493216028347E-4</v>
      </c>
      <c r="K2194" s="146">
        <v>2.2137097101126044E-5</v>
      </c>
      <c r="L2194" s="147">
        <v>2.3138038400125396E-5</v>
      </c>
    </row>
    <row r="2195" spans="1:12" ht="15.75" x14ac:dyDescent="0.25">
      <c r="A2195" s="164" t="s">
        <v>162</v>
      </c>
      <c r="B2195" s="126">
        <v>2044</v>
      </c>
      <c r="C2195" s="165" t="s">
        <v>2359</v>
      </c>
      <c r="D2195" s="166">
        <v>2.7250336784758952E-2</v>
      </c>
      <c r="E2195" s="130">
        <v>2.4614547453913073E-3</v>
      </c>
      <c r="F2195" s="131">
        <v>2.0614499353536053E-2</v>
      </c>
      <c r="G2195" s="131">
        <v>5.6349136864829532E-4</v>
      </c>
      <c r="H2195" s="145">
        <v>2.0000005732018801E-3</v>
      </c>
      <c r="I2195" s="145">
        <v>1.5750004513964799E-2</v>
      </c>
      <c r="J2195" s="132">
        <v>6.1193727231380389E-4</v>
      </c>
      <c r="K2195" s="146">
        <v>2.1498288017788825E-5</v>
      </c>
      <c r="L2195" s="147">
        <v>2.2470345204712997E-5</v>
      </c>
    </row>
    <row r="2196" spans="1:12" ht="15.75" x14ac:dyDescent="0.25">
      <c r="A2196" s="164" t="s">
        <v>162</v>
      </c>
      <c r="B2196" s="126">
        <v>2045</v>
      </c>
      <c r="C2196" s="165" t="s">
        <v>2360</v>
      </c>
      <c r="D2196" s="166">
        <v>2.716528393999499E-2</v>
      </c>
      <c r="E2196" s="130">
        <v>2.3634936717470091E-3</v>
      </c>
      <c r="F2196" s="131">
        <v>2.0263450715067223E-2</v>
      </c>
      <c r="G2196" s="131">
        <v>5.4815550114693627E-4</v>
      </c>
      <c r="H2196" s="145">
        <v>2.0000005732018801E-3</v>
      </c>
      <c r="I2196" s="145">
        <v>1.5750004513964799E-2</v>
      </c>
      <c r="J2196" s="132">
        <v>5.9528182880134637E-4</v>
      </c>
      <c r="K2196" s="146">
        <v>2.0938729936370562E-5</v>
      </c>
      <c r="L2196" s="147">
        <v>2.1885486389855233E-5</v>
      </c>
    </row>
    <row r="2197" spans="1:12" ht="15.75" x14ac:dyDescent="0.25">
      <c r="A2197" s="164" t="s">
        <v>162</v>
      </c>
      <c r="B2197" s="126">
        <v>2046</v>
      </c>
      <c r="C2197" s="165" t="s">
        <v>2361</v>
      </c>
      <c r="D2197" s="166">
        <v>2.7092546182150998E-2</v>
      </c>
      <c r="E2197" s="130">
        <v>2.2800087241163104E-3</v>
      </c>
      <c r="F2197" s="131">
        <v>1.9984760541382894E-2</v>
      </c>
      <c r="G2197" s="131">
        <v>5.3485083767732737E-4</v>
      </c>
      <c r="H2197" s="145">
        <v>2.0000005732018805E-3</v>
      </c>
      <c r="I2197" s="145">
        <v>1.5750004513964799E-2</v>
      </c>
      <c r="J2197" s="132">
        <v>5.8083314455954663E-4</v>
      </c>
      <c r="K2197" s="146">
        <v>2.0434874625974992E-5</v>
      </c>
      <c r="L2197" s="147">
        <v>2.13588489781484E-5</v>
      </c>
    </row>
    <row r="2198" spans="1:12" ht="15.75" x14ac:dyDescent="0.25">
      <c r="A2198" s="164" t="s">
        <v>162</v>
      </c>
      <c r="B2198" s="126">
        <v>2047</v>
      </c>
      <c r="C2198" s="165" t="s">
        <v>2362</v>
      </c>
      <c r="D2198" s="166">
        <v>2.7031961526009406E-2</v>
      </c>
      <c r="E2198" s="130">
        <v>2.2094083037866694E-3</v>
      </c>
      <c r="F2198" s="131">
        <v>1.9746514894919766E-2</v>
      </c>
      <c r="G2198" s="131">
        <v>5.2346974744278988E-4</v>
      </c>
      <c r="H2198" s="145">
        <v>2.0000005732018805E-3</v>
      </c>
      <c r="I2198" s="145">
        <v>1.5750004513964803E-2</v>
      </c>
      <c r="J2198" s="132">
        <v>5.68476292418498E-4</v>
      </c>
      <c r="K2198" s="146">
        <v>1.9936430459528953E-5</v>
      </c>
      <c r="L2198" s="147">
        <v>2.0837867378308918E-5</v>
      </c>
    </row>
    <row r="2199" spans="1:12" ht="15.75" x14ac:dyDescent="0.25">
      <c r="A2199" s="164" t="s">
        <v>162</v>
      </c>
      <c r="B2199" s="126">
        <v>2048</v>
      </c>
      <c r="C2199" s="165" t="s">
        <v>2363</v>
      </c>
      <c r="D2199" s="166">
        <v>2.6980207296573685E-2</v>
      </c>
      <c r="E2199" s="130">
        <v>2.1516478666529599E-3</v>
      </c>
      <c r="F2199" s="131">
        <v>1.954899479661263E-2</v>
      </c>
      <c r="G2199" s="131">
        <v>5.1374444159671406E-4</v>
      </c>
      <c r="H2199" s="145">
        <v>2.0000005732018797E-3</v>
      </c>
      <c r="I2199" s="145">
        <v>1.5750004513964796E-2</v>
      </c>
      <c r="J2199" s="132">
        <v>5.5791819406219136E-4</v>
      </c>
      <c r="K2199" s="146">
        <v>1.9486665464963275E-5</v>
      </c>
      <c r="L2199" s="147">
        <v>2.0367766006491581E-5</v>
      </c>
    </row>
    <row r="2200" spans="1:12" ht="15.75" x14ac:dyDescent="0.25">
      <c r="A2200" s="164" t="s">
        <v>162</v>
      </c>
      <c r="B2200" s="126">
        <v>2049</v>
      </c>
      <c r="C2200" s="165" t="s">
        <v>2364</v>
      </c>
      <c r="D2200" s="166">
        <v>2.6935344512812372E-2</v>
      </c>
      <c r="E2200" s="130">
        <v>2.1293421243360083E-3</v>
      </c>
      <c r="F2200" s="131">
        <v>1.9546139416047988E-2</v>
      </c>
      <c r="G2200" s="131">
        <v>5.0757529861011506E-4</v>
      </c>
      <c r="H2200" s="145">
        <v>2.0000005732018801E-3</v>
      </c>
      <c r="I2200" s="145">
        <v>1.5750004513964803E-2</v>
      </c>
      <c r="J2200" s="132">
        <v>5.512246934766355E-4</v>
      </c>
      <c r="K2200" s="146">
        <v>1.9108965543258039E-5</v>
      </c>
      <c r="L2200" s="147">
        <v>1.9972988170345411E-5</v>
      </c>
    </row>
    <row r="2201" spans="1:12" ht="15.75" x14ac:dyDescent="0.25">
      <c r="A2201" s="164" t="s">
        <v>162</v>
      </c>
      <c r="B2201" s="126">
        <v>2050</v>
      </c>
      <c r="C2201" s="165" t="s">
        <v>2365</v>
      </c>
      <c r="D2201" s="166">
        <v>2.6897878375638444E-2</v>
      </c>
      <c r="E2201" s="130">
        <v>2.1111141936358069E-3</v>
      </c>
      <c r="F2201" s="131">
        <v>1.955000092503336E-2</v>
      </c>
      <c r="G2201" s="131">
        <v>5.0255058234030027E-4</v>
      </c>
      <c r="H2201" s="145">
        <v>2.0000005732018805E-3</v>
      </c>
      <c r="I2201" s="145">
        <v>1.5750004513964803E-2</v>
      </c>
      <c r="J2201" s="132">
        <v>5.4577032257912606E-4</v>
      </c>
      <c r="K2201" s="146">
        <v>1.886197231870564E-5</v>
      </c>
      <c r="L2201" s="147">
        <v>1.9714827008194959E-5</v>
      </c>
    </row>
    <row r="2202" spans="1:12" ht="15.75" x14ac:dyDescent="0.25">
      <c r="A2202" s="164" t="s">
        <v>161</v>
      </c>
      <c r="B2202" s="126">
        <v>2015</v>
      </c>
      <c r="C2202" s="165" t="s">
        <v>2366</v>
      </c>
      <c r="D2202" s="166">
        <v>4.3932865872492503E-2</v>
      </c>
      <c r="E2202" s="130">
        <v>0.11395692681705674</v>
      </c>
      <c r="F2202" s="131">
        <v>0.37847720719701416</v>
      </c>
      <c r="G2202" s="131">
        <v>3.3439990217983885E-3</v>
      </c>
      <c r="H2202" s="145">
        <v>2.0000005732018801E-3</v>
      </c>
      <c r="I2202" s="145">
        <v>1.5750004513964799E-2</v>
      </c>
      <c r="J2202" s="132">
        <v>3.6110330506330898E-3</v>
      </c>
      <c r="K2202" s="146">
        <v>4.2699500664083963E-4</v>
      </c>
      <c r="L2202" s="147">
        <v>4.4630182607885828E-4</v>
      </c>
    </row>
    <row r="2203" spans="1:12" ht="15.75" x14ac:dyDescent="0.25">
      <c r="A2203" s="164" t="s">
        <v>161</v>
      </c>
      <c r="B2203" s="126">
        <v>2016</v>
      </c>
      <c r="C2203" s="165" t="s">
        <v>2367</v>
      </c>
      <c r="D2203" s="166">
        <v>4.3223603338233635E-2</v>
      </c>
      <c r="E2203" s="130">
        <v>9.2189672849319546E-2</v>
      </c>
      <c r="F2203" s="131">
        <v>0.32732091502840338</v>
      </c>
      <c r="G2203" s="131">
        <v>2.8829220347683475E-3</v>
      </c>
      <c r="H2203" s="145">
        <v>2.0000005732018801E-3</v>
      </c>
      <c r="I2203" s="145">
        <v>1.5750004513964799E-2</v>
      </c>
      <c r="J2203" s="132">
        <v>3.1202959576771519E-3</v>
      </c>
      <c r="K2203" s="146">
        <v>2.3722917740764016E-4</v>
      </c>
      <c r="L2203" s="147">
        <v>2.4795562812112982E-4</v>
      </c>
    </row>
    <row r="2204" spans="1:12" ht="15.75" x14ac:dyDescent="0.25">
      <c r="A2204" s="164" t="s">
        <v>161</v>
      </c>
      <c r="B2204" s="126">
        <v>2017</v>
      </c>
      <c r="C2204" s="165" t="s">
        <v>2368</v>
      </c>
      <c r="D2204" s="166">
        <v>4.2215307876071202E-2</v>
      </c>
      <c r="E2204" s="130">
        <v>7.7861582168873178E-2</v>
      </c>
      <c r="F2204" s="131">
        <v>0.28868338493600976</v>
      </c>
      <c r="G2204" s="131">
        <v>2.71747636259122E-3</v>
      </c>
      <c r="H2204" s="145">
        <v>2.0000005732018801E-3</v>
      </c>
      <c r="I2204" s="145">
        <v>1.5750004513964799E-2</v>
      </c>
      <c r="J2204" s="132">
        <v>2.942629488370479E-3</v>
      </c>
      <c r="K2204" s="146">
        <v>2.2096741557913656E-4</v>
      </c>
      <c r="L2204" s="147">
        <v>2.3095858158324038E-4</v>
      </c>
    </row>
    <row r="2205" spans="1:12" ht="15.75" x14ac:dyDescent="0.25">
      <c r="A2205" s="164" t="s">
        <v>161</v>
      </c>
      <c r="B2205" s="126">
        <v>2018</v>
      </c>
      <c r="C2205" s="165" t="s">
        <v>2369</v>
      </c>
      <c r="D2205" s="166">
        <v>4.1135670534754337E-2</v>
      </c>
      <c r="E2205" s="130">
        <v>6.533438867764467E-2</v>
      </c>
      <c r="F2205" s="131">
        <v>0.25296376669225834</v>
      </c>
      <c r="G2205" s="131">
        <v>2.5897108196934002E-3</v>
      </c>
      <c r="H2205" s="145">
        <v>2.0000005732018801E-3</v>
      </c>
      <c r="I2205" s="145">
        <v>1.5750004513964799E-2</v>
      </c>
      <c r="J2205" s="132">
        <v>2.8055752570421495E-3</v>
      </c>
      <c r="K2205" s="146">
        <v>2.0564152342075564E-4</v>
      </c>
      <c r="L2205" s="147">
        <v>2.1493972058909676E-4</v>
      </c>
    </row>
    <row r="2206" spans="1:12" ht="15.75" x14ac:dyDescent="0.25">
      <c r="A2206" s="164" t="s">
        <v>161</v>
      </c>
      <c r="B2206" s="126">
        <v>2019</v>
      </c>
      <c r="C2206" s="165" t="s">
        <v>2370</v>
      </c>
      <c r="D2206" s="166">
        <v>4.001631588338863E-2</v>
      </c>
      <c r="E2206" s="130">
        <v>5.419416505678127E-2</v>
      </c>
      <c r="F2206" s="131">
        <v>0.2208092649266368</v>
      </c>
      <c r="G2206" s="131">
        <v>2.4852336369390253E-3</v>
      </c>
      <c r="H2206" s="145">
        <v>2.0000005732018801E-3</v>
      </c>
      <c r="I2206" s="145">
        <v>1.5750004513964799E-2</v>
      </c>
      <c r="J2206" s="132">
        <v>2.6935726503330821E-3</v>
      </c>
      <c r="K2206" s="146">
        <v>1.9199521134386833E-4</v>
      </c>
      <c r="L2206" s="147">
        <v>2.0067638283470594E-4</v>
      </c>
    </row>
    <row r="2207" spans="1:12" ht="15.75" x14ac:dyDescent="0.25">
      <c r="A2207" s="164" t="s">
        <v>161</v>
      </c>
      <c r="B2207" s="126">
        <v>2020</v>
      </c>
      <c r="C2207" s="165" t="s">
        <v>2371</v>
      </c>
      <c r="D2207" s="166">
        <v>3.8872906472282337E-2</v>
      </c>
      <c r="E2207" s="130">
        <v>4.607459232960931E-2</v>
      </c>
      <c r="F2207" s="131">
        <v>0.19226455540367923</v>
      </c>
      <c r="G2207" s="131">
        <v>2.3573525703449406E-3</v>
      </c>
      <c r="H2207" s="145">
        <v>2.0000005732018797E-3</v>
      </c>
      <c r="I2207" s="145">
        <v>1.5750004513964796E-2</v>
      </c>
      <c r="J2207" s="132">
        <v>2.5558083075215491E-3</v>
      </c>
      <c r="K2207" s="146">
        <v>1.69096843570132E-4</v>
      </c>
      <c r="L2207" s="147">
        <v>1.7674265248024339E-4</v>
      </c>
    </row>
    <row r="2208" spans="1:12" ht="15.75" x14ac:dyDescent="0.25">
      <c r="A2208" s="164" t="s">
        <v>161</v>
      </c>
      <c r="B2208" s="126">
        <v>2021</v>
      </c>
      <c r="C2208" s="165" t="s">
        <v>2372</v>
      </c>
      <c r="D2208" s="166">
        <v>3.7713588279926075E-2</v>
      </c>
      <c r="E2208" s="130">
        <v>3.9009404564435378E-2</v>
      </c>
      <c r="F2208" s="131">
        <v>0.16702210136633697</v>
      </c>
      <c r="G2208" s="131">
        <v>2.2052482497953319E-3</v>
      </c>
      <c r="H2208" s="145">
        <v>2.0000005732018797E-3</v>
      </c>
      <c r="I2208" s="145">
        <v>1.5750004513964799E-2</v>
      </c>
      <c r="J2208" s="132">
        <v>2.3914979392497993E-3</v>
      </c>
      <c r="K2208" s="146">
        <v>1.5006495320228877E-4</v>
      </c>
      <c r="L2208" s="147">
        <v>1.5685022448272878E-4</v>
      </c>
    </row>
    <row r="2209" spans="1:12" ht="15.75" x14ac:dyDescent="0.25">
      <c r="A2209" s="164" t="s">
        <v>161</v>
      </c>
      <c r="B2209" s="126">
        <v>2022</v>
      </c>
      <c r="C2209" s="165" t="s">
        <v>2373</v>
      </c>
      <c r="D2209" s="166">
        <v>3.6568015522878208E-2</v>
      </c>
      <c r="E2209" s="130">
        <v>3.2564665906487905E-2</v>
      </c>
      <c r="F2209" s="131">
        <v>0.14535752787511264</v>
      </c>
      <c r="G2209" s="131">
        <v>2.073345566710984E-3</v>
      </c>
      <c r="H2209" s="145">
        <v>2.0000005732018801E-3</v>
      </c>
      <c r="I2209" s="145">
        <v>1.5750004513964799E-2</v>
      </c>
      <c r="J2209" s="132">
        <v>2.2488631556716568E-3</v>
      </c>
      <c r="K2209" s="146">
        <v>1.3870173460117392E-4</v>
      </c>
      <c r="L2209" s="147">
        <v>1.4497321156000685E-4</v>
      </c>
    </row>
    <row r="2210" spans="1:12" ht="15.75" x14ac:dyDescent="0.25">
      <c r="A2210" s="164" t="s">
        <v>161</v>
      </c>
      <c r="B2210" s="126">
        <v>2023</v>
      </c>
      <c r="C2210" s="165" t="s">
        <v>2374</v>
      </c>
      <c r="D2210" s="166">
        <v>3.542774872341873E-2</v>
      </c>
      <c r="E2210" s="130">
        <v>2.7977954310364019E-2</v>
      </c>
      <c r="F2210" s="131">
        <v>0.12691886760740315</v>
      </c>
      <c r="G2210" s="131">
        <v>1.9525231429557324E-3</v>
      </c>
      <c r="H2210" s="145">
        <v>2.0000005732018801E-3</v>
      </c>
      <c r="I2210" s="145">
        <v>1.5750004513964799E-2</v>
      </c>
      <c r="J2210" s="132">
        <v>2.1179822473517624E-3</v>
      </c>
      <c r="K2210" s="146">
        <v>1.283651901447331E-4</v>
      </c>
      <c r="L2210" s="147">
        <v>1.3416929443098289E-4</v>
      </c>
    </row>
    <row r="2211" spans="1:12" ht="15.75" x14ac:dyDescent="0.25">
      <c r="A2211" s="164" t="s">
        <v>161</v>
      </c>
      <c r="B2211" s="126">
        <v>2024</v>
      </c>
      <c r="C2211" s="165" t="s">
        <v>2375</v>
      </c>
      <c r="D2211" s="166">
        <v>3.4301354282464128E-2</v>
      </c>
      <c r="E2211" s="130">
        <v>2.383293659483391E-2</v>
      </c>
      <c r="F2211" s="131">
        <v>0.11087767532563522</v>
      </c>
      <c r="G2211" s="131">
        <v>1.8389687972846021E-3</v>
      </c>
      <c r="H2211" s="145">
        <v>2.0000005732018801E-3</v>
      </c>
      <c r="I2211" s="145">
        <v>1.5750004513964799E-2</v>
      </c>
      <c r="J2211" s="132">
        <v>1.9949990063229707E-3</v>
      </c>
      <c r="K2211" s="146">
        <v>1.1864726252717738E-4</v>
      </c>
      <c r="L2211" s="147">
        <v>1.2401196524922657E-4</v>
      </c>
    </row>
    <row r="2212" spans="1:12" ht="15.75" x14ac:dyDescent="0.25">
      <c r="A2212" s="164" t="s">
        <v>161</v>
      </c>
      <c r="B2212" s="126">
        <v>2025</v>
      </c>
      <c r="C2212" s="165" t="s">
        <v>2376</v>
      </c>
      <c r="D2212" s="166">
        <v>3.3188714799727202E-2</v>
      </c>
      <c r="E2212" s="130">
        <v>2.0825252747095152E-2</v>
      </c>
      <c r="F2212" s="131">
        <v>9.7752410416140675E-2</v>
      </c>
      <c r="G2212" s="131">
        <v>1.7433059230942381E-3</v>
      </c>
      <c r="H2212" s="145">
        <v>2.0000005732018801E-3</v>
      </c>
      <c r="I2212" s="145">
        <v>1.5750004513964799E-2</v>
      </c>
      <c r="J2212" s="132">
        <v>1.8916835651137213E-3</v>
      </c>
      <c r="K2212" s="146">
        <v>1.018671632051349E-4</v>
      </c>
      <c r="L2212" s="147">
        <v>1.0647314429642912E-4</v>
      </c>
    </row>
    <row r="2213" spans="1:12" ht="15.75" x14ac:dyDescent="0.25">
      <c r="A2213" s="164" t="s">
        <v>161</v>
      </c>
      <c r="B2213" s="126">
        <v>2026</v>
      </c>
      <c r="C2213" s="165" t="s">
        <v>2377</v>
      </c>
      <c r="D2213" s="166">
        <v>3.221697831529332E-2</v>
      </c>
      <c r="E2213" s="130">
        <v>1.8290737320637532E-2</v>
      </c>
      <c r="F2213" s="131">
        <v>8.6769120702372637E-2</v>
      </c>
      <c r="G2213" s="131">
        <v>1.6553954683212659E-3</v>
      </c>
      <c r="H2213" s="145">
        <v>2.0000005732018801E-3</v>
      </c>
      <c r="I2213" s="145">
        <v>1.5750004513964799E-2</v>
      </c>
      <c r="J2213" s="132">
        <v>1.796666651425185E-3</v>
      </c>
      <c r="K2213" s="146">
        <v>8.7921452609554627E-5</v>
      </c>
      <c r="L2213" s="147">
        <v>9.1896870550890953E-5</v>
      </c>
    </row>
    <row r="2214" spans="1:12" ht="15.75" x14ac:dyDescent="0.25">
      <c r="A2214" s="164" t="s">
        <v>161</v>
      </c>
      <c r="B2214" s="126">
        <v>2027</v>
      </c>
      <c r="C2214" s="165" t="s">
        <v>2378</v>
      </c>
      <c r="D2214" s="166">
        <v>3.1289065119913112E-2</v>
      </c>
      <c r="E2214" s="130">
        <v>1.6104861162991351E-2</v>
      </c>
      <c r="F2214" s="131">
        <v>7.7361577584247262E-2</v>
      </c>
      <c r="G2214" s="131">
        <v>1.5686383192102373E-3</v>
      </c>
      <c r="H2214" s="145">
        <v>2.0000005732018805E-3</v>
      </c>
      <c r="I2214" s="145">
        <v>1.5750004513964799E-2</v>
      </c>
      <c r="J2214" s="132">
        <v>1.7025972237621285E-3</v>
      </c>
      <c r="K2214" s="146">
        <v>8.1180348030273375E-5</v>
      </c>
      <c r="L2214" s="147">
        <v>8.4850963135743105E-5</v>
      </c>
    </row>
    <row r="2215" spans="1:12" ht="15.75" x14ac:dyDescent="0.25">
      <c r="A2215" s="164" t="s">
        <v>161</v>
      </c>
      <c r="B2215" s="126">
        <v>2028</v>
      </c>
      <c r="C2215" s="165" t="s">
        <v>2379</v>
      </c>
      <c r="D2215" s="166">
        <v>3.0455779934005042E-2</v>
      </c>
      <c r="E2215" s="130">
        <v>1.4223436792919882E-2</v>
      </c>
      <c r="F2215" s="131">
        <v>6.9256679607524144E-2</v>
      </c>
      <c r="G2215" s="131">
        <v>1.4728808263919876E-3</v>
      </c>
      <c r="H2215" s="145">
        <v>2.0000005732018801E-3</v>
      </c>
      <c r="I2215" s="145">
        <v>1.5750004513964799E-2</v>
      </c>
      <c r="J2215" s="132">
        <v>1.5988375731975167E-3</v>
      </c>
      <c r="K2215" s="146">
        <v>7.2086455304009935E-5</v>
      </c>
      <c r="L2215" s="147">
        <v>7.534588493394942E-5</v>
      </c>
    </row>
    <row r="2216" spans="1:12" ht="15.75" x14ac:dyDescent="0.25">
      <c r="A2216" s="164" t="s">
        <v>161</v>
      </c>
      <c r="B2216" s="126">
        <v>2029</v>
      </c>
      <c r="C2216" s="165" t="s">
        <v>2380</v>
      </c>
      <c r="D2216" s="166">
        <v>2.9710970826404559E-2</v>
      </c>
      <c r="E2216" s="130">
        <v>1.2538796035087211E-2</v>
      </c>
      <c r="F2216" s="131">
        <v>6.2223948884771493E-2</v>
      </c>
      <c r="G2216" s="131">
        <v>1.3795509864056852E-3</v>
      </c>
      <c r="H2216" s="145">
        <v>2.0000005732018805E-3</v>
      </c>
      <c r="I2216" s="145">
        <v>1.5750004513964803E-2</v>
      </c>
      <c r="J2216" s="132">
        <v>1.4976924915153747E-3</v>
      </c>
      <c r="K2216" s="146">
        <v>6.3599634239254932E-5</v>
      </c>
      <c r="L2216" s="147">
        <v>6.6475327480356868E-5</v>
      </c>
    </row>
    <row r="2217" spans="1:12" ht="15.75" x14ac:dyDescent="0.25">
      <c r="A2217" s="164" t="s">
        <v>161</v>
      </c>
      <c r="B2217" s="126">
        <v>2030</v>
      </c>
      <c r="C2217" s="165" t="s">
        <v>2381</v>
      </c>
      <c r="D2217" s="166">
        <v>2.9050316791926267E-2</v>
      </c>
      <c r="E2217" s="130">
        <v>1.1134383972664011E-2</v>
      </c>
      <c r="F2217" s="131">
        <v>5.618484064049608E-2</v>
      </c>
      <c r="G2217" s="131">
        <v>1.2908853244316134E-3</v>
      </c>
      <c r="H2217" s="145">
        <v>2.0000005732018801E-3</v>
      </c>
      <c r="I2217" s="145">
        <v>1.5750004513964803E-2</v>
      </c>
      <c r="J2217" s="132">
        <v>1.4015054327960557E-3</v>
      </c>
      <c r="K2217" s="146">
        <v>5.7819464578098298E-5</v>
      </c>
      <c r="L2217" s="147">
        <v>6.0433804196245752E-5</v>
      </c>
    </row>
    <row r="2218" spans="1:12" ht="15.75" x14ac:dyDescent="0.25">
      <c r="A2218" s="164" t="s">
        <v>161</v>
      </c>
      <c r="B2218" s="126">
        <v>2031</v>
      </c>
      <c r="C2218" s="165" t="s">
        <v>2382</v>
      </c>
      <c r="D2218" s="166">
        <v>2.8466985282394996E-2</v>
      </c>
      <c r="E2218" s="130">
        <v>9.8890941157416968E-3</v>
      </c>
      <c r="F2218" s="131">
        <v>5.089870160371493E-2</v>
      </c>
      <c r="G2218" s="131">
        <v>1.2079171557967093E-3</v>
      </c>
      <c r="H2218" s="145">
        <v>2.0000005732018797E-3</v>
      </c>
      <c r="I2218" s="145">
        <v>1.5750004513964796E-2</v>
      </c>
      <c r="J2218" s="132">
        <v>1.3114437669903074E-3</v>
      </c>
      <c r="K2218" s="146">
        <v>5.3718346200251121E-5</v>
      </c>
      <c r="L2218" s="147">
        <v>5.6147251443795584E-5</v>
      </c>
    </row>
    <row r="2219" spans="1:12" ht="15.75" x14ac:dyDescent="0.25">
      <c r="A2219" s="164" t="s">
        <v>161</v>
      </c>
      <c r="B2219" s="126">
        <v>2032</v>
      </c>
      <c r="C2219" s="165" t="s">
        <v>2383</v>
      </c>
      <c r="D2219" s="166">
        <v>2.7954215078310581E-2</v>
      </c>
      <c r="E2219" s="130">
        <v>8.8002951786398127E-3</v>
      </c>
      <c r="F2219" s="131">
        <v>4.6388247375561076E-2</v>
      </c>
      <c r="G2219" s="131">
        <v>1.1274001765505738E-3</v>
      </c>
      <c r="H2219" s="145">
        <v>2.0000005732018801E-3</v>
      </c>
      <c r="I2219" s="145">
        <v>1.5750004513964799E-2</v>
      </c>
      <c r="J2219" s="132">
        <v>1.2241303792436492E-3</v>
      </c>
      <c r="K2219" s="146">
        <v>4.7673047731005891E-5</v>
      </c>
      <c r="L2219" s="147">
        <v>4.9828611403385742E-5</v>
      </c>
    </row>
    <row r="2220" spans="1:12" ht="15.75" x14ac:dyDescent="0.25">
      <c r="A2220" s="164" t="s">
        <v>161</v>
      </c>
      <c r="B2220" s="126">
        <v>2033</v>
      </c>
      <c r="C2220" s="165" t="s">
        <v>2384</v>
      </c>
      <c r="D2220" s="166">
        <v>2.750620057208171E-2</v>
      </c>
      <c r="E2220" s="130">
        <v>7.8575921726398313E-3</v>
      </c>
      <c r="F2220" s="131">
        <v>4.2584635851285489E-2</v>
      </c>
      <c r="G2220" s="131">
        <v>1.0547602519335743E-3</v>
      </c>
      <c r="H2220" s="145">
        <v>2.0000005732018805E-3</v>
      </c>
      <c r="I2220" s="145">
        <v>1.5750004513964803E-2</v>
      </c>
      <c r="J2220" s="132">
        <v>1.1452659440746014E-3</v>
      </c>
      <c r="K2220" s="146">
        <v>4.4413853122143909E-5</v>
      </c>
      <c r="L2220" s="147">
        <v>4.6422050476772939E-5</v>
      </c>
    </row>
    <row r="2221" spans="1:12" ht="15.75" x14ac:dyDescent="0.25">
      <c r="A2221" s="164" t="s">
        <v>161</v>
      </c>
      <c r="B2221" s="126">
        <v>2034</v>
      </c>
      <c r="C2221" s="165" t="s">
        <v>2385</v>
      </c>
      <c r="D2221" s="166">
        <v>2.7116888379651576E-2</v>
      </c>
      <c r="E2221" s="130">
        <v>7.0268786187086358E-3</v>
      </c>
      <c r="F2221" s="131">
        <v>3.9375863967633568E-2</v>
      </c>
      <c r="G2221" s="131">
        <v>9.8416158752168744E-4</v>
      </c>
      <c r="H2221" s="145">
        <v>2.0000005732018805E-3</v>
      </c>
      <c r="I2221" s="145">
        <v>1.5750004513964799E-2</v>
      </c>
      <c r="J2221" s="132">
        <v>1.0687274037148654E-3</v>
      </c>
      <c r="K2221" s="146">
        <v>3.8657044455188492E-5</v>
      </c>
      <c r="L2221" s="147">
        <v>4.0404944467357825E-5</v>
      </c>
    </row>
    <row r="2222" spans="1:12" ht="15.75" x14ac:dyDescent="0.25">
      <c r="A2222" s="164" t="s">
        <v>161</v>
      </c>
      <c r="B2222" s="126">
        <v>2035</v>
      </c>
      <c r="C2222" s="165" t="s">
        <v>2386</v>
      </c>
      <c r="D2222" s="166">
        <v>2.678063084609195E-2</v>
      </c>
      <c r="E2222" s="130">
        <v>6.2640065298993882E-3</v>
      </c>
      <c r="F2222" s="131">
        <v>3.6476342452556286E-2</v>
      </c>
      <c r="G2222" s="131">
        <v>9.195690264174216E-4</v>
      </c>
      <c r="H2222" s="145">
        <v>2.0000005732018801E-3</v>
      </c>
      <c r="I2222" s="145">
        <v>1.5750004513964799E-2</v>
      </c>
      <c r="J2222" s="132">
        <v>9.9858425029094081E-4</v>
      </c>
      <c r="K2222" s="146">
        <v>3.6128465253817999E-5</v>
      </c>
      <c r="L2222" s="147">
        <v>3.7762034134905401E-5</v>
      </c>
    </row>
    <row r="2223" spans="1:12" ht="15.75" x14ac:dyDescent="0.25">
      <c r="A2223" s="164" t="s">
        <v>161</v>
      </c>
      <c r="B2223" s="126">
        <v>2036</v>
      </c>
      <c r="C2223" s="165" t="s">
        <v>2387</v>
      </c>
      <c r="D2223" s="166">
        <v>2.6492478424167212E-2</v>
      </c>
      <c r="E2223" s="130">
        <v>5.6236517446306379E-3</v>
      </c>
      <c r="F2223" s="131">
        <v>3.4107446512701096E-2</v>
      </c>
      <c r="G2223" s="131">
        <v>8.6565871459765682E-4</v>
      </c>
      <c r="H2223" s="145">
        <v>2.0000005732018797E-3</v>
      </c>
      <c r="I2223" s="145">
        <v>1.5750004513964799E-2</v>
      </c>
      <c r="J2223" s="132">
        <v>9.4008726194748805E-4</v>
      </c>
      <c r="K2223" s="146">
        <v>3.2933363959612616E-5</v>
      </c>
      <c r="L2223" s="147">
        <v>3.4422464538228119E-5</v>
      </c>
    </row>
    <row r="2224" spans="1:12" ht="15.75" x14ac:dyDescent="0.25">
      <c r="A2224" s="164" t="s">
        <v>161</v>
      </c>
      <c r="B2224" s="126">
        <v>2037</v>
      </c>
      <c r="C2224" s="165" t="s">
        <v>2388</v>
      </c>
      <c r="D2224" s="166">
        <v>2.6247950606120504E-2</v>
      </c>
      <c r="E2224" s="130">
        <v>5.0638683085602459E-3</v>
      </c>
      <c r="F2224" s="131">
        <v>3.2073568675411591E-2</v>
      </c>
      <c r="G2224" s="131">
        <v>8.1802600110259947E-4</v>
      </c>
      <c r="H2224" s="145">
        <v>2.0000005732018801E-3</v>
      </c>
      <c r="I2224" s="145">
        <v>1.5750004513964799E-2</v>
      </c>
      <c r="J2224" s="132">
        <v>8.8836225176359789E-4</v>
      </c>
      <c r="K2224" s="146">
        <v>3.10475701346481E-5</v>
      </c>
      <c r="L2224" s="147">
        <v>3.2451403484584893E-5</v>
      </c>
    </row>
    <row r="2225" spans="1:12" ht="15.75" x14ac:dyDescent="0.25">
      <c r="A2225" s="164" t="s">
        <v>161</v>
      </c>
      <c r="B2225" s="126">
        <v>2038</v>
      </c>
      <c r="C2225" s="165" t="s">
        <v>2389</v>
      </c>
      <c r="D2225" s="166">
        <v>2.6042192637806178E-2</v>
      </c>
      <c r="E2225" s="130">
        <v>4.5557820118903537E-3</v>
      </c>
      <c r="F2225" s="131">
        <v>3.0218811280208046E-2</v>
      </c>
      <c r="G2225" s="131">
        <v>7.7510164149072994E-4</v>
      </c>
      <c r="H2225" s="145">
        <v>2.0000005732018801E-3</v>
      </c>
      <c r="I2225" s="145">
        <v>1.5750004513964796E-2</v>
      </c>
      <c r="J2225" s="132">
        <v>8.4174642739331354E-4</v>
      </c>
      <c r="K2225" s="146">
        <v>2.9435013910938782E-5</v>
      </c>
      <c r="L2225" s="147">
        <v>3.076593462405173E-5</v>
      </c>
    </row>
    <row r="2226" spans="1:12" ht="15.75" x14ac:dyDescent="0.25">
      <c r="A2226" s="164" t="s">
        <v>161</v>
      </c>
      <c r="B2226" s="126">
        <v>2039</v>
      </c>
      <c r="C2226" s="165" t="s">
        <v>2390</v>
      </c>
      <c r="D2226" s="166">
        <v>2.5870345787621617E-2</v>
      </c>
      <c r="E2226" s="130">
        <v>4.091802161822893E-3</v>
      </c>
      <c r="F2226" s="131">
        <v>2.8529542727720455E-2</v>
      </c>
      <c r="G2226" s="131">
        <v>7.3669512487409142E-4</v>
      </c>
      <c r="H2226" s="145">
        <v>2.0000005732018805E-3</v>
      </c>
      <c r="I2226" s="145">
        <v>1.5750004513964799E-2</v>
      </c>
      <c r="J2226" s="132">
        <v>8.0003557638358587E-4</v>
      </c>
      <c r="K2226" s="146">
        <v>2.8025241667392593E-5</v>
      </c>
      <c r="L2226" s="147">
        <v>2.9292418735423926E-5</v>
      </c>
    </row>
    <row r="2227" spans="1:12" ht="15.75" x14ac:dyDescent="0.25">
      <c r="A2227" s="164" t="s">
        <v>161</v>
      </c>
      <c r="B2227" s="126">
        <v>2040</v>
      </c>
      <c r="C2227" s="165" t="s">
        <v>2391</v>
      </c>
      <c r="D2227" s="166">
        <v>2.5727479010984076E-2</v>
      </c>
      <c r="E2227" s="130">
        <v>3.6551077771368049E-3</v>
      </c>
      <c r="F2227" s="131">
        <v>2.7033330889760187E-2</v>
      </c>
      <c r="G2227" s="131">
        <v>7.0147981972738241E-4</v>
      </c>
      <c r="H2227" s="145">
        <v>2.0000005732018801E-3</v>
      </c>
      <c r="I2227" s="145">
        <v>1.5750004513964799E-2</v>
      </c>
      <c r="J2227" s="132">
        <v>7.6179571438074955E-4</v>
      </c>
      <c r="K2227" s="146">
        <v>2.6609443221462216E-5</v>
      </c>
      <c r="L2227" s="147">
        <v>2.7812604166281264E-5</v>
      </c>
    </row>
    <row r="2228" spans="1:12" ht="15.75" x14ac:dyDescent="0.25">
      <c r="A2228" s="164" t="s">
        <v>161</v>
      </c>
      <c r="B2228" s="126">
        <v>2041</v>
      </c>
      <c r="C2228" s="165" t="s">
        <v>2392</v>
      </c>
      <c r="D2228" s="166">
        <v>2.5610757439984127E-2</v>
      </c>
      <c r="E2228" s="130">
        <v>3.2773555689781966E-3</v>
      </c>
      <c r="F2228" s="131">
        <v>2.5710869645935795E-2</v>
      </c>
      <c r="G2228" s="131">
        <v>6.7552231079496801E-4</v>
      </c>
      <c r="H2228" s="145">
        <v>2.0000005732018801E-3</v>
      </c>
      <c r="I2228" s="145">
        <v>1.5750004513964799E-2</v>
      </c>
      <c r="J2228" s="132">
        <v>7.3361158835873804E-4</v>
      </c>
      <c r="K2228" s="146">
        <v>2.5499529947717787E-5</v>
      </c>
      <c r="L2228" s="147">
        <v>2.6652505539465248E-5</v>
      </c>
    </row>
    <row r="2229" spans="1:12" ht="15.75" x14ac:dyDescent="0.25">
      <c r="A2229" s="164" t="s">
        <v>161</v>
      </c>
      <c r="B2229" s="126">
        <v>2042</v>
      </c>
      <c r="C2229" s="165" t="s">
        <v>2393</v>
      </c>
      <c r="D2229" s="166">
        <v>2.551502507092273E-2</v>
      </c>
      <c r="E2229" s="130">
        <v>2.9696743517282288E-3</v>
      </c>
      <c r="F2229" s="131">
        <v>2.4579745782841795E-2</v>
      </c>
      <c r="G2229" s="131">
        <v>6.5297027496828382E-4</v>
      </c>
      <c r="H2229" s="145">
        <v>2.0000005732018801E-3</v>
      </c>
      <c r="I2229" s="145">
        <v>1.5750004513964799E-2</v>
      </c>
      <c r="J2229" s="132">
        <v>7.0912403747402572E-4</v>
      </c>
      <c r="K2229" s="146">
        <v>2.4559232449287222E-5</v>
      </c>
      <c r="L2229" s="147">
        <v>2.566969196066416E-5</v>
      </c>
    </row>
    <row r="2230" spans="1:12" ht="15.75" x14ac:dyDescent="0.25">
      <c r="A2230" s="164" t="s">
        <v>161</v>
      </c>
      <c r="B2230" s="126">
        <v>2043</v>
      </c>
      <c r="C2230" s="165" t="s">
        <v>2394</v>
      </c>
      <c r="D2230" s="166">
        <v>2.5437377547120676E-2</v>
      </c>
      <c r="E2230" s="130">
        <v>2.7419045403684564E-3</v>
      </c>
      <c r="F2230" s="131">
        <v>2.373385200256278E-2</v>
      </c>
      <c r="G2230" s="131">
        <v>6.3343909473621558E-4</v>
      </c>
      <c r="H2230" s="145">
        <v>2.0000005732018801E-3</v>
      </c>
      <c r="I2230" s="145">
        <v>1.5750004513964803E-2</v>
      </c>
      <c r="J2230" s="132">
        <v>6.879207860639796E-4</v>
      </c>
      <c r="K2230" s="146">
        <v>2.36462291449621E-5</v>
      </c>
      <c r="L2230" s="147">
        <v>2.4715406698309476E-5</v>
      </c>
    </row>
    <row r="2231" spans="1:12" ht="15.75" x14ac:dyDescent="0.25">
      <c r="A2231" s="164" t="s">
        <v>161</v>
      </c>
      <c r="B2231" s="126">
        <v>2044</v>
      </c>
      <c r="C2231" s="165" t="s">
        <v>2395</v>
      </c>
      <c r="D2231" s="166">
        <v>2.5374040904555594E-2</v>
      </c>
      <c r="E2231" s="130">
        <v>2.582741855391652E-3</v>
      </c>
      <c r="F2231" s="131">
        <v>2.3093691497316635E-2</v>
      </c>
      <c r="G2231" s="131">
        <v>6.1688680008859919E-4</v>
      </c>
      <c r="H2231" s="145">
        <v>2.0000005732018801E-3</v>
      </c>
      <c r="I2231" s="145">
        <v>1.5750004513964799E-2</v>
      </c>
      <c r="J2231" s="132">
        <v>6.6994641176943998E-4</v>
      </c>
      <c r="K2231" s="146">
        <v>2.2991221798473699E-5</v>
      </c>
      <c r="L2231" s="147">
        <v>2.4030782826164913E-5</v>
      </c>
    </row>
    <row r="2232" spans="1:12" ht="15.75" x14ac:dyDescent="0.25">
      <c r="A2232" s="164" t="s">
        <v>161</v>
      </c>
      <c r="B2232" s="126">
        <v>2045</v>
      </c>
      <c r="C2232" s="165" t="s">
        <v>2396</v>
      </c>
      <c r="D2232" s="166">
        <v>2.5321895705285629E-2</v>
      </c>
      <c r="E2232" s="130">
        <v>2.4836617412221547E-3</v>
      </c>
      <c r="F2232" s="131">
        <v>2.2673850538790567E-2</v>
      </c>
      <c r="G2232" s="131">
        <v>6.0284840888878352E-4</v>
      </c>
      <c r="H2232" s="145">
        <v>2.0000005732018797E-3</v>
      </c>
      <c r="I2232" s="145">
        <v>1.5750004513964799E-2</v>
      </c>
      <c r="J2232" s="132">
        <v>6.5469994650128557E-4</v>
      </c>
      <c r="K2232" s="146">
        <v>2.2482296924234029E-5</v>
      </c>
      <c r="L2232" s="147">
        <v>2.3498846627432763E-5</v>
      </c>
    </row>
    <row r="2233" spans="1:12" ht="15.75" x14ac:dyDescent="0.25">
      <c r="A2233" s="164" t="s">
        <v>161</v>
      </c>
      <c r="B2233" s="126">
        <v>2046</v>
      </c>
      <c r="C2233" s="165" t="s">
        <v>2397</v>
      </c>
      <c r="D2233" s="166">
        <v>2.5278874867530849E-2</v>
      </c>
      <c r="E2233" s="130">
        <v>2.4026666027201979E-3</v>
      </c>
      <c r="F2233" s="131">
        <v>2.2354301876097896E-2</v>
      </c>
      <c r="G2233" s="131">
        <v>5.9103259929896008E-4</v>
      </c>
      <c r="H2233" s="145">
        <v>2.0000005732018805E-3</v>
      </c>
      <c r="I2233" s="145">
        <v>1.5750004513964799E-2</v>
      </c>
      <c r="J2233" s="132">
        <v>6.4186832791967186E-4</v>
      </c>
      <c r="K2233" s="146">
        <v>2.2030329359378903E-5</v>
      </c>
      <c r="L2233" s="147">
        <v>2.3026443094871354E-5</v>
      </c>
    </row>
    <row r="2234" spans="1:12" ht="15.75" x14ac:dyDescent="0.25">
      <c r="A2234" s="164" t="s">
        <v>161</v>
      </c>
      <c r="B2234" s="126">
        <v>2047</v>
      </c>
      <c r="C2234" s="165" t="s">
        <v>2398</v>
      </c>
      <c r="D2234" s="166">
        <v>2.52439915862907E-2</v>
      </c>
      <c r="E2234" s="130">
        <v>2.3294658547936605E-3</v>
      </c>
      <c r="F2234" s="131">
        <v>2.2055277190395461E-2</v>
      </c>
      <c r="G2234" s="131">
        <v>5.8101925701588058E-4</v>
      </c>
      <c r="H2234" s="145">
        <v>2.0000005732018805E-3</v>
      </c>
      <c r="I2234" s="145">
        <v>1.5750004513964803E-2</v>
      </c>
      <c r="J2234" s="132">
        <v>6.3099542194725846E-4</v>
      </c>
      <c r="K2234" s="146">
        <v>2.161694632326578E-5</v>
      </c>
      <c r="L2234" s="147">
        <v>2.2594368712225249E-5</v>
      </c>
    </row>
    <row r="2235" spans="1:12" ht="15.75" x14ac:dyDescent="0.25">
      <c r="A2235" s="164" t="s">
        <v>161</v>
      </c>
      <c r="B2235" s="126">
        <v>2048</v>
      </c>
      <c r="C2235" s="165" t="s">
        <v>2399</v>
      </c>
      <c r="D2235" s="166">
        <v>2.5215364510988283E-2</v>
      </c>
      <c r="E2235" s="130">
        <v>2.2722299867926729E-3</v>
      </c>
      <c r="F2235" s="131">
        <v>2.1821733563329278E-2</v>
      </c>
      <c r="G2235" s="131">
        <v>5.7254351115905639E-4</v>
      </c>
      <c r="H2235" s="145">
        <v>2.0000005732018801E-3</v>
      </c>
      <c r="I2235" s="145">
        <v>1.5750004513964803E-2</v>
      </c>
      <c r="J2235" s="132">
        <v>6.2179624936375369E-4</v>
      </c>
      <c r="K2235" s="146">
        <v>2.1169180741142003E-5</v>
      </c>
      <c r="L2235" s="147">
        <v>2.2126357157408128E-5</v>
      </c>
    </row>
    <row r="2236" spans="1:12" ht="15.75" x14ac:dyDescent="0.25">
      <c r="A2236" s="164" t="s">
        <v>161</v>
      </c>
      <c r="B2236" s="126">
        <v>2049</v>
      </c>
      <c r="C2236" s="165" t="s">
        <v>2400</v>
      </c>
      <c r="D2236" s="166">
        <v>2.5191938831112457E-2</v>
      </c>
      <c r="E2236" s="130">
        <v>2.253057205440348E-3</v>
      </c>
      <c r="F2236" s="131">
        <v>2.181786310106042E-2</v>
      </c>
      <c r="G2236" s="131">
        <v>5.6763935468416094E-4</v>
      </c>
      <c r="H2236" s="145">
        <v>2.0000005732018797E-3</v>
      </c>
      <c r="I2236" s="145">
        <v>1.5750004513964799E-2</v>
      </c>
      <c r="J2236" s="132">
        <v>6.1647313919025706E-4</v>
      </c>
      <c r="K2236" s="146">
        <v>2.091886138560081E-5</v>
      </c>
      <c r="L2236" s="147">
        <v>2.1864719471385056E-5</v>
      </c>
    </row>
    <row r="2237" spans="1:12" ht="15.75" x14ac:dyDescent="0.25">
      <c r="A2237" s="164" t="s">
        <v>161</v>
      </c>
      <c r="B2237" s="126">
        <v>2050</v>
      </c>
      <c r="C2237" s="165" t="s">
        <v>2401</v>
      </c>
      <c r="D2237" s="166">
        <v>2.5173293535511829E-2</v>
      </c>
      <c r="E2237" s="130">
        <v>2.2369001891404776E-3</v>
      </c>
      <c r="F2237" s="131">
        <v>2.1814361213587565E-2</v>
      </c>
      <c r="G2237" s="131">
        <v>5.6349073275825797E-4</v>
      </c>
      <c r="H2237" s="145">
        <v>2.0000005732018801E-3</v>
      </c>
      <c r="I2237" s="145">
        <v>1.5750004513964799E-2</v>
      </c>
      <c r="J2237" s="132">
        <v>6.1197521002715708E-4</v>
      </c>
      <c r="K2237" s="146">
        <v>2.0586696668015908E-5</v>
      </c>
      <c r="L2237" s="147">
        <v>2.1517535739230062E-5</v>
      </c>
    </row>
    <row r="2238" spans="1:12" ht="15.75" x14ac:dyDescent="0.25">
      <c r="A2238" s="164" t="s">
        <v>133</v>
      </c>
      <c r="B2238" s="126">
        <v>2015</v>
      </c>
      <c r="C2238" s="165" t="s">
        <v>2402</v>
      </c>
      <c r="D2238" s="166">
        <v>4.4416935032855598E-2</v>
      </c>
      <c r="E2238" s="130">
        <v>5.5849284636230304E-2</v>
      </c>
      <c r="F2238" s="131">
        <v>0.21735259806768537</v>
      </c>
      <c r="G2238" s="131">
        <v>1.8609408762695287E-3</v>
      </c>
      <c r="H2238" s="145">
        <v>2.0000005732018801E-3</v>
      </c>
      <c r="I2238" s="145">
        <v>1.5750004513964799E-2</v>
      </c>
      <c r="J2238" s="132">
        <v>2.0127755002970235E-3</v>
      </c>
      <c r="K2238" s="146">
        <v>1.5099532304251097E-4</v>
      </c>
      <c r="L2238" s="147">
        <v>1.5782266151867069E-4</v>
      </c>
    </row>
    <row r="2239" spans="1:12" ht="15.75" x14ac:dyDescent="0.25">
      <c r="A2239" s="164" t="s">
        <v>133</v>
      </c>
      <c r="B2239" s="126">
        <v>2016</v>
      </c>
      <c r="C2239" s="165" t="s">
        <v>2403</v>
      </c>
      <c r="D2239" s="166">
        <v>4.3523070866780811E-2</v>
      </c>
      <c r="E2239" s="130">
        <v>4.620184606331118E-2</v>
      </c>
      <c r="F2239" s="131">
        <v>0.18630502174234048</v>
      </c>
      <c r="G2239" s="131">
        <v>1.7443948152365788E-3</v>
      </c>
      <c r="H2239" s="145">
        <v>2.0000005732018797E-3</v>
      </c>
      <c r="I2239" s="145">
        <v>1.5750004513964796E-2</v>
      </c>
      <c r="J2239" s="132">
        <v>1.8883888672336059E-3</v>
      </c>
      <c r="K2239" s="146">
        <v>1.2938172138442632E-4</v>
      </c>
      <c r="L2239" s="147">
        <v>1.3523178870254463E-4</v>
      </c>
    </row>
    <row r="2240" spans="1:12" ht="15.75" x14ac:dyDescent="0.25">
      <c r="A2240" s="164" t="s">
        <v>133</v>
      </c>
      <c r="B2240" s="126">
        <v>2017</v>
      </c>
      <c r="C2240" s="165" t="s">
        <v>2404</v>
      </c>
      <c r="D2240" s="166">
        <v>4.2441753909546596E-2</v>
      </c>
      <c r="E2240" s="130">
        <v>3.8277764207524524E-2</v>
      </c>
      <c r="F2240" s="131">
        <v>0.15905351641769891</v>
      </c>
      <c r="G2240" s="131">
        <v>1.678402341728581E-3</v>
      </c>
      <c r="H2240" s="145">
        <v>2.0000005732018797E-3</v>
      </c>
      <c r="I2240" s="145">
        <v>1.5750004513964796E-2</v>
      </c>
      <c r="J2240" s="132">
        <v>1.8181903185935065E-3</v>
      </c>
      <c r="K2240" s="146">
        <v>1.1738565141617266E-4</v>
      </c>
      <c r="L2240" s="147">
        <v>1.2269330968209851E-4</v>
      </c>
    </row>
    <row r="2241" spans="1:12" ht="15.75" x14ac:dyDescent="0.25">
      <c r="A2241" s="164" t="s">
        <v>133</v>
      </c>
      <c r="B2241" s="126">
        <v>2018</v>
      </c>
      <c r="C2241" s="165" t="s">
        <v>2405</v>
      </c>
      <c r="D2241" s="166">
        <v>4.1304178423688789E-2</v>
      </c>
      <c r="E2241" s="130">
        <v>3.1307102115195565E-2</v>
      </c>
      <c r="F2241" s="131">
        <v>0.1353020676463412</v>
      </c>
      <c r="G2241" s="131">
        <v>1.6394435032124378E-3</v>
      </c>
      <c r="H2241" s="145">
        <v>2.0000005732018801E-3</v>
      </c>
      <c r="I2241" s="145">
        <v>1.5750004513964796E-2</v>
      </c>
      <c r="J2241" s="132">
        <v>1.7771615802805211E-3</v>
      </c>
      <c r="K2241" s="146">
        <v>1.0719749452296501E-4</v>
      </c>
      <c r="L2241" s="147">
        <v>1.1204448954345626E-4</v>
      </c>
    </row>
    <row r="2242" spans="1:12" ht="15.75" x14ac:dyDescent="0.25">
      <c r="A2242" s="164" t="s">
        <v>133</v>
      </c>
      <c r="B2242" s="126">
        <v>2019</v>
      </c>
      <c r="C2242" s="165" t="s">
        <v>2406</v>
      </c>
      <c r="D2242" s="166">
        <v>4.0132420206986701E-2</v>
      </c>
      <c r="E2242" s="130">
        <v>2.5715807932581162E-2</v>
      </c>
      <c r="F2242" s="131">
        <v>0.1153543461443042</v>
      </c>
      <c r="G2242" s="131">
        <v>1.612401879164617E-3</v>
      </c>
      <c r="H2242" s="145">
        <v>2.0000005732018801E-3</v>
      </c>
      <c r="I2242" s="145">
        <v>1.5750004513964799E-2</v>
      </c>
      <c r="J2242" s="132">
        <v>1.7487601588041946E-3</v>
      </c>
      <c r="K2242" s="146">
        <v>9.8222905647087972E-5</v>
      </c>
      <c r="L2242" s="147">
        <v>1.0266410958276089E-4</v>
      </c>
    </row>
    <row r="2243" spans="1:12" ht="15.75" x14ac:dyDescent="0.25">
      <c r="A2243" s="164" t="s">
        <v>133</v>
      </c>
      <c r="B2243" s="126">
        <v>2020</v>
      </c>
      <c r="C2243" s="165" t="s">
        <v>2407</v>
      </c>
      <c r="D2243" s="166">
        <v>3.8940629948611721E-2</v>
      </c>
      <c r="E2243" s="130">
        <v>2.1580064761390402E-2</v>
      </c>
      <c r="F2243" s="131">
        <v>9.8949686195769548E-2</v>
      </c>
      <c r="G2243" s="131">
        <v>1.5608931327148192E-3</v>
      </c>
      <c r="H2243" s="145">
        <v>2.0000005732018801E-3</v>
      </c>
      <c r="I2243" s="145">
        <v>1.5750004513964799E-2</v>
      </c>
      <c r="J2243" s="132">
        <v>1.6932924120639686E-3</v>
      </c>
      <c r="K2243" s="146">
        <v>9.1165099456162217E-5</v>
      </c>
      <c r="L2243" s="147">
        <v>9.5287180714432484E-5</v>
      </c>
    </row>
    <row r="2244" spans="1:12" ht="15.75" x14ac:dyDescent="0.25">
      <c r="A2244" s="164" t="s">
        <v>133</v>
      </c>
      <c r="B2244" s="126">
        <v>2021</v>
      </c>
      <c r="C2244" s="165" t="s">
        <v>2408</v>
      </c>
      <c r="D2244" s="166">
        <v>3.774012752307055E-2</v>
      </c>
      <c r="E2244" s="130">
        <v>1.8402681394003733E-2</v>
      </c>
      <c r="F2244" s="131">
        <v>8.5112013956730487E-2</v>
      </c>
      <c r="G2244" s="131">
        <v>1.4826252349372652E-3</v>
      </c>
      <c r="H2244" s="145">
        <v>2.0000005732018801E-3</v>
      </c>
      <c r="I2244" s="145">
        <v>1.5750004513964799E-2</v>
      </c>
      <c r="J2244" s="132">
        <v>1.6086353286501253E-3</v>
      </c>
      <c r="K2244" s="146">
        <v>8.360060790770219E-5</v>
      </c>
      <c r="L2244" s="147">
        <v>8.7380656425085139E-5</v>
      </c>
    </row>
    <row r="2245" spans="1:12" ht="15.75" x14ac:dyDescent="0.25">
      <c r="A2245" s="164" t="s">
        <v>133</v>
      </c>
      <c r="B2245" s="126">
        <v>2022</v>
      </c>
      <c r="C2245" s="165" t="s">
        <v>2409</v>
      </c>
      <c r="D2245" s="166">
        <v>3.6556053059362291E-2</v>
      </c>
      <c r="E2245" s="130">
        <v>1.5246472590478547E-2</v>
      </c>
      <c r="F2245" s="131">
        <v>7.3013510466164014E-2</v>
      </c>
      <c r="G2245" s="131">
        <v>1.3997871320527702E-3</v>
      </c>
      <c r="H2245" s="145">
        <v>2.0000005732018801E-3</v>
      </c>
      <c r="I2245" s="145">
        <v>1.5750004513964799E-2</v>
      </c>
      <c r="J2245" s="132">
        <v>1.5190718474688062E-3</v>
      </c>
      <c r="K2245" s="146">
        <v>7.6529116105456357E-5</v>
      </c>
      <c r="L2245" s="147">
        <v>7.9989423142821884E-5</v>
      </c>
    </row>
    <row r="2246" spans="1:12" ht="15.75" x14ac:dyDescent="0.25">
      <c r="A2246" s="164" t="s">
        <v>133</v>
      </c>
      <c r="B2246" s="126">
        <v>2023</v>
      </c>
      <c r="C2246" s="165" t="s">
        <v>2410</v>
      </c>
      <c r="D2246" s="166">
        <v>3.5389804847566132E-2</v>
      </c>
      <c r="E2246" s="130">
        <v>1.3117724466005795E-2</v>
      </c>
      <c r="F2246" s="131">
        <v>6.3473150055965599E-2</v>
      </c>
      <c r="G2246" s="131">
        <v>1.3261756059641016E-3</v>
      </c>
      <c r="H2246" s="145">
        <v>2.0000005732018801E-3</v>
      </c>
      <c r="I2246" s="145">
        <v>1.5750004513964799E-2</v>
      </c>
      <c r="J2246" s="132">
        <v>1.4393494555538463E-3</v>
      </c>
      <c r="K2246" s="146">
        <v>6.9429580219680843E-5</v>
      </c>
      <c r="L2246" s="147">
        <v>7.2568877748015507E-5</v>
      </c>
    </row>
    <row r="2247" spans="1:12" ht="15.75" x14ac:dyDescent="0.25">
      <c r="A2247" s="164" t="s">
        <v>133</v>
      </c>
      <c r="B2247" s="126">
        <v>2024</v>
      </c>
      <c r="C2247" s="165" t="s">
        <v>2411</v>
      </c>
      <c r="D2247" s="166">
        <v>3.4245017043790717E-2</v>
      </c>
      <c r="E2247" s="130">
        <v>1.1320976811788574E-2</v>
      </c>
      <c r="F2247" s="131">
        <v>5.5488597701789238E-2</v>
      </c>
      <c r="G2247" s="131">
        <v>1.2605455095107227E-3</v>
      </c>
      <c r="H2247" s="145">
        <v>2.0000005732018797E-3</v>
      </c>
      <c r="I2247" s="145">
        <v>1.5750004513964799E-2</v>
      </c>
      <c r="J2247" s="132">
        <v>1.3683357599258783E-3</v>
      </c>
      <c r="K2247" s="146">
        <v>6.1575121298229293E-5</v>
      </c>
      <c r="L2247" s="147">
        <v>6.4359275047781234E-5</v>
      </c>
    </row>
    <row r="2248" spans="1:12" ht="15.75" x14ac:dyDescent="0.25">
      <c r="A2248" s="164" t="s">
        <v>133</v>
      </c>
      <c r="B2248" s="126">
        <v>2025</v>
      </c>
      <c r="C2248" s="165" t="s">
        <v>2412</v>
      </c>
      <c r="D2248" s="166">
        <v>3.3125506719401336E-2</v>
      </c>
      <c r="E2248" s="130">
        <v>9.8787618042942733E-3</v>
      </c>
      <c r="F2248" s="131">
        <v>4.9149319016560798E-2</v>
      </c>
      <c r="G2248" s="131">
        <v>1.2069044024694033E-3</v>
      </c>
      <c r="H2248" s="145">
        <v>2.0000005732018801E-3</v>
      </c>
      <c r="I2248" s="145">
        <v>1.5750004513964799E-2</v>
      </c>
      <c r="J2248" s="132">
        <v>1.3102632364053761E-3</v>
      </c>
      <c r="K2248" s="146">
        <v>5.554125943978111E-5</v>
      </c>
      <c r="L2248" s="147">
        <v>5.8052588730959463E-5</v>
      </c>
    </row>
    <row r="2249" spans="1:12" ht="15.75" x14ac:dyDescent="0.25">
      <c r="A2249" s="164" t="s">
        <v>133</v>
      </c>
      <c r="B2249" s="126">
        <v>2026</v>
      </c>
      <c r="C2249" s="165" t="s">
        <v>2413</v>
      </c>
      <c r="D2249" s="166">
        <v>3.2095371200163605E-2</v>
      </c>
      <c r="E2249" s="130">
        <v>8.7004261110772696E-3</v>
      </c>
      <c r="F2249" s="131">
        <v>4.4052217372966745E-2</v>
      </c>
      <c r="G2249" s="131">
        <v>1.152611764074432E-3</v>
      </c>
      <c r="H2249" s="145">
        <v>2.0000005732018805E-3</v>
      </c>
      <c r="I2249" s="145">
        <v>1.5750004513964803E-2</v>
      </c>
      <c r="J2249" s="132">
        <v>1.2514655981914089E-3</v>
      </c>
      <c r="K2249" s="146">
        <v>4.9657939236607274E-5</v>
      </c>
      <c r="L2249" s="147">
        <v>5.1903250895044792E-5</v>
      </c>
    </row>
    <row r="2250" spans="1:12" ht="15.75" x14ac:dyDescent="0.25">
      <c r="A2250" s="164" t="s">
        <v>133</v>
      </c>
      <c r="B2250" s="126">
        <v>2027</v>
      </c>
      <c r="C2250" s="165" t="s">
        <v>2414</v>
      </c>
      <c r="D2250" s="166">
        <v>3.1161327308038382E-2</v>
      </c>
      <c r="E2250" s="130">
        <v>7.7029329592553722E-3</v>
      </c>
      <c r="F2250" s="131">
        <v>3.9775943301618162E-2</v>
      </c>
      <c r="G2250" s="131">
        <v>1.0896445650961464E-3</v>
      </c>
      <c r="H2250" s="145">
        <v>2.0000005732018805E-3</v>
      </c>
      <c r="I2250" s="145">
        <v>1.5750004513964803E-2</v>
      </c>
      <c r="J2250" s="132">
        <v>1.1833111459156607E-3</v>
      </c>
      <c r="K2250" s="146">
        <v>4.1928266916411563E-5</v>
      </c>
      <c r="L2250" s="147">
        <v>4.3824077092442787E-5</v>
      </c>
    </row>
    <row r="2251" spans="1:12" ht="15.75" x14ac:dyDescent="0.25">
      <c r="A2251" s="164" t="s">
        <v>133</v>
      </c>
      <c r="B2251" s="126">
        <v>2028</v>
      </c>
      <c r="C2251" s="165" t="s">
        <v>2415</v>
      </c>
      <c r="D2251" s="166">
        <v>3.031843408210104E-2</v>
      </c>
      <c r="E2251" s="130">
        <v>6.8783225523398215E-3</v>
      </c>
      <c r="F2251" s="131">
        <v>3.6256174341108977E-2</v>
      </c>
      <c r="G2251" s="131">
        <v>1.0229896972259673E-3</v>
      </c>
      <c r="H2251" s="145">
        <v>2.0000005732018801E-3</v>
      </c>
      <c r="I2251" s="145">
        <v>1.5750004513964799E-2</v>
      </c>
      <c r="J2251" s="132">
        <v>1.1110394367004129E-3</v>
      </c>
      <c r="K2251" s="146">
        <v>3.6700238694996763E-5</v>
      </c>
      <c r="L2251" s="147">
        <v>3.8359660633887211E-5</v>
      </c>
    </row>
    <row r="2252" spans="1:12" ht="15.75" x14ac:dyDescent="0.25">
      <c r="A2252" s="164" t="s">
        <v>133</v>
      </c>
      <c r="B2252" s="126">
        <v>2029</v>
      </c>
      <c r="C2252" s="165" t="s">
        <v>2416</v>
      </c>
      <c r="D2252" s="166">
        <v>2.9560617690343446E-2</v>
      </c>
      <c r="E2252" s="130">
        <v>6.1516128040215359E-3</v>
      </c>
      <c r="F2252" s="131">
        <v>3.3235724946787913E-2</v>
      </c>
      <c r="G2252" s="131">
        <v>9.5902738962440988E-4</v>
      </c>
      <c r="H2252" s="145">
        <v>2.0000005732018797E-3</v>
      </c>
      <c r="I2252" s="145">
        <v>1.5750004513964796E-2</v>
      </c>
      <c r="J2252" s="132">
        <v>1.0416608286450708E-3</v>
      </c>
      <c r="K2252" s="146">
        <v>3.2305325250653358E-5</v>
      </c>
      <c r="L2252" s="147">
        <v>3.3766028705730306E-5</v>
      </c>
    </row>
    <row r="2253" spans="1:12" ht="15.75" x14ac:dyDescent="0.25">
      <c r="A2253" s="164" t="s">
        <v>133</v>
      </c>
      <c r="B2253" s="126">
        <v>2030</v>
      </c>
      <c r="C2253" s="165" t="s">
        <v>2417</v>
      </c>
      <c r="D2253" s="166">
        <v>2.8882709968122366E-2</v>
      </c>
      <c r="E2253" s="130">
        <v>5.5511187674918052E-3</v>
      </c>
      <c r="F2253" s="131">
        <v>3.0747544560187346E-2</v>
      </c>
      <c r="G2253" s="131">
        <v>8.9976867181674536E-4</v>
      </c>
      <c r="H2253" s="145">
        <v>2.0000005732018805E-3</v>
      </c>
      <c r="I2253" s="145">
        <v>1.5750004513964803E-2</v>
      </c>
      <c r="J2253" s="132">
        <v>9.7735143204107935E-4</v>
      </c>
      <c r="K2253" s="146">
        <v>2.9004709549856759E-5</v>
      </c>
      <c r="L2253" s="147">
        <v>3.0316173809208832E-5</v>
      </c>
    </row>
    <row r="2254" spans="1:12" ht="15.75" x14ac:dyDescent="0.25">
      <c r="A2254" s="164" t="s">
        <v>133</v>
      </c>
      <c r="B2254" s="126">
        <v>2031</v>
      </c>
      <c r="C2254" s="165" t="s">
        <v>2418</v>
      </c>
      <c r="D2254" s="166">
        <v>2.8278129087355025E-2</v>
      </c>
      <c r="E2254" s="130">
        <v>5.0573663809880777E-3</v>
      </c>
      <c r="F2254" s="131">
        <v>2.861829093170546E-2</v>
      </c>
      <c r="G2254" s="131">
        <v>8.4975027455194013E-4</v>
      </c>
      <c r="H2254" s="145">
        <v>2.0000005732018801E-3</v>
      </c>
      <c r="I2254" s="145">
        <v>1.5750004513964799E-2</v>
      </c>
      <c r="J2254" s="132">
        <v>9.2303724312150712E-4</v>
      </c>
      <c r="K2254" s="146">
        <v>2.6989831400747664E-5</v>
      </c>
      <c r="L2254" s="147">
        <v>2.8210191811086365E-5</v>
      </c>
    </row>
    <row r="2255" spans="1:12" ht="15.75" x14ac:dyDescent="0.25">
      <c r="A2255" s="164" t="s">
        <v>133</v>
      </c>
      <c r="B2255" s="126">
        <v>2032</v>
      </c>
      <c r="C2255" s="165" t="s">
        <v>2419</v>
      </c>
      <c r="D2255" s="166">
        <v>2.7743707464665722E-2</v>
      </c>
      <c r="E2255" s="130">
        <v>4.6013231854834915E-3</v>
      </c>
      <c r="F2255" s="131">
        <v>2.6838572751800308E-2</v>
      </c>
      <c r="G2255" s="131">
        <v>7.9860907055765687E-4</v>
      </c>
      <c r="H2255" s="145">
        <v>2.0000005732018797E-3</v>
      </c>
      <c r="I2255" s="145">
        <v>1.5750004513964799E-2</v>
      </c>
      <c r="J2255" s="132">
        <v>8.674992707932345E-4</v>
      </c>
      <c r="K2255" s="146">
        <v>2.5036985167776325E-5</v>
      </c>
      <c r="L2255" s="147">
        <v>2.6169046537086958E-5</v>
      </c>
    </row>
    <row r="2256" spans="1:12" ht="15.75" x14ac:dyDescent="0.25">
      <c r="A2256" s="164" t="s">
        <v>133</v>
      </c>
      <c r="B2256" s="126">
        <v>2033</v>
      </c>
      <c r="C2256" s="165" t="s">
        <v>2420</v>
      </c>
      <c r="D2256" s="166">
        <v>2.7272164079013148E-2</v>
      </c>
      <c r="E2256" s="130">
        <v>4.1993723835656114E-3</v>
      </c>
      <c r="F2256" s="131">
        <v>2.5322826924594366E-2</v>
      </c>
      <c r="G2256" s="131">
        <v>7.5153269868944155E-4</v>
      </c>
      <c r="H2256" s="145">
        <v>2.0000005732018797E-3</v>
      </c>
      <c r="I2256" s="145">
        <v>1.5750004513964796E-2</v>
      </c>
      <c r="J2256" s="132">
        <v>8.1635558261407878E-4</v>
      </c>
      <c r="K2256" s="146">
        <v>2.3711660850335962E-5</v>
      </c>
      <c r="L2256" s="147">
        <v>2.4783796935051394E-5</v>
      </c>
    </row>
    <row r="2257" spans="1:12" ht="15.75" x14ac:dyDescent="0.25">
      <c r="A2257" s="164" t="s">
        <v>133</v>
      </c>
      <c r="B2257" s="126">
        <v>2034</v>
      </c>
      <c r="C2257" s="165" t="s">
        <v>2421</v>
      </c>
      <c r="D2257" s="166">
        <v>2.6858373923928792E-2</v>
      </c>
      <c r="E2257" s="130">
        <v>3.8395965207379959E-3</v>
      </c>
      <c r="F2257" s="131">
        <v>2.4028273984494038E-2</v>
      </c>
      <c r="G2257" s="131">
        <v>7.0787506088045916E-4</v>
      </c>
      <c r="H2257" s="145">
        <v>2.0000005732018805E-3</v>
      </c>
      <c r="I2257" s="145">
        <v>1.5750004513964799E-2</v>
      </c>
      <c r="J2257" s="132">
        <v>7.6892587352020945E-4</v>
      </c>
      <c r="K2257" s="146">
        <v>2.248559470616072E-5</v>
      </c>
      <c r="L2257" s="147">
        <v>2.3502293520424562E-5</v>
      </c>
    </row>
    <row r="2258" spans="1:12" ht="15.75" x14ac:dyDescent="0.25">
      <c r="A2258" s="164" t="s">
        <v>133</v>
      </c>
      <c r="B2258" s="126">
        <v>2035</v>
      </c>
      <c r="C2258" s="165" t="s">
        <v>2422</v>
      </c>
      <c r="D2258" s="166">
        <v>2.6497881335304764E-2</v>
      </c>
      <c r="E2258" s="130">
        <v>3.5239183811851785E-3</v>
      </c>
      <c r="F2258" s="131">
        <v>2.2954766744853979E-2</v>
      </c>
      <c r="G2258" s="131">
        <v>6.6786497359704522E-4</v>
      </c>
      <c r="H2258" s="145">
        <v>2.0000005732018805E-3</v>
      </c>
      <c r="I2258" s="145">
        <v>1.5750004513964799E-2</v>
      </c>
      <c r="J2258" s="132">
        <v>7.2545890568016423E-4</v>
      </c>
      <c r="K2258" s="146">
        <v>2.1361066722719934E-5</v>
      </c>
      <c r="L2258" s="147">
        <v>2.2326919371591677E-5</v>
      </c>
    </row>
    <row r="2259" spans="1:12" ht="15.75" x14ac:dyDescent="0.25">
      <c r="A2259" s="164" t="s">
        <v>133</v>
      </c>
      <c r="B2259" s="126">
        <v>2036</v>
      </c>
      <c r="C2259" s="165" t="s">
        <v>2423</v>
      </c>
      <c r="D2259" s="166">
        <v>2.6186449818317949E-2</v>
      </c>
      <c r="E2259" s="130">
        <v>3.2481556517829509E-3</v>
      </c>
      <c r="F2259" s="131">
        <v>2.205083749340005E-2</v>
      </c>
      <c r="G2259" s="131">
        <v>6.3294476695151941E-4</v>
      </c>
      <c r="H2259" s="145">
        <v>2.0000005732018801E-3</v>
      </c>
      <c r="I2259" s="145">
        <v>1.5750004513964799E-2</v>
      </c>
      <c r="J2259" s="132">
        <v>6.8752341749618692E-4</v>
      </c>
      <c r="K2259" s="146">
        <v>2.0336358800518335E-5</v>
      </c>
      <c r="L2259" s="147">
        <v>2.1255878704222075E-5</v>
      </c>
    </row>
    <row r="2260" spans="1:12" ht="15.75" x14ac:dyDescent="0.25">
      <c r="A2260" s="164" t="s">
        <v>133</v>
      </c>
      <c r="B2260" s="126">
        <v>2037</v>
      </c>
      <c r="C2260" s="165" t="s">
        <v>2424</v>
      </c>
      <c r="D2260" s="166">
        <v>2.5920788703003243E-2</v>
      </c>
      <c r="E2260" s="130">
        <v>3.0091323520696467E-3</v>
      </c>
      <c r="F2260" s="131">
        <v>2.1296463982099483E-2</v>
      </c>
      <c r="G2260" s="131">
        <v>6.0160279751146888E-4</v>
      </c>
      <c r="H2260" s="145">
        <v>2.0000005732018797E-3</v>
      </c>
      <c r="I2260" s="145">
        <v>1.5750004513964796E-2</v>
      </c>
      <c r="J2260" s="132">
        <v>6.5347523203440063E-4</v>
      </c>
      <c r="K2260" s="146">
        <v>1.9414462690030164E-5</v>
      </c>
      <c r="L2260" s="147">
        <v>2.029229854247106E-5</v>
      </c>
    </row>
    <row r="2261" spans="1:12" ht="15.75" x14ac:dyDescent="0.25">
      <c r="A2261" s="164" t="s">
        <v>133</v>
      </c>
      <c r="B2261" s="126">
        <v>2038</v>
      </c>
      <c r="C2261" s="165" t="s">
        <v>2425</v>
      </c>
      <c r="D2261" s="166">
        <v>2.5695893634332233E-2</v>
      </c>
      <c r="E2261" s="130">
        <v>2.7916551774006403E-3</v>
      </c>
      <c r="F2261" s="131">
        <v>2.0612133350426137E-2</v>
      </c>
      <c r="G2261" s="131">
        <v>5.7364702384756427E-4</v>
      </c>
      <c r="H2261" s="145">
        <v>2.0000005732018779E-3</v>
      </c>
      <c r="I2261" s="145">
        <v>1.5750004513964796E-2</v>
      </c>
      <c r="J2261" s="132">
        <v>6.2310269968827341E-4</v>
      </c>
      <c r="K2261" s="146">
        <v>1.8661147960495916E-5</v>
      </c>
      <c r="L2261" s="147">
        <v>1.9504922263651907E-5</v>
      </c>
    </row>
    <row r="2262" spans="1:12" ht="15.75" x14ac:dyDescent="0.25">
      <c r="A2262" s="164" t="s">
        <v>133</v>
      </c>
      <c r="B2262" s="126">
        <v>2039</v>
      </c>
      <c r="C2262" s="165" t="s">
        <v>2426</v>
      </c>
      <c r="D2262" s="166">
        <v>2.5506137674850979E-2</v>
      </c>
      <c r="E2262" s="130">
        <v>2.5852476368304214E-3</v>
      </c>
      <c r="F2262" s="131">
        <v>1.9967748850534473E-2</v>
      </c>
      <c r="G2262" s="131">
        <v>5.4872727862266557E-4</v>
      </c>
      <c r="H2262" s="145">
        <v>2.0000005732018801E-3</v>
      </c>
      <c r="I2262" s="145">
        <v>1.5750004513964799E-2</v>
      </c>
      <c r="J2262" s="132">
        <v>5.9602856659001142E-4</v>
      </c>
      <c r="K2262" s="146">
        <v>1.7991812758615534E-5</v>
      </c>
      <c r="L2262" s="147">
        <v>1.8805322694073421E-5</v>
      </c>
    </row>
    <row r="2263" spans="1:12" ht="15.75" x14ac:dyDescent="0.25">
      <c r="A2263" s="164" t="s">
        <v>133</v>
      </c>
      <c r="B2263" s="126">
        <v>2040</v>
      </c>
      <c r="C2263" s="165" t="s">
        <v>2427</v>
      </c>
      <c r="D2263" s="166">
        <v>2.5347057715258553E-2</v>
      </c>
      <c r="E2263" s="130">
        <v>2.4034218227593955E-3</v>
      </c>
      <c r="F2263" s="131">
        <v>1.9436113094847714E-2</v>
      </c>
      <c r="G2263" s="131">
        <v>5.2694230126292354E-4</v>
      </c>
      <c r="H2263" s="145">
        <v>2.0000005732018801E-3</v>
      </c>
      <c r="I2263" s="145">
        <v>1.5750004513964799E-2</v>
      </c>
      <c r="J2263" s="132">
        <v>5.723591286526334E-4</v>
      </c>
      <c r="K2263" s="146">
        <v>1.7432231822016673E-5</v>
      </c>
      <c r="L2263" s="147">
        <v>1.8220439990625218E-5</v>
      </c>
    </row>
    <row r="2264" spans="1:12" ht="15.75" x14ac:dyDescent="0.25">
      <c r="A2264" s="164" t="s">
        <v>133</v>
      </c>
      <c r="B2264" s="126">
        <v>2041</v>
      </c>
      <c r="C2264" s="165" t="s">
        <v>2428</v>
      </c>
      <c r="D2264" s="166">
        <v>2.5216412786635188E-2</v>
      </c>
      <c r="E2264" s="130">
        <v>2.2671433399389313E-3</v>
      </c>
      <c r="F2264" s="131">
        <v>1.9031810061057808E-2</v>
      </c>
      <c r="G2264" s="131">
        <v>5.0991615286819772E-4</v>
      </c>
      <c r="H2264" s="145">
        <v>2.0000005732018797E-3</v>
      </c>
      <c r="I2264" s="145">
        <v>1.5750004513964799E-2</v>
      </c>
      <c r="J2264" s="132">
        <v>5.5386165467509821E-4</v>
      </c>
      <c r="K2264" s="146">
        <v>1.6959888175365064E-5</v>
      </c>
      <c r="L2264" s="147">
        <v>1.7726739060265894E-5</v>
      </c>
    </row>
    <row r="2265" spans="1:12" ht="15.75" x14ac:dyDescent="0.25">
      <c r="A2265" s="164" t="s">
        <v>133</v>
      </c>
      <c r="B2265" s="126">
        <v>2042</v>
      </c>
      <c r="C2265" s="165" t="s">
        <v>2429</v>
      </c>
      <c r="D2265" s="166">
        <v>2.5107956625882843E-2</v>
      </c>
      <c r="E2265" s="130">
        <v>2.1497353506955042E-3</v>
      </c>
      <c r="F2265" s="131">
        <v>1.8654463020161962E-2</v>
      </c>
      <c r="G2265" s="131">
        <v>4.9537834696158315E-4</v>
      </c>
      <c r="H2265" s="145">
        <v>2.0000005732018788E-3</v>
      </c>
      <c r="I2265" s="145">
        <v>1.5750004513964796E-2</v>
      </c>
      <c r="J2265" s="132">
        <v>5.3806692255182445E-4</v>
      </c>
      <c r="K2265" s="146">
        <v>1.6571499293581348E-5</v>
      </c>
      <c r="L2265" s="147">
        <v>1.7320788956698045E-5</v>
      </c>
    </row>
    <row r="2266" spans="1:12" ht="15.75" x14ac:dyDescent="0.25">
      <c r="A2266" s="164" t="s">
        <v>133</v>
      </c>
      <c r="B2266" s="126">
        <v>2043</v>
      </c>
      <c r="C2266" s="165" t="s">
        <v>2430</v>
      </c>
      <c r="D2266" s="166">
        <v>2.5019019531221449E-2</v>
      </c>
      <c r="E2266" s="130">
        <v>2.0603984889356578E-3</v>
      </c>
      <c r="F2266" s="131">
        <v>1.8370830139631641E-2</v>
      </c>
      <c r="G2266" s="131">
        <v>4.8308406859903812E-4</v>
      </c>
      <c r="H2266" s="145">
        <v>2.0000005732018805E-3</v>
      </c>
      <c r="I2266" s="145">
        <v>1.5750004513964799E-2</v>
      </c>
      <c r="J2266" s="132">
        <v>5.2470879101886047E-4</v>
      </c>
      <c r="K2266" s="146">
        <v>1.626429649353906E-5</v>
      </c>
      <c r="L2266" s="147">
        <v>1.6999695809230093E-5</v>
      </c>
    </row>
    <row r="2267" spans="1:12" ht="15.75" x14ac:dyDescent="0.25">
      <c r="A2267" s="164" t="s">
        <v>133</v>
      </c>
      <c r="B2267" s="126">
        <v>2044</v>
      </c>
      <c r="C2267" s="165" t="s">
        <v>2431</v>
      </c>
      <c r="D2267" s="166">
        <v>2.4945762323242384E-2</v>
      </c>
      <c r="E2267" s="130">
        <v>1.9924048478800753E-3</v>
      </c>
      <c r="F2267" s="131">
        <v>1.8138810071738811E-2</v>
      </c>
      <c r="G2267" s="131">
        <v>4.7268079021537144E-4</v>
      </c>
      <c r="H2267" s="145">
        <v>2.0000005732018805E-3</v>
      </c>
      <c r="I2267" s="145">
        <v>1.5750004513964799E-2</v>
      </c>
      <c r="J2267" s="132">
        <v>5.1340469548249892E-4</v>
      </c>
      <c r="K2267" s="146">
        <v>1.6018426444406986E-5</v>
      </c>
      <c r="L2267" s="147">
        <v>1.6742708607508462E-5</v>
      </c>
    </row>
    <row r="2268" spans="1:12" ht="15.75" x14ac:dyDescent="0.25">
      <c r="A2268" s="164" t="s">
        <v>133</v>
      </c>
      <c r="B2268" s="126">
        <v>2045</v>
      </c>
      <c r="C2268" s="165" t="s">
        <v>2432</v>
      </c>
      <c r="D2268" s="166">
        <v>2.4884236555683014E-2</v>
      </c>
      <c r="E2268" s="130">
        <v>1.9462351955238917E-3</v>
      </c>
      <c r="F2268" s="131">
        <v>1.7984776713526787E-2</v>
      </c>
      <c r="G2268" s="131">
        <v>4.6393525272110002E-4</v>
      </c>
      <c r="H2268" s="145">
        <v>2.0000005732018801E-3</v>
      </c>
      <c r="I2268" s="145">
        <v>1.5750004513964796E-2</v>
      </c>
      <c r="J2268" s="132">
        <v>5.0390138463576677E-4</v>
      </c>
      <c r="K2268" s="146">
        <v>1.5823523870139723E-5</v>
      </c>
      <c r="L2268" s="147">
        <v>1.6538993403700205E-5</v>
      </c>
    </row>
    <row r="2269" spans="1:12" ht="15.75" x14ac:dyDescent="0.25">
      <c r="A2269" s="164" t="s">
        <v>133</v>
      </c>
      <c r="B2269" s="126">
        <v>2046</v>
      </c>
      <c r="C2269" s="165" t="s">
        <v>2433</v>
      </c>
      <c r="D2269" s="166">
        <v>2.4832996848768718E-2</v>
      </c>
      <c r="E2269" s="130">
        <v>1.9059778349951114E-3</v>
      </c>
      <c r="F2269" s="131">
        <v>1.7857768575921681E-2</v>
      </c>
      <c r="G2269" s="131">
        <v>4.5663506904162923E-4</v>
      </c>
      <c r="H2269" s="145">
        <v>2.0000005732018801E-3</v>
      </c>
      <c r="I2269" s="145">
        <v>1.5750004513964796E-2</v>
      </c>
      <c r="J2269" s="132">
        <v>4.9596878072112323E-4</v>
      </c>
      <c r="K2269" s="146">
        <v>1.5658053670866709E-5</v>
      </c>
      <c r="L2269" s="147">
        <v>1.6366041376279206E-5</v>
      </c>
    </row>
    <row r="2270" spans="1:12" ht="15.75" x14ac:dyDescent="0.25">
      <c r="A2270" s="164" t="s">
        <v>133</v>
      </c>
      <c r="B2270" s="126">
        <v>2047</v>
      </c>
      <c r="C2270" s="165" t="s">
        <v>2434</v>
      </c>
      <c r="D2270" s="166">
        <v>2.4791293709569014E-2</v>
      </c>
      <c r="E2270" s="130">
        <v>1.8703119548834717E-3</v>
      </c>
      <c r="F2270" s="131">
        <v>1.773978489428478E-2</v>
      </c>
      <c r="G2270" s="131">
        <v>4.5060984127207922E-4</v>
      </c>
      <c r="H2270" s="145">
        <v>2.0000005732018797E-3</v>
      </c>
      <c r="I2270" s="145">
        <v>1.5750004513964796E-2</v>
      </c>
      <c r="J2270" s="132">
        <v>4.8942113828695554E-4</v>
      </c>
      <c r="K2270" s="146">
        <v>1.5531978703099955E-5</v>
      </c>
      <c r="L2270" s="147">
        <v>1.623426585791941E-5</v>
      </c>
    </row>
    <row r="2271" spans="1:12" ht="15.75" x14ac:dyDescent="0.25">
      <c r="A2271" s="164" t="s">
        <v>133</v>
      </c>
      <c r="B2271" s="126">
        <v>2048</v>
      </c>
      <c r="C2271" s="165" t="s">
        <v>2435</v>
      </c>
      <c r="D2271" s="166">
        <v>2.4757239426904394E-2</v>
      </c>
      <c r="E2271" s="130">
        <v>1.8409200002100974E-3</v>
      </c>
      <c r="F2271" s="131">
        <v>1.7639011906412115E-2</v>
      </c>
      <c r="G2271" s="131">
        <v>4.4562481829192623E-4</v>
      </c>
      <c r="H2271" s="145">
        <v>2.0000005732018797E-3</v>
      </c>
      <c r="I2271" s="145">
        <v>1.5750004513964799E-2</v>
      </c>
      <c r="J2271" s="132">
        <v>4.8400438598976718E-4</v>
      </c>
      <c r="K2271" s="146">
        <v>1.5415991613640013E-5</v>
      </c>
      <c r="L2271" s="147">
        <v>1.6113034346959175E-5</v>
      </c>
    </row>
    <row r="2272" spans="1:12" ht="15.75" x14ac:dyDescent="0.25">
      <c r="A2272" s="164" t="s">
        <v>133</v>
      </c>
      <c r="B2272" s="126">
        <v>2049</v>
      </c>
      <c r="C2272" s="165" t="s">
        <v>2436</v>
      </c>
      <c r="D2272" s="166">
        <v>2.472914118283033E-2</v>
      </c>
      <c r="E2272" s="130">
        <v>1.8296759687676811E-3</v>
      </c>
      <c r="F2272" s="131">
        <v>1.7640340651705992E-2</v>
      </c>
      <c r="G2272" s="131">
        <v>4.4240547849942779E-4</v>
      </c>
      <c r="H2272" s="145">
        <v>2.0000005732018801E-3</v>
      </c>
      <c r="I2272" s="145">
        <v>1.5750004513964799E-2</v>
      </c>
      <c r="J2272" s="132">
        <v>4.8050676881532397E-4</v>
      </c>
      <c r="K2272" s="146">
        <v>1.5328474777813238E-5</v>
      </c>
      <c r="L2272" s="147">
        <v>1.6021560388166519E-5</v>
      </c>
    </row>
    <row r="2273" spans="1:12" ht="15.75" x14ac:dyDescent="0.25">
      <c r="A2273" s="164" t="s">
        <v>133</v>
      </c>
      <c r="B2273" s="126">
        <v>2050</v>
      </c>
      <c r="C2273" s="165" t="s">
        <v>2437</v>
      </c>
      <c r="D2273" s="166">
        <v>2.4706518195475445E-2</v>
      </c>
      <c r="E2273" s="130">
        <v>1.8207163414553473E-3</v>
      </c>
      <c r="F2273" s="131">
        <v>1.7644140564515562E-2</v>
      </c>
      <c r="G2273" s="131">
        <v>4.3981991959224945E-4</v>
      </c>
      <c r="H2273" s="145">
        <v>2.0000005732018801E-3</v>
      </c>
      <c r="I2273" s="145">
        <v>1.5750004513964803E-2</v>
      </c>
      <c r="J2273" s="132">
        <v>4.7769791742525514E-4</v>
      </c>
      <c r="K2273" s="146">
        <v>1.5253435739530222E-5</v>
      </c>
      <c r="L2273" s="147">
        <v>1.5943128417553124E-5</v>
      </c>
    </row>
    <row r="2274" spans="1:12" ht="15.75" x14ac:dyDescent="0.25">
      <c r="A2274" s="164" t="s">
        <v>126</v>
      </c>
      <c r="B2274" s="126">
        <v>2015</v>
      </c>
      <c r="C2274" s="165" t="s">
        <v>2438</v>
      </c>
      <c r="D2274" s="166">
        <v>4.2987537758352214E-2</v>
      </c>
      <c r="E2274" s="130">
        <v>7.688877258257143E-2</v>
      </c>
      <c r="F2274" s="131">
        <v>0.29024292368476157</v>
      </c>
      <c r="G2274" s="131">
        <v>2.5139667486432497E-3</v>
      </c>
      <c r="H2274" s="145">
        <v>2.0000005732018805E-3</v>
      </c>
      <c r="I2274" s="145">
        <v>1.5750004513964758E-2</v>
      </c>
      <c r="J2274" s="132">
        <v>2.71626059977358E-3</v>
      </c>
      <c r="K2274" s="146">
        <v>2.7081714871101314E-4</v>
      </c>
      <c r="L2274" s="147">
        <v>2.8306229844242588E-4</v>
      </c>
    </row>
    <row r="2275" spans="1:12" ht="15.75" x14ac:dyDescent="0.25">
      <c r="A2275" s="164" t="s">
        <v>126</v>
      </c>
      <c r="B2275" s="126">
        <v>2016</v>
      </c>
      <c r="C2275" s="165" t="s">
        <v>2439</v>
      </c>
      <c r="D2275" s="166">
        <v>4.2159424548028429E-2</v>
      </c>
      <c r="E2275" s="130">
        <v>6.4968244814680998E-2</v>
      </c>
      <c r="F2275" s="131">
        <v>0.25290573464754224</v>
      </c>
      <c r="G2275" s="131">
        <v>2.3321489443745001E-3</v>
      </c>
      <c r="H2275" s="145">
        <v>2.0000005732018779E-3</v>
      </c>
      <c r="I2275" s="145">
        <v>1.5750004513964775E-2</v>
      </c>
      <c r="J2275" s="132">
        <v>2.5212802107143326E-3</v>
      </c>
      <c r="K2275" s="146">
        <v>2.471883356829276E-4</v>
      </c>
      <c r="L2275" s="147">
        <v>2.5836509534051525E-4</v>
      </c>
    </row>
    <row r="2276" spans="1:12" ht="15.75" x14ac:dyDescent="0.25">
      <c r="A2276" s="164" t="s">
        <v>126</v>
      </c>
      <c r="B2276" s="126">
        <v>2017</v>
      </c>
      <c r="C2276" s="165" t="s">
        <v>2440</v>
      </c>
      <c r="D2276" s="166">
        <v>4.1151073200797091E-2</v>
      </c>
      <c r="E2276" s="130">
        <v>5.5165589985811531E-2</v>
      </c>
      <c r="F2276" s="131">
        <v>0.2212969627811581</v>
      </c>
      <c r="G2276" s="131">
        <v>2.214109657554923E-3</v>
      </c>
      <c r="H2276" s="145">
        <v>2.0000005732018801E-3</v>
      </c>
      <c r="I2276" s="145">
        <v>1.5750004513964799E-2</v>
      </c>
      <c r="J2276" s="132">
        <v>2.3952958480413125E-3</v>
      </c>
      <c r="K2276" s="146">
        <v>2.2391611658496526E-4</v>
      </c>
      <c r="L2276" s="147">
        <v>2.340406097638856E-4</v>
      </c>
    </row>
    <row r="2277" spans="1:12" ht="15.75" x14ac:dyDescent="0.25">
      <c r="A2277" s="164" t="s">
        <v>126</v>
      </c>
      <c r="B2277" s="126">
        <v>2018</v>
      </c>
      <c r="C2277" s="165" t="s">
        <v>2441</v>
      </c>
      <c r="D2277" s="166">
        <v>4.01024894746842E-2</v>
      </c>
      <c r="E2277" s="130">
        <v>4.6221453675512926E-2</v>
      </c>
      <c r="F2277" s="131">
        <v>0.19202764148557205</v>
      </c>
      <c r="G2277" s="131">
        <v>2.12247462372249E-3</v>
      </c>
      <c r="H2277" s="145">
        <v>2.0000005732018801E-3</v>
      </c>
      <c r="I2277" s="145">
        <v>1.5750004513964799E-2</v>
      </c>
      <c r="J2277" s="132">
        <v>2.2976878970779042E-3</v>
      </c>
      <c r="K2277" s="146">
        <v>2.0297099397782517E-4</v>
      </c>
      <c r="L2277" s="147">
        <v>2.1214844165505593E-4</v>
      </c>
    </row>
    <row r="2278" spans="1:12" ht="15.75" x14ac:dyDescent="0.25">
      <c r="A2278" s="164" t="s">
        <v>126</v>
      </c>
      <c r="B2278" s="126">
        <v>2019</v>
      </c>
      <c r="C2278" s="165" t="s">
        <v>2442</v>
      </c>
      <c r="D2278" s="166">
        <v>3.9052178388521396E-2</v>
      </c>
      <c r="E2278" s="130">
        <v>3.8799996759133273E-2</v>
      </c>
      <c r="F2278" s="131">
        <v>0.16664885179035471</v>
      </c>
      <c r="G2278" s="131">
        <v>2.0478317889725687E-3</v>
      </c>
      <c r="H2278" s="145">
        <v>2.0000005732018801E-3</v>
      </c>
      <c r="I2278" s="145">
        <v>1.5750004513964792E-2</v>
      </c>
      <c r="J2278" s="132">
        <v>2.2181430717212983E-3</v>
      </c>
      <c r="K2278" s="146">
        <v>1.837752313040651E-4</v>
      </c>
      <c r="L2278" s="147">
        <v>1.9208473177312357E-4</v>
      </c>
    </row>
    <row r="2279" spans="1:12" ht="15.75" x14ac:dyDescent="0.25">
      <c r="A2279" s="164" t="s">
        <v>126</v>
      </c>
      <c r="B2279" s="126">
        <v>2020</v>
      </c>
      <c r="C2279" s="165" t="s">
        <v>2443</v>
      </c>
      <c r="D2279" s="166">
        <v>3.794405747343195E-2</v>
      </c>
      <c r="E2279" s="130">
        <v>3.2970013228451125E-2</v>
      </c>
      <c r="F2279" s="131">
        <v>0.14485337962906919</v>
      </c>
      <c r="G2279" s="131">
        <v>1.9604471988466923E-3</v>
      </c>
      <c r="H2279" s="145">
        <v>2.0000005732018779E-3</v>
      </c>
      <c r="I2279" s="145">
        <v>1.5750004513964799E-2</v>
      </c>
      <c r="J2279" s="132">
        <v>2.1242328984631452E-3</v>
      </c>
      <c r="K2279" s="146">
        <v>1.6668169715486608E-4</v>
      </c>
      <c r="L2279" s="147">
        <v>1.7421830386113267E-4</v>
      </c>
    </row>
    <row r="2280" spans="1:12" ht="15.75" x14ac:dyDescent="0.25">
      <c r="A2280" s="164" t="s">
        <v>126</v>
      </c>
      <c r="B2280" s="126">
        <v>2021</v>
      </c>
      <c r="C2280" s="165" t="s">
        <v>2444</v>
      </c>
      <c r="D2280" s="166">
        <v>3.6890104467119961E-2</v>
      </c>
      <c r="E2280" s="130">
        <v>2.8173286641190603E-2</v>
      </c>
      <c r="F2280" s="131">
        <v>0.12567208714780001</v>
      </c>
      <c r="G2280" s="131">
        <v>1.8453814112529155E-3</v>
      </c>
      <c r="H2280" s="145">
        <v>2.0000005732018797E-3</v>
      </c>
      <c r="I2280" s="145">
        <v>1.5750004513964796E-2</v>
      </c>
      <c r="J2280" s="132">
        <v>2.0000443872109407E-3</v>
      </c>
      <c r="K2280" s="146">
        <v>1.5049351412805729E-4</v>
      </c>
      <c r="L2280" s="147">
        <v>1.5729816303184911E-4</v>
      </c>
    </row>
    <row r="2281" spans="1:12" ht="15.75" x14ac:dyDescent="0.25">
      <c r="A2281" s="164" t="s">
        <v>126</v>
      </c>
      <c r="B2281" s="126">
        <v>2022</v>
      </c>
      <c r="C2281" s="165" t="s">
        <v>2445</v>
      </c>
      <c r="D2281" s="166">
        <v>3.5778986793631909E-2</v>
      </c>
      <c r="E2281" s="130">
        <v>2.3258830564929955E-2</v>
      </c>
      <c r="F2281" s="131">
        <v>0.10833012383843983</v>
      </c>
      <c r="G2281" s="131">
        <v>1.732800608968165E-3</v>
      </c>
      <c r="H2281" s="145">
        <v>2.0000005732018801E-3</v>
      </c>
      <c r="I2281" s="145">
        <v>1.5750004513964803E-2</v>
      </c>
      <c r="J2281" s="132">
        <v>1.878684149231186E-3</v>
      </c>
      <c r="K2281" s="146">
        <v>1.3518269033062084E-4</v>
      </c>
      <c r="L2281" s="147">
        <v>1.4129505172306815E-4</v>
      </c>
    </row>
    <row r="2282" spans="1:12" ht="15.75" x14ac:dyDescent="0.25">
      <c r="A2282" s="164" t="s">
        <v>126</v>
      </c>
      <c r="B2282" s="126">
        <v>2023</v>
      </c>
      <c r="C2282" s="165" t="s">
        <v>2446</v>
      </c>
      <c r="D2282" s="166">
        <v>3.467517844517487E-2</v>
      </c>
      <c r="E2282" s="130">
        <v>2.0114347821298909E-2</v>
      </c>
      <c r="F2282" s="131">
        <v>9.4512946502657055E-2</v>
      </c>
      <c r="G2282" s="131">
        <v>1.6309130838667689E-3</v>
      </c>
      <c r="H2282" s="145">
        <v>2.0000005732018749E-3</v>
      </c>
      <c r="I2282" s="145">
        <v>1.5750004513964799E-2</v>
      </c>
      <c r="J2282" s="132">
        <v>1.7685543075861645E-3</v>
      </c>
      <c r="K2282" s="146">
        <v>1.2081866723052011E-4</v>
      </c>
      <c r="L2282" s="147">
        <v>1.2628155123778863E-4</v>
      </c>
    </row>
    <row r="2283" spans="1:12" ht="15.75" x14ac:dyDescent="0.25">
      <c r="A2283" s="164" t="s">
        <v>126</v>
      </c>
      <c r="B2283" s="126">
        <v>2024</v>
      </c>
      <c r="C2283" s="165" t="s">
        <v>2447</v>
      </c>
      <c r="D2283" s="166">
        <v>3.3625383212922043E-2</v>
      </c>
      <c r="E2283" s="130">
        <v>1.7380088936572915E-2</v>
      </c>
      <c r="F2283" s="131">
        <v>8.2642190354141221E-2</v>
      </c>
      <c r="G2283" s="131">
        <v>1.5361388125624854E-3</v>
      </c>
      <c r="H2283" s="145">
        <v>2.0000005732018801E-3</v>
      </c>
      <c r="I2283" s="145">
        <v>1.5750004513964799E-2</v>
      </c>
      <c r="J2283" s="132">
        <v>1.6661881024803422E-3</v>
      </c>
      <c r="K2283" s="146">
        <v>1.0571242401242903E-4</v>
      </c>
      <c r="L2283" s="147">
        <v>1.1049227073433702E-4</v>
      </c>
    </row>
    <row r="2284" spans="1:12" ht="15.75" x14ac:dyDescent="0.25">
      <c r="A2284" s="164" t="s">
        <v>126</v>
      </c>
      <c r="B2284" s="126">
        <v>2025</v>
      </c>
      <c r="C2284" s="165" t="s">
        <v>2448</v>
      </c>
      <c r="D2284" s="166">
        <v>3.2546285925463686E-2</v>
      </c>
      <c r="E2284" s="130">
        <v>1.5236735884695903E-2</v>
      </c>
      <c r="F2284" s="131">
        <v>7.3175384180380568E-2</v>
      </c>
      <c r="G2284" s="131">
        <v>1.4616898846346138E-3</v>
      </c>
      <c r="H2284" s="145">
        <v>2.0000005732018788E-3</v>
      </c>
      <c r="I2284" s="145">
        <v>1.5750004513964803E-2</v>
      </c>
      <c r="J2284" s="132">
        <v>1.5856916462588244E-3</v>
      </c>
      <c r="K2284" s="146">
        <v>9.5029533464642972E-5</v>
      </c>
      <c r="L2284" s="147">
        <v>9.9326347280604817E-5</v>
      </c>
    </row>
    <row r="2285" spans="1:12" ht="15.75" x14ac:dyDescent="0.25">
      <c r="A2285" s="164" t="s">
        <v>126</v>
      </c>
      <c r="B2285" s="126">
        <v>2026</v>
      </c>
      <c r="C2285" s="165" t="s">
        <v>2449</v>
      </c>
      <c r="D2285" s="166">
        <v>3.1545870144220091E-2</v>
      </c>
      <c r="E2285" s="130">
        <v>1.3449111819554072E-2</v>
      </c>
      <c r="F2285" s="131">
        <v>6.5358955669288926E-2</v>
      </c>
      <c r="G2285" s="131">
        <v>1.3897617055912215E-3</v>
      </c>
      <c r="H2285" s="145">
        <v>2.0000005732018801E-3</v>
      </c>
      <c r="I2285" s="145">
        <v>1.5750004513964799E-2</v>
      </c>
      <c r="J2285" s="132">
        <v>1.5078981172712196E-3</v>
      </c>
      <c r="K2285" s="146">
        <v>8.4807775635518666E-5</v>
      </c>
      <c r="L2285" s="147">
        <v>8.8642406920826024E-5</v>
      </c>
    </row>
    <row r="2286" spans="1:12" ht="15.75" x14ac:dyDescent="0.25">
      <c r="A2286" s="164" t="s">
        <v>126</v>
      </c>
      <c r="B2286" s="126">
        <v>2027</v>
      </c>
      <c r="C2286" s="165" t="s">
        <v>2450</v>
      </c>
      <c r="D2286" s="166">
        <v>3.0646543220377073E-2</v>
      </c>
      <c r="E2286" s="130">
        <v>1.1903727414525968E-2</v>
      </c>
      <c r="F2286" s="131">
        <v>5.8620200521976869E-2</v>
      </c>
      <c r="G2286" s="131">
        <v>1.3088839144078186E-3</v>
      </c>
      <c r="H2286" s="145">
        <v>2.0000005732018801E-3</v>
      </c>
      <c r="I2286" s="145">
        <v>1.5750004513964799E-2</v>
      </c>
      <c r="J2286" s="132">
        <v>1.4205087556088847E-3</v>
      </c>
      <c r="K2286" s="146">
        <v>7.1312723357860275E-5</v>
      </c>
      <c r="L2286" s="147">
        <v>7.4537168262579415E-5</v>
      </c>
    </row>
    <row r="2287" spans="1:12" ht="15.75" x14ac:dyDescent="0.25">
      <c r="A2287" s="164" t="s">
        <v>126</v>
      </c>
      <c r="B2287" s="126">
        <v>2028</v>
      </c>
      <c r="C2287" s="165" t="s">
        <v>2451</v>
      </c>
      <c r="D2287" s="166">
        <v>2.9835625973920352E-2</v>
      </c>
      <c r="E2287" s="130">
        <v>1.0578295087879106E-2</v>
      </c>
      <c r="F2287" s="131">
        <v>5.2860188978897819E-2</v>
      </c>
      <c r="G2287" s="131">
        <v>1.2244526565406151E-3</v>
      </c>
      <c r="H2287" s="145">
        <v>2.0000005732018801E-3</v>
      </c>
      <c r="I2287" s="145">
        <v>1.5750004513964796E-2</v>
      </c>
      <c r="J2287" s="132">
        <v>1.3291548823400514E-3</v>
      </c>
      <c r="K2287" s="146">
        <v>6.0154831318662841E-5</v>
      </c>
      <c r="L2287" s="147">
        <v>6.2874765857782243E-5</v>
      </c>
    </row>
    <row r="2288" spans="1:12" ht="15.75" x14ac:dyDescent="0.25">
      <c r="A2288" s="164" t="s">
        <v>126</v>
      </c>
      <c r="B2288" s="126">
        <v>2029</v>
      </c>
      <c r="C2288" s="165" t="s">
        <v>2452</v>
      </c>
      <c r="D2288" s="166">
        <v>2.9105364699341281E-2</v>
      </c>
      <c r="E2288" s="130">
        <v>9.3800921985538362E-3</v>
      </c>
      <c r="F2288" s="131">
        <v>4.777896300949365E-2</v>
      </c>
      <c r="G2288" s="131">
        <v>1.1450868414662372E-3</v>
      </c>
      <c r="H2288" s="145">
        <v>2.0000005732018801E-3</v>
      </c>
      <c r="I2288" s="145">
        <v>1.5750004513964803E-2</v>
      </c>
      <c r="J2288" s="132">
        <v>1.2431492344903859E-3</v>
      </c>
      <c r="K2288" s="146">
        <v>5.2794065364152347E-5</v>
      </c>
      <c r="L2288" s="147">
        <v>5.5181178729723871E-5</v>
      </c>
    </row>
    <row r="2289" spans="1:12" ht="15.75" x14ac:dyDescent="0.25">
      <c r="A2289" s="164" t="s">
        <v>126</v>
      </c>
      <c r="B2289" s="126">
        <v>2030</v>
      </c>
      <c r="C2289" s="165" t="s">
        <v>2453</v>
      </c>
      <c r="D2289" s="166">
        <v>2.8452374747910684E-2</v>
      </c>
      <c r="E2289" s="130">
        <v>8.3787978861529621E-3</v>
      </c>
      <c r="F2289" s="131">
        <v>4.3458435647712651E-2</v>
      </c>
      <c r="G2289" s="131">
        <v>1.0700103910005218E-3</v>
      </c>
      <c r="H2289" s="145">
        <v>2.0000005732018805E-3</v>
      </c>
      <c r="I2289" s="145">
        <v>1.5750004513964803E-2</v>
      </c>
      <c r="J2289" s="132">
        <v>1.1617682205037664E-3</v>
      </c>
      <c r="K2289" s="146">
        <v>4.6387656150842598E-5</v>
      </c>
      <c r="L2289" s="147">
        <v>4.8485100119808136E-5</v>
      </c>
    </row>
    <row r="2290" spans="1:12" ht="15.75" x14ac:dyDescent="0.25">
      <c r="A2290" s="164" t="s">
        <v>126</v>
      </c>
      <c r="B2290" s="126">
        <v>2031</v>
      </c>
      <c r="C2290" s="165" t="s">
        <v>2454</v>
      </c>
      <c r="D2290" s="166">
        <v>2.790900350179365E-2</v>
      </c>
      <c r="E2290" s="130">
        <v>7.4801355189127372E-3</v>
      </c>
      <c r="F2290" s="131">
        <v>3.9635278306816707E-2</v>
      </c>
      <c r="G2290" s="131">
        <v>1.0002255155877255E-3</v>
      </c>
      <c r="H2290" s="145">
        <v>2.0000005732018801E-3</v>
      </c>
      <c r="I2290" s="145">
        <v>1.5750004513964799E-2</v>
      </c>
      <c r="J2290" s="132">
        <v>1.0860476167614804E-3</v>
      </c>
      <c r="K2290" s="146">
        <v>4.2215085720360939E-5</v>
      </c>
      <c r="L2290" s="147">
        <v>4.4123864569967157E-5</v>
      </c>
    </row>
    <row r="2291" spans="1:12" ht="15.75" x14ac:dyDescent="0.25">
      <c r="A2291" s="164" t="s">
        <v>126</v>
      </c>
      <c r="B2291" s="126">
        <v>2032</v>
      </c>
      <c r="C2291" s="165" t="s">
        <v>2455</v>
      </c>
      <c r="D2291" s="166">
        <v>2.7393225715644932E-2</v>
      </c>
      <c r="E2291" s="130">
        <v>6.7152871345473441E-3</v>
      </c>
      <c r="F2291" s="131">
        <v>3.6484070551536844E-2</v>
      </c>
      <c r="G2291" s="131">
        <v>9.3611351037806482E-4</v>
      </c>
      <c r="H2291" s="145">
        <v>2.0000005732018801E-3</v>
      </c>
      <c r="I2291" s="145">
        <v>1.5750004513964765E-2</v>
      </c>
      <c r="J2291" s="132">
        <v>1.0164858362378139E-3</v>
      </c>
      <c r="K2291" s="146">
        <v>3.8300699356133486E-5</v>
      </c>
      <c r="L2291" s="147">
        <v>4.0032487024181636E-5</v>
      </c>
    </row>
    <row r="2292" spans="1:12" ht="15.75" x14ac:dyDescent="0.25">
      <c r="A2292" s="164" t="s">
        <v>126</v>
      </c>
      <c r="B2292" s="126">
        <v>2033</v>
      </c>
      <c r="C2292" s="165" t="s">
        <v>2456</v>
      </c>
      <c r="D2292" s="166">
        <v>2.6939116614911929E-2</v>
      </c>
      <c r="E2292" s="130">
        <v>6.0462062510588605E-3</v>
      </c>
      <c r="F2292" s="131">
        <v>3.3800767210935528E-2</v>
      </c>
      <c r="G2292" s="131">
        <v>8.7749336672026399E-4</v>
      </c>
      <c r="H2292" s="145">
        <v>2.0000005732018801E-3</v>
      </c>
      <c r="I2292" s="145">
        <v>1.5750004513964792E-2</v>
      </c>
      <c r="J2292" s="132">
        <v>9.5285051346573574E-4</v>
      </c>
      <c r="K2292" s="146">
        <v>3.5482289980809374E-5</v>
      </c>
      <c r="L2292" s="147">
        <v>3.7086641683411651E-5</v>
      </c>
    </row>
    <row r="2293" spans="1:12" ht="15.75" x14ac:dyDescent="0.25">
      <c r="A2293" s="164" t="s">
        <v>126</v>
      </c>
      <c r="B2293" s="126">
        <v>2034</v>
      </c>
      <c r="C2293" s="165" t="s">
        <v>2457</v>
      </c>
      <c r="D2293" s="166">
        <v>2.6540374244265523E-2</v>
      </c>
      <c r="E2293" s="130">
        <v>5.4326795975412571E-3</v>
      </c>
      <c r="F2293" s="131">
        <v>3.1415327978457856E-2</v>
      </c>
      <c r="G2293" s="131">
        <v>8.2279591787301953E-4</v>
      </c>
      <c r="H2293" s="145">
        <v>2.0000005732018801E-3</v>
      </c>
      <c r="I2293" s="145">
        <v>1.5750004513964799E-2</v>
      </c>
      <c r="J2293" s="132">
        <v>8.9346785943136744E-4</v>
      </c>
      <c r="K2293" s="146">
        <v>3.2985286171784867E-5</v>
      </c>
      <c r="L2293" s="147">
        <v>3.4476734442433411E-5</v>
      </c>
    </row>
    <row r="2294" spans="1:12" ht="15.75" x14ac:dyDescent="0.25">
      <c r="A2294" s="164" t="s">
        <v>126</v>
      </c>
      <c r="B2294" s="126">
        <v>2035</v>
      </c>
      <c r="C2294" s="165" t="s">
        <v>2458</v>
      </c>
      <c r="D2294" s="166">
        <v>2.6193412301810531E-2</v>
      </c>
      <c r="E2294" s="130">
        <v>4.88987464515671E-3</v>
      </c>
      <c r="F2294" s="131">
        <v>2.9381949227296925E-2</v>
      </c>
      <c r="G2294" s="131">
        <v>7.7262255057283238E-4</v>
      </c>
      <c r="H2294" s="145">
        <v>2.0000005732018805E-3</v>
      </c>
      <c r="I2294" s="145">
        <v>1.5750004513964799E-2</v>
      </c>
      <c r="J2294" s="132">
        <v>8.3899390077625405E-4</v>
      </c>
      <c r="K2294" s="146">
        <v>3.076334779643418E-5</v>
      </c>
      <c r="L2294" s="147">
        <v>3.215432987345487E-5</v>
      </c>
    </row>
    <row r="2295" spans="1:12" ht="15.75" x14ac:dyDescent="0.25">
      <c r="A2295" s="164" t="s">
        <v>126</v>
      </c>
      <c r="B2295" s="126">
        <v>2036</v>
      </c>
      <c r="C2295" s="165" t="s">
        <v>2459</v>
      </c>
      <c r="D2295" s="166">
        <v>2.5893220070210912E-2</v>
      </c>
      <c r="E2295" s="130">
        <v>4.4259996847852085E-3</v>
      </c>
      <c r="F2295" s="131">
        <v>2.7678886017732107E-2</v>
      </c>
      <c r="G2295" s="131">
        <v>7.3009241924348466E-4</v>
      </c>
      <c r="H2295" s="145">
        <v>2.0000005732018727E-3</v>
      </c>
      <c r="I2295" s="145">
        <v>1.575000451396474E-2</v>
      </c>
      <c r="J2295" s="132">
        <v>7.9282625175755854E-4</v>
      </c>
      <c r="K2295" s="146">
        <v>2.869260127615351E-5</v>
      </c>
      <c r="L2295" s="147">
        <v>2.9989953384328695E-5</v>
      </c>
    </row>
    <row r="2296" spans="1:12" ht="15.75" x14ac:dyDescent="0.25">
      <c r="A2296" s="164" t="s">
        <v>126</v>
      </c>
      <c r="B2296" s="126">
        <v>2037</v>
      </c>
      <c r="C2296" s="165" t="s">
        <v>2460</v>
      </c>
      <c r="D2296" s="166">
        <v>2.5636541373097357E-2</v>
      </c>
      <c r="E2296" s="130">
        <v>4.0175280571120931E-3</v>
      </c>
      <c r="F2296" s="131">
        <v>2.6210805874345353E-2</v>
      </c>
      <c r="G2296" s="131">
        <v>6.9182582416866861E-4</v>
      </c>
      <c r="H2296" s="145">
        <v>2.0000005732018779E-3</v>
      </c>
      <c r="I2296" s="145">
        <v>1.5750004513964775E-2</v>
      </c>
      <c r="J2296" s="132">
        <v>7.5128942999901104E-4</v>
      </c>
      <c r="K2296" s="146">
        <v>2.6767160404817934E-5</v>
      </c>
      <c r="L2296" s="147">
        <v>2.7977452620808648E-5</v>
      </c>
    </row>
    <row r="2297" spans="1:12" ht="15.75" x14ac:dyDescent="0.25">
      <c r="A2297" s="164" t="s">
        <v>126</v>
      </c>
      <c r="B2297" s="126">
        <v>2038</v>
      </c>
      <c r="C2297" s="165" t="s">
        <v>2461</v>
      </c>
      <c r="D2297" s="166">
        <v>2.5418056912490775E-2</v>
      </c>
      <c r="E2297" s="130">
        <v>3.647333970573749E-3</v>
      </c>
      <c r="F2297" s="131">
        <v>2.487878611941121E-2</v>
      </c>
      <c r="G2297" s="131">
        <v>6.5780982722369642E-4</v>
      </c>
      <c r="H2297" s="145">
        <v>2.0000005732018801E-3</v>
      </c>
      <c r="I2297" s="145">
        <v>1.5750004513964789E-2</v>
      </c>
      <c r="J2297" s="132">
        <v>7.1435142394407896E-4</v>
      </c>
      <c r="K2297" s="146">
        <v>2.541038514189902E-5</v>
      </c>
      <c r="L2297" s="147">
        <v>2.6559330001101679E-5</v>
      </c>
    </row>
    <row r="2298" spans="1:12" ht="15.75" x14ac:dyDescent="0.25">
      <c r="A2298" s="164" t="s">
        <v>126</v>
      </c>
      <c r="B2298" s="126">
        <v>2039</v>
      </c>
      <c r="C2298" s="165" t="s">
        <v>2462</v>
      </c>
      <c r="D2298" s="166">
        <v>2.5232588549145927E-2</v>
      </c>
      <c r="E2298" s="130">
        <v>3.2977052245783344E-3</v>
      </c>
      <c r="F2298" s="131">
        <v>2.362726270243188E-2</v>
      </c>
      <c r="G2298" s="131">
        <v>6.2729313329240642E-4</v>
      </c>
      <c r="H2298" s="145">
        <v>2.000000573201874E-3</v>
      </c>
      <c r="I2298" s="145">
        <v>1.5750004513964799E-2</v>
      </c>
      <c r="J2298" s="132">
        <v>6.8121113180695286E-4</v>
      </c>
      <c r="K2298" s="146">
        <v>2.4244695647228708E-5</v>
      </c>
      <c r="L2298" s="147">
        <v>2.5340933200152791E-5</v>
      </c>
    </row>
    <row r="2299" spans="1:12" ht="15.75" x14ac:dyDescent="0.25">
      <c r="A2299" s="164" t="s">
        <v>126</v>
      </c>
      <c r="B2299" s="126">
        <v>2040</v>
      </c>
      <c r="C2299" s="165" t="s">
        <v>2463</v>
      </c>
      <c r="D2299" s="166">
        <v>2.5076529799046891E-2</v>
      </c>
      <c r="E2299" s="130">
        <v>2.9884186677401185E-3</v>
      </c>
      <c r="F2299" s="131">
        <v>2.2588461487139506E-2</v>
      </c>
      <c r="G2299" s="131">
        <v>6.0019170091786121E-4</v>
      </c>
      <c r="H2299" s="145">
        <v>2.0000005732018792E-3</v>
      </c>
      <c r="I2299" s="145">
        <v>1.5750004513964785E-2</v>
      </c>
      <c r="J2299" s="132">
        <v>6.5177903106869656E-4</v>
      </c>
      <c r="K2299" s="146">
        <v>2.3225721339024637E-5</v>
      </c>
      <c r="L2299" s="147">
        <v>2.4275885395363241E-5</v>
      </c>
    </row>
    <row r="2300" spans="1:12" ht="15.75" x14ac:dyDescent="0.25">
      <c r="A2300" s="164" t="s">
        <v>126</v>
      </c>
      <c r="B2300" s="126">
        <v>2041</v>
      </c>
      <c r="C2300" s="165" t="s">
        <v>2464</v>
      </c>
      <c r="D2300" s="166">
        <v>2.4947134492818834E-2</v>
      </c>
      <c r="E2300" s="130">
        <v>2.7611305419058337E-3</v>
      </c>
      <c r="F2300" s="131">
        <v>2.178506737637639E-2</v>
      </c>
      <c r="G2300" s="131">
        <v>5.7971681191974116E-4</v>
      </c>
      <c r="H2300" s="145">
        <v>2.0000005732018788E-3</v>
      </c>
      <c r="I2300" s="145">
        <v>1.575000451396473E-2</v>
      </c>
      <c r="J2300" s="132">
        <v>6.2954819294986709E-4</v>
      </c>
      <c r="K2300" s="146">
        <v>2.2341444911445615E-5</v>
      </c>
      <c r="L2300" s="147">
        <v>2.335162591164767E-5</v>
      </c>
    </row>
    <row r="2301" spans="1:12" ht="15.75" x14ac:dyDescent="0.25">
      <c r="A2301" s="164" t="s">
        <v>126</v>
      </c>
      <c r="B2301" s="126">
        <v>2042</v>
      </c>
      <c r="C2301" s="165" t="s">
        <v>2465</v>
      </c>
      <c r="D2301" s="166">
        <v>2.4838790739827872E-2</v>
      </c>
      <c r="E2301" s="130">
        <v>2.5627293434685823E-3</v>
      </c>
      <c r="F2301" s="131">
        <v>2.1045273918403346E-2</v>
      </c>
      <c r="G2301" s="131">
        <v>5.6188095395369594E-4</v>
      </c>
      <c r="H2301" s="145">
        <v>2.0000005732018801E-3</v>
      </c>
      <c r="I2301" s="145">
        <v>1.5750004513964799E-2</v>
      </c>
      <c r="J2301" s="132">
        <v>6.1018253047222769E-4</v>
      </c>
      <c r="K2301" s="146">
        <v>2.1575429568855865E-5</v>
      </c>
      <c r="L2301" s="147">
        <v>2.2550974754408733E-5</v>
      </c>
    </row>
    <row r="2302" spans="1:12" ht="15.75" x14ac:dyDescent="0.25">
      <c r="A2302" s="164" t="s">
        <v>126</v>
      </c>
      <c r="B2302" s="126">
        <v>2043</v>
      </c>
      <c r="C2302" s="165" t="s">
        <v>2466</v>
      </c>
      <c r="D2302" s="166">
        <v>2.4749131573940111E-2</v>
      </c>
      <c r="E2302" s="130">
        <v>2.4115943912063481E-3</v>
      </c>
      <c r="F2302" s="131">
        <v>2.0474894583282322E-2</v>
      </c>
      <c r="G2302" s="131">
        <v>5.4652072279306855E-4</v>
      </c>
      <c r="H2302" s="145">
        <v>2.0000005732018723E-3</v>
      </c>
      <c r="I2302" s="145">
        <v>1.575000451396474E-2</v>
      </c>
      <c r="J2302" s="132">
        <v>5.9350425239437278E-4</v>
      </c>
      <c r="K2302" s="146">
        <v>2.09294271598371E-5</v>
      </c>
      <c r="L2302" s="147">
        <v>2.1875762983047402E-5</v>
      </c>
    </row>
    <row r="2303" spans="1:12" ht="15.75" x14ac:dyDescent="0.25">
      <c r="A2303" s="164" t="s">
        <v>126</v>
      </c>
      <c r="B2303" s="126">
        <v>2044</v>
      </c>
      <c r="C2303" s="165" t="s">
        <v>2467</v>
      </c>
      <c r="D2303" s="166">
        <v>2.4674226965503154E-2</v>
      </c>
      <c r="E2303" s="130">
        <v>2.2955928238213939E-3</v>
      </c>
      <c r="F2303" s="131">
        <v>2.000774453340087E-2</v>
      </c>
      <c r="G2303" s="131">
        <v>5.3327914200972906E-4</v>
      </c>
      <c r="H2303" s="145">
        <v>2.0000005732018762E-3</v>
      </c>
      <c r="I2303" s="145">
        <v>1.5750004513964799E-2</v>
      </c>
      <c r="J2303" s="132">
        <v>5.7912414104684974E-4</v>
      </c>
      <c r="K2303" s="146">
        <v>2.0426404467609657E-5</v>
      </c>
      <c r="L2303" s="147">
        <v>2.1349995836807535E-5</v>
      </c>
    </row>
    <row r="2304" spans="1:12" ht="15.75" x14ac:dyDescent="0.25">
      <c r="A2304" s="164" t="s">
        <v>126</v>
      </c>
      <c r="B2304" s="126">
        <v>2045</v>
      </c>
      <c r="C2304" s="165" t="s">
        <v>2468</v>
      </c>
      <c r="D2304" s="166">
        <v>2.4610401519698098E-2</v>
      </c>
      <c r="E2304" s="130">
        <v>2.2176926266381193E-3</v>
      </c>
      <c r="F2304" s="131">
        <v>1.9689252206568846E-2</v>
      </c>
      <c r="G2304" s="131">
        <v>5.2195670150469305E-4</v>
      </c>
      <c r="H2304" s="145">
        <v>2.0000005732018775E-3</v>
      </c>
      <c r="I2304" s="145">
        <v>1.5750004513964737E-2</v>
      </c>
      <c r="J2304" s="132">
        <v>5.6682654556050366E-4</v>
      </c>
      <c r="K2304" s="146">
        <v>2.0034867790647421E-5</v>
      </c>
      <c r="L2304" s="147">
        <v>2.0940755608731396E-5</v>
      </c>
    </row>
    <row r="2305" spans="1:12" ht="15.75" x14ac:dyDescent="0.25">
      <c r="A2305" s="164" t="s">
        <v>126</v>
      </c>
      <c r="B2305" s="126">
        <v>2046</v>
      </c>
      <c r="C2305" s="165" t="s">
        <v>2469</v>
      </c>
      <c r="D2305" s="166">
        <v>2.4556833783115E-2</v>
      </c>
      <c r="E2305" s="130">
        <v>2.1504605001377271E-3</v>
      </c>
      <c r="F2305" s="131">
        <v>1.9430122864474379E-2</v>
      </c>
      <c r="G2305" s="131">
        <v>5.1226410670908733E-4</v>
      </c>
      <c r="H2305" s="145">
        <v>2.0000005732018797E-3</v>
      </c>
      <c r="I2305" s="145">
        <v>1.5750004513964796E-2</v>
      </c>
      <c r="J2305" s="132">
        <v>5.5630122635293806E-4</v>
      </c>
      <c r="K2305" s="146">
        <v>1.9651110075308201E-5</v>
      </c>
      <c r="L2305" s="147">
        <v>2.0539646072404181E-5</v>
      </c>
    </row>
    <row r="2306" spans="1:12" ht="15.75" x14ac:dyDescent="0.25">
      <c r="A2306" s="164" t="s">
        <v>126</v>
      </c>
      <c r="B2306" s="126">
        <v>2047</v>
      </c>
      <c r="C2306" s="165" t="s">
        <v>2470</v>
      </c>
      <c r="D2306" s="166">
        <v>2.4511619615982236E-2</v>
      </c>
      <c r="E2306" s="130">
        <v>2.0908884579138279E-3</v>
      </c>
      <c r="F2306" s="131">
        <v>1.9198002892389567E-2</v>
      </c>
      <c r="G2306" s="131">
        <v>5.041129557788052E-4</v>
      </c>
      <c r="H2306" s="145">
        <v>2.0000005732018788E-3</v>
      </c>
      <c r="I2306" s="145">
        <v>1.5750004513964796E-2</v>
      </c>
      <c r="J2306" s="132">
        <v>5.4744783924244372E-4</v>
      </c>
      <c r="K2306" s="146">
        <v>1.9374223785641999E-5</v>
      </c>
      <c r="L2306" s="147">
        <v>2.0250240213383938E-5</v>
      </c>
    </row>
    <row r="2307" spans="1:12" ht="15.75" x14ac:dyDescent="0.25">
      <c r="A2307" s="164" t="s">
        <v>126</v>
      </c>
      <c r="B2307" s="126">
        <v>2048</v>
      </c>
      <c r="C2307" s="165" t="s">
        <v>2471</v>
      </c>
      <c r="D2307" s="166">
        <v>2.4473144337008219E-2</v>
      </c>
      <c r="E2307" s="130">
        <v>2.0431817055911899E-3</v>
      </c>
      <c r="F2307" s="131">
        <v>1.9008775161022867E-2</v>
      </c>
      <c r="G2307" s="131">
        <v>4.9718047886815916E-4</v>
      </c>
      <c r="H2307" s="145">
        <v>2.0000005732018745E-3</v>
      </c>
      <c r="I2307" s="145">
        <v>1.5750004513964799E-2</v>
      </c>
      <c r="J2307" s="132">
        <v>5.3992096641572863E-4</v>
      </c>
      <c r="K2307" s="146">
        <v>1.9071494970697324E-5</v>
      </c>
      <c r="L2307" s="147">
        <v>1.9933823344766704E-5</v>
      </c>
    </row>
    <row r="2308" spans="1:12" ht="15.75" x14ac:dyDescent="0.25">
      <c r="A2308" s="164" t="s">
        <v>126</v>
      </c>
      <c r="B2308" s="126">
        <v>2049</v>
      </c>
      <c r="C2308" s="165" t="s">
        <v>2472</v>
      </c>
      <c r="D2308" s="166">
        <v>2.4441132912946625E-2</v>
      </c>
      <c r="E2308" s="130">
        <v>2.0255250708726951E-3</v>
      </c>
      <c r="F2308" s="131">
        <v>1.8999513728246313E-2</v>
      </c>
      <c r="G2308" s="131">
        <v>4.9289131089667534E-4</v>
      </c>
      <c r="H2308" s="145">
        <v>2.0000005732018797E-3</v>
      </c>
      <c r="I2308" s="145">
        <v>1.5750004513964799E-2</v>
      </c>
      <c r="J2308" s="132">
        <v>5.3526475144556412E-4</v>
      </c>
      <c r="K2308" s="146">
        <v>1.8867449947444199E-5</v>
      </c>
      <c r="L2308" s="147">
        <v>1.9720552310998471E-5</v>
      </c>
    </row>
    <row r="2309" spans="1:12" ht="15.75" x14ac:dyDescent="0.25">
      <c r="A2309" s="164" t="s">
        <v>126</v>
      </c>
      <c r="B2309" s="126">
        <v>2050</v>
      </c>
      <c r="C2309" s="165" t="s">
        <v>2473</v>
      </c>
      <c r="D2309" s="166">
        <v>2.4415736784412601E-2</v>
      </c>
      <c r="E2309" s="130">
        <v>2.010682413044054E-3</v>
      </c>
      <c r="F2309" s="131">
        <v>1.8992006817135792E-2</v>
      </c>
      <c r="G2309" s="131">
        <v>4.8928139800523841E-4</v>
      </c>
      <c r="H2309" s="145">
        <v>2.0000005732018792E-3</v>
      </c>
      <c r="I2309" s="145">
        <v>1.5750004513964799E-2</v>
      </c>
      <c r="J2309" s="132">
        <v>5.3134881268347527E-4</v>
      </c>
      <c r="K2309" s="146">
        <v>1.8627433046971654E-5</v>
      </c>
      <c r="L2309" s="147">
        <v>1.9469682911345782E-5</v>
      </c>
    </row>
    <row r="2310" spans="1:12" ht="15.75" x14ac:dyDescent="0.25">
      <c r="A2310" s="164" t="s">
        <v>119</v>
      </c>
      <c r="B2310" s="126">
        <v>2015</v>
      </c>
      <c r="C2310" s="165" t="s">
        <v>2474</v>
      </c>
      <c r="D2310" s="166">
        <v>4.3937382208446868E-2</v>
      </c>
      <c r="E2310" s="130">
        <v>7.6780313796834004E-2</v>
      </c>
      <c r="F2310" s="131">
        <v>0.27468382803117986</v>
      </c>
      <c r="G2310" s="131">
        <v>2.7004581174489817E-3</v>
      </c>
      <c r="H2310" s="145">
        <v>2.0000005732018805E-3</v>
      </c>
      <c r="I2310" s="145">
        <v>1.5750004513964799E-2</v>
      </c>
      <c r="J2310" s="132">
        <v>2.9178104966204412E-3</v>
      </c>
      <c r="K2310" s="146">
        <v>3.2821423405999438E-4</v>
      </c>
      <c r="L2310" s="147">
        <v>3.4305462529509378E-4</v>
      </c>
    </row>
    <row r="2311" spans="1:12" ht="15.75" x14ac:dyDescent="0.25">
      <c r="A2311" s="164" t="s">
        <v>119</v>
      </c>
      <c r="B2311" s="126">
        <v>2016</v>
      </c>
      <c r="C2311" s="165" t="s">
        <v>2475</v>
      </c>
      <c r="D2311" s="166">
        <v>4.3010856957960864E-2</v>
      </c>
      <c r="E2311" s="130">
        <v>6.2885536929820574E-2</v>
      </c>
      <c r="F2311" s="131">
        <v>0.23357232723711174</v>
      </c>
      <c r="G2311" s="131">
        <v>2.4442938259219729E-3</v>
      </c>
      <c r="H2311" s="145">
        <v>2.0000005732018797E-3</v>
      </c>
      <c r="I2311" s="145">
        <v>1.5750004513964803E-2</v>
      </c>
      <c r="J2311" s="132">
        <v>2.6439219358068266E-3</v>
      </c>
      <c r="K2311" s="146">
        <v>2.6224229831735496E-4</v>
      </c>
      <c r="L2311" s="147">
        <v>2.7409973136430167E-4</v>
      </c>
    </row>
    <row r="2312" spans="1:12" ht="15.75" x14ac:dyDescent="0.25">
      <c r="A2312" s="164" t="s">
        <v>119</v>
      </c>
      <c r="B2312" s="126">
        <v>2017</v>
      </c>
      <c r="C2312" s="165" t="s">
        <v>2476</v>
      </c>
      <c r="D2312" s="166">
        <v>4.2025585838185324E-2</v>
      </c>
      <c r="E2312" s="130">
        <v>5.2588789068691473E-2</v>
      </c>
      <c r="F2312" s="131">
        <v>0.20042512703619839</v>
      </c>
      <c r="G2312" s="131">
        <v>2.3119975908519061E-3</v>
      </c>
      <c r="H2312" s="145">
        <v>2.0000005732018784E-3</v>
      </c>
      <c r="I2312" s="145">
        <v>1.5750004513964799E-2</v>
      </c>
      <c r="J2312" s="132">
        <v>2.5022486709021579E-3</v>
      </c>
      <c r="K2312" s="146">
        <v>2.3730432226912816E-4</v>
      </c>
      <c r="L2312" s="147">
        <v>2.4803417069980391E-4</v>
      </c>
    </row>
    <row r="2313" spans="1:12" ht="15.75" x14ac:dyDescent="0.25">
      <c r="A2313" s="164" t="s">
        <v>119</v>
      </c>
      <c r="B2313" s="126">
        <v>2018</v>
      </c>
      <c r="C2313" s="165" t="s">
        <v>2477</v>
      </c>
      <c r="D2313" s="166">
        <v>4.0988241780967771E-2</v>
      </c>
      <c r="E2313" s="130">
        <v>4.3651289210871407E-2</v>
      </c>
      <c r="F2313" s="131">
        <v>0.17136721645030495</v>
      </c>
      <c r="G2313" s="131">
        <v>2.2238052471952523E-3</v>
      </c>
      <c r="H2313" s="145">
        <v>2.0000005732018801E-3</v>
      </c>
      <c r="I2313" s="145">
        <v>1.5750004513964803E-2</v>
      </c>
      <c r="J2313" s="132">
        <v>2.4081814823100731E-3</v>
      </c>
      <c r="K2313" s="146">
        <v>2.156677746895669E-4</v>
      </c>
      <c r="L2313" s="147">
        <v>2.2541931444945308E-4</v>
      </c>
    </row>
    <row r="2314" spans="1:12" ht="15.75" x14ac:dyDescent="0.25">
      <c r="A2314" s="164" t="s">
        <v>119</v>
      </c>
      <c r="B2314" s="126">
        <v>2019</v>
      </c>
      <c r="C2314" s="165" t="s">
        <v>2478</v>
      </c>
      <c r="D2314" s="166">
        <v>3.9876034140765793E-2</v>
      </c>
      <c r="E2314" s="130">
        <v>3.6147631876126643E-2</v>
      </c>
      <c r="F2314" s="131">
        <v>0.14647695284190468</v>
      </c>
      <c r="G2314" s="131">
        <v>2.1589424026658916E-3</v>
      </c>
      <c r="H2314" s="145">
        <v>2.0000005732018801E-3</v>
      </c>
      <c r="I2314" s="145">
        <v>1.5750004513964803E-2</v>
      </c>
      <c r="J2314" s="132">
        <v>2.3391104563475181E-3</v>
      </c>
      <c r="K2314" s="146">
        <v>1.9699662654840727E-4</v>
      </c>
      <c r="L2314" s="147">
        <v>2.0590393984134205E-4</v>
      </c>
    </row>
    <row r="2315" spans="1:12" ht="15.75" x14ac:dyDescent="0.25">
      <c r="A2315" s="164" t="s">
        <v>119</v>
      </c>
      <c r="B2315" s="126">
        <v>2020</v>
      </c>
      <c r="C2315" s="165" t="s">
        <v>2479</v>
      </c>
      <c r="D2315" s="166">
        <v>3.8780479711584513E-2</v>
      </c>
      <c r="E2315" s="130">
        <v>3.0601494316673993E-2</v>
      </c>
      <c r="F2315" s="131">
        <v>0.12562365567221465</v>
      </c>
      <c r="G2315" s="131">
        <v>2.079036349002231E-3</v>
      </c>
      <c r="H2315" s="145">
        <v>2.0000005732018784E-3</v>
      </c>
      <c r="I2315" s="145">
        <v>1.5750004513964803E-2</v>
      </c>
      <c r="J2315" s="132">
        <v>2.2530831250788218E-3</v>
      </c>
      <c r="K2315" s="146">
        <v>1.810972025372135E-4</v>
      </c>
      <c r="L2315" s="147">
        <v>1.8928561442901106E-4</v>
      </c>
    </row>
    <row r="2316" spans="1:12" ht="15.75" x14ac:dyDescent="0.25">
      <c r="A2316" s="164" t="s">
        <v>119</v>
      </c>
      <c r="B2316" s="126">
        <v>2021</v>
      </c>
      <c r="C2316" s="165" t="s">
        <v>2480</v>
      </c>
      <c r="D2316" s="166">
        <v>3.7719587045689125E-2</v>
      </c>
      <c r="E2316" s="130">
        <v>2.6345248533956298E-2</v>
      </c>
      <c r="F2316" s="131">
        <v>0.10817046941297635</v>
      </c>
      <c r="G2316" s="131">
        <v>1.9841837572447626E-3</v>
      </c>
      <c r="H2316" s="145">
        <v>2.0000005732018805E-3</v>
      </c>
      <c r="I2316" s="145">
        <v>1.5750004513964803E-2</v>
      </c>
      <c r="J2316" s="132">
        <v>2.1506625713510813E-3</v>
      </c>
      <c r="K2316" s="146">
        <v>1.6621198990508443E-4</v>
      </c>
      <c r="L2316" s="147">
        <v>1.7372735853381048E-4</v>
      </c>
    </row>
    <row r="2317" spans="1:12" ht="15.75" x14ac:dyDescent="0.25">
      <c r="A2317" s="164" t="s">
        <v>119</v>
      </c>
      <c r="B2317" s="126">
        <v>2022</v>
      </c>
      <c r="C2317" s="165" t="s">
        <v>2481</v>
      </c>
      <c r="D2317" s="166">
        <v>3.6622413961176326E-2</v>
      </c>
      <c r="E2317" s="130">
        <v>2.2219392453026877E-2</v>
      </c>
      <c r="F2317" s="131">
        <v>9.3082924276014598E-2</v>
      </c>
      <c r="G2317" s="131">
        <v>1.8780781082118948E-3</v>
      </c>
      <c r="H2317" s="145">
        <v>2.0000005732018801E-3</v>
      </c>
      <c r="I2317" s="145">
        <v>1.5750004513964796E-2</v>
      </c>
      <c r="J2317" s="132">
        <v>2.0360846489120405E-3</v>
      </c>
      <c r="K2317" s="146">
        <v>1.5131364639937113E-4</v>
      </c>
      <c r="L2317" s="147">
        <v>1.5815537804518938E-4</v>
      </c>
    </row>
    <row r="2318" spans="1:12" ht="15.75" x14ac:dyDescent="0.25">
      <c r="A2318" s="164" t="s">
        <v>119</v>
      </c>
      <c r="B2318" s="126">
        <v>2023</v>
      </c>
      <c r="C2318" s="165" t="s">
        <v>2482</v>
      </c>
      <c r="D2318" s="166">
        <v>3.5532006854337141E-2</v>
      </c>
      <c r="E2318" s="130">
        <v>1.9146548142205445E-2</v>
      </c>
      <c r="F2318" s="131">
        <v>8.0746407824190111E-2</v>
      </c>
      <c r="G2318" s="131">
        <v>1.7793937584448785E-3</v>
      </c>
      <c r="H2318" s="145">
        <v>2.0000005732018805E-3</v>
      </c>
      <c r="I2318" s="145">
        <v>1.5750004513964796E-2</v>
      </c>
      <c r="J2318" s="132">
        <v>1.9294837485546339E-3</v>
      </c>
      <c r="K2318" s="146">
        <v>1.350099692073807E-4</v>
      </c>
      <c r="L2318" s="147">
        <v>1.4111452091707252E-4</v>
      </c>
    </row>
    <row r="2319" spans="1:12" ht="15.75" x14ac:dyDescent="0.25">
      <c r="A2319" s="164" t="s">
        <v>119</v>
      </c>
      <c r="B2319" s="126">
        <v>2024</v>
      </c>
      <c r="C2319" s="165" t="s">
        <v>2483</v>
      </c>
      <c r="D2319" s="166">
        <v>3.4585082743171541E-2</v>
      </c>
      <c r="E2319" s="130">
        <v>1.6548018030360444E-2</v>
      </c>
      <c r="F2319" s="131">
        <v>7.0416688314215534E-2</v>
      </c>
      <c r="G2319" s="131">
        <v>1.6877832087056352E-3</v>
      </c>
      <c r="H2319" s="145">
        <v>2.0000005732018797E-3</v>
      </c>
      <c r="I2319" s="145">
        <v>1.5750004513964796E-2</v>
      </c>
      <c r="J2319" s="132">
        <v>1.8306380799774456E-3</v>
      </c>
      <c r="K2319" s="146">
        <v>1.1724927626631057E-4</v>
      </c>
      <c r="L2319" s="147">
        <v>1.2255076825311526E-4</v>
      </c>
    </row>
    <row r="2320" spans="1:12" ht="15.75" x14ac:dyDescent="0.25">
      <c r="A2320" s="164" t="s">
        <v>119</v>
      </c>
      <c r="B2320" s="126">
        <v>2025</v>
      </c>
      <c r="C2320" s="165" t="s">
        <v>2484</v>
      </c>
      <c r="D2320" s="166">
        <v>3.3511325080949651E-2</v>
      </c>
      <c r="E2320" s="130">
        <v>1.4457614878053287E-2</v>
      </c>
      <c r="F2320" s="131">
        <v>6.2095681672829854E-2</v>
      </c>
      <c r="G2320" s="131">
        <v>1.6136274083417934E-3</v>
      </c>
      <c r="H2320" s="145">
        <v>2.0000005732018784E-3</v>
      </c>
      <c r="I2320" s="145">
        <v>1.5750004513964799E-2</v>
      </c>
      <c r="J2320" s="132">
        <v>1.7505216478874968E-3</v>
      </c>
      <c r="K2320" s="146">
        <v>1.0487226824990056E-4</v>
      </c>
      <c r="L2320" s="147">
        <v>1.0961412685636307E-4</v>
      </c>
    </row>
    <row r="2321" spans="1:12" ht="15.75" x14ac:dyDescent="0.25">
      <c r="A2321" s="164" t="s">
        <v>119</v>
      </c>
      <c r="B2321" s="126">
        <v>2026</v>
      </c>
      <c r="C2321" s="165" t="s">
        <v>2485</v>
      </c>
      <c r="D2321" s="166">
        <v>3.2556246027196235E-2</v>
      </c>
      <c r="E2321" s="130">
        <v>1.2639852865778329E-2</v>
      </c>
      <c r="F2321" s="131">
        <v>5.5217087302656731E-2</v>
      </c>
      <c r="G2321" s="131">
        <v>1.5279462197182712E-3</v>
      </c>
      <c r="H2321" s="145">
        <v>2.0000005732018784E-3</v>
      </c>
      <c r="I2321" s="145">
        <v>1.5750004513964803E-2</v>
      </c>
      <c r="J2321" s="132">
        <v>1.6579569336891359E-3</v>
      </c>
      <c r="K2321" s="146">
        <v>9.0227216856098171E-5</v>
      </c>
      <c r="L2321" s="147">
        <v>9.4306891224985807E-5</v>
      </c>
    </row>
    <row r="2322" spans="1:12" ht="15.75" x14ac:dyDescent="0.25">
      <c r="A2322" s="164" t="s">
        <v>119</v>
      </c>
      <c r="B2322" s="126">
        <v>2027</v>
      </c>
      <c r="C2322" s="165" t="s">
        <v>2486</v>
      </c>
      <c r="D2322" s="166">
        <v>3.1700417905763015E-2</v>
      </c>
      <c r="E2322" s="130">
        <v>1.1184755444063691E-2</v>
      </c>
      <c r="F2322" s="131">
        <v>4.9531647049920677E-2</v>
      </c>
      <c r="G2322" s="131">
        <v>1.4447738352894699E-3</v>
      </c>
      <c r="H2322" s="145">
        <v>2.0000005732018797E-3</v>
      </c>
      <c r="I2322" s="145">
        <v>1.5750004513964792E-2</v>
      </c>
      <c r="J2322" s="132">
        <v>1.5682185473062382E-3</v>
      </c>
      <c r="K2322" s="146">
        <v>7.3268939285538079E-5</v>
      </c>
      <c r="L2322" s="147">
        <v>7.6581835593927361E-5</v>
      </c>
    </row>
    <row r="2323" spans="1:12" ht="15.75" x14ac:dyDescent="0.25">
      <c r="A2323" s="164" t="s">
        <v>119</v>
      </c>
      <c r="B2323" s="126">
        <v>2028</v>
      </c>
      <c r="C2323" s="165" t="s">
        <v>2487</v>
      </c>
      <c r="D2323" s="166">
        <v>3.0939202441190854E-2</v>
      </c>
      <c r="E2323" s="130">
        <v>9.9763536951652972E-3</v>
      </c>
      <c r="F2323" s="131">
        <v>4.4839215996649771E-2</v>
      </c>
      <c r="G2323" s="131">
        <v>1.3588324974676874E-3</v>
      </c>
      <c r="H2323" s="145">
        <v>2.0000005732018745E-3</v>
      </c>
      <c r="I2323" s="145">
        <v>1.5750004513964799E-2</v>
      </c>
      <c r="J2323" s="132">
        <v>1.4753061720761385E-3</v>
      </c>
      <c r="K2323" s="146">
        <v>6.013237047460706E-5</v>
      </c>
      <c r="L2323" s="147">
        <v>6.2851289434026752E-5</v>
      </c>
    </row>
    <row r="2324" spans="1:12" ht="15.75" x14ac:dyDescent="0.25">
      <c r="A2324" s="164" t="s">
        <v>119</v>
      </c>
      <c r="B2324" s="126">
        <v>2029</v>
      </c>
      <c r="C2324" s="165" t="s">
        <v>2488</v>
      </c>
      <c r="D2324" s="166">
        <v>3.0259956091592845E-2</v>
      </c>
      <c r="E2324" s="130">
        <v>8.9140354820538888E-3</v>
      </c>
      <c r="F2324" s="131">
        <v>4.0817400067948928E-2</v>
      </c>
      <c r="G2324" s="131">
        <v>1.2777776423087213E-3</v>
      </c>
      <c r="H2324" s="145">
        <v>2.0000005732018801E-3</v>
      </c>
      <c r="I2324" s="145">
        <v>1.5750004513964799E-2</v>
      </c>
      <c r="J2324" s="132">
        <v>1.3875186701026623E-3</v>
      </c>
      <c r="K2324" s="146">
        <v>5.1470596963921004E-5</v>
      </c>
      <c r="L2324" s="147">
        <v>5.3797868961238136E-5</v>
      </c>
    </row>
    <row r="2325" spans="1:12" ht="15.75" x14ac:dyDescent="0.25">
      <c r="A2325" s="164" t="s">
        <v>119</v>
      </c>
      <c r="B2325" s="126">
        <v>2030</v>
      </c>
      <c r="C2325" s="165" t="s">
        <v>2489</v>
      </c>
      <c r="D2325" s="166">
        <v>2.9656018345988862E-2</v>
      </c>
      <c r="E2325" s="130">
        <v>8.0273854387635877E-3</v>
      </c>
      <c r="F2325" s="131">
        <v>3.749465754714415E-2</v>
      </c>
      <c r="G2325" s="131">
        <v>1.2009001867960684E-3</v>
      </c>
      <c r="H2325" s="145">
        <v>2.0000005732018801E-3</v>
      </c>
      <c r="I2325" s="145">
        <v>1.5750004513964796E-2</v>
      </c>
      <c r="J2325" s="132">
        <v>1.3042085149486118E-3</v>
      </c>
      <c r="K2325" s="146">
        <v>4.4365292828540373E-5</v>
      </c>
      <c r="L2325" s="147">
        <v>4.6371294502175759E-5</v>
      </c>
    </row>
    <row r="2326" spans="1:12" ht="15.75" x14ac:dyDescent="0.25">
      <c r="A2326" s="164" t="s">
        <v>119</v>
      </c>
      <c r="B2326" s="126">
        <v>2031</v>
      </c>
      <c r="C2326" s="165" t="s">
        <v>2490</v>
      </c>
      <c r="D2326" s="166">
        <v>2.9134485614488892E-2</v>
      </c>
      <c r="E2326" s="130">
        <v>7.2450837452150479E-3</v>
      </c>
      <c r="F2326" s="131">
        <v>3.4614710412360673E-2</v>
      </c>
      <c r="G2326" s="131">
        <v>1.1299359158410006E-3</v>
      </c>
      <c r="H2326" s="145">
        <v>2.0000005732018801E-3</v>
      </c>
      <c r="I2326" s="145">
        <v>1.5750004513964796E-2</v>
      </c>
      <c r="J2326" s="132">
        <v>1.2271791638582099E-3</v>
      </c>
      <c r="K2326" s="146">
        <v>4.080739307368639E-5</v>
      </c>
      <c r="L2326" s="147">
        <v>4.2652522308353676E-5</v>
      </c>
    </row>
    <row r="2327" spans="1:12" ht="15.75" x14ac:dyDescent="0.25">
      <c r="A2327" s="164" t="s">
        <v>119</v>
      </c>
      <c r="B2327" s="126">
        <v>2032</v>
      </c>
      <c r="C2327" s="165" t="s">
        <v>2491</v>
      </c>
      <c r="D2327" s="166">
        <v>2.8661051772337496E-2</v>
      </c>
      <c r="E2327" s="130">
        <v>6.5749279432076998E-3</v>
      </c>
      <c r="F2327" s="131">
        <v>3.2238823077119373E-2</v>
      </c>
      <c r="G2327" s="131">
        <v>1.0626533164420607E-3</v>
      </c>
      <c r="H2327" s="145">
        <v>2.0000005732018801E-3</v>
      </c>
      <c r="I2327" s="145">
        <v>1.5750004513964796E-2</v>
      </c>
      <c r="J2327" s="132">
        <v>1.1541770502208589E-3</v>
      </c>
      <c r="K2327" s="146">
        <v>3.6704753558845111E-5</v>
      </c>
      <c r="L2327" s="147">
        <v>3.8364379639844403E-5</v>
      </c>
    </row>
    <row r="2328" spans="1:12" ht="15.75" x14ac:dyDescent="0.25">
      <c r="A2328" s="164" t="s">
        <v>119</v>
      </c>
      <c r="B2328" s="126">
        <v>2033</v>
      </c>
      <c r="C2328" s="165" t="s">
        <v>2492</v>
      </c>
      <c r="D2328" s="166">
        <v>2.8244353436521628E-2</v>
      </c>
      <c r="E2328" s="130">
        <v>5.9945375602115866E-3</v>
      </c>
      <c r="F2328" s="131">
        <v>3.026483739488663E-2</v>
      </c>
      <c r="G2328" s="131">
        <v>1.000830828096955E-3</v>
      </c>
      <c r="H2328" s="145">
        <v>2.0000005732018801E-3</v>
      </c>
      <c r="I2328" s="145">
        <v>1.5750004513964803E-2</v>
      </c>
      <c r="J2328" s="132">
        <v>1.0870468212330049E-3</v>
      </c>
      <c r="K2328" s="146">
        <v>3.4171040124109861E-5</v>
      </c>
      <c r="L2328" s="147">
        <v>3.5716102926777264E-5</v>
      </c>
    </row>
    <row r="2329" spans="1:12" ht="15.75" x14ac:dyDescent="0.25">
      <c r="A2329" s="164" t="s">
        <v>119</v>
      </c>
      <c r="B2329" s="126">
        <v>2034</v>
      </c>
      <c r="C2329" s="165" t="s">
        <v>2493</v>
      </c>
      <c r="D2329" s="166">
        <v>2.7878637255220606E-2</v>
      </c>
      <c r="E2329" s="130">
        <v>5.4677635982847599E-3</v>
      </c>
      <c r="F2329" s="131">
        <v>2.8540166443818047E-2</v>
      </c>
      <c r="G2329" s="131">
        <v>9.4256340395595343E-4</v>
      </c>
      <c r="H2329" s="145">
        <v>2.0000005732018784E-3</v>
      </c>
      <c r="I2329" s="145">
        <v>1.5750004513964803E-2</v>
      </c>
      <c r="J2329" s="132">
        <v>1.0237661030357095E-3</v>
      </c>
      <c r="K2329" s="146">
        <v>3.2037223499541518E-5</v>
      </c>
      <c r="L2329" s="147">
        <v>3.3485804583116998E-5</v>
      </c>
    </row>
    <row r="2330" spans="1:12" ht="15.75" x14ac:dyDescent="0.25">
      <c r="A2330" s="164" t="s">
        <v>119</v>
      </c>
      <c r="B2330" s="126">
        <v>2035</v>
      </c>
      <c r="C2330" s="165" t="s">
        <v>2494</v>
      </c>
      <c r="D2330" s="166">
        <v>2.7560937647553359E-2</v>
      </c>
      <c r="E2330" s="130">
        <v>4.9948783872316663E-3</v>
      </c>
      <c r="F2330" s="131">
        <v>2.7072405791300339E-2</v>
      </c>
      <c r="G2330" s="131">
        <v>8.8791227630744722E-4</v>
      </c>
      <c r="H2330" s="145">
        <v>2.0000005732018788E-3</v>
      </c>
      <c r="I2330" s="145">
        <v>1.5750004513964789E-2</v>
      </c>
      <c r="J2330" s="132">
        <v>9.6441220279114184E-4</v>
      </c>
      <c r="K2330" s="146">
        <v>3.0050529874931345E-5</v>
      </c>
      <c r="L2330" s="147">
        <v>3.1409281488624338E-5</v>
      </c>
    </row>
    <row r="2331" spans="1:12" ht="15.75" x14ac:dyDescent="0.25">
      <c r="A2331" s="164" t="s">
        <v>119</v>
      </c>
      <c r="B2331" s="126">
        <v>2036</v>
      </c>
      <c r="C2331" s="165" t="s">
        <v>2495</v>
      </c>
      <c r="D2331" s="166">
        <v>2.7285894954059434E-2</v>
      </c>
      <c r="E2331" s="130">
        <v>4.5713298041518491E-3</v>
      </c>
      <c r="F2331" s="131">
        <v>2.5800127988121369E-2</v>
      </c>
      <c r="G2331" s="131">
        <v>8.3998361696427945E-4</v>
      </c>
      <c r="H2331" s="145">
        <v>2.0000005732018801E-3</v>
      </c>
      <c r="I2331" s="145">
        <v>1.5750004513964796E-2</v>
      </c>
      <c r="J2331" s="132">
        <v>9.1236723287999998E-4</v>
      </c>
      <c r="K2331" s="146">
        <v>2.8119701138370991E-5</v>
      </c>
      <c r="L2331" s="147">
        <v>2.9391149244522418E-5</v>
      </c>
    </row>
    <row r="2332" spans="1:12" ht="15.75" x14ac:dyDescent="0.25">
      <c r="A2332" s="164" t="s">
        <v>119</v>
      </c>
      <c r="B2332" s="126">
        <v>2037</v>
      </c>
      <c r="C2332" s="165" t="s">
        <v>2496</v>
      </c>
      <c r="D2332" s="166">
        <v>2.705066766508608E-2</v>
      </c>
      <c r="E2332" s="130">
        <v>4.2091883073667163E-3</v>
      </c>
      <c r="F2332" s="131">
        <v>2.4757853925975314E-2</v>
      </c>
      <c r="G2332" s="131">
        <v>7.9665855439393744E-4</v>
      </c>
      <c r="H2332" s="145">
        <v>2.0000005732018805E-3</v>
      </c>
      <c r="I2332" s="145">
        <v>1.5750004513964799E-2</v>
      </c>
      <c r="J2332" s="132">
        <v>8.6531700448487547E-4</v>
      </c>
      <c r="K2332" s="146">
        <v>2.6474177820235327E-5</v>
      </c>
      <c r="L2332" s="147">
        <v>2.7671222663842188E-5</v>
      </c>
    </row>
    <row r="2333" spans="1:12" ht="15.75" x14ac:dyDescent="0.25">
      <c r="A2333" s="164" t="s">
        <v>119</v>
      </c>
      <c r="B2333" s="126">
        <v>2038</v>
      </c>
      <c r="C2333" s="165" t="s">
        <v>2497</v>
      </c>
      <c r="D2333" s="166">
        <v>2.6850744192169852E-2</v>
      </c>
      <c r="E2333" s="130">
        <v>3.8709336851528585E-3</v>
      </c>
      <c r="F2333" s="131">
        <v>2.3784371496511764E-2</v>
      </c>
      <c r="G2333" s="131">
        <v>7.5732856150496268E-4</v>
      </c>
      <c r="H2333" s="145">
        <v>2.0000005732018797E-3</v>
      </c>
      <c r="I2333" s="145">
        <v>1.5750004513964796E-2</v>
      </c>
      <c r="J2333" s="132">
        <v>8.2259662905181084E-4</v>
      </c>
      <c r="K2333" s="146">
        <v>2.5186166893392907E-5</v>
      </c>
      <c r="L2333" s="147">
        <v>2.6324973598351872E-5</v>
      </c>
    </row>
    <row r="2334" spans="1:12" ht="15.75" x14ac:dyDescent="0.25">
      <c r="A2334" s="164" t="s">
        <v>119</v>
      </c>
      <c r="B2334" s="126">
        <v>2039</v>
      </c>
      <c r="C2334" s="165" t="s">
        <v>2498</v>
      </c>
      <c r="D2334" s="166">
        <v>2.6681443969094783E-2</v>
      </c>
      <c r="E2334" s="130">
        <v>3.5492797862006834E-3</v>
      </c>
      <c r="F2334" s="131">
        <v>2.2864135042246599E-2</v>
      </c>
      <c r="G2334" s="131">
        <v>7.2176857447002116E-4</v>
      </c>
      <c r="H2334" s="145">
        <v>2.0000005732018801E-3</v>
      </c>
      <c r="I2334" s="145">
        <v>1.5750004513964803E-2</v>
      </c>
      <c r="J2334" s="132">
        <v>7.839685868661154E-4</v>
      </c>
      <c r="K2334" s="146">
        <v>2.4084397174783668E-5</v>
      </c>
      <c r="L2334" s="147">
        <v>2.5173386742097719E-5</v>
      </c>
    </row>
    <row r="2335" spans="1:12" ht="15.75" x14ac:dyDescent="0.25">
      <c r="A2335" s="164" t="s">
        <v>119</v>
      </c>
      <c r="B2335" s="126">
        <v>2040</v>
      </c>
      <c r="C2335" s="165" t="s">
        <v>2499</v>
      </c>
      <c r="D2335" s="166">
        <v>2.6538914457465531E-2</v>
      </c>
      <c r="E2335" s="130">
        <v>3.2605264976982261E-3</v>
      </c>
      <c r="F2335" s="131">
        <v>2.2103194677117008E-2</v>
      </c>
      <c r="G2335" s="131">
        <v>6.8998757133143321E-4</v>
      </c>
      <c r="H2335" s="145">
        <v>2.0000005732018801E-3</v>
      </c>
      <c r="I2335" s="145">
        <v>1.5750004513964799E-2</v>
      </c>
      <c r="J2335" s="132">
        <v>7.4944354668157666E-4</v>
      </c>
      <c r="K2335" s="146">
        <v>2.3147528272083345E-5</v>
      </c>
      <c r="L2335" s="147">
        <v>2.4194156784911465E-5</v>
      </c>
    </row>
    <row r="2336" spans="1:12" ht="15.75" x14ac:dyDescent="0.25">
      <c r="A2336" s="164" t="s">
        <v>119</v>
      </c>
      <c r="B2336" s="126">
        <v>2041</v>
      </c>
      <c r="C2336" s="165" t="s">
        <v>2500</v>
      </c>
      <c r="D2336" s="166">
        <v>2.6421246064041552E-2</v>
      </c>
      <c r="E2336" s="130">
        <v>3.0285368234148216E-3</v>
      </c>
      <c r="F2336" s="131">
        <v>2.1469808205019626E-2</v>
      </c>
      <c r="G2336" s="131">
        <v>6.651709963303563E-4</v>
      </c>
      <c r="H2336" s="145">
        <v>2.0000005732018801E-3</v>
      </c>
      <c r="I2336" s="145">
        <v>1.5750004513964799E-2</v>
      </c>
      <c r="J2336" s="132">
        <v>7.2248720565799872E-4</v>
      </c>
      <c r="K2336" s="146">
        <v>2.2346394756658649E-5</v>
      </c>
      <c r="L2336" s="147">
        <v>2.3356799566896638E-5</v>
      </c>
    </row>
    <row r="2337" spans="1:12" ht="15.75" x14ac:dyDescent="0.25">
      <c r="A2337" s="164" t="s">
        <v>119</v>
      </c>
      <c r="B2337" s="126">
        <v>2042</v>
      </c>
      <c r="C2337" s="165" t="s">
        <v>2501</v>
      </c>
      <c r="D2337" s="166">
        <v>2.6322417177258941E-2</v>
      </c>
      <c r="E2337" s="130">
        <v>2.8276541720852863E-3</v>
      </c>
      <c r="F2337" s="131">
        <v>2.0884620462003074E-2</v>
      </c>
      <c r="G2337" s="131">
        <v>6.4350160281567736E-4</v>
      </c>
      <c r="H2337" s="145">
        <v>2.0000005732018792E-3</v>
      </c>
      <c r="I2337" s="145">
        <v>1.5750004513964799E-2</v>
      </c>
      <c r="J2337" s="132">
        <v>6.989483807865707E-4</v>
      </c>
      <c r="K2337" s="146">
        <v>2.1671061372723455E-5</v>
      </c>
      <c r="L2337" s="147">
        <v>2.26509306040874E-5</v>
      </c>
    </row>
    <row r="2338" spans="1:12" ht="15.75" x14ac:dyDescent="0.25">
      <c r="A2338" s="164" t="s">
        <v>119</v>
      </c>
      <c r="B2338" s="126">
        <v>2043</v>
      </c>
      <c r="C2338" s="165" t="s">
        <v>2502</v>
      </c>
      <c r="D2338" s="166">
        <v>2.624086124001529E-2</v>
      </c>
      <c r="E2338" s="130">
        <v>2.6763101496233089E-3</v>
      </c>
      <c r="F2338" s="131">
        <v>2.0446214165820684E-2</v>
      </c>
      <c r="G2338" s="131">
        <v>6.2483082514232799E-4</v>
      </c>
      <c r="H2338" s="145">
        <v>2.0000005732018732E-3</v>
      </c>
      <c r="I2338" s="145">
        <v>1.5750004513964803E-2</v>
      </c>
      <c r="J2338" s="132">
        <v>6.7866554438732619E-4</v>
      </c>
      <c r="K2338" s="146">
        <v>2.1120324262129955E-5</v>
      </c>
      <c r="L2338" s="147">
        <v>2.20752916052126E-5</v>
      </c>
    </row>
    <row r="2339" spans="1:12" ht="15.75" x14ac:dyDescent="0.25">
      <c r="A2339" s="164" t="s">
        <v>119</v>
      </c>
      <c r="B2339" s="126">
        <v>2044</v>
      </c>
      <c r="C2339" s="165" t="s">
        <v>2503</v>
      </c>
      <c r="D2339" s="166">
        <v>2.6172481561096635E-2</v>
      </c>
      <c r="E2339" s="130">
        <v>2.5624134087892264E-3</v>
      </c>
      <c r="F2339" s="131">
        <v>2.0095254554491598E-2</v>
      </c>
      <c r="G2339" s="131">
        <v>6.087407621753327E-4</v>
      </c>
      <c r="H2339" s="145">
        <v>2.0000005732018801E-3</v>
      </c>
      <c r="I2339" s="145">
        <v>1.5750004513964799E-2</v>
      </c>
      <c r="J2339" s="132">
        <v>6.6118514289508553E-4</v>
      </c>
      <c r="K2339" s="146">
        <v>2.0671716556877089E-5</v>
      </c>
      <c r="L2339" s="147">
        <v>2.160639985019538E-5</v>
      </c>
    </row>
    <row r="2340" spans="1:12" ht="15.75" x14ac:dyDescent="0.25">
      <c r="A2340" s="164" t="s">
        <v>119</v>
      </c>
      <c r="B2340" s="126">
        <v>2045</v>
      </c>
      <c r="C2340" s="165" t="s">
        <v>2504</v>
      </c>
      <c r="D2340" s="166">
        <v>2.6113757220046351E-2</v>
      </c>
      <c r="E2340" s="130">
        <v>2.4856233079150599E-3</v>
      </c>
      <c r="F2340" s="131">
        <v>1.9856020612003623E-2</v>
      </c>
      <c r="G2340" s="131">
        <v>5.9497370825273266E-4</v>
      </c>
      <c r="H2340" s="145">
        <v>2.0000005732018805E-3</v>
      </c>
      <c r="I2340" s="145">
        <v>1.5750004513964803E-2</v>
      </c>
      <c r="J2340" s="132">
        <v>6.4622666954811266E-4</v>
      </c>
      <c r="K2340" s="146">
        <v>2.0330626750404045E-5</v>
      </c>
      <c r="L2340" s="147">
        <v>2.1249887476237226E-5</v>
      </c>
    </row>
    <row r="2341" spans="1:12" ht="15.75" x14ac:dyDescent="0.25">
      <c r="A2341" s="164" t="s">
        <v>119</v>
      </c>
      <c r="B2341" s="126">
        <v>2046</v>
      </c>
      <c r="C2341" s="165" t="s">
        <v>2505</v>
      </c>
      <c r="D2341" s="166">
        <v>2.6064536260444089E-2</v>
      </c>
      <c r="E2341" s="130">
        <v>2.4168057317676987E-3</v>
      </c>
      <c r="F2341" s="131">
        <v>1.964998498231563E-2</v>
      </c>
      <c r="G2341" s="131">
        <v>5.8328844139714545E-4</v>
      </c>
      <c r="H2341" s="145">
        <v>2.0000005732018797E-3</v>
      </c>
      <c r="I2341" s="145">
        <v>1.5750004513964803E-2</v>
      </c>
      <c r="J2341" s="132">
        <v>6.3352955896014778E-4</v>
      </c>
      <c r="K2341" s="146">
        <v>2.0054919270664186E-5</v>
      </c>
      <c r="L2341" s="147">
        <v>2.0961713727697367E-5</v>
      </c>
    </row>
    <row r="2342" spans="1:12" ht="15.75" x14ac:dyDescent="0.25">
      <c r="A2342" s="164" t="s">
        <v>119</v>
      </c>
      <c r="B2342" s="126">
        <v>2047</v>
      </c>
      <c r="C2342" s="165" t="s">
        <v>2506</v>
      </c>
      <c r="D2342" s="166">
        <v>2.6022577222954771E-2</v>
      </c>
      <c r="E2342" s="130">
        <v>2.3587596348498148E-3</v>
      </c>
      <c r="F2342" s="131">
        <v>1.9476795963199435E-2</v>
      </c>
      <c r="G2342" s="131">
        <v>5.7356608149490009E-4</v>
      </c>
      <c r="H2342" s="145">
        <v>2.0000005732018801E-3</v>
      </c>
      <c r="I2342" s="145">
        <v>1.5750004513964799E-2</v>
      </c>
      <c r="J2342" s="132">
        <v>6.2296657011548279E-4</v>
      </c>
      <c r="K2342" s="146">
        <v>1.9796171184546476E-5</v>
      </c>
      <c r="L2342" s="147">
        <v>2.0691266201303014E-5</v>
      </c>
    </row>
    <row r="2343" spans="1:12" ht="15.75" x14ac:dyDescent="0.25">
      <c r="A2343" s="164" t="s">
        <v>119</v>
      </c>
      <c r="B2343" s="126">
        <v>2048</v>
      </c>
      <c r="C2343" s="165" t="s">
        <v>2507</v>
      </c>
      <c r="D2343" s="166">
        <v>2.5986705495737655E-2</v>
      </c>
      <c r="E2343" s="130">
        <v>2.3117478692775049E-3</v>
      </c>
      <c r="F2343" s="131">
        <v>1.9333096950259809E-2</v>
      </c>
      <c r="G2343" s="131">
        <v>5.6543675314090424E-4</v>
      </c>
      <c r="H2343" s="145">
        <v>2.0000005732018801E-3</v>
      </c>
      <c r="I2343" s="145">
        <v>1.5750004513964796E-2</v>
      </c>
      <c r="J2343" s="132">
        <v>6.1413603250754488E-4</v>
      </c>
      <c r="K2343" s="146">
        <v>1.9540158667366398E-5</v>
      </c>
      <c r="L2343" s="147">
        <v>2.0423677934134805E-5</v>
      </c>
    </row>
    <row r="2344" spans="1:12" ht="15.75" x14ac:dyDescent="0.25">
      <c r="A2344" s="164" t="s">
        <v>119</v>
      </c>
      <c r="B2344" s="126">
        <v>2049</v>
      </c>
      <c r="C2344" s="165" t="s">
        <v>2508</v>
      </c>
      <c r="D2344" s="166">
        <v>2.5956008539720077E-2</v>
      </c>
      <c r="E2344" s="130">
        <v>2.2944234739753501E-3</v>
      </c>
      <c r="F2344" s="131">
        <v>1.9338196137299871E-2</v>
      </c>
      <c r="G2344" s="131">
        <v>5.6030344794069501E-4</v>
      </c>
      <c r="H2344" s="145">
        <v>2.0000005732018801E-3</v>
      </c>
      <c r="I2344" s="145">
        <v>1.5750004513964796E-2</v>
      </c>
      <c r="J2344" s="132">
        <v>6.0855982698452182E-4</v>
      </c>
      <c r="K2344" s="146">
        <v>1.9381288066671268E-5</v>
      </c>
      <c r="L2344" s="147">
        <v>2.0257623909854091E-5</v>
      </c>
    </row>
    <row r="2345" spans="1:12" ht="15.75" x14ac:dyDescent="0.25">
      <c r="A2345" s="164" t="s">
        <v>119</v>
      </c>
      <c r="B2345" s="126">
        <v>2050</v>
      </c>
      <c r="C2345" s="165" t="s">
        <v>2509</v>
      </c>
      <c r="D2345" s="166">
        <v>2.5931572392455304E-2</v>
      </c>
      <c r="E2345" s="130">
        <v>2.2807913549191738E-3</v>
      </c>
      <c r="F2345" s="131">
        <v>1.9346615626789167E-2</v>
      </c>
      <c r="G2345" s="131">
        <v>5.5614576569819948E-4</v>
      </c>
      <c r="H2345" s="145">
        <v>2.0000005732018801E-3</v>
      </c>
      <c r="I2345" s="145">
        <v>1.5750004513964799E-2</v>
      </c>
      <c r="J2345" s="132">
        <v>6.0404470811733797E-4</v>
      </c>
      <c r="K2345" s="146">
        <v>1.9222236403830404E-5</v>
      </c>
      <c r="L2345" s="147">
        <v>2.0091380636600846E-5</v>
      </c>
    </row>
    <row r="2346" spans="1:12" ht="15.75" x14ac:dyDescent="0.25">
      <c r="A2346" s="164" t="s">
        <v>118</v>
      </c>
      <c r="B2346" s="126">
        <v>2015</v>
      </c>
      <c r="C2346" s="165" t="s">
        <v>2510</v>
      </c>
      <c r="D2346" s="166">
        <v>4.5242741488286477E-2</v>
      </c>
      <c r="E2346" s="130">
        <v>8.7181056628329368E-2</v>
      </c>
      <c r="F2346" s="131">
        <v>0.32038221536393491</v>
      </c>
      <c r="G2346" s="131">
        <v>3.0784114055130989E-3</v>
      </c>
      <c r="H2346" s="145">
        <v>2.0000005732018801E-3</v>
      </c>
      <c r="I2346" s="145">
        <v>1.5750004513964796E-2</v>
      </c>
      <c r="J2346" s="132">
        <v>3.3205224161937039E-3</v>
      </c>
      <c r="K2346" s="146">
        <v>4.882647415497917E-4</v>
      </c>
      <c r="L2346" s="147">
        <v>5.103419065199717E-4</v>
      </c>
    </row>
    <row r="2347" spans="1:12" ht="15.75" x14ac:dyDescent="0.25">
      <c r="A2347" s="164" t="s">
        <v>118</v>
      </c>
      <c r="B2347" s="126">
        <v>2016</v>
      </c>
      <c r="C2347" s="165" t="s">
        <v>2511</v>
      </c>
      <c r="D2347" s="166">
        <v>4.4316711580090526E-2</v>
      </c>
      <c r="E2347" s="130">
        <v>7.2826425364687669E-2</v>
      </c>
      <c r="F2347" s="131">
        <v>0.27748080180333567</v>
      </c>
      <c r="G2347" s="131">
        <v>2.7853381427192592E-3</v>
      </c>
      <c r="H2347" s="145">
        <v>2.0000005732018801E-3</v>
      </c>
      <c r="I2347" s="145">
        <v>1.5750004513964799E-2</v>
      </c>
      <c r="J2347" s="132">
        <v>3.0068067578087722E-3</v>
      </c>
      <c r="K2347" s="146">
        <v>4.1869630855659751E-4</v>
      </c>
      <c r="L2347" s="147">
        <v>4.376278976921744E-4</v>
      </c>
    </row>
    <row r="2348" spans="1:12" ht="15.75" x14ac:dyDescent="0.25">
      <c r="A2348" s="164" t="s">
        <v>118</v>
      </c>
      <c r="B2348" s="126">
        <v>2017</v>
      </c>
      <c r="C2348" s="165" t="s">
        <v>2512</v>
      </c>
      <c r="D2348" s="166">
        <v>4.3230830772428494E-2</v>
      </c>
      <c r="E2348" s="130">
        <v>6.1196059255623117E-2</v>
      </c>
      <c r="F2348" s="131">
        <v>0.24062070035999511</v>
      </c>
      <c r="G2348" s="131">
        <v>2.6004553676930902E-3</v>
      </c>
      <c r="H2348" s="145">
        <v>2.0000005732018805E-3</v>
      </c>
      <c r="I2348" s="145">
        <v>1.5750004513964799E-2</v>
      </c>
      <c r="J2348" s="132">
        <v>2.8089779011477396E-3</v>
      </c>
      <c r="K2348" s="146">
        <v>3.783732720073202E-4</v>
      </c>
      <c r="L2348" s="147">
        <v>3.9548163236096295E-4</v>
      </c>
    </row>
    <row r="2349" spans="1:12" ht="15.75" x14ac:dyDescent="0.25">
      <c r="A2349" s="164" t="s">
        <v>118</v>
      </c>
      <c r="B2349" s="126">
        <v>2018</v>
      </c>
      <c r="C2349" s="165" t="s">
        <v>2513</v>
      </c>
      <c r="D2349" s="166">
        <v>4.2395236422239788E-2</v>
      </c>
      <c r="E2349" s="130">
        <v>5.0936779263881932E-2</v>
      </c>
      <c r="F2349" s="131">
        <v>0.20762494859214478</v>
      </c>
      <c r="G2349" s="131">
        <v>2.4590416747215281E-3</v>
      </c>
      <c r="H2349" s="145">
        <v>2.0000005732018753E-3</v>
      </c>
      <c r="I2349" s="145">
        <v>1.5750004513964751E-2</v>
      </c>
      <c r="J2349" s="132">
        <v>2.6579829780133549E-3</v>
      </c>
      <c r="K2349" s="146">
        <v>3.420764291172751E-4</v>
      </c>
      <c r="L2349" s="147">
        <v>3.5754360730028595E-4</v>
      </c>
    </row>
    <row r="2350" spans="1:12" ht="15.75" x14ac:dyDescent="0.25">
      <c r="A2350" s="164" t="s">
        <v>118</v>
      </c>
      <c r="B2350" s="126">
        <v>2019</v>
      </c>
      <c r="C2350" s="165" t="s">
        <v>2514</v>
      </c>
      <c r="D2350" s="166">
        <v>4.1164632525880804E-2</v>
      </c>
      <c r="E2350" s="130">
        <v>4.2353432013145648E-2</v>
      </c>
      <c r="F2350" s="131">
        <v>0.17903749836061739</v>
      </c>
      <c r="G2350" s="131">
        <v>2.3454811216845378E-3</v>
      </c>
      <c r="H2350" s="145">
        <v>2.0000005732018805E-3</v>
      </c>
      <c r="I2350" s="145">
        <v>1.5750004513964803E-2</v>
      </c>
      <c r="J2350" s="132">
        <v>2.5367985384971751E-3</v>
      </c>
      <c r="K2350" s="146">
        <v>3.0886915184070388E-4</v>
      </c>
      <c r="L2350" s="147">
        <v>3.2283484430037818E-4</v>
      </c>
    </row>
    <row r="2351" spans="1:12" ht="15.75" x14ac:dyDescent="0.25">
      <c r="A2351" s="164" t="s">
        <v>118</v>
      </c>
      <c r="B2351" s="126">
        <v>2020</v>
      </c>
      <c r="C2351" s="165" t="s">
        <v>2515</v>
      </c>
      <c r="D2351" s="166">
        <v>3.9912195176397817E-2</v>
      </c>
      <c r="E2351" s="130">
        <v>3.6017050906265155E-2</v>
      </c>
      <c r="F2351" s="131">
        <v>0.15481490207460627</v>
      </c>
      <c r="G2351" s="131">
        <v>2.2247506481361734E-3</v>
      </c>
      <c r="H2351" s="145">
        <v>2.0000005732018801E-3</v>
      </c>
      <c r="I2351" s="145">
        <v>1.5750004513964803E-2</v>
      </c>
      <c r="J2351" s="132">
        <v>2.4071027481784068E-3</v>
      </c>
      <c r="K2351" s="146">
        <v>2.7807731597407883E-4</v>
      </c>
      <c r="L2351" s="147">
        <v>2.9065073825261214E-4</v>
      </c>
    </row>
    <row r="2352" spans="1:12" ht="15.75" x14ac:dyDescent="0.25">
      <c r="A2352" s="164" t="s">
        <v>118</v>
      </c>
      <c r="B2352" s="126">
        <v>2021</v>
      </c>
      <c r="C2352" s="165" t="s">
        <v>2516</v>
      </c>
      <c r="D2352" s="166">
        <v>3.8717729877981798E-2</v>
      </c>
      <c r="E2352" s="130">
        <v>3.0754145616987888E-2</v>
      </c>
      <c r="F2352" s="131">
        <v>0.13361294180031902</v>
      </c>
      <c r="G2352" s="131">
        <v>2.0782768007052426E-3</v>
      </c>
      <c r="H2352" s="145">
        <v>2.0000005732018792E-3</v>
      </c>
      <c r="I2352" s="145">
        <v>1.5750004513964799E-2</v>
      </c>
      <c r="J2352" s="132">
        <v>2.2492337533479992E-3</v>
      </c>
      <c r="K2352" s="146">
        <v>2.4937051452769823E-4</v>
      </c>
      <c r="L2352" s="147">
        <v>2.6064594262937066E-4</v>
      </c>
    </row>
    <row r="2353" spans="1:12" ht="15.75" x14ac:dyDescent="0.25">
      <c r="A2353" s="164" t="s">
        <v>118</v>
      </c>
      <c r="B2353" s="126">
        <v>2022</v>
      </c>
      <c r="C2353" s="165" t="s">
        <v>2517</v>
      </c>
      <c r="D2353" s="166">
        <v>3.7477369886628094E-2</v>
      </c>
      <c r="E2353" s="130">
        <v>2.5688289599867232E-2</v>
      </c>
      <c r="F2353" s="131">
        <v>0.11502174745698227</v>
      </c>
      <c r="G2353" s="131">
        <v>1.9416698493686323E-3</v>
      </c>
      <c r="H2353" s="145">
        <v>2.0000005732018805E-3</v>
      </c>
      <c r="I2353" s="145">
        <v>1.5750004513964799E-2</v>
      </c>
      <c r="J2353" s="132">
        <v>2.1021381194985434E-3</v>
      </c>
      <c r="K2353" s="146">
        <v>2.2265461488047789E-4</v>
      </c>
      <c r="L2353" s="147">
        <v>2.3272206855015284E-4</v>
      </c>
    </row>
    <row r="2354" spans="1:12" ht="15.75" x14ac:dyDescent="0.25">
      <c r="A2354" s="164" t="s">
        <v>118</v>
      </c>
      <c r="B2354" s="126">
        <v>2023</v>
      </c>
      <c r="C2354" s="165" t="s">
        <v>2518</v>
      </c>
      <c r="D2354" s="166">
        <v>3.625441895289095E-2</v>
      </c>
      <c r="E2354" s="130">
        <v>2.209339721554535E-2</v>
      </c>
      <c r="F2354" s="131">
        <v>9.9809873924600556E-2</v>
      </c>
      <c r="G2354" s="131">
        <v>1.8175675076415412E-3</v>
      </c>
      <c r="H2354" s="145">
        <v>2.0000005732018775E-3</v>
      </c>
      <c r="I2354" s="145">
        <v>1.5750004513964803E-2</v>
      </c>
      <c r="J2354" s="132">
        <v>1.9683723687063449E-3</v>
      </c>
      <c r="K2354" s="146">
        <v>1.9595807401468662E-4</v>
      </c>
      <c r="L2354" s="147">
        <v>2.0481842857055511E-4</v>
      </c>
    </row>
    <row r="2355" spans="1:12" ht="15.75" x14ac:dyDescent="0.25">
      <c r="A2355" s="164" t="s">
        <v>118</v>
      </c>
      <c r="B2355" s="126">
        <v>2024</v>
      </c>
      <c r="C2355" s="165" t="s">
        <v>2519</v>
      </c>
      <c r="D2355" s="166">
        <v>3.5044361392993266E-2</v>
      </c>
      <c r="E2355" s="130">
        <v>1.9028476074365142E-2</v>
      </c>
      <c r="F2355" s="131">
        <v>8.6906742352655372E-2</v>
      </c>
      <c r="G2355" s="131">
        <v>1.7044022022347416E-3</v>
      </c>
      <c r="H2355" s="145">
        <v>2.0000005732018745E-3</v>
      </c>
      <c r="I2355" s="145">
        <v>1.5750004513964799E-2</v>
      </c>
      <c r="J2355" s="132">
        <v>1.8465203725925975E-3</v>
      </c>
      <c r="K2355" s="146">
        <v>1.6869475431620021E-4</v>
      </c>
      <c r="L2355" s="147">
        <v>1.7632238253449334E-4</v>
      </c>
    </row>
    <row r="2356" spans="1:12" ht="15.75" x14ac:dyDescent="0.25">
      <c r="A2356" s="164" t="s">
        <v>118</v>
      </c>
      <c r="B2356" s="126">
        <v>2025</v>
      </c>
      <c r="C2356" s="165" t="s">
        <v>2520</v>
      </c>
      <c r="D2356" s="166">
        <v>3.3871968656036998E-2</v>
      </c>
      <c r="E2356" s="130">
        <v>1.6606456864859662E-2</v>
      </c>
      <c r="F2356" s="131">
        <v>7.6580406288605241E-2</v>
      </c>
      <c r="G2356" s="131">
        <v>1.6170580663960664E-3</v>
      </c>
      <c r="H2356" s="145">
        <v>2.0000005732018801E-3</v>
      </c>
      <c r="I2356" s="145">
        <v>1.5750004513964799E-2</v>
      </c>
      <c r="J2356" s="132">
        <v>1.7523510503258835E-3</v>
      </c>
      <c r="K2356" s="146">
        <v>1.4971913305302027E-4</v>
      </c>
      <c r="L2356" s="147">
        <v>1.5648876788086483E-4</v>
      </c>
    </row>
    <row r="2357" spans="1:12" ht="15.75" x14ac:dyDescent="0.25">
      <c r="A2357" s="164" t="s">
        <v>118</v>
      </c>
      <c r="B2357" s="126">
        <v>2026</v>
      </c>
      <c r="C2357" s="165" t="s">
        <v>2521</v>
      </c>
      <c r="D2357" s="166">
        <v>3.2819280744328529E-2</v>
      </c>
      <c r="E2357" s="130">
        <v>1.4576935763662625E-2</v>
      </c>
      <c r="F2357" s="131">
        <v>6.8060262305071867E-2</v>
      </c>
      <c r="G2357" s="131">
        <v>1.529359085771175E-3</v>
      </c>
      <c r="H2357" s="145">
        <v>2.0000005732018805E-3</v>
      </c>
      <c r="I2357" s="145">
        <v>1.5750004513964803E-2</v>
      </c>
      <c r="J2357" s="132">
        <v>1.6579353748036457E-3</v>
      </c>
      <c r="K2357" s="146">
        <v>1.2698930127034508E-4</v>
      </c>
      <c r="L2357" s="147">
        <v>1.3273119396711142E-4</v>
      </c>
    </row>
    <row r="2358" spans="1:12" ht="15.75" x14ac:dyDescent="0.25">
      <c r="A2358" s="164" t="s">
        <v>118</v>
      </c>
      <c r="B2358" s="126">
        <v>2027</v>
      </c>
      <c r="C2358" s="165" t="s">
        <v>2522</v>
      </c>
      <c r="D2358" s="166">
        <v>3.1834931641773694E-2</v>
      </c>
      <c r="E2358" s="130">
        <v>1.2859041621451212E-2</v>
      </c>
      <c r="F2358" s="131">
        <v>6.0803149302274581E-2</v>
      </c>
      <c r="G2358" s="131">
        <v>1.4337805625272849E-3</v>
      </c>
      <c r="H2358" s="145">
        <v>2.0000005732018805E-3</v>
      </c>
      <c r="I2358" s="145">
        <v>1.5750004513964799E-2</v>
      </c>
      <c r="J2358" s="132">
        <v>1.5551427386207284E-3</v>
      </c>
      <c r="K2358" s="146">
        <v>9.9690263154250224E-5</v>
      </c>
      <c r="L2358" s="147">
        <v>1.0419781448509436E-4</v>
      </c>
    </row>
    <row r="2359" spans="1:12" ht="15.75" x14ac:dyDescent="0.25">
      <c r="A2359" s="164" t="s">
        <v>118</v>
      </c>
      <c r="B2359" s="126">
        <v>2028</v>
      </c>
      <c r="C2359" s="165" t="s">
        <v>2523</v>
      </c>
      <c r="D2359" s="166">
        <v>3.0949177921876805E-2</v>
      </c>
      <c r="E2359" s="130">
        <v>1.1418692436975412E-2</v>
      </c>
      <c r="F2359" s="131">
        <v>5.4678630594318559E-2</v>
      </c>
      <c r="G2359" s="131">
        <v>1.3424153032298206E-3</v>
      </c>
      <c r="H2359" s="145">
        <v>2.0000005732018801E-3</v>
      </c>
      <c r="I2359" s="145">
        <v>1.5750004513964799E-2</v>
      </c>
      <c r="J2359" s="132">
        <v>1.4565066933829183E-3</v>
      </c>
      <c r="K2359" s="146">
        <v>8.241595572935334E-5</v>
      </c>
      <c r="L2359" s="147">
        <v>8.6142439532047548E-5</v>
      </c>
    </row>
    <row r="2360" spans="1:12" ht="15.75" x14ac:dyDescent="0.25">
      <c r="A2360" s="164" t="s">
        <v>118</v>
      </c>
      <c r="B2360" s="126">
        <v>2029</v>
      </c>
      <c r="C2360" s="165" t="s">
        <v>2524</v>
      </c>
      <c r="D2360" s="166">
        <v>3.0155159108918146E-2</v>
      </c>
      <c r="E2360" s="130">
        <v>1.0141296558745849E-2</v>
      </c>
      <c r="F2360" s="131">
        <v>4.9347056039746824E-2</v>
      </c>
      <c r="G2360" s="131">
        <v>1.2562935198923337E-3</v>
      </c>
      <c r="H2360" s="145">
        <v>2.0000005732018775E-3</v>
      </c>
      <c r="I2360" s="145">
        <v>1.5750004513964796E-2</v>
      </c>
      <c r="J2360" s="132">
        <v>1.3634044008150909E-3</v>
      </c>
      <c r="K2360" s="146">
        <v>6.9129923243678809E-5</v>
      </c>
      <c r="L2360" s="147">
        <v>7.225567161326685E-5</v>
      </c>
    </row>
    <row r="2361" spans="1:12" ht="15.75" x14ac:dyDescent="0.25">
      <c r="A2361" s="164" t="s">
        <v>118</v>
      </c>
      <c r="B2361" s="126">
        <v>2030</v>
      </c>
      <c r="C2361" s="165" t="s">
        <v>2525</v>
      </c>
      <c r="D2361" s="166">
        <v>2.9448120016894418E-2</v>
      </c>
      <c r="E2361" s="130">
        <v>9.0574900359676955E-3</v>
      </c>
      <c r="F2361" s="131">
        <v>4.479400941258236E-2</v>
      </c>
      <c r="G2361" s="131">
        <v>1.1745956922484427E-3</v>
      </c>
      <c r="H2361" s="145">
        <v>2.0000005732018805E-3</v>
      </c>
      <c r="I2361" s="145">
        <v>1.5750004513964803E-2</v>
      </c>
      <c r="J2361" s="132">
        <v>1.2750319270979026E-3</v>
      </c>
      <c r="K2361" s="146">
        <v>5.7770387630470417E-5</v>
      </c>
      <c r="L2361" s="147">
        <v>6.0382508206821948E-5</v>
      </c>
    </row>
    <row r="2362" spans="1:12" ht="15.75" x14ac:dyDescent="0.25">
      <c r="A2362" s="164" t="s">
        <v>118</v>
      </c>
      <c r="B2362" s="126">
        <v>2031</v>
      </c>
      <c r="C2362" s="165" t="s">
        <v>2526</v>
      </c>
      <c r="D2362" s="166">
        <v>2.8821031883086046E-2</v>
      </c>
      <c r="E2362" s="130">
        <v>8.0838717798422249E-3</v>
      </c>
      <c r="F2362" s="131">
        <v>4.0726695821710082E-2</v>
      </c>
      <c r="G2362" s="131">
        <v>1.0998428053623516E-3</v>
      </c>
      <c r="H2362" s="145">
        <v>2.0000005732018801E-3</v>
      </c>
      <c r="I2362" s="145">
        <v>1.5750004513964796E-2</v>
      </c>
      <c r="J2362" s="132">
        <v>1.1940100048189151E-3</v>
      </c>
      <c r="K2362" s="146">
        <v>5.1194381307297265E-5</v>
      </c>
      <c r="L2362" s="147">
        <v>5.3509164058310752E-5</v>
      </c>
    </row>
    <row r="2363" spans="1:12" ht="15.75" x14ac:dyDescent="0.25">
      <c r="A2363" s="164" t="s">
        <v>118</v>
      </c>
      <c r="B2363" s="126">
        <v>2032</v>
      </c>
      <c r="C2363" s="165" t="s">
        <v>2527</v>
      </c>
      <c r="D2363" s="166">
        <v>2.8267658338374115E-2</v>
      </c>
      <c r="E2363" s="130">
        <v>7.2498315237448747E-3</v>
      </c>
      <c r="F2363" s="131">
        <v>3.735581203290305E-2</v>
      </c>
      <c r="G2363" s="131">
        <v>1.0306192932191445E-3</v>
      </c>
      <c r="H2363" s="145">
        <v>2.0000005732018797E-3</v>
      </c>
      <c r="I2363" s="145">
        <v>1.5750004513964799E-2</v>
      </c>
      <c r="J2363" s="132">
        <v>1.11896248197631E-3</v>
      </c>
      <c r="K2363" s="146">
        <v>4.5545796162175092E-5</v>
      </c>
      <c r="L2363" s="147">
        <v>4.7605174958151518E-5</v>
      </c>
    </row>
    <row r="2364" spans="1:12" ht="15.75" x14ac:dyDescent="0.25">
      <c r="A2364" s="164" t="s">
        <v>118</v>
      </c>
      <c r="B2364" s="126">
        <v>2033</v>
      </c>
      <c r="C2364" s="165" t="s">
        <v>2528</v>
      </c>
      <c r="D2364" s="166">
        <v>2.7781405685499593E-2</v>
      </c>
      <c r="E2364" s="130">
        <v>6.5251170780409361E-3</v>
      </c>
      <c r="F2364" s="131">
        <v>3.4522278005607206E-2</v>
      </c>
      <c r="G2364" s="131">
        <v>9.6701747856075041E-4</v>
      </c>
      <c r="H2364" s="145">
        <v>2.0000005732018797E-3</v>
      </c>
      <c r="I2364" s="145">
        <v>1.5750004513964803E-2</v>
      </c>
      <c r="J2364" s="132">
        <v>1.0499539108738023E-3</v>
      </c>
      <c r="K2364" s="146">
        <v>4.1670803942102708E-5</v>
      </c>
      <c r="L2364" s="147">
        <v>4.3554972784910754E-5</v>
      </c>
    </row>
    <row r="2365" spans="1:12" ht="15.75" x14ac:dyDescent="0.25">
      <c r="A2365" s="164" t="s">
        <v>118</v>
      </c>
      <c r="B2365" s="126">
        <v>2034</v>
      </c>
      <c r="C2365" s="165" t="s">
        <v>2529</v>
      </c>
      <c r="D2365" s="166">
        <v>2.7356589018015905E-2</v>
      </c>
      <c r="E2365" s="130">
        <v>5.8707012291139985E-3</v>
      </c>
      <c r="F2365" s="131">
        <v>3.206573834343808E-2</v>
      </c>
      <c r="G2365" s="131">
        <v>9.0709962321710105E-4</v>
      </c>
      <c r="H2365" s="145">
        <v>2.0000005732018801E-3</v>
      </c>
      <c r="I2365" s="145">
        <v>1.5750004513964799E-2</v>
      </c>
      <c r="J2365" s="132">
        <v>9.8492985095399222E-4</v>
      </c>
      <c r="K2365" s="146">
        <v>3.8318061763655654E-5</v>
      </c>
      <c r="L2365" s="147">
        <v>4.0050634482727341E-5</v>
      </c>
    </row>
    <row r="2366" spans="1:12" ht="15.75" x14ac:dyDescent="0.25">
      <c r="A2366" s="164" t="s">
        <v>118</v>
      </c>
      <c r="B2366" s="126">
        <v>2035</v>
      </c>
      <c r="C2366" s="165" t="s">
        <v>2530</v>
      </c>
      <c r="D2366" s="166">
        <v>2.6987971268066159E-2</v>
      </c>
      <c r="E2366" s="130">
        <v>5.2979899996780377E-3</v>
      </c>
      <c r="F2366" s="131">
        <v>3.0027344145915583E-2</v>
      </c>
      <c r="G2366" s="131">
        <v>8.5168867769728443E-4</v>
      </c>
      <c r="H2366" s="145">
        <v>2.0000005732018801E-3</v>
      </c>
      <c r="I2366" s="145">
        <v>1.5750004513964799E-2</v>
      </c>
      <c r="J2366" s="132">
        <v>9.247885190104046E-4</v>
      </c>
      <c r="K2366" s="146">
        <v>3.5412455120241135E-5</v>
      </c>
      <c r="L2366" s="147">
        <v>3.7013649200336209E-5</v>
      </c>
    </row>
    <row r="2367" spans="1:12" ht="15.75" x14ac:dyDescent="0.25">
      <c r="A2367" s="164" t="s">
        <v>118</v>
      </c>
      <c r="B2367" s="126">
        <v>2036</v>
      </c>
      <c r="C2367" s="165" t="s">
        <v>2531</v>
      </c>
      <c r="D2367" s="166">
        <v>2.666987319959755E-2</v>
      </c>
      <c r="E2367" s="130">
        <v>4.779322772062806E-3</v>
      </c>
      <c r="F2367" s="131">
        <v>2.8226838705422582E-2</v>
      </c>
      <c r="G2367" s="131">
        <v>8.0351172314965021E-4</v>
      </c>
      <c r="H2367" s="145">
        <v>2.0000005732018801E-3</v>
      </c>
      <c r="I2367" s="145">
        <v>1.5750004513964799E-2</v>
      </c>
      <c r="J2367" s="132">
        <v>8.725123164100429E-4</v>
      </c>
      <c r="K2367" s="146">
        <v>3.2565747231837113E-5</v>
      </c>
      <c r="L2367" s="147">
        <v>3.4038225813297709E-5</v>
      </c>
    </row>
    <row r="2368" spans="1:12" ht="15.75" x14ac:dyDescent="0.25">
      <c r="A2368" s="164" t="s">
        <v>118</v>
      </c>
      <c r="B2368" s="126">
        <v>2037</v>
      </c>
      <c r="C2368" s="165" t="s">
        <v>2532</v>
      </c>
      <c r="D2368" s="166">
        <v>2.63983549337415E-2</v>
      </c>
      <c r="E2368" s="130">
        <v>4.3494248695630537E-3</v>
      </c>
      <c r="F2368" s="131">
        <v>2.6790330609403841E-2</v>
      </c>
      <c r="G2368" s="131">
        <v>7.6057212345756323E-4</v>
      </c>
      <c r="H2368" s="145">
        <v>2.0000005732018801E-3</v>
      </c>
      <c r="I2368" s="145">
        <v>1.5750004513964799E-2</v>
      </c>
      <c r="J2368" s="132">
        <v>8.259105786668665E-4</v>
      </c>
      <c r="K2368" s="146">
        <v>3.0229624894620043E-5</v>
      </c>
      <c r="L2368" s="147">
        <v>3.1596474390381009E-5</v>
      </c>
    </row>
    <row r="2369" spans="1:12" ht="15.75" x14ac:dyDescent="0.25">
      <c r="A2369" s="164" t="s">
        <v>118</v>
      </c>
      <c r="B2369" s="126">
        <v>2038</v>
      </c>
      <c r="C2369" s="165" t="s">
        <v>2533</v>
      </c>
      <c r="D2369" s="166">
        <v>2.6168745866359044E-2</v>
      </c>
      <c r="E2369" s="130">
        <v>3.9430750858853829E-3</v>
      </c>
      <c r="F2369" s="131">
        <v>2.5408632339039422E-2</v>
      </c>
      <c r="G2369" s="131">
        <v>7.2131786674252667E-4</v>
      </c>
      <c r="H2369" s="145">
        <v>2.0000005732018801E-3</v>
      </c>
      <c r="I2369" s="145">
        <v>1.5750004513964796E-2</v>
      </c>
      <c r="J2369" s="132">
        <v>7.8329822843814262E-4</v>
      </c>
      <c r="K2369" s="146">
        <v>2.8336191093823068E-5</v>
      </c>
      <c r="L2369" s="147">
        <v>2.9617427915099969E-5</v>
      </c>
    </row>
    <row r="2370" spans="1:12" ht="15.75" x14ac:dyDescent="0.25">
      <c r="A2370" s="164" t="s">
        <v>118</v>
      </c>
      <c r="B2370" s="126">
        <v>2039</v>
      </c>
      <c r="C2370" s="165" t="s">
        <v>2534</v>
      </c>
      <c r="D2370" s="166">
        <v>2.5975458484740976E-2</v>
      </c>
      <c r="E2370" s="130">
        <v>3.5628300379294373E-3</v>
      </c>
      <c r="F2370" s="131">
        <v>2.4132865394160988E-2</v>
      </c>
      <c r="G2370" s="131">
        <v>6.8575322740547834E-4</v>
      </c>
      <c r="H2370" s="145">
        <v>2.0000005732018801E-3</v>
      </c>
      <c r="I2370" s="145">
        <v>1.5750004513964799E-2</v>
      </c>
      <c r="J2370" s="132">
        <v>7.4468809424172301E-4</v>
      </c>
      <c r="K2370" s="146">
        <v>2.6692417253674562E-5</v>
      </c>
      <c r="L2370" s="147">
        <v>2.7899329916038416E-5</v>
      </c>
    </row>
    <row r="2371" spans="1:12" ht="15.75" x14ac:dyDescent="0.25">
      <c r="A2371" s="164" t="s">
        <v>118</v>
      </c>
      <c r="B2371" s="126">
        <v>2040</v>
      </c>
      <c r="C2371" s="165" t="s">
        <v>2535</v>
      </c>
      <c r="D2371" s="166">
        <v>2.5814533243772704E-2</v>
      </c>
      <c r="E2371" s="130">
        <v>3.2185745351088683E-3</v>
      </c>
      <c r="F2371" s="131">
        <v>2.3065647394537609E-2</v>
      </c>
      <c r="G2371" s="131">
        <v>6.5387731862038851E-4</v>
      </c>
      <c r="H2371" s="145">
        <v>2.0000005732018797E-3</v>
      </c>
      <c r="I2371" s="145">
        <v>1.5750004513964799E-2</v>
      </c>
      <c r="J2371" s="132">
        <v>7.1007897142340087E-4</v>
      </c>
      <c r="K2371" s="146">
        <v>2.5303970539718753E-5</v>
      </c>
      <c r="L2371" s="147">
        <v>2.6448103802818522E-5</v>
      </c>
    </row>
    <row r="2372" spans="1:12" ht="15.75" x14ac:dyDescent="0.25">
      <c r="A2372" s="164" t="s">
        <v>118</v>
      </c>
      <c r="B2372" s="126">
        <v>2041</v>
      </c>
      <c r="C2372" s="165" t="s">
        <v>2536</v>
      </c>
      <c r="D2372" s="166">
        <v>2.5682651244236725E-2</v>
      </c>
      <c r="E2372" s="130">
        <v>2.9459362312896581E-3</v>
      </c>
      <c r="F2372" s="131">
        <v>2.2195393456363476E-2</v>
      </c>
      <c r="G2372" s="131">
        <v>6.2971441689756494E-4</v>
      </c>
      <c r="H2372" s="145">
        <v>2.0000005732018784E-3</v>
      </c>
      <c r="I2372" s="145">
        <v>1.5750004513964799E-2</v>
      </c>
      <c r="J2372" s="132">
        <v>6.838511260798914E-4</v>
      </c>
      <c r="K2372" s="146">
        <v>2.4088298568592071E-5</v>
      </c>
      <c r="L2372" s="147">
        <v>2.5177464539621982E-5</v>
      </c>
    </row>
    <row r="2373" spans="1:12" ht="15.75" x14ac:dyDescent="0.25">
      <c r="A2373" s="164" t="s">
        <v>118</v>
      </c>
      <c r="B2373" s="126">
        <v>2042</v>
      </c>
      <c r="C2373" s="165" t="s">
        <v>2537</v>
      </c>
      <c r="D2373" s="166">
        <v>2.5573950811727607E-2</v>
      </c>
      <c r="E2373" s="130">
        <v>2.7129366333451654E-3</v>
      </c>
      <c r="F2373" s="131">
        <v>2.1417147368054217E-2</v>
      </c>
      <c r="G2373" s="131">
        <v>6.0867410347721521E-4</v>
      </c>
      <c r="H2373" s="145">
        <v>2.0000005732018797E-3</v>
      </c>
      <c r="I2373" s="145">
        <v>1.5750004513964799E-2</v>
      </c>
      <c r="J2373" s="132">
        <v>6.6100892852288676E-4</v>
      </c>
      <c r="K2373" s="146">
        <v>2.311927515965029E-5</v>
      </c>
      <c r="L2373" s="147">
        <v>2.4164626192105575E-5</v>
      </c>
    </row>
    <row r="2374" spans="1:12" ht="15.75" x14ac:dyDescent="0.25">
      <c r="A2374" s="164" t="s">
        <v>118</v>
      </c>
      <c r="B2374" s="126">
        <v>2043</v>
      </c>
      <c r="C2374" s="165" t="s">
        <v>2538</v>
      </c>
      <c r="D2374" s="166">
        <v>2.5486075009563323E-2</v>
      </c>
      <c r="E2374" s="130">
        <v>2.5389145861763325E-3</v>
      </c>
      <c r="F2374" s="131">
        <v>2.0835065311293133E-2</v>
      </c>
      <c r="G2374" s="131">
        <v>5.9047259271212513E-4</v>
      </c>
      <c r="H2374" s="145">
        <v>2.0000005732018805E-3</v>
      </c>
      <c r="I2374" s="145">
        <v>1.5750004513964799E-2</v>
      </c>
      <c r="J2374" s="132">
        <v>6.4124960059772898E-4</v>
      </c>
      <c r="K2374" s="146">
        <v>2.2258504191120084E-5</v>
      </c>
      <c r="L2374" s="147">
        <v>2.3264934979993021E-5</v>
      </c>
    </row>
    <row r="2375" spans="1:12" ht="15.75" x14ac:dyDescent="0.25">
      <c r="A2375" s="164" t="s">
        <v>118</v>
      </c>
      <c r="B2375" s="126">
        <v>2044</v>
      </c>
      <c r="C2375" s="165" t="s">
        <v>2539</v>
      </c>
      <c r="D2375" s="166">
        <v>2.5414109828432903E-2</v>
      </c>
      <c r="E2375" s="130">
        <v>2.4189301273461186E-3</v>
      </c>
      <c r="F2375" s="131">
        <v>2.0416563855384148E-2</v>
      </c>
      <c r="G2375" s="131">
        <v>5.748913358845436E-4</v>
      </c>
      <c r="H2375" s="145">
        <v>2.0000005732018801E-3</v>
      </c>
      <c r="I2375" s="145">
        <v>1.5750004513964803E-2</v>
      </c>
      <c r="J2375" s="132">
        <v>6.2433403462748918E-4</v>
      </c>
      <c r="K2375" s="146">
        <v>2.15394011940375E-5</v>
      </c>
      <c r="L2375" s="147">
        <v>2.2513317336354642E-5</v>
      </c>
    </row>
    <row r="2376" spans="1:12" ht="15.75" x14ac:dyDescent="0.25">
      <c r="A2376" s="164" t="s">
        <v>118</v>
      </c>
      <c r="B2376" s="126">
        <v>2045</v>
      </c>
      <c r="C2376" s="165" t="s">
        <v>2540</v>
      </c>
      <c r="D2376" s="166">
        <v>2.5354712098360533E-2</v>
      </c>
      <c r="E2376" s="130">
        <v>2.3433371446857669E-3</v>
      </c>
      <c r="F2376" s="131">
        <v>2.014576395746525E-2</v>
      </c>
      <c r="G2376" s="131">
        <v>5.615490436036057E-4</v>
      </c>
      <c r="H2376" s="145">
        <v>2.0000005732018801E-3</v>
      </c>
      <c r="I2376" s="145">
        <v>1.5750004513964799E-2</v>
      </c>
      <c r="J2376" s="132">
        <v>6.0984723974173607E-4</v>
      </c>
      <c r="K2376" s="146">
        <v>2.0969136996150151E-5</v>
      </c>
      <c r="L2376" s="147">
        <v>2.1917268321948773E-5</v>
      </c>
    </row>
    <row r="2377" spans="1:12" ht="15.75" x14ac:dyDescent="0.25">
      <c r="A2377" s="164" t="s">
        <v>118</v>
      </c>
      <c r="B2377" s="126">
        <v>2046</v>
      </c>
      <c r="C2377" s="165" t="s">
        <v>2541</v>
      </c>
      <c r="D2377" s="166">
        <v>2.5306237274433645E-2</v>
      </c>
      <c r="E2377" s="130">
        <v>2.2780474615077236E-3</v>
      </c>
      <c r="F2377" s="131">
        <v>1.9921731039899075E-2</v>
      </c>
      <c r="G2377" s="131">
        <v>5.5025841245239383E-4</v>
      </c>
      <c r="H2377" s="145">
        <v>2.0000005732018792E-3</v>
      </c>
      <c r="I2377" s="145">
        <v>1.5750004513964799E-2</v>
      </c>
      <c r="J2377" s="132">
        <v>5.975892936855038E-4</v>
      </c>
      <c r="K2377" s="146">
        <v>2.0458337201345523E-5</v>
      </c>
      <c r="L2377" s="147">
        <v>2.1383372427063573E-5</v>
      </c>
    </row>
    <row r="2378" spans="1:12" ht="15.75" x14ac:dyDescent="0.25">
      <c r="A2378" s="164" t="s">
        <v>118</v>
      </c>
      <c r="B2378" s="126">
        <v>2047</v>
      </c>
      <c r="C2378" s="165" t="s">
        <v>2542</v>
      </c>
      <c r="D2378" s="166">
        <v>2.526705901047871E-2</v>
      </c>
      <c r="E2378" s="130">
        <v>2.2213979933712541E-3</v>
      </c>
      <c r="F2378" s="131">
        <v>1.9720234615647297E-2</v>
      </c>
      <c r="G2378" s="131">
        <v>5.4073162935309755E-4</v>
      </c>
      <c r="H2378" s="145">
        <v>2.0000005732018801E-3</v>
      </c>
      <c r="I2378" s="145">
        <v>1.5750004513964799E-2</v>
      </c>
      <c r="J2378" s="132">
        <v>5.872482343399067E-4</v>
      </c>
      <c r="K2378" s="146">
        <v>1.9981967082251296E-5</v>
      </c>
      <c r="L2378" s="147">
        <v>2.0885462965044957E-5</v>
      </c>
    </row>
    <row r="2379" spans="1:12" ht="15.75" x14ac:dyDescent="0.25">
      <c r="A2379" s="164" t="s">
        <v>118</v>
      </c>
      <c r="B2379" s="126">
        <v>2048</v>
      </c>
      <c r="C2379" s="165" t="s">
        <v>2543</v>
      </c>
      <c r="D2379" s="166">
        <v>2.5235182300345532E-2</v>
      </c>
      <c r="E2379" s="130">
        <v>2.1747131076648167E-3</v>
      </c>
      <c r="F2379" s="131">
        <v>1.9547426843242642E-2</v>
      </c>
      <c r="G2379" s="131">
        <v>5.3272747094272176E-4</v>
      </c>
      <c r="H2379" s="145">
        <v>2.0000005732018801E-3</v>
      </c>
      <c r="I2379" s="145">
        <v>1.5750004513964799E-2</v>
      </c>
      <c r="J2379" s="132">
        <v>5.7856096200656381E-4</v>
      </c>
      <c r="K2379" s="146">
        <v>1.9557661322868818E-5</v>
      </c>
      <c r="L2379" s="147">
        <v>2.0441971982052136E-5</v>
      </c>
    </row>
    <row r="2380" spans="1:12" ht="15.75" x14ac:dyDescent="0.25">
      <c r="A2380" s="164" t="s">
        <v>118</v>
      </c>
      <c r="B2380" s="126">
        <v>2049</v>
      </c>
      <c r="C2380" s="165" t="s">
        <v>2544</v>
      </c>
      <c r="D2380" s="166">
        <v>2.5209678858186622E-2</v>
      </c>
      <c r="E2380" s="130">
        <v>2.1573632049791138E-3</v>
      </c>
      <c r="F2380" s="131">
        <v>1.9548293124257744E-2</v>
      </c>
      <c r="G2380" s="131">
        <v>5.2770021705042384E-4</v>
      </c>
      <c r="H2380" s="145">
        <v>2.0000005732018805E-3</v>
      </c>
      <c r="I2380" s="145">
        <v>1.5750004513964799E-2</v>
      </c>
      <c r="J2380" s="132">
        <v>5.7310667306253505E-4</v>
      </c>
      <c r="K2380" s="146">
        <v>1.9243604877643533E-5</v>
      </c>
      <c r="L2380" s="147">
        <v>2.011371529797862E-5</v>
      </c>
    </row>
    <row r="2381" spans="1:12" ht="15.75" x14ac:dyDescent="0.25">
      <c r="A2381" s="164" t="s">
        <v>118</v>
      </c>
      <c r="B2381" s="126">
        <v>2050</v>
      </c>
      <c r="C2381" s="165" t="s">
        <v>2545</v>
      </c>
      <c r="D2381" s="166">
        <v>2.518929830921578E-2</v>
      </c>
      <c r="E2381" s="130">
        <v>2.1431030272932518E-3</v>
      </c>
      <c r="F2381" s="131">
        <v>1.9547253521365705E-2</v>
      </c>
      <c r="G2381" s="131">
        <v>5.2348372625853968E-4</v>
      </c>
      <c r="H2381" s="145">
        <v>2.0000005732018792E-3</v>
      </c>
      <c r="I2381" s="145">
        <v>1.5750004513964799E-2</v>
      </c>
      <c r="J2381" s="132">
        <v>5.6853840192498878E-4</v>
      </c>
      <c r="K2381" s="146">
        <v>1.8829515578297309E-5</v>
      </c>
      <c r="L2381" s="147">
        <v>1.9680902718010018E-5</v>
      </c>
    </row>
    <row r="2382" spans="1:12" ht="15.75" x14ac:dyDescent="0.25">
      <c r="A2382" s="164" t="s">
        <v>117</v>
      </c>
      <c r="B2382" s="126">
        <v>2015</v>
      </c>
      <c r="C2382" s="165" t="s">
        <v>2546</v>
      </c>
      <c r="D2382" s="166">
        <v>4.3932772662256453E-2</v>
      </c>
      <c r="E2382" s="130">
        <v>9.5444159561586459E-2</v>
      </c>
      <c r="F2382" s="131">
        <v>0.31066042501225832</v>
      </c>
      <c r="G2382" s="131">
        <v>3.0527774757303761E-3</v>
      </c>
      <c r="H2382" s="145">
        <v>2.0000005732018779E-3</v>
      </c>
      <c r="I2382" s="145">
        <v>1.5750004513964796E-2</v>
      </c>
      <c r="J2382" s="132">
        <v>3.2998040251630513E-3</v>
      </c>
      <c r="K2382" s="146">
        <v>2.8785571112277574E-4</v>
      </c>
      <c r="L2382" s="147">
        <v>3.0087126903894756E-4</v>
      </c>
    </row>
    <row r="2383" spans="1:12" ht="15.75" x14ac:dyDescent="0.25">
      <c r="A2383" s="164" t="s">
        <v>117</v>
      </c>
      <c r="B2383" s="126">
        <v>2016</v>
      </c>
      <c r="C2383" s="165" t="s">
        <v>2547</v>
      </c>
      <c r="D2383" s="166">
        <v>4.3028034049532191E-2</v>
      </c>
      <c r="E2383" s="130">
        <v>8.0250904082465269E-2</v>
      </c>
      <c r="F2383" s="131">
        <v>0.26981924342991859</v>
      </c>
      <c r="G2383" s="131">
        <v>2.8414903753146478E-3</v>
      </c>
      <c r="H2383" s="145">
        <v>2.0000005732018805E-3</v>
      </c>
      <c r="I2383" s="145">
        <v>1.5750004513964799E-2</v>
      </c>
      <c r="J2383" s="132">
        <v>3.0732787500629458E-3</v>
      </c>
      <c r="K2383" s="146">
        <v>2.6123976815592648E-4</v>
      </c>
      <c r="L2383" s="147">
        <v>2.7305187123763516E-4</v>
      </c>
    </row>
    <row r="2384" spans="1:12" ht="15.75" x14ac:dyDescent="0.25">
      <c r="A2384" s="164" t="s">
        <v>117</v>
      </c>
      <c r="B2384" s="126">
        <v>2017</v>
      </c>
      <c r="C2384" s="165" t="s">
        <v>2548</v>
      </c>
      <c r="D2384" s="166">
        <v>4.193901597947236E-2</v>
      </c>
      <c r="E2384" s="130">
        <v>6.7249978789737166E-2</v>
      </c>
      <c r="F2384" s="131">
        <v>0.23296283067905252</v>
      </c>
      <c r="G2384" s="131">
        <v>2.6916432848589104E-3</v>
      </c>
      <c r="H2384" s="145">
        <v>2.0000005732018797E-3</v>
      </c>
      <c r="I2384" s="145">
        <v>1.5750004513964799E-2</v>
      </c>
      <c r="J2384" s="132">
        <v>2.9130140843023765E-3</v>
      </c>
      <c r="K2384" s="146">
        <v>2.3738964009945691E-4</v>
      </c>
      <c r="L2384" s="147">
        <v>2.4812334622382819E-4</v>
      </c>
    </row>
    <row r="2385" spans="1:12" ht="15.75" x14ac:dyDescent="0.25">
      <c r="A2385" s="164" t="s">
        <v>117</v>
      </c>
      <c r="B2385" s="126">
        <v>2018</v>
      </c>
      <c r="C2385" s="165" t="s">
        <v>2549</v>
      </c>
      <c r="D2385" s="166">
        <v>4.0781858536765261E-2</v>
      </c>
      <c r="E2385" s="130">
        <v>5.5682238527517358E-2</v>
      </c>
      <c r="F2385" s="131">
        <v>0.20011517355310654</v>
      </c>
      <c r="G2385" s="131">
        <v>2.5858330627147948E-3</v>
      </c>
      <c r="H2385" s="145">
        <v>2.0000005732018801E-3</v>
      </c>
      <c r="I2385" s="145">
        <v>1.5750004513964796E-2</v>
      </c>
      <c r="J2385" s="132">
        <v>2.8002749702725005E-3</v>
      </c>
      <c r="K2385" s="146">
        <v>2.166124684804156E-4</v>
      </c>
      <c r="L2385" s="147">
        <v>2.2640672310150723E-4</v>
      </c>
    </row>
    <row r="2386" spans="1:12" ht="15.75" x14ac:dyDescent="0.25">
      <c r="A2386" s="164" t="s">
        <v>117</v>
      </c>
      <c r="B2386" s="126">
        <v>2019</v>
      </c>
      <c r="C2386" s="165" t="s">
        <v>2550</v>
      </c>
      <c r="D2386" s="166">
        <v>3.9560628644249946E-2</v>
      </c>
      <c r="E2386" s="130">
        <v>4.5900699907317107E-2</v>
      </c>
      <c r="F2386" s="131">
        <v>0.17178959455903198</v>
      </c>
      <c r="G2386" s="131">
        <v>2.5006742603559747E-3</v>
      </c>
      <c r="H2386" s="145">
        <v>2.0000005732018805E-3</v>
      </c>
      <c r="I2386" s="145">
        <v>1.5750004513964803E-2</v>
      </c>
      <c r="J2386" s="132">
        <v>2.7096631189231666E-3</v>
      </c>
      <c r="K2386" s="146">
        <v>1.9614810343286497E-4</v>
      </c>
      <c r="L2386" s="147">
        <v>2.0501705027578071E-4</v>
      </c>
    </row>
    <row r="2387" spans="1:12" ht="15.75" x14ac:dyDescent="0.25">
      <c r="A2387" s="164" t="s">
        <v>117</v>
      </c>
      <c r="B2387" s="126">
        <v>2020</v>
      </c>
      <c r="C2387" s="165" t="s">
        <v>2551</v>
      </c>
      <c r="D2387" s="166">
        <v>3.8354890704261874E-2</v>
      </c>
      <c r="E2387" s="130">
        <v>3.8698496738041842E-2</v>
      </c>
      <c r="F2387" s="131">
        <v>0.14814981321279624</v>
      </c>
      <c r="G2387" s="131">
        <v>2.3932050245343119E-3</v>
      </c>
      <c r="H2387" s="145">
        <v>2.0000005732018797E-3</v>
      </c>
      <c r="I2387" s="145">
        <v>1.5750004513964803E-2</v>
      </c>
      <c r="J2387" s="132">
        <v>2.5940573170488814E-3</v>
      </c>
      <c r="K2387" s="146">
        <v>1.7740627132791864E-4</v>
      </c>
      <c r="L2387" s="147">
        <v>1.8542779568869755E-4</v>
      </c>
    </row>
    <row r="2388" spans="1:12" ht="15.75" x14ac:dyDescent="0.25">
      <c r="A2388" s="164" t="s">
        <v>117</v>
      </c>
      <c r="B2388" s="126">
        <v>2021</v>
      </c>
      <c r="C2388" s="165" t="s">
        <v>2552</v>
      </c>
      <c r="D2388" s="166">
        <v>3.7146203846674684E-2</v>
      </c>
      <c r="E2388" s="130">
        <v>3.2801831186589865E-2</v>
      </c>
      <c r="F2388" s="131">
        <v>0.1276022099543716</v>
      </c>
      <c r="G2388" s="131">
        <v>2.2473871695867145E-3</v>
      </c>
      <c r="H2388" s="145">
        <v>2.0000005732018801E-3</v>
      </c>
      <c r="I2388" s="145">
        <v>1.5750004513964799E-2</v>
      </c>
      <c r="J2388" s="132">
        <v>2.4365585484814518E-3</v>
      </c>
      <c r="K2388" s="146">
        <v>1.5985437869028762E-4</v>
      </c>
      <c r="L2388" s="147">
        <v>1.6708228435136256E-4</v>
      </c>
    </row>
    <row r="2389" spans="1:12" ht="15.75" x14ac:dyDescent="0.25">
      <c r="A2389" s="164" t="s">
        <v>117</v>
      </c>
      <c r="B2389" s="126">
        <v>2022</v>
      </c>
      <c r="C2389" s="165" t="s">
        <v>2553</v>
      </c>
      <c r="D2389" s="166">
        <v>3.5962318352892597E-2</v>
      </c>
      <c r="E2389" s="130">
        <v>2.6169409577297138E-2</v>
      </c>
      <c r="F2389" s="131">
        <v>0.10855338296509737</v>
      </c>
      <c r="G2389" s="131">
        <v>2.106233009312878E-3</v>
      </c>
      <c r="H2389" s="145">
        <v>2.0000005732018801E-3</v>
      </c>
      <c r="I2389" s="145">
        <v>1.5750004513964803E-2</v>
      </c>
      <c r="J2389" s="132">
        <v>2.2843512955205711E-3</v>
      </c>
      <c r="K2389" s="146">
        <v>1.4516643323161821E-4</v>
      </c>
      <c r="L2389" s="147">
        <v>1.5173021517584471E-4</v>
      </c>
    </row>
    <row r="2390" spans="1:12" ht="15.75" x14ac:dyDescent="0.25">
      <c r="A2390" s="164" t="s">
        <v>117</v>
      </c>
      <c r="B2390" s="126">
        <v>2023</v>
      </c>
      <c r="C2390" s="165" t="s">
        <v>2554</v>
      </c>
      <c r="D2390" s="166">
        <v>3.4799224071112217E-2</v>
      </c>
      <c r="E2390" s="130">
        <v>2.2428429183628459E-2</v>
      </c>
      <c r="F2390" s="131">
        <v>9.4081126994536884E-2</v>
      </c>
      <c r="G2390" s="131">
        <v>1.9829073147901864E-3</v>
      </c>
      <c r="H2390" s="145">
        <v>2.0000005732018805E-3</v>
      </c>
      <c r="I2390" s="145">
        <v>1.5750004513964799E-2</v>
      </c>
      <c r="J2390" s="132">
        <v>2.1509245520979071E-3</v>
      </c>
      <c r="K2390" s="146">
        <v>1.3100022807267499E-4</v>
      </c>
      <c r="L2390" s="147">
        <v>1.3692347708121853E-4</v>
      </c>
    </row>
    <row r="2391" spans="1:12" ht="15.75" x14ac:dyDescent="0.25">
      <c r="A2391" s="164" t="s">
        <v>117</v>
      </c>
      <c r="B2391" s="126">
        <v>2024</v>
      </c>
      <c r="C2391" s="165" t="s">
        <v>2555</v>
      </c>
      <c r="D2391" s="166">
        <v>3.3656542848117782E-2</v>
      </c>
      <c r="E2391" s="130">
        <v>1.927884143251829E-2</v>
      </c>
      <c r="F2391" s="131">
        <v>8.1959957378714712E-2</v>
      </c>
      <c r="G2391" s="131">
        <v>1.8735239054844435E-3</v>
      </c>
      <c r="H2391" s="145">
        <v>2.0000005732018792E-3</v>
      </c>
      <c r="I2391" s="145">
        <v>1.5750004513964796E-2</v>
      </c>
      <c r="J2391" s="132">
        <v>2.0326624982869705E-3</v>
      </c>
      <c r="K2391" s="146">
        <v>1.1644041848593486E-4</v>
      </c>
      <c r="L2391" s="147">
        <v>1.2170533751316431E-4</v>
      </c>
    </row>
    <row r="2392" spans="1:12" ht="15.75" x14ac:dyDescent="0.25">
      <c r="A2392" s="164" t="s">
        <v>117</v>
      </c>
      <c r="B2392" s="126">
        <v>2025</v>
      </c>
      <c r="C2392" s="165" t="s">
        <v>2556</v>
      </c>
      <c r="D2392" s="166">
        <v>3.2539219517548103E-2</v>
      </c>
      <c r="E2392" s="130">
        <v>1.685976137243041E-2</v>
      </c>
      <c r="F2392" s="131">
        <v>7.248711945745212E-2</v>
      </c>
      <c r="G2392" s="131">
        <v>1.7869429640299988E-3</v>
      </c>
      <c r="H2392" s="145">
        <v>2.0000005732018801E-3</v>
      </c>
      <c r="I2392" s="145">
        <v>1.5750004513964799E-2</v>
      </c>
      <c r="J2392" s="132">
        <v>1.9390283083489414E-3</v>
      </c>
      <c r="K2392" s="146">
        <v>1.0453912244410285E-4</v>
      </c>
      <c r="L2392" s="147">
        <v>1.0926591767553958E-4</v>
      </c>
    </row>
    <row r="2393" spans="1:12" ht="15.75" x14ac:dyDescent="0.25">
      <c r="A2393" s="164" t="s">
        <v>117</v>
      </c>
      <c r="B2393" s="126">
        <v>2026</v>
      </c>
      <c r="C2393" s="165" t="s">
        <v>2557</v>
      </c>
      <c r="D2393" s="166">
        <v>3.152091187727514E-2</v>
      </c>
      <c r="E2393" s="130">
        <v>1.4873788305559171E-2</v>
      </c>
      <c r="F2393" s="131">
        <v>6.4804227372083092E-2</v>
      </c>
      <c r="G2393" s="131">
        <v>1.7007992015196391E-3</v>
      </c>
      <c r="H2393" s="145">
        <v>2.0000005732018801E-3</v>
      </c>
      <c r="I2393" s="145">
        <v>1.5750004513964799E-2</v>
      </c>
      <c r="J2393" s="132">
        <v>1.8459019870341532E-3</v>
      </c>
      <c r="K2393" s="146">
        <v>9.1335765152474914E-5</v>
      </c>
      <c r="L2393" s="147">
        <v>9.5465563156214473E-5</v>
      </c>
    </row>
    <row r="2394" spans="1:12" ht="15.75" x14ac:dyDescent="0.25">
      <c r="A2394" s="164" t="s">
        <v>117</v>
      </c>
      <c r="B2394" s="126">
        <v>2027</v>
      </c>
      <c r="C2394" s="165" t="s">
        <v>2558</v>
      </c>
      <c r="D2394" s="166">
        <v>3.0589996371626911E-2</v>
      </c>
      <c r="E2394" s="130">
        <v>1.3163334685177381E-2</v>
      </c>
      <c r="F2394" s="131">
        <v>5.8240691680195078E-2</v>
      </c>
      <c r="G2394" s="131">
        <v>1.6026570760793383E-3</v>
      </c>
      <c r="H2394" s="145">
        <v>2.0000005732018797E-3</v>
      </c>
      <c r="I2394" s="145">
        <v>1.5750004513964796E-2</v>
      </c>
      <c r="J2394" s="132">
        <v>1.739887039254045E-3</v>
      </c>
      <c r="K2394" s="146">
        <v>7.4305803309994276E-5</v>
      </c>
      <c r="L2394" s="147">
        <v>7.7665582008553476E-5</v>
      </c>
    </row>
    <row r="2395" spans="1:12" ht="15.75" x14ac:dyDescent="0.25">
      <c r="A2395" s="164" t="s">
        <v>117</v>
      </c>
      <c r="B2395" s="126">
        <v>2028</v>
      </c>
      <c r="C2395" s="165" t="s">
        <v>2559</v>
      </c>
      <c r="D2395" s="166">
        <v>2.975192406413275E-2</v>
      </c>
      <c r="E2395" s="130">
        <v>1.1729394885470657E-2</v>
      </c>
      <c r="F2395" s="131">
        <v>5.2746963286882699E-2</v>
      </c>
      <c r="G2395" s="131">
        <v>1.5017685242168192E-3</v>
      </c>
      <c r="H2395" s="145">
        <v>2.0000005732018805E-3</v>
      </c>
      <c r="I2395" s="145">
        <v>1.5750004513964803E-2</v>
      </c>
      <c r="J2395" s="132">
        <v>1.6306704544970839E-3</v>
      </c>
      <c r="K2395" s="146">
        <v>6.2296070990251466E-5</v>
      </c>
      <c r="L2395" s="147">
        <v>6.511282288570975E-5</v>
      </c>
    </row>
    <row r="2396" spans="1:12" ht="15.75" x14ac:dyDescent="0.25">
      <c r="A2396" s="164" t="s">
        <v>117</v>
      </c>
      <c r="B2396" s="126">
        <v>2029</v>
      </c>
      <c r="C2396" s="165" t="s">
        <v>2560</v>
      </c>
      <c r="D2396" s="166">
        <v>2.9001452813916983E-2</v>
      </c>
      <c r="E2396" s="130">
        <v>1.0431619933310363E-2</v>
      </c>
      <c r="F2396" s="131">
        <v>4.7897855058512809E-2</v>
      </c>
      <c r="G2396" s="131">
        <v>1.4060653338678908E-3</v>
      </c>
      <c r="H2396" s="145">
        <v>2.0000005732018801E-3</v>
      </c>
      <c r="I2396" s="145">
        <v>1.5750004513964799E-2</v>
      </c>
      <c r="J2396" s="132">
        <v>1.5269530956675253E-3</v>
      </c>
      <c r="K2396" s="146">
        <v>5.3597857002599273E-5</v>
      </c>
      <c r="L2396" s="147">
        <v>5.6021314259288816E-5</v>
      </c>
    </row>
    <row r="2397" spans="1:12" ht="15.75" x14ac:dyDescent="0.25">
      <c r="A2397" s="164" t="s">
        <v>117</v>
      </c>
      <c r="B2397" s="126">
        <v>2030</v>
      </c>
      <c r="C2397" s="165" t="s">
        <v>2561</v>
      </c>
      <c r="D2397" s="166">
        <v>2.83336962202098E-2</v>
      </c>
      <c r="E2397" s="130">
        <v>9.3771571709448109E-3</v>
      </c>
      <c r="F2397" s="131">
        <v>4.3851195037645611E-2</v>
      </c>
      <c r="G2397" s="131">
        <v>1.3161311425812835E-3</v>
      </c>
      <c r="H2397" s="145">
        <v>2.000000573201881E-3</v>
      </c>
      <c r="I2397" s="145">
        <v>1.5750004513964803E-2</v>
      </c>
      <c r="J2397" s="132">
        <v>1.4294639028660284E-3</v>
      </c>
      <c r="K2397" s="146">
        <v>4.5988636102064191E-5</v>
      </c>
      <c r="L2397" s="147">
        <v>4.806803815504919E-5</v>
      </c>
    </row>
    <row r="2398" spans="1:12" ht="15.75" x14ac:dyDescent="0.25">
      <c r="A2398" s="164" t="s">
        <v>117</v>
      </c>
      <c r="B2398" s="126">
        <v>2031</v>
      </c>
      <c r="C2398" s="165" t="s">
        <v>2562</v>
      </c>
      <c r="D2398" s="166">
        <v>2.7739991668815526E-2</v>
      </c>
      <c r="E2398" s="130">
        <v>8.4340305918176352E-3</v>
      </c>
      <c r="F2398" s="131">
        <v>4.0267655064687671E-2</v>
      </c>
      <c r="G2398" s="131">
        <v>1.233266511469446E-3</v>
      </c>
      <c r="H2398" s="145">
        <v>2.0000005732018801E-3</v>
      </c>
      <c r="I2398" s="145">
        <v>1.5750004513964796E-2</v>
      </c>
      <c r="J2398" s="132">
        <v>1.3395276754943511E-3</v>
      </c>
      <c r="K2398" s="146">
        <v>4.1584704143502797E-5</v>
      </c>
      <c r="L2398" s="147">
        <v>4.3464979935480304E-5</v>
      </c>
    </row>
    <row r="2399" spans="1:12" ht="15.75" x14ac:dyDescent="0.25">
      <c r="A2399" s="164" t="s">
        <v>117</v>
      </c>
      <c r="B2399" s="126">
        <v>2032</v>
      </c>
      <c r="C2399" s="165" t="s">
        <v>2563</v>
      </c>
      <c r="D2399" s="166">
        <v>2.7216271751881283E-2</v>
      </c>
      <c r="E2399" s="130">
        <v>7.6209172188264201E-3</v>
      </c>
      <c r="F2399" s="131">
        <v>3.7285377966673139E-2</v>
      </c>
      <c r="G2399" s="131">
        <v>1.1573276595949196E-3</v>
      </c>
      <c r="H2399" s="145">
        <v>2.0000005732018801E-3</v>
      </c>
      <c r="I2399" s="145">
        <v>1.5750004513964803E-2</v>
      </c>
      <c r="J2399" s="132">
        <v>1.2570709321407727E-3</v>
      </c>
      <c r="K2399" s="146">
        <v>3.8429904205047398E-5</v>
      </c>
      <c r="L2399" s="147">
        <v>4.0167533943025383E-5</v>
      </c>
    </row>
    <row r="2400" spans="1:12" ht="15.75" x14ac:dyDescent="0.25">
      <c r="A2400" s="164" t="s">
        <v>117</v>
      </c>
      <c r="B2400" s="126">
        <v>2033</v>
      </c>
      <c r="C2400" s="165" t="s">
        <v>2564</v>
      </c>
      <c r="D2400" s="166">
        <v>2.6755576798206615E-2</v>
      </c>
      <c r="E2400" s="130">
        <v>6.8939994067136788E-3</v>
      </c>
      <c r="F2400" s="131">
        <v>3.4697875956436683E-2</v>
      </c>
      <c r="G2400" s="131">
        <v>1.0862286397201339E-3</v>
      </c>
      <c r="H2400" s="145">
        <v>2.0000005732018801E-3</v>
      </c>
      <c r="I2400" s="145">
        <v>1.5750004513964803E-2</v>
      </c>
      <c r="J2400" s="132">
        <v>1.1798582143797702E-3</v>
      </c>
      <c r="K2400" s="146">
        <v>3.5740779352735078E-5</v>
      </c>
      <c r="L2400" s="147">
        <v>3.7356818797706231E-5</v>
      </c>
    </row>
    <row r="2401" spans="1:12" ht="15.75" x14ac:dyDescent="0.25">
      <c r="A2401" s="164" t="s">
        <v>117</v>
      </c>
      <c r="B2401" s="126">
        <v>2034</v>
      </c>
      <c r="C2401" s="165" t="s">
        <v>2565</v>
      </c>
      <c r="D2401" s="166">
        <v>2.6350798742792329E-2</v>
      </c>
      <c r="E2401" s="130">
        <v>6.2361745610291387E-3</v>
      </c>
      <c r="F2401" s="131">
        <v>3.2450057197623144E-2</v>
      </c>
      <c r="G2401" s="131">
        <v>1.0200617216755473E-3</v>
      </c>
      <c r="H2401" s="145">
        <v>2.0000005732018801E-3</v>
      </c>
      <c r="I2401" s="145">
        <v>1.5750004513964803E-2</v>
      </c>
      <c r="J2401" s="132">
        <v>1.1079948042052418E-3</v>
      </c>
      <c r="K2401" s="146">
        <v>3.3400986092181819E-5</v>
      </c>
      <c r="L2401" s="147">
        <v>3.4911230468589645E-5</v>
      </c>
    </row>
    <row r="2402" spans="1:12" ht="15.75" x14ac:dyDescent="0.25">
      <c r="A2402" s="164" t="s">
        <v>117</v>
      </c>
      <c r="B2402" s="126">
        <v>2035</v>
      </c>
      <c r="C2402" s="165" t="s">
        <v>2566</v>
      </c>
      <c r="D2402" s="166">
        <v>2.5998228935783001E-2</v>
      </c>
      <c r="E2402" s="130">
        <v>5.6487025591987327E-3</v>
      </c>
      <c r="F2402" s="131">
        <v>3.0535106323631687E-2</v>
      </c>
      <c r="G2402" s="131">
        <v>9.5910881940098063E-4</v>
      </c>
      <c r="H2402" s="145">
        <v>2.0000005732018805E-3</v>
      </c>
      <c r="I2402" s="145">
        <v>1.5750004513964799E-2</v>
      </c>
      <c r="J2402" s="132">
        <v>1.0417868978560552E-3</v>
      </c>
      <c r="K2402" s="146">
        <v>3.1420220852704723E-5</v>
      </c>
      <c r="L2402" s="147">
        <v>3.2840903814498894E-5</v>
      </c>
    </row>
    <row r="2403" spans="1:12" ht="15.75" x14ac:dyDescent="0.25">
      <c r="A2403" s="164" t="s">
        <v>117</v>
      </c>
      <c r="B2403" s="126">
        <v>2036</v>
      </c>
      <c r="C2403" s="165" t="s">
        <v>2567</v>
      </c>
      <c r="D2403" s="166">
        <v>2.5692911968686668E-2</v>
      </c>
      <c r="E2403" s="130">
        <v>5.1398588088559811E-3</v>
      </c>
      <c r="F2403" s="131">
        <v>2.8919896534873465E-2</v>
      </c>
      <c r="G2403" s="131">
        <v>9.0684007372784177E-4</v>
      </c>
      <c r="H2403" s="145">
        <v>2.0000005732018797E-3</v>
      </c>
      <c r="I2403" s="145">
        <v>1.5750004513964799E-2</v>
      </c>
      <c r="J2403" s="132">
        <v>9.8502800568083795E-4</v>
      </c>
      <c r="K2403" s="146">
        <v>2.9340306289080602E-5</v>
      </c>
      <c r="L2403" s="147">
        <v>3.0666944743791906E-5</v>
      </c>
    </row>
    <row r="2404" spans="1:12" ht="15.75" x14ac:dyDescent="0.25">
      <c r="A2404" s="164" t="s">
        <v>117</v>
      </c>
      <c r="B2404" s="126">
        <v>2037</v>
      </c>
      <c r="C2404" s="165" t="s">
        <v>2568</v>
      </c>
      <c r="D2404" s="166">
        <v>2.5431874430450491E-2</v>
      </c>
      <c r="E2404" s="130">
        <v>4.6896739802162468E-3</v>
      </c>
      <c r="F2404" s="131">
        <v>2.7528533644019103E-2</v>
      </c>
      <c r="G2404" s="131">
        <v>8.6014643492607812E-4</v>
      </c>
      <c r="H2404" s="145">
        <v>2.0000005732018797E-3</v>
      </c>
      <c r="I2404" s="145">
        <v>1.5750004513964799E-2</v>
      </c>
      <c r="J2404" s="132">
        <v>9.3430748352644772E-4</v>
      </c>
      <c r="K2404" s="146">
        <v>2.7851942832813566E-5</v>
      </c>
      <c r="L2404" s="147">
        <v>2.9111284096547553E-5</v>
      </c>
    </row>
    <row r="2405" spans="1:12" ht="15.75" x14ac:dyDescent="0.25">
      <c r="A2405" s="164" t="s">
        <v>117</v>
      </c>
      <c r="B2405" s="126">
        <v>2038</v>
      </c>
      <c r="C2405" s="165" t="s">
        <v>2569</v>
      </c>
      <c r="D2405" s="166">
        <v>2.5209687928003519E-2</v>
      </c>
      <c r="E2405" s="130">
        <v>4.2797150719785801E-3</v>
      </c>
      <c r="F2405" s="131">
        <v>2.6260927570135827E-2</v>
      </c>
      <c r="G2405" s="131">
        <v>8.1805888043716369E-4</v>
      </c>
      <c r="H2405" s="145">
        <v>2.0000005732018805E-3</v>
      </c>
      <c r="I2405" s="145">
        <v>1.5750004513964803E-2</v>
      </c>
      <c r="J2405" s="132">
        <v>8.8859253103329026E-4</v>
      </c>
      <c r="K2405" s="146">
        <v>2.6457201291696599E-5</v>
      </c>
      <c r="L2405" s="147">
        <v>2.7653478532015216E-5</v>
      </c>
    </row>
    <row r="2406" spans="1:12" ht="15.75" x14ac:dyDescent="0.25">
      <c r="A2406" s="164" t="s">
        <v>117</v>
      </c>
      <c r="B2406" s="126">
        <v>2039</v>
      </c>
      <c r="C2406" s="165" t="s">
        <v>2570</v>
      </c>
      <c r="D2406" s="166">
        <v>2.5020962246241337E-2</v>
      </c>
      <c r="E2406" s="130">
        <v>3.889102691717136E-3</v>
      </c>
      <c r="F2406" s="131">
        <v>2.5055269448530544E-2</v>
      </c>
      <c r="G2406" s="131">
        <v>7.8031354897718926E-4</v>
      </c>
      <c r="H2406" s="145">
        <v>2.0000005732018805E-3</v>
      </c>
      <c r="I2406" s="145">
        <v>1.5750004513964799E-2</v>
      </c>
      <c r="J2406" s="132">
        <v>8.4758745948019501E-4</v>
      </c>
      <c r="K2406" s="146">
        <v>2.536175388926065E-5</v>
      </c>
      <c r="L2406" s="147">
        <v>2.6508499859016891E-5</v>
      </c>
    </row>
    <row r="2407" spans="1:12" ht="15.75" x14ac:dyDescent="0.25">
      <c r="A2407" s="164" t="s">
        <v>117</v>
      </c>
      <c r="B2407" s="126">
        <v>2040</v>
      </c>
      <c r="C2407" s="165" t="s">
        <v>2571</v>
      </c>
      <c r="D2407" s="166">
        <v>2.4862276235753284E-2</v>
      </c>
      <c r="E2407" s="130">
        <v>3.5517766388259153E-3</v>
      </c>
      <c r="F2407" s="131">
        <v>2.4074949696111018E-2</v>
      </c>
      <c r="G2407" s="131">
        <v>7.469428221465389E-4</v>
      </c>
      <c r="H2407" s="145">
        <v>2.0000005732018801E-3</v>
      </c>
      <c r="I2407" s="145">
        <v>1.5750004513964799E-2</v>
      </c>
      <c r="J2407" s="132">
        <v>8.1133723568883583E-4</v>
      </c>
      <c r="K2407" s="146">
        <v>2.4335542320421287E-5</v>
      </c>
      <c r="L2407" s="147">
        <v>2.543588755678103E-5</v>
      </c>
    </row>
    <row r="2408" spans="1:12" ht="15.75" x14ac:dyDescent="0.25">
      <c r="A2408" s="164" t="s">
        <v>117</v>
      </c>
      <c r="B2408" s="126">
        <v>2041</v>
      </c>
      <c r="C2408" s="165" t="s">
        <v>2572</v>
      </c>
      <c r="D2408" s="166">
        <v>2.4730979361678222E-2</v>
      </c>
      <c r="E2408" s="130">
        <v>3.3097787638194723E-3</v>
      </c>
      <c r="F2408" s="131">
        <v>2.3343025863461934E-2</v>
      </c>
      <c r="G2408" s="131">
        <v>7.216376312848882E-4</v>
      </c>
      <c r="H2408" s="145">
        <v>2.0000005732018805E-3</v>
      </c>
      <c r="I2408" s="145">
        <v>1.5750004513964803E-2</v>
      </c>
      <c r="J2408" s="132">
        <v>7.8384875083943031E-4</v>
      </c>
      <c r="K2408" s="146">
        <v>2.3551623767540273E-5</v>
      </c>
      <c r="L2408" s="147">
        <v>2.4616523685525787E-5</v>
      </c>
    </row>
    <row r="2409" spans="1:12" ht="15.75" x14ac:dyDescent="0.25">
      <c r="A2409" s="164" t="s">
        <v>117</v>
      </c>
      <c r="B2409" s="126">
        <v>2042</v>
      </c>
      <c r="C2409" s="165" t="s">
        <v>2573</v>
      </c>
      <c r="D2409" s="166">
        <v>2.4620707833197201E-2</v>
      </c>
      <c r="E2409" s="130">
        <v>3.1001964250230744E-3</v>
      </c>
      <c r="F2409" s="131">
        <v>2.2665106619457927E-2</v>
      </c>
      <c r="G2409" s="131">
        <v>6.9975491098607685E-4</v>
      </c>
      <c r="H2409" s="145">
        <v>2.0000005732018805E-3</v>
      </c>
      <c r="I2409" s="145">
        <v>1.5750004513964806E-2</v>
      </c>
      <c r="J2409" s="132">
        <v>7.6008013095242013E-4</v>
      </c>
      <c r="K2409" s="146">
        <v>2.2823964937179932E-5</v>
      </c>
      <c r="L2409" s="147">
        <v>2.385596335179475E-5</v>
      </c>
    </row>
    <row r="2410" spans="1:12" ht="15.75" x14ac:dyDescent="0.25">
      <c r="A2410" s="164" t="s">
        <v>117</v>
      </c>
      <c r="B2410" s="126">
        <v>2043</v>
      </c>
      <c r="C2410" s="165" t="s">
        <v>2574</v>
      </c>
      <c r="D2410" s="166">
        <v>2.4530933921390056E-2</v>
      </c>
      <c r="E2410" s="130">
        <v>2.9393306199383541E-3</v>
      </c>
      <c r="F2410" s="131">
        <v>2.2143119952955186E-2</v>
      </c>
      <c r="G2410" s="131">
        <v>6.8109505973821963E-4</v>
      </c>
      <c r="H2410" s="145">
        <v>2.0000005732018797E-3</v>
      </c>
      <c r="I2410" s="145">
        <v>1.5750004513964799E-2</v>
      </c>
      <c r="J2410" s="132">
        <v>7.3980993484506119E-4</v>
      </c>
      <c r="K2410" s="146">
        <v>2.225536835493558E-5</v>
      </c>
      <c r="L2410" s="147">
        <v>2.3261657355211371E-5</v>
      </c>
    </row>
    <row r="2411" spans="1:12" ht="15.75" x14ac:dyDescent="0.25">
      <c r="A2411" s="164" t="s">
        <v>117</v>
      </c>
      <c r="B2411" s="126">
        <v>2044</v>
      </c>
      <c r="C2411" s="165" t="s">
        <v>2575</v>
      </c>
      <c r="D2411" s="166">
        <v>2.4456222506324711E-2</v>
      </c>
      <c r="E2411" s="130">
        <v>2.819212687653077E-3</v>
      </c>
      <c r="F2411" s="131">
        <v>2.1731655183607212E-2</v>
      </c>
      <c r="G2411" s="131">
        <v>6.6514140371943587E-4</v>
      </c>
      <c r="H2411" s="145">
        <v>2.0000005732018797E-3</v>
      </c>
      <c r="I2411" s="145">
        <v>1.5750004513964799E-2</v>
      </c>
      <c r="J2411" s="132">
        <v>7.2248298844597783E-4</v>
      </c>
      <c r="K2411" s="146">
        <v>2.1686406444345491E-5</v>
      </c>
      <c r="L2411" s="147">
        <v>2.2666969511755457E-5</v>
      </c>
    </row>
    <row r="2412" spans="1:12" ht="15.75" x14ac:dyDescent="0.25">
      <c r="A2412" s="164" t="s">
        <v>117</v>
      </c>
      <c r="B2412" s="126">
        <v>2045</v>
      </c>
      <c r="C2412" s="165" t="s">
        <v>2576</v>
      </c>
      <c r="D2412" s="166">
        <v>2.4394136248956616E-2</v>
      </c>
      <c r="E2412" s="130">
        <v>2.7375266079263773E-3</v>
      </c>
      <c r="F2412" s="131">
        <v>2.1453492555470955E-2</v>
      </c>
      <c r="G2412" s="131">
        <v>6.5167175316116347E-4</v>
      </c>
      <c r="H2412" s="145">
        <v>2.0000005732018801E-3</v>
      </c>
      <c r="I2412" s="145">
        <v>1.5750004513964803E-2</v>
      </c>
      <c r="J2412" s="132">
        <v>7.0784926342387167E-4</v>
      </c>
      <c r="K2412" s="146">
        <v>2.1314755927857747E-5</v>
      </c>
      <c r="L2412" s="147">
        <v>2.2278514608086869E-5</v>
      </c>
    </row>
    <row r="2413" spans="1:12" ht="15.75" x14ac:dyDescent="0.25">
      <c r="A2413" s="164" t="s">
        <v>117</v>
      </c>
      <c r="B2413" s="126">
        <v>2046</v>
      </c>
      <c r="C2413" s="165" t="s">
        <v>2577</v>
      </c>
      <c r="D2413" s="166">
        <v>2.4342601872998235E-2</v>
      </c>
      <c r="E2413" s="130">
        <v>2.6665318185312764E-3</v>
      </c>
      <c r="F2413" s="131">
        <v>2.1225843967451738E-2</v>
      </c>
      <c r="G2413" s="131">
        <v>6.4024469504981901E-4</v>
      </c>
      <c r="H2413" s="145">
        <v>2.0000005732018797E-3</v>
      </c>
      <c r="I2413" s="145">
        <v>1.5750004513964803E-2</v>
      </c>
      <c r="J2413" s="132">
        <v>6.9543765636910179E-4</v>
      </c>
      <c r="K2413" s="146">
        <v>2.0928655769459039E-5</v>
      </c>
      <c r="L2413" s="147">
        <v>2.1874956713819438E-5</v>
      </c>
    </row>
    <row r="2414" spans="1:12" ht="15.75" x14ac:dyDescent="0.25">
      <c r="A2414" s="164" t="s">
        <v>117</v>
      </c>
      <c r="B2414" s="126">
        <v>2047</v>
      </c>
      <c r="C2414" s="165" t="s">
        <v>2578</v>
      </c>
      <c r="D2414" s="166">
        <v>2.4300474757645477E-2</v>
      </c>
      <c r="E2414" s="130">
        <v>2.6056472817622715E-3</v>
      </c>
      <c r="F2414" s="131">
        <v>2.1026686174813857E-2</v>
      </c>
      <c r="G2414" s="131">
        <v>6.3079190850220664E-4</v>
      </c>
      <c r="H2414" s="145">
        <v>2.0000005732018801E-3</v>
      </c>
      <c r="I2414" s="145">
        <v>1.5750004513964799E-2</v>
      </c>
      <c r="J2414" s="132">
        <v>6.8516882999081642E-4</v>
      </c>
      <c r="K2414" s="146">
        <v>2.0646855613251655E-5</v>
      </c>
      <c r="L2414" s="147">
        <v>2.1580414805018062E-5</v>
      </c>
    </row>
    <row r="2415" spans="1:12" ht="15.75" x14ac:dyDescent="0.25">
      <c r="A2415" s="164" t="s">
        <v>117</v>
      </c>
      <c r="B2415" s="126">
        <v>2048</v>
      </c>
      <c r="C2415" s="165" t="s">
        <v>2579</v>
      </c>
      <c r="D2415" s="166">
        <v>2.4265283635396661E-2</v>
      </c>
      <c r="E2415" s="130">
        <v>2.5565418344822123E-3</v>
      </c>
      <c r="F2415" s="131">
        <v>2.0861277818905233E-2</v>
      </c>
      <c r="G2415" s="131">
        <v>6.2284607689156541E-4</v>
      </c>
      <c r="H2415" s="145">
        <v>2.0000005732018792E-3</v>
      </c>
      <c r="I2415" s="145">
        <v>1.5750004513964799E-2</v>
      </c>
      <c r="J2415" s="132">
        <v>6.7654076984514217E-4</v>
      </c>
      <c r="K2415" s="146">
        <v>2.0322218555321582E-5</v>
      </c>
      <c r="L2415" s="147">
        <v>2.1241099099883971E-5</v>
      </c>
    </row>
    <row r="2416" spans="1:12" ht="15.75" x14ac:dyDescent="0.25">
      <c r="A2416" s="164" t="s">
        <v>117</v>
      </c>
      <c r="B2416" s="126">
        <v>2049</v>
      </c>
      <c r="C2416" s="165" t="s">
        <v>2580</v>
      </c>
      <c r="D2416" s="166">
        <v>2.4236218241125183E-2</v>
      </c>
      <c r="E2416" s="130">
        <v>2.5381159002252911E-3</v>
      </c>
      <c r="F2416" s="131">
        <v>2.0855188585037758E-2</v>
      </c>
      <c r="G2416" s="131">
        <v>6.1787260762582194E-4</v>
      </c>
      <c r="H2416" s="145">
        <v>2.0000005732018801E-3</v>
      </c>
      <c r="I2416" s="145">
        <v>1.5750004513964796E-2</v>
      </c>
      <c r="J2416" s="132">
        <v>6.7114115088229341E-4</v>
      </c>
      <c r="K2416" s="146">
        <v>2.0098442849104301E-5</v>
      </c>
      <c r="L2416" s="147">
        <v>2.100720524922155E-5</v>
      </c>
    </row>
    <row r="2417" spans="1:12" ht="15.75" x14ac:dyDescent="0.25">
      <c r="A2417" s="164" t="s">
        <v>117</v>
      </c>
      <c r="B2417" s="126">
        <v>2050</v>
      </c>
      <c r="C2417" s="165" t="s">
        <v>2581</v>
      </c>
      <c r="D2417" s="166">
        <v>2.4212571236015792E-2</v>
      </c>
      <c r="E2417" s="130">
        <v>2.5229176774206733E-3</v>
      </c>
      <c r="F2417" s="131">
        <v>2.0849703467606732E-2</v>
      </c>
      <c r="G2417" s="131">
        <v>6.1374247988975382E-4</v>
      </c>
      <c r="H2417" s="145">
        <v>2.0000005732018784E-3</v>
      </c>
      <c r="I2417" s="145">
        <v>1.5750004513964799E-2</v>
      </c>
      <c r="J2417" s="132">
        <v>6.6666200258775417E-4</v>
      </c>
      <c r="K2417" s="146">
        <v>1.9797740762091834E-5</v>
      </c>
      <c r="L2417" s="147">
        <v>2.0692906748180102E-5</v>
      </c>
    </row>
    <row r="2418" spans="1:12" ht="15.75" x14ac:dyDescent="0.25">
      <c r="A2418" s="164" t="s">
        <v>104</v>
      </c>
      <c r="B2418" s="126">
        <v>2015</v>
      </c>
      <c r="C2418" s="165" t="s">
        <v>2582</v>
      </c>
      <c r="D2418" s="166">
        <v>4.5706850646889383E-2</v>
      </c>
      <c r="E2418" s="130">
        <v>5.3698855850475596E-2</v>
      </c>
      <c r="F2418" s="131">
        <v>0.2065143284894547</v>
      </c>
      <c r="G2418" s="131">
        <v>1.9156384526093902E-3</v>
      </c>
      <c r="H2418" s="145">
        <v>2.0000005732018784E-3</v>
      </c>
      <c r="I2418" s="145">
        <v>1.5750004513964778E-2</v>
      </c>
      <c r="J2418" s="132">
        <v>2.0724444981663139E-3</v>
      </c>
      <c r="K2418" s="146">
        <v>1.7294603652995532E-4</v>
      </c>
      <c r="L2418" s="147">
        <v>1.8076588886516913E-4</v>
      </c>
    </row>
    <row r="2419" spans="1:12" ht="15.75" x14ac:dyDescent="0.25">
      <c r="A2419" s="164" t="s">
        <v>104</v>
      </c>
      <c r="B2419" s="126">
        <v>2016</v>
      </c>
      <c r="C2419" s="165" t="s">
        <v>2583</v>
      </c>
      <c r="D2419" s="166">
        <v>4.4838281704560279E-2</v>
      </c>
      <c r="E2419" s="130">
        <v>4.4546636355077364E-2</v>
      </c>
      <c r="F2419" s="131">
        <v>0.17511567166109465</v>
      </c>
      <c r="G2419" s="131">
        <v>1.7933017634335475E-3</v>
      </c>
      <c r="H2419" s="145">
        <v>2.0000005732018784E-3</v>
      </c>
      <c r="I2419" s="145">
        <v>1.5750004513964796E-2</v>
      </c>
      <c r="J2419" s="132">
        <v>1.9415010541372385E-3</v>
      </c>
      <c r="K2419" s="146">
        <v>1.4924658596418482E-4</v>
      </c>
      <c r="L2419" s="147">
        <v>1.5599485430956806E-4</v>
      </c>
    </row>
    <row r="2420" spans="1:12" ht="15.75" x14ac:dyDescent="0.25">
      <c r="A2420" s="164" t="s">
        <v>104</v>
      </c>
      <c r="B2420" s="126">
        <v>2017</v>
      </c>
      <c r="C2420" s="165" t="s">
        <v>2584</v>
      </c>
      <c r="D2420" s="166">
        <v>4.3667625301954484E-2</v>
      </c>
      <c r="E2420" s="130">
        <v>3.7001964238755104E-2</v>
      </c>
      <c r="F2420" s="131">
        <v>0.14941417876828422</v>
      </c>
      <c r="G2420" s="131">
        <v>1.7303053393491067E-3</v>
      </c>
      <c r="H2420" s="145">
        <v>2.0000005732018801E-3</v>
      </c>
      <c r="I2420" s="145">
        <v>1.5750004513964796E-2</v>
      </c>
      <c r="J2420" s="132">
        <v>1.8744674201400492E-3</v>
      </c>
      <c r="K2420" s="146">
        <v>1.3486310428272488E-4</v>
      </c>
      <c r="L2420" s="147">
        <v>1.4096101541222791E-4</v>
      </c>
    </row>
    <row r="2421" spans="1:12" ht="15.75" x14ac:dyDescent="0.25">
      <c r="A2421" s="164" t="s">
        <v>104</v>
      </c>
      <c r="B2421" s="126">
        <v>2018</v>
      </c>
      <c r="C2421" s="165" t="s">
        <v>2585</v>
      </c>
      <c r="D2421" s="166">
        <v>4.2451188261791888E-2</v>
      </c>
      <c r="E2421" s="130">
        <v>3.0489412501550628E-2</v>
      </c>
      <c r="F2421" s="131">
        <v>0.12681990797315373</v>
      </c>
      <c r="G2421" s="131">
        <v>1.6990662804160942E-3</v>
      </c>
      <c r="H2421" s="145">
        <v>2.0000005732018801E-3</v>
      </c>
      <c r="I2421" s="145">
        <v>1.5750004513964799E-2</v>
      </c>
      <c r="J2421" s="132">
        <v>1.8416962268311126E-3</v>
      </c>
      <c r="K2421" s="146">
        <v>1.2252686318075796E-4</v>
      </c>
      <c r="L2421" s="147">
        <v>1.2806698422888953E-4</v>
      </c>
    </row>
    <row r="2422" spans="1:12" ht="15.75" x14ac:dyDescent="0.25">
      <c r="A2422" s="164" t="s">
        <v>104</v>
      </c>
      <c r="B2422" s="126">
        <v>2019</v>
      </c>
      <c r="C2422" s="165" t="s">
        <v>2586</v>
      </c>
      <c r="D2422" s="166">
        <v>4.1199187369040595E-2</v>
      </c>
      <c r="E2422" s="130">
        <v>2.501616308860798E-2</v>
      </c>
      <c r="F2422" s="131">
        <v>0.10761206454525429</v>
      </c>
      <c r="G2422" s="131">
        <v>1.6733032666737635E-3</v>
      </c>
      <c r="H2422" s="145">
        <v>2.0000005732018745E-3</v>
      </c>
      <c r="I2422" s="145">
        <v>1.5750004513964796E-2</v>
      </c>
      <c r="J2422" s="132">
        <v>1.8146526493820478E-3</v>
      </c>
      <c r="K2422" s="146">
        <v>1.1094261818657823E-4</v>
      </c>
      <c r="L2422" s="147">
        <v>1.1595895108039867E-4</v>
      </c>
    </row>
    <row r="2423" spans="1:12" ht="15.75" x14ac:dyDescent="0.25">
      <c r="A2423" s="164" t="s">
        <v>104</v>
      </c>
      <c r="B2423" s="126">
        <v>2020</v>
      </c>
      <c r="C2423" s="165" t="s">
        <v>2587</v>
      </c>
      <c r="D2423" s="166">
        <v>3.993380241668866E-2</v>
      </c>
      <c r="E2423" s="130">
        <v>2.0938943359776314E-2</v>
      </c>
      <c r="F2423" s="131">
        <v>9.1806427687894807E-2</v>
      </c>
      <c r="G2423" s="131">
        <v>1.6318474566760005E-3</v>
      </c>
      <c r="H2423" s="145">
        <v>2.0000005732018797E-3</v>
      </c>
      <c r="I2423" s="145">
        <v>1.5750004513964799E-2</v>
      </c>
      <c r="J2423" s="132">
        <v>1.7701371388746862E-3</v>
      </c>
      <c r="K2423" s="146">
        <v>1.0211193980796237E-4</v>
      </c>
      <c r="L2423" s="147">
        <v>1.0672898861105634E-4</v>
      </c>
    </row>
    <row r="2424" spans="1:12" ht="15.75" x14ac:dyDescent="0.25">
      <c r="A2424" s="164" t="s">
        <v>104</v>
      </c>
      <c r="B2424" s="126">
        <v>2021</v>
      </c>
      <c r="C2424" s="165" t="s">
        <v>2588</v>
      </c>
      <c r="D2424" s="166">
        <v>3.8665242999333833E-2</v>
      </c>
      <c r="E2424" s="130">
        <v>1.7771608141924765E-2</v>
      </c>
      <c r="F2424" s="131">
        <v>7.8648197032593958E-2</v>
      </c>
      <c r="G2424" s="131">
        <v>1.5570826031500444E-3</v>
      </c>
      <c r="H2424" s="145">
        <v>2.0000005732018805E-3</v>
      </c>
      <c r="I2424" s="145">
        <v>1.5750004513964803E-2</v>
      </c>
      <c r="J2424" s="132">
        <v>1.6893264358754923E-3</v>
      </c>
      <c r="K2424" s="146">
        <v>9.2608901115196599E-5</v>
      </c>
      <c r="L2424" s="147">
        <v>9.6796264677713313E-5</v>
      </c>
    </row>
    <row r="2425" spans="1:12" ht="15.75" x14ac:dyDescent="0.25">
      <c r="A2425" s="164" t="s">
        <v>104</v>
      </c>
      <c r="B2425" s="126">
        <v>2022</v>
      </c>
      <c r="C2425" s="165" t="s">
        <v>2589</v>
      </c>
      <c r="D2425" s="166">
        <v>3.7421162762321263E-2</v>
      </c>
      <c r="E2425" s="130">
        <v>1.4816805249304489E-2</v>
      </c>
      <c r="F2425" s="131">
        <v>6.7362064881617278E-2</v>
      </c>
      <c r="G2425" s="131">
        <v>1.4808794554559601E-3</v>
      </c>
      <c r="H2425" s="145">
        <v>2.0000005732018805E-3</v>
      </c>
      <c r="I2425" s="145">
        <v>1.5750004513964803E-2</v>
      </c>
      <c r="J2425" s="132">
        <v>1.6069738429365969E-3</v>
      </c>
      <c r="K2425" s="146">
        <v>8.4098247534644143E-5</v>
      </c>
      <c r="L2425" s="147">
        <v>8.7900797107714316E-5</v>
      </c>
    </row>
    <row r="2426" spans="1:12" ht="15.75" x14ac:dyDescent="0.25">
      <c r="A2426" s="164" t="s">
        <v>104</v>
      </c>
      <c r="B2426" s="126">
        <v>2023</v>
      </c>
      <c r="C2426" s="165" t="s">
        <v>2590</v>
      </c>
      <c r="D2426" s="166">
        <v>3.6201215008850013E-2</v>
      </c>
      <c r="E2426" s="130">
        <v>1.2737147595506124E-2</v>
      </c>
      <c r="F2426" s="131">
        <v>5.841515724641879E-2</v>
      </c>
      <c r="G2426" s="131">
        <v>1.4118305947875972E-3</v>
      </c>
      <c r="H2426" s="145">
        <v>2.0000005732018745E-3</v>
      </c>
      <c r="I2426" s="145">
        <v>1.5750004513964799E-2</v>
      </c>
      <c r="J2426" s="132">
        <v>1.5322487110506807E-3</v>
      </c>
      <c r="K2426" s="146">
        <v>7.5890431165711756E-5</v>
      </c>
      <c r="L2426" s="147">
        <v>7.9321859704224444E-5</v>
      </c>
    </row>
    <row r="2427" spans="1:12" ht="15.75" x14ac:dyDescent="0.25">
      <c r="A2427" s="164" t="s">
        <v>104</v>
      </c>
      <c r="B2427" s="126">
        <v>2024</v>
      </c>
      <c r="C2427" s="165" t="s">
        <v>2591</v>
      </c>
      <c r="D2427" s="166">
        <v>3.5007871875340275E-2</v>
      </c>
      <c r="E2427" s="130">
        <v>1.10043467628796E-2</v>
      </c>
      <c r="F2427" s="131">
        <v>5.1051528668811165E-2</v>
      </c>
      <c r="G2427" s="131">
        <v>1.3494649327740239E-3</v>
      </c>
      <c r="H2427" s="145">
        <v>2.0000005732018727E-3</v>
      </c>
      <c r="I2427" s="145">
        <v>1.575000451396474E-2</v>
      </c>
      <c r="J2427" s="132">
        <v>1.4647685058652795E-3</v>
      </c>
      <c r="K2427" s="146">
        <v>6.8142850284893749E-5</v>
      </c>
      <c r="L2427" s="147">
        <v>7.1223967595356803E-5</v>
      </c>
    </row>
    <row r="2428" spans="1:12" ht="15.75" x14ac:dyDescent="0.25">
      <c r="A2428" s="164" t="s">
        <v>104</v>
      </c>
      <c r="B2428" s="126">
        <v>2025</v>
      </c>
      <c r="C2428" s="165" t="s">
        <v>2592</v>
      </c>
      <c r="D2428" s="166">
        <v>3.3841386823952435E-2</v>
      </c>
      <c r="E2428" s="130">
        <v>9.5791888444620409E-3</v>
      </c>
      <c r="F2428" s="131">
        <v>4.5095525861282786E-2</v>
      </c>
      <c r="G2428" s="131">
        <v>1.2952441957983041E-3</v>
      </c>
      <c r="H2428" s="145">
        <v>2.0000005732018797E-3</v>
      </c>
      <c r="I2428" s="145">
        <v>1.5750004513964792E-2</v>
      </c>
      <c r="J2428" s="132">
        <v>1.4060807232282957E-3</v>
      </c>
      <c r="K2428" s="146">
        <v>6.1697907160703966E-5</v>
      </c>
      <c r="L2428" s="147">
        <v>6.4487612742102819E-5</v>
      </c>
    </row>
    <row r="2429" spans="1:12" ht="15.75" x14ac:dyDescent="0.25">
      <c r="A2429" s="164" t="s">
        <v>104</v>
      </c>
      <c r="B2429" s="126">
        <v>2026</v>
      </c>
      <c r="C2429" s="165" t="s">
        <v>2593</v>
      </c>
      <c r="D2429" s="166">
        <v>3.2781208328607134E-2</v>
      </c>
      <c r="E2429" s="130">
        <v>8.4297693412337827E-3</v>
      </c>
      <c r="F2429" s="131">
        <v>4.0359315690535101E-2</v>
      </c>
      <c r="G2429" s="131">
        <v>1.23973948849344E-3</v>
      </c>
      <c r="H2429" s="145">
        <v>2.0000005732018792E-3</v>
      </c>
      <c r="I2429" s="145">
        <v>1.5750004513964799E-2</v>
      </c>
      <c r="J2429" s="132">
        <v>1.3459828720876505E-3</v>
      </c>
      <c r="K2429" s="146">
        <v>5.5376588965728225E-5</v>
      </c>
      <c r="L2429" s="147">
        <v>5.7880472588784317E-5</v>
      </c>
    </row>
    <row r="2430" spans="1:12" ht="15.75" x14ac:dyDescent="0.25">
      <c r="A2430" s="164" t="s">
        <v>104</v>
      </c>
      <c r="B2430" s="126">
        <v>2027</v>
      </c>
      <c r="C2430" s="165" t="s">
        <v>2594</v>
      </c>
      <c r="D2430" s="166">
        <v>3.1815502421461216E-2</v>
      </c>
      <c r="E2430" s="130">
        <v>7.4583818125351434E-3</v>
      </c>
      <c r="F2430" s="131">
        <v>3.642975025787757E-2</v>
      </c>
      <c r="G2430" s="131">
        <v>1.1742272000109914E-3</v>
      </c>
      <c r="H2430" s="145">
        <v>2.0000005732018732E-3</v>
      </c>
      <c r="I2430" s="145">
        <v>1.5750004513964792E-2</v>
      </c>
      <c r="J2430" s="132">
        <v>1.275063916623625E-3</v>
      </c>
      <c r="K2430" s="146">
        <v>4.7557962183463105E-5</v>
      </c>
      <c r="L2430" s="147">
        <v>4.9708322198067704E-5</v>
      </c>
    </row>
    <row r="2431" spans="1:12" ht="15.75" x14ac:dyDescent="0.25">
      <c r="A2431" s="164" t="s">
        <v>104</v>
      </c>
      <c r="B2431" s="126">
        <v>2028</v>
      </c>
      <c r="C2431" s="165" t="s">
        <v>2595</v>
      </c>
      <c r="D2431" s="166">
        <v>3.0949264390615877E-2</v>
      </c>
      <c r="E2431" s="130">
        <v>6.6552785238909286E-3</v>
      </c>
      <c r="F2431" s="131">
        <v>3.3235480445800561E-2</v>
      </c>
      <c r="G2431" s="131">
        <v>1.1032847558900755E-3</v>
      </c>
      <c r="H2431" s="145">
        <v>2.000000573201881E-3</v>
      </c>
      <c r="I2431" s="145">
        <v>1.5750004513964789E-2</v>
      </c>
      <c r="J2431" s="132">
        <v>1.1981610555265618E-3</v>
      </c>
      <c r="K2431" s="146">
        <v>4.1575291338366247E-5</v>
      </c>
      <c r="L2431" s="147">
        <v>4.3455141525064186E-5</v>
      </c>
    </row>
    <row r="2432" spans="1:12" ht="15.75" x14ac:dyDescent="0.25">
      <c r="A2432" s="164" t="s">
        <v>104</v>
      </c>
      <c r="B2432" s="126">
        <v>2029</v>
      </c>
      <c r="C2432" s="165" t="s">
        <v>2596</v>
      </c>
      <c r="D2432" s="166">
        <v>3.0174314523094242E-2</v>
      </c>
      <c r="E2432" s="130">
        <v>5.9637930026692834E-3</v>
      </c>
      <c r="F2432" s="131">
        <v>3.0569419203473565E-2</v>
      </c>
      <c r="G2432" s="131">
        <v>1.0346758175484218E-3</v>
      </c>
      <c r="H2432" s="145">
        <v>2.0000005732018801E-3</v>
      </c>
      <c r="I2432" s="145">
        <v>1.5750004513964778E-2</v>
      </c>
      <c r="J2432" s="132">
        <v>1.123736962749646E-3</v>
      </c>
      <c r="K2432" s="146">
        <v>3.6988046555094637E-5</v>
      </c>
      <c r="L2432" s="147">
        <v>3.8660481888290318E-5</v>
      </c>
    </row>
    <row r="2433" spans="1:12" ht="15.75" x14ac:dyDescent="0.25">
      <c r="A2433" s="164" t="s">
        <v>104</v>
      </c>
      <c r="B2433" s="126">
        <v>2030</v>
      </c>
      <c r="C2433" s="165" t="s">
        <v>2597</v>
      </c>
      <c r="D2433" s="166">
        <v>2.9484338732796319E-2</v>
      </c>
      <c r="E2433" s="130">
        <v>5.3861416793814475E-3</v>
      </c>
      <c r="F2433" s="131">
        <v>2.838987273903389E-2</v>
      </c>
      <c r="G2433" s="131">
        <v>9.6992897206998191E-4</v>
      </c>
      <c r="H2433" s="145">
        <v>2.0000005732018779E-3</v>
      </c>
      <c r="I2433" s="145">
        <v>1.5750004513964785E-2</v>
      </c>
      <c r="J2433" s="132">
        <v>1.0534746014443867E-3</v>
      </c>
      <c r="K2433" s="146">
        <v>3.331280836066595E-5</v>
      </c>
      <c r="L2433" s="147">
        <v>3.4819065731337507E-5</v>
      </c>
    </row>
    <row r="2434" spans="1:12" ht="15.75" x14ac:dyDescent="0.25">
      <c r="A2434" s="164" t="s">
        <v>104</v>
      </c>
      <c r="B2434" s="126">
        <v>2031</v>
      </c>
      <c r="C2434" s="165" t="s">
        <v>2598</v>
      </c>
      <c r="D2434" s="166">
        <v>2.8872553730044718E-2</v>
      </c>
      <c r="E2434" s="130">
        <v>4.8815395688874682E-3</v>
      </c>
      <c r="F2434" s="131">
        <v>2.6541063918955991E-2</v>
      </c>
      <c r="G2434" s="131">
        <v>9.095367366386617E-4</v>
      </c>
      <c r="H2434" s="145">
        <v>2.0000005732018805E-3</v>
      </c>
      <c r="I2434" s="145">
        <v>1.5750004513964799E-2</v>
      </c>
      <c r="J2434" s="132">
        <v>9.8790012862214928E-4</v>
      </c>
      <c r="K2434" s="146">
        <v>3.0773770542960545E-5</v>
      </c>
      <c r="L2434" s="147">
        <v>3.2165223890328905E-5</v>
      </c>
    </row>
    <row r="2435" spans="1:12" ht="15.75" x14ac:dyDescent="0.25">
      <c r="A2435" s="164" t="s">
        <v>104</v>
      </c>
      <c r="B2435" s="126">
        <v>2032</v>
      </c>
      <c r="C2435" s="165" t="s">
        <v>2599</v>
      </c>
      <c r="D2435" s="166">
        <v>2.833351372817686E-2</v>
      </c>
      <c r="E2435" s="130">
        <v>4.4484226679662228E-3</v>
      </c>
      <c r="F2435" s="131">
        <v>2.5033264755917564E-2</v>
      </c>
      <c r="G2435" s="131">
        <v>8.5328139233959517E-4</v>
      </c>
      <c r="H2435" s="145">
        <v>2.0000005732018801E-3</v>
      </c>
      <c r="I2435" s="145">
        <v>1.5750004513964778E-2</v>
      </c>
      <c r="J2435" s="132">
        <v>9.2681884827739596E-4</v>
      </c>
      <c r="K2435" s="146">
        <v>2.8377599639778003E-5</v>
      </c>
      <c r="L2435" s="147">
        <v>2.9660708771755324E-5</v>
      </c>
    </row>
    <row r="2436" spans="1:12" ht="15.75" x14ac:dyDescent="0.25">
      <c r="A2436" s="164" t="s">
        <v>104</v>
      </c>
      <c r="B2436" s="126">
        <v>2033</v>
      </c>
      <c r="C2436" s="165" t="s">
        <v>2600</v>
      </c>
      <c r="D2436" s="166">
        <v>2.7859763925419757E-2</v>
      </c>
      <c r="E2436" s="130">
        <v>4.0740281643400792E-3</v>
      </c>
      <c r="F2436" s="131">
        <v>2.3789876937661679E-2</v>
      </c>
      <c r="G2436" s="131">
        <v>8.0176098036805377E-4</v>
      </c>
      <c r="H2436" s="145">
        <v>2.0000005732018805E-3</v>
      </c>
      <c r="I2436" s="145">
        <v>1.5750004513964785E-2</v>
      </c>
      <c r="J2436" s="132">
        <v>8.7085979442826501E-4</v>
      </c>
      <c r="K2436" s="146">
        <v>2.6629074533133282E-5</v>
      </c>
      <c r="L2436" s="147">
        <v>2.7833123118753415E-5</v>
      </c>
    </row>
    <row r="2437" spans="1:12" ht="15.75" x14ac:dyDescent="0.25">
      <c r="A2437" s="164" t="s">
        <v>104</v>
      </c>
      <c r="B2437" s="126">
        <v>2034</v>
      </c>
      <c r="C2437" s="165" t="s">
        <v>2601</v>
      </c>
      <c r="D2437" s="166">
        <v>2.7445494846376157E-2</v>
      </c>
      <c r="E2437" s="130">
        <v>3.7390182981478035E-3</v>
      </c>
      <c r="F2437" s="131">
        <v>2.2727536531344444E-2</v>
      </c>
      <c r="G2437" s="131">
        <v>7.5426209821250216E-4</v>
      </c>
      <c r="H2437" s="145">
        <v>2.0000005732018801E-3</v>
      </c>
      <c r="I2437" s="145">
        <v>1.5750004513964799E-2</v>
      </c>
      <c r="J2437" s="132">
        <v>8.1926601112365443E-4</v>
      </c>
      <c r="K2437" s="146">
        <v>2.5081373545690523E-5</v>
      </c>
      <c r="L2437" s="147">
        <v>2.6215441960479863E-5</v>
      </c>
    </row>
    <row r="2438" spans="1:12" ht="15.75" x14ac:dyDescent="0.25">
      <c r="A2438" s="164" t="s">
        <v>104</v>
      </c>
      <c r="B2438" s="126">
        <v>2035</v>
      </c>
      <c r="C2438" s="165" t="s">
        <v>2602</v>
      </c>
      <c r="D2438" s="166">
        <v>2.7085948987810905E-2</v>
      </c>
      <c r="E2438" s="130">
        <v>3.4473594256801687E-3</v>
      </c>
      <c r="F2438" s="131">
        <v>2.1854667939728661E-2</v>
      </c>
      <c r="G2438" s="131">
        <v>7.1107177355989981E-4</v>
      </c>
      <c r="H2438" s="145">
        <v>2.0000005732018797E-3</v>
      </c>
      <c r="I2438" s="145">
        <v>1.5750004513964799E-2</v>
      </c>
      <c r="J2438" s="132">
        <v>7.7235213157945959E-4</v>
      </c>
      <c r="K2438" s="146">
        <v>2.3676340259232504E-5</v>
      </c>
      <c r="L2438" s="147">
        <v>2.474687930355109E-5</v>
      </c>
    </row>
    <row r="2439" spans="1:12" ht="15.75" x14ac:dyDescent="0.25">
      <c r="A2439" s="164" t="s">
        <v>104</v>
      </c>
      <c r="B2439" s="126">
        <v>2036</v>
      </c>
      <c r="C2439" s="165" t="s">
        <v>2603</v>
      </c>
      <c r="D2439" s="166">
        <v>2.6775708325163208E-2</v>
      </c>
      <c r="E2439" s="130">
        <v>3.2017582730978311E-3</v>
      </c>
      <c r="F2439" s="131">
        <v>2.1136031062798499E-2</v>
      </c>
      <c r="G2439" s="131">
        <v>6.7500947675380599E-4</v>
      </c>
      <c r="H2439" s="145">
        <v>2.0000005732018801E-3</v>
      </c>
      <c r="I2439" s="145">
        <v>1.5750004513964792E-2</v>
      </c>
      <c r="J2439" s="132">
        <v>7.3318111298877086E-4</v>
      </c>
      <c r="K2439" s="146">
        <v>2.2495956995042152E-5</v>
      </c>
      <c r="L2439" s="147">
        <v>2.3513124346027229E-5</v>
      </c>
    </row>
    <row r="2440" spans="1:12" ht="15.75" x14ac:dyDescent="0.25">
      <c r="A2440" s="164" t="s">
        <v>104</v>
      </c>
      <c r="B2440" s="126">
        <v>2037</v>
      </c>
      <c r="C2440" s="165" t="s">
        <v>2604</v>
      </c>
      <c r="D2440" s="166">
        <v>2.6510583617580626E-2</v>
      </c>
      <c r="E2440" s="130">
        <v>2.9825869390398586E-3</v>
      </c>
      <c r="F2440" s="131">
        <v>2.0537527633097685E-2</v>
      </c>
      <c r="G2440" s="131">
        <v>6.4130625678287785E-4</v>
      </c>
      <c r="H2440" s="145">
        <v>2.0000005732018784E-3</v>
      </c>
      <c r="I2440" s="145">
        <v>1.5750004513964785E-2</v>
      </c>
      <c r="J2440" s="132">
        <v>6.9657191708317513E-4</v>
      </c>
      <c r="K2440" s="146">
        <v>2.1407339043899225E-5</v>
      </c>
      <c r="L2440" s="147">
        <v>2.2375283921804221E-5</v>
      </c>
    </row>
    <row r="2441" spans="1:12" ht="15.75" x14ac:dyDescent="0.25">
      <c r="A2441" s="164" t="s">
        <v>104</v>
      </c>
      <c r="B2441" s="126">
        <v>2038</v>
      </c>
      <c r="C2441" s="165" t="s">
        <v>2605</v>
      </c>
      <c r="D2441" s="166">
        <v>2.6285700049802102E-2</v>
      </c>
      <c r="E2441" s="130">
        <v>2.7896318595317243E-3</v>
      </c>
      <c r="F2441" s="131">
        <v>2.0019937069790585E-2</v>
      </c>
      <c r="G2441" s="131">
        <v>6.1169154845922469E-4</v>
      </c>
      <c r="H2441" s="145">
        <v>2.0000005732018788E-3</v>
      </c>
      <c r="I2441" s="145">
        <v>1.5750004513964785E-2</v>
      </c>
      <c r="J2441" s="132">
        <v>6.643994857211446E-4</v>
      </c>
      <c r="K2441" s="146">
        <v>2.0551517654920912E-5</v>
      </c>
      <c r="L2441" s="147">
        <v>2.1480766087267504E-5</v>
      </c>
    </row>
    <row r="2442" spans="1:12" ht="15.75" x14ac:dyDescent="0.25">
      <c r="A2442" s="164" t="s">
        <v>104</v>
      </c>
      <c r="B2442" s="126">
        <v>2039</v>
      </c>
      <c r="C2442" s="165" t="s">
        <v>2606</v>
      </c>
      <c r="D2442" s="166">
        <v>2.6095239070258923E-2</v>
      </c>
      <c r="E2442" s="130">
        <v>2.608876575056969E-3</v>
      </c>
      <c r="F2442" s="131">
        <v>1.9534949704330219E-2</v>
      </c>
      <c r="G2442" s="131">
        <v>5.856567821520643E-4</v>
      </c>
      <c r="H2442" s="145">
        <v>2.0000005732018779E-3</v>
      </c>
      <c r="I2442" s="145">
        <v>1.5750004513964778E-2</v>
      </c>
      <c r="J2442" s="132">
        <v>6.3611453909650758E-4</v>
      </c>
      <c r="K2442" s="146">
        <v>1.9837967559984437E-5</v>
      </c>
      <c r="L2442" s="147">
        <v>2.0734952423369679E-5</v>
      </c>
    </row>
    <row r="2443" spans="1:12" ht="15.75" x14ac:dyDescent="0.25">
      <c r="A2443" s="164" t="s">
        <v>104</v>
      </c>
      <c r="B2443" s="126">
        <v>2040</v>
      </c>
      <c r="C2443" s="165" t="s">
        <v>2607</v>
      </c>
      <c r="D2443" s="166">
        <v>2.5935652619957533E-2</v>
      </c>
      <c r="E2443" s="130">
        <v>2.4552342891019457E-3</v>
      </c>
      <c r="F2443" s="131">
        <v>1.9152558956322722E-2</v>
      </c>
      <c r="G2443" s="131">
        <v>5.632012179318356E-4</v>
      </c>
      <c r="H2443" s="145">
        <v>2.0000005732018792E-3</v>
      </c>
      <c r="I2443" s="145">
        <v>1.5750004513964799E-2</v>
      </c>
      <c r="J2443" s="132">
        <v>6.1171796390174825E-4</v>
      </c>
      <c r="K2443" s="146">
        <v>1.9226773565681887E-5</v>
      </c>
      <c r="L2443" s="147">
        <v>2.0096122948777914E-5</v>
      </c>
    </row>
    <row r="2444" spans="1:12" ht="15.75" x14ac:dyDescent="0.25">
      <c r="A2444" s="164" t="s">
        <v>104</v>
      </c>
      <c r="B2444" s="126">
        <v>2041</v>
      </c>
      <c r="C2444" s="165" t="s">
        <v>2608</v>
      </c>
      <c r="D2444" s="166">
        <v>2.5804135049277262E-2</v>
      </c>
      <c r="E2444" s="130">
        <v>2.3367631030864673E-3</v>
      </c>
      <c r="F2444" s="131">
        <v>1.8854900615524098E-2</v>
      </c>
      <c r="G2444" s="131">
        <v>5.4523455478969489E-4</v>
      </c>
      <c r="H2444" s="145">
        <v>2.0000005732018784E-3</v>
      </c>
      <c r="I2444" s="145">
        <v>1.5750004513964782E-2</v>
      </c>
      <c r="J2444" s="132">
        <v>5.9219897910615482E-4</v>
      </c>
      <c r="K2444" s="146">
        <v>1.8721751193884812E-5</v>
      </c>
      <c r="L2444" s="147">
        <v>1.9568265706331774E-5</v>
      </c>
    </row>
    <row r="2445" spans="1:12" ht="15.75" x14ac:dyDescent="0.25">
      <c r="A2445" s="164" t="s">
        <v>104</v>
      </c>
      <c r="B2445" s="126">
        <v>2042</v>
      </c>
      <c r="C2445" s="165" t="s">
        <v>2609</v>
      </c>
      <c r="D2445" s="166">
        <v>2.5693509394846853E-2</v>
      </c>
      <c r="E2445" s="130">
        <v>2.2362749110076841E-3</v>
      </c>
      <c r="F2445" s="131">
        <v>1.858590323069725E-2</v>
      </c>
      <c r="G2445" s="131">
        <v>5.3003071004572514E-4</v>
      </c>
      <c r="H2445" s="145">
        <v>2.0000005732018788E-3</v>
      </c>
      <c r="I2445" s="145">
        <v>1.5750004513964782E-2</v>
      </c>
      <c r="J2445" s="132">
        <v>5.7568074238954021E-4</v>
      </c>
      <c r="K2445" s="146">
        <v>1.8312751143481884E-5</v>
      </c>
      <c r="L2445" s="147">
        <v>1.9140772488560471E-5</v>
      </c>
    </row>
    <row r="2446" spans="1:12" ht="15.75" x14ac:dyDescent="0.25">
      <c r="A2446" s="164" t="s">
        <v>104</v>
      </c>
      <c r="B2446" s="126">
        <v>2043</v>
      </c>
      <c r="C2446" s="165" t="s">
        <v>2610</v>
      </c>
      <c r="D2446" s="166">
        <v>2.5602660728977732E-2</v>
      </c>
      <c r="E2446" s="130">
        <v>2.1603920778355788E-3</v>
      </c>
      <c r="F2446" s="131">
        <v>1.8387800065942539E-2</v>
      </c>
      <c r="G2446" s="131">
        <v>5.1732145837612303E-4</v>
      </c>
      <c r="H2446" s="145">
        <v>2.0000005732018801E-3</v>
      </c>
      <c r="I2446" s="145">
        <v>1.5750004513964803E-2</v>
      </c>
      <c r="J2446" s="132">
        <v>5.6187195719384104E-4</v>
      </c>
      <c r="K2446" s="146">
        <v>1.798979234273859E-5</v>
      </c>
      <c r="L2446" s="147">
        <v>1.8803210923956008E-5</v>
      </c>
    </row>
    <row r="2447" spans="1:12" ht="15.75" x14ac:dyDescent="0.25">
      <c r="A2447" s="164" t="s">
        <v>104</v>
      </c>
      <c r="B2447" s="126">
        <v>2044</v>
      </c>
      <c r="C2447" s="165" t="s">
        <v>2611</v>
      </c>
      <c r="D2447" s="166">
        <v>2.5527404007943951E-2</v>
      </c>
      <c r="E2447" s="130">
        <v>2.1024971409908358E-3</v>
      </c>
      <c r="F2447" s="131">
        <v>1.8226826179865329E-2</v>
      </c>
      <c r="G2447" s="131">
        <v>5.0672094816554868E-4</v>
      </c>
      <c r="H2447" s="145">
        <v>2.0000005732018801E-3</v>
      </c>
      <c r="I2447" s="145">
        <v>1.5750004513964796E-2</v>
      </c>
      <c r="J2447" s="132">
        <v>5.5035382793229548E-4</v>
      </c>
      <c r="K2447" s="146">
        <v>1.7732739412254859E-5</v>
      </c>
      <c r="L2447" s="147">
        <v>1.8534535200611279E-5</v>
      </c>
    </row>
    <row r="2448" spans="1:12" ht="15.75" x14ac:dyDescent="0.25">
      <c r="A2448" s="164" t="s">
        <v>104</v>
      </c>
      <c r="B2448" s="126">
        <v>2045</v>
      </c>
      <c r="C2448" s="165" t="s">
        <v>2612</v>
      </c>
      <c r="D2448" s="166">
        <v>2.5463487319464736E-2</v>
      </c>
      <c r="E2448" s="130">
        <v>2.0625258915504207E-3</v>
      </c>
      <c r="F2448" s="131">
        <v>1.8119626352312589E-2</v>
      </c>
      <c r="G2448" s="131">
        <v>4.9794586036706672E-4</v>
      </c>
      <c r="H2448" s="145">
        <v>2.0000005732018797E-3</v>
      </c>
      <c r="I2448" s="145">
        <v>1.5750004513964796E-2</v>
      </c>
      <c r="J2448" s="132">
        <v>5.4081849650286062E-4</v>
      </c>
      <c r="K2448" s="146">
        <v>1.7535050585907307E-5</v>
      </c>
      <c r="L2448" s="147">
        <v>1.8327907762767477E-5</v>
      </c>
    </row>
    <row r="2449" spans="1:12" ht="15.75" x14ac:dyDescent="0.25">
      <c r="A2449" s="164" t="s">
        <v>104</v>
      </c>
      <c r="B2449" s="126">
        <v>2046</v>
      </c>
      <c r="C2449" s="165" t="s">
        <v>2613</v>
      </c>
      <c r="D2449" s="166">
        <v>2.5410321059451162E-2</v>
      </c>
      <c r="E2449" s="130">
        <v>2.0281272097700262E-3</v>
      </c>
      <c r="F2449" s="131">
        <v>1.8030754783788881E-2</v>
      </c>
      <c r="G2449" s="131">
        <v>4.907461999815384E-4</v>
      </c>
      <c r="H2449" s="145">
        <v>2.0000005732018779E-3</v>
      </c>
      <c r="I2449" s="145">
        <v>1.5750004513964775E-2</v>
      </c>
      <c r="J2449" s="132">
        <v>5.3299495749665918E-4</v>
      </c>
      <c r="K2449" s="146">
        <v>1.7375794931489777E-5</v>
      </c>
      <c r="L2449" s="147">
        <v>1.8161451274343677E-5</v>
      </c>
    </row>
    <row r="2450" spans="1:12" ht="15.75" x14ac:dyDescent="0.25">
      <c r="A2450" s="164" t="s">
        <v>104</v>
      </c>
      <c r="B2450" s="126">
        <v>2047</v>
      </c>
      <c r="C2450" s="165" t="s">
        <v>2614</v>
      </c>
      <c r="D2450" s="166">
        <v>2.5366249994508042E-2</v>
      </c>
      <c r="E2450" s="130">
        <v>1.9977868716085237E-3</v>
      </c>
      <c r="F2450" s="131">
        <v>1.7946747823519606E-2</v>
      </c>
      <c r="G2450" s="131">
        <v>4.8488037167019764E-4</v>
      </c>
      <c r="H2450" s="145">
        <v>2.0000005732018797E-3</v>
      </c>
      <c r="I2450" s="145">
        <v>1.5750004513964792E-2</v>
      </c>
      <c r="J2450" s="132">
        <v>5.2662082679833628E-4</v>
      </c>
      <c r="K2450" s="146">
        <v>1.7246173559220375E-5</v>
      </c>
      <c r="L2450" s="147">
        <v>1.8025968998806563E-5</v>
      </c>
    </row>
    <row r="2451" spans="1:12" ht="15.75" x14ac:dyDescent="0.25">
      <c r="A2451" s="164" t="s">
        <v>104</v>
      </c>
      <c r="B2451" s="126">
        <v>2048</v>
      </c>
      <c r="C2451" s="165" t="s">
        <v>2615</v>
      </c>
      <c r="D2451" s="166">
        <v>2.5329537603543634E-2</v>
      </c>
      <c r="E2451" s="130">
        <v>1.9738529872660089E-3</v>
      </c>
      <c r="F2451" s="131">
        <v>1.7880145175805769E-2</v>
      </c>
      <c r="G2451" s="131">
        <v>4.8013672882516725E-4</v>
      </c>
      <c r="H2451" s="145">
        <v>2.0000005732018801E-3</v>
      </c>
      <c r="I2451" s="145">
        <v>1.5750004513964782E-2</v>
      </c>
      <c r="J2451" s="132">
        <v>5.2146633406486881E-4</v>
      </c>
      <c r="K2451" s="146">
        <v>1.7136401283793365E-5</v>
      </c>
      <c r="L2451" s="147">
        <v>1.7911233308192009E-5</v>
      </c>
    </row>
    <row r="2452" spans="1:12" ht="15.75" x14ac:dyDescent="0.25">
      <c r="A2452" s="164" t="s">
        <v>104</v>
      </c>
      <c r="B2452" s="126">
        <v>2049</v>
      </c>
      <c r="C2452" s="165" t="s">
        <v>2616</v>
      </c>
      <c r="D2452" s="166">
        <v>2.5298769675486353E-2</v>
      </c>
      <c r="E2452" s="130">
        <v>1.9641021587401253E-3</v>
      </c>
      <c r="F2452" s="131">
        <v>1.7887364223104777E-2</v>
      </c>
      <c r="G2452" s="131">
        <v>4.7697648469342889E-4</v>
      </c>
      <c r="H2452" s="145">
        <v>2.0000005732018801E-3</v>
      </c>
      <c r="I2452" s="145">
        <v>1.5750004513964799E-2</v>
      </c>
      <c r="J2452" s="132">
        <v>5.1803262966142378E-4</v>
      </c>
      <c r="K2452" s="146">
        <v>1.7057359876140582E-5</v>
      </c>
      <c r="L2452" s="147">
        <v>1.7828617998826239E-5</v>
      </c>
    </row>
    <row r="2453" spans="1:12" ht="15.75" x14ac:dyDescent="0.25">
      <c r="A2453" s="164" t="s">
        <v>104</v>
      </c>
      <c r="B2453" s="126">
        <v>2050</v>
      </c>
      <c r="C2453" s="165" t="s">
        <v>2617</v>
      </c>
      <c r="D2453" s="166">
        <v>2.5273805055644666E-2</v>
      </c>
      <c r="E2453" s="130">
        <v>1.9563548428761482E-3</v>
      </c>
      <c r="F2453" s="131">
        <v>1.7894938794289522E-2</v>
      </c>
      <c r="G2453" s="131">
        <v>4.7447258625178175E-4</v>
      </c>
      <c r="H2453" s="145">
        <v>2.0000005732018801E-3</v>
      </c>
      <c r="I2453" s="145">
        <v>1.5750004513964772E-2</v>
      </c>
      <c r="J2453" s="132">
        <v>5.1531251439749593E-4</v>
      </c>
      <c r="K2453" s="146">
        <v>1.6984139826964472E-5</v>
      </c>
      <c r="L2453" s="147">
        <v>1.7752087263935534E-5</v>
      </c>
    </row>
    <row r="2454" spans="1:12" ht="15.75" x14ac:dyDescent="0.25">
      <c r="A2454" s="164" t="s">
        <v>100</v>
      </c>
      <c r="B2454" s="126">
        <v>2015</v>
      </c>
      <c r="C2454" s="165" t="s">
        <v>2618</v>
      </c>
      <c r="D2454" s="166">
        <v>5.1248472584898064E-2</v>
      </c>
      <c r="E2454" s="130">
        <v>5.3881313933917187E-2</v>
      </c>
      <c r="F2454" s="131">
        <v>0.20678150476419827</v>
      </c>
      <c r="G2454" s="131">
        <v>1.7675802786875645E-3</v>
      </c>
      <c r="H2454" s="145">
        <v>2.0000005732018801E-3</v>
      </c>
      <c r="I2454" s="145">
        <v>1.5750004513964799E-2</v>
      </c>
      <c r="J2454" s="132">
        <v>1.9118842484141059E-3</v>
      </c>
      <c r="K2454" s="146">
        <v>1.3783139045640827E-4</v>
      </c>
      <c r="L2454" s="147">
        <v>1.4406351431511035E-4</v>
      </c>
    </row>
    <row r="2455" spans="1:12" ht="15.75" x14ac:dyDescent="0.25">
      <c r="A2455" s="164" t="s">
        <v>100</v>
      </c>
      <c r="B2455" s="126">
        <v>2016</v>
      </c>
      <c r="C2455" s="165" t="s">
        <v>2619</v>
      </c>
      <c r="D2455" s="166">
        <v>5.0297713917305732E-2</v>
      </c>
      <c r="E2455" s="130">
        <v>4.5490197021388352E-2</v>
      </c>
      <c r="F2455" s="131">
        <v>0.17972734641232777</v>
      </c>
      <c r="G2455" s="131">
        <v>1.6821251664541582E-3</v>
      </c>
      <c r="H2455" s="145">
        <v>2.0000005732018797E-3</v>
      </c>
      <c r="I2455" s="145">
        <v>1.5750004513964796E-2</v>
      </c>
      <c r="J2455" s="132">
        <v>1.8210924252984268E-3</v>
      </c>
      <c r="K2455" s="146">
        <v>1.1777397726148498E-4</v>
      </c>
      <c r="L2455" s="147">
        <v>1.2309919389896508E-4</v>
      </c>
    </row>
    <row r="2456" spans="1:12" ht="15.75" x14ac:dyDescent="0.25">
      <c r="A2456" s="164" t="s">
        <v>100</v>
      </c>
      <c r="B2456" s="126">
        <v>2017</v>
      </c>
      <c r="C2456" s="165" t="s">
        <v>2620</v>
      </c>
      <c r="D2456" s="166">
        <v>4.9058318607155926E-2</v>
      </c>
      <c r="E2456" s="130">
        <v>3.7990884970787675E-2</v>
      </c>
      <c r="F2456" s="131">
        <v>0.15442711804064349</v>
      </c>
      <c r="G2456" s="131">
        <v>1.630052189932663E-3</v>
      </c>
      <c r="H2456" s="145">
        <v>2.0000005732018797E-3</v>
      </c>
      <c r="I2456" s="145">
        <v>1.5750004513964796E-2</v>
      </c>
      <c r="J2456" s="132">
        <v>1.7659590006924306E-3</v>
      </c>
      <c r="K2456" s="146">
        <v>1.0739860837720837E-4</v>
      </c>
      <c r="L2456" s="147">
        <v>1.1225469687375923E-4</v>
      </c>
    </row>
    <row r="2457" spans="1:12" ht="15.75" x14ac:dyDescent="0.25">
      <c r="A2457" s="164" t="s">
        <v>100</v>
      </c>
      <c r="B2457" s="126">
        <v>2018</v>
      </c>
      <c r="C2457" s="165" t="s">
        <v>2621</v>
      </c>
      <c r="D2457" s="166">
        <v>4.7796891762634304E-2</v>
      </c>
      <c r="E2457" s="130">
        <v>3.1347268978795167E-2</v>
      </c>
      <c r="F2457" s="131">
        <v>0.13219438959484445</v>
      </c>
      <c r="G2457" s="131">
        <v>1.6011135953705221E-3</v>
      </c>
      <c r="H2457" s="145">
        <v>2.0000005732018797E-3</v>
      </c>
      <c r="I2457" s="145">
        <v>1.5750004513964799E-2</v>
      </c>
      <c r="J2457" s="132">
        <v>1.7357733625680014E-3</v>
      </c>
      <c r="K2457" s="146">
        <v>9.910166221776516E-5</v>
      </c>
      <c r="L2457" s="147">
        <v>1.0358259962613923E-4</v>
      </c>
    </row>
    <row r="2458" spans="1:12" ht="15.75" x14ac:dyDescent="0.25">
      <c r="A2458" s="164" t="s">
        <v>100</v>
      </c>
      <c r="B2458" s="126">
        <v>2019</v>
      </c>
      <c r="C2458" s="165" t="s">
        <v>2622</v>
      </c>
      <c r="D2458" s="166">
        <v>4.6487678822210457E-2</v>
      </c>
      <c r="E2458" s="130">
        <v>2.6219896323458645E-2</v>
      </c>
      <c r="F2458" s="131">
        <v>0.11361159073812943</v>
      </c>
      <c r="G2458" s="131">
        <v>1.5876769256859878E-3</v>
      </c>
      <c r="H2458" s="145">
        <v>2.0000005732018805E-3</v>
      </c>
      <c r="I2458" s="145">
        <v>1.5750004513964796E-2</v>
      </c>
      <c r="J2458" s="132">
        <v>1.7221464975676495E-3</v>
      </c>
      <c r="K2458" s="146">
        <v>9.0279074682509791E-5</v>
      </c>
      <c r="L2458" s="147">
        <v>9.4361093832192518E-5</v>
      </c>
    </row>
    <row r="2459" spans="1:12" ht="15.75" x14ac:dyDescent="0.25">
      <c r="A2459" s="164" t="s">
        <v>100</v>
      </c>
      <c r="B2459" s="126">
        <v>2020</v>
      </c>
      <c r="C2459" s="165" t="s">
        <v>2623</v>
      </c>
      <c r="D2459" s="166">
        <v>4.5157964147550009E-2</v>
      </c>
      <c r="E2459" s="130">
        <v>2.2315211686299893E-2</v>
      </c>
      <c r="F2459" s="131">
        <v>9.8320241568117889E-2</v>
      </c>
      <c r="G2459" s="131">
        <v>1.5378288957885672E-3</v>
      </c>
      <c r="H2459" s="145">
        <v>2.0000005732018801E-3</v>
      </c>
      <c r="I2459" s="145">
        <v>1.5750004513964799E-2</v>
      </c>
      <c r="J2459" s="132">
        <v>1.6683975496389503E-3</v>
      </c>
      <c r="K2459" s="146">
        <v>8.4469359841652088E-5</v>
      </c>
      <c r="L2459" s="147">
        <v>8.8288689466458825E-5</v>
      </c>
    </row>
    <row r="2460" spans="1:12" ht="15.75" x14ac:dyDescent="0.25">
      <c r="A2460" s="164" t="s">
        <v>100</v>
      </c>
      <c r="B2460" s="126">
        <v>2021</v>
      </c>
      <c r="C2460" s="165" t="s">
        <v>2624</v>
      </c>
      <c r="D2460" s="166">
        <v>4.3806243054121403E-2</v>
      </c>
      <c r="E2460" s="130">
        <v>1.9175471821291534E-2</v>
      </c>
      <c r="F2460" s="131">
        <v>8.4926725418249555E-2</v>
      </c>
      <c r="G2460" s="131">
        <v>1.4602056106366493E-3</v>
      </c>
      <c r="H2460" s="145">
        <v>2.0000005732018801E-3</v>
      </c>
      <c r="I2460" s="145">
        <v>1.5750004513964799E-2</v>
      </c>
      <c r="J2460" s="132">
        <v>1.5844142055863744E-3</v>
      </c>
      <c r="K2460" s="146">
        <v>7.8391640959714763E-5</v>
      </c>
      <c r="L2460" s="147">
        <v>8.1936163106158228E-5</v>
      </c>
    </row>
    <row r="2461" spans="1:12" ht="15.75" x14ac:dyDescent="0.25">
      <c r="A2461" s="164" t="s">
        <v>100</v>
      </c>
      <c r="B2461" s="126">
        <v>2022</v>
      </c>
      <c r="C2461" s="165" t="s">
        <v>2625</v>
      </c>
      <c r="D2461" s="166">
        <v>4.247738602025581E-2</v>
      </c>
      <c r="E2461" s="130">
        <v>1.599478280734189E-2</v>
      </c>
      <c r="F2461" s="131">
        <v>7.3166658717574301E-2</v>
      </c>
      <c r="G2461" s="131">
        <v>1.372405423629303E-3</v>
      </c>
      <c r="H2461" s="145">
        <v>2.0000005732018801E-3</v>
      </c>
      <c r="I2461" s="145">
        <v>1.5750004513964796E-2</v>
      </c>
      <c r="J2461" s="132">
        <v>1.4894418582438657E-3</v>
      </c>
      <c r="K2461" s="146">
        <v>7.2326878355137483E-5</v>
      </c>
      <c r="L2461" s="147">
        <v>7.559717884858739E-5</v>
      </c>
    </row>
    <row r="2462" spans="1:12" ht="15.75" x14ac:dyDescent="0.25">
      <c r="A2462" s="164" t="s">
        <v>100</v>
      </c>
      <c r="B2462" s="126">
        <v>2023</v>
      </c>
      <c r="C2462" s="165" t="s">
        <v>2626</v>
      </c>
      <c r="D2462" s="166">
        <v>4.1156403116239984E-2</v>
      </c>
      <c r="E2462" s="130">
        <v>1.3827596179868673E-2</v>
      </c>
      <c r="F2462" s="131">
        <v>6.3904152361555985E-2</v>
      </c>
      <c r="G2462" s="131">
        <v>1.2955995646986324E-3</v>
      </c>
      <c r="H2462" s="145">
        <v>2.0000005732018801E-3</v>
      </c>
      <c r="I2462" s="145">
        <v>1.5750004513964796E-2</v>
      </c>
      <c r="J2462" s="132">
        <v>1.4062385616013791E-3</v>
      </c>
      <c r="K2462" s="146">
        <v>6.5687185287928145E-5</v>
      </c>
      <c r="L2462" s="147">
        <v>6.8657268324080555E-5</v>
      </c>
    </row>
    <row r="2463" spans="1:12" ht="15.75" x14ac:dyDescent="0.25">
      <c r="A2463" s="164" t="s">
        <v>100</v>
      </c>
      <c r="B2463" s="126">
        <v>2024</v>
      </c>
      <c r="C2463" s="165" t="s">
        <v>2627</v>
      </c>
      <c r="D2463" s="166">
        <v>3.9854206109366401E-2</v>
      </c>
      <c r="E2463" s="130">
        <v>1.2311243836032923E-2</v>
      </c>
      <c r="F2463" s="131">
        <v>5.6432353761164157E-2</v>
      </c>
      <c r="G2463" s="131">
        <v>1.2615854658704067E-3</v>
      </c>
      <c r="H2463" s="145">
        <v>2.0000005732018801E-3</v>
      </c>
      <c r="I2463" s="145">
        <v>1.5750004513964796E-2</v>
      </c>
      <c r="J2463" s="132">
        <v>1.3695886369549074E-3</v>
      </c>
      <c r="K2463" s="146">
        <v>5.8593194839978047E-5</v>
      </c>
      <c r="L2463" s="147">
        <v>6.1242519107190604E-5</v>
      </c>
    </row>
    <row r="2464" spans="1:12" ht="15.75" x14ac:dyDescent="0.25">
      <c r="A2464" s="164" t="s">
        <v>100</v>
      </c>
      <c r="B2464" s="126">
        <v>2025</v>
      </c>
      <c r="C2464" s="165" t="s">
        <v>2628</v>
      </c>
      <c r="D2464" s="166">
        <v>3.8571332154307816E-2</v>
      </c>
      <c r="E2464" s="130">
        <v>1.0795530254143728E-2</v>
      </c>
      <c r="F2464" s="131">
        <v>5.0201712768916572E-2</v>
      </c>
      <c r="G2464" s="131">
        <v>1.2063200115821147E-3</v>
      </c>
      <c r="H2464" s="145">
        <v>2.0000005732018801E-3</v>
      </c>
      <c r="I2464" s="145">
        <v>1.5750004513964796E-2</v>
      </c>
      <c r="J2464" s="132">
        <v>1.3097250807092753E-3</v>
      </c>
      <c r="K2464" s="146">
        <v>5.3255122917477762E-5</v>
      </c>
      <c r="L2464" s="147">
        <v>5.5663083259698119E-5</v>
      </c>
    </row>
    <row r="2465" spans="1:12" ht="15.75" x14ac:dyDescent="0.25">
      <c r="A2465" s="164" t="s">
        <v>100</v>
      </c>
      <c r="B2465" s="126">
        <v>2026</v>
      </c>
      <c r="C2465" s="165" t="s">
        <v>2629</v>
      </c>
      <c r="D2465" s="166">
        <v>3.7406454383479101E-2</v>
      </c>
      <c r="E2465" s="130">
        <v>9.5569985643415341E-3</v>
      </c>
      <c r="F2465" s="131">
        <v>4.5179956875145227E-2</v>
      </c>
      <c r="G2465" s="131">
        <v>1.1505476916534683E-3</v>
      </c>
      <c r="H2465" s="145">
        <v>2.0000005732018801E-3</v>
      </c>
      <c r="I2465" s="145">
        <v>1.5750004513964799E-2</v>
      </c>
      <c r="J2465" s="132">
        <v>1.2493042566984526E-3</v>
      </c>
      <c r="K2465" s="146">
        <v>4.7689555407065795E-5</v>
      </c>
      <c r="L2465" s="147">
        <v>4.9845865483305366E-5</v>
      </c>
    </row>
    <row r="2466" spans="1:12" ht="15.75" x14ac:dyDescent="0.25">
      <c r="A2466" s="164" t="s">
        <v>100</v>
      </c>
      <c r="B2466" s="126">
        <v>2027</v>
      </c>
      <c r="C2466" s="165" t="s">
        <v>2630</v>
      </c>
      <c r="D2466" s="166">
        <v>3.6342696731751126E-2</v>
      </c>
      <c r="E2466" s="130">
        <v>8.505728510473206E-3</v>
      </c>
      <c r="F2466" s="131">
        <v>4.0943643429477296E-2</v>
      </c>
      <c r="G2466" s="131">
        <v>1.0859678837167683E-3</v>
      </c>
      <c r="H2466" s="145">
        <v>2.0000005732018801E-3</v>
      </c>
      <c r="I2466" s="145">
        <v>1.5750004513964803E-2</v>
      </c>
      <c r="J2466" s="132">
        <v>1.1793557961943754E-3</v>
      </c>
      <c r="K2466" s="146">
        <v>4.0904643362700761E-5</v>
      </c>
      <c r="L2466" s="147">
        <v>4.2754169823895416E-5</v>
      </c>
    </row>
    <row r="2467" spans="1:12" ht="15.75" x14ac:dyDescent="0.25">
      <c r="A2467" s="164" t="s">
        <v>100</v>
      </c>
      <c r="B2467" s="126">
        <v>2028</v>
      </c>
      <c r="C2467" s="165" t="s">
        <v>2631</v>
      </c>
      <c r="D2467" s="166">
        <v>3.5379279280810264E-2</v>
      </c>
      <c r="E2467" s="130">
        <v>7.6285905383304195E-3</v>
      </c>
      <c r="F2467" s="131">
        <v>3.7410480040545584E-2</v>
      </c>
      <c r="G2467" s="131">
        <v>1.0159540780791257E-3</v>
      </c>
      <c r="H2467" s="145">
        <v>2.0000005732018797E-3</v>
      </c>
      <c r="I2467" s="145">
        <v>1.5750004513964796E-2</v>
      </c>
      <c r="J2467" s="132">
        <v>1.1034542083562973E-3</v>
      </c>
      <c r="K2467" s="146">
        <v>3.5127416340604446E-5</v>
      </c>
      <c r="L2467" s="147">
        <v>3.6715722231925148E-5</v>
      </c>
    </row>
    <row r="2468" spans="1:12" ht="15.75" x14ac:dyDescent="0.25">
      <c r="A2468" s="164" t="s">
        <v>100</v>
      </c>
      <c r="B2468" s="126">
        <v>2029</v>
      </c>
      <c r="C2468" s="165" t="s">
        <v>2632</v>
      </c>
      <c r="D2468" s="166">
        <v>3.4511839122368458E-2</v>
      </c>
      <c r="E2468" s="130">
        <v>6.835879513140403E-3</v>
      </c>
      <c r="F2468" s="131">
        <v>3.4281060329612659E-2</v>
      </c>
      <c r="G2468" s="131">
        <v>9.5026379735797871E-4</v>
      </c>
      <c r="H2468" s="145">
        <v>2.0000005732018801E-3</v>
      </c>
      <c r="I2468" s="145">
        <v>1.5750004513964799E-2</v>
      </c>
      <c r="J2468" s="132">
        <v>1.0321707786795844E-3</v>
      </c>
      <c r="K2468" s="146">
        <v>3.1334102517831147E-5</v>
      </c>
      <c r="L2468" s="147">
        <v>3.2750891590666846E-5</v>
      </c>
    </row>
    <row r="2469" spans="1:12" ht="15.75" x14ac:dyDescent="0.25">
      <c r="A2469" s="164" t="s">
        <v>100</v>
      </c>
      <c r="B2469" s="126">
        <v>2030</v>
      </c>
      <c r="C2469" s="165" t="s">
        <v>2633</v>
      </c>
      <c r="D2469" s="166">
        <v>3.3732814580006813E-2</v>
      </c>
      <c r="E2469" s="130">
        <v>6.182977083693599E-3</v>
      </c>
      <c r="F2469" s="131">
        <v>3.1695590920739584E-2</v>
      </c>
      <c r="G2469" s="131">
        <v>8.901573457440002E-4</v>
      </c>
      <c r="H2469" s="145">
        <v>2.0000005732018805E-3</v>
      </c>
      <c r="I2469" s="145">
        <v>1.5750004513964799E-2</v>
      </c>
      <c r="J2469" s="132">
        <v>9.6692696341641588E-4</v>
      </c>
      <c r="K2469" s="146">
        <v>2.8326834259100695E-5</v>
      </c>
      <c r="L2469" s="147">
        <v>2.9607648005831844E-5</v>
      </c>
    </row>
    <row r="2470" spans="1:12" ht="15.75" x14ac:dyDescent="0.25">
      <c r="A2470" s="164" t="s">
        <v>100</v>
      </c>
      <c r="B2470" s="126">
        <v>2031</v>
      </c>
      <c r="C2470" s="165" t="s">
        <v>2634</v>
      </c>
      <c r="D2470" s="166">
        <v>3.3033329875429777E-2</v>
      </c>
      <c r="E2470" s="130">
        <v>5.7986067634455112E-3</v>
      </c>
      <c r="F2470" s="131">
        <v>2.9637773797506397E-2</v>
      </c>
      <c r="G2470" s="131">
        <v>8.6396486127536662E-4</v>
      </c>
      <c r="H2470" s="145">
        <v>2.0000005732018797E-3</v>
      </c>
      <c r="I2470" s="145">
        <v>1.5750004513964803E-2</v>
      </c>
      <c r="J2470" s="132">
        <v>9.3848741595187809E-4</v>
      </c>
      <c r="K2470" s="146">
        <v>2.7213714134370811E-5</v>
      </c>
      <c r="L2470" s="147">
        <v>2.8444197528459085E-5</v>
      </c>
    </row>
    <row r="2471" spans="1:12" ht="15.75" x14ac:dyDescent="0.25">
      <c r="A2471" s="164" t="s">
        <v>100</v>
      </c>
      <c r="B2471" s="126">
        <v>2032</v>
      </c>
      <c r="C2471" s="165" t="s">
        <v>2635</v>
      </c>
      <c r="D2471" s="166">
        <v>3.2412130606227614E-2</v>
      </c>
      <c r="E2471" s="130">
        <v>5.2826244531973213E-3</v>
      </c>
      <c r="F2471" s="131">
        <v>2.7737690970801709E-2</v>
      </c>
      <c r="G2471" s="131">
        <v>8.1181997327764812E-4</v>
      </c>
      <c r="H2471" s="145">
        <v>2.0000005732018801E-3</v>
      </c>
      <c r="I2471" s="145">
        <v>1.5750004513964799E-2</v>
      </c>
      <c r="J2471" s="132">
        <v>8.8185784459452615E-4</v>
      </c>
      <c r="K2471" s="146">
        <v>2.5260893820407844E-5</v>
      </c>
      <c r="L2471" s="147">
        <v>2.6403079345410492E-5</v>
      </c>
    </row>
    <row r="2472" spans="1:12" ht="15.75" x14ac:dyDescent="0.25">
      <c r="A2472" s="164" t="s">
        <v>100</v>
      </c>
      <c r="B2472" s="126">
        <v>2033</v>
      </c>
      <c r="C2472" s="165" t="s">
        <v>2636</v>
      </c>
      <c r="D2472" s="166">
        <v>3.18600397403907E-2</v>
      </c>
      <c r="E2472" s="130">
        <v>4.8314558630699429E-3</v>
      </c>
      <c r="F2472" s="131">
        <v>2.6139424469860697E-2</v>
      </c>
      <c r="G2472" s="131">
        <v>7.6461581652091963E-4</v>
      </c>
      <c r="H2472" s="145">
        <v>2.0000005732018797E-3</v>
      </c>
      <c r="I2472" s="145">
        <v>1.5750004513964803E-2</v>
      </c>
      <c r="J2472" s="132">
        <v>8.3056077641770914E-4</v>
      </c>
      <c r="K2472" s="146">
        <v>2.427544069257732E-5</v>
      </c>
      <c r="L2472" s="147">
        <v>2.5373068400022929E-5</v>
      </c>
    </row>
    <row r="2473" spans="1:12" ht="15.75" x14ac:dyDescent="0.25">
      <c r="A2473" s="164" t="s">
        <v>100</v>
      </c>
      <c r="B2473" s="126">
        <v>2034</v>
      </c>
      <c r="C2473" s="165" t="s">
        <v>2637</v>
      </c>
      <c r="D2473" s="166">
        <v>3.1372748254865655E-2</v>
      </c>
      <c r="E2473" s="130">
        <v>4.4177780488886742E-3</v>
      </c>
      <c r="F2473" s="131">
        <v>2.4734349360869066E-2</v>
      </c>
      <c r="G2473" s="131">
        <v>7.2065552568197023E-4</v>
      </c>
      <c r="H2473" s="145">
        <v>2.000000573201881E-3</v>
      </c>
      <c r="I2473" s="145">
        <v>1.5750004513964803E-2</v>
      </c>
      <c r="J2473" s="132">
        <v>7.8279249684413542E-4</v>
      </c>
      <c r="K2473" s="146">
        <v>2.3271381502931796E-5</v>
      </c>
      <c r="L2473" s="147">
        <v>2.4323610109268357E-5</v>
      </c>
    </row>
    <row r="2474" spans="1:12" ht="15.75" x14ac:dyDescent="0.25">
      <c r="A2474" s="164" t="s">
        <v>100</v>
      </c>
      <c r="B2474" s="126">
        <v>2035</v>
      </c>
      <c r="C2474" s="165" t="s">
        <v>2638</v>
      </c>
      <c r="D2474" s="166">
        <v>3.0946988806730753E-2</v>
      </c>
      <c r="E2474" s="130">
        <v>4.0585618021196862E-3</v>
      </c>
      <c r="F2474" s="131">
        <v>2.3589306472061242E-2</v>
      </c>
      <c r="G2474" s="131">
        <v>6.8076008063561286E-4</v>
      </c>
      <c r="H2474" s="145">
        <v>2.0000005732018797E-3</v>
      </c>
      <c r="I2474" s="145">
        <v>1.5750004513964792E-2</v>
      </c>
      <c r="J2474" s="132">
        <v>7.3944075174426011E-4</v>
      </c>
      <c r="K2474" s="146">
        <v>2.2370121985390828E-5</v>
      </c>
      <c r="L2474" s="147">
        <v>2.3381599635624021E-5</v>
      </c>
    </row>
    <row r="2475" spans="1:12" ht="15.75" x14ac:dyDescent="0.25">
      <c r="A2475" s="164" t="s">
        <v>100</v>
      </c>
      <c r="B2475" s="126">
        <v>2036</v>
      </c>
      <c r="C2475" s="165" t="s">
        <v>2639</v>
      </c>
      <c r="D2475" s="166">
        <v>3.0573256840824618E-2</v>
      </c>
      <c r="E2475" s="130">
        <v>3.7424519799288849E-3</v>
      </c>
      <c r="F2475" s="131">
        <v>2.2610029805212994E-2</v>
      </c>
      <c r="G2475" s="131">
        <v>6.4632734125594433E-4</v>
      </c>
      <c r="H2475" s="145">
        <v>2.0000005732018797E-3</v>
      </c>
      <c r="I2475" s="145">
        <v>1.5750004513964799E-2</v>
      </c>
      <c r="J2475" s="132">
        <v>7.0202830071739342E-4</v>
      </c>
      <c r="K2475" s="146">
        <v>2.1513623086217969E-5</v>
      </c>
      <c r="L2475" s="147">
        <v>2.2486373656888164E-5</v>
      </c>
    </row>
    <row r="2476" spans="1:12" ht="15.75" x14ac:dyDescent="0.25">
      <c r="A2476" s="164" t="s">
        <v>100</v>
      </c>
      <c r="B2476" s="126">
        <v>2037</v>
      </c>
      <c r="C2476" s="165" t="s">
        <v>2640</v>
      </c>
      <c r="D2476" s="166">
        <v>3.0251432428953087E-2</v>
      </c>
      <c r="E2476" s="130">
        <v>3.4720930295148627E-3</v>
      </c>
      <c r="F2476" s="131">
        <v>2.1804535379511176E-2</v>
      </c>
      <c r="G2476" s="131">
        <v>6.1557336040909201E-4</v>
      </c>
      <c r="H2476" s="145">
        <v>2.0000005732018801E-3</v>
      </c>
      <c r="I2476" s="145">
        <v>1.5750004513964799E-2</v>
      </c>
      <c r="J2476" s="132">
        <v>6.6861638944422201E-4</v>
      </c>
      <c r="K2476" s="146">
        <v>2.0667644464518972E-5</v>
      </c>
      <c r="L2476" s="147">
        <v>2.1602143635890461E-5</v>
      </c>
    </row>
    <row r="2477" spans="1:12" ht="15.75" x14ac:dyDescent="0.25">
      <c r="A2477" s="164" t="s">
        <v>100</v>
      </c>
      <c r="B2477" s="126">
        <v>2038</v>
      </c>
      <c r="C2477" s="165" t="s">
        <v>2641</v>
      </c>
      <c r="D2477" s="166">
        <v>2.9975660950518401E-2</v>
      </c>
      <c r="E2477" s="130">
        <v>3.2222792089468232E-3</v>
      </c>
      <c r="F2477" s="131">
        <v>2.105813225706904E-2</v>
      </c>
      <c r="G2477" s="131">
        <v>5.8818074349106775E-4</v>
      </c>
      <c r="H2477" s="145">
        <v>2.0000005732018805E-3</v>
      </c>
      <c r="I2477" s="145">
        <v>1.5750004513964799E-2</v>
      </c>
      <c r="J2477" s="132">
        <v>6.3885129833237103E-4</v>
      </c>
      <c r="K2477" s="146">
        <v>2.0033339270271635E-5</v>
      </c>
      <c r="L2477" s="147">
        <v>2.0939157975446923E-5</v>
      </c>
    </row>
    <row r="2478" spans="1:12" ht="15.75" x14ac:dyDescent="0.25">
      <c r="A2478" s="164" t="s">
        <v>100</v>
      </c>
      <c r="B2478" s="126">
        <v>2039</v>
      </c>
      <c r="C2478" s="165" t="s">
        <v>2642</v>
      </c>
      <c r="D2478" s="166">
        <v>2.973794832244837E-2</v>
      </c>
      <c r="E2478" s="130">
        <v>2.9787780940117373E-3</v>
      </c>
      <c r="F2478" s="131">
        <v>2.0324481215225853E-2</v>
      </c>
      <c r="G2478" s="131">
        <v>5.6368080114498835E-4</v>
      </c>
      <c r="H2478" s="145">
        <v>2.0000005732018801E-3</v>
      </c>
      <c r="I2478" s="145">
        <v>1.5750004513964799E-2</v>
      </c>
      <c r="J2478" s="132">
        <v>6.1222816609733362E-4</v>
      </c>
      <c r="K2478" s="146">
        <v>1.9495519855175656E-5</v>
      </c>
      <c r="L2478" s="147">
        <v>2.0377020752938564E-5</v>
      </c>
    </row>
    <row r="2479" spans="1:12" ht="15.75" x14ac:dyDescent="0.25">
      <c r="A2479" s="164" t="s">
        <v>100</v>
      </c>
      <c r="B2479" s="126">
        <v>2040</v>
      </c>
      <c r="C2479" s="165" t="s">
        <v>2643</v>
      </c>
      <c r="D2479" s="166">
        <v>2.9533573594847509E-2</v>
      </c>
      <c r="E2479" s="130">
        <v>2.7625583529238512E-3</v>
      </c>
      <c r="F2479" s="131">
        <v>1.9721814253901942E-2</v>
      </c>
      <c r="G2479" s="131">
        <v>5.4222352890462993E-4</v>
      </c>
      <c r="H2479" s="145">
        <v>2.0000005732018801E-3</v>
      </c>
      <c r="I2479" s="145">
        <v>1.5750004513964799E-2</v>
      </c>
      <c r="J2479" s="132">
        <v>5.8891067567798036E-4</v>
      </c>
      <c r="K2479" s="146">
        <v>1.9041228074643318E-5</v>
      </c>
      <c r="L2479" s="147">
        <v>1.9902187913980451E-5</v>
      </c>
    </row>
    <row r="2480" spans="1:12" ht="15.75" x14ac:dyDescent="0.25">
      <c r="A2480" s="164" t="s">
        <v>100</v>
      </c>
      <c r="B2480" s="126">
        <v>2041</v>
      </c>
      <c r="C2480" s="165" t="s">
        <v>2644</v>
      </c>
      <c r="D2480" s="166">
        <v>2.9364850682678759E-2</v>
      </c>
      <c r="E2480" s="130">
        <v>2.5932553444311464E-3</v>
      </c>
      <c r="F2480" s="131">
        <v>1.923880176840187E-2</v>
      </c>
      <c r="G2480" s="131">
        <v>5.2572261530550561E-4</v>
      </c>
      <c r="H2480" s="145">
        <v>2.0000005732018801E-3</v>
      </c>
      <c r="I2480" s="145">
        <v>1.5750004513964803E-2</v>
      </c>
      <c r="J2480" s="132">
        <v>5.7098073824326514E-4</v>
      </c>
      <c r="K2480" s="146">
        <v>1.8656298256570285E-5</v>
      </c>
      <c r="L2480" s="147">
        <v>1.9499853277634948E-5</v>
      </c>
    </row>
    <row r="2481" spans="1:12" ht="15.75" x14ac:dyDescent="0.25">
      <c r="A2481" s="164" t="s">
        <v>100</v>
      </c>
      <c r="B2481" s="126">
        <v>2042</v>
      </c>
      <c r="C2481" s="165" t="s">
        <v>2645</v>
      </c>
      <c r="D2481" s="166">
        <v>2.9219360327586159E-2</v>
      </c>
      <c r="E2481" s="130">
        <v>2.4441598016766162E-3</v>
      </c>
      <c r="F2481" s="131">
        <v>1.8785600643452666E-2</v>
      </c>
      <c r="G2481" s="131">
        <v>5.1154209874190737E-4</v>
      </c>
      <c r="H2481" s="145">
        <v>2.0000005732018801E-3</v>
      </c>
      <c r="I2481" s="145">
        <v>1.5750004513964803E-2</v>
      </c>
      <c r="J2481" s="132">
        <v>5.5557124591591701E-4</v>
      </c>
      <c r="K2481" s="146">
        <v>1.8346845314692295E-5</v>
      </c>
      <c r="L2481" s="147">
        <v>1.9176408246902342E-5</v>
      </c>
    </row>
    <row r="2482" spans="1:12" ht="15.75" x14ac:dyDescent="0.25">
      <c r="A2482" s="164" t="s">
        <v>100</v>
      </c>
      <c r="B2482" s="126">
        <v>2043</v>
      </c>
      <c r="C2482" s="165" t="s">
        <v>2646</v>
      </c>
      <c r="D2482" s="166">
        <v>2.9097765115736696E-2</v>
      </c>
      <c r="E2482" s="130">
        <v>2.3298026140289724E-3</v>
      </c>
      <c r="F2482" s="131">
        <v>1.843906251604286E-2</v>
      </c>
      <c r="G2482" s="131">
        <v>4.9945403600549631E-4</v>
      </c>
      <c r="H2482" s="145">
        <v>2.0000005732018801E-3</v>
      </c>
      <c r="I2482" s="145">
        <v>1.5750004513964799E-2</v>
      </c>
      <c r="J2482" s="132">
        <v>5.4243518633739557E-4</v>
      </c>
      <c r="K2482" s="146">
        <v>1.8091709038685224E-5</v>
      </c>
      <c r="L2482" s="147">
        <v>1.8909735840644701E-5</v>
      </c>
    </row>
    <row r="2483" spans="1:12" ht="15.75" x14ac:dyDescent="0.25">
      <c r="A2483" s="164" t="s">
        <v>100</v>
      </c>
      <c r="B2483" s="126">
        <v>2044</v>
      </c>
      <c r="C2483" s="165" t="s">
        <v>2647</v>
      </c>
      <c r="D2483" s="166">
        <v>2.8994849711657389E-2</v>
      </c>
      <c r="E2483" s="130">
        <v>2.2464465274221147E-3</v>
      </c>
      <c r="F2483" s="131">
        <v>1.8169490270440576E-2</v>
      </c>
      <c r="G2483" s="131">
        <v>4.8914539825127014E-4</v>
      </c>
      <c r="H2483" s="145">
        <v>2.0000005732018797E-3</v>
      </c>
      <c r="I2483" s="145">
        <v>1.5750004513964796E-2</v>
      </c>
      <c r="J2483" s="132">
        <v>5.3123265823884925E-4</v>
      </c>
      <c r="K2483" s="146">
        <v>1.787800087697622E-5</v>
      </c>
      <c r="L2483" s="147">
        <v>1.8686364744179142E-5</v>
      </c>
    </row>
    <row r="2484" spans="1:12" ht="15.75" x14ac:dyDescent="0.25">
      <c r="A2484" s="164" t="s">
        <v>100</v>
      </c>
      <c r="B2484" s="126">
        <v>2045</v>
      </c>
      <c r="C2484" s="165" t="s">
        <v>2648</v>
      </c>
      <c r="D2484" s="166">
        <v>2.8905012122111731E-2</v>
      </c>
      <c r="E2484" s="130">
        <v>2.1910737847780481E-3</v>
      </c>
      <c r="F2484" s="131">
        <v>1.79841907154033E-2</v>
      </c>
      <c r="G2484" s="131">
        <v>4.8034303466610526E-4</v>
      </c>
      <c r="H2484" s="145">
        <v>2.0000005732018801E-3</v>
      </c>
      <c r="I2484" s="145">
        <v>1.5750004513964799E-2</v>
      </c>
      <c r="J2484" s="132">
        <v>5.21666075928741E-4</v>
      </c>
      <c r="K2484" s="146">
        <v>1.7717738566309314E-5</v>
      </c>
      <c r="L2484" s="147">
        <v>1.8518856082977353E-5</v>
      </c>
    </row>
    <row r="2485" spans="1:12" ht="15.75" x14ac:dyDescent="0.25">
      <c r="A2485" s="164" t="s">
        <v>100</v>
      </c>
      <c r="B2485" s="126">
        <v>2046</v>
      </c>
      <c r="C2485" s="165" t="s">
        <v>2649</v>
      </c>
      <c r="D2485" s="166">
        <v>2.8828485778988371E-2</v>
      </c>
      <c r="E2485" s="130">
        <v>2.1422781855996277E-3</v>
      </c>
      <c r="F2485" s="131">
        <v>1.7827713609809098E-2</v>
      </c>
      <c r="G2485" s="131">
        <v>4.7293472343338427E-4</v>
      </c>
      <c r="H2485" s="145">
        <v>2.0000005732018801E-3</v>
      </c>
      <c r="I2485" s="145">
        <v>1.5750004513964799E-2</v>
      </c>
      <c r="J2485" s="132">
        <v>5.1361409975747444E-4</v>
      </c>
      <c r="K2485" s="146">
        <v>1.7594124376924417E-5</v>
      </c>
      <c r="L2485" s="147">
        <v>1.8389652608478325E-5</v>
      </c>
    </row>
    <row r="2486" spans="1:12" ht="15.75" x14ac:dyDescent="0.25">
      <c r="A2486" s="164" t="s">
        <v>100</v>
      </c>
      <c r="B2486" s="126">
        <v>2047</v>
      </c>
      <c r="C2486" s="165" t="s">
        <v>2650</v>
      </c>
      <c r="D2486" s="166">
        <v>2.8763188236286118E-2</v>
      </c>
      <c r="E2486" s="130">
        <v>2.0990177283196744E-3</v>
      </c>
      <c r="F2486" s="131">
        <v>1.7683998155713431E-2</v>
      </c>
      <c r="G2486" s="131">
        <v>4.6676993246358347E-4</v>
      </c>
      <c r="H2486" s="145">
        <v>2.0000005732018801E-3</v>
      </c>
      <c r="I2486" s="145">
        <v>1.5750004513964799E-2</v>
      </c>
      <c r="J2486" s="132">
        <v>5.0691374974033438E-4</v>
      </c>
      <c r="K2486" s="146">
        <v>1.7489756880706369E-5</v>
      </c>
      <c r="L2486" s="147">
        <v>1.8280566077205182E-5</v>
      </c>
    </row>
    <row r="2487" spans="1:12" ht="15.75" x14ac:dyDescent="0.25">
      <c r="A2487" s="164" t="s">
        <v>100</v>
      </c>
      <c r="B2487" s="126">
        <v>2048</v>
      </c>
      <c r="C2487" s="165" t="s">
        <v>2651</v>
      </c>
      <c r="D2487" s="166">
        <v>2.8707951637830451E-2</v>
      </c>
      <c r="E2487" s="130">
        <v>2.0630192039258759E-3</v>
      </c>
      <c r="F2487" s="131">
        <v>1.756098522142378E-2</v>
      </c>
      <c r="G2487" s="131">
        <v>4.6160859406005344E-4</v>
      </c>
      <c r="H2487" s="145">
        <v>2.0000005732018801E-3</v>
      </c>
      <c r="I2487" s="145">
        <v>1.5750004513964799E-2</v>
      </c>
      <c r="J2487" s="132">
        <v>5.0130386626562795E-4</v>
      </c>
      <c r="K2487" s="146">
        <v>1.740614844514317E-5</v>
      </c>
      <c r="L2487" s="147">
        <v>1.8193177239192751E-5</v>
      </c>
    </row>
    <row r="2488" spans="1:12" ht="15.75" x14ac:dyDescent="0.25">
      <c r="A2488" s="164" t="s">
        <v>100</v>
      </c>
      <c r="B2488" s="126">
        <v>2049</v>
      </c>
      <c r="C2488" s="165" t="s">
        <v>2652</v>
      </c>
      <c r="D2488" s="166">
        <v>2.8660958544777973E-2</v>
      </c>
      <c r="E2488" s="130">
        <v>2.0502438775821101E-3</v>
      </c>
      <c r="F2488" s="131">
        <v>1.7566379825153577E-2</v>
      </c>
      <c r="G2488" s="131">
        <v>4.5843593428001233E-4</v>
      </c>
      <c r="H2488" s="145">
        <v>2.0000005732018801E-3</v>
      </c>
      <c r="I2488" s="145">
        <v>1.5750004513964799E-2</v>
      </c>
      <c r="J2488" s="132">
        <v>4.9785569723581429E-4</v>
      </c>
      <c r="K2488" s="146">
        <v>1.7349796374020808E-5</v>
      </c>
      <c r="L2488" s="147">
        <v>1.8134277177472861E-5</v>
      </c>
    </row>
    <row r="2489" spans="1:12" ht="15.75" x14ac:dyDescent="0.25">
      <c r="A2489" s="164" t="s">
        <v>100</v>
      </c>
      <c r="B2489" s="126">
        <v>2050</v>
      </c>
      <c r="C2489" s="165" t="s">
        <v>2653</v>
      </c>
      <c r="D2489" s="166">
        <v>2.8621603056538915E-2</v>
      </c>
      <c r="E2489" s="130">
        <v>2.0399719201714375E-3</v>
      </c>
      <c r="F2489" s="131">
        <v>1.7574176877560081E-2</v>
      </c>
      <c r="G2489" s="131">
        <v>4.5582131788665133E-4</v>
      </c>
      <c r="H2489" s="145">
        <v>2.0000005732018801E-3</v>
      </c>
      <c r="I2489" s="145">
        <v>1.5750004513964796E-2</v>
      </c>
      <c r="J2489" s="132">
        <v>4.9501510849493083E-4</v>
      </c>
      <c r="K2489" s="146">
        <v>1.7277935653234193E-5</v>
      </c>
      <c r="L2489" s="147">
        <v>1.8059167233769494E-5</v>
      </c>
    </row>
    <row r="2490" spans="1:12" ht="15.75" x14ac:dyDescent="0.25">
      <c r="A2490" s="164" t="s">
        <v>93</v>
      </c>
      <c r="B2490" s="126">
        <v>2015</v>
      </c>
      <c r="C2490" s="165" t="s">
        <v>2654</v>
      </c>
      <c r="D2490" s="166">
        <v>4.5416426122043246E-2</v>
      </c>
      <c r="E2490" s="130">
        <v>4.3577524115417231E-2</v>
      </c>
      <c r="F2490" s="131">
        <v>0.16384107328262881</v>
      </c>
      <c r="G2490" s="131">
        <v>1.7919356529755911E-3</v>
      </c>
      <c r="H2490" s="145">
        <v>2.0000005732018801E-3</v>
      </c>
      <c r="I2490" s="145">
        <v>1.5750004513964799E-2</v>
      </c>
      <c r="J2490" s="132">
        <v>1.9393379544056742E-3</v>
      </c>
      <c r="K2490" s="146">
        <v>1.5854834799648905E-4</v>
      </c>
      <c r="L2490" s="147">
        <v>1.6571720074501584E-4</v>
      </c>
    </row>
    <row r="2491" spans="1:12" ht="15.75" x14ac:dyDescent="0.25">
      <c r="A2491" s="164" t="s">
        <v>93</v>
      </c>
      <c r="B2491" s="126">
        <v>2016</v>
      </c>
      <c r="C2491" s="165" t="s">
        <v>2655</v>
      </c>
      <c r="D2491" s="166">
        <v>4.4509626678405634E-2</v>
      </c>
      <c r="E2491" s="130">
        <v>3.6246819928427924E-2</v>
      </c>
      <c r="F2491" s="131">
        <v>0.13976161791627881</v>
      </c>
      <c r="G2491" s="131">
        <v>1.7240287498178498E-3</v>
      </c>
      <c r="H2491" s="145">
        <v>2.0000005732018801E-3</v>
      </c>
      <c r="I2491" s="145">
        <v>1.5750004513964799E-2</v>
      </c>
      <c r="J2491" s="132">
        <v>1.8672948604562681E-3</v>
      </c>
      <c r="K2491" s="146">
        <v>1.3695155583708237E-4</v>
      </c>
      <c r="L2491" s="147">
        <v>1.4314389747850675E-4</v>
      </c>
    </row>
    <row r="2492" spans="1:12" ht="15.75" x14ac:dyDescent="0.25">
      <c r="A2492" s="164" t="s">
        <v>93</v>
      </c>
      <c r="B2492" s="126">
        <v>2017</v>
      </c>
      <c r="C2492" s="165" t="s">
        <v>2656</v>
      </c>
      <c r="D2492" s="166">
        <v>4.3421296658220032E-2</v>
      </c>
      <c r="E2492" s="130">
        <v>3.0239006909047298E-2</v>
      </c>
      <c r="F2492" s="131">
        <v>0.11924646365897175</v>
      </c>
      <c r="G2492" s="131">
        <v>1.700257982867734E-3</v>
      </c>
      <c r="H2492" s="145">
        <v>2.0000005732018805E-3</v>
      </c>
      <c r="I2492" s="145">
        <v>1.5750004513964803E-2</v>
      </c>
      <c r="J2492" s="132">
        <v>1.8426583461547603E-3</v>
      </c>
      <c r="K2492" s="146">
        <v>1.2371874230476817E-4</v>
      </c>
      <c r="L2492" s="147">
        <v>1.2931275483800167E-4</v>
      </c>
    </row>
    <row r="2493" spans="1:12" ht="15.75" x14ac:dyDescent="0.25">
      <c r="A2493" s="164" t="s">
        <v>93</v>
      </c>
      <c r="B2493" s="126">
        <v>2018</v>
      </c>
      <c r="C2493" s="165" t="s">
        <v>2657</v>
      </c>
      <c r="D2493" s="166">
        <v>4.2171314033988973E-2</v>
      </c>
      <c r="E2493" s="130">
        <v>2.5113338826064032E-2</v>
      </c>
      <c r="F2493" s="131">
        <v>0.10165287606601543</v>
      </c>
      <c r="G2493" s="131">
        <v>1.7035545578847533E-3</v>
      </c>
      <c r="H2493" s="145">
        <v>2.0000005732018801E-3</v>
      </c>
      <c r="I2493" s="145">
        <v>1.5750004513964799E-2</v>
      </c>
      <c r="J2493" s="132">
        <v>1.8472349439450299E-3</v>
      </c>
      <c r="K2493" s="146">
        <v>1.1278933850748922E-4</v>
      </c>
      <c r="L2493" s="147">
        <v>1.178891718995211E-4</v>
      </c>
    </row>
    <row r="2494" spans="1:12" ht="15.75" x14ac:dyDescent="0.25">
      <c r="A2494" s="164" t="s">
        <v>93</v>
      </c>
      <c r="B2494" s="126">
        <v>2019</v>
      </c>
      <c r="C2494" s="165" t="s">
        <v>2658</v>
      </c>
      <c r="D2494" s="166">
        <v>4.0965789424847319E-2</v>
      </c>
      <c r="E2494" s="130">
        <v>2.0877219899487817E-2</v>
      </c>
      <c r="F2494" s="131">
        <v>8.6906610167406584E-2</v>
      </c>
      <c r="G2494" s="131">
        <v>1.7094457599262664E-3</v>
      </c>
      <c r="H2494" s="145">
        <v>2.0000005732018801E-3</v>
      </c>
      <c r="I2494" s="145">
        <v>1.5750004513964799E-2</v>
      </c>
      <c r="J2494" s="132">
        <v>1.8544418502803761E-3</v>
      </c>
      <c r="K2494" s="146">
        <v>1.0307738917134382E-4</v>
      </c>
      <c r="L2494" s="147">
        <v>1.0773809131053128E-4</v>
      </c>
    </row>
    <row r="2495" spans="1:12" ht="15.75" x14ac:dyDescent="0.25">
      <c r="A2495" s="164" t="s">
        <v>93</v>
      </c>
      <c r="B2495" s="126">
        <v>2020</v>
      </c>
      <c r="C2495" s="165" t="s">
        <v>2659</v>
      </c>
      <c r="D2495" s="166">
        <v>3.9739631702568355E-2</v>
      </c>
      <c r="E2495" s="130">
        <v>1.7724325153032006E-2</v>
      </c>
      <c r="F2495" s="131">
        <v>7.4820577195738647E-2</v>
      </c>
      <c r="G2495" s="131">
        <v>1.6743987410943911E-3</v>
      </c>
      <c r="H2495" s="145">
        <v>2.0000005732018801E-3</v>
      </c>
      <c r="I2495" s="145">
        <v>1.5750004513964799E-2</v>
      </c>
      <c r="J2495" s="132">
        <v>1.8167987445739304E-3</v>
      </c>
      <c r="K2495" s="146">
        <v>9.5221088380068985E-5</v>
      </c>
      <c r="L2495" s="147">
        <v>9.9526563459293989E-5</v>
      </c>
    </row>
    <row r="2496" spans="1:12" ht="15.75" x14ac:dyDescent="0.25">
      <c r="A2496" s="164" t="s">
        <v>93</v>
      </c>
      <c r="B2496" s="126">
        <v>2021</v>
      </c>
      <c r="C2496" s="165" t="s">
        <v>2660</v>
      </c>
      <c r="D2496" s="166">
        <v>3.8527819272985472E-2</v>
      </c>
      <c r="E2496" s="130">
        <v>1.5404300623257695E-2</v>
      </c>
      <c r="F2496" s="131">
        <v>6.4848495831625511E-2</v>
      </c>
      <c r="G2496" s="131">
        <v>1.6097920798875585E-3</v>
      </c>
      <c r="H2496" s="145">
        <v>2.0000005732018805E-3</v>
      </c>
      <c r="I2496" s="145">
        <v>1.5750004513964803E-2</v>
      </c>
      <c r="J2496" s="132">
        <v>1.7469660368201298E-3</v>
      </c>
      <c r="K2496" s="146">
        <v>8.6703384013310259E-5</v>
      </c>
      <c r="L2496" s="147">
        <v>9.0623726297823834E-5</v>
      </c>
    </row>
    <row r="2497" spans="1:12" ht="15.75" x14ac:dyDescent="0.25">
      <c r="A2497" s="164" t="s">
        <v>93</v>
      </c>
      <c r="B2497" s="126">
        <v>2022</v>
      </c>
      <c r="C2497" s="165" t="s">
        <v>2661</v>
      </c>
      <c r="D2497" s="166">
        <v>3.7305589652313453E-2</v>
      </c>
      <c r="E2497" s="130">
        <v>1.3112944188900251E-2</v>
      </c>
      <c r="F2497" s="131">
        <v>5.6325773403783287E-2</v>
      </c>
      <c r="G2497" s="131">
        <v>1.5320140871449143E-3</v>
      </c>
      <c r="H2497" s="145">
        <v>2.0000005732018801E-3</v>
      </c>
      <c r="I2497" s="145">
        <v>1.5750004513964796E-2</v>
      </c>
      <c r="J2497" s="132">
        <v>1.6628269219074406E-3</v>
      </c>
      <c r="K2497" s="146">
        <v>7.8726049510535677E-5</v>
      </c>
      <c r="L2497" s="147">
        <v>8.2285692127731324E-5</v>
      </c>
    </row>
    <row r="2498" spans="1:12" ht="15.75" x14ac:dyDescent="0.25">
      <c r="A2498" s="164" t="s">
        <v>93</v>
      </c>
      <c r="B2498" s="126">
        <v>2023</v>
      </c>
      <c r="C2498" s="165" t="s">
        <v>2662</v>
      </c>
      <c r="D2498" s="166">
        <v>3.609749531763394E-2</v>
      </c>
      <c r="E2498" s="130">
        <v>1.1426778807443572E-2</v>
      </c>
      <c r="F2498" s="131">
        <v>4.9476065378739865E-2</v>
      </c>
      <c r="G2498" s="131">
        <v>1.4634828275424643E-3</v>
      </c>
      <c r="H2498" s="145">
        <v>2.0000005732018797E-3</v>
      </c>
      <c r="I2498" s="145">
        <v>1.5750004513964796E-2</v>
      </c>
      <c r="J2498" s="132">
        <v>1.5886573149250594E-3</v>
      </c>
      <c r="K2498" s="146">
        <v>7.0599646921247684E-5</v>
      </c>
      <c r="L2498" s="147">
        <v>7.3791849673733145E-5</v>
      </c>
    </row>
    <row r="2499" spans="1:12" ht="15.75" x14ac:dyDescent="0.25">
      <c r="A2499" s="164" t="s">
        <v>93</v>
      </c>
      <c r="B2499" s="126">
        <v>2024</v>
      </c>
      <c r="C2499" s="165" t="s">
        <v>2663</v>
      </c>
      <c r="D2499" s="166">
        <v>3.4870041315514549E-2</v>
      </c>
      <c r="E2499" s="130">
        <v>1.000992875818075E-2</v>
      </c>
      <c r="F2499" s="131">
        <v>4.3843332849852507E-2</v>
      </c>
      <c r="G2499" s="131">
        <v>1.4026705295656361E-3</v>
      </c>
      <c r="H2499" s="145">
        <v>2.0000005732018805E-3</v>
      </c>
      <c r="I2499" s="145">
        <v>1.5750004513964799E-2</v>
      </c>
      <c r="J2499" s="132">
        <v>1.5228638291131099E-3</v>
      </c>
      <c r="K2499" s="146">
        <v>6.2827356358608949E-5</v>
      </c>
      <c r="L2499" s="147">
        <v>6.5668130620880494E-5</v>
      </c>
    </row>
    <row r="2500" spans="1:12" ht="15.75" x14ac:dyDescent="0.25">
      <c r="A2500" s="164" t="s">
        <v>93</v>
      </c>
      <c r="B2500" s="126">
        <v>2025</v>
      </c>
      <c r="C2500" s="165" t="s">
        <v>2664</v>
      </c>
      <c r="D2500" s="166">
        <v>3.3706187642824063E-2</v>
      </c>
      <c r="E2500" s="130">
        <v>8.8333204968351307E-3</v>
      </c>
      <c r="F2500" s="131">
        <v>3.9290843615228006E-2</v>
      </c>
      <c r="G2500" s="131">
        <v>1.349816491026628E-3</v>
      </c>
      <c r="H2500" s="145">
        <v>2.0000005732018801E-3</v>
      </c>
      <c r="I2500" s="145">
        <v>1.5750004513964799E-2</v>
      </c>
      <c r="J2500" s="132">
        <v>1.4656533101908725E-3</v>
      </c>
      <c r="K2500" s="146">
        <v>5.6508043800137659E-5</v>
      </c>
      <c r="L2500" s="147">
        <v>5.9063086790049221E-5</v>
      </c>
    </row>
    <row r="2501" spans="1:12" ht="15.75" x14ac:dyDescent="0.25">
      <c r="A2501" s="164" t="s">
        <v>93</v>
      </c>
      <c r="B2501" s="126">
        <v>2026</v>
      </c>
      <c r="C2501" s="165" t="s">
        <v>2665</v>
      </c>
      <c r="D2501" s="166">
        <v>3.2579704161875014E-2</v>
      </c>
      <c r="E2501" s="130">
        <v>7.8560140743277208E-3</v>
      </c>
      <c r="F2501" s="131">
        <v>3.5612190954125503E-2</v>
      </c>
      <c r="G2501" s="131">
        <v>1.2906063274179729E-3</v>
      </c>
      <c r="H2501" s="145">
        <v>2.0000005732018801E-3</v>
      </c>
      <c r="I2501" s="145">
        <v>1.5750004513964799E-2</v>
      </c>
      <c r="J2501" s="132">
        <v>1.4015249672871403E-3</v>
      </c>
      <c r="K2501" s="146">
        <v>5.0191253349237735E-5</v>
      </c>
      <c r="L2501" s="147">
        <v>5.2460679105302072E-5</v>
      </c>
    </row>
    <row r="2502" spans="1:12" ht="15.75" x14ac:dyDescent="0.25">
      <c r="A2502" s="164" t="s">
        <v>93</v>
      </c>
      <c r="B2502" s="126">
        <v>2027</v>
      </c>
      <c r="C2502" s="165" t="s">
        <v>2666</v>
      </c>
      <c r="D2502" s="166">
        <v>3.1597322604109766E-2</v>
      </c>
      <c r="E2502" s="130">
        <v>7.0185391175583423E-3</v>
      </c>
      <c r="F2502" s="131">
        <v>3.2527441891670485E-2</v>
      </c>
      <c r="G2502" s="131">
        <v>1.2200599545345251E-3</v>
      </c>
      <c r="H2502" s="145">
        <v>2.0000005732018797E-3</v>
      </c>
      <c r="I2502" s="145">
        <v>1.5750004513964799E-2</v>
      </c>
      <c r="J2502" s="132">
        <v>1.3250878373951053E-3</v>
      </c>
      <c r="K2502" s="146">
        <v>4.3390042907415566E-5</v>
      </c>
      <c r="L2502" s="147">
        <v>4.5351948107225121E-5</v>
      </c>
    </row>
    <row r="2503" spans="1:12" ht="15.75" x14ac:dyDescent="0.25">
      <c r="A2503" s="164" t="s">
        <v>93</v>
      </c>
      <c r="B2503" s="126">
        <v>2028</v>
      </c>
      <c r="C2503" s="165" t="s">
        <v>2667</v>
      </c>
      <c r="D2503" s="166">
        <v>3.0708426903239883E-2</v>
      </c>
      <c r="E2503" s="130">
        <v>6.3154224980301365E-3</v>
      </c>
      <c r="F2503" s="131">
        <v>2.9979655772003965E-2</v>
      </c>
      <c r="G2503" s="131">
        <v>1.1419124960562561E-3</v>
      </c>
      <c r="H2503" s="145">
        <v>2.0000005732018797E-3</v>
      </c>
      <c r="I2503" s="145">
        <v>1.5750004513964796E-2</v>
      </c>
      <c r="J2503" s="132">
        <v>1.2403276184314136E-3</v>
      </c>
      <c r="K2503" s="146">
        <v>3.7908776689285956E-5</v>
      </c>
      <c r="L2503" s="147">
        <v>3.9622843353470271E-5</v>
      </c>
    </row>
    <row r="2504" spans="1:12" ht="15.75" x14ac:dyDescent="0.25">
      <c r="A2504" s="164" t="s">
        <v>93</v>
      </c>
      <c r="B2504" s="126">
        <v>2029</v>
      </c>
      <c r="C2504" s="165" t="s">
        <v>2668</v>
      </c>
      <c r="D2504" s="166">
        <v>2.9905494968332121E-2</v>
      </c>
      <c r="E2504" s="130">
        <v>5.7009479383359381E-3</v>
      </c>
      <c r="F2504" s="131">
        <v>2.7819121185803902E-2</v>
      </c>
      <c r="G2504" s="131">
        <v>1.0679866963608071E-3</v>
      </c>
      <c r="H2504" s="145">
        <v>2.0000005732018797E-3</v>
      </c>
      <c r="I2504" s="145">
        <v>1.5750004513964796E-2</v>
      </c>
      <c r="J2504" s="132">
        <v>1.1601006913470452E-3</v>
      </c>
      <c r="K2504" s="146">
        <v>3.3799694638317962E-5</v>
      </c>
      <c r="L2504" s="147">
        <v>3.532796684593908E-5</v>
      </c>
    </row>
    <row r="2505" spans="1:12" ht="15.75" x14ac:dyDescent="0.25">
      <c r="A2505" s="164" t="s">
        <v>93</v>
      </c>
      <c r="B2505" s="126">
        <v>2030</v>
      </c>
      <c r="C2505" s="165" t="s">
        <v>2669</v>
      </c>
      <c r="D2505" s="166">
        <v>2.9184594554925405E-2</v>
      </c>
      <c r="E2505" s="130">
        <v>5.17661798434727E-3</v>
      </c>
      <c r="F2505" s="131">
        <v>2.6006331602744938E-2</v>
      </c>
      <c r="G2505" s="131">
        <v>9.9919580535583197E-4</v>
      </c>
      <c r="H2505" s="145">
        <v>2.0000005732018801E-3</v>
      </c>
      <c r="I2505" s="145">
        <v>1.5750004513964796E-2</v>
      </c>
      <c r="J2505" s="132">
        <v>1.0854286856342749E-3</v>
      </c>
      <c r="K2505" s="146">
        <v>3.0392910321034414E-5</v>
      </c>
      <c r="L2505" s="147">
        <v>3.1767142859209464E-5</v>
      </c>
    </row>
    <row r="2506" spans="1:12" ht="15.75" x14ac:dyDescent="0.25">
      <c r="A2506" s="164" t="s">
        <v>93</v>
      </c>
      <c r="B2506" s="126">
        <v>2031</v>
      </c>
      <c r="C2506" s="165" t="s">
        <v>2670</v>
      </c>
      <c r="D2506" s="166">
        <v>2.8541110066632538E-2</v>
      </c>
      <c r="E2506" s="130">
        <v>4.7156614413565792E-3</v>
      </c>
      <c r="F2506" s="131">
        <v>2.4450326613227828E-2</v>
      </c>
      <c r="G2506" s="131">
        <v>9.3578758370168843E-4</v>
      </c>
      <c r="H2506" s="145">
        <v>2.0000005732018801E-3</v>
      </c>
      <c r="I2506" s="145">
        <v>1.5750004513964796E-2</v>
      </c>
      <c r="J2506" s="132">
        <v>1.0165688083775897E-3</v>
      </c>
      <c r="K2506" s="146">
        <v>2.79776283018149E-5</v>
      </c>
      <c r="L2506" s="147">
        <v>2.9242652504736128E-5</v>
      </c>
    </row>
    <row r="2507" spans="1:12" ht="15.75" x14ac:dyDescent="0.25">
      <c r="A2507" s="164" t="s">
        <v>93</v>
      </c>
      <c r="B2507" s="126">
        <v>2032</v>
      </c>
      <c r="C2507" s="165" t="s">
        <v>2671</v>
      </c>
      <c r="D2507" s="166">
        <v>2.7968692621860844E-2</v>
      </c>
      <c r="E2507" s="130">
        <v>4.3146900908939967E-3</v>
      </c>
      <c r="F2507" s="131">
        <v>2.3152871774992416E-2</v>
      </c>
      <c r="G2507" s="131">
        <v>8.7728443628204064E-4</v>
      </c>
      <c r="H2507" s="145">
        <v>2.0000005732018801E-3</v>
      </c>
      <c r="I2507" s="145">
        <v>1.5750004513964796E-2</v>
      </c>
      <c r="J2507" s="132">
        <v>9.5303303750353559E-4</v>
      </c>
      <c r="K2507" s="146">
        <v>2.5812711375780242E-5</v>
      </c>
      <c r="L2507" s="147">
        <v>2.69798476419827E-5</v>
      </c>
    </row>
    <row r="2508" spans="1:12" ht="15.75" x14ac:dyDescent="0.25">
      <c r="A2508" s="164" t="s">
        <v>93</v>
      </c>
      <c r="B2508" s="126">
        <v>2033</v>
      </c>
      <c r="C2508" s="165" t="s">
        <v>2672</v>
      </c>
      <c r="D2508" s="166">
        <v>2.7461607023585119E-2</v>
      </c>
      <c r="E2508" s="130">
        <v>3.9668310837626163E-3</v>
      </c>
      <c r="F2508" s="131">
        <v>2.2078198253189216E-2</v>
      </c>
      <c r="G2508" s="131">
        <v>8.2408331325199995E-4</v>
      </c>
      <c r="H2508" s="145">
        <v>2.0000005732018797E-3</v>
      </c>
      <c r="I2508" s="145">
        <v>1.5750004513964796E-2</v>
      </c>
      <c r="J2508" s="132">
        <v>8.9523917858169071E-4</v>
      </c>
      <c r="K2508" s="146">
        <v>2.4226506904996746E-5</v>
      </c>
      <c r="L2508" s="147">
        <v>2.5321922043708495E-5</v>
      </c>
    </row>
    <row r="2509" spans="1:12" ht="15.75" x14ac:dyDescent="0.25">
      <c r="A2509" s="164" t="s">
        <v>93</v>
      </c>
      <c r="B2509" s="126">
        <v>2034</v>
      </c>
      <c r="C2509" s="165" t="s">
        <v>2673</v>
      </c>
      <c r="D2509" s="166">
        <v>2.7015588394068039E-2</v>
      </c>
      <c r="E2509" s="130">
        <v>3.6579416744720234E-3</v>
      </c>
      <c r="F2509" s="131">
        <v>2.1175687074894232E-2</v>
      </c>
      <c r="G2509" s="131">
        <v>7.75493024472935E-4</v>
      </c>
      <c r="H2509" s="145">
        <v>2.0000005732018801E-3</v>
      </c>
      <c r="I2509" s="145">
        <v>1.5750004513964799E-2</v>
      </c>
      <c r="J2509" s="132">
        <v>8.4245212445454361E-4</v>
      </c>
      <c r="K2509" s="146">
        <v>2.2826686466452351E-5</v>
      </c>
      <c r="L2509" s="147">
        <v>2.3858807936544338E-5</v>
      </c>
    </row>
    <row r="2510" spans="1:12" ht="15.75" x14ac:dyDescent="0.25">
      <c r="A2510" s="164" t="s">
        <v>93</v>
      </c>
      <c r="B2510" s="126">
        <v>2035</v>
      </c>
      <c r="C2510" s="165" t="s">
        <v>2674</v>
      </c>
      <c r="D2510" s="166">
        <v>2.6626746254279524E-2</v>
      </c>
      <c r="E2510" s="130">
        <v>3.3910516562125443E-3</v>
      </c>
      <c r="F2510" s="131">
        <v>2.0447915418517145E-2</v>
      </c>
      <c r="G2510" s="131">
        <v>7.3179609409834625E-4</v>
      </c>
      <c r="H2510" s="145">
        <v>2.0000005732018801E-3</v>
      </c>
      <c r="I2510" s="145">
        <v>1.5750004513964799E-2</v>
      </c>
      <c r="J2510" s="132">
        <v>7.9497985275344101E-4</v>
      </c>
      <c r="K2510" s="146">
        <v>2.159656981596853E-5</v>
      </c>
      <c r="L2510" s="147">
        <v>2.2573070869687355E-5</v>
      </c>
    </row>
    <row r="2511" spans="1:12" ht="15.75" x14ac:dyDescent="0.25">
      <c r="A2511" s="164" t="s">
        <v>93</v>
      </c>
      <c r="B2511" s="126">
        <v>2036</v>
      </c>
      <c r="C2511" s="165" t="s">
        <v>2675</v>
      </c>
      <c r="D2511" s="166">
        <v>2.6288762533568745E-2</v>
      </c>
      <c r="E2511" s="130">
        <v>3.1570458929862963E-3</v>
      </c>
      <c r="F2511" s="131">
        <v>1.9831827588434641E-2</v>
      </c>
      <c r="G2511" s="131">
        <v>6.937748588468699E-4</v>
      </c>
      <c r="H2511" s="145">
        <v>2.0000005732018805E-3</v>
      </c>
      <c r="I2511" s="145">
        <v>1.5750004513964803E-2</v>
      </c>
      <c r="J2511" s="132">
        <v>7.5367486640579788E-4</v>
      </c>
      <c r="K2511" s="146">
        <v>2.0497446899199261E-5</v>
      </c>
      <c r="L2511" s="147">
        <v>2.1424250491907514E-5</v>
      </c>
    </row>
    <row r="2512" spans="1:12" ht="15.75" x14ac:dyDescent="0.25">
      <c r="A2512" s="164" t="s">
        <v>93</v>
      </c>
      <c r="B2512" s="126">
        <v>2037</v>
      </c>
      <c r="C2512" s="165" t="s">
        <v>2676</v>
      </c>
      <c r="D2512" s="166">
        <v>2.5998135223198774E-2</v>
      </c>
      <c r="E2512" s="130">
        <v>2.9589655677918999E-3</v>
      </c>
      <c r="F2512" s="131">
        <v>1.933504685092078E-2</v>
      </c>
      <c r="G2512" s="131">
        <v>6.6047292151084273E-4</v>
      </c>
      <c r="H2512" s="145">
        <v>2.0000005732018801E-3</v>
      </c>
      <c r="I2512" s="145">
        <v>1.5750004513964799E-2</v>
      </c>
      <c r="J2512" s="132">
        <v>7.1749594927218903E-4</v>
      </c>
      <c r="K2512" s="146">
        <v>1.9554023245640357E-5</v>
      </c>
      <c r="L2512" s="147">
        <v>2.0438169407115174E-5</v>
      </c>
    </row>
    <row r="2513" spans="1:12" ht="15.75" x14ac:dyDescent="0.25">
      <c r="A2513" s="164" t="s">
        <v>93</v>
      </c>
      <c r="B2513" s="126">
        <v>2038</v>
      </c>
      <c r="C2513" s="165" t="s">
        <v>2677</v>
      </c>
      <c r="D2513" s="166">
        <v>2.5751155390452675E-2</v>
      </c>
      <c r="E2513" s="130">
        <v>2.7797138302840308E-3</v>
      </c>
      <c r="F2513" s="131">
        <v>1.8881852507723916E-2</v>
      </c>
      <c r="G2513" s="131">
        <v>6.3147800622627979E-4</v>
      </c>
      <c r="H2513" s="145">
        <v>2.0000005732018797E-3</v>
      </c>
      <c r="I2513" s="145">
        <v>1.5750004513964799E-2</v>
      </c>
      <c r="J2513" s="132">
        <v>6.8599276317438357E-4</v>
      </c>
      <c r="K2513" s="146">
        <v>1.8812329026762191E-5</v>
      </c>
      <c r="L2513" s="147">
        <v>1.9662939066878653E-5</v>
      </c>
    </row>
    <row r="2514" spans="1:12" ht="15.75" x14ac:dyDescent="0.25">
      <c r="A2514" s="164" t="s">
        <v>93</v>
      </c>
      <c r="B2514" s="126">
        <v>2039</v>
      </c>
      <c r="C2514" s="165" t="s">
        <v>2678</v>
      </c>
      <c r="D2514" s="166">
        <v>2.5541734859488466E-2</v>
      </c>
      <c r="E2514" s="130">
        <v>2.6173459375381379E-3</v>
      </c>
      <c r="F2514" s="131">
        <v>1.847602494482176E-2</v>
      </c>
      <c r="G2514" s="131">
        <v>6.0646754257825302E-4</v>
      </c>
      <c r="H2514" s="145">
        <v>2.0000005732018801E-3</v>
      </c>
      <c r="I2514" s="145">
        <v>1.5750004513964799E-2</v>
      </c>
      <c r="J2514" s="132">
        <v>6.588177616133759E-4</v>
      </c>
      <c r="K2514" s="146">
        <v>1.8195002440492389E-5</v>
      </c>
      <c r="L2514" s="147">
        <v>1.9017699711723903E-5</v>
      </c>
    </row>
    <row r="2515" spans="1:12" ht="15.75" x14ac:dyDescent="0.25">
      <c r="A2515" s="164" t="s">
        <v>93</v>
      </c>
      <c r="B2515" s="126">
        <v>2040</v>
      </c>
      <c r="C2515" s="165" t="s">
        <v>2679</v>
      </c>
      <c r="D2515" s="166">
        <v>2.53660927973858E-2</v>
      </c>
      <c r="E2515" s="130">
        <v>2.4743286345094827E-3</v>
      </c>
      <c r="F2515" s="131">
        <v>1.8138105434712198E-2</v>
      </c>
      <c r="G2515" s="131">
        <v>5.8512539340782068E-4</v>
      </c>
      <c r="H2515" s="145">
        <v>2.0000005732018801E-3</v>
      </c>
      <c r="I2515" s="145">
        <v>1.5750004513964799E-2</v>
      </c>
      <c r="J2515" s="132">
        <v>6.3562806730852665E-4</v>
      </c>
      <c r="K2515" s="146">
        <v>1.7679607873354952E-5</v>
      </c>
      <c r="L2515" s="147">
        <v>1.8479001289290002E-5</v>
      </c>
    </row>
    <row r="2516" spans="1:12" ht="15.75" x14ac:dyDescent="0.25">
      <c r="A2516" s="164" t="s">
        <v>93</v>
      </c>
      <c r="B2516" s="126">
        <v>2041</v>
      </c>
      <c r="C2516" s="165" t="s">
        <v>2680</v>
      </c>
      <c r="D2516" s="166">
        <v>2.5221534755842986E-2</v>
      </c>
      <c r="E2516" s="130">
        <v>2.3609617765437967E-3</v>
      </c>
      <c r="F2516" s="131">
        <v>1.7869127055887196E-2</v>
      </c>
      <c r="G2516" s="131">
        <v>5.6839153590449722E-4</v>
      </c>
      <c r="H2516" s="145">
        <v>2.0000005732018801E-3</v>
      </c>
      <c r="I2516" s="145">
        <v>1.5750004513964803E-2</v>
      </c>
      <c r="J2516" s="132">
        <v>6.1744618206002917E-4</v>
      </c>
      <c r="K2516" s="146">
        <v>1.7261641745395417E-5</v>
      </c>
      <c r="L2516" s="147">
        <v>1.8042136587721403E-5</v>
      </c>
    </row>
    <row r="2517" spans="1:12" ht="15.75" x14ac:dyDescent="0.25">
      <c r="A2517" s="164" t="s">
        <v>93</v>
      </c>
      <c r="B2517" s="126">
        <v>2042</v>
      </c>
      <c r="C2517" s="165" t="s">
        <v>2681</v>
      </c>
      <c r="D2517" s="166">
        <v>2.5101069525999147E-2</v>
      </c>
      <c r="E2517" s="130">
        <v>2.264784921785046E-3</v>
      </c>
      <c r="F2517" s="131">
        <v>1.7624043967236928E-2</v>
      </c>
      <c r="G2517" s="131">
        <v>5.5439269592299318E-4</v>
      </c>
      <c r="H2517" s="145">
        <v>2.0000005732018801E-3</v>
      </c>
      <c r="I2517" s="145">
        <v>1.5750004513964796E-2</v>
      </c>
      <c r="J2517" s="132">
        <v>6.0223561347620572E-4</v>
      </c>
      <c r="K2517" s="146">
        <v>1.6920711214968711E-5</v>
      </c>
      <c r="L2517" s="147">
        <v>1.7685790691565602E-5</v>
      </c>
    </row>
    <row r="2518" spans="1:12" ht="15.75" x14ac:dyDescent="0.25">
      <c r="A2518" s="164" t="s">
        <v>93</v>
      </c>
      <c r="B2518" s="126">
        <v>2043</v>
      </c>
      <c r="C2518" s="165" t="s">
        <v>2682</v>
      </c>
      <c r="D2518" s="166">
        <v>2.5002498400633229E-2</v>
      </c>
      <c r="E2518" s="130">
        <v>2.1903373879049153E-3</v>
      </c>
      <c r="F2518" s="131">
        <v>1.7432906802325308E-2</v>
      </c>
      <c r="G2518" s="131">
        <v>5.4277864378428657E-4</v>
      </c>
      <c r="H2518" s="145">
        <v>2.0000005732018801E-3</v>
      </c>
      <c r="I2518" s="145">
        <v>1.5750004513964799E-2</v>
      </c>
      <c r="J2518" s="132">
        <v>5.8961552168831845E-4</v>
      </c>
      <c r="K2518" s="146">
        <v>1.6655238432098866E-5</v>
      </c>
      <c r="L2518" s="147">
        <v>1.7408314407472425E-5</v>
      </c>
    </row>
    <row r="2519" spans="1:12" ht="15.75" x14ac:dyDescent="0.25">
      <c r="A2519" s="164" t="s">
        <v>93</v>
      </c>
      <c r="B2519" s="126">
        <v>2044</v>
      </c>
      <c r="C2519" s="165" t="s">
        <v>2683</v>
      </c>
      <c r="D2519" s="166">
        <v>2.4920703993857478E-2</v>
      </c>
      <c r="E2519" s="130">
        <v>2.1370831898307146E-3</v>
      </c>
      <c r="F2519" s="131">
        <v>1.7291044053502201E-2</v>
      </c>
      <c r="G2519" s="131">
        <v>5.3320685613474539E-4</v>
      </c>
      <c r="H2519" s="145">
        <v>2.0000005732018801E-3</v>
      </c>
      <c r="I2519" s="145">
        <v>1.5750004513964799E-2</v>
      </c>
      <c r="J2519" s="132">
        <v>5.7921419747647656E-4</v>
      </c>
      <c r="K2519" s="146">
        <v>1.644596283637004E-5</v>
      </c>
      <c r="L2519" s="147">
        <v>1.7189576297951442E-5</v>
      </c>
    </row>
    <row r="2520" spans="1:12" ht="15.75" x14ac:dyDescent="0.25">
      <c r="A2520" s="164" t="s">
        <v>93</v>
      </c>
      <c r="B2520" s="126">
        <v>2045</v>
      </c>
      <c r="C2520" s="165" t="s">
        <v>2684</v>
      </c>
      <c r="D2520" s="166">
        <v>2.4851559864506514E-2</v>
      </c>
      <c r="E2520" s="130">
        <v>2.1014834921379267E-3</v>
      </c>
      <c r="F2520" s="131">
        <v>1.7194456580344668E-2</v>
      </c>
      <c r="G2520" s="131">
        <v>5.2530166535595039E-4</v>
      </c>
      <c r="H2520" s="145">
        <v>2.0000005732018797E-3</v>
      </c>
      <c r="I2520" s="145">
        <v>1.5750004513964796E-2</v>
      </c>
      <c r="J2520" s="132">
        <v>5.7062340296386001E-4</v>
      </c>
      <c r="K2520" s="146">
        <v>1.628498049634542E-5</v>
      </c>
      <c r="L2520" s="147">
        <v>1.702131505085946E-5</v>
      </c>
    </row>
    <row r="2521" spans="1:12" ht="15.75" x14ac:dyDescent="0.25">
      <c r="A2521" s="164" t="s">
        <v>93</v>
      </c>
      <c r="B2521" s="126">
        <v>2046</v>
      </c>
      <c r="C2521" s="165" t="s">
        <v>2685</v>
      </c>
      <c r="D2521" s="166">
        <v>2.4793287532413215E-2</v>
      </c>
      <c r="E2521" s="130">
        <v>2.0718875883421026E-3</v>
      </c>
      <c r="F2521" s="131">
        <v>1.7118333197311115E-2</v>
      </c>
      <c r="G2521" s="131">
        <v>5.1888596937740242E-4</v>
      </c>
      <c r="H2521" s="145">
        <v>2.0000005732018801E-3</v>
      </c>
      <c r="I2521" s="145">
        <v>1.5750004513964803E-2</v>
      </c>
      <c r="J2521" s="132">
        <v>5.6365116405548044E-4</v>
      </c>
      <c r="K2521" s="146">
        <v>1.6157175061082975E-5</v>
      </c>
      <c r="L2521" s="147">
        <v>1.6887730820942665E-5</v>
      </c>
    </row>
    <row r="2522" spans="1:12" ht="15.75" x14ac:dyDescent="0.25">
      <c r="A2522" s="164" t="s">
        <v>93</v>
      </c>
      <c r="B2522" s="126">
        <v>2047</v>
      </c>
      <c r="C2522" s="165" t="s">
        <v>2686</v>
      </c>
      <c r="D2522" s="166">
        <v>2.4745443376561156E-2</v>
      </c>
      <c r="E2522" s="130">
        <v>2.0453395463577266E-3</v>
      </c>
      <c r="F2522" s="131">
        <v>1.7044327609131282E-2</v>
      </c>
      <c r="G2522" s="131">
        <v>5.1366492758045845E-4</v>
      </c>
      <c r="H2522" s="145">
        <v>2.0000005732018805E-3</v>
      </c>
      <c r="I2522" s="145">
        <v>1.5750004513964799E-2</v>
      </c>
      <c r="J2522" s="132">
        <v>5.5797712729083735E-4</v>
      </c>
      <c r="K2522" s="146">
        <v>1.6055169332013246E-5</v>
      </c>
      <c r="L2522" s="147">
        <v>1.6781112845448132E-5</v>
      </c>
    </row>
    <row r="2523" spans="1:12" ht="15.75" x14ac:dyDescent="0.25">
      <c r="A2523" s="164" t="s">
        <v>93</v>
      </c>
      <c r="B2523" s="126">
        <v>2048</v>
      </c>
      <c r="C2523" s="165" t="s">
        <v>2687</v>
      </c>
      <c r="D2523" s="166">
        <v>2.4705845457562242E-2</v>
      </c>
      <c r="E2523" s="130">
        <v>2.0236563696030265E-3</v>
      </c>
      <c r="F2523" s="131">
        <v>1.6981130894585965E-2</v>
      </c>
      <c r="G2523" s="131">
        <v>5.0942241482514531E-4</v>
      </c>
      <c r="H2523" s="145">
        <v>2.0000005732018797E-3</v>
      </c>
      <c r="I2523" s="145">
        <v>1.5750004513964799E-2</v>
      </c>
      <c r="J2523" s="132">
        <v>5.5336662559252365E-4</v>
      </c>
      <c r="K2523" s="146">
        <v>1.5969789845167314E-5</v>
      </c>
      <c r="L2523" s="147">
        <v>1.6691872877072874E-5</v>
      </c>
    </row>
    <row r="2524" spans="1:12" ht="15.75" x14ac:dyDescent="0.25">
      <c r="A2524" s="164" t="s">
        <v>93</v>
      </c>
      <c r="B2524" s="126">
        <v>2049</v>
      </c>
      <c r="C2524" s="165" t="s">
        <v>2688</v>
      </c>
      <c r="D2524" s="166">
        <v>2.4672830492556461E-2</v>
      </c>
      <c r="E2524" s="130">
        <v>2.0150839029074515E-3</v>
      </c>
      <c r="F2524" s="131">
        <v>1.6986451945783885E-2</v>
      </c>
      <c r="G2524" s="131">
        <v>5.0665149010569333E-4</v>
      </c>
      <c r="H2524" s="145">
        <v>2.0000005732018801E-3</v>
      </c>
      <c r="I2524" s="145">
        <v>1.5750004513964803E-2</v>
      </c>
      <c r="J2524" s="132">
        <v>5.5035583304886544E-4</v>
      </c>
      <c r="K2524" s="146">
        <v>1.5902748786289373E-5</v>
      </c>
      <c r="L2524" s="147">
        <v>1.662180051900278E-5</v>
      </c>
    </row>
    <row r="2525" spans="1:12" ht="15.75" x14ac:dyDescent="0.25">
      <c r="A2525" s="164" t="s">
        <v>93</v>
      </c>
      <c r="B2525" s="126">
        <v>2050</v>
      </c>
      <c r="C2525" s="165" t="s">
        <v>2689</v>
      </c>
      <c r="D2525" s="166">
        <v>2.4646332085616809E-2</v>
      </c>
      <c r="E2525" s="130">
        <v>2.0083389659430631E-3</v>
      </c>
      <c r="F2525" s="131">
        <v>1.6992886129588571E-2</v>
      </c>
      <c r="G2525" s="131">
        <v>5.0443976638238895E-4</v>
      </c>
      <c r="H2525" s="145">
        <v>2.0000005732018801E-3</v>
      </c>
      <c r="I2525" s="145">
        <v>1.5750004513964796E-2</v>
      </c>
      <c r="J2525" s="132">
        <v>5.4795303034522156E-4</v>
      </c>
      <c r="K2525" s="146">
        <v>1.5840244888660939E-5</v>
      </c>
      <c r="L2525" s="147">
        <v>1.6556470472480529E-5</v>
      </c>
    </row>
    <row r="2526" spans="1:12" ht="15.75" x14ac:dyDescent="0.25">
      <c r="A2526" s="164" t="s">
        <v>89</v>
      </c>
      <c r="B2526" s="126">
        <v>2015</v>
      </c>
      <c r="C2526" s="165" t="s">
        <v>2690</v>
      </c>
      <c r="D2526" s="166">
        <v>4.8124719947234273E-2</v>
      </c>
      <c r="E2526" s="130">
        <v>4.5087624070144092E-2</v>
      </c>
      <c r="F2526" s="131">
        <v>0.17668198060728973</v>
      </c>
      <c r="G2526" s="131">
        <v>1.7940065843690743E-3</v>
      </c>
      <c r="H2526" s="145">
        <v>2.0000005732018801E-3</v>
      </c>
      <c r="I2526" s="145">
        <v>1.5750004513964799E-2</v>
      </c>
      <c r="J2526" s="132">
        <v>1.9413276999068433E-3</v>
      </c>
      <c r="K2526" s="146">
        <v>1.6485576919718145E-4</v>
      </c>
      <c r="L2526" s="147">
        <v>1.7230981554363677E-4</v>
      </c>
    </row>
    <row r="2527" spans="1:12" ht="15.75" x14ac:dyDescent="0.25">
      <c r="A2527" s="164" t="s">
        <v>89</v>
      </c>
      <c r="B2527" s="126">
        <v>2016</v>
      </c>
      <c r="C2527" s="165" t="s">
        <v>2691</v>
      </c>
      <c r="D2527" s="166">
        <v>4.7459229615092788E-2</v>
      </c>
      <c r="E2527" s="130">
        <v>3.697077928400215E-2</v>
      </c>
      <c r="F2527" s="131">
        <v>0.149237161540938</v>
      </c>
      <c r="G2527" s="131">
        <v>1.6993953988203383E-3</v>
      </c>
      <c r="H2527" s="145">
        <v>2.0000005732018797E-3</v>
      </c>
      <c r="I2527" s="145">
        <v>1.5750004513964737E-2</v>
      </c>
      <c r="J2527" s="132">
        <v>1.8404378557517424E-3</v>
      </c>
      <c r="K2527" s="146">
        <v>1.4027649316390091E-4</v>
      </c>
      <c r="L2527" s="147">
        <v>1.4661917371705348E-4</v>
      </c>
    </row>
    <row r="2528" spans="1:12" ht="15.75" x14ac:dyDescent="0.25">
      <c r="A2528" s="164" t="s">
        <v>89</v>
      </c>
      <c r="B2528" s="126">
        <v>2017</v>
      </c>
      <c r="C2528" s="165" t="s">
        <v>2692</v>
      </c>
      <c r="D2528" s="166">
        <v>4.6438134308565492E-2</v>
      </c>
      <c r="E2528" s="130">
        <v>3.0423062665618141E-2</v>
      </c>
      <c r="F2528" s="131">
        <v>0.12615701755403577</v>
      </c>
      <c r="G2528" s="131">
        <v>1.6573205809249237E-3</v>
      </c>
      <c r="H2528" s="145">
        <v>2.0000005732018801E-3</v>
      </c>
      <c r="I2528" s="145">
        <v>1.5750004513964796E-2</v>
      </c>
      <c r="J2528" s="132">
        <v>1.7959443444850924E-3</v>
      </c>
      <c r="K2528" s="146">
        <v>1.2649639173809168E-4</v>
      </c>
      <c r="L2528" s="147">
        <v>1.3221599725306285E-4</v>
      </c>
    </row>
    <row r="2529" spans="1:12" ht="15.75" x14ac:dyDescent="0.25">
      <c r="A2529" s="164" t="s">
        <v>89</v>
      </c>
      <c r="B2529" s="126">
        <v>2018</v>
      </c>
      <c r="C2529" s="165" t="s">
        <v>2693</v>
      </c>
      <c r="D2529" s="166">
        <v>4.5366166530473269E-2</v>
      </c>
      <c r="E2529" s="130">
        <v>2.4971246701580407E-2</v>
      </c>
      <c r="F2529" s="131">
        <v>0.10657414452741842</v>
      </c>
      <c r="G2529" s="131">
        <v>1.6458285619072213E-3</v>
      </c>
      <c r="H2529" s="145">
        <v>2.0000005732018801E-3</v>
      </c>
      <c r="I2529" s="145">
        <v>1.5750004513964803E-2</v>
      </c>
      <c r="J2529" s="132">
        <v>1.7844472718066186E-3</v>
      </c>
      <c r="K2529" s="146">
        <v>1.1494620053322443E-4</v>
      </c>
      <c r="L2529" s="147">
        <v>1.2014355765512641E-4</v>
      </c>
    </row>
    <row r="2530" spans="1:12" ht="15.75" x14ac:dyDescent="0.25">
      <c r="A2530" s="164" t="s">
        <v>89</v>
      </c>
      <c r="B2530" s="126">
        <v>2019</v>
      </c>
      <c r="C2530" s="165" t="s">
        <v>2694</v>
      </c>
      <c r="D2530" s="166">
        <v>4.4211789355297244E-2</v>
      </c>
      <c r="E2530" s="130">
        <v>2.0533482675371025E-2</v>
      </c>
      <c r="F2530" s="131">
        <v>9.0330696284659839E-2</v>
      </c>
      <c r="G2530" s="131">
        <v>1.6407426520614961E-3</v>
      </c>
      <c r="H2530" s="145">
        <v>2.0000005732018797E-3</v>
      </c>
      <c r="I2530" s="145">
        <v>1.5750004513964803E-2</v>
      </c>
      <c r="J2530" s="132">
        <v>1.7797019592027089E-3</v>
      </c>
      <c r="K2530" s="146">
        <v>1.0488862157030644E-4</v>
      </c>
      <c r="L2530" s="147">
        <v>1.0963121960135084E-4</v>
      </c>
    </row>
    <row r="2531" spans="1:12" ht="15.75" x14ac:dyDescent="0.25">
      <c r="A2531" s="164" t="s">
        <v>89</v>
      </c>
      <c r="B2531" s="126">
        <v>2020</v>
      </c>
      <c r="C2531" s="165" t="s">
        <v>2695</v>
      </c>
      <c r="D2531" s="166">
        <v>4.2996709436923172E-2</v>
      </c>
      <c r="E2531" s="130">
        <v>1.7256536329361308E-2</v>
      </c>
      <c r="F2531" s="131">
        <v>7.710363412576085E-2</v>
      </c>
      <c r="G2531" s="131">
        <v>1.6000848874823594E-3</v>
      </c>
      <c r="H2531" s="145">
        <v>2.0000005732018801E-3</v>
      </c>
      <c r="I2531" s="145">
        <v>1.5750004513964799E-2</v>
      </c>
      <c r="J2531" s="132">
        <v>1.7359484782198988E-3</v>
      </c>
      <c r="K2531" s="146">
        <v>9.6659447463123761E-5</v>
      </c>
      <c r="L2531" s="147">
        <v>1.0102995875746067E-4</v>
      </c>
    </row>
    <row r="2532" spans="1:12" ht="15.75" x14ac:dyDescent="0.25">
      <c r="A2532" s="164" t="s">
        <v>89</v>
      </c>
      <c r="B2532" s="126">
        <v>2021</v>
      </c>
      <c r="C2532" s="165" t="s">
        <v>2696</v>
      </c>
      <c r="D2532" s="166">
        <v>4.1727037991074911E-2</v>
      </c>
      <c r="E2532" s="130">
        <v>1.4694582084924591E-2</v>
      </c>
      <c r="F2532" s="131">
        <v>6.6263827618727372E-2</v>
      </c>
      <c r="G2532" s="131">
        <v>1.518626344383982E-3</v>
      </c>
      <c r="H2532" s="145">
        <v>2.0000005732018771E-3</v>
      </c>
      <c r="I2532" s="145">
        <v>1.5750004513964744E-2</v>
      </c>
      <c r="J2532" s="132">
        <v>1.6477944649277848E-3</v>
      </c>
      <c r="K2532" s="146">
        <v>8.7686337276294418E-5</v>
      </c>
      <c r="L2532" s="147">
        <v>9.1651124345569628E-5</v>
      </c>
    </row>
    <row r="2533" spans="1:12" ht="15.75" x14ac:dyDescent="0.25">
      <c r="A2533" s="164" t="s">
        <v>89</v>
      </c>
      <c r="B2533" s="126">
        <v>2022</v>
      </c>
      <c r="C2533" s="165" t="s">
        <v>2697</v>
      </c>
      <c r="D2533" s="166">
        <v>4.0436664739143487E-2</v>
      </c>
      <c r="E2533" s="130">
        <v>1.2413670396602789E-2</v>
      </c>
      <c r="F2533" s="131">
        <v>5.7197027780562924E-2</v>
      </c>
      <c r="G2533" s="131">
        <v>1.4434928293806627E-3</v>
      </c>
      <c r="H2533" s="145">
        <v>2.0000005732018801E-3</v>
      </c>
      <c r="I2533" s="145">
        <v>1.5750004513964803E-2</v>
      </c>
      <c r="J2533" s="132">
        <v>1.5665192046870754E-3</v>
      </c>
      <c r="K2533" s="146">
        <v>7.9594655829392879E-5</v>
      </c>
      <c r="L2533" s="147">
        <v>8.3193572969943736E-5</v>
      </c>
    </row>
    <row r="2534" spans="1:12" ht="15.75" x14ac:dyDescent="0.25">
      <c r="A2534" s="164" t="s">
        <v>89</v>
      </c>
      <c r="B2534" s="126">
        <v>2023</v>
      </c>
      <c r="C2534" s="165" t="s">
        <v>2698</v>
      </c>
      <c r="D2534" s="166">
        <v>3.914503941323972E-2</v>
      </c>
      <c r="E2534" s="130">
        <v>1.0731021510260038E-2</v>
      </c>
      <c r="F2534" s="131">
        <v>4.9955119382632321E-2</v>
      </c>
      <c r="G2534" s="131">
        <v>1.3775413542703124E-3</v>
      </c>
      <c r="H2534" s="145">
        <v>2.0000005732018801E-3</v>
      </c>
      <c r="I2534" s="145">
        <v>1.5750004513964799E-2</v>
      </c>
      <c r="J2534" s="132">
        <v>1.4951469636718742E-3</v>
      </c>
      <c r="K2534" s="146">
        <v>7.1587171915068042E-5</v>
      </c>
      <c r="L2534" s="147">
        <v>7.4824026165696739E-5</v>
      </c>
    </row>
    <row r="2535" spans="1:12" ht="15.75" x14ac:dyDescent="0.25">
      <c r="A2535" s="164" t="s">
        <v>89</v>
      </c>
      <c r="B2535" s="126">
        <v>2024</v>
      </c>
      <c r="C2535" s="165" t="s">
        <v>2699</v>
      </c>
      <c r="D2535" s="166">
        <v>3.7853353524311351E-2</v>
      </c>
      <c r="E2535" s="130">
        <v>9.3210728325888725E-3</v>
      </c>
      <c r="F2535" s="131">
        <v>4.4002121410430119E-2</v>
      </c>
      <c r="G2535" s="131">
        <v>1.3176087587793736E-3</v>
      </c>
      <c r="H2535" s="145">
        <v>2.0000005732018779E-3</v>
      </c>
      <c r="I2535" s="145">
        <v>1.5750004513964799E-2</v>
      </c>
      <c r="J2535" s="132">
        <v>1.4303287909378914E-3</v>
      </c>
      <c r="K2535" s="146">
        <v>6.3379779043976062E-5</v>
      </c>
      <c r="L2535" s="147">
        <v>6.6245531408740539E-5</v>
      </c>
    </row>
    <row r="2536" spans="1:12" ht="15.75" x14ac:dyDescent="0.25">
      <c r="A2536" s="164" t="s">
        <v>89</v>
      </c>
      <c r="B2536" s="126">
        <v>2025</v>
      </c>
      <c r="C2536" s="165" t="s">
        <v>2700</v>
      </c>
      <c r="D2536" s="166">
        <v>3.6594498745471486E-2</v>
      </c>
      <c r="E2536" s="130">
        <v>8.1766523188791258E-3</v>
      </c>
      <c r="F2536" s="131">
        <v>3.9261932369438313E-2</v>
      </c>
      <c r="G2536" s="131">
        <v>1.2664869917082958E-3</v>
      </c>
      <c r="H2536" s="145">
        <v>2.0000005732018779E-3</v>
      </c>
      <c r="I2536" s="145">
        <v>1.5750004513964799E-2</v>
      </c>
      <c r="J2536" s="132">
        <v>1.3750029713426814E-3</v>
      </c>
      <c r="K2536" s="146">
        <v>5.702772147438003E-5</v>
      </c>
      <c r="L2536" s="147">
        <v>5.9606261982685381E-5</v>
      </c>
    </row>
    <row r="2537" spans="1:12" ht="15.75" x14ac:dyDescent="0.25">
      <c r="A2537" s="164" t="s">
        <v>89</v>
      </c>
      <c r="B2537" s="126">
        <v>2026</v>
      </c>
      <c r="C2537" s="165" t="s">
        <v>2701</v>
      </c>
      <c r="D2537" s="166">
        <v>3.5419269046771812E-2</v>
      </c>
      <c r="E2537" s="130">
        <v>7.2417779779317569E-3</v>
      </c>
      <c r="F2537" s="131">
        <v>3.5480760898201902E-2</v>
      </c>
      <c r="G2537" s="131">
        <v>1.2109215191408408E-3</v>
      </c>
      <c r="H2537" s="145">
        <v>2.0000005732018784E-3</v>
      </c>
      <c r="I2537" s="145">
        <v>1.5750004513964778E-2</v>
      </c>
      <c r="J2537" s="132">
        <v>1.3148289866222785E-3</v>
      </c>
      <c r="K2537" s="146">
        <v>5.0935382499483529E-5</v>
      </c>
      <c r="L2537" s="147">
        <v>5.3238454473697832E-5</v>
      </c>
    </row>
    <row r="2538" spans="1:12" ht="15.75" x14ac:dyDescent="0.25">
      <c r="A2538" s="164" t="s">
        <v>89</v>
      </c>
      <c r="B2538" s="126">
        <v>2027</v>
      </c>
      <c r="C2538" s="165" t="s">
        <v>2702</v>
      </c>
      <c r="D2538" s="166">
        <v>3.431651284930478E-2</v>
      </c>
      <c r="E2538" s="130">
        <v>6.4514461431980303E-3</v>
      </c>
      <c r="F2538" s="131">
        <v>3.2348532796833203E-2</v>
      </c>
      <c r="G2538" s="131">
        <v>1.1454049777838505E-3</v>
      </c>
      <c r="H2538" s="145">
        <v>2.0000005732018732E-3</v>
      </c>
      <c r="I2538" s="145">
        <v>1.5750004513964792E-2</v>
      </c>
      <c r="J2538" s="132">
        <v>1.2438760713677627E-3</v>
      </c>
      <c r="K2538" s="146">
        <v>4.3806961909521166E-5</v>
      </c>
      <c r="L2538" s="147">
        <v>4.5787718336555244E-5</v>
      </c>
    </row>
    <row r="2539" spans="1:12" ht="15.75" x14ac:dyDescent="0.25">
      <c r="A2539" s="164" t="s">
        <v>89</v>
      </c>
      <c r="B2539" s="126">
        <v>2028</v>
      </c>
      <c r="C2539" s="165" t="s">
        <v>2703</v>
      </c>
      <c r="D2539" s="166">
        <v>3.329644868457423E-2</v>
      </c>
      <c r="E2539" s="130">
        <v>5.7904773975928523E-3</v>
      </c>
      <c r="F2539" s="131">
        <v>2.9786000850299768E-2</v>
      </c>
      <c r="G2539" s="131">
        <v>1.0740992994586738E-3</v>
      </c>
      <c r="H2539" s="145">
        <v>2.0000005732018792E-3</v>
      </c>
      <c r="I2539" s="145">
        <v>1.5750004513964796E-2</v>
      </c>
      <c r="J2539" s="132">
        <v>1.1665547114611116E-3</v>
      </c>
      <c r="K2539" s="146">
        <v>3.8377638446164848E-5</v>
      </c>
      <c r="L2539" s="147">
        <v>4.0112904958451984E-5</v>
      </c>
    </row>
    <row r="2540" spans="1:12" ht="15.75" x14ac:dyDescent="0.25">
      <c r="A2540" s="164" t="s">
        <v>89</v>
      </c>
      <c r="B2540" s="126">
        <v>2029</v>
      </c>
      <c r="C2540" s="165" t="s">
        <v>2704</v>
      </c>
      <c r="D2540" s="166">
        <v>3.2355733079097108E-2</v>
      </c>
      <c r="E2540" s="130">
        <v>5.2205804506894301E-3</v>
      </c>
      <c r="F2540" s="131">
        <v>2.7644314519242943E-2</v>
      </c>
      <c r="G2540" s="131">
        <v>1.006950554722795E-3</v>
      </c>
      <c r="H2540" s="145">
        <v>2.0000005732018792E-3</v>
      </c>
      <c r="I2540" s="145">
        <v>1.5750004513964796E-2</v>
      </c>
      <c r="J2540" s="132">
        <v>1.0936927400995019E-3</v>
      </c>
      <c r="K2540" s="146">
        <v>3.4403300909525239E-5</v>
      </c>
      <c r="L2540" s="147">
        <v>3.5958865514267146E-5</v>
      </c>
    </row>
    <row r="2541" spans="1:12" ht="15.75" x14ac:dyDescent="0.25">
      <c r="A2541" s="164" t="s">
        <v>89</v>
      </c>
      <c r="B2541" s="126">
        <v>2030</v>
      </c>
      <c r="C2541" s="165" t="s">
        <v>2705</v>
      </c>
      <c r="D2541" s="166">
        <v>3.1502154250604472E-2</v>
      </c>
      <c r="E2541" s="130">
        <v>4.744168020345072E-3</v>
      </c>
      <c r="F2541" s="131">
        <v>2.590277750490786E-2</v>
      </c>
      <c r="G2541" s="131">
        <v>9.4416490170432887E-4</v>
      </c>
      <c r="H2541" s="145">
        <v>2.0000005732018805E-3</v>
      </c>
      <c r="I2541" s="145">
        <v>1.5750004513964803E-2</v>
      </c>
      <c r="J2541" s="132">
        <v>1.0255514047405692E-3</v>
      </c>
      <c r="K2541" s="146">
        <v>3.1010059258608365E-5</v>
      </c>
      <c r="L2541" s="147">
        <v>3.2412196533182714E-5</v>
      </c>
    </row>
    <row r="2542" spans="1:12" ht="15.75" x14ac:dyDescent="0.25">
      <c r="A2542" s="164" t="s">
        <v>89</v>
      </c>
      <c r="B2542" s="126">
        <v>2031</v>
      </c>
      <c r="C2542" s="165" t="s">
        <v>2706</v>
      </c>
      <c r="D2542" s="166">
        <v>3.0727558955769941E-2</v>
      </c>
      <c r="E2542" s="130">
        <v>4.3270454742439105E-3</v>
      </c>
      <c r="F2542" s="131">
        <v>2.4420701111567279E-2</v>
      </c>
      <c r="G2542" s="131">
        <v>8.8597092505799692E-4</v>
      </c>
      <c r="H2542" s="145">
        <v>2.0000005732018779E-3</v>
      </c>
      <c r="I2542" s="145">
        <v>1.5750004513964799E-2</v>
      </c>
      <c r="J2542" s="132">
        <v>9.6235245902680266E-4</v>
      </c>
      <c r="K2542" s="146">
        <v>2.8831603073362332E-5</v>
      </c>
      <c r="L2542" s="147">
        <v>3.0135240225995958E-5</v>
      </c>
    </row>
    <row r="2543" spans="1:12" ht="15.75" x14ac:dyDescent="0.25">
      <c r="A2543" s="164" t="s">
        <v>89</v>
      </c>
      <c r="B2543" s="126">
        <v>2032</v>
      </c>
      <c r="C2543" s="165" t="s">
        <v>2707</v>
      </c>
      <c r="D2543" s="166">
        <v>3.0033894390361051E-2</v>
      </c>
      <c r="E2543" s="130">
        <v>3.9682025474807574E-3</v>
      </c>
      <c r="F2543" s="131">
        <v>2.3208542586893366E-2</v>
      </c>
      <c r="G2543" s="131">
        <v>8.3179125939613447E-4</v>
      </c>
      <c r="H2543" s="145">
        <v>2.0000005732018792E-3</v>
      </c>
      <c r="I2543" s="145">
        <v>1.5750004513964789E-2</v>
      </c>
      <c r="J2543" s="132">
        <v>9.0352011057196705E-4</v>
      </c>
      <c r="K2543" s="146">
        <v>2.6637387988225338E-5</v>
      </c>
      <c r="L2543" s="147">
        <v>2.7841812471394236E-5</v>
      </c>
    </row>
    <row r="2544" spans="1:12" ht="15.75" x14ac:dyDescent="0.25">
      <c r="A2544" s="164" t="s">
        <v>89</v>
      </c>
      <c r="B2544" s="126">
        <v>2033</v>
      </c>
      <c r="C2544" s="165" t="s">
        <v>2708</v>
      </c>
      <c r="D2544" s="166">
        <v>2.9415828869828752E-2</v>
      </c>
      <c r="E2544" s="130">
        <v>3.6577519970014223E-3</v>
      </c>
      <c r="F2544" s="131">
        <v>2.2210671035820181E-2</v>
      </c>
      <c r="G2544" s="131">
        <v>7.8232286766693397E-4</v>
      </c>
      <c r="H2544" s="145">
        <v>2.0000005732018801E-3</v>
      </c>
      <c r="I2544" s="145">
        <v>1.5750004513964803E-2</v>
      </c>
      <c r="J2544" s="132">
        <v>8.4978364122469141E-4</v>
      </c>
      <c r="K2544" s="146">
        <v>2.5105372449838343E-5</v>
      </c>
      <c r="L2544" s="147">
        <v>2.6240525988579663E-5</v>
      </c>
    </row>
    <row r="2545" spans="1:12" ht="15.75" x14ac:dyDescent="0.25">
      <c r="A2545" s="164" t="s">
        <v>89</v>
      </c>
      <c r="B2545" s="126">
        <v>2034</v>
      </c>
      <c r="C2545" s="165" t="s">
        <v>2709</v>
      </c>
      <c r="D2545" s="166">
        <v>2.8861705580832776E-2</v>
      </c>
      <c r="E2545" s="130">
        <v>3.3828305650796739E-3</v>
      </c>
      <c r="F2545" s="131">
        <v>2.1372498903269921E-2</v>
      </c>
      <c r="G2545" s="131">
        <v>7.3685698070548203E-4</v>
      </c>
      <c r="H2545" s="145">
        <v>2.0000005732018788E-3</v>
      </c>
      <c r="I2545" s="145">
        <v>1.5750004513964789E-2</v>
      </c>
      <c r="J2545" s="132">
        <v>8.0039429055997848E-4</v>
      </c>
      <c r="K2545" s="146">
        <v>2.3714250099301648E-5</v>
      </c>
      <c r="L2545" s="147">
        <v>2.478650325836581E-5</v>
      </c>
    </row>
    <row r="2546" spans="1:12" ht="15.75" x14ac:dyDescent="0.25">
      <c r="A2546" s="164" t="s">
        <v>89</v>
      </c>
      <c r="B2546" s="126">
        <v>2035</v>
      </c>
      <c r="C2546" s="165" t="s">
        <v>2710</v>
      </c>
      <c r="D2546" s="166">
        <v>2.8372799542467336E-2</v>
      </c>
      <c r="E2546" s="130">
        <v>3.1409681777916222E-3</v>
      </c>
      <c r="F2546" s="131">
        <v>2.0678382364923198E-2</v>
      </c>
      <c r="G2546" s="131">
        <v>6.9550079235075287E-4</v>
      </c>
      <c r="H2546" s="145">
        <v>2.0000005732018766E-3</v>
      </c>
      <c r="I2546" s="145">
        <v>1.5750004513964796E-2</v>
      </c>
      <c r="J2546" s="132">
        <v>7.5546766283876045E-4</v>
      </c>
      <c r="K2546" s="146">
        <v>2.2487119550043977E-5</v>
      </c>
      <c r="L2546" s="147">
        <v>2.3503887310981785E-5</v>
      </c>
    </row>
    <row r="2547" spans="1:12" ht="15.75" x14ac:dyDescent="0.25">
      <c r="A2547" s="164" t="s">
        <v>89</v>
      </c>
      <c r="B2547" s="126">
        <v>2036</v>
      </c>
      <c r="C2547" s="165" t="s">
        <v>2711</v>
      </c>
      <c r="D2547" s="166">
        <v>2.7945713979443822E-2</v>
      </c>
      <c r="E2547" s="130">
        <v>2.93025418547317E-3</v>
      </c>
      <c r="F2547" s="131">
        <v>2.0102021954648032E-2</v>
      </c>
      <c r="G2547" s="131">
        <v>6.593075005787869E-4</v>
      </c>
      <c r="H2547" s="145">
        <v>2.0000005732018775E-3</v>
      </c>
      <c r="I2547" s="145">
        <v>1.5750004513964775E-2</v>
      </c>
      <c r="J2547" s="132">
        <v>7.161502297128692E-4</v>
      </c>
      <c r="K2547" s="146">
        <v>2.1399845302128298E-5</v>
      </c>
      <c r="L2547" s="147">
        <v>2.2367451346283371E-5</v>
      </c>
    </row>
    <row r="2548" spans="1:12" ht="15.75" x14ac:dyDescent="0.25">
      <c r="A2548" s="164" t="s">
        <v>89</v>
      </c>
      <c r="B2548" s="126">
        <v>2037</v>
      </c>
      <c r="C2548" s="165" t="s">
        <v>2712</v>
      </c>
      <c r="D2548" s="166">
        <v>2.7568482370111721E-2</v>
      </c>
      <c r="E2548" s="130">
        <v>2.7518038547016599E-3</v>
      </c>
      <c r="F2548" s="131">
        <v>1.9639737757994474E-2</v>
      </c>
      <c r="G2548" s="131">
        <v>6.2736552694121653E-4</v>
      </c>
      <c r="H2548" s="145">
        <v>2.0000005732018775E-3</v>
      </c>
      <c r="I2548" s="145">
        <v>1.5750004513964799E-2</v>
      </c>
      <c r="J2548" s="132">
        <v>6.8145012207241425E-4</v>
      </c>
      <c r="K2548" s="146">
        <v>2.0462913891493384E-5</v>
      </c>
      <c r="L2548" s="147">
        <v>2.1388156054831119E-5</v>
      </c>
    </row>
    <row r="2549" spans="1:12" ht="15.75" x14ac:dyDescent="0.25">
      <c r="A2549" s="164" t="s">
        <v>89</v>
      </c>
      <c r="B2549" s="126">
        <v>2038</v>
      </c>
      <c r="C2549" s="165" t="s">
        <v>2713</v>
      </c>
      <c r="D2549" s="166">
        <v>2.7243814082849472E-2</v>
      </c>
      <c r="E2549" s="130">
        <v>2.5926168895385958E-3</v>
      </c>
      <c r="F2549" s="131">
        <v>1.9229930841871513E-2</v>
      </c>
      <c r="G2549" s="131">
        <v>5.9931823611181244E-4</v>
      </c>
      <c r="H2549" s="145">
        <v>2.0000005732018801E-3</v>
      </c>
      <c r="I2549" s="145">
        <v>1.5750004513964799E-2</v>
      </c>
      <c r="J2549" s="132">
        <v>6.5097877842213337E-4</v>
      </c>
      <c r="K2549" s="146">
        <v>1.9692561949509248E-5</v>
      </c>
      <c r="L2549" s="147">
        <v>2.0582972216416582E-5</v>
      </c>
    </row>
    <row r="2550" spans="1:12" ht="15.75" x14ac:dyDescent="0.25">
      <c r="A2550" s="164" t="s">
        <v>89</v>
      </c>
      <c r="B2550" s="126">
        <v>2039</v>
      </c>
      <c r="C2550" s="165" t="s">
        <v>2714</v>
      </c>
      <c r="D2550" s="166">
        <v>2.696059902330945E-2</v>
      </c>
      <c r="E2550" s="130">
        <v>2.4474076961085722E-3</v>
      </c>
      <c r="F2550" s="131">
        <v>1.8859656732476547E-2</v>
      </c>
      <c r="G2550" s="131">
        <v>5.7487564203812977E-4</v>
      </c>
      <c r="H2550" s="145">
        <v>2.0000005732018797E-3</v>
      </c>
      <c r="I2550" s="145">
        <v>1.5750004513964799E-2</v>
      </c>
      <c r="J2550" s="132">
        <v>6.2442257257088439E-4</v>
      </c>
      <c r="K2550" s="146">
        <v>1.9047253870331881E-5</v>
      </c>
      <c r="L2550" s="147">
        <v>1.9908486169411061E-5</v>
      </c>
    </row>
    <row r="2551" spans="1:12" ht="15.75" x14ac:dyDescent="0.25">
      <c r="A2551" s="164" t="s">
        <v>89</v>
      </c>
      <c r="B2551" s="126">
        <v>2040</v>
      </c>
      <c r="C2551" s="165" t="s">
        <v>2715</v>
      </c>
      <c r="D2551" s="166">
        <v>2.6713932305876487E-2</v>
      </c>
      <c r="E2551" s="130">
        <v>2.3167023202860628E-3</v>
      </c>
      <c r="F2551" s="131">
        <v>1.8544416838881733E-2</v>
      </c>
      <c r="G2551" s="131">
        <v>5.5379165197538512E-4</v>
      </c>
      <c r="H2551" s="145">
        <v>2.0000005732018788E-3</v>
      </c>
      <c r="I2551" s="145">
        <v>1.5750004513964799E-2</v>
      </c>
      <c r="J2551" s="132">
        <v>6.0151495708735754E-4</v>
      </c>
      <c r="K2551" s="146">
        <v>1.8501010545112361E-5</v>
      </c>
      <c r="L2551" s="147">
        <v>1.9337544144943905E-5</v>
      </c>
    </row>
    <row r="2552" spans="1:12" ht="15.75" x14ac:dyDescent="0.25">
      <c r="A2552" s="164" t="s">
        <v>89</v>
      </c>
      <c r="B2552" s="126">
        <v>2041</v>
      </c>
      <c r="C2552" s="165" t="s">
        <v>2716</v>
      </c>
      <c r="D2552" s="166">
        <v>2.6505876894589008E-2</v>
      </c>
      <c r="E2552" s="130">
        <v>2.2123972890942967E-3</v>
      </c>
      <c r="F2552" s="131">
        <v>1.8290482541333353E-2</v>
      </c>
      <c r="G2552" s="131">
        <v>5.3704028681676524E-4</v>
      </c>
      <c r="H2552" s="145">
        <v>2.0000005732018792E-3</v>
      </c>
      <c r="I2552" s="145">
        <v>1.5750004513964803E-2</v>
      </c>
      <c r="J2552" s="132">
        <v>5.8331526758410455E-4</v>
      </c>
      <c r="K2552" s="146">
        <v>1.8053855083963615E-5</v>
      </c>
      <c r="L2552" s="147">
        <v>1.8870170298065018E-5</v>
      </c>
    </row>
    <row r="2553" spans="1:12" ht="15.75" x14ac:dyDescent="0.25">
      <c r="A2553" s="164" t="s">
        <v>89</v>
      </c>
      <c r="B2553" s="126">
        <v>2042</v>
      </c>
      <c r="C2553" s="165" t="s">
        <v>2717</v>
      </c>
      <c r="D2553" s="166">
        <v>2.632382245843496E-2</v>
      </c>
      <c r="E2553" s="130">
        <v>2.1235542034418486E-3</v>
      </c>
      <c r="F2553" s="131">
        <v>1.8059463689895781E-2</v>
      </c>
      <c r="G2553" s="131">
        <v>5.2298200964313564E-4</v>
      </c>
      <c r="H2553" s="145">
        <v>2.0000005732018801E-3</v>
      </c>
      <c r="I2553" s="145">
        <v>1.5750004513964796E-2</v>
      </c>
      <c r="J2553" s="132">
        <v>5.6804071530868275E-4</v>
      </c>
      <c r="K2553" s="146">
        <v>1.7697357181728856E-5</v>
      </c>
      <c r="L2553" s="147">
        <v>1.8497553142627215E-5</v>
      </c>
    </row>
    <row r="2554" spans="1:12" ht="15.75" x14ac:dyDescent="0.25">
      <c r="A2554" s="164" t="s">
        <v>89</v>
      </c>
      <c r="B2554" s="126">
        <v>2043</v>
      </c>
      <c r="C2554" s="165" t="s">
        <v>2718</v>
      </c>
      <c r="D2554" s="166">
        <v>2.6166805256718311E-2</v>
      </c>
      <c r="E2554" s="130">
        <v>2.0561306930145934E-3</v>
      </c>
      <c r="F2554" s="131">
        <v>1.7886672452698031E-2</v>
      </c>
      <c r="G2554" s="131">
        <v>5.1128647549849335E-4</v>
      </c>
      <c r="H2554" s="145">
        <v>2.0000005732018801E-3</v>
      </c>
      <c r="I2554" s="145">
        <v>1.5750004513964799E-2</v>
      </c>
      <c r="J2554" s="132">
        <v>5.5533275704146875E-4</v>
      </c>
      <c r="K2554" s="146">
        <v>1.7414123347072549E-5</v>
      </c>
      <c r="L2554" s="147">
        <v>1.8201512730799276E-5</v>
      </c>
    </row>
    <row r="2555" spans="1:12" ht="15.75" x14ac:dyDescent="0.25">
      <c r="A2555" s="164" t="s">
        <v>89</v>
      </c>
      <c r="B2555" s="126">
        <v>2044</v>
      </c>
      <c r="C2555" s="165" t="s">
        <v>2719</v>
      </c>
      <c r="D2555" s="166">
        <v>2.6025936577948355E-2</v>
      </c>
      <c r="E2555" s="130">
        <v>2.0063859525022475E-3</v>
      </c>
      <c r="F2555" s="131">
        <v>1.7753939799734914E-2</v>
      </c>
      <c r="G2555" s="131">
        <v>5.0159711698623017E-4</v>
      </c>
      <c r="H2555" s="145">
        <v>2.0000005732018797E-3</v>
      </c>
      <c r="I2555" s="145">
        <v>1.5750004513964799E-2</v>
      </c>
      <c r="J2555" s="132">
        <v>5.4480420929894013E-4</v>
      </c>
      <c r="K2555" s="146">
        <v>1.7189614725748756E-5</v>
      </c>
      <c r="L2555" s="147">
        <v>1.7966852825861465E-5</v>
      </c>
    </row>
    <row r="2556" spans="1:12" ht="15.75" x14ac:dyDescent="0.25">
      <c r="A2556" s="164" t="s">
        <v>89</v>
      </c>
      <c r="B2556" s="126">
        <v>2045</v>
      </c>
      <c r="C2556" s="165" t="s">
        <v>2720</v>
      </c>
      <c r="D2556" s="166">
        <v>2.5900821105494163E-2</v>
      </c>
      <c r="E2556" s="130">
        <v>1.9726722626411571E-3</v>
      </c>
      <c r="F2556" s="131">
        <v>1.766535033961867E-2</v>
      </c>
      <c r="G2556" s="131">
        <v>4.9358481397057717E-4</v>
      </c>
      <c r="H2556" s="145">
        <v>2.000000573201874E-3</v>
      </c>
      <c r="I2556" s="145">
        <v>1.5750004513964803E-2</v>
      </c>
      <c r="J2556" s="132">
        <v>5.3609736206823013E-4</v>
      </c>
      <c r="K2556" s="146">
        <v>1.7018211018536224E-5</v>
      </c>
      <c r="L2556" s="147">
        <v>1.7787699003601452E-5</v>
      </c>
    </row>
    <row r="2557" spans="1:12" ht="15.75" x14ac:dyDescent="0.25">
      <c r="A2557" s="164" t="s">
        <v>89</v>
      </c>
      <c r="B2557" s="126">
        <v>2046</v>
      </c>
      <c r="C2557" s="165" t="s">
        <v>2721</v>
      </c>
      <c r="D2557" s="166">
        <v>2.5790678349638472E-2</v>
      </c>
      <c r="E2557" s="130">
        <v>1.9441558991011921E-3</v>
      </c>
      <c r="F2557" s="131">
        <v>1.7593588763363185E-2</v>
      </c>
      <c r="G2557" s="131">
        <v>4.8703848866839348E-4</v>
      </c>
      <c r="H2557" s="145">
        <v>2.0000005732018801E-3</v>
      </c>
      <c r="I2557" s="145">
        <v>1.5750004513964796E-2</v>
      </c>
      <c r="J2557" s="132">
        <v>5.2898336154158271E-4</v>
      </c>
      <c r="K2557" s="146">
        <v>1.6883097383534621E-5</v>
      </c>
      <c r="L2557" s="147">
        <v>1.7646476129582992E-5</v>
      </c>
    </row>
    <row r="2558" spans="1:12" ht="15.75" x14ac:dyDescent="0.25">
      <c r="A2558" s="164" t="s">
        <v>89</v>
      </c>
      <c r="B2558" s="126">
        <v>2047</v>
      </c>
      <c r="C2558" s="165" t="s">
        <v>2722</v>
      </c>
      <c r="D2558" s="166">
        <v>2.5693806912178721E-2</v>
      </c>
      <c r="E2558" s="130">
        <v>1.9195888893339375E-3</v>
      </c>
      <c r="F2558" s="131">
        <v>1.7529024911901055E-2</v>
      </c>
      <c r="G2558" s="131">
        <v>4.8174331361592167E-4</v>
      </c>
      <c r="H2558" s="145">
        <v>2.0000005732018801E-3</v>
      </c>
      <c r="I2558" s="145">
        <v>1.5750004513964799E-2</v>
      </c>
      <c r="J2558" s="132">
        <v>5.232289563398447E-4</v>
      </c>
      <c r="K2558" s="146">
        <v>1.6774997539076446E-5</v>
      </c>
      <c r="L2558" s="147">
        <v>1.7533488489844362E-5</v>
      </c>
    </row>
    <row r="2559" spans="1:12" ht="15.75" x14ac:dyDescent="0.25">
      <c r="A2559" s="164" t="s">
        <v>89</v>
      </c>
      <c r="B2559" s="126">
        <v>2048</v>
      </c>
      <c r="C2559" s="165" t="s">
        <v>2723</v>
      </c>
      <c r="D2559" s="166">
        <v>2.5609536330271992E-2</v>
      </c>
      <c r="E2559" s="130">
        <v>1.9002923590095192E-3</v>
      </c>
      <c r="F2559" s="131">
        <v>1.747829395892531E-2</v>
      </c>
      <c r="G2559" s="131">
        <v>4.7746284572188418E-4</v>
      </c>
      <c r="H2559" s="145">
        <v>2.0000005732018801E-3</v>
      </c>
      <c r="I2559" s="145">
        <v>1.5750004513964799E-2</v>
      </c>
      <c r="J2559" s="132">
        <v>5.1857745244402462E-4</v>
      </c>
      <c r="K2559" s="146">
        <v>1.6683069981991138E-5</v>
      </c>
      <c r="L2559" s="147">
        <v>1.7437404376550131E-5</v>
      </c>
    </row>
    <row r="2560" spans="1:12" ht="15.75" x14ac:dyDescent="0.25">
      <c r="A2560" s="164" t="s">
        <v>89</v>
      </c>
      <c r="B2560" s="126">
        <v>2049</v>
      </c>
      <c r="C2560" s="165" t="s">
        <v>2724</v>
      </c>
      <c r="D2560" s="166">
        <v>2.5538667507445659E-2</v>
      </c>
      <c r="E2560" s="130">
        <v>1.8922847982564112E-3</v>
      </c>
      <c r="F2560" s="131">
        <v>1.7488813686819885E-2</v>
      </c>
      <c r="G2560" s="131">
        <v>4.7456638560506274E-4</v>
      </c>
      <c r="H2560" s="145">
        <v>2.0000005732018801E-3</v>
      </c>
      <c r="I2560" s="145">
        <v>1.5750004513964799E-2</v>
      </c>
      <c r="J2560" s="132">
        <v>5.1543020139669141E-4</v>
      </c>
      <c r="K2560" s="146">
        <v>1.6614313436156292E-5</v>
      </c>
      <c r="L2560" s="147">
        <v>1.7365538964815293E-5</v>
      </c>
    </row>
    <row r="2561" spans="1:12" ht="15.75" x14ac:dyDescent="0.25">
      <c r="A2561" s="164" t="s">
        <v>89</v>
      </c>
      <c r="B2561" s="126">
        <v>2050</v>
      </c>
      <c r="C2561" s="165" t="s">
        <v>2725</v>
      </c>
      <c r="D2561" s="166">
        <v>2.54746905647452E-2</v>
      </c>
      <c r="E2561" s="130">
        <v>1.8859469596439564E-3</v>
      </c>
      <c r="F2561" s="131">
        <v>1.749956464083096E-2</v>
      </c>
      <c r="G2561" s="131">
        <v>4.722597243632006E-4</v>
      </c>
      <c r="H2561" s="145">
        <v>2.0000005732018801E-3</v>
      </c>
      <c r="I2561" s="145">
        <v>1.5750004513964799E-2</v>
      </c>
      <c r="J2561" s="132">
        <v>5.1292423383675226E-4</v>
      </c>
      <c r="K2561" s="146">
        <v>1.65497244434344E-5</v>
      </c>
      <c r="L2561" s="147">
        <v>1.7298029544451954E-5</v>
      </c>
    </row>
    <row r="2562" spans="1:12" ht="15.75" x14ac:dyDescent="0.25">
      <c r="A2562" s="164" t="s">
        <v>85</v>
      </c>
      <c r="B2562" s="126">
        <v>2015</v>
      </c>
      <c r="C2562" s="165" t="s">
        <v>2726</v>
      </c>
      <c r="D2562" s="166">
        <v>4.2898007650422967E-2</v>
      </c>
      <c r="E2562" s="130">
        <v>5.5182852521952611E-2</v>
      </c>
      <c r="F2562" s="131">
        <v>0.21607935879216381</v>
      </c>
      <c r="G2562" s="131">
        <v>1.8580512901653901E-3</v>
      </c>
      <c r="H2562" s="145">
        <v>2.0000005732018801E-3</v>
      </c>
      <c r="I2562" s="145">
        <v>1.5750004513964799E-2</v>
      </c>
      <c r="J2562" s="132">
        <v>2.0114316257141144E-3</v>
      </c>
      <c r="K2562" s="146">
        <v>1.2533676777429359E-4</v>
      </c>
      <c r="L2562" s="147">
        <v>1.3100394023937736E-4</v>
      </c>
    </row>
    <row r="2563" spans="1:12" ht="15.75" x14ac:dyDescent="0.25">
      <c r="A2563" s="164" t="s">
        <v>85</v>
      </c>
      <c r="B2563" s="126">
        <v>2016</v>
      </c>
      <c r="C2563" s="165" t="s">
        <v>2727</v>
      </c>
      <c r="D2563" s="166">
        <v>4.2038782798958542E-2</v>
      </c>
      <c r="E2563" s="130">
        <v>4.5702963487513869E-2</v>
      </c>
      <c r="F2563" s="131">
        <v>0.18371191112665988</v>
      </c>
      <c r="G2563" s="131">
        <v>1.7355191441600249E-3</v>
      </c>
      <c r="H2563" s="145">
        <v>2.0000005732018801E-3</v>
      </c>
      <c r="I2563" s="145">
        <v>1.5750004513964799E-2</v>
      </c>
      <c r="J2563" s="132">
        <v>1.8801625450985714E-3</v>
      </c>
      <c r="K2563" s="146">
        <v>1.0676697642988373E-4</v>
      </c>
      <c r="L2563" s="147">
        <v>1.1159450533260199E-4</v>
      </c>
    </row>
    <row r="2564" spans="1:12" ht="15.75" x14ac:dyDescent="0.25">
      <c r="A2564" s="164" t="s">
        <v>85</v>
      </c>
      <c r="B2564" s="126">
        <v>2017</v>
      </c>
      <c r="C2564" s="165" t="s">
        <v>2728</v>
      </c>
      <c r="D2564" s="166">
        <v>4.0995763527728359E-2</v>
      </c>
      <c r="E2564" s="130">
        <v>3.7614230094269709E-2</v>
      </c>
      <c r="F2564" s="131">
        <v>0.15582989496483673</v>
      </c>
      <c r="G2564" s="131">
        <v>1.6660224831485672E-3</v>
      </c>
      <c r="H2564" s="145">
        <v>2.0000005732018797E-3</v>
      </c>
      <c r="I2564" s="145">
        <v>1.5750004513964796E-2</v>
      </c>
      <c r="J2564" s="132">
        <v>1.8059926429763614E-3</v>
      </c>
      <c r="K2564" s="146">
        <v>9.7021870150401377E-5</v>
      </c>
      <c r="L2564" s="147">
        <v>1.0140876859043003E-4</v>
      </c>
    </row>
    <row r="2565" spans="1:12" ht="15.75" x14ac:dyDescent="0.25">
      <c r="A2565" s="164" t="s">
        <v>85</v>
      </c>
      <c r="B2565" s="126">
        <v>2018</v>
      </c>
      <c r="C2565" s="165" t="s">
        <v>2729</v>
      </c>
      <c r="D2565" s="166">
        <v>3.9922265403698705E-2</v>
      </c>
      <c r="E2565" s="130">
        <v>3.1059784317350042E-2</v>
      </c>
      <c r="F2565" s="131">
        <v>0.13198521905572336</v>
      </c>
      <c r="G2565" s="131">
        <v>1.6430344210423304E-3</v>
      </c>
      <c r="H2565" s="145">
        <v>2.0000005732018797E-3</v>
      </c>
      <c r="I2565" s="145">
        <v>1.5750004513964796E-2</v>
      </c>
      <c r="J2565" s="132">
        <v>1.7820648759192836E-3</v>
      </c>
      <c r="K2565" s="146">
        <v>8.9614268423137436E-5</v>
      </c>
      <c r="L2565" s="147">
        <v>9.3666227983805033E-5</v>
      </c>
    </row>
    <row r="2566" spans="1:12" ht="15.75" x14ac:dyDescent="0.25">
      <c r="A2566" s="164" t="s">
        <v>85</v>
      </c>
      <c r="B2566" s="126">
        <v>2019</v>
      </c>
      <c r="C2566" s="165" t="s">
        <v>2730</v>
      </c>
      <c r="D2566" s="166">
        <v>3.8884304935808939E-2</v>
      </c>
      <c r="E2566" s="130">
        <v>2.5438073826827869E-2</v>
      </c>
      <c r="F2566" s="131">
        <v>0.11182122725503905</v>
      </c>
      <c r="G2566" s="131">
        <v>1.6220033070696431E-3</v>
      </c>
      <c r="H2566" s="145">
        <v>2.0000005732018784E-3</v>
      </c>
      <c r="I2566" s="145">
        <v>1.5750004513964799E-2</v>
      </c>
      <c r="J2566" s="132">
        <v>1.7600490491382233E-3</v>
      </c>
      <c r="K2566" s="146">
        <v>8.2382199072238889E-5</v>
      </c>
      <c r="L2566" s="147">
        <v>8.610715654869162E-5</v>
      </c>
    </row>
    <row r="2567" spans="1:12" ht="15.75" x14ac:dyDescent="0.25">
      <c r="A2567" s="164" t="s">
        <v>85</v>
      </c>
      <c r="B2567" s="126">
        <v>2020</v>
      </c>
      <c r="C2567" s="165" t="s">
        <v>2731</v>
      </c>
      <c r="D2567" s="166">
        <v>3.7755160023763973E-2</v>
      </c>
      <c r="E2567" s="130">
        <v>2.122215931529543E-2</v>
      </c>
      <c r="F2567" s="131">
        <v>9.5180973072659145E-2</v>
      </c>
      <c r="G2567" s="131">
        <v>1.5809255656264707E-3</v>
      </c>
      <c r="H2567" s="145">
        <v>2.0000005732018766E-3</v>
      </c>
      <c r="I2567" s="145">
        <v>1.5750004513964799E-2</v>
      </c>
      <c r="J2567" s="132">
        <v>1.7158116300027505E-3</v>
      </c>
      <c r="K2567" s="146">
        <v>7.7040309074109345E-5</v>
      </c>
      <c r="L2567" s="147">
        <v>8.0523729989132145E-5</v>
      </c>
    </row>
    <row r="2568" spans="1:12" ht="15.75" x14ac:dyDescent="0.25">
      <c r="A2568" s="164" t="s">
        <v>85</v>
      </c>
      <c r="B2568" s="126">
        <v>2021</v>
      </c>
      <c r="C2568" s="165" t="s">
        <v>2732</v>
      </c>
      <c r="D2568" s="166">
        <v>3.6751994638951388E-2</v>
      </c>
      <c r="E2568" s="130">
        <v>1.8011850018525555E-2</v>
      </c>
      <c r="F2568" s="131">
        <v>8.1371453215304659E-2</v>
      </c>
      <c r="G2568" s="131">
        <v>1.5104685568351236E-3</v>
      </c>
      <c r="H2568" s="145">
        <v>2.0000005732018779E-3</v>
      </c>
      <c r="I2568" s="145">
        <v>1.5750004513964799E-2</v>
      </c>
      <c r="J2568" s="132">
        <v>1.6395246521347599E-3</v>
      </c>
      <c r="K2568" s="146">
        <v>7.1320437917236288E-5</v>
      </c>
      <c r="L2568" s="147">
        <v>7.4545231640097673E-5</v>
      </c>
    </row>
    <row r="2569" spans="1:12" ht="15.75" x14ac:dyDescent="0.25">
      <c r="A2569" s="164" t="s">
        <v>85</v>
      </c>
      <c r="B2569" s="126">
        <v>2022</v>
      </c>
      <c r="C2569" s="165" t="s">
        <v>2733</v>
      </c>
      <c r="D2569" s="166">
        <v>3.5622035811049814E-2</v>
      </c>
      <c r="E2569" s="130">
        <v>1.5017669733436982E-2</v>
      </c>
      <c r="F2569" s="131">
        <v>6.9558262025278386E-2</v>
      </c>
      <c r="G2569" s="131">
        <v>1.4372734756209675E-3</v>
      </c>
      <c r="H2569" s="145">
        <v>2.0000005732018801E-3</v>
      </c>
      <c r="I2569" s="145">
        <v>1.5750004513964799E-2</v>
      </c>
      <c r="J2569" s="132">
        <v>1.5603146268268291E-3</v>
      </c>
      <c r="K2569" s="146">
        <v>6.5855244996834247E-5</v>
      </c>
      <c r="L2569" s="147">
        <v>6.8832926947269492E-5</v>
      </c>
    </row>
    <row r="2570" spans="1:12" ht="15.75" x14ac:dyDescent="0.25">
      <c r="A2570" s="164" t="s">
        <v>85</v>
      </c>
      <c r="B2570" s="126">
        <v>2023</v>
      </c>
      <c r="C2570" s="165" t="s">
        <v>2734</v>
      </c>
      <c r="D2570" s="166">
        <v>3.4500862457153926E-2</v>
      </c>
      <c r="E2570" s="130">
        <v>1.2879554597390727E-2</v>
      </c>
      <c r="F2570" s="131">
        <v>6.0144002878802089E-2</v>
      </c>
      <c r="G2570" s="131">
        <v>1.3705746234402307E-3</v>
      </c>
      <c r="H2570" s="145">
        <v>2.0000005732018801E-3</v>
      </c>
      <c r="I2570" s="145">
        <v>1.5750004513964799E-2</v>
      </c>
      <c r="J2570" s="132">
        <v>1.4880327932471947E-3</v>
      </c>
      <c r="K2570" s="146">
        <v>6.0369885631831025E-5</v>
      </c>
      <c r="L2570" s="147">
        <v>6.3099543972702481E-5</v>
      </c>
    </row>
    <row r="2571" spans="1:12" ht="15.75" x14ac:dyDescent="0.25">
      <c r="A2571" s="164" t="s">
        <v>85</v>
      </c>
      <c r="B2571" s="126">
        <v>2024</v>
      </c>
      <c r="C2571" s="165" t="s">
        <v>2735</v>
      </c>
      <c r="D2571" s="166">
        <v>3.3476940389634287E-2</v>
      </c>
      <c r="E2571" s="130">
        <v>1.1134880375758271E-2</v>
      </c>
      <c r="F2571" s="131">
        <v>5.2391025939504496E-2</v>
      </c>
      <c r="G2571" s="131">
        <v>1.3145556724538624E-3</v>
      </c>
      <c r="H2571" s="145">
        <v>2.0000005732018801E-3</v>
      </c>
      <c r="I2571" s="145">
        <v>1.5750004513964799E-2</v>
      </c>
      <c r="J2571" s="132">
        <v>1.4273930953871005E-3</v>
      </c>
      <c r="K2571" s="146">
        <v>5.4187084455732902E-5</v>
      </c>
      <c r="L2571" s="147">
        <v>5.6637183963195067E-5</v>
      </c>
    </row>
    <row r="2572" spans="1:12" ht="15.75" x14ac:dyDescent="0.25">
      <c r="A2572" s="164" t="s">
        <v>85</v>
      </c>
      <c r="B2572" s="126">
        <v>2025</v>
      </c>
      <c r="C2572" s="165" t="s">
        <v>2736</v>
      </c>
      <c r="D2572" s="166">
        <v>3.2379842093805587E-2</v>
      </c>
      <c r="E2572" s="130">
        <v>9.6754551670757295E-3</v>
      </c>
      <c r="F2572" s="131">
        <v>4.614578661783636E-2</v>
      </c>
      <c r="G2572" s="131">
        <v>1.2632548882327648E-3</v>
      </c>
      <c r="H2572" s="145">
        <v>2.0000005732018779E-3</v>
      </c>
      <c r="I2572" s="145">
        <v>1.5750004513964796E-2</v>
      </c>
      <c r="J2572" s="132">
        <v>1.3718025341566966E-3</v>
      </c>
      <c r="K2572" s="146">
        <v>4.9589660155740954E-5</v>
      </c>
      <c r="L2572" s="147">
        <v>5.1831884537125639E-5</v>
      </c>
    </row>
    <row r="2573" spans="1:12" ht="15.75" x14ac:dyDescent="0.25">
      <c r="A2573" s="164" t="s">
        <v>85</v>
      </c>
      <c r="B2573" s="126">
        <v>2026</v>
      </c>
      <c r="C2573" s="165" t="s">
        <v>2737</v>
      </c>
      <c r="D2573" s="166">
        <v>3.1390858680514826E-2</v>
      </c>
      <c r="E2573" s="130">
        <v>8.5498476657436904E-3</v>
      </c>
      <c r="F2573" s="131">
        <v>4.120147026025818E-2</v>
      </c>
      <c r="G2573" s="131">
        <v>1.2187167275092214E-3</v>
      </c>
      <c r="H2573" s="145">
        <v>2.0000005732018797E-3</v>
      </c>
      <c r="I2573" s="145">
        <v>1.5750004513964799E-2</v>
      </c>
      <c r="J2573" s="132">
        <v>1.3235414117018438E-3</v>
      </c>
      <c r="K2573" s="146">
        <v>4.5400386708112336E-5</v>
      </c>
      <c r="L2573" s="147">
        <v>4.7453190733820869E-5</v>
      </c>
    </row>
    <row r="2574" spans="1:12" ht="15.75" x14ac:dyDescent="0.25">
      <c r="A2574" s="164" t="s">
        <v>85</v>
      </c>
      <c r="B2574" s="126">
        <v>2027</v>
      </c>
      <c r="C2574" s="165" t="s">
        <v>2738</v>
      </c>
      <c r="D2574" s="166">
        <v>3.049595248649957E-2</v>
      </c>
      <c r="E2574" s="130">
        <v>7.5503628231458394E-3</v>
      </c>
      <c r="F2574" s="131">
        <v>3.7083842805694878E-2</v>
      </c>
      <c r="G2574" s="131">
        <v>1.1574004449816516E-3</v>
      </c>
      <c r="H2574" s="145">
        <v>2.0000005732018801E-3</v>
      </c>
      <c r="I2574" s="145">
        <v>1.5750004513964796E-2</v>
      </c>
      <c r="J2574" s="132">
        <v>1.2571062533503479E-3</v>
      </c>
      <c r="K2574" s="146">
        <v>3.9464449048731522E-5</v>
      </c>
      <c r="L2574" s="147">
        <v>4.1248856313816095E-5</v>
      </c>
    </row>
    <row r="2575" spans="1:12" ht="15.75" x14ac:dyDescent="0.25">
      <c r="A2575" s="164" t="s">
        <v>85</v>
      </c>
      <c r="B2575" s="126">
        <v>2028</v>
      </c>
      <c r="C2575" s="165" t="s">
        <v>2739</v>
      </c>
      <c r="D2575" s="166">
        <v>2.9696709280022208E-2</v>
      </c>
      <c r="E2575" s="130">
        <v>6.7275663662967446E-3</v>
      </c>
      <c r="F2575" s="131">
        <v>3.3740628044226222E-2</v>
      </c>
      <c r="G2575" s="131">
        <v>1.0905522711211759E-3</v>
      </c>
      <c r="H2575" s="145">
        <v>2.0000005732018797E-3</v>
      </c>
      <c r="I2575" s="145">
        <v>1.5750004513964785E-2</v>
      </c>
      <c r="J2575" s="132">
        <v>1.1845983298412307E-3</v>
      </c>
      <c r="K2575" s="146">
        <v>3.4849423215956432E-5</v>
      </c>
      <c r="L2575" s="147">
        <v>3.6425159491756808E-5</v>
      </c>
    </row>
    <row r="2576" spans="1:12" ht="15.75" x14ac:dyDescent="0.25">
      <c r="A2576" s="164" t="s">
        <v>85</v>
      </c>
      <c r="B2576" s="126">
        <v>2029</v>
      </c>
      <c r="C2576" s="165" t="s">
        <v>2740</v>
      </c>
      <c r="D2576" s="166">
        <v>2.8983063719080385E-2</v>
      </c>
      <c r="E2576" s="130">
        <v>6.0203865911026035E-3</v>
      </c>
      <c r="F2576" s="131">
        <v>3.09523265951267E-2</v>
      </c>
      <c r="G2576" s="131">
        <v>1.0255982163169307E-3</v>
      </c>
      <c r="H2576" s="145">
        <v>2.0000005732018801E-3</v>
      </c>
      <c r="I2576" s="145">
        <v>1.5750004513964799E-2</v>
      </c>
      <c r="J2576" s="132">
        <v>1.114099909637508E-3</v>
      </c>
      <c r="K2576" s="146">
        <v>3.1426684830773511E-5</v>
      </c>
      <c r="L2576" s="147">
        <v>3.2847660064972561E-5</v>
      </c>
    </row>
    <row r="2577" spans="1:12" ht="15.75" x14ac:dyDescent="0.25">
      <c r="A2577" s="164" t="s">
        <v>85</v>
      </c>
      <c r="B2577" s="126">
        <v>2030</v>
      </c>
      <c r="C2577" s="165" t="s">
        <v>2741</v>
      </c>
      <c r="D2577" s="166">
        <v>2.8349759850417055E-2</v>
      </c>
      <c r="E2577" s="130">
        <v>5.4343351700506118E-3</v>
      </c>
      <c r="F2577" s="131">
        <v>2.8686568694191963E-2</v>
      </c>
      <c r="G2577" s="131">
        <v>9.6404320818438394E-4</v>
      </c>
      <c r="H2577" s="145">
        <v>2.0000005732018797E-3</v>
      </c>
      <c r="I2577" s="145">
        <v>1.5750004513964799E-2</v>
      </c>
      <c r="J2577" s="132">
        <v>1.0472627655249745E-3</v>
      </c>
      <c r="K2577" s="146">
        <v>2.8841627344031643E-5</v>
      </c>
      <c r="L2577" s="147">
        <v>3.0145717749702903E-5</v>
      </c>
    </row>
    <row r="2578" spans="1:12" ht="15.75" x14ac:dyDescent="0.25">
      <c r="A2578" s="164" t="s">
        <v>85</v>
      </c>
      <c r="B2578" s="126">
        <v>2031</v>
      </c>
      <c r="C2578" s="165" t="s">
        <v>2742</v>
      </c>
      <c r="D2578" s="166">
        <v>2.7868101258248214E-2</v>
      </c>
      <c r="E2578" s="130">
        <v>4.9276740090257566E-3</v>
      </c>
      <c r="F2578" s="131">
        <v>2.6779462846703569E-2</v>
      </c>
      <c r="G2578" s="131">
        <v>9.0618078065426478E-4</v>
      </c>
      <c r="H2578" s="145">
        <v>2.0000005732018788E-3</v>
      </c>
      <c r="I2578" s="145">
        <v>1.5750004513964799E-2</v>
      </c>
      <c r="J2578" s="132">
        <v>9.8440273266617046E-4</v>
      </c>
      <c r="K2578" s="146">
        <v>2.7174716002777299E-5</v>
      </c>
      <c r="L2578" s="147">
        <v>2.8403436074406561E-5</v>
      </c>
    </row>
    <row r="2579" spans="1:12" ht="15.75" x14ac:dyDescent="0.25">
      <c r="A2579" s="164" t="s">
        <v>85</v>
      </c>
      <c r="B2579" s="126">
        <v>2032</v>
      </c>
      <c r="C2579" s="165" t="s">
        <v>2743</v>
      </c>
      <c r="D2579" s="166">
        <v>2.7374490747306045E-2</v>
      </c>
      <c r="E2579" s="130">
        <v>4.4928605096589292E-3</v>
      </c>
      <c r="F2579" s="131">
        <v>2.522044293196601E-2</v>
      </c>
      <c r="G2579" s="131">
        <v>8.5185940684268189E-4</v>
      </c>
      <c r="H2579" s="145">
        <v>2.0000005732018797E-3</v>
      </c>
      <c r="I2579" s="145">
        <v>1.5750004513964796E-2</v>
      </c>
      <c r="J2579" s="132">
        <v>9.2539332069962901E-4</v>
      </c>
      <c r="K2579" s="146">
        <v>2.5521919255320571E-5</v>
      </c>
      <c r="L2579" s="147">
        <v>2.667590719220676E-5</v>
      </c>
    </row>
    <row r="2580" spans="1:12" ht="15.75" x14ac:dyDescent="0.25">
      <c r="A2580" s="164" t="s">
        <v>85</v>
      </c>
      <c r="B2580" s="126">
        <v>2033</v>
      </c>
      <c r="C2580" s="165" t="s">
        <v>2744</v>
      </c>
      <c r="D2580" s="166">
        <v>2.6942934593393034E-2</v>
      </c>
      <c r="E2580" s="130">
        <v>4.1141529267717282E-3</v>
      </c>
      <c r="F2580" s="131">
        <v>2.3917850083780712E-2</v>
      </c>
      <c r="G2580" s="131">
        <v>8.0141580209106965E-4</v>
      </c>
      <c r="H2580" s="145">
        <v>2.000000573201874E-3</v>
      </c>
      <c r="I2580" s="145">
        <v>1.575000451396474E-2</v>
      </c>
      <c r="J2580" s="132">
        <v>8.705853764806341E-4</v>
      </c>
      <c r="K2580" s="146">
        <v>2.4245751669998775E-5</v>
      </c>
      <c r="L2580" s="147">
        <v>2.5342036971586548E-5</v>
      </c>
    </row>
    <row r="2581" spans="1:12" ht="15.75" x14ac:dyDescent="0.25">
      <c r="A2581" s="164" t="s">
        <v>85</v>
      </c>
      <c r="B2581" s="126">
        <v>2034</v>
      </c>
      <c r="C2581" s="165" t="s">
        <v>2745</v>
      </c>
      <c r="D2581" s="166">
        <v>2.6567453814871456E-2</v>
      </c>
      <c r="E2581" s="130">
        <v>3.7803476520739971E-3</v>
      </c>
      <c r="F2581" s="131">
        <v>2.2834018009307882E-2</v>
      </c>
      <c r="G2581" s="131">
        <v>7.546280943153946E-4</v>
      </c>
      <c r="H2581" s="145">
        <v>2.000000573201874E-3</v>
      </c>
      <c r="I2581" s="145">
        <v>1.5750004513964733E-2</v>
      </c>
      <c r="J2581" s="132">
        <v>8.1974989147093151E-4</v>
      </c>
      <c r="K2581" s="146">
        <v>2.3056009114976644E-5</v>
      </c>
      <c r="L2581" s="147">
        <v>2.4098499537630657E-5</v>
      </c>
    </row>
    <row r="2582" spans="1:12" ht="15.75" x14ac:dyDescent="0.25">
      <c r="A2582" s="164" t="s">
        <v>85</v>
      </c>
      <c r="B2582" s="126">
        <v>2035</v>
      </c>
      <c r="C2582" s="165" t="s">
        <v>2746</v>
      </c>
      <c r="D2582" s="166">
        <v>2.6243753078883974E-2</v>
      </c>
      <c r="E2582" s="130">
        <v>3.4875188759625731E-3</v>
      </c>
      <c r="F2582" s="131">
        <v>2.1939421614418485E-2</v>
      </c>
      <c r="G2582" s="131">
        <v>7.1167229051273279E-4</v>
      </c>
      <c r="H2582" s="145">
        <v>2.0000005732018801E-3</v>
      </c>
      <c r="I2582" s="145">
        <v>1.5750004513964796E-2</v>
      </c>
      <c r="J2582" s="132">
        <v>7.7307855174761988E-4</v>
      </c>
      <c r="K2582" s="146">
        <v>2.194649915261481E-5</v>
      </c>
      <c r="L2582" s="147">
        <v>2.2938822458148369E-5</v>
      </c>
    </row>
    <row r="2583" spans="1:12" ht="15.75" x14ac:dyDescent="0.25">
      <c r="A2583" s="164" t="s">
        <v>85</v>
      </c>
      <c r="B2583" s="126">
        <v>2036</v>
      </c>
      <c r="C2583" s="165" t="s">
        <v>2747</v>
      </c>
      <c r="D2583" s="166">
        <v>2.5966366453785996E-2</v>
      </c>
      <c r="E2583" s="130">
        <v>3.2302734663084169E-3</v>
      </c>
      <c r="F2583" s="131">
        <v>2.1189835217697458E-2</v>
      </c>
      <c r="G2583" s="131">
        <v>6.7378166857123194E-4</v>
      </c>
      <c r="H2583" s="145">
        <v>2.0000005732018788E-3</v>
      </c>
      <c r="I2583" s="145">
        <v>1.5750004513964785E-2</v>
      </c>
      <c r="J2583" s="132">
        <v>7.3191110938079535E-4</v>
      </c>
      <c r="K2583" s="146">
        <v>2.0953803111621748E-5</v>
      </c>
      <c r="L2583" s="147">
        <v>2.1901241107205032E-5</v>
      </c>
    </row>
    <row r="2584" spans="1:12" ht="15.75" x14ac:dyDescent="0.25">
      <c r="A2584" s="164" t="s">
        <v>85</v>
      </c>
      <c r="B2584" s="126">
        <v>2037</v>
      </c>
      <c r="C2584" s="165" t="s">
        <v>2748</v>
      </c>
      <c r="D2584" s="166">
        <v>2.57312224076061E-2</v>
      </c>
      <c r="E2584" s="130">
        <v>3.0108809179082482E-3</v>
      </c>
      <c r="F2584" s="131">
        <v>2.0585937229694068E-2</v>
      </c>
      <c r="G2584" s="131">
        <v>6.3993694439773712E-4</v>
      </c>
      <c r="H2584" s="145">
        <v>2.0000005732018797E-3</v>
      </c>
      <c r="I2584" s="145">
        <v>1.5750004513964792E-2</v>
      </c>
      <c r="J2584" s="132">
        <v>6.9513957362589776E-4</v>
      </c>
      <c r="K2584" s="146">
        <v>2.006438239767205E-5</v>
      </c>
      <c r="L2584" s="147">
        <v>2.0971604735316534E-5</v>
      </c>
    </row>
    <row r="2585" spans="1:12" ht="15.75" x14ac:dyDescent="0.25">
      <c r="A2585" s="164" t="s">
        <v>85</v>
      </c>
      <c r="B2585" s="126">
        <v>2038</v>
      </c>
      <c r="C2585" s="165" t="s">
        <v>2749</v>
      </c>
      <c r="D2585" s="166">
        <v>2.5533313948899451E-2</v>
      </c>
      <c r="E2585" s="130">
        <v>2.8155042834202672E-3</v>
      </c>
      <c r="F2585" s="131">
        <v>2.0057726375488485E-2</v>
      </c>
      <c r="G2585" s="131">
        <v>6.098597518041063E-4</v>
      </c>
      <c r="H2585" s="145">
        <v>2.0000005732018801E-3</v>
      </c>
      <c r="I2585" s="145">
        <v>1.5750004513964799E-2</v>
      </c>
      <c r="J2585" s="132">
        <v>6.6246022546634939E-4</v>
      </c>
      <c r="K2585" s="146">
        <v>1.9301136670120398E-5</v>
      </c>
      <c r="L2585" s="147">
        <v>2.0173848422817744E-5</v>
      </c>
    </row>
    <row r="2586" spans="1:12" ht="15.75" x14ac:dyDescent="0.25">
      <c r="A2586" s="164" t="s">
        <v>85</v>
      </c>
      <c r="B2586" s="126">
        <v>2039</v>
      </c>
      <c r="C2586" s="165" t="s">
        <v>2750</v>
      </c>
      <c r="D2586" s="166">
        <v>2.5367114262406239E-2</v>
      </c>
      <c r="E2586" s="130">
        <v>2.6324222416029544E-3</v>
      </c>
      <c r="F2586" s="131">
        <v>1.9566357903463758E-2</v>
      </c>
      <c r="G2586" s="131">
        <v>5.8328925079439368E-4</v>
      </c>
      <c r="H2586" s="145">
        <v>2.0000005732018801E-3</v>
      </c>
      <c r="I2586" s="145">
        <v>1.5750004513964785E-2</v>
      </c>
      <c r="J2586" s="132">
        <v>6.3358981895356712E-4</v>
      </c>
      <c r="K2586" s="146">
        <v>1.8653650844311844E-5</v>
      </c>
      <c r="L2586" s="147">
        <v>1.9497086161141955E-5</v>
      </c>
    </row>
    <row r="2587" spans="1:12" ht="15.75" x14ac:dyDescent="0.25">
      <c r="A2587" s="164" t="s">
        <v>85</v>
      </c>
      <c r="B2587" s="126">
        <v>2040</v>
      </c>
      <c r="C2587" s="165" t="s">
        <v>2751</v>
      </c>
      <c r="D2587" s="166">
        <v>2.5228946983223907E-2</v>
      </c>
      <c r="E2587" s="130">
        <v>2.4746946893723231E-3</v>
      </c>
      <c r="F2587" s="131">
        <v>1.9173818368965142E-2</v>
      </c>
      <c r="G2587" s="131">
        <v>5.6026777388931042E-4</v>
      </c>
      <c r="H2587" s="145">
        <v>2.0000005732018801E-3</v>
      </c>
      <c r="I2587" s="145">
        <v>1.5750004513964799E-2</v>
      </c>
      <c r="J2587" s="132">
        <v>6.0857559649401334E-4</v>
      </c>
      <c r="K2587" s="146">
        <v>1.8093561297932169E-5</v>
      </c>
      <c r="L2587" s="147">
        <v>1.891167185083554E-5</v>
      </c>
    </row>
    <row r="2588" spans="1:12" ht="15.75" x14ac:dyDescent="0.25">
      <c r="A2588" s="164" t="s">
        <v>85</v>
      </c>
      <c r="B2588" s="126">
        <v>2041</v>
      </c>
      <c r="C2588" s="165" t="s">
        <v>2752</v>
      </c>
      <c r="D2588" s="166">
        <v>2.5115755525018178E-2</v>
      </c>
      <c r="E2588" s="130">
        <v>2.3537064794366493E-3</v>
      </c>
      <c r="F2588" s="131">
        <v>1.8871378403960366E-2</v>
      </c>
      <c r="G2588" s="131">
        <v>5.4188567195707297E-4</v>
      </c>
      <c r="H2588" s="145">
        <v>2.0000005732018801E-3</v>
      </c>
      <c r="I2588" s="145">
        <v>1.5750004513964799E-2</v>
      </c>
      <c r="J2588" s="132">
        <v>5.8860269502494095E-4</v>
      </c>
      <c r="K2588" s="146">
        <v>1.763783806027606E-5</v>
      </c>
      <c r="L2588" s="147">
        <v>1.8435342830614516E-5</v>
      </c>
    </row>
    <row r="2589" spans="1:12" ht="15.75" x14ac:dyDescent="0.25">
      <c r="A2589" s="164" t="s">
        <v>85</v>
      </c>
      <c r="B2589" s="126">
        <v>2042</v>
      </c>
      <c r="C2589" s="165" t="s">
        <v>2753</v>
      </c>
      <c r="D2589" s="166">
        <v>2.5022043866827309E-2</v>
      </c>
      <c r="E2589" s="130">
        <v>2.2500946958223331E-3</v>
      </c>
      <c r="F2589" s="131">
        <v>1.859238962590886E-2</v>
      </c>
      <c r="G2589" s="131">
        <v>5.2631858726600266E-4</v>
      </c>
      <c r="H2589" s="145">
        <v>2.0000005732018801E-3</v>
      </c>
      <c r="I2589" s="145">
        <v>1.5750004513964785E-2</v>
      </c>
      <c r="J2589" s="132">
        <v>5.7168766570911997E-4</v>
      </c>
      <c r="K2589" s="146">
        <v>1.7269805245648098E-5</v>
      </c>
      <c r="L2589" s="147">
        <v>1.8050669205230501E-5</v>
      </c>
    </row>
    <row r="2590" spans="1:12" ht="15.75" x14ac:dyDescent="0.25">
      <c r="A2590" s="164" t="s">
        <v>85</v>
      </c>
      <c r="B2590" s="126">
        <v>2043</v>
      </c>
      <c r="C2590" s="165" t="s">
        <v>2754</v>
      </c>
      <c r="D2590" s="166">
        <v>2.4945350508754429E-2</v>
      </c>
      <c r="E2590" s="130">
        <v>2.171827643992208E-3</v>
      </c>
      <c r="F2590" s="131">
        <v>1.8390000817289625E-2</v>
      </c>
      <c r="G2590" s="131">
        <v>5.1330705232545621E-4</v>
      </c>
      <c r="H2590" s="145">
        <v>2.0000005732018801E-3</v>
      </c>
      <c r="I2590" s="145">
        <v>1.5750004513964799E-2</v>
      </c>
      <c r="J2590" s="132">
        <v>5.5754873643032226E-4</v>
      </c>
      <c r="K2590" s="146">
        <v>1.697949360032586E-5</v>
      </c>
      <c r="L2590" s="147">
        <v>1.7747230955545654E-5</v>
      </c>
    </row>
    <row r="2591" spans="1:12" ht="15.75" x14ac:dyDescent="0.25">
      <c r="A2591" s="164" t="s">
        <v>85</v>
      </c>
      <c r="B2591" s="126">
        <v>2044</v>
      </c>
      <c r="C2591" s="165" t="s">
        <v>2755</v>
      </c>
      <c r="D2591" s="166">
        <v>2.4881957626072367E-2</v>
      </c>
      <c r="E2591" s="130">
        <v>2.1128494825032721E-3</v>
      </c>
      <c r="F2591" s="131">
        <v>1.823023301719294E-2</v>
      </c>
      <c r="G2591" s="131">
        <v>5.0246560244099467E-4</v>
      </c>
      <c r="H2591" s="145">
        <v>2.000000573201874E-3</v>
      </c>
      <c r="I2591" s="145">
        <v>1.5750004513964799E-2</v>
      </c>
      <c r="J2591" s="132">
        <v>5.4576739030723831E-4</v>
      </c>
      <c r="K2591" s="146">
        <v>1.6750121232986504E-5</v>
      </c>
      <c r="L2591" s="147">
        <v>1.7507487387580006E-5</v>
      </c>
    </row>
    <row r="2592" spans="1:12" ht="15.75" x14ac:dyDescent="0.25">
      <c r="A2592" s="164" t="s">
        <v>85</v>
      </c>
      <c r="B2592" s="126">
        <v>2045</v>
      </c>
      <c r="C2592" s="165" t="s">
        <v>2756</v>
      </c>
      <c r="D2592" s="166">
        <v>2.4828580472626472E-2</v>
      </c>
      <c r="E2592" s="130">
        <v>2.0716097483230757E-3</v>
      </c>
      <c r="F2592" s="131">
        <v>1.8123022317965417E-2</v>
      </c>
      <c r="G2592" s="131">
        <v>4.9345669104993621E-4</v>
      </c>
      <c r="H2592" s="145">
        <v>2.0000005732018801E-3</v>
      </c>
      <c r="I2592" s="145">
        <v>1.5750004513964792E-2</v>
      </c>
      <c r="J2592" s="132">
        <v>5.3597687480217392E-4</v>
      </c>
      <c r="K2592" s="146">
        <v>1.657318922913634E-5</v>
      </c>
      <c r="L2592" s="147">
        <v>1.7322555303639884E-5</v>
      </c>
    </row>
    <row r="2593" spans="1:12" ht="15.75" x14ac:dyDescent="0.25">
      <c r="A2593" s="164" t="s">
        <v>85</v>
      </c>
      <c r="B2593" s="126">
        <v>2046</v>
      </c>
      <c r="C2593" s="165" t="s">
        <v>2757</v>
      </c>
      <c r="D2593" s="166">
        <v>2.478434844597938E-2</v>
      </c>
      <c r="E2593" s="130">
        <v>2.0359172636597372E-3</v>
      </c>
      <c r="F2593" s="131">
        <v>1.8034732281326418E-2</v>
      </c>
      <c r="G2593" s="131">
        <v>4.8605556357945052E-4</v>
      </c>
      <c r="H2593" s="145">
        <v>2.0000005732018797E-3</v>
      </c>
      <c r="I2593" s="145">
        <v>1.5750004513964785E-2</v>
      </c>
      <c r="J2593" s="132">
        <v>5.2793319517313434E-4</v>
      </c>
      <c r="K2593" s="146">
        <v>1.6438164122870836E-5</v>
      </c>
      <c r="L2593" s="147">
        <v>1.7181424961234066E-5</v>
      </c>
    </row>
    <row r="2594" spans="1:12" ht="15.75" x14ac:dyDescent="0.25">
      <c r="A2594" s="164" t="s">
        <v>85</v>
      </c>
      <c r="B2594" s="126">
        <v>2047</v>
      </c>
      <c r="C2594" s="165" t="s">
        <v>2758</v>
      </c>
      <c r="D2594" s="166">
        <v>2.4747109781678565E-2</v>
      </c>
      <c r="E2594" s="130">
        <v>2.0050984856291006E-3</v>
      </c>
      <c r="F2594" s="131">
        <v>1.7953783668087808E-2</v>
      </c>
      <c r="G2594" s="131">
        <v>4.8004250351669494E-4</v>
      </c>
      <c r="H2594" s="145">
        <v>2.0000005732018797E-3</v>
      </c>
      <c r="I2594" s="145">
        <v>1.5750004513964799E-2</v>
      </c>
      <c r="J2594" s="132">
        <v>5.213979420547421E-4</v>
      </c>
      <c r="K2594" s="146">
        <v>1.6332010383255605E-5</v>
      </c>
      <c r="L2594" s="147">
        <v>1.7070471420563699E-5</v>
      </c>
    </row>
    <row r="2595" spans="1:12" ht="15.75" x14ac:dyDescent="0.25">
      <c r="A2595" s="164" t="s">
        <v>85</v>
      </c>
      <c r="B2595" s="126">
        <v>2048</v>
      </c>
      <c r="C2595" s="165" t="s">
        <v>2759</v>
      </c>
      <c r="D2595" s="166">
        <v>2.4715435639687484E-2</v>
      </c>
      <c r="E2595" s="130">
        <v>1.9803203121155914E-3</v>
      </c>
      <c r="F2595" s="131">
        <v>1.7886994990336382E-2</v>
      </c>
      <c r="G2595" s="131">
        <v>4.7516526802756607E-4</v>
      </c>
      <c r="H2595" s="145">
        <v>2.0000005732018801E-3</v>
      </c>
      <c r="I2595" s="145">
        <v>1.5750004513964796E-2</v>
      </c>
      <c r="J2595" s="132">
        <v>5.1609716683693573E-4</v>
      </c>
      <c r="K2595" s="146">
        <v>1.6245560324992017E-5</v>
      </c>
      <c r="L2595" s="147">
        <v>1.6980112474281889E-5</v>
      </c>
    </row>
    <row r="2596" spans="1:12" ht="15.75" x14ac:dyDescent="0.25">
      <c r="A2596" s="164" t="s">
        <v>85</v>
      </c>
      <c r="B2596" s="126">
        <v>2049</v>
      </c>
      <c r="C2596" s="165" t="s">
        <v>2760</v>
      </c>
      <c r="D2596" s="166">
        <v>2.4689017562425922E-2</v>
      </c>
      <c r="E2596" s="130">
        <v>1.9705982732679747E-3</v>
      </c>
      <c r="F2596" s="131">
        <v>1.7897140874153283E-2</v>
      </c>
      <c r="G2596" s="131">
        <v>4.7193041513102408E-4</v>
      </c>
      <c r="H2596" s="145">
        <v>2.0000005732018801E-3</v>
      </c>
      <c r="I2596" s="145">
        <v>1.5750004513964799E-2</v>
      </c>
      <c r="J2596" s="132">
        <v>5.125815897682991E-4</v>
      </c>
      <c r="K2596" s="146">
        <v>1.6183718077988666E-5</v>
      </c>
      <c r="L2596" s="147">
        <v>1.6915473995289938E-5</v>
      </c>
    </row>
    <row r="2597" spans="1:12" ht="15.75" x14ac:dyDescent="0.25">
      <c r="A2597" s="164" t="s">
        <v>85</v>
      </c>
      <c r="B2597" s="126">
        <v>2050</v>
      </c>
      <c r="C2597" s="165" t="s">
        <v>2761</v>
      </c>
      <c r="D2597" s="166">
        <v>2.4668604619662627E-2</v>
      </c>
      <c r="E2597" s="130">
        <v>1.9630168069900951E-3</v>
      </c>
      <c r="F2597" s="131">
        <v>1.7907853629338749E-2</v>
      </c>
      <c r="G2597" s="131">
        <v>4.6939206478689569E-4</v>
      </c>
      <c r="H2597" s="145">
        <v>2.0000005732018805E-3</v>
      </c>
      <c r="I2597" s="145">
        <v>1.5750004513964803E-2</v>
      </c>
      <c r="J2597" s="132">
        <v>5.0982349201084544E-4</v>
      </c>
      <c r="K2597" s="146">
        <v>1.6122601815143956E-5</v>
      </c>
      <c r="L2597" s="147">
        <v>1.6851594326238792E-5</v>
      </c>
    </row>
    <row r="2598" spans="1:12" ht="15.75" x14ac:dyDescent="0.25">
      <c r="A2598" s="164" t="s">
        <v>51</v>
      </c>
      <c r="B2598" s="126">
        <v>2015</v>
      </c>
      <c r="C2598" s="165" t="s">
        <v>2762</v>
      </c>
      <c r="D2598" s="166">
        <v>4.3589746361904394E-2</v>
      </c>
      <c r="E2598" s="130">
        <v>5.1004459966216588E-2</v>
      </c>
      <c r="F2598" s="131">
        <v>0.20710150394312368</v>
      </c>
      <c r="G2598" s="131">
        <v>1.901730267017713E-3</v>
      </c>
      <c r="H2598" s="145">
        <v>2.0000005732018797E-3</v>
      </c>
      <c r="I2598" s="145">
        <v>1.5750004513964799E-2</v>
      </c>
      <c r="J2598" s="132">
        <v>2.0563652014184185E-3</v>
      </c>
      <c r="K2598" s="146">
        <v>1.9545467749206089E-4</v>
      </c>
      <c r="L2598" s="147">
        <v>2.0429227069096551E-4</v>
      </c>
    </row>
    <row r="2599" spans="1:12" ht="15.75" x14ac:dyDescent="0.25">
      <c r="A2599" s="164" t="s">
        <v>51</v>
      </c>
      <c r="B2599" s="126">
        <v>2016</v>
      </c>
      <c r="C2599" s="165" t="s">
        <v>2763</v>
      </c>
      <c r="D2599" s="166">
        <v>4.2744065339564603E-2</v>
      </c>
      <c r="E2599" s="130">
        <v>4.2388192778459059E-2</v>
      </c>
      <c r="F2599" s="131">
        <v>0.17775306162393428</v>
      </c>
      <c r="G2599" s="131">
        <v>1.7861311827580353E-3</v>
      </c>
      <c r="H2599" s="145">
        <v>2.0000005732018801E-3</v>
      </c>
      <c r="I2599" s="145">
        <v>1.5750004513964796E-2</v>
      </c>
      <c r="J2599" s="132">
        <v>1.9329712534983665E-3</v>
      </c>
      <c r="K2599" s="146">
        <v>1.6871199552742879E-4</v>
      </c>
      <c r="L2599" s="147">
        <v>1.7634040331678636E-4</v>
      </c>
    </row>
    <row r="2600" spans="1:12" ht="15.75" x14ac:dyDescent="0.25">
      <c r="A2600" s="164" t="s">
        <v>51</v>
      </c>
      <c r="B2600" s="126">
        <v>2017</v>
      </c>
      <c r="C2600" s="165" t="s">
        <v>2764</v>
      </c>
      <c r="D2600" s="166">
        <v>4.1754760717347808E-2</v>
      </c>
      <c r="E2600" s="130">
        <v>3.5232486723705728E-2</v>
      </c>
      <c r="F2600" s="131">
        <v>0.15203562008324439</v>
      </c>
      <c r="G2600" s="131">
        <v>1.7210726387559818E-3</v>
      </c>
      <c r="H2600" s="145">
        <v>2.0000005732018801E-3</v>
      </c>
      <c r="I2600" s="145">
        <v>1.5750004513964799E-2</v>
      </c>
      <c r="J2600" s="132">
        <v>1.8637204631364449E-3</v>
      </c>
      <c r="K2600" s="146">
        <v>1.5355172013183354E-4</v>
      </c>
      <c r="L2600" s="147">
        <v>1.6049464754052883E-4</v>
      </c>
    </row>
    <row r="2601" spans="1:12" ht="15.75" x14ac:dyDescent="0.25">
      <c r="A2601" s="164" t="s">
        <v>51</v>
      </c>
      <c r="B2601" s="126">
        <v>2018</v>
      </c>
      <c r="C2601" s="165" t="s">
        <v>2765</v>
      </c>
      <c r="D2601" s="166">
        <v>4.0654667994277673E-2</v>
      </c>
      <c r="E2601" s="130">
        <v>2.9283784379122865E-2</v>
      </c>
      <c r="F2601" s="131">
        <v>0.13001487882278609</v>
      </c>
      <c r="G2601" s="131">
        <v>1.6884352795583097E-3</v>
      </c>
      <c r="H2601" s="145">
        <v>2.0000005732018801E-3</v>
      </c>
      <c r="I2601" s="145">
        <v>1.5750004513964803E-2</v>
      </c>
      <c r="J2601" s="132">
        <v>1.8293988267840604E-3</v>
      </c>
      <c r="K2601" s="146">
        <v>1.4075221560320511E-4</v>
      </c>
      <c r="L2601" s="147">
        <v>1.4711640621407562E-4</v>
      </c>
    </row>
    <row r="2602" spans="1:12" ht="15.75" x14ac:dyDescent="0.25">
      <c r="A2602" s="164" t="s">
        <v>51</v>
      </c>
      <c r="B2602" s="126">
        <v>2019</v>
      </c>
      <c r="C2602" s="165" t="s">
        <v>2766</v>
      </c>
      <c r="D2602" s="166">
        <v>3.9405367331883157E-2</v>
      </c>
      <c r="E2602" s="130">
        <v>2.4387455685412767E-2</v>
      </c>
      <c r="F2602" s="131">
        <v>0.11132990263019138</v>
      </c>
      <c r="G2602" s="131">
        <v>1.6725524048108596E-3</v>
      </c>
      <c r="H2602" s="145">
        <v>2.0000005732018801E-3</v>
      </c>
      <c r="I2602" s="145">
        <v>1.5750004513964799E-2</v>
      </c>
      <c r="J2602" s="132">
        <v>1.8130685532866018E-3</v>
      </c>
      <c r="K2602" s="146">
        <v>1.2964448294411761E-4</v>
      </c>
      <c r="L2602" s="147">
        <v>1.3550643117397798E-4</v>
      </c>
    </row>
    <row r="2603" spans="1:12" ht="15.75" x14ac:dyDescent="0.25">
      <c r="A2603" s="164" t="s">
        <v>51</v>
      </c>
      <c r="B2603" s="126">
        <v>2020</v>
      </c>
      <c r="C2603" s="165" t="s">
        <v>2767</v>
      </c>
      <c r="D2603" s="166">
        <v>3.8248734161758759E-2</v>
      </c>
      <c r="E2603" s="130">
        <v>2.0597318805038612E-2</v>
      </c>
      <c r="F2603" s="131">
        <v>9.5677391039016374E-2</v>
      </c>
      <c r="G2603" s="131">
        <v>1.6227395383936057E-3</v>
      </c>
      <c r="H2603" s="145">
        <v>2.0000005732018801E-3</v>
      </c>
      <c r="I2603" s="145">
        <v>1.5750004513964803E-2</v>
      </c>
      <c r="J2603" s="132">
        <v>1.7595185715889416E-3</v>
      </c>
      <c r="K2603" s="146">
        <v>1.1924542502043512E-4</v>
      </c>
      <c r="L2603" s="147">
        <v>1.2463717399612256E-4</v>
      </c>
    </row>
    <row r="2604" spans="1:12" ht="15.75" x14ac:dyDescent="0.25">
      <c r="A2604" s="164" t="s">
        <v>51</v>
      </c>
      <c r="B2604" s="126">
        <v>2021</v>
      </c>
      <c r="C2604" s="165" t="s">
        <v>2768</v>
      </c>
      <c r="D2604" s="166">
        <v>3.7081603903126786E-2</v>
      </c>
      <c r="E2604" s="130">
        <v>1.7723060494647079E-2</v>
      </c>
      <c r="F2604" s="131">
        <v>8.2634291423913431E-2</v>
      </c>
      <c r="G2604" s="131">
        <v>1.5488964553579208E-3</v>
      </c>
      <c r="H2604" s="145">
        <v>2.0000005732018801E-3</v>
      </c>
      <c r="I2604" s="145">
        <v>1.5750004513964799E-2</v>
      </c>
      <c r="J2604" s="132">
        <v>1.6797296558634116E-3</v>
      </c>
      <c r="K2604" s="146">
        <v>1.0909152238774252E-4</v>
      </c>
      <c r="L2604" s="147">
        <v>1.1402415694365526E-4</v>
      </c>
    </row>
    <row r="2605" spans="1:12" ht="15.75" x14ac:dyDescent="0.25">
      <c r="A2605" s="164" t="s">
        <v>51</v>
      </c>
      <c r="B2605" s="126">
        <v>2022</v>
      </c>
      <c r="C2605" s="165" t="s">
        <v>2769</v>
      </c>
      <c r="D2605" s="166">
        <v>3.5935500237833456E-2</v>
      </c>
      <c r="E2605" s="130">
        <v>1.4940388513344557E-2</v>
      </c>
      <c r="F2605" s="131">
        <v>7.1319665061440357E-2</v>
      </c>
      <c r="G2605" s="131">
        <v>1.4691184433276402E-3</v>
      </c>
      <c r="H2605" s="145">
        <v>2.0000005732018801E-3</v>
      </c>
      <c r="I2605" s="145">
        <v>1.5750004513964799E-2</v>
      </c>
      <c r="J2605" s="132">
        <v>1.5935033494566019E-3</v>
      </c>
      <c r="K2605" s="146">
        <v>9.9957639145631798E-5</v>
      </c>
      <c r="L2605" s="147">
        <v>1.044772800323428E-4</v>
      </c>
    </row>
    <row r="2606" spans="1:12" ht="15.75" x14ac:dyDescent="0.25">
      <c r="A2606" s="164" t="s">
        <v>51</v>
      </c>
      <c r="B2606" s="126">
        <v>2023</v>
      </c>
      <c r="C2606" s="165" t="s">
        <v>2770</v>
      </c>
      <c r="D2606" s="166">
        <v>3.4801974876212741E-2</v>
      </c>
      <c r="E2606" s="130">
        <v>1.2928926557417826E-2</v>
      </c>
      <c r="F2606" s="131">
        <v>6.2186111989912682E-2</v>
      </c>
      <c r="G2606" s="131">
        <v>1.3975979642144966E-3</v>
      </c>
      <c r="H2606" s="145">
        <v>2.0000005732018801E-3</v>
      </c>
      <c r="I2606" s="145">
        <v>1.5750004513964799E-2</v>
      </c>
      <c r="J2606" s="132">
        <v>1.5161399852483572E-3</v>
      </c>
      <c r="K2606" s="146">
        <v>9.0631568561031108E-5</v>
      </c>
      <c r="L2606" s="147">
        <v>9.472952591973179E-5</v>
      </c>
    </row>
    <row r="2607" spans="1:12" ht="15.75" x14ac:dyDescent="0.25">
      <c r="A2607" s="164" t="s">
        <v>51</v>
      </c>
      <c r="B2607" s="126">
        <v>2024</v>
      </c>
      <c r="C2607" s="165" t="s">
        <v>2771</v>
      </c>
      <c r="D2607" s="166">
        <v>3.3686261428836094E-2</v>
      </c>
      <c r="E2607" s="130">
        <v>1.1273857570206245E-2</v>
      </c>
      <c r="F2607" s="131">
        <v>5.4588193797726899E-2</v>
      </c>
      <c r="G2607" s="131">
        <v>1.3394836667134033E-3</v>
      </c>
      <c r="H2607" s="145">
        <v>2.0000005732018801E-3</v>
      </c>
      <c r="I2607" s="145">
        <v>1.5750004513964803E-2</v>
      </c>
      <c r="J2607" s="132">
        <v>1.4533644856270522E-3</v>
      </c>
      <c r="K2607" s="146">
        <v>8.1093251840801567E-5</v>
      </c>
      <c r="L2607" s="147">
        <v>8.4759928843067015E-5</v>
      </c>
    </row>
    <row r="2608" spans="1:12" ht="15.75" x14ac:dyDescent="0.25">
      <c r="A2608" s="164" t="s">
        <v>51</v>
      </c>
      <c r="B2608" s="126">
        <v>2025</v>
      </c>
      <c r="C2608" s="165" t="s">
        <v>2772</v>
      </c>
      <c r="D2608" s="166">
        <v>3.2584125451275529E-2</v>
      </c>
      <c r="E2608" s="130">
        <v>9.8756003971926503E-3</v>
      </c>
      <c r="F2608" s="131">
        <v>4.8417717624226447E-2</v>
      </c>
      <c r="G2608" s="131">
        <v>1.284854828519938E-3</v>
      </c>
      <c r="H2608" s="145">
        <v>2.0000005732018801E-3</v>
      </c>
      <c r="I2608" s="145">
        <v>1.5750004513964799E-2</v>
      </c>
      <c r="J2608" s="132">
        <v>1.3942977374025735E-3</v>
      </c>
      <c r="K2608" s="146">
        <v>7.3102611774436034E-5</v>
      </c>
      <c r="L2608" s="147">
        <v>7.6407987490840565E-5</v>
      </c>
    </row>
    <row r="2609" spans="1:12" ht="15.75" x14ac:dyDescent="0.25">
      <c r="A2609" s="164" t="s">
        <v>51</v>
      </c>
      <c r="B2609" s="126">
        <v>2026</v>
      </c>
      <c r="C2609" s="165" t="s">
        <v>2773</v>
      </c>
      <c r="D2609" s="166">
        <v>3.1581362357954813E-2</v>
      </c>
      <c r="E2609" s="130">
        <v>8.6495916545503548E-3</v>
      </c>
      <c r="F2609" s="131">
        <v>4.3346997618333161E-2</v>
      </c>
      <c r="G2609" s="131">
        <v>1.2195069997207168E-3</v>
      </c>
      <c r="H2609" s="145">
        <v>2.0000005732018801E-3</v>
      </c>
      <c r="I2609" s="145">
        <v>1.5750004513964799E-2</v>
      </c>
      <c r="J2609" s="132">
        <v>1.3235817322442727E-3</v>
      </c>
      <c r="K2609" s="146">
        <v>6.4729432868787035E-5</v>
      </c>
      <c r="L2609" s="147">
        <v>6.7656210590509174E-5</v>
      </c>
    </row>
    <row r="2610" spans="1:12" ht="15.75" x14ac:dyDescent="0.25">
      <c r="A2610" s="164" t="s">
        <v>51</v>
      </c>
      <c r="B2610" s="126">
        <v>2027</v>
      </c>
      <c r="C2610" s="165" t="s">
        <v>2774</v>
      </c>
      <c r="D2610" s="166">
        <v>3.067103665809974E-2</v>
      </c>
      <c r="E2610" s="130">
        <v>7.6661879120194492E-3</v>
      </c>
      <c r="F2610" s="131">
        <v>3.9118274834254799E-2</v>
      </c>
      <c r="G2610" s="131">
        <v>1.1528339222601537E-3</v>
      </c>
      <c r="H2610" s="145">
        <v>2.0000005732018805E-3</v>
      </c>
      <c r="I2610" s="145">
        <v>1.5750004513964799E-2</v>
      </c>
      <c r="J2610" s="132">
        <v>1.2514931147079821E-3</v>
      </c>
      <c r="K2610" s="146">
        <v>5.4723875091976704E-5</v>
      </c>
      <c r="L2610" s="147">
        <v>5.719824589003658E-5</v>
      </c>
    </row>
    <row r="2611" spans="1:12" ht="15.75" x14ac:dyDescent="0.25">
      <c r="A2611" s="164" t="s">
        <v>51</v>
      </c>
      <c r="B2611" s="126">
        <v>2028</v>
      </c>
      <c r="C2611" s="165" t="s">
        <v>2775</v>
      </c>
      <c r="D2611" s="166">
        <v>2.9857652403178343E-2</v>
      </c>
      <c r="E2611" s="130">
        <v>6.8540498852821723E-3</v>
      </c>
      <c r="F2611" s="131">
        <v>3.565161951005149E-2</v>
      </c>
      <c r="G2611" s="131">
        <v>1.0819124690790302E-3</v>
      </c>
      <c r="H2611" s="145">
        <v>2.0000005732018801E-3</v>
      </c>
      <c r="I2611" s="145">
        <v>1.5750004513964799E-2</v>
      </c>
      <c r="J2611" s="132">
        <v>1.1746770755106011E-3</v>
      </c>
      <c r="K2611" s="146">
        <v>4.7231084763502772E-5</v>
      </c>
      <c r="L2611" s="147">
        <v>4.9366664831673846E-5</v>
      </c>
    </row>
    <row r="2612" spans="1:12" ht="15.75" x14ac:dyDescent="0.25">
      <c r="A2612" s="164" t="s">
        <v>51</v>
      </c>
      <c r="B2612" s="126">
        <v>2029</v>
      </c>
      <c r="C2612" s="165" t="s">
        <v>2776</v>
      </c>
      <c r="D2612" s="166">
        <v>2.9134534008307799E-2</v>
      </c>
      <c r="E2612" s="130">
        <v>6.1366801985961649E-3</v>
      </c>
      <c r="F2612" s="131">
        <v>3.2680692806165562E-2</v>
      </c>
      <c r="G2612" s="131">
        <v>1.0145096753704068E-3</v>
      </c>
      <c r="H2612" s="145">
        <v>2.0000005732018805E-3</v>
      </c>
      <c r="I2612" s="145">
        <v>1.5750004513964803E-2</v>
      </c>
      <c r="J2612" s="132">
        <v>1.1016034842389357E-3</v>
      </c>
      <c r="K2612" s="146">
        <v>4.1730363932764121E-5</v>
      </c>
      <c r="L2612" s="147">
        <v>4.3617225814056309E-5</v>
      </c>
    </row>
    <row r="2613" spans="1:12" ht="15.75" x14ac:dyDescent="0.25">
      <c r="A2613" s="164" t="s">
        <v>51</v>
      </c>
      <c r="B2613" s="126">
        <v>2030</v>
      </c>
      <c r="C2613" s="165" t="s">
        <v>2777</v>
      </c>
      <c r="D2613" s="166">
        <v>2.8496342514280751E-2</v>
      </c>
      <c r="E2613" s="130">
        <v>5.5375017459551156E-3</v>
      </c>
      <c r="F2613" s="131">
        <v>3.0221223096305806E-2</v>
      </c>
      <c r="G2613" s="131">
        <v>9.511213677353235E-4</v>
      </c>
      <c r="H2613" s="145">
        <v>2.0000005732018805E-3</v>
      </c>
      <c r="I2613" s="145">
        <v>1.5750004513964803E-2</v>
      </c>
      <c r="J2613" s="132">
        <v>1.0328657867724014E-3</v>
      </c>
      <c r="K2613" s="146">
        <v>3.694293162677962E-5</v>
      </c>
      <c r="L2613" s="147">
        <v>3.8613327063111441E-5</v>
      </c>
    </row>
    <row r="2614" spans="1:12" ht="15.75" x14ac:dyDescent="0.25">
      <c r="A2614" s="164" t="s">
        <v>51</v>
      </c>
      <c r="B2614" s="126">
        <v>2031</v>
      </c>
      <c r="C2614" s="165" t="s">
        <v>2778</v>
      </c>
      <c r="D2614" s="166">
        <v>2.7934613705921058E-2</v>
      </c>
      <c r="E2614" s="130">
        <v>5.0359840073696E-3</v>
      </c>
      <c r="F2614" s="131">
        <v>2.8122652254530551E-2</v>
      </c>
      <c r="G2614" s="131">
        <v>8.9732168414086795E-4</v>
      </c>
      <c r="H2614" s="145">
        <v>2.0000005732018801E-3</v>
      </c>
      <c r="I2614" s="145">
        <v>1.5750004513964799E-2</v>
      </c>
      <c r="J2614" s="132">
        <v>9.7448505028348514E-4</v>
      </c>
      <c r="K2614" s="146">
        <v>3.3843791847937814E-5</v>
      </c>
      <c r="L2614" s="147">
        <v>3.5374057935699495E-5</v>
      </c>
    </row>
    <row r="2615" spans="1:12" ht="15.75" x14ac:dyDescent="0.25">
      <c r="A2615" s="164" t="s">
        <v>51</v>
      </c>
      <c r="B2615" s="126">
        <v>2032</v>
      </c>
      <c r="C2615" s="165" t="s">
        <v>2779</v>
      </c>
      <c r="D2615" s="166">
        <v>2.7442389286901854E-2</v>
      </c>
      <c r="E2615" s="130">
        <v>4.5783789177949044E-3</v>
      </c>
      <c r="F2615" s="131">
        <v>2.6353117509170285E-2</v>
      </c>
      <c r="G2615" s="131">
        <v>8.4235803334230188E-4</v>
      </c>
      <c r="H2615" s="145">
        <v>2.0000005732018784E-3</v>
      </c>
      <c r="I2615" s="145">
        <v>1.5750004513964803E-2</v>
      </c>
      <c r="J2615" s="132">
        <v>9.1483544905329619E-4</v>
      </c>
      <c r="K2615" s="146">
        <v>3.0814130730678094E-5</v>
      </c>
      <c r="L2615" s="147">
        <v>3.2207408986639421E-5</v>
      </c>
    </row>
    <row r="2616" spans="1:12" ht="15.75" x14ac:dyDescent="0.25">
      <c r="A2616" s="164" t="s">
        <v>51</v>
      </c>
      <c r="B2616" s="126">
        <v>2033</v>
      </c>
      <c r="C2616" s="165" t="s">
        <v>2780</v>
      </c>
      <c r="D2616" s="166">
        <v>2.7013099270018968E-2</v>
      </c>
      <c r="E2616" s="130">
        <v>4.1842075647948156E-3</v>
      </c>
      <c r="F2616" s="131">
        <v>2.4892035821631204E-2</v>
      </c>
      <c r="G2616" s="131">
        <v>7.9225751947469133E-4</v>
      </c>
      <c r="H2616" s="145">
        <v>2.0000005732018805E-3</v>
      </c>
      <c r="I2616" s="145">
        <v>1.5750004513964803E-2</v>
      </c>
      <c r="J2616" s="132">
        <v>8.6043629566686969E-4</v>
      </c>
      <c r="K2616" s="146">
        <v>2.8696721335788207E-5</v>
      </c>
      <c r="L2616" s="147">
        <v>2.9994259734777595E-5</v>
      </c>
    </row>
    <row r="2617" spans="1:12" ht="15.75" x14ac:dyDescent="0.25">
      <c r="A2617" s="164" t="s">
        <v>51</v>
      </c>
      <c r="B2617" s="126">
        <v>2034</v>
      </c>
      <c r="C2617" s="165" t="s">
        <v>2781</v>
      </c>
      <c r="D2617" s="166">
        <v>2.664095753241711E-2</v>
      </c>
      <c r="E2617" s="130">
        <v>3.8310659888713132E-3</v>
      </c>
      <c r="F2617" s="131">
        <v>2.3640936505807657E-2</v>
      </c>
      <c r="G2617" s="131">
        <v>7.4579083718538447E-4</v>
      </c>
      <c r="H2617" s="145">
        <v>2.0000005732018801E-3</v>
      </c>
      <c r="I2617" s="145">
        <v>1.5750004513964796E-2</v>
      </c>
      <c r="J2617" s="132">
        <v>8.0998120207933719E-4</v>
      </c>
      <c r="K2617" s="146">
        <v>2.6769600257414467E-5</v>
      </c>
      <c r="L2617" s="147">
        <v>2.7980002792712862E-5</v>
      </c>
    </row>
    <row r="2618" spans="1:12" ht="15.75" x14ac:dyDescent="0.25">
      <c r="A2618" s="164" t="s">
        <v>51</v>
      </c>
      <c r="B2618" s="126">
        <v>2035</v>
      </c>
      <c r="C2618" s="165" t="s">
        <v>2782</v>
      </c>
      <c r="D2618" s="166">
        <v>2.6320644788143152E-2</v>
      </c>
      <c r="E2618" s="130">
        <v>3.5207900146115925E-3</v>
      </c>
      <c r="F2618" s="131">
        <v>2.259727739750534E-2</v>
      </c>
      <c r="G2618" s="131">
        <v>7.0325601088620511E-4</v>
      </c>
      <c r="H2618" s="145">
        <v>2.0000005732018801E-3</v>
      </c>
      <c r="I2618" s="145">
        <v>1.5750004513964799E-2</v>
      </c>
      <c r="J2618" s="132">
        <v>7.6379382378352297E-4</v>
      </c>
      <c r="K2618" s="146">
        <v>2.5043935388609367E-5</v>
      </c>
      <c r="L2618" s="147">
        <v>2.617631101606491E-5</v>
      </c>
    </row>
    <row r="2619" spans="1:12" ht="15.75" x14ac:dyDescent="0.25">
      <c r="A2619" s="164" t="s">
        <v>51</v>
      </c>
      <c r="B2619" s="126">
        <v>2036</v>
      </c>
      <c r="C2619" s="165" t="s">
        <v>2783</v>
      </c>
      <c r="D2619" s="166">
        <v>2.6046739980281348E-2</v>
      </c>
      <c r="E2619" s="130">
        <v>3.2501086811229109E-3</v>
      </c>
      <c r="F2619" s="131">
        <v>2.1723256104845205E-2</v>
      </c>
      <c r="G2619" s="131">
        <v>6.6625912057242346E-4</v>
      </c>
      <c r="H2619" s="145">
        <v>2.0000005732018801E-3</v>
      </c>
      <c r="I2619" s="145">
        <v>1.5750004513964799E-2</v>
      </c>
      <c r="J2619" s="132">
        <v>7.2362067626266459E-4</v>
      </c>
      <c r="K2619" s="146">
        <v>2.3525462372403727E-5</v>
      </c>
      <c r="L2619" s="147">
        <v>2.4589179388190671E-5</v>
      </c>
    </row>
    <row r="2620" spans="1:12" ht="15.75" x14ac:dyDescent="0.25">
      <c r="A2620" s="164" t="s">
        <v>51</v>
      </c>
      <c r="B2620" s="126">
        <v>2037</v>
      </c>
      <c r="C2620" s="165" t="s">
        <v>2784</v>
      </c>
      <c r="D2620" s="166">
        <v>2.5814797524424182E-2</v>
      </c>
      <c r="E2620" s="130">
        <v>3.0205692145202768E-3</v>
      </c>
      <c r="F2620" s="131">
        <v>2.1015048426082455E-2</v>
      </c>
      <c r="G2620" s="131">
        <v>6.334065339772991E-4</v>
      </c>
      <c r="H2620" s="145">
        <v>2.0000005732018801E-3</v>
      </c>
      <c r="I2620" s="145">
        <v>1.5750004513964796E-2</v>
      </c>
      <c r="J2620" s="132">
        <v>6.8794332405851342E-4</v>
      </c>
      <c r="K2620" s="146">
        <v>2.2278680753078416E-5</v>
      </c>
      <c r="L2620" s="147">
        <v>2.3286023836550979E-5</v>
      </c>
    </row>
    <row r="2621" spans="1:12" ht="15.75" x14ac:dyDescent="0.25">
      <c r="A2621" s="164" t="s">
        <v>51</v>
      </c>
      <c r="B2621" s="126">
        <v>2038</v>
      </c>
      <c r="C2621" s="165" t="s">
        <v>2785</v>
      </c>
      <c r="D2621" s="166">
        <v>2.5619589660316421E-2</v>
      </c>
      <c r="E2621" s="130">
        <v>2.8109656242771854E-3</v>
      </c>
      <c r="F2621" s="131">
        <v>2.0369147197201277E-2</v>
      </c>
      <c r="G2621" s="131">
        <v>6.0420003888690319E-4</v>
      </c>
      <c r="H2621" s="145">
        <v>2.0000005732018801E-3</v>
      </c>
      <c r="I2621" s="145">
        <v>1.5750004513964803E-2</v>
      </c>
      <c r="J2621" s="132">
        <v>6.5622316444369352E-4</v>
      </c>
      <c r="K2621" s="146">
        <v>2.1226930693671473E-5</v>
      </c>
      <c r="L2621" s="147">
        <v>2.2186718306529285E-5</v>
      </c>
    </row>
    <row r="2622" spans="1:12" ht="15.75" x14ac:dyDescent="0.25">
      <c r="A2622" s="164" t="s">
        <v>51</v>
      </c>
      <c r="B2622" s="126">
        <v>2039</v>
      </c>
      <c r="C2622" s="165" t="s">
        <v>2786</v>
      </c>
      <c r="D2622" s="166">
        <v>2.545672190330435E-2</v>
      </c>
      <c r="E2622" s="130">
        <v>2.6117949952552868E-3</v>
      </c>
      <c r="F2622" s="131">
        <v>1.9752489345625426E-2</v>
      </c>
      <c r="G2622" s="131">
        <v>5.783516804813843E-4</v>
      </c>
      <c r="H2622" s="145">
        <v>2.0000005732018801E-3</v>
      </c>
      <c r="I2622" s="145">
        <v>1.5750004513964799E-2</v>
      </c>
      <c r="J2622" s="132">
        <v>6.2814803508382477E-4</v>
      </c>
      <c r="K2622" s="146">
        <v>2.0346264366130215E-5</v>
      </c>
      <c r="L2622" s="147">
        <v>2.126623215555568E-5</v>
      </c>
    </row>
    <row r="2623" spans="1:12" ht="15.75" x14ac:dyDescent="0.25">
      <c r="A2623" s="164" t="s">
        <v>51</v>
      </c>
      <c r="B2623" s="126">
        <v>2040</v>
      </c>
      <c r="C2623" s="165" t="s">
        <v>2787</v>
      </c>
      <c r="D2623" s="166">
        <v>2.5321360911482498E-2</v>
      </c>
      <c r="E2623" s="130">
        <v>2.4366101455297147E-3</v>
      </c>
      <c r="F2623" s="131">
        <v>1.9250786579751312E-2</v>
      </c>
      <c r="G2623" s="131">
        <v>5.5581454717934758E-4</v>
      </c>
      <c r="H2623" s="145">
        <v>2.0000005732018805E-3</v>
      </c>
      <c r="I2623" s="145">
        <v>1.5750004513964803E-2</v>
      </c>
      <c r="J2623" s="132">
        <v>6.0366868684005978E-4</v>
      </c>
      <c r="K2623" s="146">
        <v>1.9594877456176233E-5</v>
      </c>
      <c r="L2623" s="147">
        <v>2.048087086376362E-5</v>
      </c>
    </row>
    <row r="2624" spans="1:12" ht="15.75" x14ac:dyDescent="0.25">
      <c r="A2624" s="164" t="s">
        <v>51</v>
      </c>
      <c r="B2624" s="126">
        <v>2041</v>
      </c>
      <c r="C2624" s="165" t="s">
        <v>2788</v>
      </c>
      <c r="D2624" s="166">
        <v>2.5210469235252532E-2</v>
      </c>
      <c r="E2624" s="130">
        <v>2.3018737751388236E-3</v>
      </c>
      <c r="F2624" s="131">
        <v>1.885905830566462E-2</v>
      </c>
      <c r="G2624" s="131">
        <v>5.3813353350282741E-4</v>
      </c>
      <c r="H2624" s="145">
        <v>2.0000005732018801E-3</v>
      </c>
      <c r="I2624" s="145">
        <v>1.5750004513964799E-2</v>
      </c>
      <c r="J2624" s="132">
        <v>5.8446541820154853E-4</v>
      </c>
      <c r="K2624" s="146">
        <v>1.8970770257561495E-5</v>
      </c>
      <c r="L2624" s="147">
        <v>1.9828544307062178E-5</v>
      </c>
    </row>
    <row r="2625" spans="1:12" ht="15.75" x14ac:dyDescent="0.25">
      <c r="A2625" s="164" t="s">
        <v>51</v>
      </c>
      <c r="B2625" s="126">
        <v>2042</v>
      </c>
      <c r="C2625" s="165" t="s">
        <v>2789</v>
      </c>
      <c r="D2625" s="166">
        <v>2.5119158485154874E-2</v>
      </c>
      <c r="E2625" s="130">
        <v>2.1868825595136071E-3</v>
      </c>
      <c r="F2625" s="131">
        <v>1.8502716687502811E-2</v>
      </c>
      <c r="G2625" s="131">
        <v>5.2306174827101406E-4</v>
      </c>
      <c r="H2625" s="145">
        <v>2.0000005732018801E-3</v>
      </c>
      <c r="I2625" s="145">
        <v>1.5750004513964796E-2</v>
      </c>
      <c r="J2625" s="132">
        <v>5.6809511298199498E-4</v>
      </c>
      <c r="K2625" s="146">
        <v>1.8460185323166131E-5</v>
      </c>
      <c r="L2625" s="147">
        <v>1.9294872987620508E-5</v>
      </c>
    </row>
    <row r="2626" spans="1:12" ht="15.75" x14ac:dyDescent="0.25">
      <c r="A2626" s="164" t="s">
        <v>51</v>
      </c>
      <c r="B2626" s="126">
        <v>2043</v>
      </c>
      <c r="C2626" s="165" t="s">
        <v>2790</v>
      </c>
      <c r="D2626" s="166">
        <v>2.5045090335519323E-2</v>
      </c>
      <c r="E2626" s="130">
        <v>2.0990476404622819E-3</v>
      </c>
      <c r="F2626" s="131">
        <v>1.8233150882150957E-2</v>
      </c>
      <c r="G2626" s="131">
        <v>5.1034319898868828E-4</v>
      </c>
      <c r="H2626" s="145">
        <v>2.0000005732018801E-3</v>
      </c>
      <c r="I2626" s="145">
        <v>1.5750004513964796E-2</v>
      </c>
      <c r="J2626" s="132">
        <v>5.5427968680363455E-4</v>
      </c>
      <c r="K2626" s="146">
        <v>1.8055315869044299E-5</v>
      </c>
      <c r="L2626" s="147">
        <v>1.8871697133364934E-5</v>
      </c>
    </row>
    <row r="2627" spans="1:12" ht="15.75" x14ac:dyDescent="0.25">
      <c r="A2627" s="164" t="s">
        <v>51</v>
      </c>
      <c r="B2627" s="126">
        <v>2044</v>
      </c>
      <c r="C2627" s="165" t="s">
        <v>2791</v>
      </c>
      <c r="D2627" s="166">
        <v>2.4984438940046622E-2</v>
      </c>
      <c r="E2627" s="130">
        <v>2.033033006300661E-3</v>
      </c>
      <c r="F2627" s="131">
        <v>1.8018692145483024E-2</v>
      </c>
      <c r="G2627" s="131">
        <v>4.996174549617774E-4</v>
      </c>
      <c r="H2627" s="145">
        <v>2.0000005732018801E-3</v>
      </c>
      <c r="I2627" s="145">
        <v>1.5750004513964799E-2</v>
      </c>
      <c r="J2627" s="132">
        <v>5.4262807916556101E-4</v>
      </c>
      <c r="K2627" s="146">
        <v>1.7733961308738505E-5</v>
      </c>
      <c r="L2627" s="147">
        <v>1.8535812345831835E-5</v>
      </c>
    </row>
    <row r="2628" spans="1:12" ht="15.75" x14ac:dyDescent="0.25">
      <c r="A2628" s="164" t="s">
        <v>51</v>
      </c>
      <c r="B2628" s="126">
        <v>2045</v>
      </c>
      <c r="C2628" s="165" t="s">
        <v>2792</v>
      </c>
      <c r="D2628" s="166">
        <v>2.4934278258508958E-2</v>
      </c>
      <c r="E2628" s="130">
        <v>1.9880317017801769E-3</v>
      </c>
      <c r="F2628" s="131">
        <v>1.78728098770208E-2</v>
      </c>
      <c r="G2628" s="131">
        <v>4.9059423699681227E-4</v>
      </c>
      <c r="H2628" s="145">
        <v>2.0000005732018805E-3</v>
      </c>
      <c r="I2628" s="145">
        <v>1.5750004513964803E-2</v>
      </c>
      <c r="J2628" s="132">
        <v>5.3282521404515748E-4</v>
      </c>
      <c r="K2628" s="146">
        <v>1.748127620175599E-5</v>
      </c>
      <c r="L2628" s="147">
        <v>1.8271701939585116E-5</v>
      </c>
    </row>
    <row r="2629" spans="1:12" ht="15.75" x14ac:dyDescent="0.25">
      <c r="A2629" s="164" t="s">
        <v>51</v>
      </c>
      <c r="B2629" s="126">
        <v>2046</v>
      </c>
      <c r="C2629" s="165" t="s">
        <v>2793</v>
      </c>
      <c r="D2629" s="166">
        <v>2.489295153957358E-2</v>
      </c>
      <c r="E2629" s="130">
        <v>1.9489580047727479E-3</v>
      </c>
      <c r="F2629" s="131">
        <v>1.7752461233043023E-2</v>
      </c>
      <c r="G2629" s="131">
        <v>4.8308430709582099E-4</v>
      </c>
      <c r="H2629" s="145">
        <v>2.0000005732018801E-3</v>
      </c>
      <c r="I2629" s="145">
        <v>1.5750004513964803E-2</v>
      </c>
      <c r="J2629" s="132">
        <v>5.2466608420392434E-4</v>
      </c>
      <c r="K2629" s="146">
        <v>1.7278231931554443E-5</v>
      </c>
      <c r="L2629" s="147">
        <v>1.8059476908480671E-5</v>
      </c>
    </row>
    <row r="2630" spans="1:12" ht="15.75" x14ac:dyDescent="0.25">
      <c r="A2630" s="164" t="s">
        <v>51</v>
      </c>
      <c r="B2630" s="126">
        <v>2047</v>
      </c>
      <c r="C2630" s="165" t="s">
        <v>2794</v>
      </c>
      <c r="D2630" s="166">
        <v>2.48593590006356E-2</v>
      </c>
      <c r="E2630" s="130">
        <v>1.9132611550056458E-3</v>
      </c>
      <c r="F2630" s="131">
        <v>1.7635459625814032E-2</v>
      </c>
      <c r="G2630" s="131">
        <v>4.7683871756024586E-4</v>
      </c>
      <c r="H2630" s="145">
        <v>2.0000005732018779E-3</v>
      </c>
      <c r="I2630" s="145">
        <v>1.5750004513964799E-2</v>
      </c>
      <c r="J2630" s="132">
        <v>5.1788064548215554E-4</v>
      </c>
      <c r="K2630" s="146">
        <v>1.7108093033098392E-5</v>
      </c>
      <c r="L2630" s="147">
        <v>1.7881645084016607E-5</v>
      </c>
    </row>
    <row r="2631" spans="1:12" ht="15.75" x14ac:dyDescent="0.25">
      <c r="A2631" s="164" t="s">
        <v>51</v>
      </c>
      <c r="B2631" s="126">
        <v>2048</v>
      </c>
      <c r="C2631" s="165" t="s">
        <v>2795</v>
      </c>
      <c r="D2631" s="166">
        <v>2.4831407503708998E-2</v>
      </c>
      <c r="E2631" s="130">
        <v>1.8837107194245553E-3</v>
      </c>
      <c r="F2631" s="131">
        <v>1.7534313489410352E-2</v>
      </c>
      <c r="G2631" s="131">
        <v>4.7165739265947449E-4</v>
      </c>
      <c r="H2631" s="145">
        <v>2.0000005732018801E-3</v>
      </c>
      <c r="I2631" s="145">
        <v>1.5750004513964799E-2</v>
      </c>
      <c r="J2631" s="132">
        <v>5.122519044092037E-4</v>
      </c>
      <c r="K2631" s="146">
        <v>1.6956531913236413E-5</v>
      </c>
      <c r="L2631" s="147">
        <v>1.7723231042856992E-5</v>
      </c>
    </row>
    <row r="2632" spans="1:12" ht="15.75" x14ac:dyDescent="0.25">
      <c r="A2632" s="164" t="s">
        <v>51</v>
      </c>
      <c r="B2632" s="126">
        <v>2049</v>
      </c>
      <c r="C2632" s="165" t="s">
        <v>2796</v>
      </c>
      <c r="D2632" s="166">
        <v>2.4808353664134027E-2</v>
      </c>
      <c r="E2632" s="130">
        <v>1.8729202768207431E-3</v>
      </c>
      <c r="F2632" s="131">
        <v>1.7540878716843192E-2</v>
      </c>
      <c r="G2632" s="131">
        <v>4.6835045720853441E-4</v>
      </c>
      <c r="H2632" s="145">
        <v>2.0000005732018792E-3</v>
      </c>
      <c r="I2632" s="145">
        <v>1.5750004513964799E-2</v>
      </c>
      <c r="J2632" s="132">
        <v>5.0865971073026529E-4</v>
      </c>
      <c r="K2632" s="146">
        <v>1.6852690468766239E-5</v>
      </c>
      <c r="L2632" s="147">
        <v>1.7614694349057446E-5</v>
      </c>
    </row>
    <row r="2633" spans="1:12" ht="15.75" x14ac:dyDescent="0.25">
      <c r="A2633" s="164" t="s">
        <v>51</v>
      </c>
      <c r="B2633" s="126">
        <v>2050</v>
      </c>
      <c r="C2633" s="165" t="s">
        <v>2797</v>
      </c>
      <c r="D2633" s="166">
        <v>2.4789808865608724E-2</v>
      </c>
      <c r="E2633" s="130">
        <v>1.86447848400871E-3</v>
      </c>
      <c r="F2633" s="131">
        <v>1.7549821229754674E-2</v>
      </c>
      <c r="G2633" s="131">
        <v>4.6566915533485293E-4</v>
      </c>
      <c r="H2633" s="145">
        <v>2.0000005732018805E-3</v>
      </c>
      <c r="I2633" s="145">
        <v>1.5750004513964803E-2</v>
      </c>
      <c r="J2633" s="132">
        <v>5.0574800714730194E-4</v>
      </c>
      <c r="K2633" s="146">
        <v>1.674751577483402E-5</v>
      </c>
      <c r="L2633" s="147">
        <v>1.7504764122171415E-5</v>
      </c>
    </row>
    <row r="2634" spans="1:12" ht="15.75" x14ac:dyDescent="0.25">
      <c r="A2634" s="164" t="s">
        <v>50</v>
      </c>
      <c r="B2634" s="126">
        <v>2015</v>
      </c>
      <c r="C2634" s="165" t="s">
        <v>2798</v>
      </c>
      <c r="D2634" s="166">
        <v>4.5212109250684689E-2</v>
      </c>
      <c r="E2634" s="130">
        <v>5.4328343143226369E-2</v>
      </c>
      <c r="F2634" s="131">
        <v>0.17874552335103711</v>
      </c>
      <c r="G2634" s="131">
        <v>2.0891749078922215E-3</v>
      </c>
      <c r="H2634" s="145">
        <v>2.0000005732018797E-3</v>
      </c>
      <c r="I2634" s="145">
        <v>1.5750004513964799E-2</v>
      </c>
      <c r="J2634" s="132">
        <v>2.2623447188865218E-3</v>
      </c>
      <c r="K2634" s="146">
        <v>1.4140522263261256E-4</v>
      </c>
      <c r="L2634" s="147">
        <v>1.4779893932367715E-4</v>
      </c>
    </row>
    <row r="2635" spans="1:12" ht="15.75" x14ac:dyDescent="0.25">
      <c r="A2635" s="164" t="s">
        <v>50</v>
      </c>
      <c r="B2635" s="126">
        <v>2016</v>
      </c>
      <c r="C2635" s="165" t="s">
        <v>2799</v>
      </c>
      <c r="D2635" s="166">
        <v>4.4388767592248579E-2</v>
      </c>
      <c r="E2635" s="130">
        <v>4.508299884637524E-2</v>
      </c>
      <c r="F2635" s="131">
        <v>0.15253831247881131</v>
      </c>
      <c r="G2635" s="131">
        <v>2.0012610523618157E-3</v>
      </c>
      <c r="H2635" s="145">
        <v>2.0000005732018805E-3</v>
      </c>
      <c r="I2635" s="145">
        <v>1.5750004513964799E-2</v>
      </c>
      <c r="J2635" s="132">
        <v>2.1688574548917464E-3</v>
      </c>
      <c r="K2635" s="146">
        <v>1.191145939748125E-4</v>
      </c>
      <c r="L2635" s="147">
        <v>1.2450042735117118E-4</v>
      </c>
    </row>
    <row r="2636" spans="1:12" ht="15.75" x14ac:dyDescent="0.25">
      <c r="A2636" s="164" t="s">
        <v>50</v>
      </c>
      <c r="B2636" s="126">
        <v>2017</v>
      </c>
      <c r="C2636" s="165" t="s">
        <v>2800</v>
      </c>
      <c r="D2636" s="166">
        <v>4.3278191630242713E-2</v>
      </c>
      <c r="E2636" s="130">
        <v>3.7637367011795174E-2</v>
      </c>
      <c r="F2636" s="131">
        <v>0.13024601991606297</v>
      </c>
      <c r="G2636" s="131">
        <v>1.9655464412708878E-3</v>
      </c>
      <c r="H2636" s="145">
        <v>2.000000573201874E-3</v>
      </c>
      <c r="I2636" s="145">
        <v>1.5750004513964799E-2</v>
      </c>
      <c r="J2636" s="132">
        <v>2.131300031758807E-3</v>
      </c>
      <c r="K2636" s="146">
        <v>1.0850026810311203E-4</v>
      </c>
      <c r="L2636" s="147">
        <v>1.134061687639257E-4</v>
      </c>
    </row>
    <row r="2637" spans="1:12" ht="15.75" x14ac:dyDescent="0.25">
      <c r="A2637" s="164" t="s">
        <v>50</v>
      </c>
      <c r="B2637" s="126">
        <v>2018</v>
      </c>
      <c r="C2637" s="165" t="s">
        <v>2801</v>
      </c>
      <c r="D2637" s="166">
        <v>4.2082155655644209E-2</v>
      </c>
      <c r="E2637" s="130">
        <v>3.1101435244372932E-2</v>
      </c>
      <c r="F2637" s="131">
        <v>0.11100650083835108</v>
      </c>
      <c r="G2637" s="131">
        <v>1.9543238477453956E-3</v>
      </c>
      <c r="H2637" s="145">
        <v>2.0000005732018805E-3</v>
      </c>
      <c r="I2637" s="145">
        <v>1.5750004513964799E-2</v>
      </c>
      <c r="J2637" s="132">
        <v>2.1201774511185206E-3</v>
      </c>
      <c r="K2637" s="146">
        <v>1.0015182507444756E-4</v>
      </c>
      <c r="L2637" s="147">
        <v>1.0468024618717268E-4</v>
      </c>
    </row>
    <row r="2638" spans="1:12" ht="15.75" x14ac:dyDescent="0.25">
      <c r="A2638" s="164" t="s">
        <v>50</v>
      </c>
      <c r="B2638" s="126">
        <v>2019</v>
      </c>
      <c r="C2638" s="165" t="s">
        <v>2802</v>
      </c>
      <c r="D2638" s="166">
        <v>4.0582519916528732E-2</v>
      </c>
      <c r="E2638" s="130">
        <v>2.5704600117533571E-2</v>
      </c>
      <c r="F2638" s="131">
        <v>9.4860324572179272E-2</v>
      </c>
      <c r="G2638" s="131">
        <v>1.9376939007847848E-3</v>
      </c>
      <c r="H2638" s="145">
        <v>2.0000005732018801E-3</v>
      </c>
      <c r="I2638" s="145">
        <v>1.5750004513964799E-2</v>
      </c>
      <c r="J2638" s="132">
        <v>2.102942251724832E-3</v>
      </c>
      <c r="K2638" s="146">
        <v>9.2202470999232098E-5</v>
      </c>
      <c r="L2638" s="147">
        <v>9.6371457595412127E-5</v>
      </c>
    </row>
    <row r="2639" spans="1:12" ht="15.75" x14ac:dyDescent="0.25">
      <c r="A2639" s="164" t="s">
        <v>50</v>
      </c>
      <c r="B2639" s="126">
        <v>2020</v>
      </c>
      <c r="C2639" s="165" t="s">
        <v>2803</v>
      </c>
      <c r="D2639" s="166">
        <v>3.9326479782517715E-2</v>
      </c>
      <c r="E2639" s="130">
        <v>2.1782299614797319E-2</v>
      </c>
      <c r="F2639" s="131">
        <v>8.1738991077713055E-2</v>
      </c>
      <c r="G2639" s="131">
        <v>1.8765432726061085E-3</v>
      </c>
      <c r="H2639" s="145">
        <v>2.0000005732018801E-3</v>
      </c>
      <c r="I2639" s="145">
        <v>1.5750004513964792E-2</v>
      </c>
      <c r="J2639" s="132">
        <v>2.0368872253631715E-3</v>
      </c>
      <c r="K2639" s="146">
        <v>8.6113772992453338E-5</v>
      </c>
      <c r="L2639" s="147">
        <v>9.0007455682963674E-5</v>
      </c>
    </row>
    <row r="2640" spans="1:12" ht="15.75" x14ac:dyDescent="0.25">
      <c r="A2640" s="164" t="s">
        <v>50</v>
      </c>
      <c r="B2640" s="126">
        <v>2021</v>
      </c>
      <c r="C2640" s="165" t="s">
        <v>2804</v>
      </c>
      <c r="D2640" s="166">
        <v>3.8062897841584946E-2</v>
      </c>
      <c r="E2640" s="130">
        <v>1.871270545461956E-2</v>
      </c>
      <c r="F2640" s="131">
        <v>7.0814883009840734E-2</v>
      </c>
      <c r="G2640" s="131">
        <v>1.7698655719144696E-3</v>
      </c>
      <c r="H2640" s="145">
        <v>2.0000005732018797E-3</v>
      </c>
      <c r="I2640" s="145">
        <v>1.5750004513964799E-2</v>
      </c>
      <c r="J2640" s="132">
        <v>1.9213008850742996E-3</v>
      </c>
      <c r="K2640" s="146">
        <v>7.8616885311804559E-5</v>
      </c>
      <c r="L2640" s="147">
        <v>8.2171592008342071E-5</v>
      </c>
    </row>
    <row r="2641" spans="1:12" ht="15.75" x14ac:dyDescent="0.25">
      <c r="A2641" s="164" t="s">
        <v>50</v>
      </c>
      <c r="B2641" s="126">
        <v>2022</v>
      </c>
      <c r="C2641" s="165" t="s">
        <v>2805</v>
      </c>
      <c r="D2641" s="166">
        <v>3.6818614818011644E-2</v>
      </c>
      <c r="E2641" s="130">
        <v>1.5785522803995838E-2</v>
      </c>
      <c r="F2641" s="131">
        <v>6.1395318526720123E-2</v>
      </c>
      <c r="G2641" s="131">
        <v>1.6687127798438288E-3</v>
      </c>
      <c r="H2641" s="145">
        <v>2.0000005732018801E-3</v>
      </c>
      <c r="I2641" s="145">
        <v>1.5750004513964803E-2</v>
      </c>
      <c r="J2641" s="132">
        <v>1.8117440851996957E-3</v>
      </c>
      <c r="K2641" s="146">
        <v>7.2195702120831631E-5</v>
      </c>
      <c r="L2641" s="147">
        <v>7.5460071407052267E-5</v>
      </c>
    </row>
    <row r="2642" spans="1:12" ht="15.75" x14ac:dyDescent="0.25">
      <c r="A2642" s="164" t="s">
        <v>50</v>
      </c>
      <c r="B2642" s="126">
        <v>2023</v>
      </c>
      <c r="C2642" s="165" t="s">
        <v>2806</v>
      </c>
      <c r="D2642" s="166">
        <v>3.5593375135673337E-2</v>
      </c>
      <c r="E2642" s="130">
        <v>1.37180348538631E-2</v>
      </c>
      <c r="F2642" s="131">
        <v>5.3894625334293365E-2</v>
      </c>
      <c r="G2642" s="131">
        <v>1.5844308559393558E-3</v>
      </c>
      <c r="H2642" s="145">
        <v>2.0000005732018797E-3</v>
      </c>
      <c r="I2642" s="145">
        <v>1.5750004513964796E-2</v>
      </c>
      <c r="J2642" s="132">
        <v>1.7203883096072361E-3</v>
      </c>
      <c r="K2642" s="146">
        <v>6.567871902693866E-5</v>
      </c>
      <c r="L2642" s="147">
        <v>6.8648419256337625E-5</v>
      </c>
    </row>
    <row r="2643" spans="1:12" ht="15.75" x14ac:dyDescent="0.25">
      <c r="A2643" s="164" t="s">
        <v>50</v>
      </c>
      <c r="B2643" s="126">
        <v>2024</v>
      </c>
      <c r="C2643" s="165" t="s">
        <v>2807</v>
      </c>
      <c r="D2643" s="166">
        <v>3.4397599455019405E-2</v>
      </c>
      <c r="E2643" s="130">
        <v>1.2114064890602386E-2</v>
      </c>
      <c r="F2643" s="131">
        <v>4.7797581187998261E-2</v>
      </c>
      <c r="G2643" s="131">
        <v>1.5292355531389421E-3</v>
      </c>
      <c r="H2643" s="145">
        <v>2.0000005732018801E-3</v>
      </c>
      <c r="I2643" s="145">
        <v>1.5750004513964796E-2</v>
      </c>
      <c r="J2643" s="132">
        <v>1.6606879192988281E-3</v>
      </c>
      <c r="K2643" s="146">
        <v>5.8611724657963957E-5</v>
      </c>
      <c r="L2643" s="147">
        <v>6.126188676132093E-5</v>
      </c>
    </row>
    <row r="2644" spans="1:12" ht="15.75" x14ac:dyDescent="0.25">
      <c r="A2644" s="164" t="s">
        <v>50</v>
      </c>
      <c r="B2644" s="126">
        <v>2025</v>
      </c>
      <c r="C2644" s="165" t="s">
        <v>2808</v>
      </c>
      <c r="D2644" s="166">
        <v>3.3229385065049785E-2</v>
      </c>
      <c r="E2644" s="130">
        <v>1.0675776723465921E-2</v>
      </c>
      <c r="F2644" s="131">
        <v>4.280361665568589E-2</v>
      </c>
      <c r="G2644" s="131">
        <v>1.4692281760365802E-3</v>
      </c>
      <c r="H2644" s="145">
        <v>2.0000005732018788E-3</v>
      </c>
      <c r="I2644" s="145">
        <v>1.5750004513964799E-2</v>
      </c>
      <c r="J2644" s="132">
        <v>1.5956565243582471E-3</v>
      </c>
      <c r="K2644" s="146">
        <v>5.3364181035537899E-5</v>
      </c>
      <c r="L2644" s="147">
        <v>5.5777072501918712E-5</v>
      </c>
    </row>
    <row r="2645" spans="1:12" ht="15.75" x14ac:dyDescent="0.25">
      <c r="A2645" s="164" t="s">
        <v>50</v>
      </c>
      <c r="B2645" s="126">
        <v>2026</v>
      </c>
      <c r="C2645" s="165" t="s">
        <v>2809</v>
      </c>
      <c r="D2645" s="166">
        <v>3.2154045481593334E-2</v>
      </c>
      <c r="E2645" s="130">
        <v>9.4920416605070983E-3</v>
      </c>
      <c r="F2645" s="131">
        <v>3.8780719989012481E-2</v>
      </c>
      <c r="G2645" s="131">
        <v>1.4034359473441662E-3</v>
      </c>
      <c r="H2645" s="145">
        <v>2.0000005732018797E-3</v>
      </c>
      <c r="I2645" s="145">
        <v>1.5750004513964799E-2</v>
      </c>
      <c r="J2645" s="132">
        <v>1.5243355012038089E-3</v>
      </c>
      <c r="K2645" s="146">
        <v>4.7869972726168722E-5</v>
      </c>
      <c r="L2645" s="147">
        <v>5.0034440472988117E-5</v>
      </c>
    </row>
    <row r="2646" spans="1:12" ht="15.75" x14ac:dyDescent="0.25">
      <c r="A2646" s="164" t="s">
        <v>50</v>
      </c>
      <c r="B2646" s="126">
        <v>2027</v>
      </c>
      <c r="C2646" s="165" t="s">
        <v>2810</v>
      </c>
      <c r="D2646" s="166">
        <v>3.116424499830231E-2</v>
      </c>
      <c r="E2646" s="130">
        <v>8.4855405404906502E-3</v>
      </c>
      <c r="F2646" s="131">
        <v>3.5406356017469783E-2</v>
      </c>
      <c r="G2646" s="131">
        <v>1.3254418325795824E-3</v>
      </c>
      <c r="H2646" s="145">
        <v>2.0000005732018797E-3</v>
      </c>
      <c r="I2646" s="145">
        <v>1.5750004513964796E-2</v>
      </c>
      <c r="J2646" s="132">
        <v>1.4397771983600939E-3</v>
      </c>
      <c r="K2646" s="146">
        <v>4.1574061212208742E-5</v>
      </c>
      <c r="L2646" s="147">
        <v>4.3453855778060441E-5</v>
      </c>
    </row>
    <row r="2647" spans="1:12" ht="15.75" x14ac:dyDescent="0.25">
      <c r="A2647" s="164" t="s">
        <v>50</v>
      </c>
      <c r="B2647" s="126">
        <v>2028</v>
      </c>
      <c r="C2647" s="165" t="s">
        <v>2811</v>
      </c>
      <c r="D2647" s="166">
        <v>3.0270267149013579E-2</v>
      </c>
      <c r="E2647" s="130">
        <v>7.6451332164779165E-3</v>
      </c>
      <c r="F2647" s="131">
        <v>3.2613520789924827E-2</v>
      </c>
      <c r="G2647" s="131">
        <v>1.2402193512254932E-3</v>
      </c>
      <c r="H2647" s="145">
        <v>2.000000573201874E-3</v>
      </c>
      <c r="I2647" s="145">
        <v>1.5750004513964737E-2</v>
      </c>
      <c r="J2647" s="132">
        <v>1.3472914864128484E-3</v>
      </c>
      <c r="K2647" s="146">
        <v>3.6818684845267354E-5</v>
      </c>
      <c r="L2647" s="147">
        <v>3.8483462393476072E-5</v>
      </c>
    </row>
    <row r="2648" spans="1:12" ht="15.75" x14ac:dyDescent="0.25">
      <c r="A2648" s="164" t="s">
        <v>50</v>
      </c>
      <c r="B2648" s="126">
        <v>2029</v>
      </c>
      <c r="C2648" s="165" t="s">
        <v>2812</v>
      </c>
      <c r="D2648" s="166">
        <v>2.9468745861541589E-2</v>
      </c>
      <c r="E2648" s="130">
        <v>6.9052633183995012E-3</v>
      </c>
      <c r="F2648" s="131">
        <v>3.0215054851472304E-2</v>
      </c>
      <c r="G2648" s="131">
        <v>1.1613866382521143E-3</v>
      </c>
      <c r="H2648" s="145">
        <v>2.0000005732018801E-3</v>
      </c>
      <c r="I2648" s="145">
        <v>1.5750004513964799E-2</v>
      </c>
      <c r="J2648" s="132">
        <v>1.2617009787795049E-3</v>
      </c>
      <c r="K2648" s="146">
        <v>3.3343566643979225E-5</v>
      </c>
      <c r="L2648" s="147">
        <v>3.4851214767734306E-5</v>
      </c>
    </row>
    <row r="2649" spans="1:12" ht="15.75" x14ac:dyDescent="0.25">
      <c r="A2649" s="164" t="s">
        <v>50</v>
      </c>
      <c r="B2649" s="126">
        <v>2030</v>
      </c>
      <c r="C2649" s="165" t="s">
        <v>2813</v>
      </c>
      <c r="D2649" s="166">
        <v>2.8752065097680492E-2</v>
      </c>
      <c r="E2649" s="130">
        <v>6.2792670485880553E-3</v>
      </c>
      <c r="F2649" s="131">
        <v>2.8207798466269605E-2</v>
      </c>
      <c r="G2649" s="131">
        <v>1.0892102875223872E-3</v>
      </c>
      <c r="H2649" s="145">
        <v>2.0000005732018779E-3</v>
      </c>
      <c r="I2649" s="145">
        <v>1.5750004513964799E-2</v>
      </c>
      <c r="J2649" s="132">
        <v>1.1833250919604866E-3</v>
      </c>
      <c r="K2649" s="146">
        <v>3.04532286503497E-5</v>
      </c>
      <c r="L2649" s="147">
        <v>3.1830188515717853E-5</v>
      </c>
    </row>
    <row r="2650" spans="1:12" ht="15.75" x14ac:dyDescent="0.25">
      <c r="A2650" s="164" t="s">
        <v>50</v>
      </c>
      <c r="B2650" s="126">
        <v>2031</v>
      </c>
      <c r="C2650" s="165" t="s">
        <v>2814</v>
      </c>
      <c r="D2650" s="166">
        <v>2.8113456688703822E-2</v>
      </c>
      <c r="E2650" s="130">
        <v>5.7487584562854977E-3</v>
      </c>
      <c r="F2650" s="131">
        <v>2.6486355563777601E-2</v>
      </c>
      <c r="G2650" s="131">
        <v>1.027169497072474E-3</v>
      </c>
      <c r="H2650" s="145">
        <v>2.0000005732018805E-3</v>
      </c>
      <c r="I2650" s="145">
        <v>1.5750004513964799E-2</v>
      </c>
      <c r="J2650" s="132">
        <v>1.1159183496266395E-3</v>
      </c>
      <c r="K2650" s="146">
        <v>2.8841975704738145E-5</v>
      </c>
      <c r="L2650" s="147">
        <v>3.0146081861734804E-5</v>
      </c>
    </row>
    <row r="2651" spans="1:12" ht="15.75" x14ac:dyDescent="0.25">
      <c r="A2651" s="164" t="s">
        <v>50</v>
      </c>
      <c r="B2651" s="126">
        <v>2032</v>
      </c>
      <c r="C2651" s="165" t="s">
        <v>2815</v>
      </c>
      <c r="D2651" s="166">
        <v>2.7548005401253902E-2</v>
      </c>
      <c r="E2651" s="130">
        <v>5.2676085489068228E-3</v>
      </c>
      <c r="F2651" s="131">
        <v>2.5036072213475858E-2</v>
      </c>
      <c r="G2651" s="131">
        <v>9.6611796648969921E-4</v>
      </c>
      <c r="H2651" s="145">
        <v>2.0000005732018797E-3</v>
      </c>
      <c r="I2651" s="145">
        <v>1.5750004513964799E-2</v>
      </c>
      <c r="J2651" s="132">
        <v>1.0495932393035504E-3</v>
      </c>
      <c r="K2651" s="146">
        <v>2.7095700866160641E-5</v>
      </c>
      <c r="L2651" s="147">
        <v>2.8320848223936524E-5</v>
      </c>
    </row>
    <row r="2652" spans="1:12" ht="15.75" x14ac:dyDescent="0.25">
      <c r="A2652" s="164" t="s">
        <v>50</v>
      </c>
      <c r="B2652" s="126">
        <v>2033</v>
      </c>
      <c r="C2652" s="165" t="s">
        <v>2816</v>
      </c>
      <c r="D2652" s="166">
        <v>2.7049402855028836E-2</v>
      </c>
      <c r="E2652" s="130">
        <v>4.8454500118943937E-3</v>
      </c>
      <c r="F2652" s="131">
        <v>2.3813687830065863E-2</v>
      </c>
      <c r="G2652" s="131">
        <v>9.1027051434851855E-4</v>
      </c>
      <c r="H2652" s="145">
        <v>2.0000005732018801E-3</v>
      </c>
      <c r="I2652" s="145">
        <v>1.5750004513964803E-2</v>
      </c>
      <c r="J2652" s="132">
        <v>9.8890230554486941E-4</v>
      </c>
      <c r="K2652" s="146">
        <v>2.5956698088434796E-5</v>
      </c>
      <c r="L2652" s="147">
        <v>2.7130344794851961E-5</v>
      </c>
    </row>
    <row r="2653" spans="1:12" ht="15.75" x14ac:dyDescent="0.25">
      <c r="A2653" s="164" t="s">
        <v>50</v>
      </c>
      <c r="B2653" s="126">
        <v>2034</v>
      </c>
      <c r="C2653" s="165" t="s">
        <v>2817</v>
      </c>
      <c r="D2653" s="166">
        <v>2.6610764769230667E-2</v>
      </c>
      <c r="E2653" s="130">
        <v>4.462441568935013E-3</v>
      </c>
      <c r="F2653" s="131">
        <v>2.2762373568929791E-2</v>
      </c>
      <c r="G2653" s="131">
        <v>8.5848701169047293E-4</v>
      </c>
      <c r="H2653" s="145">
        <v>2.0000005732018805E-3</v>
      </c>
      <c r="I2653" s="145">
        <v>1.5750004513964799E-2</v>
      </c>
      <c r="J2653" s="132">
        <v>9.3262748616986467E-4</v>
      </c>
      <c r="K2653" s="146">
        <v>2.49074042592353E-5</v>
      </c>
      <c r="L2653" s="147">
        <v>2.6033606554868374E-5</v>
      </c>
    </row>
    <row r="2654" spans="1:12" ht="15.75" x14ac:dyDescent="0.25">
      <c r="A2654" s="164" t="s">
        <v>50</v>
      </c>
      <c r="B2654" s="126">
        <v>2035</v>
      </c>
      <c r="C2654" s="165" t="s">
        <v>2818</v>
      </c>
      <c r="D2654" s="166">
        <v>2.6228578300199763E-2</v>
      </c>
      <c r="E2654" s="130">
        <v>4.1280752626624874E-3</v>
      </c>
      <c r="F2654" s="131">
        <v>2.1901328156365772E-2</v>
      </c>
      <c r="G2654" s="131">
        <v>8.1129182507991347E-4</v>
      </c>
      <c r="H2654" s="145">
        <v>2.0000005732018801E-3</v>
      </c>
      <c r="I2654" s="145">
        <v>1.5750004513964799E-2</v>
      </c>
      <c r="J2654" s="132">
        <v>8.813396725084932E-4</v>
      </c>
      <c r="K2654" s="146">
        <v>2.3933781902677546E-5</v>
      </c>
      <c r="L2654" s="147">
        <v>2.5015961315732425E-5</v>
      </c>
    </row>
    <row r="2655" spans="1:12" ht="15.75" x14ac:dyDescent="0.25">
      <c r="A2655" s="164" t="s">
        <v>50</v>
      </c>
      <c r="B2655" s="126">
        <v>2036</v>
      </c>
      <c r="C2655" s="165" t="s">
        <v>2819</v>
      </c>
      <c r="D2655" s="166">
        <v>2.635589324623425E-2</v>
      </c>
      <c r="E2655" s="130">
        <v>3.8285228731894049E-3</v>
      </c>
      <c r="F2655" s="131">
        <v>2.1146813712448698E-2</v>
      </c>
      <c r="G2655" s="131">
        <v>7.7009984409020192E-4</v>
      </c>
      <c r="H2655" s="145">
        <v>2.0000005732018797E-3</v>
      </c>
      <c r="I2655" s="145">
        <v>1.5750004513964778E-2</v>
      </c>
      <c r="J2655" s="132">
        <v>8.3657755094276062E-4</v>
      </c>
      <c r="K2655" s="146">
        <v>2.3039019753306576E-5</v>
      </c>
      <c r="L2655" s="147">
        <v>2.4080741992414992E-5</v>
      </c>
    </row>
    <row r="2656" spans="1:12" ht="15.75" x14ac:dyDescent="0.25">
      <c r="A2656" s="164" t="s">
        <v>50</v>
      </c>
      <c r="B2656" s="126">
        <v>2037</v>
      </c>
      <c r="C2656" s="165" t="s">
        <v>2820</v>
      </c>
      <c r="D2656" s="166">
        <v>2.6063870502389515E-2</v>
      </c>
      <c r="E2656" s="130">
        <v>3.5742390446922854E-3</v>
      </c>
      <c r="F2656" s="131">
        <v>2.0534429756209935E-2</v>
      </c>
      <c r="G2656" s="131">
        <v>7.3354419517548573E-4</v>
      </c>
      <c r="H2656" s="145">
        <v>2.0000005732018792E-3</v>
      </c>
      <c r="I2656" s="145">
        <v>1.5750004513964799E-2</v>
      </c>
      <c r="J2656" s="132">
        <v>7.968529989210673E-4</v>
      </c>
      <c r="K2656" s="146">
        <v>2.2259054834664229E-5</v>
      </c>
      <c r="L2656" s="147">
        <v>2.3265510521194819E-5</v>
      </c>
    </row>
    <row r="2657" spans="1:12" ht="15.75" x14ac:dyDescent="0.25">
      <c r="A2657" s="164" t="s">
        <v>50</v>
      </c>
      <c r="B2657" s="126">
        <v>2038</v>
      </c>
      <c r="C2657" s="165" t="s">
        <v>2821</v>
      </c>
      <c r="D2657" s="166">
        <v>2.5815577678094632E-2</v>
      </c>
      <c r="E2657" s="130">
        <v>3.3403198807115376E-3</v>
      </c>
      <c r="F2657" s="131">
        <v>1.9969968518147377E-2</v>
      </c>
      <c r="G2657" s="131">
        <v>7.0114260064970161E-4</v>
      </c>
      <c r="H2657" s="145">
        <v>2.0000005732018801E-3</v>
      </c>
      <c r="I2657" s="145">
        <v>1.5750004513964799E-2</v>
      </c>
      <c r="J2657" s="132">
        <v>7.6164088417873463E-4</v>
      </c>
      <c r="K2657" s="146">
        <v>2.1608312346902493E-5</v>
      </c>
      <c r="L2657" s="147">
        <v>2.2585344345763497E-5</v>
      </c>
    </row>
    <row r="2658" spans="1:12" ht="15.75" x14ac:dyDescent="0.25">
      <c r="A2658" s="164" t="s">
        <v>50</v>
      </c>
      <c r="B2658" s="126">
        <v>2039</v>
      </c>
      <c r="C2658" s="165" t="s">
        <v>2822</v>
      </c>
      <c r="D2658" s="166">
        <v>2.5603376532350685E-2</v>
      </c>
      <c r="E2658" s="130">
        <v>3.1208497351666734E-3</v>
      </c>
      <c r="F2658" s="131">
        <v>1.944211703257933E-2</v>
      </c>
      <c r="G2658" s="131">
        <v>6.7262524070744209E-4</v>
      </c>
      <c r="H2658" s="145">
        <v>2.0000005732018801E-3</v>
      </c>
      <c r="I2658" s="145">
        <v>1.5750004513964799E-2</v>
      </c>
      <c r="J2658" s="132">
        <v>7.3064935424298997E-4</v>
      </c>
      <c r="K2658" s="146">
        <v>2.1049006837077316E-5</v>
      </c>
      <c r="L2658" s="147">
        <v>2.2000749522665443E-5</v>
      </c>
    </row>
    <row r="2659" spans="1:12" ht="15.75" x14ac:dyDescent="0.25">
      <c r="A2659" s="164" t="s">
        <v>50</v>
      </c>
      <c r="B2659" s="126">
        <v>2040</v>
      </c>
      <c r="C2659" s="165" t="s">
        <v>2823</v>
      </c>
      <c r="D2659" s="166">
        <v>2.5425131829817163E-2</v>
      </c>
      <c r="E2659" s="130">
        <v>2.9226801067575151E-3</v>
      </c>
      <c r="F2659" s="131">
        <v>1.8995209893622956E-2</v>
      </c>
      <c r="G2659" s="131">
        <v>6.4777201523957524E-4</v>
      </c>
      <c r="H2659" s="145">
        <v>2.0000005732018797E-3</v>
      </c>
      <c r="I2659" s="145">
        <v>1.5750004513964796E-2</v>
      </c>
      <c r="J2659" s="132">
        <v>7.0363985251306344E-4</v>
      </c>
      <c r="K2659" s="146">
        <v>2.0561732125173679E-5</v>
      </c>
      <c r="L2659" s="147">
        <v>2.1491442410539079E-5</v>
      </c>
    </row>
    <row r="2660" spans="1:12" ht="15.75" x14ac:dyDescent="0.25">
      <c r="A2660" s="164" t="s">
        <v>50</v>
      </c>
      <c r="B2660" s="126">
        <v>2041</v>
      </c>
      <c r="C2660" s="165" t="s">
        <v>2824</v>
      </c>
      <c r="D2660" s="166">
        <v>2.5277515071428287E-2</v>
      </c>
      <c r="E2660" s="130">
        <v>2.7697411137253161E-3</v>
      </c>
      <c r="F2660" s="131">
        <v>1.8646966271503699E-2</v>
      </c>
      <c r="G2660" s="131">
        <v>6.284584916855403E-4</v>
      </c>
      <c r="H2660" s="145">
        <v>2.0000005732018801E-3</v>
      </c>
      <c r="I2660" s="145">
        <v>1.5750004513964799E-2</v>
      </c>
      <c r="J2660" s="132">
        <v>6.8265167832949852E-4</v>
      </c>
      <c r="K2660" s="146">
        <v>2.0159499879375362E-5</v>
      </c>
      <c r="L2660" s="147">
        <v>2.1071023007464927E-5</v>
      </c>
    </row>
    <row r="2661" spans="1:12" ht="15.75" x14ac:dyDescent="0.25">
      <c r="A2661" s="164" t="s">
        <v>50</v>
      </c>
      <c r="B2661" s="126">
        <v>2042</v>
      </c>
      <c r="C2661" s="165" t="s">
        <v>2825</v>
      </c>
      <c r="D2661" s="166">
        <v>2.5154515447241378E-2</v>
      </c>
      <c r="E2661" s="130">
        <v>2.6374994171408589E-3</v>
      </c>
      <c r="F2661" s="131">
        <v>1.8321076435101159E-2</v>
      </c>
      <c r="G2661" s="131">
        <v>6.1200933652259392E-4</v>
      </c>
      <c r="H2661" s="145">
        <v>2.0000005732018775E-3</v>
      </c>
      <c r="I2661" s="145">
        <v>1.5750004513964775E-2</v>
      </c>
      <c r="J2661" s="132">
        <v>6.6477569733534522E-4</v>
      </c>
      <c r="K2661" s="146">
        <v>1.9829686141078165E-5</v>
      </c>
      <c r="L2661" s="147">
        <v>2.0726296555448737E-5</v>
      </c>
    </row>
    <row r="2662" spans="1:12" ht="15.75" x14ac:dyDescent="0.25">
      <c r="A2662" s="164" t="s">
        <v>50</v>
      </c>
      <c r="B2662" s="126">
        <v>2043</v>
      </c>
      <c r="C2662" s="165" t="s">
        <v>2826</v>
      </c>
      <c r="D2662" s="166">
        <v>2.5053614454200963E-2</v>
      </c>
      <c r="E2662" s="130">
        <v>2.5372493225712341E-3</v>
      </c>
      <c r="F2662" s="131">
        <v>1.8075921386736433E-2</v>
      </c>
      <c r="G2662" s="131">
        <v>5.98139135167963E-4</v>
      </c>
      <c r="H2662" s="145">
        <v>2.0000005732018801E-3</v>
      </c>
      <c r="I2662" s="145">
        <v>1.5750004513964799E-2</v>
      </c>
      <c r="J2662" s="132">
        <v>6.4970180830904094E-4</v>
      </c>
      <c r="K2662" s="146">
        <v>1.9564900381314724E-5</v>
      </c>
      <c r="L2662" s="147">
        <v>2.0449538358598156E-5</v>
      </c>
    </row>
    <row r="2663" spans="1:12" ht="15.75" x14ac:dyDescent="0.25">
      <c r="A2663" s="164" t="s">
        <v>50</v>
      </c>
      <c r="B2663" s="126">
        <v>2044</v>
      </c>
      <c r="C2663" s="165" t="s">
        <v>2827</v>
      </c>
      <c r="D2663" s="166">
        <v>2.4969160924269512E-2</v>
      </c>
      <c r="E2663" s="130">
        <v>2.4617368978694259E-3</v>
      </c>
      <c r="F2663" s="131">
        <v>1.7875664789331617E-2</v>
      </c>
      <c r="G2663" s="131">
        <v>5.8643731824144295E-4</v>
      </c>
      <c r="H2663" s="145">
        <v>2.0000005732018797E-3</v>
      </c>
      <c r="I2663" s="145">
        <v>1.5750004513964803E-2</v>
      </c>
      <c r="J2663" s="132">
        <v>6.3698396414010438E-4</v>
      </c>
      <c r="K2663" s="146">
        <v>1.9353707946475997E-5</v>
      </c>
      <c r="L2663" s="147">
        <v>2.0228796739008553E-5</v>
      </c>
    </row>
    <row r="2664" spans="1:12" ht="15.75" x14ac:dyDescent="0.25">
      <c r="A2664" s="164" t="s">
        <v>50</v>
      </c>
      <c r="B2664" s="126">
        <v>2045</v>
      </c>
      <c r="C2664" s="165" t="s">
        <v>2828</v>
      </c>
      <c r="D2664" s="166">
        <v>2.4897911730811021E-2</v>
      </c>
      <c r="E2664" s="130">
        <v>2.4108200530655777E-3</v>
      </c>
      <c r="F2664" s="131">
        <v>1.773747245758913E-2</v>
      </c>
      <c r="G2664" s="131">
        <v>5.7659278522570413E-4</v>
      </c>
      <c r="H2664" s="145">
        <v>2.0000005732018723E-3</v>
      </c>
      <c r="I2664" s="145">
        <v>1.5750004513964803E-2</v>
      </c>
      <c r="J2664" s="132">
        <v>6.2628401363986881E-4</v>
      </c>
      <c r="K2664" s="146">
        <v>1.9191412533871013E-5</v>
      </c>
      <c r="L2664" s="147">
        <v>2.0059163048020813E-5</v>
      </c>
    </row>
    <row r="2665" spans="1:12" ht="15.75" x14ac:dyDescent="0.25">
      <c r="A2665" s="164" t="s">
        <v>50</v>
      </c>
      <c r="B2665" s="126">
        <v>2046</v>
      </c>
      <c r="C2665" s="165" t="s">
        <v>2829</v>
      </c>
      <c r="D2665" s="166">
        <v>2.4838749419350329E-2</v>
      </c>
      <c r="E2665" s="130">
        <v>2.3671776260732452E-3</v>
      </c>
      <c r="F2665" s="131">
        <v>1.7625805195593539E-2</v>
      </c>
      <c r="G2665" s="131">
        <v>5.6844133066160545E-4</v>
      </c>
      <c r="H2665" s="145">
        <v>2.0000005732018801E-3</v>
      </c>
      <c r="I2665" s="145">
        <v>1.5750004513964778E-2</v>
      </c>
      <c r="J2665" s="132">
        <v>6.1742395697620756E-4</v>
      </c>
      <c r="K2665" s="146">
        <v>1.9064124408560225E-5</v>
      </c>
      <c r="L2665" s="147">
        <v>1.9926119518516176E-5</v>
      </c>
    </row>
    <row r="2666" spans="1:12" ht="15.75" x14ac:dyDescent="0.25">
      <c r="A2666" s="164" t="s">
        <v>50</v>
      </c>
      <c r="B2666" s="126">
        <v>2047</v>
      </c>
      <c r="C2666" s="165" t="s">
        <v>2830</v>
      </c>
      <c r="D2666" s="166">
        <v>2.4790245717411022E-2</v>
      </c>
      <c r="E2666" s="130">
        <v>2.3268291610033329E-3</v>
      </c>
      <c r="F2666" s="131">
        <v>1.7514656846573079E-2</v>
      </c>
      <c r="G2666" s="131">
        <v>5.6168197963629555E-4</v>
      </c>
      <c r="H2666" s="145">
        <v>2.0000005732018801E-3</v>
      </c>
      <c r="I2666" s="145">
        <v>1.5750004513964799E-2</v>
      </c>
      <c r="J2666" s="132">
        <v>6.1007683966714178E-4</v>
      </c>
      <c r="K2666" s="146">
        <v>1.8962800719167192E-5</v>
      </c>
      <c r="L2666" s="147">
        <v>1.9820214421506002E-5</v>
      </c>
    </row>
    <row r="2667" spans="1:12" ht="15.75" x14ac:dyDescent="0.25">
      <c r="A2667" s="164" t="s">
        <v>50</v>
      </c>
      <c r="B2667" s="126">
        <v>2048</v>
      </c>
      <c r="C2667" s="165" t="s">
        <v>2831</v>
      </c>
      <c r="D2667" s="166">
        <v>2.4750611423575042E-2</v>
      </c>
      <c r="E2667" s="130">
        <v>2.2930527704489085E-3</v>
      </c>
      <c r="F2667" s="131">
        <v>1.7417141056514065E-2</v>
      </c>
      <c r="G2667" s="131">
        <v>5.5606771578380683E-4</v>
      </c>
      <c r="H2667" s="145">
        <v>2.0000005732018801E-3</v>
      </c>
      <c r="I2667" s="145">
        <v>1.5750004513964799E-2</v>
      </c>
      <c r="J2667" s="132">
        <v>6.0397428076367421E-4</v>
      </c>
      <c r="K2667" s="146">
        <v>1.8881025356429546E-5</v>
      </c>
      <c r="L2667" s="147">
        <v>1.973474153973813E-5</v>
      </c>
    </row>
    <row r="2668" spans="1:12" ht="15.75" x14ac:dyDescent="0.25">
      <c r="A2668" s="164" t="s">
        <v>50</v>
      </c>
      <c r="B2668" s="126">
        <v>2049</v>
      </c>
      <c r="C2668" s="165" t="s">
        <v>2832</v>
      </c>
      <c r="D2668" s="166">
        <v>2.4718696577362122E-2</v>
      </c>
      <c r="E2668" s="130">
        <v>2.2808866468412938E-3</v>
      </c>
      <c r="F2668" s="131">
        <v>1.7423116227841248E-2</v>
      </c>
      <c r="G2668" s="131">
        <v>5.5250704246144608E-4</v>
      </c>
      <c r="H2668" s="145">
        <v>2.0000005732018801E-3</v>
      </c>
      <c r="I2668" s="145">
        <v>1.5750004513964803E-2</v>
      </c>
      <c r="J2668" s="132">
        <v>6.0010434572715953E-4</v>
      </c>
      <c r="K2668" s="146">
        <v>1.8819148340890553E-5</v>
      </c>
      <c r="L2668" s="147">
        <v>1.9670066720131654E-5</v>
      </c>
    </row>
    <row r="2669" spans="1:12" ht="16.5" thickBot="1" x14ac:dyDescent="0.3">
      <c r="A2669" s="167" t="s">
        <v>50</v>
      </c>
      <c r="B2669" s="168">
        <v>2050</v>
      </c>
      <c r="C2669" s="169" t="s">
        <v>2833</v>
      </c>
      <c r="D2669" s="170">
        <v>2.4692375308652287E-2</v>
      </c>
      <c r="E2669" s="133">
        <v>2.2713979196713752E-3</v>
      </c>
      <c r="F2669" s="134">
        <v>1.7431922685019363E-2</v>
      </c>
      <c r="G2669" s="134">
        <v>5.4961877569638113E-4</v>
      </c>
      <c r="H2669" s="148">
        <v>2.0000005732018801E-3</v>
      </c>
      <c r="I2669" s="148">
        <v>1.5750004513964799E-2</v>
      </c>
      <c r="J2669" s="135">
        <v>5.9696565248821447E-4</v>
      </c>
      <c r="K2669" s="149">
        <v>1.8758726982356064E-5</v>
      </c>
      <c r="L2669" s="150">
        <v>1.9606913375880038E-5</v>
      </c>
    </row>
  </sheetData>
  <hyperlinks>
    <hyperlink ref="A32" r:id="rId1" tooltip="Link to EMFAC2017 Database"/>
  </hyperlinks>
  <pageMargins left="0.7" right="0.7" top="0.98479166666666662" bottom="0.75" header="0.3" footer="0.3"/>
  <pageSetup scale="53" fitToHeight="0" orientation="portrait" r:id="rId2"/>
  <headerFooter>
    <oddHeader>&amp;C&amp;G</oddHeader>
    <oddFooter>&amp;L&amp;"Arial,Regular"&amp;12&amp;K000000June 1, 2020&amp;C&amp;"Arial,Regular"&amp;12Page &amp;P of &amp;N&amp;R&amp;"Arial,Regular"&amp;12&amp;K000000&amp;A</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P1640"/>
  <sheetViews>
    <sheetView showGridLines="0" zoomScaleNormal="100" zoomScalePageLayoutView="30" workbookViewId="0">
      <selection activeCell="H2" sqref="H2"/>
    </sheetView>
  </sheetViews>
  <sheetFormatPr defaultColWidth="8.85546875" defaultRowHeight="15.75" x14ac:dyDescent="0.25"/>
  <cols>
    <col min="1" max="2" width="15.42578125" style="43" customWidth="1"/>
    <col min="3" max="3" width="19.140625" style="43" customWidth="1"/>
    <col min="4" max="16" width="13.85546875" style="253" customWidth="1"/>
  </cols>
  <sheetData>
    <row r="2" spans="1:16" ht="20.25" x14ac:dyDescent="0.25">
      <c r="C2" s="44"/>
      <c r="D2" s="560"/>
      <c r="E2" s="732" t="s">
        <v>0</v>
      </c>
      <c r="F2" s="733"/>
      <c r="G2" s="733"/>
    </row>
    <row r="3" spans="1:16" ht="20.25" x14ac:dyDescent="0.3">
      <c r="C3" s="44"/>
      <c r="D3" s="560"/>
      <c r="E3" s="734"/>
      <c r="F3" s="733"/>
      <c r="G3" s="733"/>
    </row>
    <row r="4" spans="1:16" ht="20.25" x14ac:dyDescent="0.25">
      <c r="C4" s="44"/>
      <c r="D4" s="560"/>
      <c r="E4" s="732" t="s">
        <v>4528</v>
      </c>
      <c r="F4" s="733"/>
      <c r="G4" s="733"/>
    </row>
    <row r="5" spans="1:16" ht="20.25" x14ac:dyDescent="0.25">
      <c r="C5" s="44"/>
      <c r="D5" s="560"/>
      <c r="E5" s="296" t="s">
        <v>4695</v>
      </c>
      <c r="F5" s="733"/>
      <c r="G5" s="733"/>
    </row>
    <row r="6" spans="1:16" ht="20.25" x14ac:dyDescent="0.3">
      <c r="C6" s="44"/>
      <c r="D6" s="560"/>
      <c r="E6" s="734"/>
      <c r="F6" s="733"/>
      <c r="G6" s="733"/>
    </row>
    <row r="7" spans="1:16" ht="20.25" x14ac:dyDescent="0.25">
      <c r="C7" s="44"/>
      <c r="D7" s="560"/>
      <c r="E7" s="732" t="s">
        <v>1</v>
      </c>
      <c r="F7" s="733"/>
      <c r="G7" s="733"/>
    </row>
    <row r="9" spans="1:16" x14ac:dyDescent="0.25">
      <c r="A9" s="316"/>
      <c r="B9" s="316"/>
      <c r="C9" s="316"/>
      <c r="D9" s="317"/>
      <c r="E9" s="317"/>
      <c r="F9" s="317"/>
      <c r="G9" s="317"/>
      <c r="H9" s="317"/>
      <c r="I9" s="317"/>
      <c r="J9" s="317"/>
      <c r="K9" s="317"/>
      <c r="L9" s="317"/>
      <c r="M9" s="317"/>
      <c r="N9" s="317"/>
      <c r="O9" s="317"/>
      <c r="P9" s="317"/>
    </row>
    <row r="10" spans="1:16" x14ac:dyDescent="0.25">
      <c r="A10" t="s">
        <v>4482</v>
      </c>
    </row>
    <row r="11" spans="1:16" x14ac:dyDescent="0.25">
      <c r="A11" t="s">
        <v>4483</v>
      </c>
    </row>
    <row r="12" spans="1:16" x14ac:dyDescent="0.25">
      <c r="A12" t="s">
        <v>4484</v>
      </c>
    </row>
    <row r="13" spans="1:16" x14ac:dyDescent="0.25">
      <c r="A13" t="s">
        <v>4485</v>
      </c>
    </row>
    <row r="14" spans="1:16" x14ac:dyDescent="0.25">
      <c r="A14" t="s">
        <v>4486</v>
      </c>
    </row>
    <row r="15" spans="1:16" x14ac:dyDescent="0.25">
      <c r="A15" t="s">
        <v>4487</v>
      </c>
    </row>
    <row r="16" spans="1:16" x14ac:dyDescent="0.25">
      <c r="A16" t="s">
        <v>4488</v>
      </c>
    </row>
    <row r="19" spans="1:16" ht="38.1" customHeight="1" x14ac:dyDescent="0.25">
      <c r="D19" s="456" t="s">
        <v>319</v>
      </c>
      <c r="E19" s="456"/>
      <c r="F19" s="457" t="s">
        <v>4407</v>
      </c>
      <c r="G19" s="457"/>
      <c r="H19" s="457" t="s">
        <v>4406</v>
      </c>
      <c r="I19" s="457"/>
      <c r="J19" s="457" t="s">
        <v>4405</v>
      </c>
      <c r="K19" s="457"/>
      <c r="L19" s="457" t="s">
        <v>4404</v>
      </c>
      <c r="M19" s="457"/>
      <c r="N19" s="457" t="s">
        <v>4403</v>
      </c>
      <c r="O19" s="457"/>
      <c r="P19" s="254" t="s">
        <v>4402</v>
      </c>
    </row>
    <row r="20" spans="1:16" s="253" customFormat="1" x14ac:dyDescent="0.25">
      <c r="A20" s="255" t="s">
        <v>4489</v>
      </c>
      <c r="B20" s="255" t="s">
        <v>4490</v>
      </c>
      <c r="C20" s="255" t="s">
        <v>4400</v>
      </c>
      <c r="D20" s="256" t="s">
        <v>234</v>
      </c>
      <c r="E20" s="256" t="s">
        <v>4399</v>
      </c>
      <c r="F20" s="257" t="s">
        <v>234</v>
      </c>
      <c r="G20" s="257" t="s">
        <v>4399</v>
      </c>
      <c r="H20" s="257" t="s">
        <v>234</v>
      </c>
      <c r="I20" s="257" t="s">
        <v>4399</v>
      </c>
      <c r="J20" s="257" t="s">
        <v>234</v>
      </c>
      <c r="K20" s="257" t="s">
        <v>4399</v>
      </c>
      <c r="L20" s="257" t="s">
        <v>234</v>
      </c>
      <c r="M20" s="257" t="s">
        <v>4399</v>
      </c>
      <c r="N20" s="257" t="s">
        <v>234</v>
      </c>
      <c r="O20" s="257" t="s">
        <v>4399</v>
      </c>
      <c r="P20" s="258" t="s">
        <v>234</v>
      </c>
    </row>
    <row r="21" spans="1:16" x14ac:dyDescent="0.25">
      <c r="A21" s="259">
        <v>2015</v>
      </c>
      <c r="B21" s="259">
        <v>1971</v>
      </c>
      <c r="C21" s="260" t="str">
        <f>CONCATENATE(A21,"_",B21)</f>
        <v>2015_1971</v>
      </c>
      <c r="D21" s="261">
        <v>3.7672578120432981E-2</v>
      </c>
      <c r="E21" s="261">
        <v>8.6283023194097364E-2</v>
      </c>
      <c r="F21" s="261">
        <v>0.77157727922550901</v>
      </c>
      <c r="G21" s="261">
        <v>6.5447350875237102</v>
      </c>
      <c r="H21" s="261">
        <v>2.01609574641946</v>
      </c>
      <c r="I21" s="261">
        <v>6.2246533880815402</v>
      </c>
      <c r="J21" s="261">
        <v>0.53812707827473405</v>
      </c>
      <c r="K21" s="261">
        <v>5.7675123330252501E-2</v>
      </c>
      <c r="L21" s="261">
        <v>2.0000005732018801E-3</v>
      </c>
      <c r="M21" s="261">
        <v>2.0000005732018801E-3</v>
      </c>
      <c r="N21" s="261">
        <v>1.5750004513964799E-2</v>
      </c>
      <c r="O21" s="261">
        <v>1.5750004513964799E-2</v>
      </c>
      <c r="P21" s="261">
        <v>0.56245879685077405</v>
      </c>
    </row>
    <row r="22" spans="1:16" x14ac:dyDescent="0.25">
      <c r="A22" s="259">
        <v>2015</v>
      </c>
      <c r="B22" s="259">
        <v>1972</v>
      </c>
      <c r="C22" s="260" t="str">
        <f t="shared" ref="C22:C85" si="0">CONCATENATE(A22,"_",B22)</f>
        <v>2015_1972</v>
      </c>
      <c r="D22" s="261">
        <v>3.7964130583960212E-2</v>
      </c>
      <c r="E22" s="261">
        <v>8.5193960662251253E-2</v>
      </c>
      <c r="F22" s="261">
        <v>0.77992562921322095</v>
      </c>
      <c r="G22" s="261">
        <v>6.6594886612537598</v>
      </c>
      <c r="H22" s="261">
        <v>2.0202515280445699</v>
      </c>
      <c r="I22" s="261">
        <v>6.2203762873652702</v>
      </c>
      <c r="J22" s="261">
        <v>0.543949532237883</v>
      </c>
      <c r="K22" s="261">
        <v>5.7621879918826897E-2</v>
      </c>
      <c r="L22" s="261">
        <v>2.0000005732018801E-3</v>
      </c>
      <c r="M22" s="261">
        <v>2.0000005732018801E-3</v>
      </c>
      <c r="N22" s="261">
        <v>1.5750004513964799E-2</v>
      </c>
      <c r="O22" s="261">
        <v>1.5750004513964799E-2</v>
      </c>
      <c r="P22" s="261">
        <v>0.56854451634537895</v>
      </c>
    </row>
    <row r="23" spans="1:16" x14ac:dyDescent="0.25">
      <c r="A23" s="259">
        <v>2015</v>
      </c>
      <c r="B23" s="259">
        <v>1973</v>
      </c>
      <c r="C23" s="260" t="str">
        <f t="shared" si="0"/>
        <v>2015_1973</v>
      </c>
      <c r="D23" s="261">
        <v>3.755581714039774E-2</v>
      </c>
      <c r="E23" s="261">
        <v>8.4485767037027079E-2</v>
      </c>
      <c r="F23" s="261">
        <v>0.766234125819786</v>
      </c>
      <c r="G23" s="261">
        <v>6.6543683786386003</v>
      </c>
      <c r="H23" s="261">
        <v>2.05232052500841</v>
      </c>
      <c r="I23" s="261">
        <v>6.19767503405473</v>
      </c>
      <c r="J23" s="261">
        <v>0.53440056168538996</v>
      </c>
      <c r="K23" s="261">
        <v>5.7678517451654698E-2</v>
      </c>
      <c r="L23" s="261">
        <v>2.0000005732018801E-3</v>
      </c>
      <c r="M23" s="261">
        <v>2.0000005732018801E-3</v>
      </c>
      <c r="N23" s="261">
        <v>1.5750004513964799E-2</v>
      </c>
      <c r="O23" s="261">
        <v>1.5750004513964799E-2</v>
      </c>
      <c r="P23" s="261">
        <v>0.55856378371743098</v>
      </c>
    </row>
    <row r="24" spans="1:16" x14ac:dyDescent="0.25">
      <c r="A24" s="259">
        <v>2015</v>
      </c>
      <c r="B24" s="259">
        <v>1974</v>
      </c>
      <c r="C24" s="260" t="str">
        <f t="shared" si="0"/>
        <v>2015_1974</v>
      </c>
      <c r="D24" s="261">
        <v>3.7822639886583131E-2</v>
      </c>
      <c r="E24" s="261">
        <v>8.3188644829520125E-2</v>
      </c>
      <c r="F24" s="261">
        <v>0.77499958148549297</v>
      </c>
      <c r="G24" s="261">
        <v>6.5504941955760296</v>
      </c>
      <c r="H24" s="261">
        <v>2.03243960087091</v>
      </c>
      <c r="I24" s="261">
        <v>6.0524296036960701</v>
      </c>
      <c r="J24" s="261">
        <v>0.54051392087070504</v>
      </c>
      <c r="K24" s="261">
        <v>5.7653304203425897E-2</v>
      </c>
      <c r="L24" s="261">
        <v>2.0000005732018801E-3</v>
      </c>
      <c r="M24" s="261">
        <v>2.0000005732018801E-3</v>
      </c>
      <c r="N24" s="261">
        <v>1.5750004513964799E-2</v>
      </c>
      <c r="O24" s="261">
        <v>1.5750004513964799E-2</v>
      </c>
      <c r="P24" s="261">
        <v>0.56495356187747703</v>
      </c>
    </row>
    <row r="25" spans="1:16" x14ac:dyDescent="0.25">
      <c r="A25" s="259">
        <v>2015</v>
      </c>
      <c r="B25" s="259">
        <v>1975</v>
      </c>
      <c r="C25" s="260" t="str">
        <f t="shared" si="0"/>
        <v>2015_1975</v>
      </c>
      <c r="D25" s="261">
        <v>3.8047368025403309E-2</v>
      </c>
      <c r="E25" s="261">
        <v>7.7133245481375123E-2</v>
      </c>
      <c r="F25" s="261">
        <v>0.781241336900519</v>
      </c>
      <c r="G25" s="261">
        <v>2.1741875362958298</v>
      </c>
      <c r="H25" s="261">
        <v>2.0249623138277899</v>
      </c>
      <c r="I25" s="261">
        <v>5.7601162019663503</v>
      </c>
      <c r="J25" s="261">
        <v>0.54486715637313499</v>
      </c>
      <c r="K25" s="261">
        <v>5.2268962055199701E-2</v>
      </c>
      <c r="L25" s="261">
        <v>2.0000005732018801E-3</v>
      </c>
      <c r="M25" s="261">
        <v>2.0000005732018801E-3</v>
      </c>
      <c r="N25" s="261">
        <v>1.5750004513964799E-2</v>
      </c>
      <c r="O25" s="261">
        <v>1.5750004513964799E-2</v>
      </c>
      <c r="P25" s="261">
        <v>0.569503631372131</v>
      </c>
    </row>
    <row r="26" spans="1:16" x14ac:dyDescent="0.25">
      <c r="A26" s="259">
        <v>2015</v>
      </c>
      <c r="B26" s="259">
        <v>1976</v>
      </c>
      <c r="C26" s="260" t="str">
        <f t="shared" si="0"/>
        <v>2015_1976</v>
      </c>
      <c r="D26" s="261">
        <v>3.8152911139415657E-2</v>
      </c>
      <c r="E26" s="261">
        <v>7.6856477120289937E-2</v>
      </c>
      <c r="F26" s="261">
        <v>0.78370912152101702</v>
      </c>
      <c r="G26" s="261">
        <v>1.5672057820912799</v>
      </c>
      <c r="H26" s="261">
        <v>2.01882082215959</v>
      </c>
      <c r="I26" s="261">
        <v>3.9862127013354098</v>
      </c>
      <c r="J26" s="261">
        <v>0.54658828238785295</v>
      </c>
      <c r="K26" s="261">
        <v>5.2433890966533801E-2</v>
      </c>
      <c r="L26" s="261">
        <v>2.0000005732018801E-3</v>
      </c>
      <c r="M26" s="261">
        <v>2.0000005732018801E-3</v>
      </c>
      <c r="N26" s="261">
        <v>1.5750004513964799E-2</v>
      </c>
      <c r="O26" s="261">
        <v>1.5750004513964799E-2</v>
      </c>
      <c r="P26" s="261">
        <v>0.57130257906785098</v>
      </c>
    </row>
    <row r="27" spans="1:16" x14ac:dyDescent="0.25">
      <c r="A27" s="259">
        <v>2015</v>
      </c>
      <c r="B27" s="259">
        <v>1977</v>
      </c>
      <c r="C27" s="260" t="str">
        <f t="shared" si="0"/>
        <v>2015_1977</v>
      </c>
      <c r="D27" s="261">
        <v>3.7919118706192086E-2</v>
      </c>
      <c r="E27" s="261">
        <v>7.5600789990235936E-2</v>
      </c>
      <c r="F27" s="261">
        <v>0.77681170810220102</v>
      </c>
      <c r="G27" s="261">
        <v>1.2033005594144199</v>
      </c>
      <c r="H27" s="261">
        <v>2.0360720311737799</v>
      </c>
      <c r="I27" s="261">
        <v>2.8471278543594698</v>
      </c>
      <c r="J27" s="261">
        <v>0.54177776627928298</v>
      </c>
      <c r="K27" s="261">
        <v>5.2290465151522102E-2</v>
      </c>
      <c r="L27" s="261">
        <v>2.0000005732018801E-3</v>
      </c>
      <c r="M27" s="261">
        <v>2.0000005732018801E-3</v>
      </c>
      <c r="N27" s="261">
        <v>1.5750004513964799E-2</v>
      </c>
      <c r="O27" s="261">
        <v>1.5750004513964799E-2</v>
      </c>
      <c r="P27" s="261">
        <v>0.56627455276719996</v>
      </c>
    </row>
    <row r="28" spans="1:16" x14ac:dyDescent="0.25">
      <c r="A28" s="259">
        <v>2015</v>
      </c>
      <c r="B28" s="259">
        <v>1978</v>
      </c>
      <c r="C28" s="260" t="str">
        <f t="shared" si="0"/>
        <v>2015_1978</v>
      </c>
      <c r="D28" s="261">
        <v>3.798638152169858E-2</v>
      </c>
      <c r="E28" s="261">
        <v>7.498114117930639E-2</v>
      </c>
      <c r="F28" s="261">
        <v>0.77870273253920896</v>
      </c>
      <c r="G28" s="261">
        <v>1.1574988233873</v>
      </c>
      <c r="H28" s="261">
        <v>2.0292096101346102</v>
      </c>
      <c r="I28" s="261">
        <v>2.8024879178986799</v>
      </c>
      <c r="J28" s="261">
        <v>0.54309663800170405</v>
      </c>
      <c r="K28" s="261">
        <v>5.1854539529874899E-2</v>
      </c>
      <c r="L28" s="261">
        <v>2.0000005732018801E-3</v>
      </c>
      <c r="M28" s="261">
        <v>2.0000005732018801E-3</v>
      </c>
      <c r="N28" s="261">
        <v>1.5750004513964799E-2</v>
      </c>
      <c r="O28" s="261">
        <v>1.5750004513964799E-2</v>
      </c>
      <c r="P28" s="261">
        <v>0.56765305801650301</v>
      </c>
    </row>
    <row r="29" spans="1:16" x14ac:dyDescent="0.25">
      <c r="A29" s="259">
        <v>2015</v>
      </c>
      <c r="B29" s="259">
        <v>1979</v>
      </c>
      <c r="C29" s="260" t="str">
        <f t="shared" si="0"/>
        <v>2015_1979</v>
      </c>
      <c r="D29" s="261">
        <v>3.8119499390774768E-2</v>
      </c>
      <c r="E29" s="261">
        <v>7.4454092000220573E-2</v>
      </c>
      <c r="F29" s="261">
        <v>0.782806753068506</v>
      </c>
      <c r="G29" s="261">
        <v>1.1595103232713599</v>
      </c>
      <c r="H29" s="261">
        <v>2.0202041422288102</v>
      </c>
      <c r="I29" s="261">
        <v>2.7806791056047202</v>
      </c>
      <c r="J29" s="261">
        <v>0.54595893661530204</v>
      </c>
      <c r="K29" s="261">
        <v>5.1715025763623801E-2</v>
      </c>
      <c r="L29" s="261">
        <v>2.0000005732018801E-3</v>
      </c>
      <c r="M29" s="261">
        <v>2.0000005732018801E-3</v>
      </c>
      <c r="N29" s="261">
        <v>1.5750004513964799E-2</v>
      </c>
      <c r="O29" s="261">
        <v>1.5750004513964799E-2</v>
      </c>
      <c r="P29" s="261">
        <v>0.570644777072145</v>
      </c>
    </row>
    <row r="30" spans="1:16" x14ac:dyDescent="0.25">
      <c r="A30" s="259">
        <v>2015</v>
      </c>
      <c r="B30" s="259">
        <v>1980</v>
      </c>
      <c r="C30" s="260" t="str">
        <f t="shared" si="0"/>
        <v>2015_1980</v>
      </c>
      <c r="D30" s="261">
        <v>3.8133395733004047E-2</v>
      </c>
      <c r="E30" s="261">
        <v>7.1996733727428541E-2</v>
      </c>
      <c r="F30" s="261">
        <v>0.34923459885818903</v>
      </c>
      <c r="G30" s="261">
        <v>0.76733476610351203</v>
      </c>
      <c r="H30" s="261">
        <v>1.77011299859441</v>
      </c>
      <c r="I30" s="261">
        <v>2.2163082083685901</v>
      </c>
      <c r="J30" s="261">
        <v>0.27983315555924199</v>
      </c>
      <c r="K30" s="261">
        <v>4.8745061787991401E-2</v>
      </c>
      <c r="L30" s="261">
        <v>2.0000005732018801E-3</v>
      </c>
      <c r="M30" s="261">
        <v>2.0000005732018801E-3</v>
      </c>
      <c r="N30" s="261">
        <v>1.5750004513964799E-2</v>
      </c>
      <c r="O30" s="261">
        <v>1.5750004513964799E-2</v>
      </c>
      <c r="P30" s="261">
        <v>0.292485969112394</v>
      </c>
    </row>
    <row r="31" spans="1:16" x14ac:dyDescent="0.25">
      <c r="A31" s="259">
        <v>2015</v>
      </c>
      <c r="B31" s="259">
        <v>1981</v>
      </c>
      <c r="C31" s="260" t="str">
        <f t="shared" si="0"/>
        <v>2015_1981</v>
      </c>
      <c r="D31" s="261">
        <v>3.805126541128228E-2</v>
      </c>
      <c r="E31" s="261">
        <v>5.2600521875713055E-2</v>
      </c>
      <c r="F31" s="261">
        <v>0.34813449233864602</v>
      </c>
      <c r="G31" s="261">
        <v>0.59514886497864405</v>
      </c>
      <c r="H31" s="261">
        <v>1.7755838846274301</v>
      </c>
      <c r="I31" s="261">
        <v>1.68205140578278</v>
      </c>
      <c r="J31" s="261">
        <v>0.27895166707035302</v>
      </c>
      <c r="K31" s="261">
        <v>1.86460317199371E-2</v>
      </c>
      <c r="L31" s="261">
        <v>2.0000005732018801E-3</v>
      </c>
      <c r="M31" s="261">
        <v>2.0000005732018801E-3</v>
      </c>
      <c r="N31" s="261">
        <v>1.5750004513964799E-2</v>
      </c>
      <c r="O31" s="261">
        <v>1.5750004513964799E-2</v>
      </c>
      <c r="P31" s="261">
        <v>0.291564623625585</v>
      </c>
    </row>
    <row r="32" spans="1:16" x14ac:dyDescent="0.25">
      <c r="A32" s="259">
        <v>2015</v>
      </c>
      <c r="B32" s="259">
        <v>1982</v>
      </c>
      <c r="C32" s="260" t="str">
        <f t="shared" si="0"/>
        <v>2015_1982</v>
      </c>
      <c r="D32" s="261">
        <v>3.8127510852314181E-2</v>
      </c>
      <c r="E32" s="261">
        <v>5.2294456827871316E-2</v>
      </c>
      <c r="F32" s="261">
        <v>0.34916438504707997</v>
      </c>
      <c r="G32" s="261">
        <v>0.57889071794695002</v>
      </c>
      <c r="H32" s="261">
        <v>1.77203504034753</v>
      </c>
      <c r="I32" s="261">
        <v>1.6966824946216501</v>
      </c>
      <c r="J32" s="261">
        <v>0.27977689494706098</v>
      </c>
      <c r="K32" s="261">
        <v>1.85742028793002E-2</v>
      </c>
      <c r="L32" s="261">
        <v>2.0000005732018801E-3</v>
      </c>
      <c r="M32" s="261">
        <v>2.0000005732018801E-3</v>
      </c>
      <c r="N32" s="261">
        <v>1.5750004513964799E-2</v>
      </c>
      <c r="O32" s="261">
        <v>1.5750004513964799E-2</v>
      </c>
      <c r="P32" s="261">
        <v>0.29242716464498297</v>
      </c>
    </row>
    <row r="33" spans="1:16" x14ac:dyDescent="0.25">
      <c r="A33" s="259">
        <v>2015</v>
      </c>
      <c r="B33" s="259">
        <v>1983</v>
      </c>
      <c r="C33" s="260" t="str">
        <f t="shared" si="0"/>
        <v>2015_1983</v>
      </c>
      <c r="D33" s="261">
        <v>3.7612118407840095E-2</v>
      </c>
      <c r="E33" s="261">
        <v>5.1753668979949839E-2</v>
      </c>
      <c r="F33" s="261">
        <v>0.20241498034136499</v>
      </c>
      <c r="G33" s="261">
        <v>0.53052009839057002</v>
      </c>
      <c r="H33" s="261">
        <v>1.5157154709916301</v>
      </c>
      <c r="I33" s="261">
        <v>1.6054418223639999</v>
      </c>
      <c r="J33" s="261">
        <v>0.25536725740159899</v>
      </c>
      <c r="K33" s="261">
        <v>1.8514251300688699E-2</v>
      </c>
      <c r="L33" s="261">
        <v>2.0000005732018801E-3</v>
      </c>
      <c r="M33" s="261">
        <v>2.0000005732018801E-3</v>
      </c>
      <c r="N33" s="261">
        <v>1.5750004513964799E-2</v>
      </c>
      <c r="O33" s="261">
        <v>1.5750004513964799E-2</v>
      </c>
      <c r="P33" s="261">
        <v>0.26691383160587701</v>
      </c>
    </row>
    <row r="34" spans="1:16" x14ac:dyDescent="0.25">
      <c r="A34" s="259">
        <v>2015</v>
      </c>
      <c r="B34" s="259">
        <v>1984</v>
      </c>
      <c r="C34" s="260" t="str">
        <f t="shared" si="0"/>
        <v>2015_1984</v>
      </c>
      <c r="D34" s="261">
        <v>3.4172677967024084E-2</v>
      </c>
      <c r="E34" s="261">
        <v>5.1042753972621223E-2</v>
      </c>
      <c r="F34" s="261">
        <v>0.34577351931281097</v>
      </c>
      <c r="G34" s="261">
        <v>0.44173700185020998</v>
      </c>
      <c r="H34" s="261">
        <v>1.2842548007502199</v>
      </c>
      <c r="I34" s="261">
        <v>1.4814618979279801</v>
      </c>
      <c r="J34" s="261">
        <v>0.21435472421334201</v>
      </c>
      <c r="K34" s="261">
        <v>1.8172358413456199E-2</v>
      </c>
      <c r="L34" s="261">
        <v>2.0000005732018801E-3</v>
      </c>
      <c r="M34" s="261">
        <v>2.0000005732018801E-3</v>
      </c>
      <c r="N34" s="261">
        <v>1.5750004513964799E-2</v>
      </c>
      <c r="O34" s="261">
        <v>1.5750004513964799E-2</v>
      </c>
      <c r="P34" s="261">
        <v>0.22404689365726799</v>
      </c>
    </row>
    <row r="35" spans="1:16" x14ac:dyDescent="0.25">
      <c r="A35" s="259">
        <v>2015</v>
      </c>
      <c r="B35" s="259">
        <v>1985</v>
      </c>
      <c r="C35" s="260" t="str">
        <f t="shared" si="0"/>
        <v>2015_1985</v>
      </c>
      <c r="D35" s="261">
        <v>3.406246691524456E-2</v>
      </c>
      <c r="E35" s="261">
        <v>4.9443521114074282E-2</v>
      </c>
      <c r="F35" s="261">
        <v>0.34423511240800297</v>
      </c>
      <c r="G35" s="261">
        <v>0.357469438953193</v>
      </c>
      <c r="H35" s="261">
        <v>1.2865995793804399</v>
      </c>
      <c r="I35" s="261">
        <v>1.10359428289707</v>
      </c>
      <c r="J35" s="261">
        <v>0.21340102252888901</v>
      </c>
      <c r="K35" s="261">
        <v>1.8272557436539199E-2</v>
      </c>
      <c r="L35" s="261">
        <v>2.0000005732018801E-3</v>
      </c>
      <c r="M35" s="261">
        <v>2.0000005732018801E-3</v>
      </c>
      <c r="N35" s="261">
        <v>1.5750004513964799E-2</v>
      </c>
      <c r="O35" s="261">
        <v>1.5750004513964799E-2</v>
      </c>
      <c r="P35" s="261">
        <v>0.22305006981463199</v>
      </c>
    </row>
    <row r="36" spans="1:16" x14ac:dyDescent="0.25">
      <c r="A36" s="259">
        <v>2015</v>
      </c>
      <c r="B36" s="259">
        <v>1986</v>
      </c>
      <c r="C36" s="260" t="str">
        <f t="shared" si="0"/>
        <v>2015_1986</v>
      </c>
      <c r="D36" s="261">
        <v>3.3987786561754142E-2</v>
      </c>
      <c r="E36" s="261">
        <v>4.6668183148782794E-2</v>
      </c>
      <c r="F36" s="261">
        <v>0.34306396589792898</v>
      </c>
      <c r="G36" s="261">
        <v>0.35874195514395202</v>
      </c>
      <c r="H36" s="261">
        <v>1.28949016583327</v>
      </c>
      <c r="I36" s="261">
        <v>1.0961253460274301</v>
      </c>
      <c r="J36" s="261">
        <v>0.21267499588671199</v>
      </c>
      <c r="K36" s="261">
        <v>1.8353632143408901E-2</v>
      </c>
      <c r="L36" s="261">
        <v>2.0000005732018801E-3</v>
      </c>
      <c r="M36" s="261">
        <v>2.0000005732018801E-3</v>
      </c>
      <c r="N36" s="261">
        <v>1.5750004513964799E-2</v>
      </c>
      <c r="O36" s="261">
        <v>1.5750004513964799E-2</v>
      </c>
      <c r="P36" s="261">
        <v>0.22229121546939201</v>
      </c>
    </row>
    <row r="37" spans="1:16" x14ac:dyDescent="0.25">
      <c r="A37" s="259">
        <v>2015</v>
      </c>
      <c r="B37" s="259">
        <v>1987</v>
      </c>
      <c r="C37" s="260" t="str">
        <f t="shared" si="0"/>
        <v>2015_1987</v>
      </c>
      <c r="D37" s="261">
        <v>3.4044324878808631E-2</v>
      </c>
      <c r="E37" s="261">
        <v>4.6534558875463428E-2</v>
      </c>
      <c r="F37" s="261">
        <v>0.34402436265577901</v>
      </c>
      <c r="G37" s="261">
        <v>0.36026480069960798</v>
      </c>
      <c r="H37" s="261">
        <v>1.28616241897512</v>
      </c>
      <c r="I37" s="261">
        <v>1.0868554855630499</v>
      </c>
      <c r="J37" s="261">
        <v>0.213270372833372</v>
      </c>
      <c r="K37" s="261">
        <v>1.8437645530450901E-2</v>
      </c>
      <c r="L37" s="261">
        <v>2.0000005732018801E-3</v>
      </c>
      <c r="M37" s="261">
        <v>2.0000005732018801E-3</v>
      </c>
      <c r="N37" s="261">
        <v>1.5750004513964799E-2</v>
      </c>
      <c r="O37" s="261">
        <v>1.5750004513964799E-2</v>
      </c>
      <c r="P37" s="261">
        <v>0.222913512719634</v>
      </c>
    </row>
    <row r="38" spans="1:16" x14ac:dyDescent="0.25">
      <c r="A38" s="259">
        <v>2015</v>
      </c>
      <c r="B38" s="259">
        <v>1988</v>
      </c>
      <c r="C38" s="260" t="str">
        <f t="shared" si="0"/>
        <v>2015_1988</v>
      </c>
      <c r="D38" s="261">
        <v>3.3937860950948001E-2</v>
      </c>
      <c r="E38" s="261">
        <v>4.6475325418197704E-2</v>
      </c>
      <c r="F38" s="261">
        <v>0.34289934154322499</v>
      </c>
      <c r="G38" s="261">
        <v>0.36283252109643499</v>
      </c>
      <c r="H38" s="261">
        <v>1.28353569724255</v>
      </c>
      <c r="I38" s="261">
        <v>1.07924067839653</v>
      </c>
      <c r="J38" s="261">
        <v>0.21257294062168899</v>
      </c>
      <c r="K38" s="261">
        <v>1.8560477272625699E-2</v>
      </c>
      <c r="L38" s="261">
        <v>2.0000005732018801E-3</v>
      </c>
      <c r="M38" s="261">
        <v>2.0000005732018801E-3</v>
      </c>
      <c r="N38" s="261">
        <v>1.5750004513964799E-2</v>
      </c>
      <c r="O38" s="261">
        <v>1.5750004513964799E-2</v>
      </c>
      <c r="P38" s="261">
        <v>0.222184545718148</v>
      </c>
    </row>
    <row r="39" spans="1:16" x14ac:dyDescent="0.25">
      <c r="A39" s="259">
        <v>2015</v>
      </c>
      <c r="B39" s="259">
        <v>1989</v>
      </c>
      <c r="C39" s="260" t="str">
        <f t="shared" si="0"/>
        <v>2015_1989</v>
      </c>
      <c r="D39" s="261">
        <v>3.3981207660237815E-2</v>
      </c>
      <c r="E39" s="261">
        <v>4.6357292151081239E-2</v>
      </c>
      <c r="F39" s="261">
        <v>0.34370017915483603</v>
      </c>
      <c r="G39" s="261">
        <v>0.36468426398309101</v>
      </c>
      <c r="H39" s="261">
        <v>1.27738839594676</v>
      </c>
      <c r="I39" s="261">
        <v>1.06507165778233</v>
      </c>
      <c r="J39" s="261">
        <v>0.213069402368435</v>
      </c>
      <c r="K39" s="261">
        <v>1.8706539345839199E-2</v>
      </c>
      <c r="L39" s="261">
        <v>2.0000005732018801E-3</v>
      </c>
      <c r="M39" s="261">
        <v>2.0000005732018801E-3</v>
      </c>
      <c r="N39" s="261">
        <v>1.5750004513964799E-2</v>
      </c>
      <c r="O39" s="261">
        <v>1.5750004513964799E-2</v>
      </c>
      <c r="P39" s="261">
        <v>0.222703455262066</v>
      </c>
    </row>
    <row r="40" spans="1:16" x14ac:dyDescent="0.25">
      <c r="A40" s="259">
        <v>2015</v>
      </c>
      <c r="B40" s="259">
        <v>1990</v>
      </c>
      <c r="C40" s="260" t="str">
        <f t="shared" si="0"/>
        <v>2015_1990</v>
      </c>
      <c r="D40" s="261">
        <v>3.3585049747455048E-2</v>
      </c>
      <c r="E40" s="261">
        <v>4.6336720591478218E-2</v>
      </c>
      <c r="F40" s="261">
        <v>0.33796775070927898</v>
      </c>
      <c r="G40" s="261">
        <v>0.36314099824681001</v>
      </c>
      <c r="H40" s="261">
        <v>1.29411002146929</v>
      </c>
      <c r="I40" s="261">
        <v>1.0605236125628701</v>
      </c>
      <c r="J40" s="261">
        <v>0.209515708838167</v>
      </c>
      <c r="K40" s="261">
        <v>1.8729160573670502E-2</v>
      </c>
      <c r="L40" s="261">
        <v>2.0000005732018801E-3</v>
      </c>
      <c r="M40" s="261">
        <v>2.0000005732018801E-3</v>
      </c>
      <c r="N40" s="261">
        <v>1.5750004513964799E-2</v>
      </c>
      <c r="O40" s="261">
        <v>1.5750004513964799E-2</v>
      </c>
      <c r="P40" s="261">
        <v>0.21898907947964</v>
      </c>
    </row>
    <row r="41" spans="1:16" x14ac:dyDescent="0.25">
      <c r="A41" s="259">
        <v>2015</v>
      </c>
      <c r="B41" s="259">
        <v>1991</v>
      </c>
      <c r="C41" s="260" t="str">
        <f t="shared" si="0"/>
        <v>2015_1991</v>
      </c>
      <c r="D41" s="261">
        <v>3.3932759990734994E-2</v>
      </c>
      <c r="E41" s="261">
        <v>4.6234846516664506E-2</v>
      </c>
      <c r="F41" s="261">
        <v>0.342386038779878</v>
      </c>
      <c r="G41" s="261">
        <v>0.35829783578864499</v>
      </c>
      <c r="H41" s="261">
        <v>1.2911947405126101</v>
      </c>
      <c r="I41" s="261">
        <v>1.0579668642491</v>
      </c>
      <c r="J41" s="261">
        <v>0.21225472980990101</v>
      </c>
      <c r="K41" s="261">
        <v>1.0462249052644999E-2</v>
      </c>
      <c r="L41" s="261">
        <v>2.0000005732018801E-3</v>
      </c>
      <c r="M41" s="261">
        <v>2.0000005732018801E-3</v>
      </c>
      <c r="N41" s="261">
        <v>1.5750004513964799E-2</v>
      </c>
      <c r="O41" s="261">
        <v>1.5750004513964799E-2</v>
      </c>
      <c r="P41" s="261">
        <v>0.221851946825491</v>
      </c>
    </row>
    <row r="42" spans="1:16" x14ac:dyDescent="0.25">
      <c r="A42" s="259">
        <v>2015</v>
      </c>
      <c r="B42" s="259">
        <v>1992</v>
      </c>
      <c r="C42" s="260" t="str">
        <f t="shared" si="0"/>
        <v>2015_1992</v>
      </c>
      <c r="D42" s="261">
        <v>3.387402010172455E-2</v>
      </c>
      <c r="E42" s="261">
        <v>4.6172727537887981E-2</v>
      </c>
      <c r="F42" s="261">
        <v>0.34126440423388799</v>
      </c>
      <c r="G42" s="261">
        <v>0.35279131932153002</v>
      </c>
      <c r="H42" s="261">
        <v>1.29435418495974</v>
      </c>
      <c r="I42" s="261">
        <v>1.05450468423121</v>
      </c>
      <c r="J42" s="261">
        <v>0.211559397026027</v>
      </c>
      <c r="K42" s="261">
        <v>1.04495431074785E-2</v>
      </c>
      <c r="L42" s="261">
        <v>2.0000005732018801E-3</v>
      </c>
      <c r="M42" s="261">
        <v>2.0000005732018801E-3</v>
      </c>
      <c r="N42" s="261">
        <v>1.5750004513964799E-2</v>
      </c>
      <c r="O42" s="261">
        <v>1.5750004513964799E-2</v>
      </c>
      <c r="P42" s="261">
        <v>0.22112517417862301</v>
      </c>
    </row>
    <row r="43" spans="1:16" x14ac:dyDescent="0.25">
      <c r="A43" s="259">
        <v>2015</v>
      </c>
      <c r="B43" s="259">
        <v>1993</v>
      </c>
      <c r="C43" s="260" t="str">
        <f t="shared" si="0"/>
        <v>2015_1993</v>
      </c>
      <c r="D43" s="261">
        <v>2.820652225515222E-2</v>
      </c>
      <c r="E43" s="261">
        <v>4.3152060015249481E-2</v>
      </c>
      <c r="F43" s="261">
        <v>8.8639090589597694E-2</v>
      </c>
      <c r="G43" s="261">
        <v>0.34730887225423801</v>
      </c>
      <c r="H43" s="261">
        <v>1.69566743003728</v>
      </c>
      <c r="I43" s="261">
        <v>1.0508386722120799</v>
      </c>
      <c r="J43" s="261">
        <v>5.1919820908111099E-2</v>
      </c>
      <c r="K43" s="261">
        <v>1.04374307207021E-2</v>
      </c>
      <c r="L43" s="261">
        <v>2.0000005732018801E-3</v>
      </c>
      <c r="M43" s="261">
        <v>2.0000005732018801E-3</v>
      </c>
      <c r="N43" s="261">
        <v>1.5750004513964799E-2</v>
      </c>
      <c r="O43" s="261">
        <v>1.5750004513964799E-2</v>
      </c>
      <c r="P43" s="261">
        <v>5.4267404818782797E-2</v>
      </c>
    </row>
    <row r="44" spans="1:16" x14ac:dyDescent="0.25">
      <c r="A44" s="259">
        <v>2015</v>
      </c>
      <c r="B44" s="259">
        <v>1994</v>
      </c>
      <c r="C44" s="260" t="str">
        <f t="shared" si="0"/>
        <v>2015_1994</v>
      </c>
      <c r="D44" s="261">
        <v>2.8451198701252543E-2</v>
      </c>
      <c r="E44" s="261">
        <v>4.2993226719463096E-2</v>
      </c>
      <c r="F44" s="261">
        <v>8.9595525419311706E-2</v>
      </c>
      <c r="G44" s="261">
        <v>0.34453421248449301</v>
      </c>
      <c r="H44" s="261">
        <v>1.69438296928039</v>
      </c>
      <c r="I44" s="261">
        <v>1.02898157700468</v>
      </c>
      <c r="J44" s="261">
        <v>5.2480046929595799E-2</v>
      </c>
      <c r="K44" s="261">
        <v>1.0532201778806399E-2</v>
      </c>
      <c r="L44" s="261">
        <v>2.0000005732018801E-3</v>
      </c>
      <c r="M44" s="261">
        <v>2.0000005732018801E-3</v>
      </c>
      <c r="N44" s="261">
        <v>1.5750004513964799E-2</v>
      </c>
      <c r="O44" s="261">
        <v>1.5750004513964799E-2</v>
      </c>
      <c r="P44" s="261">
        <v>5.4852961774992798E-2</v>
      </c>
    </row>
    <row r="45" spans="1:16" x14ac:dyDescent="0.25">
      <c r="A45" s="259">
        <v>2015</v>
      </c>
      <c r="B45" s="259">
        <v>1995</v>
      </c>
      <c r="C45" s="260" t="str">
        <f t="shared" si="0"/>
        <v>2015_1995</v>
      </c>
      <c r="D45" s="261">
        <v>2.8555462966969532E-2</v>
      </c>
      <c r="E45" s="261">
        <v>4.2873908148889785E-2</v>
      </c>
      <c r="F45" s="261">
        <v>8.9975300482859094E-2</v>
      </c>
      <c r="G45" s="261">
        <v>0.33759442380806698</v>
      </c>
      <c r="H45" s="261">
        <v>1.69041820759335</v>
      </c>
      <c r="I45" s="261">
        <v>1.0152739392236501</v>
      </c>
      <c r="J45" s="261">
        <v>5.2702497917682299E-2</v>
      </c>
      <c r="K45" s="261">
        <v>1.0584032363560701E-2</v>
      </c>
      <c r="L45" s="261">
        <v>2.0000005732018801E-3</v>
      </c>
      <c r="M45" s="261">
        <v>2.0000005732018801E-3</v>
      </c>
      <c r="N45" s="261">
        <v>1.5750004513964799E-2</v>
      </c>
      <c r="O45" s="261">
        <v>1.5750004513964799E-2</v>
      </c>
      <c r="P45" s="261">
        <v>5.5085471009649001E-2</v>
      </c>
    </row>
    <row r="46" spans="1:16" x14ac:dyDescent="0.25">
      <c r="A46" s="259">
        <v>2015</v>
      </c>
      <c r="B46" s="259">
        <v>1996</v>
      </c>
      <c r="C46" s="260" t="str">
        <f t="shared" si="0"/>
        <v>2015_1996</v>
      </c>
      <c r="D46" s="261">
        <v>2.8328380154319412E-2</v>
      </c>
      <c r="E46" s="261">
        <v>4.3004584033256625E-2</v>
      </c>
      <c r="F46" s="261">
        <v>8.9032905078958793E-2</v>
      </c>
      <c r="G46" s="261">
        <v>0.37966851944751101</v>
      </c>
      <c r="H46" s="261">
        <v>1.70394193461357</v>
      </c>
      <c r="I46" s="261">
        <v>1.13162755948251</v>
      </c>
      <c r="J46" s="261">
        <v>5.2150495406491498E-2</v>
      </c>
      <c r="K46" s="261">
        <v>3.0165513282106198E-3</v>
      </c>
      <c r="L46" s="261">
        <v>2.0000005732018801E-3</v>
      </c>
      <c r="M46" s="261">
        <v>2.0000005732018801E-3</v>
      </c>
      <c r="N46" s="261">
        <v>1.5750004513964799E-2</v>
      </c>
      <c r="O46" s="261">
        <v>1.5750004513964799E-2</v>
      </c>
      <c r="P46" s="261">
        <v>5.4508509394377E-2</v>
      </c>
    </row>
    <row r="47" spans="1:16" x14ac:dyDescent="0.25">
      <c r="A47" s="259">
        <v>2015</v>
      </c>
      <c r="B47" s="259">
        <v>1997</v>
      </c>
      <c r="C47" s="260" t="str">
        <f t="shared" si="0"/>
        <v>2015_1997</v>
      </c>
      <c r="D47" s="261">
        <v>2.8296328459159747E-2</v>
      </c>
      <c r="E47" s="261">
        <v>4.2364700422546177E-2</v>
      </c>
      <c r="F47" s="261">
        <v>8.8846537224948299E-2</v>
      </c>
      <c r="G47" s="261">
        <v>0.27724974708201</v>
      </c>
      <c r="H47" s="261">
        <v>1.7066952861631799</v>
      </c>
      <c r="I47" s="261">
        <v>0.87049946883360496</v>
      </c>
      <c r="J47" s="261">
        <v>5.2041331542795499E-2</v>
      </c>
      <c r="K47" s="261">
        <v>3.0158545698253602E-3</v>
      </c>
      <c r="L47" s="261">
        <v>2.0000005732018801E-3</v>
      </c>
      <c r="M47" s="261">
        <v>2.0000005732018801E-3</v>
      </c>
      <c r="N47" s="261">
        <v>1.5750004513964799E-2</v>
      </c>
      <c r="O47" s="261">
        <v>1.5750004513964799E-2</v>
      </c>
      <c r="P47" s="261">
        <v>5.4394409625172203E-2</v>
      </c>
    </row>
    <row r="48" spans="1:16" x14ac:dyDescent="0.25">
      <c r="A48" s="259">
        <v>2015</v>
      </c>
      <c r="B48" s="259">
        <v>1998</v>
      </c>
      <c r="C48" s="260" t="str">
        <f t="shared" si="0"/>
        <v>2015_1998</v>
      </c>
      <c r="D48" s="261">
        <v>2.8247730845658653E-2</v>
      </c>
      <c r="E48" s="261">
        <v>4.1552863943465523E-2</v>
      </c>
      <c r="F48" s="261">
        <v>8.8632861876823801E-2</v>
      </c>
      <c r="G48" s="261">
        <v>0.18719254724927401</v>
      </c>
      <c r="H48" s="261">
        <v>1.71481974207108</v>
      </c>
      <c r="I48" s="261">
        <v>0.62890030354779503</v>
      </c>
      <c r="J48" s="261">
        <v>5.1916172476594503E-2</v>
      </c>
      <c r="K48" s="261">
        <v>3.01688824934074E-3</v>
      </c>
      <c r="L48" s="261">
        <v>2.0000005732018801E-3</v>
      </c>
      <c r="M48" s="261">
        <v>2.0000005732018801E-3</v>
      </c>
      <c r="N48" s="261">
        <v>1.5750004513964799E-2</v>
      </c>
      <c r="O48" s="261">
        <v>1.5750004513964799E-2</v>
      </c>
      <c r="P48" s="261">
        <v>5.4263591421382699E-2</v>
      </c>
    </row>
    <row r="49" spans="1:16" x14ac:dyDescent="0.25">
      <c r="A49" s="259">
        <v>2015</v>
      </c>
      <c r="B49" s="259">
        <v>1999</v>
      </c>
      <c r="C49" s="260" t="str">
        <f t="shared" si="0"/>
        <v>2015_1999</v>
      </c>
      <c r="D49" s="261">
        <v>2.8263136931700319E-2</v>
      </c>
      <c r="E49" s="261">
        <v>4.0779490788334989E-2</v>
      </c>
      <c r="F49" s="261">
        <v>8.8703429880192503E-2</v>
      </c>
      <c r="G49" s="261">
        <v>0.104756169596146</v>
      </c>
      <c r="H49" s="261">
        <v>1.71287356096178</v>
      </c>
      <c r="I49" s="261">
        <v>0.39618943927989297</v>
      </c>
      <c r="J49" s="261">
        <v>5.1957507265482497E-2</v>
      </c>
      <c r="K49" s="261">
        <v>3.0209371248117001E-3</v>
      </c>
      <c r="L49" s="261">
        <v>2.0000005732018801E-3</v>
      </c>
      <c r="M49" s="261">
        <v>2.0000005732018801E-3</v>
      </c>
      <c r="N49" s="261">
        <v>1.5750004513964799E-2</v>
      </c>
      <c r="O49" s="261">
        <v>1.5750004513964799E-2</v>
      </c>
      <c r="P49" s="261">
        <v>5.4306795186003801E-2</v>
      </c>
    </row>
    <row r="50" spans="1:16" x14ac:dyDescent="0.25">
      <c r="A50" s="259">
        <v>2015</v>
      </c>
      <c r="B50" s="259">
        <v>2000</v>
      </c>
      <c r="C50" s="260" t="str">
        <f t="shared" si="0"/>
        <v>2015_2000</v>
      </c>
      <c r="D50" s="261">
        <v>2.8234794872620528E-2</v>
      </c>
      <c r="E50" s="261">
        <v>4.1217949804421235E-2</v>
      </c>
      <c r="F50" s="261">
        <v>8.8631943789925005E-2</v>
      </c>
      <c r="G50" s="261">
        <v>3.4948147080590797E-2</v>
      </c>
      <c r="H50" s="261">
        <v>1.7157106202201899</v>
      </c>
      <c r="I50" s="261">
        <v>0.18731036291526099</v>
      </c>
      <c r="J50" s="261">
        <v>5.1915634712645799E-2</v>
      </c>
      <c r="K50" s="261">
        <v>3.0188894758055298E-3</v>
      </c>
      <c r="L50" s="261">
        <v>2.0000005732018801E-3</v>
      </c>
      <c r="M50" s="261">
        <v>2.0000005732018801E-3</v>
      </c>
      <c r="N50" s="261">
        <v>1.5750004513964799E-2</v>
      </c>
      <c r="O50" s="261">
        <v>1.5750004513964799E-2</v>
      </c>
      <c r="P50" s="261">
        <v>5.4263029342134499E-2</v>
      </c>
    </row>
    <row r="51" spans="1:16" x14ac:dyDescent="0.25">
      <c r="A51" s="259">
        <v>2015</v>
      </c>
      <c r="B51" s="259">
        <v>2001</v>
      </c>
      <c r="C51" s="260" t="str">
        <f t="shared" si="0"/>
        <v>2015_2001</v>
      </c>
      <c r="D51" s="261">
        <v>2.8203189973008379E-2</v>
      </c>
      <c r="E51" s="261">
        <v>4.1143414314642468E-2</v>
      </c>
      <c r="F51" s="261">
        <v>8.8467843561482407E-2</v>
      </c>
      <c r="G51" s="261">
        <v>3.2304898528334597E-2</v>
      </c>
      <c r="H51" s="261">
        <v>1.7171996887838199</v>
      </c>
      <c r="I51" s="261">
        <v>0.17830324115339</v>
      </c>
      <c r="J51" s="261">
        <v>5.18195139783846E-2</v>
      </c>
      <c r="K51" s="261">
        <v>3.0164684666632098E-3</v>
      </c>
      <c r="L51" s="261">
        <v>2.0000005732018801E-3</v>
      </c>
      <c r="M51" s="261">
        <v>2.0000005732018801E-3</v>
      </c>
      <c r="N51" s="261">
        <v>1.5750004513964799E-2</v>
      </c>
      <c r="O51" s="261">
        <v>1.5750004513964799E-2</v>
      </c>
      <c r="P51" s="261">
        <v>5.4162562454799501E-2</v>
      </c>
    </row>
    <row r="52" spans="1:16" x14ac:dyDescent="0.25">
      <c r="A52" s="259">
        <v>2015</v>
      </c>
      <c r="B52" s="259">
        <v>2002</v>
      </c>
      <c r="C52" s="260" t="str">
        <f t="shared" si="0"/>
        <v>2015_2002</v>
      </c>
      <c r="D52" s="261">
        <v>2.82157001609552E-2</v>
      </c>
      <c r="E52" s="261">
        <v>4.110533914857728E-2</v>
      </c>
      <c r="F52" s="261">
        <v>8.8467822807719199E-2</v>
      </c>
      <c r="G52" s="261">
        <v>3.0605547598299001E-2</v>
      </c>
      <c r="H52" s="261">
        <v>1.7199746154526701</v>
      </c>
      <c r="I52" s="261">
        <v>0.17281981368958799</v>
      </c>
      <c r="J52" s="261">
        <v>5.1819501821991E-2</v>
      </c>
      <c r="K52" s="261">
        <v>3.0206946186399899E-3</v>
      </c>
      <c r="L52" s="261">
        <v>2.0000005732018801E-3</v>
      </c>
      <c r="M52" s="261">
        <v>2.0000005732018801E-3</v>
      </c>
      <c r="N52" s="261">
        <v>1.5750004513964799E-2</v>
      </c>
      <c r="O52" s="261">
        <v>1.5750004513964799E-2</v>
      </c>
      <c r="P52" s="261">
        <v>5.41625497487477E-2</v>
      </c>
    </row>
    <row r="53" spans="1:16" x14ac:dyDescent="0.25">
      <c r="A53" s="259">
        <v>2015</v>
      </c>
      <c r="B53" s="259">
        <v>2003</v>
      </c>
      <c r="C53" s="260" t="str">
        <f t="shared" si="0"/>
        <v>2015_2003</v>
      </c>
      <c r="D53" s="261">
        <v>2.8111128848378533E-2</v>
      </c>
      <c r="E53" s="261">
        <v>4.1248637907265323E-2</v>
      </c>
      <c r="F53" s="261">
        <v>8.8067045997270402E-2</v>
      </c>
      <c r="G53" s="261">
        <v>2.6981085333594602E-2</v>
      </c>
      <c r="H53" s="261">
        <v>1.7236112401958901</v>
      </c>
      <c r="I53" s="261">
        <v>0.15649939694024001</v>
      </c>
      <c r="J53" s="261">
        <v>5.1584749185381001E-2</v>
      </c>
      <c r="K53" s="261">
        <v>3.0265686189114602E-3</v>
      </c>
      <c r="L53" s="261">
        <v>2.0000005732018801E-3</v>
      </c>
      <c r="M53" s="261">
        <v>2.0000005732018801E-3</v>
      </c>
      <c r="N53" s="261">
        <v>1.5750004513964799E-2</v>
      </c>
      <c r="O53" s="261">
        <v>1.5750004513964799E-2</v>
      </c>
      <c r="P53" s="261">
        <v>5.3917182639609602E-2</v>
      </c>
    </row>
    <row r="54" spans="1:16" x14ac:dyDescent="0.25">
      <c r="A54" s="259">
        <v>2015</v>
      </c>
      <c r="B54" s="259">
        <v>2004</v>
      </c>
      <c r="C54" s="260" t="str">
        <f t="shared" si="0"/>
        <v>2015_2004</v>
      </c>
      <c r="D54" s="261">
        <v>2.8282351536989089E-2</v>
      </c>
      <c r="E54" s="261">
        <v>4.3023348035713622E-2</v>
      </c>
      <c r="F54" s="261">
        <v>8.8811985869925295E-2</v>
      </c>
      <c r="G54" s="261">
        <v>8.1824499888180097E-3</v>
      </c>
      <c r="H54" s="261">
        <v>1.71624883671715</v>
      </c>
      <c r="I54" s="261">
        <v>3.10169628848696E-2</v>
      </c>
      <c r="J54" s="261">
        <v>5.2021093291782401E-2</v>
      </c>
      <c r="K54" s="261">
        <v>2.0169079075493601E-4</v>
      </c>
      <c r="L54" s="261">
        <v>2.0000005732018801E-3</v>
      </c>
      <c r="M54" s="261">
        <v>2.0000005732018801E-3</v>
      </c>
      <c r="N54" s="261">
        <v>1.5750004513964799E-2</v>
      </c>
      <c r="O54" s="261">
        <v>1.5750004513964799E-2</v>
      </c>
      <c r="P54" s="261">
        <v>5.4373256290254197E-2</v>
      </c>
    </row>
    <row r="55" spans="1:16" x14ac:dyDescent="0.25">
      <c r="A55" s="259">
        <v>2015</v>
      </c>
      <c r="B55" s="259">
        <v>2005</v>
      </c>
      <c r="C55" s="260" t="str">
        <f t="shared" si="0"/>
        <v>2015_2005</v>
      </c>
      <c r="D55" s="261">
        <v>2.7065952465673001E-2</v>
      </c>
      <c r="E55" s="261">
        <v>4.1183283465951646E-2</v>
      </c>
      <c r="F55" s="261">
        <v>8.8612597400022697E-2</v>
      </c>
      <c r="G55" s="261">
        <v>7.4814986095146797E-3</v>
      </c>
      <c r="H55" s="261">
        <v>1.7165108260917801</v>
      </c>
      <c r="I55" s="261">
        <v>2.9526207476112599E-2</v>
      </c>
      <c r="J55" s="261">
        <v>5.1904302679653701E-2</v>
      </c>
      <c r="K55" s="261">
        <v>2.01533108359265E-4</v>
      </c>
      <c r="L55" s="261">
        <v>2.0000005732018801E-3</v>
      </c>
      <c r="M55" s="261">
        <v>2.0000005732018801E-3</v>
      </c>
      <c r="N55" s="261">
        <v>1.5750004513964799E-2</v>
      </c>
      <c r="O55" s="261">
        <v>1.5750004513964799E-2</v>
      </c>
      <c r="P55" s="261">
        <v>5.4251184924895703E-2</v>
      </c>
    </row>
    <row r="56" spans="1:16" x14ac:dyDescent="0.25">
      <c r="A56" s="259">
        <v>2015</v>
      </c>
      <c r="B56" s="259">
        <v>2006</v>
      </c>
      <c r="C56" s="260" t="str">
        <f t="shared" si="0"/>
        <v>2015_2006</v>
      </c>
      <c r="D56" s="261">
        <v>2.7572075023695675E-2</v>
      </c>
      <c r="E56" s="261">
        <v>4.1624256371597661E-2</v>
      </c>
      <c r="F56" s="261">
        <v>8.8743681836433205E-2</v>
      </c>
      <c r="G56" s="261">
        <v>6.25864716647414E-3</v>
      </c>
      <c r="H56" s="261">
        <v>1.71425303472591</v>
      </c>
      <c r="I56" s="261">
        <v>2.4970592849772901E-2</v>
      </c>
      <c r="J56" s="261">
        <v>5.1981084609804502E-2</v>
      </c>
      <c r="K56" s="261">
        <v>2.01422010397329E-4</v>
      </c>
      <c r="L56" s="261">
        <v>2.0000005732018801E-3</v>
      </c>
      <c r="M56" s="261">
        <v>2.0000005732018801E-3</v>
      </c>
      <c r="N56" s="261">
        <v>1.5750004513964799E-2</v>
      </c>
      <c r="O56" s="261">
        <v>1.5750004513964799E-2</v>
      </c>
      <c r="P56" s="261">
        <v>5.4331438593213099E-2</v>
      </c>
    </row>
    <row r="57" spans="1:16" x14ac:dyDescent="0.25">
      <c r="A57" s="259">
        <v>2015</v>
      </c>
      <c r="B57" s="259">
        <v>2007</v>
      </c>
      <c r="C57" s="260" t="str">
        <f t="shared" si="0"/>
        <v>2015_2007</v>
      </c>
      <c r="D57" s="261">
        <v>2.6462731706256088E-2</v>
      </c>
      <c r="E57" s="261">
        <v>4.0297545382419114E-2</v>
      </c>
      <c r="F57" s="261">
        <v>8.8264620037158306E-2</v>
      </c>
      <c r="G57" s="261">
        <v>6.2686409340247697E-3</v>
      </c>
      <c r="H57" s="261">
        <v>1.7054325459306101</v>
      </c>
      <c r="I57" s="261">
        <v>2.6242559469603601E-2</v>
      </c>
      <c r="J57" s="261">
        <v>5.1700477005904001E-2</v>
      </c>
      <c r="K57" s="261">
        <v>2.0170034107382901E-4</v>
      </c>
      <c r="L57" s="261">
        <v>2.0000005732018801E-3</v>
      </c>
      <c r="M57" s="261">
        <v>2.0000005732018801E-3</v>
      </c>
      <c r="N57" s="261">
        <v>1.5750004513964799E-2</v>
      </c>
      <c r="O57" s="261">
        <v>1.5750004513964799E-2</v>
      </c>
      <c r="P57" s="261">
        <v>5.4038143158641999E-2</v>
      </c>
    </row>
    <row r="58" spans="1:16" x14ac:dyDescent="0.25">
      <c r="A58" s="259">
        <v>2015</v>
      </c>
      <c r="B58" s="259">
        <v>2008</v>
      </c>
      <c r="C58" s="260" t="str">
        <f t="shared" si="0"/>
        <v>2015_2008</v>
      </c>
      <c r="D58" s="261">
        <v>2.5840137971499415E-2</v>
      </c>
      <c r="E58" s="261">
        <v>3.9106166175436316E-2</v>
      </c>
      <c r="F58" s="261">
        <v>1.32114336310602E-2</v>
      </c>
      <c r="G58" s="261">
        <v>5.95981411445024E-3</v>
      </c>
      <c r="H58" s="261">
        <v>3.0280109625124601E-2</v>
      </c>
      <c r="I58" s="261">
        <v>2.5322974231282502E-2</v>
      </c>
      <c r="J58" s="261">
        <v>4.1536136841365699E-3</v>
      </c>
      <c r="K58" s="261">
        <v>2.3020752566932701E-4</v>
      </c>
      <c r="L58" s="261">
        <v>2.0000005732018801E-3</v>
      </c>
      <c r="M58" s="261">
        <v>2.0000005732018801E-3</v>
      </c>
      <c r="N58" s="261">
        <v>1.5750004513964799E-2</v>
      </c>
      <c r="O58" s="261">
        <v>1.5750004513964799E-2</v>
      </c>
      <c r="P58" s="261">
        <v>4.3414216635454797E-3</v>
      </c>
    </row>
    <row r="59" spans="1:16" x14ac:dyDescent="0.25">
      <c r="A59" s="259">
        <v>2015</v>
      </c>
      <c r="B59" s="259">
        <v>2009</v>
      </c>
      <c r="C59" s="260" t="str">
        <f t="shared" si="0"/>
        <v>2015_2009</v>
      </c>
      <c r="D59" s="261">
        <v>2.5287016639832273E-2</v>
      </c>
      <c r="E59" s="261">
        <v>3.8275458043073779E-2</v>
      </c>
      <c r="F59" s="261">
        <v>1.2714973006663299E-2</v>
      </c>
      <c r="G59" s="261">
        <v>5.3624698761718503E-3</v>
      </c>
      <c r="H59" s="261">
        <v>2.9666288360036701E-2</v>
      </c>
      <c r="I59" s="261">
        <v>2.37673185177644E-2</v>
      </c>
      <c r="J59" s="261">
        <v>3.9545198944946304E-3</v>
      </c>
      <c r="K59" s="261">
        <v>2.5873247143081302E-4</v>
      </c>
      <c r="L59" s="261">
        <v>2.0000005732018801E-3</v>
      </c>
      <c r="M59" s="261">
        <v>2.0000005732018801E-3</v>
      </c>
      <c r="N59" s="261">
        <v>1.5750004513964799E-2</v>
      </c>
      <c r="O59" s="261">
        <v>1.5750004513964799E-2</v>
      </c>
      <c r="P59" s="261">
        <v>4.13332573620154E-3</v>
      </c>
    </row>
    <row r="60" spans="1:16" x14ac:dyDescent="0.25">
      <c r="A60" s="259">
        <v>2015</v>
      </c>
      <c r="B60" s="259">
        <v>2010</v>
      </c>
      <c r="C60" s="260" t="str">
        <f t="shared" si="0"/>
        <v>2015_2010</v>
      </c>
      <c r="D60" s="261">
        <v>2.4022478430413882E-2</v>
      </c>
      <c r="E60" s="261">
        <v>3.6295036366426107E-2</v>
      </c>
      <c r="F60" s="261">
        <v>1.23387990919063E-2</v>
      </c>
      <c r="G60" s="261">
        <v>5.0057133643265804E-3</v>
      </c>
      <c r="H60" s="261">
        <v>2.9272046502369801E-2</v>
      </c>
      <c r="I60" s="261">
        <v>2.2676001278168701E-2</v>
      </c>
      <c r="J60" s="261">
        <v>3.7715439281754701E-3</v>
      </c>
      <c r="K60" s="261">
        <v>3.1494362155409903E-4</v>
      </c>
      <c r="L60" s="261">
        <v>2.0000005732018801E-3</v>
      </c>
      <c r="M60" s="261">
        <v>2.0000005732018801E-3</v>
      </c>
      <c r="N60" s="261">
        <v>1.5750004513964799E-2</v>
      </c>
      <c r="O60" s="261">
        <v>1.5750004513964799E-2</v>
      </c>
      <c r="P60" s="261">
        <v>3.9420764086292399E-3</v>
      </c>
    </row>
    <row r="61" spans="1:16" x14ac:dyDescent="0.25">
      <c r="A61" s="259">
        <v>2015</v>
      </c>
      <c r="B61" s="259">
        <v>2011</v>
      </c>
      <c r="C61" s="260" t="str">
        <f t="shared" si="0"/>
        <v>2015_2011</v>
      </c>
      <c r="D61" s="261">
        <v>2.4849173965335859E-2</v>
      </c>
      <c r="E61" s="261">
        <v>3.7541790875660598E-2</v>
      </c>
      <c r="F61" s="261">
        <v>1.17201352188492E-2</v>
      </c>
      <c r="G61" s="261">
        <v>5.1781530958676198E-3</v>
      </c>
      <c r="H61" s="261">
        <v>2.85980648396017E-2</v>
      </c>
      <c r="I61" s="261">
        <v>2.26374701427869E-2</v>
      </c>
      <c r="J61" s="261">
        <v>3.55928241700976E-3</v>
      </c>
      <c r="K61" s="261">
        <v>4.2760818445674399E-4</v>
      </c>
      <c r="L61" s="261">
        <v>2.0000005732018801E-3</v>
      </c>
      <c r="M61" s="261">
        <v>2.0000005732018801E-3</v>
      </c>
      <c r="N61" s="261">
        <v>1.5750004513964799E-2</v>
      </c>
      <c r="O61" s="261">
        <v>1.5750004513964799E-2</v>
      </c>
      <c r="P61" s="261">
        <v>3.7202173738251302E-3</v>
      </c>
    </row>
    <row r="62" spans="1:16" x14ac:dyDescent="0.25">
      <c r="A62" s="259">
        <v>2015</v>
      </c>
      <c r="B62" s="259">
        <v>2012</v>
      </c>
      <c r="C62" s="260" t="str">
        <f t="shared" si="0"/>
        <v>2015_2012</v>
      </c>
      <c r="D62" s="261">
        <v>2.2726199874835887E-2</v>
      </c>
      <c r="E62" s="261">
        <v>3.4342481139355778E-2</v>
      </c>
      <c r="F62" s="261">
        <v>1.1172966924410801E-2</v>
      </c>
      <c r="G62" s="261">
        <v>4.6719697391903901E-3</v>
      </c>
      <c r="H62" s="261">
        <v>2.80016131918971E-2</v>
      </c>
      <c r="I62" s="261">
        <v>2.1174071763702802E-2</v>
      </c>
      <c r="J62" s="261">
        <v>3.3459921731509501E-3</v>
      </c>
      <c r="K62" s="261">
        <v>6.2510485305225896E-4</v>
      </c>
      <c r="L62" s="261">
        <v>2.0000005732018801E-3</v>
      </c>
      <c r="M62" s="261">
        <v>2.0000005732018801E-3</v>
      </c>
      <c r="N62" s="261">
        <v>1.5750004513964799E-2</v>
      </c>
      <c r="O62" s="261">
        <v>1.5750004513964799E-2</v>
      </c>
      <c r="P62" s="261">
        <v>3.4972830916004702E-3</v>
      </c>
    </row>
    <row r="63" spans="1:16" x14ac:dyDescent="0.25">
      <c r="A63" s="259">
        <v>2015</v>
      </c>
      <c r="B63" s="259">
        <v>2013</v>
      </c>
      <c r="C63" s="260" t="str">
        <f t="shared" si="0"/>
        <v>2015_2013</v>
      </c>
      <c r="D63" s="261">
        <v>2.207117262526849E-2</v>
      </c>
      <c r="E63" s="261">
        <v>3.3437135429531535E-2</v>
      </c>
      <c r="F63" s="261">
        <v>1.0538652385286101E-2</v>
      </c>
      <c r="G63" s="261">
        <v>4.3331904344907097E-3</v>
      </c>
      <c r="H63" s="261">
        <v>2.7295102389071901E-2</v>
      </c>
      <c r="I63" s="261">
        <v>2.0031654004771401E-2</v>
      </c>
      <c r="J63" s="261">
        <v>3.1171959056035502E-3</v>
      </c>
      <c r="K63" s="261">
        <v>9.4130668505671095E-4</v>
      </c>
      <c r="L63" s="261">
        <v>2.0000005732018801E-3</v>
      </c>
      <c r="M63" s="261">
        <v>2.0000005732018801E-3</v>
      </c>
      <c r="N63" s="261">
        <v>1.5750004513964799E-2</v>
      </c>
      <c r="O63" s="261">
        <v>1.5750004513964799E-2</v>
      </c>
      <c r="P63" s="261">
        <v>3.25814167210298E-3</v>
      </c>
    </row>
    <row r="64" spans="1:16" x14ac:dyDescent="0.25">
      <c r="A64" s="259">
        <v>2015</v>
      </c>
      <c r="B64" s="259">
        <v>2014</v>
      </c>
      <c r="C64" s="260" t="str">
        <f t="shared" si="0"/>
        <v>2015_2014</v>
      </c>
      <c r="D64" s="261">
        <v>2.2159057266570303E-2</v>
      </c>
      <c r="E64" s="261">
        <v>3.3518826142133001E-2</v>
      </c>
      <c r="F64" s="261">
        <v>1.01821229438534E-2</v>
      </c>
      <c r="G64" s="261">
        <v>4.3386864401941299E-3</v>
      </c>
      <c r="H64" s="261">
        <v>2.6979075647823501E-2</v>
      </c>
      <c r="I64" s="261">
        <v>1.96854192910111E-2</v>
      </c>
      <c r="J64" s="261">
        <v>2.9107929982929901E-3</v>
      </c>
      <c r="K64" s="261">
        <v>1.3194376413656901E-3</v>
      </c>
      <c r="L64" s="261">
        <v>2.0000005732018801E-3</v>
      </c>
      <c r="M64" s="261">
        <v>2.0000005732018801E-3</v>
      </c>
      <c r="N64" s="261">
        <v>1.5750004513964799E-2</v>
      </c>
      <c r="O64" s="261">
        <v>1.5750004513964799E-2</v>
      </c>
      <c r="P64" s="261">
        <v>3.04240614122317E-3</v>
      </c>
    </row>
    <row r="65" spans="1:16" x14ac:dyDescent="0.25">
      <c r="A65" s="259">
        <v>2015</v>
      </c>
      <c r="B65" s="259">
        <v>2015</v>
      </c>
      <c r="C65" s="260" t="str">
        <f t="shared" si="0"/>
        <v>2015_2015</v>
      </c>
      <c r="D65" s="261">
        <v>2.1742676662553896E-2</v>
      </c>
      <c r="E65" s="261">
        <v>3.2935006482617518E-2</v>
      </c>
      <c r="F65" s="261">
        <v>9.5826883215397399E-3</v>
      </c>
      <c r="G65" s="261">
        <v>4.1514514162230799E-3</v>
      </c>
      <c r="H65" s="261">
        <v>2.63285427603057E-2</v>
      </c>
      <c r="I65" s="261">
        <v>1.8638132747908501E-2</v>
      </c>
      <c r="J65" s="261">
        <v>2.6708792289998401E-3</v>
      </c>
      <c r="K65" s="261">
        <v>1.67327978775066E-3</v>
      </c>
      <c r="L65" s="261">
        <v>2.0000005732018801E-3</v>
      </c>
      <c r="M65" s="261">
        <v>2.0000005732018801E-3</v>
      </c>
      <c r="N65" s="261">
        <v>1.5750004513964799E-2</v>
      </c>
      <c r="O65" s="261">
        <v>1.5750004513964799E-2</v>
      </c>
      <c r="P65" s="261">
        <v>2.7916445358841702E-3</v>
      </c>
    </row>
    <row r="66" spans="1:16" x14ac:dyDescent="0.25">
      <c r="A66" s="259">
        <v>2016</v>
      </c>
      <c r="B66" s="259">
        <v>1972</v>
      </c>
      <c r="C66" s="260" t="str">
        <f t="shared" si="0"/>
        <v>2016_1972</v>
      </c>
      <c r="D66" s="261">
        <v>3.8100353126034762E-2</v>
      </c>
      <c r="E66" s="261">
        <v>8.5634470255692E-2</v>
      </c>
      <c r="F66" s="261">
        <v>0.78386043093588498</v>
      </c>
      <c r="G66" s="261">
        <v>6.5701030598166401</v>
      </c>
      <c r="H66" s="261">
        <v>2.0165846706985202</v>
      </c>
      <c r="I66" s="261">
        <v>6.2089199611219099</v>
      </c>
      <c r="J66" s="261">
        <v>0.54669381127722105</v>
      </c>
      <c r="K66" s="261">
        <v>5.7635622592219403E-2</v>
      </c>
      <c r="L66" s="261">
        <v>2.0000005732018801E-3</v>
      </c>
      <c r="M66" s="261">
        <v>2.0000005732018801E-3</v>
      </c>
      <c r="N66" s="261">
        <v>1.5750004513964799E-2</v>
      </c>
      <c r="O66" s="261">
        <v>1.5750004513964799E-2</v>
      </c>
      <c r="P66" s="261">
        <v>0.57141287950531805</v>
      </c>
    </row>
    <row r="67" spans="1:16" x14ac:dyDescent="0.25">
      <c r="A67" s="259">
        <v>2016</v>
      </c>
      <c r="B67" s="259">
        <v>1973</v>
      </c>
      <c r="C67" s="260" t="str">
        <f t="shared" si="0"/>
        <v>2016_1973</v>
      </c>
      <c r="D67" s="261">
        <v>3.7375520333282501E-2</v>
      </c>
      <c r="E67" s="261">
        <v>8.4829406988859379E-2</v>
      </c>
      <c r="F67" s="261">
        <v>0.76091154114821402</v>
      </c>
      <c r="G67" s="261">
        <v>6.6402953820461601</v>
      </c>
      <c r="H67" s="261">
        <v>2.0526328065221899</v>
      </c>
      <c r="I67" s="261">
        <v>6.1950027803443399</v>
      </c>
      <c r="J67" s="261">
        <v>0.53068839050655703</v>
      </c>
      <c r="K67" s="261">
        <v>5.77250054285822E-2</v>
      </c>
      <c r="L67" s="261">
        <v>2.0000005732018801E-3</v>
      </c>
      <c r="M67" s="261">
        <v>2.0000005732018801E-3</v>
      </c>
      <c r="N67" s="261">
        <v>1.5750004513964799E-2</v>
      </c>
      <c r="O67" s="261">
        <v>1.5750004513964799E-2</v>
      </c>
      <c r="P67" s="261">
        <v>0.55468376463040803</v>
      </c>
    </row>
    <row r="68" spans="1:16" x14ac:dyDescent="0.25">
      <c r="A68" s="259">
        <v>2016</v>
      </c>
      <c r="B68" s="259">
        <v>1974</v>
      </c>
      <c r="C68" s="260" t="str">
        <f t="shared" si="0"/>
        <v>2016_1974</v>
      </c>
      <c r="D68" s="261">
        <v>3.8027480490604525E-2</v>
      </c>
      <c r="E68" s="261">
        <v>8.3731384104396137E-2</v>
      </c>
      <c r="F68" s="261">
        <v>0.77925469985947204</v>
      </c>
      <c r="G68" s="261">
        <v>6.6289083688502002</v>
      </c>
      <c r="H68" s="261">
        <v>2.02646590646409</v>
      </c>
      <c r="I68" s="261">
        <v>6.07336607750055</v>
      </c>
      <c r="J68" s="261">
        <v>0.54348160081664698</v>
      </c>
      <c r="K68" s="261">
        <v>5.76273057922971E-2</v>
      </c>
      <c r="L68" s="261">
        <v>2.0000005732018801E-3</v>
      </c>
      <c r="M68" s="261">
        <v>2.0000005732018801E-3</v>
      </c>
      <c r="N68" s="261">
        <v>1.5750004513964799E-2</v>
      </c>
      <c r="O68" s="261">
        <v>1.5750004513964799E-2</v>
      </c>
      <c r="P68" s="261">
        <v>0.56805542714168999</v>
      </c>
    </row>
    <row r="69" spans="1:16" x14ac:dyDescent="0.25">
      <c r="A69" s="259">
        <v>2016</v>
      </c>
      <c r="B69" s="259">
        <v>1975</v>
      </c>
      <c r="C69" s="260" t="str">
        <f t="shared" si="0"/>
        <v>2016_1975</v>
      </c>
      <c r="D69" s="261">
        <v>3.7994485036798448E-2</v>
      </c>
      <c r="E69" s="261">
        <v>7.763492822608016E-2</v>
      </c>
      <c r="F69" s="261">
        <v>0.77879250152510904</v>
      </c>
      <c r="G69" s="261">
        <v>2.1922743248332401</v>
      </c>
      <c r="H69" s="261">
        <v>2.0348859515492599</v>
      </c>
      <c r="I69" s="261">
        <v>5.8375667302807601</v>
      </c>
      <c r="J69" s="261">
        <v>0.54315924627621304</v>
      </c>
      <c r="K69" s="261">
        <v>5.2273207999000801E-2</v>
      </c>
      <c r="L69" s="261">
        <v>2.0000005732018801E-3</v>
      </c>
      <c r="M69" s="261">
        <v>2.0000005732018801E-3</v>
      </c>
      <c r="N69" s="261">
        <v>1.5750004513964799E-2</v>
      </c>
      <c r="O69" s="261">
        <v>1.5750004513964799E-2</v>
      </c>
      <c r="P69" s="261">
        <v>0.56771849715936495</v>
      </c>
    </row>
    <row r="70" spans="1:16" x14ac:dyDescent="0.25">
      <c r="A70" s="259">
        <v>2016</v>
      </c>
      <c r="B70" s="259">
        <v>1976</v>
      </c>
      <c r="C70" s="260" t="str">
        <f t="shared" si="0"/>
        <v>2016_1976</v>
      </c>
      <c r="D70" s="261">
        <v>3.8206604026363639E-2</v>
      </c>
      <c r="E70" s="261">
        <v>7.6964505671825001E-2</v>
      </c>
      <c r="F70" s="261">
        <v>0.78556254022571403</v>
      </c>
      <c r="G70" s="261">
        <v>1.5700882573017201</v>
      </c>
      <c r="H70" s="261">
        <v>2.01616804444815</v>
      </c>
      <c r="I70" s="261">
        <v>3.9863886692431998</v>
      </c>
      <c r="J70" s="261">
        <v>0.54788092645505404</v>
      </c>
      <c r="K70" s="261">
        <v>5.2545661734359303E-2</v>
      </c>
      <c r="L70" s="261">
        <v>2.0000005732018801E-3</v>
      </c>
      <c r="M70" s="261">
        <v>2.0000005732018801E-3</v>
      </c>
      <c r="N70" s="261">
        <v>1.5750004513964799E-2</v>
      </c>
      <c r="O70" s="261">
        <v>1.5750004513964799E-2</v>
      </c>
      <c r="P70" s="261">
        <v>0.57265367076374796</v>
      </c>
    </row>
    <row r="71" spans="1:16" x14ac:dyDescent="0.25">
      <c r="A71" s="259">
        <v>2016</v>
      </c>
      <c r="B71" s="259">
        <v>1977</v>
      </c>
      <c r="C71" s="260" t="str">
        <f t="shared" si="0"/>
        <v>2016_1977</v>
      </c>
      <c r="D71" s="261">
        <v>3.7886795969390534E-2</v>
      </c>
      <c r="E71" s="261">
        <v>7.58703038408646E-2</v>
      </c>
      <c r="F71" s="261">
        <v>0.77605810029838196</v>
      </c>
      <c r="G71" s="261">
        <v>1.2046968321603799</v>
      </c>
      <c r="H71" s="261">
        <v>2.0376603725303899</v>
      </c>
      <c r="I71" s="261">
        <v>2.8488097979557301</v>
      </c>
      <c r="J71" s="261">
        <v>0.54125217179049601</v>
      </c>
      <c r="K71" s="261">
        <v>5.2306457815925599E-2</v>
      </c>
      <c r="L71" s="261">
        <v>2.0000005732018801E-3</v>
      </c>
      <c r="M71" s="261">
        <v>2.0000005732018801E-3</v>
      </c>
      <c r="N71" s="261">
        <v>1.5750004513964799E-2</v>
      </c>
      <c r="O71" s="261">
        <v>1.5750004513964799E-2</v>
      </c>
      <c r="P71" s="261">
        <v>0.56572519322792103</v>
      </c>
    </row>
    <row r="72" spans="1:16" x14ac:dyDescent="0.25">
      <c r="A72" s="259">
        <v>2016</v>
      </c>
      <c r="B72" s="259">
        <v>1978</v>
      </c>
      <c r="C72" s="260" t="str">
        <f t="shared" si="0"/>
        <v>2016_1978</v>
      </c>
      <c r="D72" s="261">
        <v>3.7954192502015434E-2</v>
      </c>
      <c r="E72" s="261">
        <v>7.5227874967902314E-2</v>
      </c>
      <c r="F72" s="261">
        <v>0.77815797678968601</v>
      </c>
      <c r="G72" s="261">
        <v>1.15867694163452</v>
      </c>
      <c r="H72" s="261">
        <v>2.0263192819641</v>
      </c>
      <c r="I72" s="261">
        <v>2.8013884859895302</v>
      </c>
      <c r="J72" s="261">
        <v>0.54271670480802803</v>
      </c>
      <c r="K72" s="261">
        <v>5.1903901136228302E-2</v>
      </c>
      <c r="L72" s="261">
        <v>2.0000005732018801E-3</v>
      </c>
      <c r="M72" s="261">
        <v>2.0000005732018801E-3</v>
      </c>
      <c r="N72" s="261">
        <v>1.5750004513964799E-2</v>
      </c>
      <c r="O72" s="261">
        <v>1.5750004513964799E-2</v>
      </c>
      <c r="P72" s="261">
        <v>0.56725594592973705</v>
      </c>
    </row>
    <row r="73" spans="1:16" x14ac:dyDescent="0.25">
      <c r="A73" s="259">
        <v>2016</v>
      </c>
      <c r="B73" s="259">
        <v>1979</v>
      </c>
      <c r="C73" s="260" t="str">
        <f t="shared" si="0"/>
        <v>2016_1979</v>
      </c>
      <c r="D73" s="261">
        <v>3.813687730132196E-2</v>
      </c>
      <c r="E73" s="261">
        <v>7.4625778944112459E-2</v>
      </c>
      <c r="F73" s="261">
        <v>0.78317332886452895</v>
      </c>
      <c r="G73" s="261">
        <v>1.1600321883742899</v>
      </c>
      <c r="H73" s="261">
        <v>2.0204517384460901</v>
      </c>
      <c r="I73" s="261">
        <v>2.7804523361549598</v>
      </c>
      <c r="J73" s="261">
        <v>0.54621460039311198</v>
      </c>
      <c r="K73" s="261">
        <v>5.1733668144829499E-2</v>
      </c>
      <c r="L73" s="261">
        <v>2.0000005732018801E-3</v>
      </c>
      <c r="M73" s="261">
        <v>2.0000005732018801E-3</v>
      </c>
      <c r="N73" s="261">
        <v>1.5750004513964799E-2</v>
      </c>
      <c r="O73" s="261">
        <v>1.5750004513964799E-2</v>
      </c>
      <c r="P73" s="261">
        <v>0.57091200083149696</v>
      </c>
    </row>
    <row r="74" spans="1:16" x14ac:dyDescent="0.25">
      <c r="A74" s="259">
        <v>2016</v>
      </c>
      <c r="B74" s="259">
        <v>1980</v>
      </c>
      <c r="C74" s="260" t="str">
        <f t="shared" si="0"/>
        <v>2016_1980</v>
      </c>
      <c r="D74" s="261">
        <v>3.8090379507834171E-2</v>
      </c>
      <c r="E74" s="261">
        <v>7.2151187051398655E-2</v>
      </c>
      <c r="F74" s="261">
        <v>0.34859323747752602</v>
      </c>
      <c r="G74" s="261">
        <v>0.767305595339414</v>
      </c>
      <c r="H74" s="261">
        <v>1.77244638852961</v>
      </c>
      <c r="I74" s="261">
        <v>2.2161344485457302</v>
      </c>
      <c r="J74" s="261">
        <v>0.27931924834732302</v>
      </c>
      <c r="K74" s="261">
        <v>4.87153236582911E-2</v>
      </c>
      <c r="L74" s="261">
        <v>2.0000005732018801E-3</v>
      </c>
      <c r="M74" s="261">
        <v>2.0000005732018801E-3</v>
      </c>
      <c r="N74" s="261">
        <v>1.5750004513964799E-2</v>
      </c>
      <c r="O74" s="261">
        <v>1.5750004513964799E-2</v>
      </c>
      <c r="P74" s="261">
        <v>0.29194882529678201</v>
      </c>
    </row>
    <row r="75" spans="1:16" x14ac:dyDescent="0.25">
      <c r="A75" s="259">
        <v>2016</v>
      </c>
      <c r="B75" s="259">
        <v>1981</v>
      </c>
      <c r="C75" s="260" t="str">
        <f t="shared" si="0"/>
        <v>2016_1981</v>
      </c>
      <c r="D75" s="261">
        <v>3.8063122969162512E-2</v>
      </c>
      <c r="E75" s="261">
        <v>5.2716146545220575E-2</v>
      </c>
      <c r="F75" s="261">
        <v>0.348284188043328</v>
      </c>
      <c r="G75" s="261">
        <v>0.59513365651378602</v>
      </c>
      <c r="H75" s="261">
        <v>1.7753823816635399</v>
      </c>
      <c r="I75" s="261">
        <v>1.6830688235881199</v>
      </c>
      <c r="J75" s="261">
        <v>0.279071614582862</v>
      </c>
      <c r="K75" s="261">
        <v>1.8634380499078999E-2</v>
      </c>
      <c r="L75" s="261">
        <v>2.0000005732018801E-3</v>
      </c>
      <c r="M75" s="261">
        <v>2.0000005732018801E-3</v>
      </c>
      <c r="N75" s="261">
        <v>1.5750004513964799E-2</v>
      </c>
      <c r="O75" s="261">
        <v>1.5750004513964799E-2</v>
      </c>
      <c r="P75" s="261">
        <v>0.29168999463235001</v>
      </c>
    </row>
    <row r="76" spans="1:16" x14ac:dyDescent="0.25">
      <c r="A76" s="259">
        <v>2016</v>
      </c>
      <c r="B76" s="259">
        <v>1982</v>
      </c>
      <c r="C76" s="260" t="str">
        <f t="shared" si="0"/>
        <v>2016_1982</v>
      </c>
      <c r="D76" s="261">
        <v>3.8157134589111553E-2</v>
      </c>
      <c r="E76" s="261">
        <v>5.2419622968440632E-2</v>
      </c>
      <c r="F76" s="261">
        <v>0.34958228644385397</v>
      </c>
      <c r="G76" s="261">
        <v>0.57966976901906297</v>
      </c>
      <c r="H76" s="261">
        <v>1.7710834275409</v>
      </c>
      <c r="I76" s="261">
        <v>1.6956411087902601</v>
      </c>
      <c r="J76" s="261">
        <v>0.28011174913090903</v>
      </c>
      <c r="K76" s="261">
        <v>1.86030877960492E-2</v>
      </c>
      <c r="L76" s="261">
        <v>2.0000005732018801E-3</v>
      </c>
      <c r="M76" s="261">
        <v>2.0000005732018801E-3</v>
      </c>
      <c r="N76" s="261">
        <v>1.5750004513964799E-2</v>
      </c>
      <c r="O76" s="261">
        <v>1.5750004513964799E-2</v>
      </c>
      <c r="P76" s="261">
        <v>0.29277715944913002</v>
      </c>
    </row>
    <row r="77" spans="1:16" x14ac:dyDescent="0.25">
      <c r="A77" s="259">
        <v>2016</v>
      </c>
      <c r="B77" s="259">
        <v>1983</v>
      </c>
      <c r="C77" s="260" t="str">
        <f t="shared" si="0"/>
        <v>2016_1983</v>
      </c>
      <c r="D77" s="261">
        <v>3.7643416759298484E-2</v>
      </c>
      <c r="E77" s="261">
        <v>5.186351474760708E-2</v>
      </c>
      <c r="F77" s="261">
        <v>0.20266997257178301</v>
      </c>
      <c r="G77" s="261">
        <v>0.53086170409228395</v>
      </c>
      <c r="H77" s="261">
        <v>1.51433093890078</v>
      </c>
      <c r="I77" s="261">
        <v>1.60525733673694</v>
      </c>
      <c r="J77" s="261">
        <v>0.25568895625229998</v>
      </c>
      <c r="K77" s="261">
        <v>1.8527272246367198E-2</v>
      </c>
      <c r="L77" s="261">
        <v>2.0000005732018801E-3</v>
      </c>
      <c r="M77" s="261">
        <v>2.0000005732018801E-3</v>
      </c>
      <c r="N77" s="261">
        <v>1.5750004513964799E-2</v>
      </c>
      <c r="O77" s="261">
        <v>1.5750004513964799E-2</v>
      </c>
      <c r="P77" s="261">
        <v>0.26725007625108999</v>
      </c>
    </row>
    <row r="78" spans="1:16" x14ac:dyDescent="0.25">
      <c r="A78" s="259">
        <v>2016</v>
      </c>
      <c r="B78" s="259">
        <v>1984</v>
      </c>
      <c r="C78" s="260" t="str">
        <f t="shared" si="0"/>
        <v>2016_1984</v>
      </c>
      <c r="D78" s="261">
        <v>3.4175862203787336E-2</v>
      </c>
      <c r="E78" s="261">
        <v>5.1131046131577623E-2</v>
      </c>
      <c r="F78" s="261">
        <v>0.34584793191004198</v>
      </c>
      <c r="G78" s="261">
        <v>0.44172826687320099</v>
      </c>
      <c r="H78" s="261">
        <v>1.28404497836514</v>
      </c>
      <c r="I78" s="261">
        <v>1.4817298279793001</v>
      </c>
      <c r="J78" s="261">
        <v>0.21440085467408199</v>
      </c>
      <c r="K78" s="261">
        <v>1.81671329438826E-2</v>
      </c>
      <c r="L78" s="261">
        <v>2.0000005732018801E-3</v>
      </c>
      <c r="M78" s="261">
        <v>2.0000005732018801E-3</v>
      </c>
      <c r="N78" s="261">
        <v>1.5750004513964799E-2</v>
      </c>
      <c r="O78" s="261">
        <v>1.5750004513964799E-2</v>
      </c>
      <c r="P78" s="261">
        <v>0.22409510993274201</v>
      </c>
    </row>
    <row r="79" spans="1:16" x14ac:dyDescent="0.25">
      <c r="A79" s="259">
        <v>2016</v>
      </c>
      <c r="B79" s="259">
        <v>1985</v>
      </c>
      <c r="C79" s="260" t="str">
        <f t="shared" si="0"/>
        <v>2016_1985</v>
      </c>
      <c r="D79" s="261">
        <v>3.4071064769145482E-2</v>
      </c>
      <c r="E79" s="261">
        <v>4.9509797489846692E-2</v>
      </c>
      <c r="F79" s="261">
        <v>0.34442122429654298</v>
      </c>
      <c r="G79" s="261">
        <v>0.35762088647461598</v>
      </c>
      <c r="H79" s="261">
        <v>1.28637611995677</v>
      </c>
      <c r="I79" s="261">
        <v>1.1035916122837801</v>
      </c>
      <c r="J79" s="261">
        <v>0.21351639852014501</v>
      </c>
      <c r="K79" s="261">
        <v>1.8276918400624498E-2</v>
      </c>
      <c r="L79" s="261">
        <v>2.0000005732018801E-3</v>
      </c>
      <c r="M79" s="261">
        <v>2.0000005732018801E-3</v>
      </c>
      <c r="N79" s="261">
        <v>1.5750004513964799E-2</v>
      </c>
      <c r="O79" s="261">
        <v>1.5750004513964799E-2</v>
      </c>
      <c r="P79" s="261">
        <v>0.22317066259623999</v>
      </c>
    </row>
    <row r="80" spans="1:16" x14ac:dyDescent="0.25">
      <c r="A80" s="259">
        <v>2016</v>
      </c>
      <c r="B80" s="259">
        <v>1986</v>
      </c>
      <c r="C80" s="260" t="str">
        <f t="shared" si="0"/>
        <v>2016_1986</v>
      </c>
      <c r="D80" s="261">
        <v>3.4009788251596181E-2</v>
      </c>
      <c r="E80" s="261">
        <v>4.6733864766283606E-2</v>
      </c>
      <c r="F80" s="261">
        <v>0.34346231719582099</v>
      </c>
      <c r="G80" s="261">
        <v>0.35898073104863998</v>
      </c>
      <c r="H80" s="261">
        <v>1.2890451272296799</v>
      </c>
      <c r="I80" s="261">
        <v>1.0959819707942799</v>
      </c>
      <c r="J80" s="261">
        <v>0.21292194505381301</v>
      </c>
      <c r="K80" s="261">
        <v>1.8363156709967798E-2</v>
      </c>
      <c r="L80" s="261">
        <v>2.0000005732018801E-3</v>
      </c>
      <c r="M80" s="261">
        <v>2.0000005732018801E-3</v>
      </c>
      <c r="N80" s="261">
        <v>1.5750004513964799E-2</v>
      </c>
      <c r="O80" s="261">
        <v>1.5750004513964799E-2</v>
      </c>
      <c r="P80" s="261">
        <v>0.22254933058200799</v>
      </c>
    </row>
    <row r="81" spans="1:16" x14ac:dyDescent="0.25">
      <c r="A81" s="259">
        <v>2016</v>
      </c>
      <c r="B81" s="259">
        <v>1987</v>
      </c>
      <c r="C81" s="260" t="str">
        <f t="shared" si="0"/>
        <v>2016_1987</v>
      </c>
      <c r="D81" s="261">
        <v>3.4006303033103258E-2</v>
      </c>
      <c r="E81" s="261">
        <v>4.6597492535974554E-2</v>
      </c>
      <c r="F81" s="261">
        <v>0.34342307875219402</v>
      </c>
      <c r="G81" s="261">
        <v>0.36053228805486298</v>
      </c>
      <c r="H81" s="261">
        <v>1.2870738856741699</v>
      </c>
      <c r="I81" s="261">
        <v>1.0869475521452301</v>
      </c>
      <c r="J81" s="261">
        <v>0.21289762003962701</v>
      </c>
      <c r="K81" s="261">
        <v>1.8451902879489598E-2</v>
      </c>
      <c r="L81" s="261">
        <v>2.0000005732018801E-3</v>
      </c>
      <c r="M81" s="261">
        <v>2.0000005732018801E-3</v>
      </c>
      <c r="N81" s="261">
        <v>1.5750004513964799E-2</v>
      </c>
      <c r="O81" s="261">
        <v>1.5750004513964799E-2</v>
      </c>
      <c r="P81" s="261">
        <v>0.22252390569862199</v>
      </c>
    </row>
    <row r="82" spans="1:16" x14ac:dyDescent="0.25">
      <c r="A82" s="259">
        <v>2016</v>
      </c>
      <c r="B82" s="259">
        <v>1988</v>
      </c>
      <c r="C82" s="260" t="str">
        <f t="shared" si="0"/>
        <v>2016_1988</v>
      </c>
      <c r="D82" s="261">
        <v>3.3989005277556675E-2</v>
      </c>
      <c r="E82" s="261">
        <v>4.6531364597616483E-2</v>
      </c>
      <c r="F82" s="261">
        <v>0.34347583841802398</v>
      </c>
      <c r="G82" s="261">
        <v>0.36300758139235301</v>
      </c>
      <c r="H82" s="261">
        <v>1.2838024121397</v>
      </c>
      <c r="I82" s="261">
        <v>1.0793615542022901</v>
      </c>
      <c r="J82" s="261">
        <v>0.21293032723953401</v>
      </c>
      <c r="K82" s="261">
        <v>1.8569575438311298E-2</v>
      </c>
      <c r="L82" s="261">
        <v>2.0000005732018801E-3</v>
      </c>
      <c r="M82" s="261">
        <v>2.0000005732018801E-3</v>
      </c>
      <c r="N82" s="261">
        <v>1.5750004513964799E-2</v>
      </c>
      <c r="O82" s="261">
        <v>1.5750004513964799E-2</v>
      </c>
      <c r="P82" s="261">
        <v>0.22255809177297201</v>
      </c>
    </row>
    <row r="83" spans="1:16" x14ac:dyDescent="0.25">
      <c r="A83" s="259">
        <v>2016</v>
      </c>
      <c r="B83" s="259">
        <v>1989</v>
      </c>
      <c r="C83" s="260" t="str">
        <f t="shared" si="0"/>
        <v>2016_1989</v>
      </c>
      <c r="D83" s="261">
        <v>3.4113856437984424E-2</v>
      </c>
      <c r="E83" s="261">
        <v>4.6413321834482067E-2</v>
      </c>
      <c r="F83" s="261">
        <v>0.34502783304824503</v>
      </c>
      <c r="G83" s="261">
        <v>0.36601399002064899</v>
      </c>
      <c r="H83" s="261">
        <v>1.2830301889658799</v>
      </c>
      <c r="I83" s="261">
        <v>1.06595401532977</v>
      </c>
      <c r="J83" s="261">
        <v>0.213892452336917</v>
      </c>
      <c r="K83" s="261">
        <v>1.87189741423767E-2</v>
      </c>
      <c r="L83" s="261">
        <v>2.0000005732018801E-3</v>
      </c>
      <c r="M83" s="261">
        <v>2.0000005732018801E-3</v>
      </c>
      <c r="N83" s="261">
        <v>1.5750004513964799E-2</v>
      </c>
      <c r="O83" s="261">
        <v>1.5750004513964799E-2</v>
      </c>
      <c r="P83" s="261">
        <v>0.223563719897893</v>
      </c>
    </row>
    <row r="84" spans="1:16" x14ac:dyDescent="0.25">
      <c r="A84" s="259">
        <v>2016</v>
      </c>
      <c r="B84" s="259">
        <v>1990</v>
      </c>
      <c r="C84" s="260" t="str">
        <f t="shared" si="0"/>
        <v>2016_1990</v>
      </c>
      <c r="D84" s="261">
        <v>3.3600196577992056E-2</v>
      </c>
      <c r="E84" s="261">
        <v>4.6391088404737844E-2</v>
      </c>
      <c r="F84" s="261">
        <v>0.337887692038225</v>
      </c>
      <c r="G84" s="261">
        <v>0.36579595845795498</v>
      </c>
      <c r="H84" s="261">
        <v>1.2996432757406799</v>
      </c>
      <c r="I84" s="261">
        <v>1.06239767639589</v>
      </c>
      <c r="J84" s="261">
        <v>0.209466078217555</v>
      </c>
      <c r="K84" s="261">
        <v>1.87331277277425E-2</v>
      </c>
      <c r="L84" s="261">
        <v>2.0000005732018801E-3</v>
      </c>
      <c r="M84" s="261">
        <v>2.0000005732018801E-3</v>
      </c>
      <c r="N84" s="261">
        <v>1.5750004513964799E-2</v>
      </c>
      <c r="O84" s="261">
        <v>1.5750004513964799E-2</v>
      </c>
      <c r="P84" s="261">
        <v>0.21893720478259601</v>
      </c>
    </row>
    <row r="85" spans="1:16" x14ac:dyDescent="0.25">
      <c r="A85" s="259">
        <v>2016</v>
      </c>
      <c r="B85" s="259">
        <v>1991</v>
      </c>
      <c r="C85" s="260" t="str">
        <f t="shared" si="0"/>
        <v>2016_1991</v>
      </c>
      <c r="D85" s="261">
        <v>3.3947747111971703E-2</v>
      </c>
      <c r="E85" s="261">
        <v>4.6290996450424234E-2</v>
      </c>
      <c r="F85" s="261">
        <v>0.34282995695560198</v>
      </c>
      <c r="G85" s="261">
        <v>0.36247776091540101</v>
      </c>
      <c r="H85" s="261">
        <v>1.2875346007063799</v>
      </c>
      <c r="I85" s="261">
        <v>1.06069639155699</v>
      </c>
      <c r="J85" s="261">
        <v>0.212529927165442</v>
      </c>
      <c r="K85" s="261">
        <v>1.04680556355379E-2</v>
      </c>
      <c r="L85" s="261">
        <v>2.0000005732018801E-3</v>
      </c>
      <c r="M85" s="261">
        <v>2.0000005732018801E-3</v>
      </c>
      <c r="N85" s="261">
        <v>1.5750004513964799E-2</v>
      </c>
      <c r="O85" s="261">
        <v>1.5750004513964799E-2</v>
      </c>
      <c r="P85" s="261">
        <v>0.222139587384279</v>
      </c>
    </row>
    <row r="86" spans="1:16" x14ac:dyDescent="0.25">
      <c r="A86" s="259">
        <v>2016</v>
      </c>
      <c r="B86" s="259">
        <v>1992</v>
      </c>
      <c r="C86" s="260" t="str">
        <f t="shared" ref="C86:C149" si="1">CONCATENATE(A86,"_",B86)</f>
        <v>2016_1992</v>
      </c>
      <c r="D86" s="261">
        <v>3.3938919280065642E-2</v>
      </c>
      <c r="E86" s="261">
        <v>4.6222983357652715E-2</v>
      </c>
      <c r="F86" s="261">
        <v>0.34219833317857201</v>
      </c>
      <c r="G86" s="261">
        <v>0.35812782681651101</v>
      </c>
      <c r="H86" s="261">
        <v>1.2927568853706599</v>
      </c>
      <c r="I86" s="261">
        <v>1.0583281643203999</v>
      </c>
      <c r="J86" s="261">
        <v>0.21213836583130299</v>
      </c>
      <c r="K86" s="261">
        <v>1.0449355820418201E-2</v>
      </c>
      <c r="L86" s="261">
        <v>2.0000005732018801E-3</v>
      </c>
      <c r="M86" s="261">
        <v>2.0000005732018801E-3</v>
      </c>
      <c r="N86" s="261">
        <v>1.5750004513964799E-2</v>
      </c>
      <c r="O86" s="261">
        <v>1.5750004513964799E-2</v>
      </c>
      <c r="P86" s="261">
        <v>0.22173032138413801</v>
      </c>
    </row>
    <row r="87" spans="1:16" x14ac:dyDescent="0.25">
      <c r="A87" s="259">
        <v>2016</v>
      </c>
      <c r="B87" s="259">
        <v>1993</v>
      </c>
      <c r="C87" s="260" t="str">
        <f t="shared" si="1"/>
        <v>2016_1993</v>
      </c>
      <c r="D87" s="261">
        <v>2.831647390554809E-2</v>
      </c>
      <c r="E87" s="261">
        <v>4.3201391390041768E-2</v>
      </c>
      <c r="F87" s="261">
        <v>8.9151923696918295E-2</v>
      </c>
      <c r="G87" s="261">
        <v>0.35397740653457999</v>
      </c>
      <c r="H87" s="261">
        <v>1.6879872048779601</v>
      </c>
      <c r="I87" s="261">
        <v>1.05571179460283</v>
      </c>
      <c r="J87" s="261">
        <v>5.2220209855140302E-2</v>
      </c>
      <c r="K87" s="261">
        <v>1.0436815474455E-2</v>
      </c>
      <c r="L87" s="261">
        <v>2.0000005732018801E-3</v>
      </c>
      <c r="M87" s="261">
        <v>2.0000005732018801E-3</v>
      </c>
      <c r="N87" s="261">
        <v>1.5750004513964799E-2</v>
      </c>
      <c r="O87" s="261">
        <v>1.5750004513964799E-2</v>
      </c>
      <c r="P87" s="261">
        <v>5.4581376021040399E-2</v>
      </c>
    </row>
    <row r="88" spans="1:16" x14ac:dyDescent="0.25">
      <c r="A88" s="259">
        <v>2016</v>
      </c>
      <c r="B88" s="259">
        <v>1994</v>
      </c>
      <c r="C88" s="260" t="str">
        <f t="shared" si="1"/>
        <v>2016_1994</v>
      </c>
      <c r="D88" s="261">
        <v>2.8455466641022973E-2</v>
      </c>
      <c r="E88" s="261">
        <v>4.3049128163715901E-2</v>
      </c>
      <c r="F88" s="261">
        <v>8.9562231044312005E-2</v>
      </c>
      <c r="G88" s="261">
        <v>0.352723528378313</v>
      </c>
      <c r="H88" s="261">
        <v>1.69757514039349</v>
      </c>
      <c r="I88" s="261">
        <v>1.0348483179606001</v>
      </c>
      <c r="J88" s="261">
        <v>5.2460544947166399E-2</v>
      </c>
      <c r="K88" s="261">
        <v>1.05359744552891E-2</v>
      </c>
      <c r="L88" s="261">
        <v>2.0000005732018801E-3</v>
      </c>
      <c r="M88" s="261">
        <v>2.0000005732018801E-3</v>
      </c>
      <c r="N88" s="261">
        <v>1.5750004513964799E-2</v>
      </c>
      <c r="O88" s="261">
        <v>1.5750004513964799E-2</v>
      </c>
      <c r="P88" s="261">
        <v>5.4832577999456802E-2</v>
      </c>
    </row>
    <row r="89" spans="1:16" x14ac:dyDescent="0.25">
      <c r="A89" s="259">
        <v>2016</v>
      </c>
      <c r="B89" s="259">
        <v>1995</v>
      </c>
      <c r="C89" s="260" t="str">
        <f t="shared" si="1"/>
        <v>2016_1995</v>
      </c>
      <c r="D89" s="261">
        <v>2.8551935523188528E-2</v>
      </c>
      <c r="E89" s="261">
        <v>4.2928095641078884E-2</v>
      </c>
      <c r="F89" s="261">
        <v>8.9980521790560805E-2</v>
      </c>
      <c r="G89" s="261">
        <v>0.34692781983122001</v>
      </c>
      <c r="H89" s="261">
        <v>1.6890051391743299</v>
      </c>
      <c r="I89" s="261">
        <v>1.0221232936306499</v>
      </c>
      <c r="J89" s="261">
        <v>5.2705556267660603E-2</v>
      </c>
      <c r="K89" s="261">
        <v>1.0585756536238E-2</v>
      </c>
      <c r="L89" s="261">
        <v>2.0000005732018801E-3</v>
      </c>
      <c r="M89" s="261">
        <v>2.0000005732018801E-3</v>
      </c>
      <c r="N89" s="261">
        <v>1.5750004513964799E-2</v>
      </c>
      <c r="O89" s="261">
        <v>1.5750004513964799E-2</v>
      </c>
      <c r="P89" s="261">
        <v>5.5088667644642098E-2</v>
      </c>
    </row>
    <row r="90" spans="1:16" x14ac:dyDescent="0.25">
      <c r="A90" s="259">
        <v>2016</v>
      </c>
      <c r="B90" s="259">
        <v>1996</v>
      </c>
      <c r="C90" s="260" t="str">
        <f t="shared" si="1"/>
        <v>2016_1996</v>
      </c>
      <c r="D90" s="261">
        <v>2.8308208140616267E-2</v>
      </c>
      <c r="E90" s="261">
        <v>4.3071796669055092E-2</v>
      </c>
      <c r="F90" s="261">
        <v>8.89359971000378E-2</v>
      </c>
      <c r="G90" s="261">
        <v>0.39182260039601902</v>
      </c>
      <c r="H90" s="261">
        <v>1.70544877978138</v>
      </c>
      <c r="I90" s="261">
        <v>1.1407245741777501</v>
      </c>
      <c r="J90" s="261">
        <v>5.2093732133350001E-2</v>
      </c>
      <c r="K90" s="261">
        <v>3.0173947026219199E-3</v>
      </c>
      <c r="L90" s="261">
        <v>2.0000005732018801E-3</v>
      </c>
      <c r="M90" s="261">
        <v>2.0000005732018801E-3</v>
      </c>
      <c r="N90" s="261">
        <v>1.5750004513964799E-2</v>
      </c>
      <c r="O90" s="261">
        <v>1.5750004513964799E-2</v>
      </c>
      <c r="P90" s="261">
        <v>5.44491795379074E-2</v>
      </c>
    </row>
    <row r="91" spans="1:16" x14ac:dyDescent="0.25">
      <c r="A91" s="259">
        <v>2016</v>
      </c>
      <c r="B91" s="259">
        <v>1997</v>
      </c>
      <c r="C91" s="260" t="str">
        <f t="shared" si="1"/>
        <v>2016_1997</v>
      </c>
      <c r="D91" s="261">
        <v>2.831099194003836E-2</v>
      </c>
      <c r="E91" s="261">
        <v>4.2419753513223017E-2</v>
      </c>
      <c r="F91" s="261">
        <v>8.8910811668983E-2</v>
      </c>
      <c r="G91" s="261">
        <v>0.28695865506436502</v>
      </c>
      <c r="H91" s="261">
        <v>1.7067559619870101</v>
      </c>
      <c r="I91" s="261">
        <v>0.87821276751376898</v>
      </c>
      <c r="J91" s="261">
        <v>5.2078979916679501E-2</v>
      </c>
      <c r="K91" s="261">
        <v>3.0158162606443899E-3</v>
      </c>
      <c r="L91" s="261">
        <v>2.0000005732018801E-3</v>
      </c>
      <c r="M91" s="261">
        <v>2.0000005732018801E-3</v>
      </c>
      <c r="N91" s="261">
        <v>1.5750004513964799E-2</v>
      </c>
      <c r="O91" s="261">
        <v>1.5750004513964799E-2</v>
      </c>
      <c r="P91" s="261">
        <v>5.4433760291460999E-2</v>
      </c>
    </row>
    <row r="92" spans="1:16" x14ac:dyDescent="0.25">
      <c r="A92" s="259">
        <v>2016</v>
      </c>
      <c r="B92" s="259">
        <v>1998</v>
      </c>
      <c r="C92" s="260" t="str">
        <f t="shared" si="1"/>
        <v>2016_1998</v>
      </c>
      <c r="D92" s="261">
        <v>2.8246760347790858E-2</v>
      </c>
      <c r="E92" s="261">
        <v>4.1601785487936978E-2</v>
      </c>
      <c r="F92" s="261">
        <v>8.86343516136818E-2</v>
      </c>
      <c r="G92" s="261">
        <v>0.19424839832900301</v>
      </c>
      <c r="H92" s="261">
        <v>1.71514037535533</v>
      </c>
      <c r="I92" s="261">
        <v>0.63491285223021698</v>
      </c>
      <c r="J92" s="261">
        <v>5.1917045081111897E-2</v>
      </c>
      <c r="K92" s="261">
        <v>3.0166707854098699E-3</v>
      </c>
      <c r="L92" s="261">
        <v>2.0000005732018801E-3</v>
      </c>
      <c r="M92" s="261">
        <v>2.0000005732018801E-3</v>
      </c>
      <c r="N92" s="261">
        <v>1.5750004513964799E-2</v>
      </c>
      <c r="O92" s="261">
        <v>1.5750004513964799E-2</v>
      </c>
      <c r="P92" s="261">
        <v>5.42645034812042E-2</v>
      </c>
    </row>
    <row r="93" spans="1:16" x14ac:dyDescent="0.25">
      <c r="A93" s="259">
        <v>2016</v>
      </c>
      <c r="B93" s="259">
        <v>1999</v>
      </c>
      <c r="C93" s="260" t="str">
        <f t="shared" si="1"/>
        <v>2016_1999</v>
      </c>
      <c r="D93" s="261">
        <v>2.8238554099992513E-2</v>
      </c>
      <c r="E93" s="261">
        <v>4.0818461529419439E-2</v>
      </c>
      <c r="F93" s="261">
        <v>8.8605233538631603E-2</v>
      </c>
      <c r="G93" s="261">
        <v>0.108703223455984</v>
      </c>
      <c r="H93" s="261">
        <v>1.71322417083832</v>
      </c>
      <c r="I93" s="261">
        <v>0.39988077221759699</v>
      </c>
      <c r="J93" s="261">
        <v>5.1899989341575997E-2</v>
      </c>
      <c r="K93" s="261">
        <v>3.02144539574051E-3</v>
      </c>
      <c r="L93" s="261">
        <v>2.0000005732018801E-3</v>
      </c>
      <c r="M93" s="261">
        <v>2.0000005732018801E-3</v>
      </c>
      <c r="N93" s="261">
        <v>1.5750004513964799E-2</v>
      </c>
      <c r="O93" s="261">
        <v>1.5750004513964799E-2</v>
      </c>
      <c r="P93" s="261">
        <v>5.42466765568103E-2</v>
      </c>
    </row>
    <row r="94" spans="1:16" x14ac:dyDescent="0.25">
      <c r="A94" s="259">
        <v>2016</v>
      </c>
      <c r="B94" s="259">
        <v>2000</v>
      </c>
      <c r="C94" s="260" t="str">
        <f t="shared" si="1"/>
        <v>2016_2000</v>
      </c>
      <c r="D94" s="261">
        <v>2.8249315689833736E-2</v>
      </c>
      <c r="E94" s="261">
        <v>4.1246785210245017E-2</v>
      </c>
      <c r="F94" s="261">
        <v>8.8716828359119898E-2</v>
      </c>
      <c r="G94" s="261">
        <v>3.5676216304330502E-2</v>
      </c>
      <c r="H94" s="261">
        <v>1.71285886493451</v>
      </c>
      <c r="I94" s="261">
        <v>0.188219381918733</v>
      </c>
      <c r="J94" s="261">
        <v>5.1965355344944099E-2</v>
      </c>
      <c r="K94" s="261">
        <v>3.0201070331111199E-3</v>
      </c>
      <c r="L94" s="261">
        <v>2.0000005732018801E-3</v>
      </c>
      <c r="M94" s="261">
        <v>2.0000005732018801E-3</v>
      </c>
      <c r="N94" s="261">
        <v>1.5750004513964799E-2</v>
      </c>
      <c r="O94" s="261">
        <v>1.5750004513964799E-2</v>
      </c>
      <c r="P94" s="261">
        <v>5.4314998120793302E-2</v>
      </c>
    </row>
    <row r="95" spans="1:16" x14ac:dyDescent="0.25">
      <c r="A95" s="259">
        <v>2016</v>
      </c>
      <c r="B95" s="259">
        <v>2001</v>
      </c>
      <c r="C95" s="260" t="str">
        <f t="shared" si="1"/>
        <v>2016_2001</v>
      </c>
      <c r="D95" s="261">
        <v>2.8210035923729709E-2</v>
      </c>
      <c r="E95" s="261">
        <v>4.1169719516623765E-2</v>
      </c>
      <c r="F95" s="261">
        <v>8.8547582026142505E-2</v>
      </c>
      <c r="G95" s="261">
        <v>3.3020634725293499E-2</v>
      </c>
      <c r="H95" s="261">
        <v>1.71656685397957</v>
      </c>
      <c r="I95" s="261">
        <v>0.17922471354467701</v>
      </c>
      <c r="J95" s="261">
        <v>5.1866220310513002E-2</v>
      </c>
      <c r="K95" s="261">
        <v>3.0169150660051798E-3</v>
      </c>
      <c r="L95" s="261">
        <v>2.0000005732018801E-3</v>
      </c>
      <c r="M95" s="261">
        <v>2.0000005732018801E-3</v>
      </c>
      <c r="N95" s="261">
        <v>1.5750004513964799E-2</v>
      </c>
      <c r="O95" s="261">
        <v>1.5750004513964799E-2</v>
      </c>
      <c r="P95" s="261">
        <v>5.4211380640010499E-2</v>
      </c>
    </row>
    <row r="96" spans="1:16" x14ac:dyDescent="0.25">
      <c r="A96" s="259">
        <v>2016</v>
      </c>
      <c r="B96" s="259">
        <v>2002</v>
      </c>
      <c r="C96" s="260" t="str">
        <f t="shared" si="1"/>
        <v>2016_2002</v>
      </c>
      <c r="D96" s="261">
        <v>2.8185929158114305E-2</v>
      </c>
      <c r="E96" s="261">
        <v>4.1130314633180433E-2</v>
      </c>
      <c r="F96" s="261">
        <v>8.8341836346950697E-2</v>
      </c>
      <c r="G96" s="261">
        <v>3.1336431470529599E-2</v>
      </c>
      <c r="H96" s="261">
        <v>1.7211915391869199</v>
      </c>
      <c r="I96" s="261">
        <v>0.17379206323708901</v>
      </c>
      <c r="J96" s="261">
        <v>5.1745706000797101E-2</v>
      </c>
      <c r="K96" s="261">
        <v>3.0210249240693698E-3</v>
      </c>
      <c r="L96" s="261">
        <v>2.0000005732018801E-3</v>
      </c>
      <c r="M96" s="261">
        <v>2.0000005732018801E-3</v>
      </c>
      <c r="N96" s="261">
        <v>1.5750004513964799E-2</v>
      </c>
      <c r="O96" s="261">
        <v>1.5750004513964799E-2</v>
      </c>
      <c r="P96" s="261">
        <v>5.4085417207983502E-2</v>
      </c>
    </row>
    <row r="97" spans="1:16" x14ac:dyDescent="0.25">
      <c r="A97" s="259">
        <v>2016</v>
      </c>
      <c r="B97" s="259">
        <v>2003</v>
      </c>
      <c r="C97" s="260" t="str">
        <f t="shared" si="1"/>
        <v>2016_2003</v>
      </c>
      <c r="D97" s="261">
        <v>2.8119359758427661E-2</v>
      </c>
      <c r="E97" s="261">
        <v>4.127228710445488E-2</v>
      </c>
      <c r="F97" s="261">
        <v>8.8114231467092005E-2</v>
      </c>
      <c r="G97" s="261">
        <v>2.7680172861907298E-2</v>
      </c>
      <c r="H97" s="261">
        <v>1.7237516810973701</v>
      </c>
      <c r="I97" s="261">
        <v>0.15755754130136199</v>
      </c>
      <c r="J97" s="261">
        <v>5.1612387794106603E-2</v>
      </c>
      <c r="K97" s="261">
        <v>3.0265351384976299E-3</v>
      </c>
      <c r="L97" s="261">
        <v>2.0000005732018801E-3</v>
      </c>
      <c r="M97" s="261">
        <v>2.0000005732018801E-3</v>
      </c>
      <c r="N97" s="261">
        <v>1.5750004513964799E-2</v>
      </c>
      <c r="O97" s="261">
        <v>1.5750004513964799E-2</v>
      </c>
      <c r="P97" s="261">
        <v>5.3946070943577298E-2</v>
      </c>
    </row>
    <row r="98" spans="1:16" x14ac:dyDescent="0.25">
      <c r="A98" s="259">
        <v>2016</v>
      </c>
      <c r="B98" s="259">
        <v>2004</v>
      </c>
      <c r="C98" s="260" t="str">
        <f t="shared" si="1"/>
        <v>2016_2004</v>
      </c>
      <c r="D98" s="261">
        <v>2.830262807486596E-2</v>
      </c>
      <c r="E98" s="261">
        <v>4.3038351006554676E-2</v>
      </c>
      <c r="F98" s="261">
        <v>8.8918761152986206E-2</v>
      </c>
      <c r="G98" s="261">
        <v>8.1608712942223202E-3</v>
      </c>
      <c r="H98" s="261">
        <v>1.71508049553727</v>
      </c>
      <c r="I98" s="261">
        <v>3.1448724672184299E-2</v>
      </c>
      <c r="J98" s="261">
        <v>5.2083636279724399E-2</v>
      </c>
      <c r="K98" s="261">
        <v>2.01639663231066E-4</v>
      </c>
      <c r="L98" s="261">
        <v>2.0000005732018801E-3</v>
      </c>
      <c r="M98" s="261">
        <v>2.0000005732018801E-3</v>
      </c>
      <c r="N98" s="261">
        <v>1.5750004513964799E-2</v>
      </c>
      <c r="O98" s="261">
        <v>1.5750004513964799E-2</v>
      </c>
      <c r="P98" s="261">
        <v>5.4438627194580501E-2</v>
      </c>
    </row>
    <row r="99" spans="1:16" x14ac:dyDescent="0.25">
      <c r="A99" s="259">
        <v>2016</v>
      </c>
      <c r="B99" s="259">
        <v>2005</v>
      </c>
      <c r="C99" s="260" t="str">
        <f t="shared" si="1"/>
        <v>2016_2005</v>
      </c>
      <c r="D99" s="261">
        <v>2.7073405698391652E-2</v>
      </c>
      <c r="E99" s="261">
        <v>4.1198344599579641E-2</v>
      </c>
      <c r="F99" s="261">
        <v>8.8662353544052497E-2</v>
      </c>
      <c r="G99" s="261">
        <v>7.4880503196605398E-3</v>
      </c>
      <c r="H99" s="261">
        <v>1.7150004466086799</v>
      </c>
      <c r="I99" s="261">
        <v>3.0022256619421601E-2</v>
      </c>
      <c r="J99" s="261">
        <v>5.1933447045530302E-2</v>
      </c>
      <c r="K99" s="261">
        <v>2.01528868709199E-4</v>
      </c>
      <c r="L99" s="261">
        <v>2.0000005732018801E-3</v>
      </c>
      <c r="M99" s="261">
        <v>2.0000005732018801E-3</v>
      </c>
      <c r="N99" s="261">
        <v>1.5750004513964799E-2</v>
      </c>
      <c r="O99" s="261">
        <v>1.5750004513964799E-2</v>
      </c>
      <c r="P99" s="261">
        <v>5.4281647069671E-2</v>
      </c>
    </row>
    <row r="100" spans="1:16" x14ac:dyDescent="0.25">
      <c r="A100" s="259">
        <v>2016</v>
      </c>
      <c r="B100" s="259">
        <v>2006</v>
      </c>
      <c r="C100" s="260" t="str">
        <f t="shared" si="1"/>
        <v>2016_2006</v>
      </c>
      <c r="D100" s="261">
        <v>2.7564239169931098E-2</v>
      </c>
      <c r="E100" s="261">
        <v>4.1638182842705922E-2</v>
      </c>
      <c r="F100" s="261">
        <v>8.8696421918758206E-2</v>
      </c>
      <c r="G100" s="261">
        <v>6.2984897014963601E-3</v>
      </c>
      <c r="H100" s="261">
        <v>1.7160839631723801</v>
      </c>
      <c r="I100" s="261">
        <v>2.54046681763281E-2</v>
      </c>
      <c r="J100" s="261">
        <v>5.1953402393690902E-2</v>
      </c>
      <c r="K100" s="261">
        <v>2.0141269241132201E-4</v>
      </c>
      <c r="L100" s="261">
        <v>2.0000005732018801E-3</v>
      </c>
      <c r="M100" s="261">
        <v>2.0000005732018801E-3</v>
      </c>
      <c r="N100" s="261">
        <v>1.5750004513964799E-2</v>
      </c>
      <c r="O100" s="261">
        <v>1.5750004513964799E-2</v>
      </c>
      <c r="P100" s="261">
        <v>5.4302504710124801E-2</v>
      </c>
    </row>
    <row r="101" spans="1:16" x14ac:dyDescent="0.25">
      <c r="A101" s="259">
        <v>2016</v>
      </c>
      <c r="B101" s="259">
        <v>2007</v>
      </c>
      <c r="C101" s="260" t="str">
        <f t="shared" si="1"/>
        <v>2016_2007</v>
      </c>
      <c r="D101" s="261">
        <v>2.64577218388127E-2</v>
      </c>
      <c r="E101" s="261">
        <v>4.0309716655161511E-2</v>
      </c>
      <c r="F101" s="261">
        <v>8.82217744053162E-2</v>
      </c>
      <c r="G101" s="261">
        <v>6.3222979065202002E-3</v>
      </c>
      <c r="H101" s="261">
        <v>1.70741515967357</v>
      </c>
      <c r="I101" s="261">
        <v>2.6806213228053599E-2</v>
      </c>
      <c r="J101" s="261">
        <v>5.1675380431501598E-2</v>
      </c>
      <c r="K101" s="261">
        <v>2.0167712738225799E-4</v>
      </c>
      <c r="L101" s="261">
        <v>2.0000005732018801E-3</v>
      </c>
      <c r="M101" s="261">
        <v>2.0000005732018801E-3</v>
      </c>
      <c r="N101" s="261">
        <v>1.5750004513964799E-2</v>
      </c>
      <c r="O101" s="261">
        <v>1.5750004513964799E-2</v>
      </c>
      <c r="P101" s="261">
        <v>5.4011911828509597E-2</v>
      </c>
    </row>
    <row r="102" spans="1:16" x14ac:dyDescent="0.25">
      <c r="A102" s="259">
        <v>2016</v>
      </c>
      <c r="B102" s="259">
        <v>2008</v>
      </c>
      <c r="C102" s="260" t="str">
        <f t="shared" si="1"/>
        <v>2016_2008</v>
      </c>
      <c r="D102" s="261">
        <v>2.5850022503374745E-2</v>
      </c>
      <c r="E102" s="261">
        <v>3.9103289816214845E-2</v>
      </c>
      <c r="F102" s="261">
        <v>1.3567778860891199E-2</v>
      </c>
      <c r="G102" s="261">
        <v>6.0134524769977103E-3</v>
      </c>
      <c r="H102" s="261">
        <v>3.0655832160056799E-2</v>
      </c>
      <c r="I102" s="261">
        <v>2.59463201274183E-2</v>
      </c>
      <c r="J102" s="261">
        <v>4.3208450868475398E-3</v>
      </c>
      <c r="K102" s="261">
        <v>2.3018713145866399E-4</v>
      </c>
      <c r="L102" s="261">
        <v>2.0000005732018801E-3</v>
      </c>
      <c r="M102" s="261">
        <v>2.0000005732018801E-3</v>
      </c>
      <c r="N102" s="261">
        <v>1.5750004513964799E-2</v>
      </c>
      <c r="O102" s="261">
        <v>1.5750004513964799E-2</v>
      </c>
      <c r="P102" s="261">
        <v>4.5162145282086801E-3</v>
      </c>
    </row>
    <row r="103" spans="1:16" x14ac:dyDescent="0.25">
      <c r="A103" s="259">
        <v>2016</v>
      </c>
      <c r="B103" s="259">
        <v>2009</v>
      </c>
      <c r="C103" s="260" t="str">
        <f t="shared" si="1"/>
        <v>2016_2009</v>
      </c>
      <c r="D103" s="261">
        <v>2.528794949779584E-2</v>
      </c>
      <c r="E103" s="261">
        <v>3.8271162205746521E-2</v>
      </c>
      <c r="F103" s="261">
        <v>1.32007207849738E-2</v>
      </c>
      <c r="G103" s="261">
        <v>5.4389992236656597E-3</v>
      </c>
      <c r="H103" s="261">
        <v>3.0188293988366401E-2</v>
      </c>
      <c r="I103" s="261">
        <v>2.4389188796907799E-2</v>
      </c>
      <c r="J103" s="261">
        <v>4.1408247637422799E-3</v>
      </c>
      <c r="K103" s="261">
        <v>2.5869279057604699E-4</v>
      </c>
      <c r="L103" s="261">
        <v>2.0000005732018801E-3</v>
      </c>
      <c r="M103" s="261">
        <v>2.0000005732018801E-3</v>
      </c>
      <c r="N103" s="261">
        <v>1.5750004513964799E-2</v>
      </c>
      <c r="O103" s="261">
        <v>1.5750004513964799E-2</v>
      </c>
      <c r="P103" s="261">
        <v>4.3280544849209597E-3</v>
      </c>
    </row>
    <row r="104" spans="1:16" x14ac:dyDescent="0.25">
      <c r="A104" s="259">
        <v>2016</v>
      </c>
      <c r="B104" s="259">
        <v>2010</v>
      </c>
      <c r="C104" s="260" t="str">
        <f t="shared" si="1"/>
        <v>2016_2010</v>
      </c>
      <c r="D104" s="261">
        <v>2.4015243990011322E-2</v>
      </c>
      <c r="E104" s="261">
        <v>3.6290762188383091E-2</v>
      </c>
      <c r="F104" s="261">
        <v>1.28055672615397E-2</v>
      </c>
      <c r="G104" s="261">
        <v>5.0904494544808301E-3</v>
      </c>
      <c r="H104" s="261">
        <v>2.9767473266882599E-2</v>
      </c>
      <c r="I104" s="261">
        <v>2.3319011747998001E-2</v>
      </c>
      <c r="J104" s="261">
        <v>3.9626163361384898E-3</v>
      </c>
      <c r="K104" s="261">
        <v>3.1491082957002401E-4</v>
      </c>
      <c r="L104" s="261">
        <v>2.0000005732018801E-3</v>
      </c>
      <c r="M104" s="261">
        <v>2.0000005732018801E-3</v>
      </c>
      <c r="N104" s="261">
        <v>1.5750004513964799E-2</v>
      </c>
      <c r="O104" s="261">
        <v>1.5750004513964799E-2</v>
      </c>
      <c r="P104" s="261">
        <v>4.1417882630091097E-3</v>
      </c>
    </row>
    <row r="105" spans="1:16" x14ac:dyDescent="0.25">
      <c r="A105" s="259">
        <v>2016</v>
      </c>
      <c r="B105" s="259">
        <v>2011</v>
      </c>
      <c r="C105" s="260" t="str">
        <f t="shared" si="1"/>
        <v>2016_2011</v>
      </c>
      <c r="D105" s="261">
        <v>2.4842448159258925E-2</v>
      </c>
      <c r="E105" s="261">
        <v>3.7535334766084345E-2</v>
      </c>
      <c r="F105" s="261">
        <v>1.22122800836323E-2</v>
      </c>
      <c r="G105" s="261">
        <v>5.2770627979481302E-3</v>
      </c>
      <c r="H105" s="261">
        <v>2.9119141066935101E-2</v>
      </c>
      <c r="I105" s="261">
        <v>2.3205980287597999E-2</v>
      </c>
      <c r="J105" s="261">
        <v>3.7589981974773001E-3</v>
      </c>
      <c r="K105" s="261">
        <v>4.2751736023168197E-4</v>
      </c>
      <c r="L105" s="261">
        <v>2.0000005732018801E-3</v>
      </c>
      <c r="M105" s="261">
        <v>2.0000005732018801E-3</v>
      </c>
      <c r="N105" s="261">
        <v>1.5750004513964799E-2</v>
      </c>
      <c r="O105" s="261">
        <v>1.5750004513964799E-2</v>
      </c>
      <c r="P105" s="261">
        <v>3.9289634156597702E-3</v>
      </c>
    </row>
    <row r="106" spans="1:16" x14ac:dyDescent="0.25">
      <c r="A106" s="259">
        <v>2016</v>
      </c>
      <c r="B106" s="259">
        <v>2012</v>
      </c>
      <c r="C106" s="260" t="str">
        <f t="shared" si="1"/>
        <v>2016_2012</v>
      </c>
      <c r="D106" s="261">
        <v>2.2719418207309192E-2</v>
      </c>
      <c r="E106" s="261">
        <v>3.4325349011800621E-2</v>
      </c>
      <c r="F106" s="261">
        <v>1.16842430211256E-2</v>
      </c>
      <c r="G106" s="261">
        <v>4.76383515991167E-3</v>
      </c>
      <c r="H106" s="261">
        <v>2.85511065419921E-2</v>
      </c>
      <c r="I106" s="261">
        <v>2.1804103690404399E-2</v>
      </c>
      <c r="J106" s="261">
        <v>3.5555175892870499E-3</v>
      </c>
      <c r="K106" s="261">
        <v>6.2409921158832296E-4</v>
      </c>
      <c r="L106" s="261">
        <v>2.0000005732018801E-3</v>
      </c>
      <c r="M106" s="261">
        <v>2.0000005732018801E-3</v>
      </c>
      <c r="N106" s="261">
        <v>1.5750004513964799E-2</v>
      </c>
      <c r="O106" s="261">
        <v>1.5750004513964799E-2</v>
      </c>
      <c r="P106" s="261">
        <v>3.7162823172989701E-3</v>
      </c>
    </row>
    <row r="107" spans="1:16" x14ac:dyDescent="0.25">
      <c r="A107" s="259">
        <v>2016</v>
      </c>
      <c r="B107" s="259">
        <v>2013</v>
      </c>
      <c r="C107" s="260" t="str">
        <f t="shared" si="1"/>
        <v>2016_2013</v>
      </c>
      <c r="D107" s="261">
        <v>2.2048006269648038E-2</v>
      </c>
      <c r="E107" s="261">
        <v>3.3391541190225679E-2</v>
      </c>
      <c r="F107" s="261">
        <v>1.10383101828367E-2</v>
      </c>
      <c r="G107" s="261">
        <v>4.4117493291765397E-3</v>
      </c>
      <c r="H107" s="261">
        <v>2.7825532453096199E-2</v>
      </c>
      <c r="I107" s="261">
        <v>2.0666438531614501E-2</v>
      </c>
      <c r="J107" s="261">
        <v>3.3318050968607002E-3</v>
      </c>
      <c r="K107" s="261">
        <v>9.3554922299828296E-4</v>
      </c>
      <c r="L107" s="261">
        <v>2.0000005732018801E-3</v>
      </c>
      <c r="M107" s="261">
        <v>2.0000005732018801E-3</v>
      </c>
      <c r="N107" s="261">
        <v>1.5750004513964799E-2</v>
      </c>
      <c r="O107" s="261">
        <v>1.5750004513964799E-2</v>
      </c>
      <c r="P107" s="261">
        <v>3.48245453867459E-3</v>
      </c>
    </row>
    <row r="108" spans="1:16" x14ac:dyDescent="0.25">
      <c r="A108" s="259">
        <v>2016</v>
      </c>
      <c r="B108" s="259">
        <v>2014</v>
      </c>
      <c r="C108" s="260" t="str">
        <f t="shared" si="1"/>
        <v>2016_2014</v>
      </c>
      <c r="D108" s="261">
        <v>2.2152271422864033E-2</v>
      </c>
      <c r="E108" s="261">
        <v>3.3471785452755524E-2</v>
      </c>
      <c r="F108" s="261">
        <v>1.07376347413436E-2</v>
      </c>
      <c r="G108" s="261">
        <v>4.4252117784641196E-3</v>
      </c>
      <c r="H108" s="261">
        <v>2.7572156066230102E-2</v>
      </c>
      <c r="I108" s="261">
        <v>2.0272660263794599E-2</v>
      </c>
      <c r="J108" s="261">
        <v>3.1389943987752099E-3</v>
      </c>
      <c r="K108" s="261">
        <v>1.3108190138639E-3</v>
      </c>
      <c r="L108" s="261">
        <v>2.0000005732018801E-3</v>
      </c>
      <c r="M108" s="261">
        <v>2.0000005732018801E-3</v>
      </c>
      <c r="N108" s="261">
        <v>1.5750004513964799E-2</v>
      </c>
      <c r="O108" s="261">
        <v>1.5750004513964799E-2</v>
      </c>
      <c r="P108" s="261">
        <v>3.2809257964064699E-3</v>
      </c>
    </row>
    <row r="109" spans="1:16" x14ac:dyDescent="0.25">
      <c r="A109" s="259">
        <v>2016</v>
      </c>
      <c r="B109" s="259">
        <v>2015</v>
      </c>
      <c r="C109" s="260" t="str">
        <f t="shared" si="1"/>
        <v>2016_2015</v>
      </c>
      <c r="D109" s="261">
        <v>2.1742505529661778E-2</v>
      </c>
      <c r="E109" s="261">
        <v>3.2905284580501341E-2</v>
      </c>
      <c r="F109" s="261">
        <v>1.01967644600158E-2</v>
      </c>
      <c r="G109" s="261">
        <v>4.2506222695313399E-3</v>
      </c>
      <c r="H109" s="261">
        <v>2.6994891403293302E-2</v>
      </c>
      <c r="I109" s="261">
        <v>1.9225760408194601E-2</v>
      </c>
      <c r="J109" s="261">
        <v>2.9116119986614601E-3</v>
      </c>
      <c r="K109" s="261">
        <v>1.6655753365685201E-3</v>
      </c>
      <c r="L109" s="261">
        <v>2.0000005732018801E-3</v>
      </c>
      <c r="M109" s="261">
        <v>2.0000005732018801E-3</v>
      </c>
      <c r="N109" s="261">
        <v>1.5750004513964799E-2</v>
      </c>
      <c r="O109" s="261">
        <v>1.5750004513964799E-2</v>
      </c>
      <c r="P109" s="261">
        <v>3.0432621731540399E-3</v>
      </c>
    </row>
    <row r="110" spans="1:16" x14ac:dyDescent="0.25">
      <c r="A110" s="259">
        <v>2016</v>
      </c>
      <c r="B110" s="259">
        <v>2016</v>
      </c>
      <c r="C110" s="260" t="str">
        <f t="shared" si="1"/>
        <v>2016_2016</v>
      </c>
      <c r="D110" s="261">
        <v>2.1300826696576493E-2</v>
      </c>
      <c r="E110" s="261">
        <v>3.1972170527687672E-2</v>
      </c>
      <c r="F110" s="261">
        <v>1.0067448214182101E-2</v>
      </c>
      <c r="G110" s="261">
        <v>4.0976897805537404E-3</v>
      </c>
      <c r="H110" s="261">
        <v>2.70507973874985E-2</v>
      </c>
      <c r="I110" s="261">
        <v>1.8475112437770801E-2</v>
      </c>
      <c r="J110" s="261">
        <v>2.72140880120506E-3</v>
      </c>
      <c r="K110" s="261">
        <v>1.93133055465607E-3</v>
      </c>
      <c r="L110" s="261">
        <v>2.0000005732018801E-3</v>
      </c>
      <c r="M110" s="261">
        <v>2.0000005732018801E-3</v>
      </c>
      <c r="N110" s="261">
        <v>1.5750004513964799E-2</v>
      </c>
      <c r="O110" s="261">
        <v>1.5750004513964799E-2</v>
      </c>
      <c r="P110" s="261">
        <v>2.84445883112285E-3</v>
      </c>
    </row>
    <row r="111" spans="1:16" x14ac:dyDescent="0.25">
      <c r="A111" s="259">
        <v>2017</v>
      </c>
      <c r="B111" s="259">
        <v>1973</v>
      </c>
      <c r="C111" s="260" t="str">
        <f t="shared" si="1"/>
        <v>2017_1973</v>
      </c>
      <c r="D111" s="261">
        <v>3.7378591385402157E-2</v>
      </c>
      <c r="E111" s="261">
        <v>8.5458847756059039E-2</v>
      </c>
      <c r="F111" s="261">
        <v>0.76105598824560405</v>
      </c>
      <c r="G111" s="261">
        <v>6.6008915044222602</v>
      </c>
      <c r="H111" s="261">
        <v>2.0529561673928498</v>
      </c>
      <c r="I111" s="261">
        <v>6.1917944473451803</v>
      </c>
      <c r="J111" s="261">
        <v>0.53078913335704803</v>
      </c>
      <c r="K111" s="261">
        <v>5.7773020668235898E-2</v>
      </c>
      <c r="L111" s="261">
        <v>2.0000005732018801E-3</v>
      </c>
      <c r="M111" s="261">
        <v>2.0000005732018801E-3</v>
      </c>
      <c r="N111" s="261">
        <v>1.5750004513964799E-2</v>
      </c>
      <c r="O111" s="261">
        <v>1.5750004513964799E-2</v>
      </c>
      <c r="P111" s="261">
        <v>0.55478906262555805</v>
      </c>
    </row>
    <row r="112" spans="1:16" x14ac:dyDescent="0.25">
      <c r="A112" s="259">
        <v>2017</v>
      </c>
      <c r="B112" s="259">
        <v>1974</v>
      </c>
      <c r="C112" s="260" t="str">
        <f t="shared" si="1"/>
        <v>2017_1974</v>
      </c>
      <c r="D112" s="261">
        <v>3.802435077554972E-2</v>
      </c>
      <c r="E112" s="261">
        <v>8.4420378734489127E-2</v>
      </c>
      <c r="F112" s="261">
        <v>0.77919708587866299</v>
      </c>
      <c r="G112" s="261">
        <v>6.7084006188918099</v>
      </c>
      <c r="H112" s="261">
        <v>2.0268656147117299</v>
      </c>
      <c r="I112" s="261">
        <v>6.0306135998727202</v>
      </c>
      <c r="J112" s="261">
        <v>0.54344141865473605</v>
      </c>
      <c r="K112" s="261">
        <v>5.7674416084077001E-2</v>
      </c>
      <c r="L112" s="261">
        <v>2.0000005732018801E-3</v>
      </c>
      <c r="M112" s="261">
        <v>2.0000005732018801E-3</v>
      </c>
      <c r="N112" s="261">
        <v>1.5750004513964799E-2</v>
      </c>
      <c r="O112" s="261">
        <v>1.5750004513964799E-2</v>
      </c>
      <c r="P112" s="261">
        <v>0.56801342812072297</v>
      </c>
    </row>
    <row r="113" spans="1:16" x14ac:dyDescent="0.25">
      <c r="A113" s="259">
        <v>2017</v>
      </c>
      <c r="B113" s="259">
        <v>1975</v>
      </c>
      <c r="C113" s="260" t="str">
        <f t="shared" si="1"/>
        <v>2017_1975</v>
      </c>
      <c r="D113" s="261">
        <v>3.7999751416304635E-2</v>
      </c>
      <c r="E113" s="261">
        <v>7.8271532675018782E-2</v>
      </c>
      <c r="F113" s="261">
        <v>0.779062128031905</v>
      </c>
      <c r="G113" s="261">
        <v>2.21275359935921</v>
      </c>
      <c r="H113" s="261">
        <v>2.0346718226825899</v>
      </c>
      <c r="I113" s="261">
        <v>5.8607476564656302</v>
      </c>
      <c r="J113" s="261">
        <v>0.543347293965322</v>
      </c>
      <c r="K113" s="261">
        <v>5.23182543864643E-2</v>
      </c>
      <c r="L113" s="261">
        <v>2.0000005732018801E-3</v>
      </c>
      <c r="M113" s="261">
        <v>2.0000005732018801E-3</v>
      </c>
      <c r="N113" s="261">
        <v>1.5750004513964799E-2</v>
      </c>
      <c r="O113" s="261">
        <v>1.5750004513964799E-2</v>
      </c>
      <c r="P113" s="261">
        <v>0.56791504753052602</v>
      </c>
    </row>
    <row r="114" spans="1:16" x14ac:dyDescent="0.25">
      <c r="A114" s="259">
        <v>2017</v>
      </c>
      <c r="B114" s="259">
        <v>1976</v>
      </c>
      <c r="C114" s="260" t="str">
        <f t="shared" si="1"/>
        <v>2017_1976</v>
      </c>
      <c r="D114" s="261">
        <v>3.8217395687656926E-2</v>
      </c>
      <c r="E114" s="261">
        <v>7.7350882421241385E-2</v>
      </c>
      <c r="F114" s="261">
        <v>0.78598319863275701</v>
      </c>
      <c r="G114" s="261">
        <v>1.5719172105150701</v>
      </c>
      <c r="H114" s="261">
        <v>2.0155619588293399</v>
      </c>
      <c r="I114" s="261">
        <v>3.9865873311731002</v>
      </c>
      <c r="J114" s="261">
        <v>0.54817430948437496</v>
      </c>
      <c r="K114" s="261">
        <v>5.2571415289842799E-2</v>
      </c>
      <c r="L114" s="261">
        <v>2.0000005732018801E-3</v>
      </c>
      <c r="M114" s="261">
        <v>2.0000005732018801E-3</v>
      </c>
      <c r="N114" s="261">
        <v>1.5750004513964799E-2</v>
      </c>
      <c r="O114" s="261">
        <v>1.5750004513964799E-2</v>
      </c>
      <c r="P114" s="261">
        <v>0.57296031927178603</v>
      </c>
    </row>
    <row r="115" spans="1:16" x14ac:dyDescent="0.25">
      <c r="A115" s="259">
        <v>2017</v>
      </c>
      <c r="B115" s="259">
        <v>1977</v>
      </c>
      <c r="C115" s="260" t="str">
        <f t="shared" si="1"/>
        <v>2017_1977</v>
      </c>
      <c r="D115" s="261">
        <v>3.7896825161033661E-2</v>
      </c>
      <c r="E115" s="261">
        <v>7.6275080971421036E-2</v>
      </c>
      <c r="F115" s="261">
        <v>0.77647093353049301</v>
      </c>
      <c r="G115" s="261">
        <v>1.2060687024935901</v>
      </c>
      <c r="H115" s="261">
        <v>2.03732927625104</v>
      </c>
      <c r="I115" s="261">
        <v>2.8489553098080602</v>
      </c>
      <c r="J115" s="261">
        <v>0.54154009724785701</v>
      </c>
      <c r="K115" s="261">
        <v>5.2344078076052798E-2</v>
      </c>
      <c r="L115" s="261">
        <v>2.0000005732018801E-3</v>
      </c>
      <c r="M115" s="261">
        <v>2.0000005732018801E-3</v>
      </c>
      <c r="N115" s="261">
        <v>1.5750004513964799E-2</v>
      </c>
      <c r="O115" s="261">
        <v>1.5750004513964799E-2</v>
      </c>
      <c r="P115" s="261">
        <v>0.56602613739681396</v>
      </c>
    </row>
    <row r="116" spans="1:16" x14ac:dyDescent="0.25">
      <c r="A116" s="259">
        <v>2017</v>
      </c>
      <c r="B116" s="259">
        <v>1978</v>
      </c>
      <c r="C116" s="260" t="str">
        <f t="shared" si="1"/>
        <v>2017_1978</v>
      </c>
      <c r="D116" s="261">
        <v>3.7959109463427176E-2</v>
      </c>
      <c r="E116" s="261">
        <v>7.5586272367847512E-2</v>
      </c>
      <c r="F116" s="261">
        <v>0.77837039917603701</v>
      </c>
      <c r="G116" s="261">
        <v>1.1597971636803299</v>
      </c>
      <c r="H116" s="261">
        <v>2.02624873857379</v>
      </c>
      <c r="I116" s="261">
        <v>2.8018060590611298</v>
      </c>
      <c r="J116" s="261">
        <v>0.54286485618729297</v>
      </c>
      <c r="K116" s="261">
        <v>5.19301815822968E-2</v>
      </c>
      <c r="L116" s="261">
        <v>2.0000005732018801E-3</v>
      </c>
      <c r="M116" s="261">
        <v>2.0000005732018801E-3</v>
      </c>
      <c r="N116" s="261">
        <v>1.5750004513964799E-2</v>
      </c>
      <c r="O116" s="261">
        <v>1.5750004513964799E-2</v>
      </c>
      <c r="P116" s="261">
        <v>0.56741079605696099</v>
      </c>
    </row>
    <row r="117" spans="1:16" x14ac:dyDescent="0.25">
      <c r="A117" s="259">
        <v>2017</v>
      </c>
      <c r="B117" s="259">
        <v>1979</v>
      </c>
      <c r="C117" s="260" t="str">
        <f t="shared" si="1"/>
        <v>2017_1979</v>
      </c>
      <c r="D117" s="261">
        <v>3.8153457031212791E-2</v>
      </c>
      <c r="E117" s="261">
        <v>7.4961600934877831E-2</v>
      </c>
      <c r="F117" s="261">
        <v>0.78372820648762798</v>
      </c>
      <c r="G117" s="261">
        <v>1.1610183119469899</v>
      </c>
      <c r="H117" s="261">
        <v>2.01983046949726</v>
      </c>
      <c r="I117" s="261">
        <v>2.7804408028428198</v>
      </c>
      <c r="J117" s="261">
        <v>0.54660159296295396</v>
      </c>
      <c r="K117" s="261">
        <v>5.1769668219057902E-2</v>
      </c>
      <c r="L117" s="261">
        <v>2.0000005732018801E-3</v>
      </c>
      <c r="M117" s="261">
        <v>2.0000005732018801E-3</v>
      </c>
      <c r="N117" s="261">
        <v>1.5750004513964799E-2</v>
      </c>
      <c r="O117" s="261">
        <v>1.5750004513964799E-2</v>
      </c>
      <c r="P117" s="261">
        <v>0.57131649148809205</v>
      </c>
    </row>
    <row r="118" spans="1:16" x14ac:dyDescent="0.25">
      <c r="A118" s="259">
        <v>2017</v>
      </c>
      <c r="B118" s="259">
        <v>1980</v>
      </c>
      <c r="C118" s="260" t="str">
        <f t="shared" si="1"/>
        <v>2017_1980</v>
      </c>
      <c r="D118" s="261">
        <v>3.8097211944453348E-2</v>
      </c>
      <c r="E118" s="261">
        <v>7.2448758986142406E-2</v>
      </c>
      <c r="F118" s="261">
        <v>0.34870077748885298</v>
      </c>
      <c r="G118" s="261">
        <v>0.767773360588065</v>
      </c>
      <c r="H118" s="261">
        <v>1.77241087864595</v>
      </c>
      <c r="I118" s="261">
        <v>2.2169113605072401</v>
      </c>
      <c r="J118" s="261">
        <v>0.27940541753221199</v>
      </c>
      <c r="K118" s="261">
        <v>4.87355625259362E-2</v>
      </c>
      <c r="L118" s="261">
        <v>2.0000005732018801E-3</v>
      </c>
      <c r="M118" s="261">
        <v>2.0000005732018801E-3</v>
      </c>
      <c r="N118" s="261">
        <v>1.5750004513964799E-2</v>
      </c>
      <c r="O118" s="261">
        <v>1.5750004513964799E-2</v>
      </c>
      <c r="P118" s="261">
        <v>0.29203889066984101</v>
      </c>
    </row>
    <row r="119" spans="1:16" x14ac:dyDescent="0.25">
      <c r="A119" s="259">
        <v>2017</v>
      </c>
      <c r="B119" s="259">
        <v>1981</v>
      </c>
      <c r="C119" s="260" t="str">
        <f t="shared" si="1"/>
        <v>2017_1981</v>
      </c>
      <c r="D119" s="261">
        <v>3.8074559864499848E-2</v>
      </c>
      <c r="E119" s="261">
        <v>5.2926605599105232E-2</v>
      </c>
      <c r="F119" s="261">
        <v>0.34847672651828399</v>
      </c>
      <c r="G119" s="261">
        <v>0.59565418776349799</v>
      </c>
      <c r="H119" s="261">
        <v>1.7748276309512101</v>
      </c>
      <c r="I119" s="261">
        <v>1.68339947790571</v>
      </c>
      <c r="J119" s="261">
        <v>0.27922589096094602</v>
      </c>
      <c r="K119" s="261">
        <v>1.86512146050282E-2</v>
      </c>
      <c r="L119" s="261">
        <v>2.0000005732018801E-3</v>
      </c>
      <c r="M119" s="261">
        <v>2.0000005732018801E-3</v>
      </c>
      <c r="N119" s="261">
        <v>1.5750004513964799E-2</v>
      </c>
      <c r="O119" s="261">
        <v>1.5750004513964799E-2</v>
      </c>
      <c r="P119" s="261">
        <v>0.29185124670365897</v>
      </c>
    </row>
    <row r="120" spans="1:16" x14ac:dyDescent="0.25">
      <c r="A120" s="259">
        <v>2017</v>
      </c>
      <c r="B120" s="259">
        <v>1982</v>
      </c>
      <c r="C120" s="260" t="str">
        <f t="shared" si="1"/>
        <v>2017_1982</v>
      </c>
      <c r="D120" s="261">
        <v>3.8164787315693123E-2</v>
      </c>
      <c r="E120" s="261">
        <v>5.2620160971801493E-2</v>
      </c>
      <c r="F120" s="261">
        <v>0.34971931147186203</v>
      </c>
      <c r="G120" s="261">
        <v>0.58010284903364295</v>
      </c>
      <c r="H120" s="261">
        <v>1.7708320523330601</v>
      </c>
      <c r="I120" s="261">
        <v>1.6961701207263999</v>
      </c>
      <c r="J120" s="261">
        <v>0.28022154393962301</v>
      </c>
      <c r="K120" s="261">
        <v>1.8615460534192399E-2</v>
      </c>
      <c r="L120" s="261">
        <v>2.0000005732018801E-3</v>
      </c>
      <c r="M120" s="261">
        <v>2.0000005732018801E-3</v>
      </c>
      <c r="N120" s="261">
        <v>1.5750004513964799E-2</v>
      </c>
      <c r="O120" s="261">
        <v>1.5750004513964799E-2</v>
      </c>
      <c r="P120" s="261">
        <v>0.29289191869188802</v>
      </c>
    </row>
    <row r="121" spans="1:16" x14ac:dyDescent="0.25">
      <c r="A121" s="259">
        <v>2017</v>
      </c>
      <c r="B121" s="259">
        <v>1983</v>
      </c>
      <c r="C121" s="260" t="str">
        <f t="shared" si="1"/>
        <v>2017_1983</v>
      </c>
      <c r="D121" s="261">
        <v>3.7656415223181576E-2</v>
      </c>
      <c r="E121" s="261">
        <v>5.2051767214336221E-2</v>
      </c>
      <c r="F121" s="261">
        <v>0.20278855555845099</v>
      </c>
      <c r="G121" s="261">
        <v>0.53147721501723</v>
      </c>
      <c r="H121" s="261">
        <v>1.51371905295022</v>
      </c>
      <c r="I121" s="261">
        <v>1.6053446126869699</v>
      </c>
      <c r="J121" s="261">
        <v>0.25583856085186502</v>
      </c>
      <c r="K121" s="261">
        <v>1.8551293275560099E-2</v>
      </c>
      <c r="L121" s="261">
        <v>2.0000005732018801E-3</v>
      </c>
      <c r="M121" s="261">
        <v>2.0000005732018801E-3</v>
      </c>
      <c r="N121" s="261">
        <v>1.5750004513964799E-2</v>
      </c>
      <c r="O121" s="261">
        <v>1.5750004513964799E-2</v>
      </c>
      <c r="P121" s="261">
        <v>0.26740644530678598</v>
      </c>
    </row>
    <row r="122" spans="1:16" x14ac:dyDescent="0.25">
      <c r="A122" s="259">
        <v>2017</v>
      </c>
      <c r="B122" s="259">
        <v>1984</v>
      </c>
      <c r="C122" s="260" t="str">
        <f t="shared" si="1"/>
        <v>2017_1984</v>
      </c>
      <c r="D122" s="261">
        <v>3.4187889462797209E-2</v>
      </c>
      <c r="E122" s="261">
        <v>5.1299234713997083E-2</v>
      </c>
      <c r="F122" s="261">
        <v>0.346042352650061</v>
      </c>
      <c r="G122" s="261">
        <v>0.44219560316610401</v>
      </c>
      <c r="H122" s="261">
        <v>1.2836692320024601</v>
      </c>
      <c r="I122" s="261">
        <v>1.4820071336585801</v>
      </c>
      <c r="J122" s="261">
        <v>0.21452138155592901</v>
      </c>
      <c r="K122" s="261">
        <v>1.8187271099428401E-2</v>
      </c>
      <c r="L122" s="261">
        <v>2.0000005732018801E-3</v>
      </c>
      <c r="M122" s="261">
        <v>2.0000005732018801E-3</v>
      </c>
      <c r="N122" s="261">
        <v>1.5750004513964799E-2</v>
      </c>
      <c r="O122" s="261">
        <v>1.5750004513964799E-2</v>
      </c>
      <c r="P122" s="261">
        <v>0.22422108650535599</v>
      </c>
    </row>
    <row r="123" spans="1:16" x14ac:dyDescent="0.25">
      <c r="A123" s="259">
        <v>2017</v>
      </c>
      <c r="B123" s="259">
        <v>1985</v>
      </c>
      <c r="C123" s="260" t="str">
        <f t="shared" si="1"/>
        <v>2017_1985</v>
      </c>
      <c r="D123" s="261">
        <v>3.4081912639857943E-2</v>
      </c>
      <c r="E123" s="261">
        <v>4.9641210179235964E-2</v>
      </c>
      <c r="F123" s="261">
        <v>0.34460761801107898</v>
      </c>
      <c r="G123" s="261">
        <v>0.35807423137209798</v>
      </c>
      <c r="H123" s="261">
        <v>1.28593173078357</v>
      </c>
      <c r="I123" s="261">
        <v>1.10380107580728</v>
      </c>
      <c r="J123" s="261">
        <v>0.21363194922325801</v>
      </c>
      <c r="K123" s="261">
        <v>1.8300695314257199E-2</v>
      </c>
      <c r="L123" s="261">
        <v>2.0000005732018801E-3</v>
      </c>
      <c r="M123" s="261">
        <v>2.0000005732018801E-3</v>
      </c>
      <c r="N123" s="261">
        <v>1.5750004513964799E-2</v>
      </c>
      <c r="O123" s="261">
        <v>1.5750004513964799E-2</v>
      </c>
      <c r="P123" s="261">
        <v>0.22329143798939899</v>
      </c>
    </row>
    <row r="124" spans="1:16" x14ac:dyDescent="0.25">
      <c r="A124" s="259">
        <v>2017</v>
      </c>
      <c r="B124" s="259">
        <v>1986</v>
      </c>
      <c r="C124" s="260" t="str">
        <f t="shared" si="1"/>
        <v>2017_1986</v>
      </c>
      <c r="D124" s="261">
        <v>3.4020383267108989E-2</v>
      </c>
      <c r="E124" s="261">
        <v>4.6849947186299076E-2</v>
      </c>
      <c r="F124" s="261">
        <v>0.34364184544929099</v>
      </c>
      <c r="G124" s="261">
        <v>0.359452563112868</v>
      </c>
      <c r="H124" s="261">
        <v>1.2886029494125799</v>
      </c>
      <c r="I124" s="261">
        <v>1.0960943904415501</v>
      </c>
      <c r="J124" s="261">
        <v>0.21303323966462401</v>
      </c>
      <c r="K124" s="261">
        <v>1.8388034162609399E-2</v>
      </c>
      <c r="L124" s="261">
        <v>2.0000005732018801E-3</v>
      </c>
      <c r="M124" s="261">
        <v>2.0000005732018801E-3</v>
      </c>
      <c r="N124" s="261">
        <v>1.5750004513964799E-2</v>
      </c>
      <c r="O124" s="261">
        <v>1.5750004513964799E-2</v>
      </c>
      <c r="P124" s="261">
        <v>0.22266565744125899</v>
      </c>
    </row>
    <row r="125" spans="1:16" x14ac:dyDescent="0.25">
      <c r="A125" s="259">
        <v>2017</v>
      </c>
      <c r="B125" s="259">
        <v>1987</v>
      </c>
      <c r="C125" s="260" t="str">
        <f t="shared" si="1"/>
        <v>2017_1987</v>
      </c>
      <c r="D125" s="261">
        <v>3.4019436315220516E-2</v>
      </c>
      <c r="E125" s="261">
        <v>4.6711903023230777E-2</v>
      </c>
      <c r="F125" s="261">
        <v>0.34364463816746799</v>
      </c>
      <c r="G125" s="261">
        <v>0.36108078384843401</v>
      </c>
      <c r="H125" s="261">
        <v>1.2864518297912599</v>
      </c>
      <c r="I125" s="261">
        <v>1.0871717095835201</v>
      </c>
      <c r="J125" s="261">
        <v>0.21303497094912499</v>
      </c>
      <c r="K125" s="261">
        <v>1.84814335039842E-2</v>
      </c>
      <c r="L125" s="261">
        <v>2.0000005732018801E-3</v>
      </c>
      <c r="M125" s="261">
        <v>2.0000005732018801E-3</v>
      </c>
      <c r="N125" s="261">
        <v>1.5750004513964799E-2</v>
      </c>
      <c r="O125" s="261">
        <v>1.5750004513964799E-2</v>
      </c>
      <c r="P125" s="261">
        <v>0.22266746700676099</v>
      </c>
    </row>
    <row r="126" spans="1:16" x14ac:dyDescent="0.25">
      <c r="A126" s="259">
        <v>2017</v>
      </c>
      <c r="B126" s="259">
        <v>1988</v>
      </c>
      <c r="C126" s="260" t="str">
        <f t="shared" si="1"/>
        <v>2017_1988</v>
      </c>
      <c r="D126" s="261">
        <v>3.3996946432543459E-2</v>
      </c>
      <c r="E126" s="261">
        <v>4.6635926896525896E-2</v>
      </c>
      <c r="F126" s="261">
        <v>0.34362275152843302</v>
      </c>
      <c r="G126" s="261">
        <v>0.36345350649590502</v>
      </c>
      <c r="H126" s="261">
        <v>1.28336460958226</v>
      </c>
      <c r="I126" s="261">
        <v>1.07969714854774</v>
      </c>
      <c r="J126" s="261">
        <v>0.21302140280636001</v>
      </c>
      <c r="K126" s="261">
        <v>1.8594164113731399E-2</v>
      </c>
      <c r="L126" s="261">
        <v>2.0000005732018801E-3</v>
      </c>
      <c r="M126" s="261">
        <v>2.0000005732018801E-3</v>
      </c>
      <c r="N126" s="261">
        <v>1.5750004513964799E-2</v>
      </c>
      <c r="O126" s="261">
        <v>1.5750004513964799E-2</v>
      </c>
      <c r="P126" s="261">
        <v>0.222653285372788</v>
      </c>
    </row>
    <row r="127" spans="1:16" x14ac:dyDescent="0.25">
      <c r="A127" s="259">
        <v>2017</v>
      </c>
      <c r="B127" s="259">
        <v>1989</v>
      </c>
      <c r="C127" s="260" t="str">
        <f t="shared" si="1"/>
        <v>2017_1989</v>
      </c>
      <c r="D127" s="261">
        <v>3.4121993805354592E-2</v>
      </c>
      <c r="E127" s="261">
        <v>4.6511020794694428E-2</v>
      </c>
      <c r="F127" s="261">
        <v>0.34517628254155602</v>
      </c>
      <c r="G127" s="261">
        <v>0.36642902184880899</v>
      </c>
      <c r="H127" s="261">
        <v>1.2824289826607</v>
      </c>
      <c r="I127" s="261">
        <v>1.06620208375072</v>
      </c>
      <c r="J127" s="261">
        <v>0.21398448035069201</v>
      </c>
      <c r="K127" s="261">
        <v>1.87429973996294E-2</v>
      </c>
      <c r="L127" s="261">
        <v>2.0000005732018801E-3</v>
      </c>
      <c r="M127" s="261">
        <v>2.0000005732018801E-3</v>
      </c>
      <c r="N127" s="261">
        <v>1.5750004513964799E-2</v>
      </c>
      <c r="O127" s="261">
        <v>1.5750004513964799E-2</v>
      </c>
      <c r="P127" s="261">
        <v>0.22365990901008201</v>
      </c>
    </row>
    <row r="128" spans="1:16" x14ac:dyDescent="0.25">
      <c r="A128" s="259">
        <v>2017</v>
      </c>
      <c r="B128" s="259">
        <v>1990</v>
      </c>
      <c r="C128" s="260" t="str">
        <f t="shared" si="1"/>
        <v>2017_1990</v>
      </c>
      <c r="D128" s="261">
        <v>3.3609352081595212E-2</v>
      </c>
      <c r="E128" s="261">
        <v>4.648716815773745E-2</v>
      </c>
      <c r="F128" s="261">
        <v>0.33805207345520899</v>
      </c>
      <c r="G128" s="261">
        <v>0.36729269454953201</v>
      </c>
      <c r="H128" s="261">
        <v>1.29975607463982</v>
      </c>
      <c r="I128" s="261">
        <v>1.06341972104145</v>
      </c>
      <c r="J128" s="261">
        <v>0.209567982878656</v>
      </c>
      <c r="K128" s="261">
        <v>1.87562461476878E-2</v>
      </c>
      <c r="L128" s="261">
        <v>2.0000005732018801E-3</v>
      </c>
      <c r="M128" s="261">
        <v>2.0000005732018801E-3</v>
      </c>
      <c r="N128" s="261">
        <v>1.5750004513964799E-2</v>
      </c>
      <c r="O128" s="261">
        <v>1.5750004513964799E-2</v>
      </c>
      <c r="P128" s="261">
        <v>0.21904371712027801</v>
      </c>
    </row>
    <row r="129" spans="1:16" x14ac:dyDescent="0.25">
      <c r="A129" s="259">
        <v>2017</v>
      </c>
      <c r="B129" s="259">
        <v>1991</v>
      </c>
      <c r="C129" s="260" t="str">
        <f t="shared" si="1"/>
        <v>2017_1991</v>
      </c>
      <c r="D129" s="261">
        <v>3.3959030474764097E-2</v>
      </c>
      <c r="E129" s="261">
        <v>4.6385447775401989E-2</v>
      </c>
      <c r="F129" s="261">
        <v>0.34301856971391598</v>
      </c>
      <c r="G129" s="261">
        <v>0.36540111078660098</v>
      </c>
      <c r="H129" s="261">
        <v>1.2873824939848399</v>
      </c>
      <c r="I129" s="261">
        <v>1.0626457848641699</v>
      </c>
      <c r="J129" s="261">
        <v>0.21264685351616899</v>
      </c>
      <c r="K129" s="261">
        <v>1.0480150003971201E-2</v>
      </c>
      <c r="L129" s="261">
        <v>2.0000005732018801E-3</v>
      </c>
      <c r="M129" s="261">
        <v>2.0000005732018801E-3</v>
      </c>
      <c r="N129" s="261">
        <v>1.5750004513964799E-2</v>
      </c>
      <c r="O129" s="261">
        <v>1.5750004513964799E-2</v>
      </c>
      <c r="P129" s="261">
        <v>0.222261800625733</v>
      </c>
    </row>
    <row r="130" spans="1:16" x14ac:dyDescent="0.25">
      <c r="A130" s="259">
        <v>2017</v>
      </c>
      <c r="B130" s="259">
        <v>1992</v>
      </c>
      <c r="C130" s="260" t="str">
        <f t="shared" si="1"/>
        <v>2017_1992</v>
      </c>
      <c r="D130" s="261">
        <v>3.3944190010604967E-2</v>
      </c>
      <c r="E130" s="261">
        <v>4.6315333366365459E-2</v>
      </c>
      <c r="F130" s="261">
        <v>0.34230013609261201</v>
      </c>
      <c r="G130" s="261">
        <v>0.36241681591909802</v>
      </c>
      <c r="H130" s="261">
        <v>1.2926014302509301</v>
      </c>
      <c r="I130" s="261">
        <v>1.06123981486445</v>
      </c>
      <c r="J130" s="261">
        <v>0.21220147631936601</v>
      </c>
      <c r="K130" s="261">
        <v>1.04599057782396E-2</v>
      </c>
      <c r="L130" s="261">
        <v>2.0000005732018801E-3</v>
      </c>
      <c r="M130" s="261">
        <v>2.0000005732018801E-3</v>
      </c>
      <c r="N130" s="261">
        <v>1.5750004513964799E-2</v>
      </c>
      <c r="O130" s="261">
        <v>1.5750004513964799E-2</v>
      </c>
      <c r="P130" s="261">
        <v>0.221796285448423</v>
      </c>
    </row>
    <row r="131" spans="1:16" x14ac:dyDescent="0.25">
      <c r="A131" s="259">
        <v>2017</v>
      </c>
      <c r="B131" s="259">
        <v>1993</v>
      </c>
      <c r="C131" s="260" t="str">
        <f t="shared" si="1"/>
        <v>2017_1993</v>
      </c>
      <c r="D131" s="261">
        <v>2.8326718252747931E-2</v>
      </c>
      <c r="E131" s="261">
        <v>4.3289190378093062E-2</v>
      </c>
      <c r="F131" s="261">
        <v>8.9202233822102198E-2</v>
      </c>
      <c r="G131" s="261">
        <v>0.35964435997279798</v>
      </c>
      <c r="H131" s="261">
        <v>1.6878606366672999</v>
      </c>
      <c r="I131" s="261">
        <v>1.0596629294425199</v>
      </c>
      <c r="J131" s="261">
        <v>5.22496787121879E-2</v>
      </c>
      <c r="K131" s="261">
        <v>1.0446802641842799E-2</v>
      </c>
      <c r="L131" s="261">
        <v>2.0000005732018801E-3</v>
      </c>
      <c r="M131" s="261">
        <v>2.0000005732018801E-3</v>
      </c>
      <c r="N131" s="261">
        <v>1.5750004513964799E-2</v>
      </c>
      <c r="O131" s="261">
        <v>1.5750004513964799E-2</v>
      </c>
      <c r="P131" s="261">
        <v>5.4612177329037601E-2</v>
      </c>
    </row>
    <row r="132" spans="1:16" x14ac:dyDescent="0.25">
      <c r="A132" s="259">
        <v>2017</v>
      </c>
      <c r="B132" s="259">
        <v>1994</v>
      </c>
      <c r="C132" s="260" t="str">
        <f t="shared" si="1"/>
        <v>2017_1994</v>
      </c>
      <c r="D132" s="261">
        <v>2.8457602948219578E-2</v>
      </c>
      <c r="E132" s="261">
        <v>4.3136496058571193E-2</v>
      </c>
      <c r="F132" s="261">
        <v>8.95769359805971E-2</v>
      </c>
      <c r="G132" s="261">
        <v>0.35980543253209202</v>
      </c>
      <c r="H132" s="261">
        <v>1.69759088105475</v>
      </c>
      <c r="I132" s="261">
        <v>1.0397748693834501</v>
      </c>
      <c r="J132" s="261">
        <v>5.2469158276266602E-2</v>
      </c>
      <c r="K132" s="261">
        <v>1.05457731545971E-2</v>
      </c>
      <c r="L132" s="261">
        <v>2.0000005732018801E-3</v>
      </c>
      <c r="M132" s="261">
        <v>2.0000005732018801E-3</v>
      </c>
      <c r="N132" s="261">
        <v>1.5750004513964799E-2</v>
      </c>
      <c r="O132" s="261">
        <v>1.5750004513964799E-2</v>
      </c>
      <c r="P132" s="261">
        <v>5.4841580785077899E-2</v>
      </c>
    </row>
    <row r="133" spans="1:16" x14ac:dyDescent="0.25">
      <c r="A133" s="259">
        <v>2017</v>
      </c>
      <c r="B133" s="259">
        <v>1995</v>
      </c>
      <c r="C133" s="260" t="str">
        <f t="shared" si="1"/>
        <v>2017_1995</v>
      </c>
      <c r="D133" s="261">
        <v>2.8557000228294185E-2</v>
      </c>
      <c r="E133" s="261">
        <v>4.3017183584899171E-2</v>
      </c>
      <c r="F133" s="261">
        <v>9.0008645928970801E-2</v>
      </c>
      <c r="G133" s="261">
        <v>0.35534171325069702</v>
      </c>
      <c r="H133" s="261">
        <v>1.6886768504679499</v>
      </c>
      <c r="I133" s="261">
        <v>1.0280597554731301</v>
      </c>
      <c r="J133" s="261">
        <v>5.2722029814712197E-2</v>
      </c>
      <c r="K133" s="261">
        <v>1.0595939073895401E-2</v>
      </c>
      <c r="L133" s="261">
        <v>2.0000005732018801E-3</v>
      </c>
      <c r="M133" s="261">
        <v>2.0000005732018801E-3</v>
      </c>
      <c r="N133" s="261">
        <v>1.5750004513964799E-2</v>
      </c>
      <c r="O133" s="261">
        <v>1.5750004513964799E-2</v>
      </c>
      <c r="P133" s="261">
        <v>5.5105886052391098E-2</v>
      </c>
    </row>
    <row r="134" spans="1:16" x14ac:dyDescent="0.25">
      <c r="A134" s="259">
        <v>2017</v>
      </c>
      <c r="B134" s="259">
        <v>1996</v>
      </c>
      <c r="C134" s="260" t="str">
        <f t="shared" si="1"/>
        <v>2017_1996</v>
      </c>
      <c r="D134" s="261">
        <v>2.830952046197549E-2</v>
      </c>
      <c r="E134" s="261">
        <v>4.3167560640160321E-2</v>
      </c>
      <c r="F134" s="261">
        <v>8.8954084961209295E-2</v>
      </c>
      <c r="G134" s="261">
        <v>0.40292060670601298</v>
      </c>
      <c r="H134" s="261">
        <v>1.70524772790921</v>
      </c>
      <c r="I134" s="261">
        <v>1.14864850866553</v>
      </c>
      <c r="J134" s="261">
        <v>5.2104326990612099E-2</v>
      </c>
      <c r="K134" s="261">
        <v>3.02017550146608E-3</v>
      </c>
      <c r="L134" s="261">
        <v>2.0000005732018801E-3</v>
      </c>
      <c r="M134" s="261">
        <v>2.0000005732018801E-3</v>
      </c>
      <c r="N134" s="261">
        <v>1.5750004513964799E-2</v>
      </c>
      <c r="O134" s="261">
        <v>1.5750004513964799E-2</v>
      </c>
      <c r="P134" s="261">
        <v>5.4460253447600901E-2</v>
      </c>
    </row>
    <row r="135" spans="1:16" x14ac:dyDescent="0.25">
      <c r="A135" s="259">
        <v>2017</v>
      </c>
      <c r="B135" s="259">
        <v>1997</v>
      </c>
      <c r="C135" s="260" t="str">
        <f t="shared" si="1"/>
        <v>2017_1997</v>
      </c>
      <c r="D135" s="261">
        <v>2.8316282994177277E-2</v>
      </c>
      <c r="E135" s="261">
        <v>4.250906953810666E-2</v>
      </c>
      <c r="F135" s="261">
        <v>8.8945695601656299E-2</v>
      </c>
      <c r="G135" s="261">
        <v>0.29608878107236702</v>
      </c>
      <c r="H135" s="261">
        <v>1.70647494500006</v>
      </c>
      <c r="I135" s="261">
        <v>0.88508005094049202</v>
      </c>
      <c r="J135" s="261">
        <v>5.2099412973076201E-2</v>
      </c>
      <c r="K135" s="261">
        <v>3.0185694089992902E-3</v>
      </c>
      <c r="L135" s="261">
        <v>2.0000005732018801E-3</v>
      </c>
      <c r="M135" s="261">
        <v>2.0000005732018801E-3</v>
      </c>
      <c r="N135" s="261">
        <v>1.5750004513964799E-2</v>
      </c>
      <c r="O135" s="261">
        <v>1.5750004513964799E-2</v>
      </c>
      <c r="P135" s="261">
        <v>5.4455117239997602E-2</v>
      </c>
    </row>
    <row r="136" spans="1:16" x14ac:dyDescent="0.25">
      <c r="A136" s="259">
        <v>2017</v>
      </c>
      <c r="B136" s="259">
        <v>1998</v>
      </c>
      <c r="C136" s="260" t="str">
        <f t="shared" si="1"/>
        <v>2017_1998</v>
      </c>
      <c r="D136" s="261">
        <v>2.8247282298901933E-2</v>
      </c>
      <c r="E136" s="261">
        <v>4.1681002587165839E-2</v>
      </c>
      <c r="F136" s="261">
        <v>8.8653084168202195E-2</v>
      </c>
      <c r="G136" s="261">
        <v>0.200940240459584</v>
      </c>
      <c r="H136" s="261">
        <v>1.71487316365124</v>
      </c>
      <c r="I136" s="261">
        <v>0.64029566824816897</v>
      </c>
      <c r="J136" s="261">
        <v>5.1928017563674399E-2</v>
      </c>
      <c r="K136" s="261">
        <v>3.0190259172730798E-3</v>
      </c>
      <c r="L136" s="261">
        <v>2.0000005732018801E-3</v>
      </c>
      <c r="M136" s="261">
        <v>2.0000005732018801E-3</v>
      </c>
      <c r="N136" s="261">
        <v>1.5750004513964799E-2</v>
      </c>
      <c r="O136" s="261">
        <v>1.5750004513964799E-2</v>
      </c>
      <c r="P136" s="261">
        <v>5.4275972090738499E-2</v>
      </c>
    </row>
    <row r="137" spans="1:16" x14ac:dyDescent="0.25">
      <c r="A137" s="259">
        <v>2017</v>
      </c>
      <c r="B137" s="259">
        <v>1999</v>
      </c>
      <c r="C137" s="260" t="str">
        <f t="shared" si="1"/>
        <v>2017_1999</v>
      </c>
      <c r="D137" s="261">
        <v>2.824418654124556E-2</v>
      </c>
      <c r="E137" s="261">
        <v>4.0887661168741644E-2</v>
      </c>
      <c r="F137" s="261">
        <v>8.8642783409891096E-2</v>
      </c>
      <c r="G137" s="261">
        <v>0.11248391662670799</v>
      </c>
      <c r="H137" s="261">
        <v>1.7129083889489201</v>
      </c>
      <c r="I137" s="261">
        <v>0.40319970289804602</v>
      </c>
      <c r="J137" s="261">
        <v>5.1921983955667203E-2</v>
      </c>
      <c r="K137" s="261">
        <v>3.0241991656822899E-3</v>
      </c>
      <c r="L137" s="261">
        <v>2.0000005732018801E-3</v>
      </c>
      <c r="M137" s="261">
        <v>2.0000005732018801E-3</v>
      </c>
      <c r="N137" s="261">
        <v>1.5750004513964799E-2</v>
      </c>
      <c r="O137" s="261">
        <v>1.5750004513964799E-2</v>
      </c>
      <c r="P137" s="261">
        <v>5.4269665669750999E-2</v>
      </c>
    </row>
    <row r="138" spans="1:16" x14ac:dyDescent="0.25">
      <c r="A138" s="259">
        <v>2017</v>
      </c>
      <c r="B138" s="259">
        <v>2000</v>
      </c>
      <c r="C138" s="260" t="str">
        <f t="shared" si="1"/>
        <v>2017_2000</v>
      </c>
      <c r="D138" s="261">
        <v>2.8254057155574303E-2</v>
      </c>
      <c r="E138" s="261">
        <v>4.1305010265040597E-2</v>
      </c>
      <c r="F138" s="261">
        <v>8.8753186111461699E-2</v>
      </c>
      <c r="G138" s="261">
        <v>3.6359441895415102E-2</v>
      </c>
      <c r="H138" s="261">
        <v>1.71251103589805</v>
      </c>
      <c r="I138" s="261">
        <v>0.18904977370922299</v>
      </c>
      <c r="J138" s="261">
        <v>5.1986651682459001E-2</v>
      </c>
      <c r="K138" s="261">
        <v>3.0230082750487999E-3</v>
      </c>
      <c r="L138" s="261">
        <v>2.0000005732018801E-3</v>
      </c>
      <c r="M138" s="261">
        <v>2.0000005732018801E-3</v>
      </c>
      <c r="N138" s="261">
        <v>1.5750004513964799E-2</v>
      </c>
      <c r="O138" s="261">
        <v>1.5750004513964799E-2</v>
      </c>
      <c r="P138" s="261">
        <v>5.43372573841895E-2</v>
      </c>
    </row>
    <row r="139" spans="1:16" x14ac:dyDescent="0.25">
      <c r="A139" s="259">
        <v>2017</v>
      </c>
      <c r="B139" s="259">
        <v>2001</v>
      </c>
      <c r="C139" s="260" t="str">
        <f t="shared" si="1"/>
        <v>2017_2001</v>
      </c>
      <c r="D139" s="261">
        <v>2.8213253011498973E-2</v>
      </c>
      <c r="E139" s="261">
        <v>4.1226570321417737E-2</v>
      </c>
      <c r="F139" s="261">
        <v>8.85807693292993E-2</v>
      </c>
      <c r="G139" s="261">
        <v>3.3704747356315103E-2</v>
      </c>
      <c r="H139" s="261">
        <v>1.7162234023703999</v>
      </c>
      <c r="I139" s="261">
        <v>0.18007135081034201</v>
      </c>
      <c r="J139" s="261">
        <v>5.1885659576246197E-2</v>
      </c>
      <c r="K139" s="261">
        <v>3.0199942711253698E-3</v>
      </c>
      <c r="L139" s="261">
        <v>2.0000005732018801E-3</v>
      </c>
      <c r="M139" s="261">
        <v>2.0000005732018801E-3</v>
      </c>
      <c r="N139" s="261">
        <v>1.5750004513964799E-2</v>
      </c>
      <c r="O139" s="261">
        <v>1.5750004513964799E-2</v>
      </c>
      <c r="P139" s="261">
        <v>5.42316988630797E-2</v>
      </c>
    </row>
    <row r="140" spans="1:16" x14ac:dyDescent="0.25">
      <c r="A140" s="259">
        <v>2017</v>
      </c>
      <c r="B140" s="259">
        <v>2002</v>
      </c>
      <c r="C140" s="260" t="str">
        <f t="shared" si="1"/>
        <v>2017_2002</v>
      </c>
      <c r="D140" s="261">
        <v>2.8188585435303424E-2</v>
      </c>
      <c r="E140" s="261">
        <v>4.1184414476847626E-2</v>
      </c>
      <c r="F140" s="261">
        <v>8.83679034485471E-2</v>
      </c>
      <c r="G140" s="261">
        <v>3.20391325435384E-2</v>
      </c>
      <c r="H140" s="261">
        <v>1.7208877139593499</v>
      </c>
      <c r="I140" s="261">
        <v>0.174684010514709</v>
      </c>
      <c r="J140" s="261">
        <v>5.1760974650751301E-2</v>
      </c>
      <c r="K140" s="261">
        <v>3.0240811455384499E-3</v>
      </c>
      <c r="L140" s="261">
        <v>2.0000005732018801E-3</v>
      </c>
      <c r="M140" s="261">
        <v>2.0000005732018801E-3</v>
      </c>
      <c r="N140" s="261">
        <v>1.5750004513964799E-2</v>
      </c>
      <c r="O140" s="261">
        <v>1.5750004513964799E-2</v>
      </c>
      <c r="P140" s="261">
        <v>5.4101376238534997E-2</v>
      </c>
    </row>
    <row r="141" spans="1:16" x14ac:dyDescent="0.25">
      <c r="A141" s="259">
        <v>2017</v>
      </c>
      <c r="B141" s="259">
        <v>2003</v>
      </c>
      <c r="C141" s="260" t="str">
        <f t="shared" si="1"/>
        <v>2017_2003</v>
      </c>
      <c r="D141" s="261">
        <v>2.8121828377298149E-2</v>
      </c>
      <c r="E141" s="261">
        <v>4.1323818083665163E-2</v>
      </c>
      <c r="F141" s="261">
        <v>8.8142555504966302E-2</v>
      </c>
      <c r="G141" s="261">
        <v>2.8354576640112299E-2</v>
      </c>
      <c r="H141" s="261">
        <v>1.72344535388647</v>
      </c>
      <c r="I141" s="261">
        <v>0.158534270281977</v>
      </c>
      <c r="J141" s="261">
        <v>5.1628978431082301E-2</v>
      </c>
      <c r="K141" s="261">
        <v>3.0295217901188699E-3</v>
      </c>
      <c r="L141" s="261">
        <v>2.0000005732018801E-3</v>
      </c>
      <c r="M141" s="261">
        <v>2.0000005732018801E-3</v>
      </c>
      <c r="N141" s="261">
        <v>1.5750004513964799E-2</v>
      </c>
      <c r="O141" s="261">
        <v>1.5750004513964799E-2</v>
      </c>
      <c r="P141" s="261">
        <v>5.3963411735537099E-2</v>
      </c>
    </row>
    <row r="142" spans="1:16" x14ac:dyDescent="0.25">
      <c r="A142" s="259">
        <v>2017</v>
      </c>
      <c r="B142" s="259">
        <v>2004</v>
      </c>
      <c r="C142" s="260" t="str">
        <f t="shared" si="1"/>
        <v>2017_2004</v>
      </c>
      <c r="D142" s="261">
        <v>2.8301963860546769E-2</v>
      </c>
      <c r="E142" s="261">
        <v>4.3083623671973027E-2</v>
      </c>
      <c r="F142" s="261">
        <v>8.8932439424598497E-2</v>
      </c>
      <c r="G142" s="261">
        <v>8.1416939569520994E-3</v>
      </c>
      <c r="H142" s="261">
        <v>1.71486730215251</v>
      </c>
      <c r="I142" s="261">
        <v>3.1865889538570003E-2</v>
      </c>
      <c r="J142" s="261">
        <v>5.2091648246089597E-2</v>
      </c>
      <c r="K142" s="261">
        <v>2.0183044862352601E-4</v>
      </c>
      <c r="L142" s="261">
        <v>2.0000005732018801E-3</v>
      </c>
      <c r="M142" s="261">
        <v>2.0000005732018801E-3</v>
      </c>
      <c r="N142" s="261">
        <v>1.5750004513964799E-2</v>
      </c>
      <c r="O142" s="261">
        <v>1.5750004513964799E-2</v>
      </c>
      <c r="P142" s="261">
        <v>5.4447001426512098E-2</v>
      </c>
    </row>
    <row r="143" spans="1:16" x14ac:dyDescent="0.25">
      <c r="A143" s="259">
        <v>2017</v>
      </c>
      <c r="B143" s="259">
        <v>2005</v>
      </c>
      <c r="C143" s="260" t="str">
        <f t="shared" si="1"/>
        <v>2017_2005</v>
      </c>
      <c r="D143" s="261">
        <v>2.7075527317836454E-2</v>
      </c>
      <c r="E143" s="261">
        <v>4.1240516577327538E-2</v>
      </c>
      <c r="F143" s="261">
        <v>8.8685032142700002E-2</v>
      </c>
      <c r="G143" s="261">
        <v>7.4936933027368296E-3</v>
      </c>
      <c r="H143" s="261">
        <v>1.7148219478039901</v>
      </c>
      <c r="I143" s="261">
        <v>3.05034249682192E-2</v>
      </c>
      <c r="J143" s="261">
        <v>5.1946730900005698E-2</v>
      </c>
      <c r="K143" s="261">
        <v>2.0172466929955899E-4</v>
      </c>
      <c r="L143" s="261">
        <v>2.0000005732018801E-3</v>
      </c>
      <c r="M143" s="261">
        <v>2.0000005732018801E-3</v>
      </c>
      <c r="N143" s="261">
        <v>1.5750004513964799E-2</v>
      </c>
      <c r="O143" s="261">
        <v>1.5750004513964799E-2</v>
      </c>
      <c r="P143" s="261">
        <v>5.4295531561099598E-2</v>
      </c>
    </row>
    <row r="144" spans="1:16" x14ac:dyDescent="0.25">
      <c r="A144" s="259">
        <v>2017</v>
      </c>
      <c r="B144" s="259">
        <v>2006</v>
      </c>
      <c r="C144" s="260" t="str">
        <f t="shared" si="1"/>
        <v>2017_2006</v>
      </c>
      <c r="D144" s="261">
        <v>2.7569344121799837E-2</v>
      </c>
      <c r="E144" s="261">
        <v>4.1678439034951643E-2</v>
      </c>
      <c r="F144" s="261">
        <v>8.8731799763251004E-2</v>
      </c>
      <c r="G144" s="261">
        <v>6.3373747910172298E-3</v>
      </c>
      <c r="H144" s="261">
        <v>1.7157427285915601</v>
      </c>
      <c r="I144" s="261">
        <v>2.5829399486009801E-2</v>
      </c>
      <c r="J144" s="261">
        <v>5.1974124756002597E-2</v>
      </c>
      <c r="K144" s="261">
        <v>2.0159462482971499E-4</v>
      </c>
      <c r="L144" s="261">
        <v>2.0000005732018801E-3</v>
      </c>
      <c r="M144" s="261">
        <v>2.0000005732018801E-3</v>
      </c>
      <c r="N144" s="261">
        <v>1.5750004513964799E-2</v>
      </c>
      <c r="O144" s="261">
        <v>1.5750004513964799E-2</v>
      </c>
      <c r="P144" s="261">
        <v>5.4324164045706197E-2</v>
      </c>
    </row>
    <row r="145" spans="1:16" x14ac:dyDescent="0.25">
      <c r="A145" s="259">
        <v>2017</v>
      </c>
      <c r="B145" s="259">
        <v>2007</v>
      </c>
      <c r="C145" s="260" t="str">
        <f t="shared" si="1"/>
        <v>2017_2007</v>
      </c>
      <c r="D145" s="261">
        <v>2.6461814900569137E-2</v>
      </c>
      <c r="E145" s="261">
        <v>4.0346970649346801E-2</v>
      </c>
      <c r="F145" s="261">
        <v>8.8246364697675495E-2</v>
      </c>
      <c r="G145" s="261">
        <v>6.3740563578633903E-3</v>
      </c>
      <c r="H145" s="261">
        <v>1.7071769566075901</v>
      </c>
      <c r="I145" s="261">
        <v>2.7364408617062699E-2</v>
      </c>
      <c r="J145" s="261">
        <v>5.1689784049215703E-2</v>
      </c>
      <c r="K145" s="261">
        <v>2.0183785655342499E-4</v>
      </c>
      <c r="L145" s="261">
        <v>2.0000005732018801E-3</v>
      </c>
      <c r="M145" s="261">
        <v>2.0000005732018801E-3</v>
      </c>
      <c r="N145" s="261">
        <v>1.5750004513964799E-2</v>
      </c>
      <c r="O145" s="261">
        <v>1.5750004513964799E-2</v>
      </c>
      <c r="P145" s="261">
        <v>5.4026966713901503E-2</v>
      </c>
    </row>
    <row r="146" spans="1:16" x14ac:dyDescent="0.25">
      <c r="A146" s="259">
        <v>2017</v>
      </c>
      <c r="B146" s="259">
        <v>2008</v>
      </c>
      <c r="C146" s="260" t="str">
        <f t="shared" si="1"/>
        <v>2017_2008</v>
      </c>
      <c r="D146" s="261">
        <v>2.5856785408595144E-2</v>
      </c>
      <c r="E146" s="261">
        <v>3.914053541598659E-2</v>
      </c>
      <c r="F146" s="261">
        <v>1.40229784557281E-2</v>
      </c>
      <c r="G146" s="261">
        <v>6.0681134395350802E-3</v>
      </c>
      <c r="H146" s="261">
        <v>3.1146838871788599E-2</v>
      </c>
      <c r="I146" s="261">
        <v>2.6572624485475999E-2</v>
      </c>
      <c r="J146" s="261">
        <v>4.4911812565305298E-3</v>
      </c>
      <c r="K146" s="261">
        <v>2.3044876088577299E-4</v>
      </c>
      <c r="L146" s="261">
        <v>2.0000005732018801E-3</v>
      </c>
      <c r="M146" s="261">
        <v>2.0000005732018801E-3</v>
      </c>
      <c r="N146" s="261">
        <v>1.5750004513964799E-2</v>
      </c>
      <c r="O146" s="261">
        <v>1.5750004513964799E-2</v>
      </c>
      <c r="P146" s="261">
        <v>4.6942525436291802E-3</v>
      </c>
    </row>
    <row r="147" spans="1:16" x14ac:dyDescent="0.25">
      <c r="A147" s="259">
        <v>2017</v>
      </c>
      <c r="B147" s="259">
        <v>2009</v>
      </c>
      <c r="C147" s="260" t="str">
        <f t="shared" si="1"/>
        <v>2017_2009</v>
      </c>
      <c r="D147" s="261">
        <v>2.5291674163034305E-2</v>
      </c>
      <c r="E147" s="261">
        <v>3.8291319993591651E-2</v>
      </c>
      <c r="F147" s="261">
        <v>1.3671575274348801E-2</v>
      </c>
      <c r="G147" s="261">
        <v>5.5141335358734403E-3</v>
      </c>
      <c r="H147" s="261">
        <v>3.06910008471699E-2</v>
      </c>
      <c r="I147" s="261">
        <v>2.5012745593678599E-2</v>
      </c>
      <c r="J147" s="261">
        <v>4.3185114112363303E-3</v>
      </c>
      <c r="K147" s="261">
        <v>2.5892109663396001E-4</v>
      </c>
      <c r="L147" s="261">
        <v>2.0000005732018801E-3</v>
      </c>
      <c r="M147" s="261">
        <v>2.0000005732018801E-3</v>
      </c>
      <c r="N147" s="261">
        <v>1.5750004513964799E-2</v>
      </c>
      <c r="O147" s="261">
        <v>1.5750004513964799E-2</v>
      </c>
      <c r="P147" s="261">
        <v>4.5137753341418603E-3</v>
      </c>
    </row>
    <row r="148" spans="1:16" x14ac:dyDescent="0.25">
      <c r="A148" s="259">
        <v>2017</v>
      </c>
      <c r="B148" s="259">
        <v>2010</v>
      </c>
      <c r="C148" s="260" t="str">
        <f t="shared" si="1"/>
        <v>2017_2010</v>
      </c>
      <c r="D148" s="261">
        <v>2.4019116834268404E-2</v>
      </c>
      <c r="E148" s="261">
        <v>3.6310866561875238E-2</v>
      </c>
      <c r="F148" s="261">
        <v>1.33005571126769E-2</v>
      </c>
      <c r="G148" s="261">
        <v>5.17485226140426E-3</v>
      </c>
      <c r="H148" s="261">
        <v>3.0298482815332602E-2</v>
      </c>
      <c r="I148" s="261">
        <v>2.3966991048597099E-2</v>
      </c>
      <c r="J148" s="261">
        <v>4.1499745115097797E-3</v>
      </c>
      <c r="K148" s="261">
        <v>3.15268551178226E-4</v>
      </c>
      <c r="L148" s="261">
        <v>2.0000005732018801E-3</v>
      </c>
      <c r="M148" s="261">
        <v>2.0000005732018801E-3</v>
      </c>
      <c r="N148" s="261">
        <v>1.5750004513964799E-2</v>
      </c>
      <c r="O148" s="261">
        <v>1.5750004513964799E-2</v>
      </c>
      <c r="P148" s="261">
        <v>4.3376179436810901E-3</v>
      </c>
    </row>
    <row r="149" spans="1:16" x14ac:dyDescent="0.25">
      <c r="A149" s="259">
        <v>2017</v>
      </c>
      <c r="B149" s="259">
        <v>2011</v>
      </c>
      <c r="C149" s="260" t="str">
        <f t="shared" si="1"/>
        <v>2017_2011</v>
      </c>
      <c r="D149" s="261">
        <v>2.4843541959422139E-2</v>
      </c>
      <c r="E149" s="261">
        <v>3.7550798250952082E-2</v>
      </c>
      <c r="F149" s="261">
        <v>1.27098467546823E-2</v>
      </c>
      <c r="G149" s="261">
        <v>5.3735254292939004E-3</v>
      </c>
      <c r="H149" s="261">
        <v>2.9653782324610699E-2</v>
      </c>
      <c r="I149" s="261">
        <v>2.3778414009652901E-2</v>
      </c>
      <c r="J149" s="261">
        <v>3.9531093521024399E-3</v>
      </c>
      <c r="K149" s="261">
        <v>4.2777253751470298E-4</v>
      </c>
      <c r="L149" s="261">
        <v>2.0000005732018801E-3</v>
      </c>
      <c r="M149" s="261">
        <v>2.0000005732018801E-3</v>
      </c>
      <c r="N149" s="261">
        <v>1.5750004513964799E-2</v>
      </c>
      <c r="O149" s="261">
        <v>1.5750004513964799E-2</v>
      </c>
      <c r="P149" s="261">
        <v>4.1318514153415699E-3</v>
      </c>
    </row>
    <row r="150" spans="1:16" x14ac:dyDescent="0.25">
      <c r="A150" s="259">
        <v>2017</v>
      </c>
      <c r="B150" s="259">
        <v>2012</v>
      </c>
      <c r="C150" s="260" t="str">
        <f t="shared" ref="C150:C213" si="2">CONCATENATE(A150,"_",B150)</f>
        <v>2017_2012</v>
      </c>
      <c r="D150" s="261">
        <v>2.2720962932383352E-2</v>
      </c>
      <c r="E150" s="261">
        <v>3.433889854846723E-2</v>
      </c>
      <c r="F150" s="261">
        <v>1.22035703742917E-2</v>
      </c>
      <c r="G150" s="261">
        <v>4.8597444194055303E-3</v>
      </c>
      <c r="H150" s="261">
        <v>2.91108363560885E-2</v>
      </c>
      <c r="I150" s="261">
        <v>2.2444910398061901E-2</v>
      </c>
      <c r="J150" s="261">
        <v>3.75862297175581E-3</v>
      </c>
      <c r="K150" s="261">
        <v>6.2448632294223995E-4</v>
      </c>
      <c r="L150" s="261">
        <v>2.0000005732018801E-3</v>
      </c>
      <c r="M150" s="261">
        <v>2.0000005732018801E-3</v>
      </c>
      <c r="N150" s="261">
        <v>1.5750004513964799E-2</v>
      </c>
      <c r="O150" s="261">
        <v>1.5750004513964799E-2</v>
      </c>
      <c r="P150" s="261">
        <v>3.9285712238961799E-3</v>
      </c>
    </row>
    <row r="151" spans="1:16" x14ac:dyDescent="0.25">
      <c r="A151" s="259">
        <v>2017</v>
      </c>
      <c r="B151" s="259">
        <v>2013</v>
      </c>
      <c r="C151" s="260" t="str">
        <f t="shared" si="2"/>
        <v>2017_2013</v>
      </c>
      <c r="D151" s="261">
        <v>2.204397375843991E-2</v>
      </c>
      <c r="E151" s="261">
        <v>3.3395138092124209E-2</v>
      </c>
      <c r="F151" s="261">
        <v>1.15559285609441E-2</v>
      </c>
      <c r="G151" s="261">
        <v>4.5074466967277797E-3</v>
      </c>
      <c r="H151" s="261">
        <v>2.8382634684751998E-2</v>
      </c>
      <c r="I151" s="261">
        <v>2.13196132710664E-2</v>
      </c>
      <c r="J151" s="261">
        <v>3.5410194487420499E-3</v>
      </c>
      <c r="K151" s="261">
        <v>9.35048870714407E-4</v>
      </c>
      <c r="L151" s="261">
        <v>2.0000005732018801E-3</v>
      </c>
      <c r="M151" s="261">
        <v>2.0000005732018801E-3</v>
      </c>
      <c r="N151" s="261">
        <v>1.5750004513964799E-2</v>
      </c>
      <c r="O151" s="261">
        <v>1.5750004513964799E-2</v>
      </c>
      <c r="P151" s="261">
        <v>3.7011286351730701E-3</v>
      </c>
    </row>
    <row r="152" spans="1:16" x14ac:dyDescent="0.25">
      <c r="A152" s="259">
        <v>2017</v>
      </c>
      <c r="B152" s="259">
        <v>2014</v>
      </c>
      <c r="C152" s="260" t="str">
        <f t="shared" si="2"/>
        <v>2017_2014</v>
      </c>
      <c r="D152" s="261">
        <v>2.2134315555925387E-2</v>
      </c>
      <c r="E152" s="261">
        <v>3.3457660758875928E-2</v>
      </c>
      <c r="F152" s="261">
        <v>1.12399873041872E-2</v>
      </c>
      <c r="G152" s="261">
        <v>4.51920609816413E-3</v>
      </c>
      <c r="H152" s="261">
        <v>2.8095342730712999E-2</v>
      </c>
      <c r="I152" s="261">
        <v>2.0876738445857398E-2</v>
      </c>
      <c r="J152" s="261">
        <v>3.3538639641141001E-3</v>
      </c>
      <c r="K152" s="261">
        <v>1.3068770328793001E-3</v>
      </c>
      <c r="L152" s="261">
        <v>2.0000005732018801E-3</v>
      </c>
      <c r="M152" s="261">
        <v>2.0000005732018801E-3</v>
      </c>
      <c r="N152" s="261">
        <v>1.5750004513964799E-2</v>
      </c>
      <c r="O152" s="261">
        <v>1.5750004513964799E-2</v>
      </c>
      <c r="P152" s="261">
        <v>3.50551081002042E-3</v>
      </c>
    </row>
    <row r="153" spans="1:16" x14ac:dyDescent="0.25">
      <c r="A153" s="259">
        <v>2017</v>
      </c>
      <c r="B153" s="259">
        <v>2015</v>
      </c>
      <c r="C153" s="260" t="str">
        <f t="shared" si="2"/>
        <v>2017_2015</v>
      </c>
      <c r="D153" s="261">
        <v>2.171142359559022E-2</v>
      </c>
      <c r="E153" s="261">
        <v>3.2881583755895512E-2</v>
      </c>
      <c r="F153" s="261">
        <v>1.0693755841409001E-2</v>
      </c>
      <c r="G153" s="261">
        <v>4.3407986370871104E-3</v>
      </c>
      <c r="H153" s="261">
        <v>2.7500117329888399E-2</v>
      </c>
      <c r="I153" s="261">
        <v>1.9824729207464701E-2</v>
      </c>
      <c r="J153" s="261">
        <v>3.1326347914152901E-3</v>
      </c>
      <c r="K153" s="261">
        <v>1.65744195329651E-3</v>
      </c>
      <c r="L153" s="261">
        <v>2.0000005732018801E-3</v>
      </c>
      <c r="M153" s="261">
        <v>2.0000005732018801E-3</v>
      </c>
      <c r="N153" s="261">
        <v>1.5750004513964799E-2</v>
      </c>
      <c r="O153" s="261">
        <v>1.5750004513964799E-2</v>
      </c>
      <c r="P153" s="261">
        <v>3.2742786358220901E-3</v>
      </c>
    </row>
    <row r="154" spans="1:16" x14ac:dyDescent="0.25">
      <c r="A154" s="259">
        <v>2017</v>
      </c>
      <c r="B154" s="259">
        <v>2016</v>
      </c>
      <c r="C154" s="260" t="str">
        <f t="shared" si="2"/>
        <v>2017_2016</v>
      </c>
      <c r="D154" s="261">
        <v>2.1261517689230316E-2</v>
      </c>
      <c r="E154" s="261">
        <v>3.1942674238513352E-2</v>
      </c>
      <c r="F154" s="261">
        <v>1.05802542525484E-2</v>
      </c>
      <c r="G154" s="261">
        <v>4.1888008624331599E-3</v>
      </c>
      <c r="H154" s="261">
        <v>2.7544908704291701E-2</v>
      </c>
      <c r="I154" s="261">
        <v>1.9051213673639499E-2</v>
      </c>
      <c r="J154" s="261">
        <v>2.95274493562397E-3</v>
      </c>
      <c r="K154" s="261">
        <v>1.91926061826794E-3</v>
      </c>
      <c r="L154" s="261">
        <v>2.0000005732018801E-3</v>
      </c>
      <c r="M154" s="261">
        <v>2.0000005732018801E-3</v>
      </c>
      <c r="N154" s="261">
        <v>1.5750004513964799E-2</v>
      </c>
      <c r="O154" s="261">
        <v>1.5750004513964799E-2</v>
      </c>
      <c r="P154" s="261">
        <v>3.0862549590012899E-3</v>
      </c>
    </row>
    <row r="155" spans="1:16" x14ac:dyDescent="0.25">
      <c r="A155" s="259">
        <v>2017</v>
      </c>
      <c r="B155" s="259">
        <v>2017</v>
      </c>
      <c r="C155" s="260" t="str">
        <f t="shared" si="2"/>
        <v>2017_2017</v>
      </c>
      <c r="D155" s="261">
        <v>2.0592392422746502E-2</v>
      </c>
      <c r="E155" s="261">
        <v>3.0989024125499743E-2</v>
      </c>
      <c r="F155" s="261">
        <v>9.9570995657837693E-3</v>
      </c>
      <c r="G155" s="261">
        <v>4.0770696727861896E-3</v>
      </c>
      <c r="H155" s="261">
        <v>2.69023284348897E-2</v>
      </c>
      <c r="I155" s="261">
        <v>1.84779655693403E-2</v>
      </c>
      <c r="J155" s="261">
        <v>2.7111832956438898E-3</v>
      </c>
      <c r="K155" s="261">
        <v>2.0651955505160101E-3</v>
      </c>
      <c r="L155" s="261">
        <v>2.0000005732018801E-3</v>
      </c>
      <c r="M155" s="261">
        <v>2.0000005732018801E-3</v>
      </c>
      <c r="N155" s="261">
        <v>1.5750004513964799E-2</v>
      </c>
      <c r="O155" s="261">
        <v>1.5750004513964799E-2</v>
      </c>
      <c r="P155" s="261">
        <v>2.8337709735752098E-3</v>
      </c>
    </row>
    <row r="156" spans="1:16" x14ac:dyDescent="0.25">
      <c r="A156" s="259">
        <v>2018</v>
      </c>
      <c r="B156" s="259">
        <v>1974</v>
      </c>
      <c r="C156" s="260" t="str">
        <f t="shared" si="2"/>
        <v>2018_1974</v>
      </c>
      <c r="D156" s="261">
        <v>3.8022581170542281E-2</v>
      </c>
      <c r="E156" s="261">
        <v>8.5191269184297244E-2</v>
      </c>
      <c r="F156" s="261">
        <v>0.77915208483610798</v>
      </c>
      <c r="G156" s="261">
        <v>6.7723593475441701</v>
      </c>
      <c r="H156" s="261">
        <v>2.0271762796188999</v>
      </c>
      <c r="I156" s="261">
        <v>5.9070608124270203</v>
      </c>
      <c r="J156" s="261">
        <v>0.54341003323139403</v>
      </c>
      <c r="K156" s="261">
        <v>5.7697129690164599E-2</v>
      </c>
      <c r="L156" s="261">
        <v>2.0000005732018801E-3</v>
      </c>
      <c r="M156" s="261">
        <v>2.0000005732018801E-3</v>
      </c>
      <c r="N156" s="261">
        <v>1.5750004513964799E-2</v>
      </c>
      <c r="O156" s="261">
        <v>1.5750004513964799E-2</v>
      </c>
      <c r="P156" s="261">
        <v>0.56798062358780799</v>
      </c>
    </row>
    <row r="157" spans="1:16" x14ac:dyDescent="0.25">
      <c r="A157" s="259">
        <v>2018</v>
      </c>
      <c r="B157" s="259">
        <v>1975</v>
      </c>
      <c r="C157" s="260" t="str">
        <f t="shared" si="2"/>
        <v>2018_1975</v>
      </c>
      <c r="D157" s="261">
        <v>3.7996482692907271E-2</v>
      </c>
      <c r="E157" s="261">
        <v>7.8994000418222673E-2</v>
      </c>
      <c r="F157" s="261">
        <v>0.77915547232492299</v>
      </c>
      <c r="G157" s="261">
        <v>2.2349242505290099</v>
      </c>
      <c r="H157" s="261">
        <v>2.0346557404419001</v>
      </c>
      <c r="I157" s="261">
        <v>5.8126551358940004</v>
      </c>
      <c r="J157" s="261">
        <v>0.54341239579378198</v>
      </c>
      <c r="K157" s="261">
        <v>5.2344094636023603E-2</v>
      </c>
      <c r="L157" s="261">
        <v>2.0000005732018801E-3</v>
      </c>
      <c r="M157" s="261">
        <v>2.0000005732018801E-3</v>
      </c>
      <c r="N157" s="261">
        <v>1.5750004513964799E-2</v>
      </c>
      <c r="O157" s="261">
        <v>1.5750004513964799E-2</v>
      </c>
      <c r="P157" s="261">
        <v>0.567983092974784</v>
      </c>
    </row>
    <row r="158" spans="1:16" x14ac:dyDescent="0.25">
      <c r="A158" s="259">
        <v>2018</v>
      </c>
      <c r="B158" s="259">
        <v>1976</v>
      </c>
      <c r="C158" s="260" t="str">
        <f t="shared" si="2"/>
        <v>2018_1976</v>
      </c>
      <c r="D158" s="261">
        <v>3.8222088017067564E-2</v>
      </c>
      <c r="E158" s="261">
        <v>7.7847079091590665E-2</v>
      </c>
      <c r="F158" s="261">
        <v>0.78627996613073003</v>
      </c>
      <c r="G158" s="261">
        <v>1.5736039726970901</v>
      </c>
      <c r="H158" s="261">
        <v>2.0154140196771202</v>
      </c>
      <c r="I158" s="261">
        <v>3.9873237797112902</v>
      </c>
      <c r="J158" s="261">
        <v>0.54838128632378003</v>
      </c>
      <c r="K158" s="261">
        <v>5.2571840780603403E-2</v>
      </c>
      <c r="L158" s="261">
        <v>2.0000005732018801E-3</v>
      </c>
      <c r="M158" s="261">
        <v>2.0000005732018801E-3</v>
      </c>
      <c r="N158" s="261">
        <v>1.5750004513964799E-2</v>
      </c>
      <c r="O158" s="261">
        <v>1.5750004513964799E-2</v>
      </c>
      <c r="P158" s="261">
        <v>0.573176654685423</v>
      </c>
    </row>
    <row r="159" spans="1:16" x14ac:dyDescent="0.25">
      <c r="A159" s="259">
        <v>2018</v>
      </c>
      <c r="B159" s="259">
        <v>1977</v>
      </c>
      <c r="C159" s="260" t="str">
        <f t="shared" si="2"/>
        <v>2018_1977</v>
      </c>
      <c r="D159" s="261">
        <v>3.7898784580331524E-2</v>
      </c>
      <c r="E159" s="261">
        <v>7.678907289637224E-2</v>
      </c>
      <c r="F159" s="261">
        <v>0.77665574653071301</v>
      </c>
      <c r="G159" s="261">
        <v>1.20706284143965</v>
      </c>
      <c r="H159" s="261">
        <v>2.0373942662603199</v>
      </c>
      <c r="I159" s="261">
        <v>2.8495694136421399</v>
      </c>
      <c r="J159" s="261">
        <v>0.54166899280053005</v>
      </c>
      <c r="K159" s="261">
        <v>5.2346543830724401E-2</v>
      </c>
      <c r="L159" s="261">
        <v>2.0000005732018801E-3</v>
      </c>
      <c r="M159" s="261">
        <v>2.0000005732018801E-3</v>
      </c>
      <c r="N159" s="261">
        <v>1.5750004513964799E-2</v>
      </c>
      <c r="O159" s="261">
        <v>1.5750004513964799E-2</v>
      </c>
      <c r="P159" s="261">
        <v>0.56616086103441399</v>
      </c>
    </row>
    <row r="160" spans="1:16" x14ac:dyDescent="0.25">
      <c r="A160" s="259">
        <v>2018</v>
      </c>
      <c r="B160" s="259">
        <v>1978</v>
      </c>
      <c r="C160" s="260" t="str">
        <f t="shared" si="2"/>
        <v>2018_1978</v>
      </c>
      <c r="D160" s="261">
        <v>3.7960056155528471E-2</v>
      </c>
      <c r="E160" s="261">
        <v>7.6061099893906234E-2</v>
      </c>
      <c r="F160" s="261">
        <v>0.77848331553165395</v>
      </c>
      <c r="G160" s="261">
        <v>1.1607134536231201</v>
      </c>
      <c r="H160" s="261">
        <v>2.0264168278769699</v>
      </c>
      <c r="I160" s="261">
        <v>2.8023447544765001</v>
      </c>
      <c r="J160" s="261">
        <v>0.54294360830995603</v>
      </c>
      <c r="K160" s="261">
        <v>5.1937271009595297E-2</v>
      </c>
      <c r="L160" s="261">
        <v>2.0000005732018801E-3</v>
      </c>
      <c r="M160" s="261">
        <v>2.0000005732018801E-3</v>
      </c>
      <c r="N160" s="261">
        <v>1.5750004513964799E-2</v>
      </c>
      <c r="O160" s="261">
        <v>1.5750004513964799E-2</v>
      </c>
      <c r="P160" s="261">
        <v>0.56749310900115302</v>
      </c>
    </row>
    <row r="161" spans="1:16" x14ac:dyDescent="0.25">
      <c r="A161" s="259">
        <v>2018</v>
      </c>
      <c r="B161" s="259">
        <v>1979</v>
      </c>
      <c r="C161" s="260" t="str">
        <f t="shared" si="2"/>
        <v>2018_1979</v>
      </c>
      <c r="D161" s="261">
        <v>3.8150294836742205E-2</v>
      </c>
      <c r="E161" s="261">
        <v>7.5395364328524825E-2</v>
      </c>
      <c r="F161" s="261">
        <v>0.78374037905511795</v>
      </c>
      <c r="G161" s="261">
        <v>1.1619174578247899</v>
      </c>
      <c r="H161" s="261">
        <v>2.0199445274585299</v>
      </c>
      <c r="I161" s="261">
        <v>2.7812087479880399</v>
      </c>
      <c r="J161" s="261">
        <v>0.54661008257035204</v>
      </c>
      <c r="K161" s="261">
        <v>5.1768241334594803E-2</v>
      </c>
      <c r="L161" s="261">
        <v>2.0000005732018801E-3</v>
      </c>
      <c r="M161" s="261">
        <v>2.0000005732018801E-3</v>
      </c>
      <c r="N161" s="261">
        <v>1.5750004513964799E-2</v>
      </c>
      <c r="O161" s="261">
        <v>1.5750004513964799E-2</v>
      </c>
      <c r="P161" s="261">
        <v>0.57132536495786601</v>
      </c>
    </row>
    <row r="162" spans="1:16" x14ac:dyDescent="0.25">
      <c r="A162" s="259">
        <v>2018</v>
      </c>
      <c r="B162" s="259">
        <v>1980</v>
      </c>
      <c r="C162" s="260" t="str">
        <f t="shared" si="2"/>
        <v>2018_1980</v>
      </c>
      <c r="D162" s="261">
        <v>3.8094798987682109E-2</v>
      </c>
      <c r="E162" s="261">
        <v>7.2849609548838679E-2</v>
      </c>
      <c r="F162" s="261">
        <v>0.34870170006059897</v>
      </c>
      <c r="G162" s="261">
        <v>0.76808800521272902</v>
      </c>
      <c r="H162" s="261">
        <v>1.7725406559605701</v>
      </c>
      <c r="I162" s="261">
        <v>2.2173229815893798</v>
      </c>
      <c r="J162" s="261">
        <v>0.279406156766422</v>
      </c>
      <c r="K162" s="261">
        <v>4.87434763096714E-2</v>
      </c>
      <c r="L162" s="261">
        <v>2.0000005732018801E-3</v>
      </c>
      <c r="M162" s="261">
        <v>2.0000005732018801E-3</v>
      </c>
      <c r="N162" s="261">
        <v>1.5750004513964799E-2</v>
      </c>
      <c r="O162" s="261">
        <v>1.5750004513964799E-2</v>
      </c>
      <c r="P162" s="261">
        <v>0.29203966332894199</v>
      </c>
    </row>
    <row r="163" spans="1:16" x14ac:dyDescent="0.25">
      <c r="A163" s="259">
        <v>2018</v>
      </c>
      <c r="B163" s="259">
        <v>1981</v>
      </c>
      <c r="C163" s="260" t="str">
        <f t="shared" si="2"/>
        <v>2018_1981</v>
      </c>
      <c r="D163" s="261">
        <v>3.8068003371585037E-2</v>
      </c>
      <c r="E163" s="261">
        <v>5.3196275124574512E-2</v>
      </c>
      <c r="F163" s="261">
        <v>0.34843016735115001</v>
      </c>
      <c r="G163" s="261">
        <v>0.59567471077513201</v>
      </c>
      <c r="H163" s="261">
        <v>1.77508507886434</v>
      </c>
      <c r="I163" s="261">
        <v>1.68393658065156</v>
      </c>
      <c r="J163" s="261">
        <v>0.27918858423732201</v>
      </c>
      <c r="K163" s="261">
        <v>1.8646026212287701E-2</v>
      </c>
      <c r="L163" s="261">
        <v>2.0000005732018801E-3</v>
      </c>
      <c r="M163" s="261">
        <v>2.0000005732018801E-3</v>
      </c>
      <c r="N163" s="261">
        <v>1.5750004513964799E-2</v>
      </c>
      <c r="O163" s="261">
        <v>1.5750004513964799E-2</v>
      </c>
      <c r="P163" s="261">
        <v>0.29181225313553999</v>
      </c>
    </row>
    <row r="164" spans="1:16" x14ac:dyDescent="0.25">
      <c r="A164" s="259">
        <v>2018</v>
      </c>
      <c r="B164" s="259">
        <v>1982</v>
      </c>
      <c r="C164" s="260" t="str">
        <f t="shared" si="2"/>
        <v>2018_1982</v>
      </c>
      <c r="D164" s="261">
        <v>3.816247225261428E-2</v>
      </c>
      <c r="E164" s="261">
        <v>5.2885718938370747E-2</v>
      </c>
      <c r="F164" s="261">
        <v>0.34974833660857702</v>
      </c>
      <c r="G164" s="261">
        <v>0.58031077603376702</v>
      </c>
      <c r="H164" s="261">
        <v>1.7706411465255101</v>
      </c>
      <c r="I164" s="261">
        <v>1.6963233916271101</v>
      </c>
      <c r="J164" s="261">
        <v>0.28024480107286198</v>
      </c>
      <c r="K164" s="261">
        <v>1.8618633792817599E-2</v>
      </c>
      <c r="L164" s="261">
        <v>2.0000005732018801E-3</v>
      </c>
      <c r="M164" s="261">
        <v>2.0000005732018801E-3</v>
      </c>
      <c r="N164" s="261">
        <v>1.5750004513964799E-2</v>
      </c>
      <c r="O164" s="261">
        <v>1.5750004513964799E-2</v>
      </c>
      <c r="P164" s="261">
        <v>0.29291622740949003</v>
      </c>
    </row>
    <row r="165" spans="1:16" x14ac:dyDescent="0.25">
      <c r="A165" s="259">
        <v>2018</v>
      </c>
      <c r="B165" s="259">
        <v>1983</v>
      </c>
      <c r="C165" s="260" t="str">
        <f t="shared" si="2"/>
        <v>2018_1983</v>
      </c>
      <c r="D165" s="261">
        <v>3.7649803565427443E-2</v>
      </c>
      <c r="E165" s="261">
        <v>5.2293454793301587E-2</v>
      </c>
      <c r="F165" s="261">
        <v>0.20276353796511501</v>
      </c>
      <c r="G165" s="261">
        <v>0.5316101605818</v>
      </c>
      <c r="H165" s="261">
        <v>1.5137752835243301</v>
      </c>
      <c r="I165" s="261">
        <v>1.60567859828577</v>
      </c>
      <c r="J165" s="261">
        <v>0.25580699859206502</v>
      </c>
      <c r="K165" s="261">
        <v>1.85510342142188E-2</v>
      </c>
      <c r="L165" s="261">
        <v>2.0000005732018801E-3</v>
      </c>
      <c r="M165" s="261">
        <v>2.0000005732018801E-3</v>
      </c>
      <c r="N165" s="261">
        <v>1.5750004513964799E-2</v>
      </c>
      <c r="O165" s="261">
        <v>1.5750004513964799E-2</v>
      </c>
      <c r="P165" s="261">
        <v>0.26737345594165401</v>
      </c>
    </row>
    <row r="166" spans="1:16" x14ac:dyDescent="0.25">
      <c r="A166" s="259">
        <v>2018</v>
      </c>
      <c r="B166" s="259">
        <v>1984</v>
      </c>
      <c r="C166" s="260" t="str">
        <f t="shared" si="2"/>
        <v>2018_1984</v>
      </c>
      <c r="D166" s="261">
        <v>3.4192034908984863E-2</v>
      </c>
      <c r="E166" s="261">
        <v>5.1518934334664396E-2</v>
      </c>
      <c r="F166" s="261">
        <v>0.34614514454907802</v>
      </c>
      <c r="G166" s="261">
        <v>0.44250237297507999</v>
      </c>
      <c r="H166" s="261">
        <v>1.2833615140330199</v>
      </c>
      <c r="I166" s="261">
        <v>1.48199445923425</v>
      </c>
      <c r="J166" s="261">
        <v>0.21458510514357901</v>
      </c>
      <c r="K166" s="261">
        <v>1.8199649668971501E-2</v>
      </c>
      <c r="L166" s="261">
        <v>2.0000005732018801E-3</v>
      </c>
      <c r="M166" s="261">
        <v>2.0000005732018801E-3</v>
      </c>
      <c r="N166" s="261">
        <v>1.5750004513964799E-2</v>
      </c>
      <c r="O166" s="261">
        <v>1.5750004513964799E-2</v>
      </c>
      <c r="P166" s="261">
        <v>0.22428769139086999</v>
      </c>
    </row>
    <row r="167" spans="1:16" x14ac:dyDescent="0.25">
      <c r="A167" s="259">
        <v>2018</v>
      </c>
      <c r="B167" s="259">
        <v>1985</v>
      </c>
      <c r="C167" s="260" t="str">
        <f t="shared" si="2"/>
        <v>2018_1985</v>
      </c>
      <c r="D167" s="261">
        <v>3.4080906775114876E-2</v>
      </c>
      <c r="E167" s="261">
        <v>4.9802710632643701E-2</v>
      </c>
      <c r="F167" s="261">
        <v>0.34462867236767097</v>
      </c>
      <c r="G167" s="261">
        <v>0.35824072400114598</v>
      </c>
      <c r="H167" s="261">
        <v>1.28583393493007</v>
      </c>
      <c r="I167" s="261">
        <v>1.1038660246049701</v>
      </c>
      <c r="J167" s="261">
        <v>0.213645001410741</v>
      </c>
      <c r="K167" s="261">
        <v>1.8307534185018501E-2</v>
      </c>
      <c r="L167" s="261">
        <v>2.0000005732018801E-3</v>
      </c>
      <c r="M167" s="261">
        <v>2.0000005732018801E-3</v>
      </c>
      <c r="N167" s="261">
        <v>1.5750004513964799E-2</v>
      </c>
      <c r="O167" s="261">
        <v>1.5750004513964799E-2</v>
      </c>
      <c r="P167" s="261">
        <v>0.22330508033888199</v>
      </c>
    </row>
    <row r="168" spans="1:16" x14ac:dyDescent="0.25">
      <c r="A168" s="259">
        <v>2018</v>
      </c>
      <c r="B168" s="259">
        <v>1986</v>
      </c>
      <c r="C168" s="260" t="str">
        <f t="shared" si="2"/>
        <v>2018_1986</v>
      </c>
      <c r="D168" s="261">
        <v>3.4020202760303112E-2</v>
      </c>
      <c r="E168" s="261">
        <v>4.7002976774578029E-2</v>
      </c>
      <c r="F168" s="261">
        <v>0.34369200107484699</v>
      </c>
      <c r="G168" s="261">
        <v>0.35973436062713099</v>
      </c>
      <c r="H168" s="261">
        <v>1.2882358032569099</v>
      </c>
      <c r="I168" s="261">
        <v>1.09619101360132</v>
      </c>
      <c r="J168" s="261">
        <v>0.21306433254676599</v>
      </c>
      <c r="K168" s="261">
        <v>1.8400957136849701E-2</v>
      </c>
      <c r="L168" s="261">
        <v>2.0000005732018801E-3</v>
      </c>
      <c r="M168" s="261">
        <v>2.0000005732018801E-3</v>
      </c>
      <c r="N168" s="261">
        <v>1.5750004513964799E-2</v>
      </c>
      <c r="O168" s="261">
        <v>1.5750004513964799E-2</v>
      </c>
      <c r="P168" s="261">
        <v>0.222698156205558</v>
      </c>
    </row>
    <row r="169" spans="1:16" x14ac:dyDescent="0.25">
      <c r="A169" s="259">
        <v>2018</v>
      </c>
      <c r="B169" s="259">
        <v>1987</v>
      </c>
      <c r="C169" s="260" t="str">
        <f t="shared" si="2"/>
        <v>2018_1987</v>
      </c>
      <c r="D169" s="261">
        <v>3.401654267050995E-2</v>
      </c>
      <c r="E169" s="261">
        <v>4.6853733575949547E-2</v>
      </c>
      <c r="F169" s="261">
        <v>0.34365009075972403</v>
      </c>
      <c r="G169" s="261">
        <v>0.36134184885281601</v>
      </c>
      <c r="H169" s="261">
        <v>1.2861981231598301</v>
      </c>
      <c r="I169" s="261">
        <v>1.0871636118822701</v>
      </c>
      <c r="J169" s="261">
        <v>0.213038351164335</v>
      </c>
      <c r="K169" s="261">
        <v>1.8493419993550499E-2</v>
      </c>
      <c r="L169" s="261">
        <v>2.0000005732018801E-3</v>
      </c>
      <c r="M169" s="261">
        <v>2.0000005732018801E-3</v>
      </c>
      <c r="N169" s="261">
        <v>1.5750004513964799E-2</v>
      </c>
      <c r="O169" s="261">
        <v>1.5750004513964799E-2</v>
      </c>
      <c r="P169" s="261">
        <v>0.22267100006030399</v>
      </c>
    </row>
    <row r="170" spans="1:16" x14ac:dyDescent="0.25">
      <c r="A170" s="259">
        <v>2018</v>
      </c>
      <c r="B170" s="259">
        <v>1988</v>
      </c>
      <c r="C170" s="260" t="str">
        <f t="shared" si="2"/>
        <v>2018_1988</v>
      </c>
      <c r="D170" s="261">
        <v>3.399842546621254E-2</v>
      </c>
      <c r="E170" s="261">
        <v>4.6773081068433399E-2</v>
      </c>
      <c r="F170" s="261">
        <v>0.34370778830237603</v>
      </c>
      <c r="G170" s="261">
        <v>0.363820159202696</v>
      </c>
      <c r="H170" s="261">
        <v>1.28298831253433</v>
      </c>
      <c r="I170" s="261">
        <v>1.07981656363372</v>
      </c>
      <c r="J170" s="261">
        <v>0.21307411949288599</v>
      </c>
      <c r="K170" s="261">
        <v>1.8612356671923101E-2</v>
      </c>
      <c r="L170" s="261">
        <v>2.0000005732018801E-3</v>
      </c>
      <c r="M170" s="261">
        <v>2.0000005732018801E-3</v>
      </c>
      <c r="N170" s="261">
        <v>1.5750004513964799E-2</v>
      </c>
      <c r="O170" s="261">
        <v>1.5750004513964799E-2</v>
      </c>
      <c r="P170" s="261">
        <v>0.22270838567395301</v>
      </c>
    </row>
    <row r="171" spans="1:16" x14ac:dyDescent="0.25">
      <c r="A171" s="259">
        <v>2018</v>
      </c>
      <c r="B171" s="259">
        <v>1989</v>
      </c>
      <c r="C171" s="260" t="str">
        <f t="shared" si="2"/>
        <v>2018_1989</v>
      </c>
      <c r="D171" s="261">
        <v>3.4118068744898256E-2</v>
      </c>
      <c r="E171" s="261">
        <v>4.6637047592005328E-2</v>
      </c>
      <c r="F171" s="261">
        <v>0.34516745011952499</v>
      </c>
      <c r="G171" s="261">
        <v>0.36667881159503801</v>
      </c>
      <c r="H171" s="261">
        <v>1.2823191936479901</v>
      </c>
      <c r="I171" s="261">
        <v>1.0664103636295901</v>
      </c>
      <c r="J171" s="261">
        <v>0.21397900488399799</v>
      </c>
      <c r="K171" s="261">
        <v>1.87553900644097E-2</v>
      </c>
      <c r="L171" s="261">
        <v>2.0000005732018801E-3</v>
      </c>
      <c r="M171" s="261">
        <v>2.0000005732018801E-3</v>
      </c>
      <c r="N171" s="261">
        <v>1.5750004513964799E-2</v>
      </c>
      <c r="O171" s="261">
        <v>1.5750004513964799E-2</v>
      </c>
      <c r="P171" s="261">
        <v>0.223654185967081</v>
      </c>
    </row>
    <row r="172" spans="1:16" x14ac:dyDescent="0.25">
      <c r="A172" s="259">
        <v>2018</v>
      </c>
      <c r="B172" s="259">
        <v>1990</v>
      </c>
      <c r="C172" s="260" t="str">
        <f t="shared" si="2"/>
        <v>2018_1990</v>
      </c>
      <c r="D172" s="261">
        <v>3.3614170503805239E-2</v>
      </c>
      <c r="E172" s="261">
        <v>4.6606515832893637E-2</v>
      </c>
      <c r="F172" s="261">
        <v>0.33815487670190197</v>
      </c>
      <c r="G172" s="261">
        <v>0.367544848420708</v>
      </c>
      <c r="H172" s="261">
        <v>1.30000074963043</v>
      </c>
      <c r="I172" s="261">
        <v>1.0635568584786901</v>
      </c>
      <c r="J172" s="261">
        <v>0.20963171350105</v>
      </c>
      <c r="K172" s="261">
        <v>1.8769845880686899E-2</v>
      </c>
      <c r="L172" s="261">
        <v>2.0000005732018801E-3</v>
      </c>
      <c r="M172" s="261">
        <v>2.0000005732018801E-3</v>
      </c>
      <c r="N172" s="261">
        <v>1.5750004513964799E-2</v>
      </c>
      <c r="O172" s="261">
        <v>1.5750004513964799E-2</v>
      </c>
      <c r="P172" s="261">
        <v>0.21911032935861599</v>
      </c>
    </row>
    <row r="173" spans="1:16" x14ac:dyDescent="0.25">
      <c r="A173" s="259">
        <v>2018</v>
      </c>
      <c r="B173" s="259">
        <v>1991</v>
      </c>
      <c r="C173" s="260" t="str">
        <f t="shared" si="2"/>
        <v>2018_1991</v>
      </c>
      <c r="D173" s="261">
        <v>3.3961208609342521E-2</v>
      </c>
      <c r="E173" s="261">
        <v>4.6502216810541959E-2</v>
      </c>
      <c r="F173" s="261">
        <v>0.34309156880362501</v>
      </c>
      <c r="G173" s="261">
        <v>0.366734972395864</v>
      </c>
      <c r="H173" s="261">
        <v>1.2873696251376501</v>
      </c>
      <c r="I173" s="261">
        <v>1.06355561447082</v>
      </c>
      <c r="J173" s="261">
        <v>0.21269210770386299</v>
      </c>
      <c r="K173" s="261">
        <v>1.04872071618632E-2</v>
      </c>
      <c r="L173" s="261">
        <v>2.0000005732018801E-3</v>
      </c>
      <c r="M173" s="261">
        <v>2.0000005732018801E-3</v>
      </c>
      <c r="N173" s="261">
        <v>1.5750004513964799E-2</v>
      </c>
      <c r="O173" s="261">
        <v>1.5750004513964799E-2</v>
      </c>
      <c r="P173" s="261">
        <v>0.22230910100698201</v>
      </c>
    </row>
    <row r="174" spans="1:16" x14ac:dyDescent="0.25">
      <c r="A174" s="259">
        <v>2018</v>
      </c>
      <c r="B174" s="259">
        <v>1992</v>
      </c>
      <c r="C174" s="260" t="str">
        <f t="shared" si="2"/>
        <v>2018_1992</v>
      </c>
      <c r="D174" s="261">
        <v>3.3945993276090825E-2</v>
      </c>
      <c r="E174" s="261">
        <v>4.6428435350386058E-2</v>
      </c>
      <c r="F174" s="261">
        <v>0.34236542046619201</v>
      </c>
      <c r="G174" s="261">
        <v>0.365189026816024</v>
      </c>
      <c r="H174" s="261">
        <v>1.2927402299738699</v>
      </c>
      <c r="I174" s="261">
        <v>1.0630792905492299</v>
      </c>
      <c r="J174" s="261">
        <v>0.21224194793767301</v>
      </c>
      <c r="K174" s="261">
        <v>1.04664153509769E-2</v>
      </c>
      <c r="L174" s="261">
        <v>2.0000005732018801E-3</v>
      </c>
      <c r="M174" s="261">
        <v>2.0000005732018801E-3</v>
      </c>
      <c r="N174" s="261">
        <v>1.5750004513964799E-2</v>
      </c>
      <c r="O174" s="261">
        <v>1.5750004513964799E-2</v>
      </c>
      <c r="P174" s="261">
        <v>0.221838587013719</v>
      </c>
    </row>
    <row r="175" spans="1:16" x14ac:dyDescent="0.25">
      <c r="A175" s="259">
        <v>2018</v>
      </c>
      <c r="B175" s="259">
        <v>1993</v>
      </c>
      <c r="C175" s="260" t="str">
        <f t="shared" si="2"/>
        <v>2018_1993</v>
      </c>
      <c r="D175" s="261">
        <v>2.8319204469118883E-2</v>
      </c>
      <c r="E175" s="261">
        <v>4.3394522732695333E-2</v>
      </c>
      <c r="F175" s="261">
        <v>8.9179122386363593E-2</v>
      </c>
      <c r="G175" s="261">
        <v>0.36381048460146598</v>
      </c>
      <c r="H175" s="261">
        <v>1.68784847575902</v>
      </c>
      <c r="I175" s="261">
        <v>1.0624723474578901</v>
      </c>
      <c r="J175" s="261">
        <v>5.22361413259569E-2</v>
      </c>
      <c r="K175" s="261">
        <v>1.04519428225796E-2</v>
      </c>
      <c r="L175" s="261">
        <v>2.0000005732018801E-3</v>
      </c>
      <c r="M175" s="261">
        <v>2.0000005732018801E-3</v>
      </c>
      <c r="N175" s="261">
        <v>1.5750004513964799E-2</v>
      </c>
      <c r="O175" s="261">
        <v>1.5750004513964799E-2</v>
      </c>
      <c r="P175" s="261">
        <v>5.4598027842272502E-2</v>
      </c>
    </row>
    <row r="176" spans="1:16" x14ac:dyDescent="0.25">
      <c r="A176" s="259">
        <v>2018</v>
      </c>
      <c r="B176" s="259">
        <v>1994</v>
      </c>
      <c r="C176" s="260" t="str">
        <f t="shared" si="2"/>
        <v>2018_1994</v>
      </c>
      <c r="D176" s="261">
        <v>2.8452265601943402E-2</v>
      </c>
      <c r="E176" s="261">
        <v>4.3241730574840861E-2</v>
      </c>
      <c r="F176" s="261">
        <v>8.9555255586263496E-2</v>
      </c>
      <c r="G176" s="261">
        <v>0.36544189544876599</v>
      </c>
      <c r="H176" s="261">
        <v>1.69798475717191</v>
      </c>
      <c r="I176" s="261">
        <v>1.0436020010756499</v>
      </c>
      <c r="J176" s="261">
        <v>5.2456459114039997E-2</v>
      </c>
      <c r="K176" s="261">
        <v>1.0550905481546699E-2</v>
      </c>
      <c r="L176" s="261">
        <v>2.0000005732018801E-3</v>
      </c>
      <c r="M176" s="261">
        <v>2.0000005732018801E-3</v>
      </c>
      <c r="N176" s="261">
        <v>1.5750004513964799E-2</v>
      </c>
      <c r="O176" s="261">
        <v>1.5750004513964799E-2</v>
      </c>
      <c r="P176" s="261">
        <v>5.4828307423087003E-2</v>
      </c>
    </row>
    <row r="177" spans="1:16" x14ac:dyDescent="0.25">
      <c r="A177" s="259">
        <v>2018</v>
      </c>
      <c r="B177" s="259">
        <v>1995</v>
      </c>
      <c r="C177" s="260" t="str">
        <f t="shared" si="2"/>
        <v>2018_1995</v>
      </c>
      <c r="D177" s="261">
        <v>2.8553424435271126E-2</v>
      </c>
      <c r="E177" s="261">
        <v>4.3120356222081165E-2</v>
      </c>
      <c r="F177" s="261">
        <v>9.00018537765679E-2</v>
      </c>
      <c r="G177" s="261">
        <v>0.36233337994444398</v>
      </c>
      <c r="H177" s="261">
        <v>1.68874460005462</v>
      </c>
      <c r="I177" s="261">
        <v>1.0328866874157501</v>
      </c>
      <c r="J177" s="261">
        <v>5.2718051351778997E-2</v>
      </c>
      <c r="K177" s="261">
        <v>1.0600207992954001E-2</v>
      </c>
      <c r="L177" s="261">
        <v>2.0000005732018801E-3</v>
      </c>
      <c r="M177" s="261">
        <v>2.0000005732018801E-3</v>
      </c>
      <c r="N177" s="261">
        <v>1.5750004513964799E-2</v>
      </c>
      <c r="O177" s="261">
        <v>1.5750004513964799E-2</v>
      </c>
      <c r="P177" s="261">
        <v>5.5101727701018302E-2</v>
      </c>
    </row>
    <row r="178" spans="1:16" x14ac:dyDescent="0.25">
      <c r="A178" s="259">
        <v>2018</v>
      </c>
      <c r="B178" s="259">
        <v>1996</v>
      </c>
      <c r="C178" s="260" t="str">
        <f t="shared" si="2"/>
        <v>2018_1996</v>
      </c>
      <c r="D178" s="261">
        <v>2.830490584565723E-2</v>
      </c>
      <c r="E178" s="261">
        <v>4.3278250323701792E-2</v>
      </c>
      <c r="F178" s="261">
        <v>8.8948065893662595E-2</v>
      </c>
      <c r="G178" s="261">
        <v>0.41256147126152198</v>
      </c>
      <c r="H178" s="261">
        <v>1.7051526889084601</v>
      </c>
      <c r="I178" s="261">
        <v>1.15525627450929</v>
      </c>
      <c r="J178" s="261">
        <v>5.2100801357542303E-2</v>
      </c>
      <c r="K178" s="261">
        <v>3.0217345219718701E-3</v>
      </c>
      <c r="L178" s="261">
        <v>2.0000005732018801E-3</v>
      </c>
      <c r="M178" s="261">
        <v>2.0000005732018801E-3</v>
      </c>
      <c r="N178" s="261">
        <v>1.5750004513964799E-2</v>
      </c>
      <c r="O178" s="261">
        <v>1.5750004513964799E-2</v>
      </c>
      <c r="P178" s="261">
        <v>5.44565684010484E-2</v>
      </c>
    </row>
    <row r="179" spans="1:16" x14ac:dyDescent="0.25">
      <c r="A179" s="259">
        <v>2018</v>
      </c>
      <c r="B179" s="259">
        <v>1997</v>
      </c>
      <c r="C179" s="260" t="str">
        <f t="shared" si="2"/>
        <v>2018_1997</v>
      </c>
      <c r="D179" s="261">
        <v>2.8312415916176635E-2</v>
      </c>
      <c r="E179" s="261">
        <v>4.2612097808493801E-2</v>
      </c>
      <c r="F179" s="261">
        <v>8.8943338211647405E-2</v>
      </c>
      <c r="G179" s="261">
        <v>0.30420940355118098</v>
      </c>
      <c r="H179" s="261">
        <v>1.7063689832123801</v>
      </c>
      <c r="I179" s="261">
        <v>0.89094941124841898</v>
      </c>
      <c r="J179" s="261">
        <v>5.2098032145878402E-2</v>
      </c>
      <c r="K179" s="261">
        <v>3.0199998770095702E-3</v>
      </c>
      <c r="L179" s="261">
        <v>2.0000005732018801E-3</v>
      </c>
      <c r="M179" s="261">
        <v>2.0000005732018801E-3</v>
      </c>
      <c r="N179" s="261">
        <v>1.5750004513964799E-2</v>
      </c>
      <c r="O179" s="261">
        <v>1.5750004513964799E-2</v>
      </c>
      <c r="P179" s="261">
        <v>5.4453673977921203E-2</v>
      </c>
    </row>
    <row r="180" spans="1:16" x14ac:dyDescent="0.25">
      <c r="A180" s="259">
        <v>2018</v>
      </c>
      <c r="B180" s="259">
        <v>1998</v>
      </c>
      <c r="C180" s="260" t="str">
        <f t="shared" si="2"/>
        <v>2018_1998</v>
      </c>
      <c r="D180" s="261">
        <v>2.8243926084249815E-2</v>
      </c>
      <c r="E180" s="261">
        <v>4.1775215655570214E-2</v>
      </c>
      <c r="F180" s="261">
        <v>8.8658761445784301E-2</v>
      </c>
      <c r="G180" s="261">
        <v>0.207039971547062</v>
      </c>
      <c r="H180" s="261">
        <v>1.7146516325753101</v>
      </c>
      <c r="I180" s="261">
        <v>0.64495700826246305</v>
      </c>
      <c r="J180" s="261">
        <v>5.19313429953022E-2</v>
      </c>
      <c r="K180" s="261">
        <v>3.0204379699289899E-3</v>
      </c>
      <c r="L180" s="261">
        <v>2.0000005732018801E-3</v>
      </c>
      <c r="M180" s="261">
        <v>2.0000005732018801E-3</v>
      </c>
      <c r="N180" s="261">
        <v>1.5750004513964799E-2</v>
      </c>
      <c r="O180" s="261">
        <v>1.5750004513964799E-2</v>
      </c>
      <c r="P180" s="261">
        <v>5.42794478836282E-2</v>
      </c>
    </row>
    <row r="181" spans="1:16" x14ac:dyDescent="0.25">
      <c r="A181" s="259">
        <v>2018</v>
      </c>
      <c r="B181" s="259">
        <v>1999</v>
      </c>
      <c r="C181" s="260" t="str">
        <f t="shared" si="2"/>
        <v>2018_1999</v>
      </c>
      <c r="D181" s="261">
        <v>2.8242399124195013E-2</v>
      </c>
      <c r="E181" s="261">
        <v>4.0969872735093234E-2</v>
      </c>
      <c r="F181" s="261">
        <v>8.8651816291553498E-2</v>
      </c>
      <c r="G181" s="261">
        <v>0.115949798329715</v>
      </c>
      <c r="H181" s="261">
        <v>1.7127542714716</v>
      </c>
      <c r="I181" s="261">
        <v>0.40610004176310199</v>
      </c>
      <c r="J181" s="261">
        <v>5.1927274912457001E-2</v>
      </c>
      <c r="K181" s="261">
        <v>3.0252304265227098E-3</v>
      </c>
      <c r="L181" s="261">
        <v>2.0000005732018801E-3</v>
      </c>
      <c r="M181" s="261">
        <v>2.0000005732018801E-3</v>
      </c>
      <c r="N181" s="261">
        <v>1.5750004513964799E-2</v>
      </c>
      <c r="O181" s="261">
        <v>1.5750004513964799E-2</v>
      </c>
      <c r="P181" s="261">
        <v>5.4275195860128599E-2</v>
      </c>
    </row>
    <row r="182" spans="1:16" x14ac:dyDescent="0.25">
      <c r="A182" s="259">
        <v>2018</v>
      </c>
      <c r="B182" s="259">
        <v>2000</v>
      </c>
      <c r="C182" s="260" t="str">
        <f t="shared" si="2"/>
        <v>2018_2000</v>
      </c>
      <c r="D182" s="261">
        <v>2.825364676176538E-2</v>
      </c>
      <c r="E182" s="261">
        <v>4.1377419994453574E-2</v>
      </c>
      <c r="F182" s="261">
        <v>8.8769808630667593E-2</v>
      </c>
      <c r="G182" s="261">
        <v>3.69694780766993E-2</v>
      </c>
      <c r="H182" s="261">
        <v>1.7122976304122901</v>
      </c>
      <c r="I182" s="261">
        <v>0.18978025396831699</v>
      </c>
      <c r="J182" s="261">
        <v>5.1996388224367002E-2</v>
      </c>
      <c r="K182" s="261">
        <v>3.0244175632082298E-3</v>
      </c>
      <c r="L182" s="261">
        <v>2.0000005732018801E-3</v>
      </c>
      <c r="M182" s="261">
        <v>2.0000005732018801E-3</v>
      </c>
      <c r="N182" s="261">
        <v>1.5750004513964799E-2</v>
      </c>
      <c r="O182" s="261">
        <v>1.5750004513964799E-2</v>
      </c>
      <c r="P182" s="261">
        <v>5.4347434169317303E-2</v>
      </c>
    </row>
    <row r="183" spans="1:16" x14ac:dyDescent="0.25">
      <c r="A183" s="259">
        <v>2018</v>
      </c>
      <c r="B183" s="259">
        <v>2001</v>
      </c>
      <c r="C183" s="260" t="str">
        <f t="shared" si="2"/>
        <v>2018_2001</v>
      </c>
      <c r="D183" s="261">
        <v>2.8212479025004716E-2</v>
      </c>
      <c r="E183" s="261">
        <v>4.1296097512962572E-2</v>
      </c>
      <c r="F183" s="261">
        <v>8.8595993133787604E-2</v>
      </c>
      <c r="G183" s="261">
        <v>3.4320807927941503E-2</v>
      </c>
      <c r="H183" s="261">
        <v>1.71597913521078</v>
      </c>
      <c r="I183" s="261">
        <v>0.18081668347997101</v>
      </c>
      <c r="J183" s="261">
        <v>5.1894576829315003E-2</v>
      </c>
      <c r="K183" s="261">
        <v>3.0215072105737001E-3</v>
      </c>
      <c r="L183" s="261">
        <v>2.0000005732018801E-3</v>
      </c>
      <c r="M183" s="261">
        <v>2.0000005732018801E-3</v>
      </c>
      <c r="N183" s="261">
        <v>1.5750004513964799E-2</v>
      </c>
      <c r="O183" s="261">
        <v>1.5750004513964799E-2</v>
      </c>
      <c r="P183" s="261">
        <v>5.4241019314762502E-2</v>
      </c>
    </row>
    <row r="184" spans="1:16" x14ac:dyDescent="0.25">
      <c r="A184" s="259">
        <v>2018</v>
      </c>
      <c r="B184" s="259">
        <v>2002</v>
      </c>
      <c r="C184" s="260" t="str">
        <f t="shared" si="2"/>
        <v>2018_2002</v>
      </c>
      <c r="D184" s="261">
        <v>2.8183782441000602E-2</v>
      </c>
      <c r="E184" s="261">
        <v>4.1251715201316631E-2</v>
      </c>
      <c r="F184" s="261">
        <v>8.8368025872587602E-2</v>
      </c>
      <c r="G184" s="261">
        <v>3.2679742919573103E-2</v>
      </c>
      <c r="H184" s="261">
        <v>1.7205186707962301</v>
      </c>
      <c r="I184" s="261">
        <v>0.17547312398881701</v>
      </c>
      <c r="J184" s="261">
        <v>5.1761046359905999E-2</v>
      </c>
      <c r="K184" s="261">
        <v>3.02574055714966E-3</v>
      </c>
      <c r="L184" s="261">
        <v>2.0000005732018801E-3</v>
      </c>
      <c r="M184" s="261">
        <v>2.0000005732018801E-3</v>
      </c>
      <c r="N184" s="261">
        <v>1.5750004513964799E-2</v>
      </c>
      <c r="O184" s="261">
        <v>1.5750004513964799E-2</v>
      </c>
      <c r="P184" s="261">
        <v>5.4101451190059498E-2</v>
      </c>
    </row>
    <row r="185" spans="1:16" x14ac:dyDescent="0.25">
      <c r="A185" s="259">
        <v>2018</v>
      </c>
      <c r="B185" s="259">
        <v>2003</v>
      </c>
      <c r="C185" s="260" t="str">
        <f t="shared" si="2"/>
        <v>2018_2003</v>
      </c>
      <c r="D185" s="261">
        <v>2.8121856476233383E-2</v>
      </c>
      <c r="E185" s="261">
        <v>4.1387803080614995E-2</v>
      </c>
      <c r="F185" s="261">
        <v>8.8164353372897894E-2</v>
      </c>
      <c r="G185" s="261">
        <v>2.89733164186999E-2</v>
      </c>
      <c r="H185" s="261">
        <v>1.7230164273422099</v>
      </c>
      <c r="I185" s="261">
        <v>0.15940590375303201</v>
      </c>
      <c r="J185" s="261">
        <v>5.1641746402771402E-2</v>
      </c>
      <c r="K185" s="261">
        <v>3.0310996306715499E-3</v>
      </c>
      <c r="L185" s="261">
        <v>2.0000005732018801E-3</v>
      </c>
      <c r="M185" s="261">
        <v>2.0000005732018801E-3</v>
      </c>
      <c r="N185" s="261">
        <v>1.5750004513964799E-2</v>
      </c>
      <c r="O185" s="261">
        <v>1.5750004513964799E-2</v>
      </c>
      <c r="P185" s="261">
        <v>5.3976757018249E-2</v>
      </c>
    </row>
    <row r="186" spans="1:16" x14ac:dyDescent="0.25">
      <c r="A186" s="259">
        <v>2018</v>
      </c>
      <c r="B186" s="259">
        <v>2004</v>
      </c>
      <c r="C186" s="260" t="str">
        <f t="shared" si="2"/>
        <v>2018_2004</v>
      </c>
      <c r="D186" s="261">
        <v>2.8298653682396292E-2</v>
      </c>
      <c r="E186" s="261">
        <v>4.3140390452759324E-2</v>
      </c>
      <c r="F186" s="261">
        <v>8.89349245426313E-2</v>
      </c>
      <c r="G186" s="261">
        <v>8.1151901407296792E-3</v>
      </c>
      <c r="H186" s="261">
        <v>1.71476118127785</v>
      </c>
      <c r="I186" s="261">
        <v>3.2260190339251302E-2</v>
      </c>
      <c r="J186" s="261">
        <v>5.2093103889218798E-2</v>
      </c>
      <c r="K186" s="261">
        <v>2.01926154858134E-4</v>
      </c>
      <c r="L186" s="261">
        <v>2.0000005732018801E-3</v>
      </c>
      <c r="M186" s="261">
        <v>2.0000005732018801E-3</v>
      </c>
      <c r="N186" s="261">
        <v>1.5750004513964799E-2</v>
      </c>
      <c r="O186" s="261">
        <v>1.5750004513964799E-2</v>
      </c>
      <c r="P186" s="261">
        <v>5.4448522887364299E-2</v>
      </c>
    </row>
    <row r="187" spans="1:16" x14ac:dyDescent="0.25">
      <c r="A187" s="259">
        <v>2018</v>
      </c>
      <c r="B187" s="259">
        <v>2005</v>
      </c>
      <c r="C187" s="260" t="str">
        <f t="shared" si="2"/>
        <v>2018_2005</v>
      </c>
      <c r="D187" s="261">
        <v>2.7074510461894824E-2</v>
      </c>
      <c r="E187" s="261">
        <v>4.1292578915435842E-2</v>
      </c>
      <c r="F187" s="261">
        <v>8.8695380589014897E-2</v>
      </c>
      <c r="G187" s="261">
        <v>7.4905490726998297E-3</v>
      </c>
      <c r="H187" s="261">
        <v>1.7146586740665799</v>
      </c>
      <c r="I187" s="261">
        <v>3.09609490156471E-2</v>
      </c>
      <c r="J187" s="261">
        <v>5.1952792440977898E-2</v>
      </c>
      <c r="K187" s="261">
        <v>2.0181313326506301E-4</v>
      </c>
      <c r="L187" s="261">
        <v>2.0000005732018801E-3</v>
      </c>
      <c r="M187" s="261">
        <v>2.0000005732018801E-3</v>
      </c>
      <c r="N187" s="261">
        <v>1.5750004513964799E-2</v>
      </c>
      <c r="O187" s="261">
        <v>1.5750004513964799E-2</v>
      </c>
      <c r="P187" s="261">
        <v>5.4301867178056802E-2</v>
      </c>
    </row>
    <row r="188" spans="1:16" x14ac:dyDescent="0.25">
      <c r="A188" s="259">
        <v>2018</v>
      </c>
      <c r="B188" s="259">
        <v>2006</v>
      </c>
      <c r="C188" s="260" t="str">
        <f t="shared" si="2"/>
        <v>2018_2006</v>
      </c>
      <c r="D188" s="261">
        <v>2.7566786594296993E-2</v>
      </c>
      <c r="E188" s="261">
        <v>4.1729148901093513E-2</v>
      </c>
      <c r="F188" s="261">
        <v>8.8739049928322794E-2</v>
      </c>
      <c r="G188" s="261">
        <v>6.3690081658624E-3</v>
      </c>
      <c r="H188" s="261">
        <v>1.7154899369122201</v>
      </c>
      <c r="I188" s="261">
        <v>2.62401951729858E-2</v>
      </c>
      <c r="J188" s="261">
        <v>5.1978371497136501E-2</v>
      </c>
      <c r="K188" s="261">
        <v>2.0168920216369899E-4</v>
      </c>
      <c r="L188" s="261">
        <v>2.0000005732018801E-3</v>
      </c>
      <c r="M188" s="261">
        <v>2.0000005732018801E-3</v>
      </c>
      <c r="N188" s="261">
        <v>1.5750004513964799E-2</v>
      </c>
      <c r="O188" s="261">
        <v>1.5750004513964799E-2</v>
      </c>
      <c r="P188" s="261">
        <v>5.4328602805629601E-2</v>
      </c>
    </row>
    <row r="189" spans="1:16" x14ac:dyDescent="0.25">
      <c r="A189" s="259">
        <v>2018</v>
      </c>
      <c r="B189" s="259">
        <v>2007</v>
      </c>
      <c r="C189" s="260" t="str">
        <f t="shared" si="2"/>
        <v>2018_2007</v>
      </c>
      <c r="D189" s="261">
        <v>2.6460550982196088E-2</v>
      </c>
      <c r="E189" s="261">
        <v>4.0393913919377175E-2</v>
      </c>
      <c r="F189" s="261">
        <v>8.8252981916689899E-2</v>
      </c>
      <c r="G189" s="261">
        <v>6.4180025356407504E-3</v>
      </c>
      <c r="H189" s="261">
        <v>1.70699992113087</v>
      </c>
      <c r="I189" s="261">
        <v>2.7909374673259602E-2</v>
      </c>
      <c r="J189" s="261">
        <v>5.1693660045955402E-2</v>
      </c>
      <c r="K189" s="261">
        <v>2.01916518583784E-4</v>
      </c>
      <c r="L189" s="261">
        <v>2.0000005732018801E-3</v>
      </c>
      <c r="M189" s="261">
        <v>2.0000005732018801E-3</v>
      </c>
      <c r="N189" s="261">
        <v>1.5750004513964799E-2</v>
      </c>
      <c r="O189" s="261">
        <v>1.5750004513964799E-2</v>
      </c>
      <c r="P189" s="261">
        <v>5.4031017966014401E-2</v>
      </c>
    </row>
    <row r="190" spans="1:16" x14ac:dyDescent="0.25">
      <c r="A190" s="259">
        <v>2018</v>
      </c>
      <c r="B190" s="259">
        <v>2008</v>
      </c>
      <c r="C190" s="260" t="str">
        <f t="shared" si="2"/>
        <v>2018_2008</v>
      </c>
      <c r="D190" s="261">
        <v>2.5853132128956288E-2</v>
      </c>
      <c r="E190" s="261">
        <v>3.9183364233405057E-2</v>
      </c>
      <c r="F190" s="261">
        <v>1.4446325518241401E-2</v>
      </c>
      <c r="G190" s="261">
        <v>6.1115288036787301E-3</v>
      </c>
      <c r="H190" s="261">
        <v>3.1597031296882003E-2</v>
      </c>
      <c r="I190" s="261">
        <v>2.7187695994285201E-2</v>
      </c>
      <c r="J190" s="261">
        <v>4.6508299440651598E-3</v>
      </c>
      <c r="K190" s="261">
        <v>2.3050203413745599E-4</v>
      </c>
      <c r="L190" s="261">
        <v>2.0000005732018801E-3</v>
      </c>
      <c r="M190" s="261">
        <v>2.0000005732018801E-3</v>
      </c>
      <c r="N190" s="261">
        <v>1.5750004513964799E-2</v>
      </c>
      <c r="O190" s="261">
        <v>1.5750004513964799E-2</v>
      </c>
      <c r="P190" s="261">
        <v>4.8611198363835602E-3</v>
      </c>
    </row>
    <row r="191" spans="1:16" x14ac:dyDescent="0.25">
      <c r="A191" s="259">
        <v>2018</v>
      </c>
      <c r="B191" s="259">
        <v>2009</v>
      </c>
      <c r="C191" s="260" t="str">
        <f t="shared" si="2"/>
        <v>2018_2009</v>
      </c>
      <c r="D191" s="261">
        <v>2.5289293108612006E-2</v>
      </c>
      <c r="E191" s="261">
        <v>3.8334071453448783E-2</v>
      </c>
      <c r="F191" s="261">
        <v>1.4118047879668799E-2</v>
      </c>
      <c r="G191" s="261">
        <v>5.5840666703828598E-3</v>
      </c>
      <c r="H191" s="261">
        <v>3.1164482249823201E-2</v>
      </c>
      <c r="I191" s="261">
        <v>2.5636695482702299E-2</v>
      </c>
      <c r="J191" s="261">
        <v>4.4868453245767402E-3</v>
      </c>
      <c r="K191" s="261">
        <v>2.5906610078957901E-4</v>
      </c>
      <c r="L191" s="261">
        <v>2.0000005732018801E-3</v>
      </c>
      <c r="M191" s="261">
        <v>2.0000005732018801E-3</v>
      </c>
      <c r="N191" s="261">
        <v>1.5750004513964799E-2</v>
      </c>
      <c r="O191" s="261">
        <v>1.5750004513964799E-2</v>
      </c>
      <c r="P191" s="261">
        <v>4.6897205600728497E-3</v>
      </c>
    </row>
    <row r="192" spans="1:16" x14ac:dyDescent="0.25">
      <c r="A192" s="259">
        <v>2018</v>
      </c>
      <c r="B192" s="259">
        <v>2010</v>
      </c>
      <c r="C192" s="260" t="str">
        <f t="shared" si="2"/>
        <v>2018_2010</v>
      </c>
      <c r="D192" s="261">
        <v>2.4015784152232138E-2</v>
      </c>
      <c r="E192" s="261">
        <v>3.6336139865444955E-2</v>
      </c>
      <c r="F192" s="261">
        <v>1.3762169876637901E-2</v>
      </c>
      <c r="G192" s="261">
        <v>5.2500553538156096E-3</v>
      </c>
      <c r="H192" s="261">
        <v>3.0786690117772499E-2</v>
      </c>
      <c r="I192" s="261">
        <v>2.4612748839273099E-2</v>
      </c>
      <c r="J192" s="261">
        <v>4.3265390972204798E-3</v>
      </c>
      <c r="K192" s="261">
        <v>3.1536999911878903E-4</v>
      </c>
      <c r="L192" s="261">
        <v>2.0000005732018801E-3</v>
      </c>
      <c r="M192" s="261">
        <v>2.0000005732018801E-3</v>
      </c>
      <c r="N192" s="261">
        <v>1.5750004513964799E-2</v>
      </c>
      <c r="O192" s="261">
        <v>1.5750004513964799E-2</v>
      </c>
      <c r="P192" s="261">
        <v>4.5221659964638904E-3</v>
      </c>
    </row>
    <row r="193" spans="1:16" x14ac:dyDescent="0.25">
      <c r="A193" s="259">
        <v>2018</v>
      </c>
      <c r="B193" s="259">
        <v>2011</v>
      </c>
      <c r="C193" s="260" t="str">
        <f t="shared" si="2"/>
        <v>2018_2011</v>
      </c>
      <c r="D193" s="261">
        <v>2.4841204776071678E-2</v>
      </c>
      <c r="E193" s="261">
        <v>3.7577162323206591E-2</v>
      </c>
      <c r="F193" s="261">
        <v>1.3191859486064401E-2</v>
      </c>
      <c r="G193" s="261">
        <v>5.4648842144916498E-3</v>
      </c>
      <c r="H193" s="261">
        <v>3.0168700953275101E-2</v>
      </c>
      <c r="I193" s="261">
        <v>2.43504153402022E-2</v>
      </c>
      <c r="J193" s="261">
        <v>4.1386317164807101E-3</v>
      </c>
      <c r="K193" s="261">
        <v>4.2802453712102099E-4</v>
      </c>
      <c r="L193" s="261">
        <v>2.0000005732018801E-3</v>
      </c>
      <c r="M193" s="261">
        <v>2.0000005732018801E-3</v>
      </c>
      <c r="N193" s="261">
        <v>1.5750004513964799E-2</v>
      </c>
      <c r="O193" s="261">
        <v>1.5750004513964799E-2</v>
      </c>
      <c r="P193" s="261">
        <v>4.3257622777937198E-3</v>
      </c>
    </row>
    <row r="194" spans="1:16" x14ac:dyDescent="0.25">
      <c r="A194" s="259">
        <v>2018</v>
      </c>
      <c r="B194" s="259">
        <v>2012</v>
      </c>
      <c r="C194" s="260" t="str">
        <f t="shared" si="2"/>
        <v>2018_2012</v>
      </c>
      <c r="D194" s="261">
        <v>2.2717705717462549E-2</v>
      </c>
      <c r="E194" s="261">
        <v>3.4358219172786315E-2</v>
      </c>
      <c r="F194" s="261">
        <v>1.2699376380089699E-2</v>
      </c>
      <c r="G194" s="261">
        <v>4.9480498858614202E-3</v>
      </c>
      <c r="H194" s="261">
        <v>2.9639919277890101E-2</v>
      </c>
      <c r="I194" s="261">
        <v>2.30891620999856E-2</v>
      </c>
      <c r="J194" s="261">
        <v>3.9520836131417998E-3</v>
      </c>
      <c r="K194" s="261">
        <v>6.2452658941649004E-4</v>
      </c>
      <c r="L194" s="261">
        <v>2.0000005732018801E-3</v>
      </c>
      <c r="M194" s="261">
        <v>2.0000005732018801E-3</v>
      </c>
      <c r="N194" s="261">
        <v>1.5750004513964799E-2</v>
      </c>
      <c r="O194" s="261">
        <v>1.5750004513964799E-2</v>
      </c>
      <c r="P194" s="261">
        <v>4.1307792970167699E-3</v>
      </c>
    </row>
    <row r="195" spans="1:16" x14ac:dyDescent="0.25">
      <c r="A195" s="259">
        <v>2018</v>
      </c>
      <c r="B195" s="259">
        <v>2013</v>
      </c>
      <c r="C195" s="260" t="str">
        <f t="shared" si="2"/>
        <v>2018_2013</v>
      </c>
      <c r="D195" s="261">
        <v>2.2040794241063217E-2</v>
      </c>
      <c r="E195" s="261">
        <v>3.3412343554183016E-2</v>
      </c>
      <c r="F195" s="261">
        <v>1.2070049214866201E-2</v>
      </c>
      <c r="G195" s="261">
        <v>4.6012226660919198E-3</v>
      </c>
      <c r="H195" s="261">
        <v>2.8934117756207901E-2</v>
      </c>
      <c r="I195" s="261">
        <v>2.1981797986670399E-2</v>
      </c>
      <c r="J195" s="261">
        <v>3.7426215940718601E-3</v>
      </c>
      <c r="K195" s="261">
        <v>9.3509069023537295E-4</v>
      </c>
      <c r="L195" s="261">
        <v>2.0000005732018801E-3</v>
      </c>
      <c r="M195" s="261">
        <v>2.0000005732018801E-3</v>
      </c>
      <c r="N195" s="261">
        <v>1.5750004513964799E-2</v>
      </c>
      <c r="O195" s="261">
        <v>1.5750004513964799E-2</v>
      </c>
      <c r="P195" s="261">
        <v>3.9118463349184403E-3</v>
      </c>
    </row>
    <row r="196" spans="1:16" x14ac:dyDescent="0.25">
      <c r="A196" s="259">
        <v>2018</v>
      </c>
      <c r="B196" s="259">
        <v>2014</v>
      </c>
      <c r="C196" s="260" t="str">
        <f t="shared" si="2"/>
        <v>2018_2014</v>
      </c>
      <c r="D196" s="261">
        <v>2.2124389218577442E-2</v>
      </c>
      <c r="E196" s="261">
        <v>3.3464917711418421E-2</v>
      </c>
      <c r="F196" s="261">
        <v>1.1757442464089701E-2</v>
      </c>
      <c r="G196" s="261">
        <v>4.6164628026004496E-3</v>
      </c>
      <c r="H196" s="261">
        <v>2.8642147441208798E-2</v>
      </c>
      <c r="I196" s="261">
        <v>2.14926938011679E-2</v>
      </c>
      <c r="J196" s="261">
        <v>3.5630687764578199E-3</v>
      </c>
      <c r="K196" s="261">
        <v>1.3053661972120001E-3</v>
      </c>
      <c r="L196" s="261">
        <v>2.0000005732018801E-3</v>
      </c>
      <c r="M196" s="261">
        <v>2.0000005732018801E-3</v>
      </c>
      <c r="N196" s="261">
        <v>1.5750004513964799E-2</v>
      </c>
      <c r="O196" s="261">
        <v>1.5750004513964799E-2</v>
      </c>
      <c r="P196" s="261">
        <v>3.72417493564571E-3</v>
      </c>
    </row>
    <row r="197" spans="1:16" x14ac:dyDescent="0.25">
      <c r="A197" s="259">
        <v>2018</v>
      </c>
      <c r="B197" s="259">
        <v>2015</v>
      </c>
      <c r="C197" s="260" t="str">
        <f t="shared" si="2"/>
        <v>2018_2015</v>
      </c>
      <c r="D197" s="261">
        <v>2.1686482174189208E-2</v>
      </c>
      <c r="E197" s="261">
        <v>3.287072259888419E-2</v>
      </c>
      <c r="F197" s="261">
        <v>1.1187974147178001E-2</v>
      </c>
      <c r="G197" s="261">
        <v>4.4289906496911098E-3</v>
      </c>
      <c r="H197" s="261">
        <v>2.80101996785674E-2</v>
      </c>
      <c r="I197" s="261">
        <v>2.04373596718797E-2</v>
      </c>
      <c r="J197" s="261">
        <v>3.3460040331488999E-3</v>
      </c>
      <c r="K197" s="261">
        <v>1.65129023621534E-3</v>
      </c>
      <c r="L197" s="261">
        <v>2.0000005732018801E-3</v>
      </c>
      <c r="M197" s="261">
        <v>2.0000005732018801E-3</v>
      </c>
      <c r="N197" s="261">
        <v>1.5750004513964799E-2</v>
      </c>
      <c r="O197" s="261">
        <v>1.5750004513964799E-2</v>
      </c>
      <c r="P197" s="261">
        <v>3.4972954878548898E-3</v>
      </c>
    </row>
    <row r="198" spans="1:16" x14ac:dyDescent="0.25">
      <c r="A198" s="259">
        <v>2018</v>
      </c>
      <c r="B198" s="259">
        <v>2016</v>
      </c>
      <c r="C198" s="260" t="str">
        <f t="shared" si="2"/>
        <v>2018_2016</v>
      </c>
      <c r="D198" s="261">
        <v>2.1223538613488507E-2</v>
      </c>
      <c r="E198" s="261">
        <v>3.1923171446459689E-2</v>
      </c>
      <c r="F198" s="261">
        <v>1.1075312908624501E-2</v>
      </c>
      <c r="G198" s="261">
        <v>4.2761064829323703E-3</v>
      </c>
      <c r="H198" s="261">
        <v>2.80298737150847E-2</v>
      </c>
      <c r="I198" s="261">
        <v>1.9639785719762302E-2</v>
      </c>
      <c r="J198" s="261">
        <v>3.1746866483349599E-3</v>
      </c>
      <c r="K198" s="261">
        <v>1.90857415890754E-3</v>
      </c>
      <c r="L198" s="261">
        <v>2.0000005732018801E-3</v>
      </c>
      <c r="M198" s="261">
        <v>2.0000005732018801E-3</v>
      </c>
      <c r="N198" s="261">
        <v>1.5750004513964799E-2</v>
      </c>
      <c r="O198" s="261">
        <v>1.5750004513964799E-2</v>
      </c>
      <c r="P198" s="261">
        <v>3.3182318911093101E-3</v>
      </c>
    </row>
    <row r="199" spans="1:16" x14ac:dyDescent="0.25">
      <c r="A199" s="259">
        <v>2018</v>
      </c>
      <c r="B199" s="259">
        <v>2017</v>
      </c>
      <c r="C199" s="260" t="str">
        <f t="shared" si="2"/>
        <v>2018_2017</v>
      </c>
      <c r="D199" s="261">
        <v>2.0540091569305346E-2</v>
      </c>
      <c r="E199" s="261">
        <v>3.0962759244232248E-2</v>
      </c>
      <c r="F199" s="261">
        <v>1.0444526589387999E-2</v>
      </c>
      <c r="G199" s="261">
        <v>4.1649607774217204E-3</v>
      </c>
      <c r="H199" s="261">
        <v>2.7360390413733001E-2</v>
      </c>
      <c r="I199" s="261">
        <v>1.9056025064264501E-2</v>
      </c>
      <c r="J199" s="261">
        <v>2.9389471261873799E-3</v>
      </c>
      <c r="K199" s="261">
        <v>2.0507946889798002E-3</v>
      </c>
      <c r="L199" s="261">
        <v>2.0000005732018801E-3</v>
      </c>
      <c r="M199" s="261">
        <v>2.0000005732018801E-3</v>
      </c>
      <c r="N199" s="261">
        <v>1.5750004513964799E-2</v>
      </c>
      <c r="O199" s="261">
        <v>1.5750004513964799E-2</v>
      </c>
      <c r="P199" s="261">
        <v>3.0718332738488498E-3</v>
      </c>
    </row>
    <row r="200" spans="1:16" x14ac:dyDescent="0.25">
      <c r="A200" s="259">
        <v>2018</v>
      </c>
      <c r="B200" s="259">
        <v>2018</v>
      </c>
      <c r="C200" s="260" t="str">
        <f t="shared" si="2"/>
        <v>2018_2018</v>
      </c>
      <c r="D200" s="261">
        <v>1.9957685003005626E-2</v>
      </c>
      <c r="E200" s="261">
        <v>3.0049677086802687E-2</v>
      </c>
      <c r="F200" s="261">
        <v>9.9689637703286507E-3</v>
      </c>
      <c r="G200" s="261">
        <v>3.7758328024927899E-3</v>
      </c>
      <c r="H200" s="261">
        <v>2.6911095689729301E-2</v>
      </c>
      <c r="I200" s="261">
        <v>1.7246902658236099E-2</v>
      </c>
      <c r="J200" s="261">
        <v>2.7114197920335798E-3</v>
      </c>
      <c r="K200" s="261">
        <v>2.1514449306793701E-3</v>
      </c>
      <c r="L200" s="261">
        <v>2.0000005732018801E-3</v>
      </c>
      <c r="M200" s="261">
        <v>2.0000005732018801E-3</v>
      </c>
      <c r="N200" s="261">
        <v>1.5750004513964799E-2</v>
      </c>
      <c r="O200" s="261">
        <v>1.5750004513964799E-2</v>
      </c>
      <c r="P200" s="261">
        <v>2.83401816328221E-3</v>
      </c>
    </row>
    <row r="201" spans="1:16" x14ac:dyDescent="0.25">
      <c r="A201" s="259">
        <v>2019</v>
      </c>
      <c r="B201" s="259">
        <v>1975</v>
      </c>
      <c r="C201" s="260" t="str">
        <f t="shared" si="2"/>
        <v>2019_1975</v>
      </c>
      <c r="D201" s="261">
        <v>3.795645077542012E-2</v>
      </c>
      <c r="E201" s="261">
        <v>7.9654545319066697E-2</v>
      </c>
      <c r="F201" s="261">
        <v>0.77821418830892697</v>
      </c>
      <c r="G201" s="261">
        <v>2.2554939009303498</v>
      </c>
      <c r="H201" s="261">
        <v>2.0359333628348599</v>
      </c>
      <c r="I201" s="261">
        <v>5.6679942196006303</v>
      </c>
      <c r="J201" s="261">
        <v>0.54275590884037705</v>
      </c>
      <c r="K201" s="261">
        <v>5.2284418705709802E-2</v>
      </c>
      <c r="L201" s="261">
        <v>2.0000005732018801E-3</v>
      </c>
      <c r="M201" s="261">
        <v>2.0000005732018801E-3</v>
      </c>
      <c r="N201" s="261">
        <v>1.5750004513964799E-2</v>
      </c>
      <c r="O201" s="261">
        <v>1.5750004513964799E-2</v>
      </c>
      <c r="P201" s="261">
        <v>0.56729692259446396</v>
      </c>
    </row>
    <row r="202" spans="1:16" x14ac:dyDescent="0.25">
      <c r="A202" s="259">
        <v>2019</v>
      </c>
      <c r="B202" s="259">
        <v>1976</v>
      </c>
      <c r="C202" s="260" t="str">
        <f t="shared" si="2"/>
        <v>2019_1976</v>
      </c>
      <c r="D202" s="261">
        <v>3.8173475796745737E-2</v>
      </c>
      <c r="E202" s="261">
        <v>7.8316759591704935E-2</v>
      </c>
      <c r="F202" s="261">
        <v>0.78513168339380701</v>
      </c>
      <c r="G202" s="261">
        <v>1.57304542371252</v>
      </c>
      <c r="H202" s="261">
        <v>2.0174574682161901</v>
      </c>
      <c r="I202" s="261">
        <v>3.9917597369959501</v>
      </c>
      <c r="J202" s="261">
        <v>0.54758043065981499</v>
      </c>
      <c r="K202" s="261">
        <v>5.2498894603278903E-2</v>
      </c>
      <c r="L202" s="261">
        <v>2.0000005732018801E-3</v>
      </c>
      <c r="M202" s="261">
        <v>2.0000005732018701E-3</v>
      </c>
      <c r="N202" s="261">
        <v>1.5750004513964799E-2</v>
      </c>
      <c r="O202" s="261">
        <v>1.5750004513964799E-2</v>
      </c>
      <c r="P202" s="261">
        <v>0.57233958788207795</v>
      </c>
    </row>
    <row r="203" spans="1:16" x14ac:dyDescent="0.25">
      <c r="A203" s="259">
        <v>2019</v>
      </c>
      <c r="B203" s="259">
        <v>1977</v>
      </c>
      <c r="C203" s="260" t="str">
        <f t="shared" si="2"/>
        <v>2019_1977</v>
      </c>
      <c r="D203" s="261">
        <v>3.785539818804419E-2</v>
      </c>
      <c r="E203" s="261">
        <v>7.7280587189694105E-2</v>
      </c>
      <c r="F203" s="261">
        <v>0.77563411123673798</v>
      </c>
      <c r="G203" s="261">
        <v>1.2060962828372901</v>
      </c>
      <c r="H203" s="261">
        <v>2.0386186385589098</v>
      </c>
      <c r="I203" s="261">
        <v>2.8523375693751101</v>
      </c>
      <c r="J203" s="261">
        <v>0.54095646583711199</v>
      </c>
      <c r="K203" s="261">
        <v>5.2260839162006398E-2</v>
      </c>
      <c r="L203" s="261">
        <v>2.0000005732018801E-3</v>
      </c>
      <c r="M203" s="261">
        <v>2.0000005732018801E-3</v>
      </c>
      <c r="N203" s="261">
        <v>1.5750004513964799E-2</v>
      </c>
      <c r="O203" s="261">
        <v>1.5750004513964799E-2</v>
      </c>
      <c r="P203" s="261">
        <v>0.56541611676350101</v>
      </c>
    </row>
    <row r="204" spans="1:16" x14ac:dyDescent="0.25">
      <c r="A204" s="259">
        <v>2019</v>
      </c>
      <c r="B204" s="259">
        <v>1978</v>
      </c>
      <c r="C204" s="260" t="str">
        <f t="shared" si="2"/>
        <v>2019_1978</v>
      </c>
      <c r="D204" s="261">
        <v>3.7910797975563792E-2</v>
      </c>
      <c r="E204" s="261">
        <v>7.6506756842725732E-2</v>
      </c>
      <c r="F204" s="261">
        <v>0.77730223949709298</v>
      </c>
      <c r="G204" s="261">
        <v>1.15954480706171</v>
      </c>
      <c r="H204" s="261">
        <v>2.02778724515293</v>
      </c>
      <c r="I204" s="261">
        <v>2.8049746253100998</v>
      </c>
      <c r="J204" s="261">
        <v>0.54211988136411304</v>
      </c>
      <c r="K204" s="261">
        <v>5.1843621629634497E-2</v>
      </c>
      <c r="L204" s="261">
        <v>2.0000005732018801E-3</v>
      </c>
      <c r="M204" s="261">
        <v>2.0000005732018801E-3</v>
      </c>
      <c r="N204" s="261">
        <v>1.5750004513964799E-2</v>
      </c>
      <c r="O204" s="261">
        <v>1.5750004513964799E-2</v>
      </c>
      <c r="P204" s="261">
        <v>0.56663213677805302</v>
      </c>
    </row>
    <row r="205" spans="1:16" x14ac:dyDescent="0.25">
      <c r="A205" s="259">
        <v>2019</v>
      </c>
      <c r="B205" s="259">
        <v>1979</v>
      </c>
      <c r="C205" s="260" t="str">
        <f t="shared" si="2"/>
        <v>2019_1979</v>
      </c>
      <c r="D205" s="261">
        <v>3.8102668505241258E-2</v>
      </c>
      <c r="E205" s="261">
        <v>7.5811140711820338E-2</v>
      </c>
      <c r="F205" s="261">
        <v>0.78266339531949303</v>
      </c>
      <c r="G205" s="261">
        <v>1.1608154682165399</v>
      </c>
      <c r="H205" s="261">
        <v>2.0213440507802898</v>
      </c>
      <c r="I205" s="261">
        <v>2.7835505726724898</v>
      </c>
      <c r="J205" s="261">
        <v>0.54585895351742997</v>
      </c>
      <c r="K205" s="261">
        <v>5.1680077873808697E-2</v>
      </c>
      <c r="L205" s="261">
        <v>2.0000005732018801E-3</v>
      </c>
      <c r="M205" s="261">
        <v>2.0000005732018801E-3</v>
      </c>
      <c r="N205" s="261">
        <v>1.5750004513964799E-2</v>
      </c>
      <c r="O205" s="261">
        <v>1.5750004513964799E-2</v>
      </c>
      <c r="P205" s="261">
        <v>0.57054027318225597</v>
      </c>
    </row>
    <row r="206" spans="1:16" x14ac:dyDescent="0.25">
      <c r="A206" s="259">
        <v>2019</v>
      </c>
      <c r="B206" s="259">
        <v>1980</v>
      </c>
      <c r="C206" s="260" t="str">
        <f t="shared" si="2"/>
        <v>2019_1980</v>
      </c>
      <c r="D206" s="261">
        <v>3.8042634758111614E-2</v>
      </c>
      <c r="E206" s="261">
        <v>7.321234737261359E-2</v>
      </c>
      <c r="F206" s="261">
        <v>0.34815641959362298</v>
      </c>
      <c r="G206" s="261">
        <v>0.76656952425139102</v>
      </c>
      <c r="H206" s="261">
        <v>1.7738861563506001</v>
      </c>
      <c r="I206" s="261">
        <v>2.2176716803060401</v>
      </c>
      <c r="J206" s="261">
        <v>0.27896923684429098</v>
      </c>
      <c r="K206" s="261">
        <v>4.8617371245441798E-2</v>
      </c>
      <c r="L206" s="261">
        <v>2.0000005732018801E-3</v>
      </c>
      <c r="M206" s="261">
        <v>2.0000005732018801E-3</v>
      </c>
      <c r="N206" s="261">
        <v>1.5750004513964799E-2</v>
      </c>
      <c r="O206" s="261">
        <v>1.5750004513964799E-2</v>
      </c>
      <c r="P206" s="261">
        <v>0.29158298782673497</v>
      </c>
    </row>
    <row r="207" spans="1:16" x14ac:dyDescent="0.25">
      <c r="A207" s="259">
        <v>2019</v>
      </c>
      <c r="B207" s="259">
        <v>1981</v>
      </c>
      <c r="C207" s="260" t="str">
        <f t="shared" si="2"/>
        <v>2019_1981</v>
      </c>
      <c r="D207" s="261">
        <v>3.8026189937107879E-2</v>
      </c>
      <c r="E207" s="261">
        <v>5.3449084157601065E-2</v>
      </c>
      <c r="F207" s="261">
        <v>0.34801644665421499</v>
      </c>
      <c r="G207" s="261">
        <v>0.59444912644391801</v>
      </c>
      <c r="H207" s="261">
        <v>1.7761399596785401</v>
      </c>
      <c r="I207" s="261">
        <v>1.6836125784515199</v>
      </c>
      <c r="J207" s="261">
        <v>0.27885707994616099</v>
      </c>
      <c r="K207" s="261">
        <v>1.86027480635826E-2</v>
      </c>
      <c r="L207" s="261">
        <v>2.0000005732018801E-3</v>
      </c>
      <c r="M207" s="261">
        <v>2.0000005732018801E-3</v>
      </c>
      <c r="N207" s="261">
        <v>1.5750004513964799E-2</v>
      </c>
      <c r="O207" s="261">
        <v>1.5750004513964799E-2</v>
      </c>
      <c r="P207" s="261">
        <v>0.29146575969136101</v>
      </c>
    </row>
    <row r="208" spans="1:16" x14ac:dyDescent="0.25">
      <c r="A208" s="259">
        <v>2019</v>
      </c>
      <c r="B208" s="259">
        <v>1982</v>
      </c>
      <c r="C208" s="260" t="str">
        <f t="shared" si="2"/>
        <v>2019_1982</v>
      </c>
      <c r="D208" s="261">
        <v>3.8113793506723163E-2</v>
      </c>
      <c r="E208" s="261">
        <v>5.3118964234799143E-2</v>
      </c>
      <c r="F208" s="261">
        <v>0.34923360878159398</v>
      </c>
      <c r="G208" s="261">
        <v>0.57885659599966999</v>
      </c>
      <c r="H208" s="261">
        <v>1.7720930861305599</v>
      </c>
      <c r="I208" s="261">
        <v>1.6962112804302201</v>
      </c>
      <c r="J208" s="261">
        <v>0.27983236223504498</v>
      </c>
      <c r="K208" s="261">
        <v>1.85635949753583E-2</v>
      </c>
      <c r="L208" s="261">
        <v>2.0000005732018801E-3</v>
      </c>
      <c r="M208" s="261">
        <v>2.0000005732018801E-3</v>
      </c>
      <c r="N208" s="261">
        <v>1.5750004513964799E-2</v>
      </c>
      <c r="O208" s="261">
        <v>1.5750004513964799E-2</v>
      </c>
      <c r="P208" s="261">
        <v>0.292485139917597</v>
      </c>
    </row>
    <row r="209" spans="1:16" x14ac:dyDescent="0.25">
      <c r="A209" s="259">
        <v>2019</v>
      </c>
      <c r="B209" s="259">
        <v>1983</v>
      </c>
      <c r="C209" s="260" t="str">
        <f t="shared" si="2"/>
        <v>2019_1983</v>
      </c>
      <c r="D209" s="261">
        <v>3.7601221588120966E-2</v>
      </c>
      <c r="E209" s="261">
        <v>5.2517382658234954E-2</v>
      </c>
      <c r="F209" s="261">
        <v>0.20247768206031799</v>
      </c>
      <c r="G209" s="261">
        <v>0.53062471040072301</v>
      </c>
      <c r="H209" s="261">
        <v>1.51456664869691</v>
      </c>
      <c r="I209" s="261">
        <v>1.6052451289223399</v>
      </c>
      <c r="J209" s="261">
        <v>0.255446362050753</v>
      </c>
      <c r="K209" s="261">
        <v>1.8511762796640199E-2</v>
      </c>
      <c r="L209" s="261">
        <v>2.0000005732018801E-3</v>
      </c>
      <c r="M209" s="261">
        <v>2.0000005732018801E-3</v>
      </c>
      <c r="N209" s="261">
        <v>1.5750004513964799E-2</v>
      </c>
      <c r="O209" s="261">
        <v>1.5750004513964799E-2</v>
      </c>
      <c r="P209" s="261">
        <v>0.266996513016244</v>
      </c>
    </row>
    <row r="210" spans="1:16" x14ac:dyDescent="0.25">
      <c r="A210" s="259">
        <v>2019</v>
      </c>
      <c r="B210" s="259">
        <v>1984</v>
      </c>
      <c r="C210" s="260" t="str">
        <f t="shared" si="2"/>
        <v>2019_1984</v>
      </c>
      <c r="D210" s="261">
        <v>3.4144994904049278E-2</v>
      </c>
      <c r="E210" s="261">
        <v>5.1710707349956496E-2</v>
      </c>
      <c r="F210" s="261">
        <v>0.34561701905236297</v>
      </c>
      <c r="G210" s="261">
        <v>0.44141991273715803</v>
      </c>
      <c r="H210" s="261">
        <v>1.2840776740023001</v>
      </c>
      <c r="I210" s="261">
        <v>1.48149199695894</v>
      </c>
      <c r="J210" s="261">
        <v>0.21425770530271501</v>
      </c>
      <c r="K210" s="261">
        <v>1.81526972112134E-2</v>
      </c>
      <c r="L210" s="261">
        <v>2.0000005732018801E-3</v>
      </c>
      <c r="M210" s="261">
        <v>2.0000005732018801E-3</v>
      </c>
      <c r="N210" s="261">
        <v>1.5750004513964799E-2</v>
      </c>
      <c r="O210" s="261">
        <v>1.5750004513964799E-2</v>
      </c>
      <c r="P210" s="261">
        <v>0.22394548798201799</v>
      </c>
    </row>
    <row r="211" spans="1:16" x14ac:dyDescent="0.25">
      <c r="A211" s="259">
        <v>2019</v>
      </c>
      <c r="B211" s="259">
        <v>1985</v>
      </c>
      <c r="C211" s="260" t="str">
        <f t="shared" si="2"/>
        <v>2019_1985</v>
      </c>
      <c r="D211" s="261">
        <v>3.4040611815010315E-2</v>
      </c>
      <c r="E211" s="261">
        <v>4.9934844812148223E-2</v>
      </c>
      <c r="F211" s="261">
        <v>0.34419560379053998</v>
      </c>
      <c r="G211" s="261">
        <v>0.35755426385933098</v>
      </c>
      <c r="H211" s="261">
        <v>1.28618851129756</v>
      </c>
      <c r="I211" s="261">
        <v>1.10317163901465</v>
      </c>
      <c r="J211" s="261">
        <v>0.21337653002634799</v>
      </c>
      <c r="K211" s="261">
        <v>1.8272371127887699E-2</v>
      </c>
      <c r="L211" s="261">
        <v>2.0000005732018801E-3</v>
      </c>
      <c r="M211" s="261">
        <v>2.0000005732018801E-3</v>
      </c>
      <c r="N211" s="261">
        <v>1.5750004513964799E-2</v>
      </c>
      <c r="O211" s="261">
        <v>1.5750004513964799E-2</v>
      </c>
      <c r="P211" s="261">
        <v>0.223024469869811</v>
      </c>
    </row>
    <row r="212" spans="1:16" x14ac:dyDescent="0.25">
      <c r="A212" s="259">
        <v>2019</v>
      </c>
      <c r="B212" s="259">
        <v>1986</v>
      </c>
      <c r="C212" s="260" t="str">
        <f t="shared" si="2"/>
        <v>2019_1986</v>
      </c>
      <c r="D212" s="261">
        <v>3.3979324037282335E-2</v>
      </c>
      <c r="E212" s="261">
        <v>4.7122894023392384E-2</v>
      </c>
      <c r="F212" s="261">
        <v>0.34323811259495701</v>
      </c>
      <c r="G212" s="261">
        <v>0.35901625724727998</v>
      </c>
      <c r="H212" s="261">
        <v>1.2886180740764099</v>
      </c>
      <c r="I212" s="261">
        <v>1.0955564031295399</v>
      </c>
      <c r="J212" s="261">
        <v>0.21278295431941199</v>
      </c>
      <c r="K212" s="261">
        <v>1.8362775224094598E-2</v>
      </c>
      <c r="L212" s="261">
        <v>2.0000005732018801E-3</v>
      </c>
      <c r="M212" s="261">
        <v>2.0000005732018801E-3</v>
      </c>
      <c r="N212" s="261">
        <v>1.5750004513964799E-2</v>
      </c>
      <c r="O212" s="261">
        <v>1.5750004513964799E-2</v>
      </c>
      <c r="P212" s="261">
        <v>0.22240405530335999</v>
      </c>
    </row>
    <row r="213" spans="1:16" x14ac:dyDescent="0.25">
      <c r="A213" s="259">
        <v>2019</v>
      </c>
      <c r="B213" s="259">
        <v>1987</v>
      </c>
      <c r="C213" s="260" t="str">
        <f t="shared" si="2"/>
        <v>2019_1987</v>
      </c>
      <c r="D213" s="261">
        <v>3.3972893245903607E-2</v>
      </c>
      <c r="E213" s="261">
        <v>4.697015739440235E-2</v>
      </c>
      <c r="F213" s="261">
        <v>0.34316495469428299</v>
      </c>
      <c r="G213" s="261">
        <v>0.36068497109627301</v>
      </c>
      <c r="H213" s="261">
        <v>1.2866106250495799</v>
      </c>
      <c r="I213" s="261">
        <v>1.08648919864919</v>
      </c>
      <c r="J213" s="261">
        <v>0.21273760168033701</v>
      </c>
      <c r="K213" s="261">
        <v>1.8458268367979799E-2</v>
      </c>
      <c r="L213" s="261">
        <v>2.0000005732018801E-3</v>
      </c>
      <c r="M213" s="261">
        <v>2.0000005732018801E-3</v>
      </c>
      <c r="N213" s="261">
        <v>1.5750004513964799E-2</v>
      </c>
      <c r="O213" s="261">
        <v>1.5750004513964799E-2</v>
      </c>
      <c r="P213" s="261">
        <v>0.22235665201919599</v>
      </c>
    </row>
    <row r="214" spans="1:16" x14ac:dyDescent="0.25">
      <c r="A214" s="259">
        <v>2019</v>
      </c>
      <c r="B214" s="259">
        <v>1988</v>
      </c>
      <c r="C214" s="260" t="str">
        <f t="shared" ref="C214:C277" si="3">CONCATENATE(A214,"_",B214)</f>
        <v>2019_1988</v>
      </c>
      <c r="D214" s="261">
        <v>3.3953840031608666E-2</v>
      </c>
      <c r="E214" s="261">
        <v>4.6878641358791932E-2</v>
      </c>
      <c r="F214" s="261">
        <v>0.343171091830338</v>
      </c>
      <c r="G214" s="261">
        <v>0.363167363174002</v>
      </c>
      <c r="H214" s="261">
        <v>1.2839270997871901</v>
      </c>
      <c r="I214" s="261">
        <v>1.0790906256283299</v>
      </c>
      <c r="J214" s="261">
        <v>0.212741406263491</v>
      </c>
      <c r="K214" s="261">
        <v>1.8577680601709501E-2</v>
      </c>
      <c r="L214" s="261">
        <v>2.0000005732018801E-3</v>
      </c>
      <c r="M214" s="261">
        <v>2.0000005732018801E-3</v>
      </c>
      <c r="N214" s="261">
        <v>1.5750004513964799E-2</v>
      </c>
      <c r="O214" s="261">
        <v>1.5750004513964799E-2</v>
      </c>
      <c r="P214" s="261">
        <v>0.222360628628717</v>
      </c>
    </row>
    <row r="215" spans="1:16" x14ac:dyDescent="0.25">
      <c r="A215" s="259">
        <v>2019</v>
      </c>
      <c r="B215" s="259">
        <v>1989</v>
      </c>
      <c r="C215" s="260" t="str">
        <f t="shared" si="3"/>
        <v>2019_1989</v>
      </c>
      <c r="D215" s="261">
        <v>3.4068506831697716E-2</v>
      </c>
      <c r="E215" s="261">
        <v>4.6736363330893274E-2</v>
      </c>
      <c r="F215" s="261">
        <v>0.34456140259999102</v>
      </c>
      <c r="G215" s="261">
        <v>0.366079908538608</v>
      </c>
      <c r="H215" s="261">
        <v>1.2830097685008299</v>
      </c>
      <c r="I215" s="261">
        <v>1.0657557575843</v>
      </c>
      <c r="J215" s="261">
        <v>0.213603298990823</v>
      </c>
      <c r="K215" s="261">
        <v>1.8724322813275698E-2</v>
      </c>
      <c r="L215" s="261">
        <v>2.0000005732018801E-3</v>
      </c>
      <c r="M215" s="261">
        <v>2.0000005732018801E-3</v>
      </c>
      <c r="N215" s="261">
        <v>1.5750004513964799E-2</v>
      </c>
      <c r="O215" s="261">
        <v>1.5750004513964799E-2</v>
      </c>
      <c r="P215" s="261">
        <v>0.22326149232058701</v>
      </c>
    </row>
    <row r="216" spans="1:16" x14ac:dyDescent="0.25">
      <c r="A216" s="259">
        <v>2019</v>
      </c>
      <c r="B216" s="259">
        <v>1990</v>
      </c>
      <c r="C216" s="260" t="str">
        <f t="shared" si="3"/>
        <v>2019_1990</v>
      </c>
      <c r="D216" s="261">
        <v>3.3565212602395422E-2</v>
      </c>
      <c r="E216" s="261">
        <v>4.6695878133399628E-2</v>
      </c>
      <c r="F216" s="261">
        <v>0.33756610490169697</v>
      </c>
      <c r="G216" s="261">
        <v>0.36683063904269902</v>
      </c>
      <c r="H216" s="261">
        <v>1.29948152886241</v>
      </c>
      <c r="I216" s="261">
        <v>1.06297119875819</v>
      </c>
      <c r="J216" s="261">
        <v>0.209266717311902</v>
      </c>
      <c r="K216" s="261">
        <v>1.87331469404197E-2</v>
      </c>
      <c r="L216" s="261">
        <v>2.0000005732018801E-3</v>
      </c>
      <c r="M216" s="261">
        <v>2.0000005732018801E-3</v>
      </c>
      <c r="N216" s="261">
        <v>1.5750004513964799E-2</v>
      </c>
      <c r="O216" s="261">
        <v>1.5750004513964799E-2</v>
      </c>
      <c r="P216" s="261">
        <v>0.218728829661441</v>
      </c>
    </row>
    <row r="217" spans="1:16" x14ac:dyDescent="0.25">
      <c r="A217" s="259">
        <v>2019</v>
      </c>
      <c r="B217" s="259">
        <v>1991</v>
      </c>
      <c r="C217" s="260" t="str">
        <f t="shared" si="3"/>
        <v>2019_1991</v>
      </c>
      <c r="D217" s="261">
        <v>3.3910479695473117E-2</v>
      </c>
      <c r="E217" s="261">
        <v>4.6584752595426743E-2</v>
      </c>
      <c r="F217" s="261">
        <v>0.34249221486320403</v>
      </c>
      <c r="G217" s="261">
        <v>0.36601520933688703</v>
      </c>
      <c r="H217" s="261">
        <v>1.2876726195809001</v>
      </c>
      <c r="I217" s="261">
        <v>1.0628990169121999</v>
      </c>
      <c r="J217" s="261">
        <v>0.212320551348534</v>
      </c>
      <c r="K217" s="261">
        <v>1.04671585387327E-2</v>
      </c>
      <c r="L217" s="261">
        <v>2.0000005732018801E-3</v>
      </c>
      <c r="M217" s="261">
        <v>2.0000005732018801E-3</v>
      </c>
      <c r="N217" s="261">
        <v>1.5750004513964799E-2</v>
      </c>
      <c r="O217" s="261">
        <v>1.5750004513964799E-2</v>
      </c>
      <c r="P217" s="261">
        <v>0.22192074452202101</v>
      </c>
    </row>
    <row r="218" spans="1:16" x14ac:dyDescent="0.25">
      <c r="A218" s="259">
        <v>2019</v>
      </c>
      <c r="B218" s="259">
        <v>1992</v>
      </c>
      <c r="C218" s="260" t="str">
        <f t="shared" si="3"/>
        <v>2019_1992</v>
      </c>
      <c r="D218" s="261">
        <v>3.3907715517872847E-2</v>
      </c>
      <c r="E218" s="261">
        <v>4.6508187016421745E-2</v>
      </c>
      <c r="F218" s="261">
        <v>0.34195840952291801</v>
      </c>
      <c r="G218" s="261">
        <v>0.365576456829866</v>
      </c>
      <c r="H218" s="261">
        <v>1.29291062138242</v>
      </c>
      <c r="I218" s="261">
        <v>1.0632232308781999</v>
      </c>
      <c r="J218" s="261">
        <v>0.21198963041298</v>
      </c>
      <c r="K218" s="261">
        <v>1.0446551961517401E-2</v>
      </c>
      <c r="L218" s="261">
        <v>2.0000005732018801E-3</v>
      </c>
      <c r="M218" s="261">
        <v>2.0000005732018801E-3</v>
      </c>
      <c r="N218" s="261">
        <v>1.5750004513964799E-2</v>
      </c>
      <c r="O218" s="261">
        <v>1.5750004513964799E-2</v>
      </c>
      <c r="P218" s="261">
        <v>0.221574860810202</v>
      </c>
    </row>
    <row r="219" spans="1:16" x14ac:dyDescent="0.25">
      <c r="A219" s="259">
        <v>2019</v>
      </c>
      <c r="B219" s="259">
        <v>1993</v>
      </c>
      <c r="C219" s="260" t="str">
        <f t="shared" si="3"/>
        <v>2019_1993</v>
      </c>
      <c r="D219" s="261">
        <v>2.8272813571205098E-2</v>
      </c>
      <c r="E219" s="261">
        <v>4.3467650007579489E-2</v>
      </c>
      <c r="F219" s="261">
        <v>8.9012718859392798E-2</v>
      </c>
      <c r="G219" s="261">
        <v>0.36564265325610201</v>
      </c>
      <c r="H219" s="261">
        <v>1.68734901706701</v>
      </c>
      <c r="I219" s="261">
        <v>1.0635492995645699</v>
      </c>
      <c r="J219" s="261">
        <v>5.2138671448261502E-2</v>
      </c>
      <c r="K219" s="261">
        <v>1.04314476124228E-2</v>
      </c>
      <c r="L219" s="261">
        <v>2.0000005732018801E-3</v>
      </c>
      <c r="M219" s="261">
        <v>2.0000005732018801E-3</v>
      </c>
      <c r="N219" s="261">
        <v>1.5750004513964799E-2</v>
      </c>
      <c r="O219" s="261">
        <v>1.5750004513964799E-2</v>
      </c>
      <c r="P219" s="261">
        <v>5.4496150809223903E-2</v>
      </c>
    </row>
    <row r="220" spans="1:16" x14ac:dyDescent="0.25">
      <c r="A220" s="259">
        <v>2019</v>
      </c>
      <c r="B220" s="259">
        <v>1994</v>
      </c>
      <c r="C220" s="260" t="str">
        <f t="shared" si="3"/>
        <v>2019_1994</v>
      </c>
      <c r="D220" s="261">
        <v>2.84070118181581E-2</v>
      </c>
      <c r="E220" s="261">
        <v>4.3313044007729201E-2</v>
      </c>
      <c r="F220" s="261">
        <v>8.9377433647015003E-2</v>
      </c>
      <c r="G220" s="261">
        <v>0.36871883052158799</v>
      </c>
      <c r="H220" s="261">
        <v>1.6993500564755899</v>
      </c>
      <c r="I220" s="261">
        <v>1.04561955737951</v>
      </c>
      <c r="J220" s="261">
        <v>5.2352300969163899E-2</v>
      </c>
      <c r="K220" s="261">
        <v>1.0528968548164701E-2</v>
      </c>
      <c r="L220" s="261">
        <v>2.0000005732018801E-3</v>
      </c>
      <c r="M220" s="261">
        <v>2.0000005732018801E-3</v>
      </c>
      <c r="N220" s="261">
        <v>1.5750004513964799E-2</v>
      </c>
      <c r="O220" s="261">
        <v>1.5750004513964799E-2</v>
      </c>
      <c r="P220" s="261">
        <v>5.47194397090945E-2</v>
      </c>
    </row>
    <row r="221" spans="1:16" x14ac:dyDescent="0.25">
      <c r="A221" s="259">
        <v>2019</v>
      </c>
      <c r="B221" s="259">
        <v>1995</v>
      </c>
      <c r="C221" s="260" t="str">
        <f t="shared" si="3"/>
        <v>2019_1995</v>
      </c>
      <c r="D221" s="261">
        <v>2.8521016662110342E-2</v>
      </c>
      <c r="E221" s="261">
        <v>4.3190837964379988E-2</v>
      </c>
      <c r="F221" s="261">
        <v>8.9891420930970301E-2</v>
      </c>
      <c r="G221" s="261">
        <v>0.367052397676912</v>
      </c>
      <c r="H221" s="261">
        <v>1.68971447825889</v>
      </c>
      <c r="I221" s="261">
        <v>1.0358913056716501</v>
      </c>
      <c r="J221" s="261">
        <v>5.2653365968302501E-2</v>
      </c>
      <c r="K221" s="261">
        <v>1.05779588874611E-2</v>
      </c>
      <c r="L221" s="261">
        <v>2.0000005732018801E-3</v>
      </c>
      <c r="M221" s="261">
        <v>2.0000005732018801E-3</v>
      </c>
      <c r="N221" s="261">
        <v>1.5750004513964799E-2</v>
      </c>
      <c r="O221" s="261">
        <v>1.5750004513964799E-2</v>
      </c>
      <c r="P221" s="261">
        <v>5.5034117531538099E-2</v>
      </c>
    </row>
    <row r="222" spans="1:16" x14ac:dyDescent="0.25">
      <c r="A222" s="259">
        <v>2019</v>
      </c>
      <c r="B222" s="259">
        <v>1996</v>
      </c>
      <c r="C222" s="260" t="str">
        <f t="shared" si="3"/>
        <v>2019_1996</v>
      </c>
      <c r="D222" s="261">
        <v>2.8273258757002845E-2</v>
      </c>
      <c r="E222" s="261">
        <v>4.3352073706035901E-2</v>
      </c>
      <c r="F222" s="261">
        <v>8.8834470283007394E-2</v>
      </c>
      <c r="G222" s="261">
        <v>0.41961615596375201</v>
      </c>
      <c r="H222" s="261">
        <v>1.7059543454452699</v>
      </c>
      <c r="I222" s="261">
        <v>1.1598069193102201</v>
      </c>
      <c r="J222" s="261">
        <v>5.2034263403216201E-2</v>
      </c>
      <c r="K222" s="261">
        <v>3.01537370362767E-3</v>
      </c>
      <c r="L222" s="261">
        <v>2.0000005732018801E-3</v>
      </c>
      <c r="M222" s="261">
        <v>2.0000005732018801E-3</v>
      </c>
      <c r="N222" s="261">
        <v>1.5750004513964799E-2</v>
      </c>
      <c r="O222" s="261">
        <v>1.5750004513964799E-2</v>
      </c>
      <c r="P222" s="261">
        <v>5.4387021895685402E-2</v>
      </c>
    </row>
    <row r="223" spans="1:16" x14ac:dyDescent="0.25">
      <c r="A223" s="259">
        <v>2019</v>
      </c>
      <c r="B223" s="259">
        <v>1997</v>
      </c>
      <c r="C223" s="260" t="str">
        <f t="shared" si="3"/>
        <v>2019_1997</v>
      </c>
      <c r="D223" s="261">
        <v>2.8277577788106495E-2</v>
      </c>
      <c r="E223" s="261">
        <v>4.2682114906093242E-2</v>
      </c>
      <c r="F223" s="261">
        <v>8.8816064116915505E-2</v>
      </c>
      <c r="G223" s="261">
        <v>0.31054837409399899</v>
      </c>
      <c r="H223" s="261">
        <v>1.7070483912066201</v>
      </c>
      <c r="I223" s="261">
        <v>0.89521089225146699</v>
      </c>
      <c r="J223" s="261">
        <v>5.2023482100737303E-2</v>
      </c>
      <c r="K223" s="261">
        <v>3.01392076775347E-3</v>
      </c>
      <c r="L223" s="261">
        <v>2.0000005732018801E-3</v>
      </c>
      <c r="M223" s="261">
        <v>2.0000005732018801E-3</v>
      </c>
      <c r="N223" s="261">
        <v>1.5750004513964799E-2</v>
      </c>
      <c r="O223" s="261">
        <v>1.5750004513964799E-2</v>
      </c>
      <c r="P223" s="261">
        <v>5.4375753110549797E-2</v>
      </c>
    </row>
    <row r="224" spans="1:16" x14ac:dyDescent="0.25">
      <c r="A224" s="259">
        <v>2019</v>
      </c>
      <c r="B224" s="259">
        <v>1998</v>
      </c>
      <c r="C224" s="260" t="str">
        <f t="shared" si="3"/>
        <v>2019_1998</v>
      </c>
      <c r="D224" s="261">
        <v>2.821186303808763E-2</v>
      </c>
      <c r="E224" s="261">
        <v>4.183692110874937E-2</v>
      </c>
      <c r="F224" s="261">
        <v>8.8542300227900106E-2</v>
      </c>
      <c r="G224" s="261">
        <v>0.21197863202372599</v>
      </c>
      <c r="H224" s="261">
        <v>1.7153548755954</v>
      </c>
      <c r="I224" s="261">
        <v>0.648485308174374</v>
      </c>
      <c r="J224" s="261">
        <v>5.1863126528559803E-2</v>
      </c>
      <c r="K224" s="261">
        <v>3.01428862632674E-3</v>
      </c>
      <c r="L224" s="261">
        <v>2.0000005732018801E-3</v>
      </c>
      <c r="M224" s="261">
        <v>2.0000005732018801E-3</v>
      </c>
      <c r="N224" s="261">
        <v>1.5750004513964799E-2</v>
      </c>
      <c r="O224" s="261">
        <v>1.5750004513964799E-2</v>
      </c>
      <c r="P224" s="261">
        <v>5.4208146970965702E-2</v>
      </c>
    </row>
    <row r="225" spans="1:16" x14ac:dyDescent="0.25">
      <c r="A225" s="259">
        <v>2019</v>
      </c>
      <c r="B225" s="259">
        <v>1999</v>
      </c>
      <c r="C225" s="260" t="str">
        <f t="shared" si="3"/>
        <v>2019_1999</v>
      </c>
      <c r="D225" s="261">
        <v>2.8213212291699531E-2</v>
      </c>
      <c r="E225" s="261">
        <v>4.1022673096894322E-2</v>
      </c>
      <c r="F225" s="261">
        <v>8.85482293367129E-2</v>
      </c>
      <c r="G225" s="261">
        <v>0.118832369985661</v>
      </c>
      <c r="H225" s="261">
        <v>1.7132889718703199</v>
      </c>
      <c r="I225" s="261">
        <v>0.40832337816101699</v>
      </c>
      <c r="J225" s="261">
        <v>5.18665994688354E-2</v>
      </c>
      <c r="K225" s="261">
        <v>3.0191116341470202E-3</v>
      </c>
      <c r="L225" s="261">
        <v>2.0000005732018801E-3</v>
      </c>
      <c r="M225" s="261">
        <v>2.0000005732018801E-3</v>
      </c>
      <c r="N225" s="261">
        <v>1.5750004513964799E-2</v>
      </c>
      <c r="O225" s="261">
        <v>1.5750004513964799E-2</v>
      </c>
      <c r="P225" s="261">
        <v>5.4211776942189698E-2</v>
      </c>
    </row>
    <row r="226" spans="1:16" x14ac:dyDescent="0.25">
      <c r="A226" s="259">
        <v>2019</v>
      </c>
      <c r="B226" s="259">
        <v>2000</v>
      </c>
      <c r="C226" s="260" t="str">
        <f t="shared" si="3"/>
        <v>2019_2000</v>
      </c>
      <c r="D226" s="261">
        <v>2.8222795302144596E-2</v>
      </c>
      <c r="E226" s="261">
        <v>4.1419282461442254E-2</v>
      </c>
      <c r="F226" s="261">
        <v>8.8657704260317494E-2</v>
      </c>
      <c r="G226" s="261">
        <v>3.74203042516933E-2</v>
      </c>
      <c r="H226" s="261">
        <v>1.71303192664899</v>
      </c>
      <c r="I226" s="261">
        <v>0.19028235176896999</v>
      </c>
      <c r="J226" s="261">
        <v>5.1930723755193399E-2</v>
      </c>
      <c r="K226" s="261">
        <v>3.0179274359520602E-3</v>
      </c>
      <c r="L226" s="261">
        <v>2.0000005732018801E-3</v>
      </c>
      <c r="M226" s="261">
        <v>2.0000005732018801E-3</v>
      </c>
      <c r="N226" s="261">
        <v>1.5750004513964799E-2</v>
      </c>
      <c r="O226" s="261">
        <v>1.5750004513964799E-2</v>
      </c>
      <c r="P226" s="261">
        <v>5.4278800644229602E-2</v>
      </c>
    </row>
    <row r="227" spans="1:16" x14ac:dyDescent="0.25">
      <c r="A227" s="259">
        <v>2019</v>
      </c>
      <c r="B227" s="259">
        <v>2001</v>
      </c>
      <c r="C227" s="260" t="str">
        <f t="shared" si="3"/>
        <v>2019_2001</v>
      </c>
      <c r="D227" s="261">
        <v>2.8180394135989481E-2</v>
      </c>
      <c r="E227" s="261">
        <v>4.1335603999210629E-2</v>
      </c>
      <c r="F227" s="261">
        <v>8.8480379383491806E-2</v>
      </c>
      <c r="G227" s="261">
        <v>3.4793245927225699E-2</v>
      </c>
      <c r="H227" s="261">
        <v>1.7163517344936301</v>
      </c>
      <c r="I227" s="261">
        <v>0.18134463187682301</v>
      </c>
      <c r="J227" s="261">
        <v>5.1826856761679599E-2</v>
      </c>
      <c r="K227" s="261">
        <v>3.0154226839311398E-3</v>
      </c>
      <c r="L227" s="261">
        <v>2.0000005732018801E-3</v>
      </c>
      <c r="M227" s="261">
        <v>2.0000005732018801E-3</v>
      </c>
      <c r="N227" s="261">
        <v>1.5750004513964799E-2</v>
      </c>
      <c r="O227" s="261">
        <v>1.5750004513964799E-2</v>
      </c>
      <c r="P227" s="261">
        <v>5.4170237246171898E-2</v>
      </c>
    </row>
    <row r="228" spans="1:16" x14ac:dyDescent="0.25">
      <c r="A228" s="259">
        <v>2019</v>
      </c>
      <c r="B228" s="259">
        <v>2002</v>
      </c>
      <c r="C228" s="260" t="str">
        <f t="shared" si="3"/>
        <v>2019_2002</v>
      </c>
      <c r="D228" s="261">
        <v>2.8157842779407107E-2</v>
      </c>
      <c r="E228" s="261">
        <v>4.1288481827681613E-2</v>
      </c>
      <c r="F228" s="261">
        <v>8.8278535435070193E-2</v>
      </c>
      <c r="G228" s="261">
        <v>3.3183907071530801E-2</v>
      </c>
      <c r="H228" s="261">
        <v>1.7205992906235701</v>
      </c>
      <c r="I228" s="261">
        <v>0.17604315872965201</v>
      </c>
      <c r="J228" s="261">
        <v>5.1708627867590902E-2</v>
      </c>
      <c r="K228" s="261">
        <v>3.0198251063815501E-3</v>
      </c>
      <c r="L228" s="261">
        <v>2.0000005732018801E-3</v>
      </c>
      <c r="M228" s="261">
        <v>2.0000005732018801E-3</v>
      </c>
      <c r="N228" s="261">
        <v>1.5750004513964799E-2</v>
      </c>
      <c r="O228" s="261">
        <v>1.5750004513964799E-2</v>
      </c>
      <c r="P228" s="261">
        <v>5.4046662566125503E-2</v>
      </c>
    </row>
    <row r="229" spans="1:16" x14ac:dyDescent="0.25">
      <c r="A229" s="259">
        <v>2019</v>
      </c>
      <c r="B229" s="259">
        <v>2003</v>
      </c>
      <c r="C229" s="260" t="str">
        <f t="shared" si="3"/>
        <v>2019_2003</v>
      </c>
      <c r="D229" s="261">
        <v>2.8096377649752841E-2</v>
      </c>
      <c r="E229" s="261">
        <v>4.1421863434584906E-2</v>
      </c>
      <c r="F229" s="261">
        <v>8.8076262653795701E-2</v>
      </c>
      <c r="G229" s="261">
        <v>2.9473233322075899E-2</v>
      </c>
      <c r="H229" s="261">
        <v>1.72296084572818</v>
      </c>
      <c r="I229" s="261">
        <v>0.160068386700503</v>
      </c>
      <c r="J229" s="261">
        <v>5.1590147787205297E-2</v>
      </c>
      <c r="K229" s="261">
        <v>3.02530459105157E-3</v>
      </c>
      <c r="L229" s="261">
        <v>2.0000005732018801E-3</v>
      </c>
      <c r="M229" s="261">
        <v>2.0000005732018801E-3</v>
      </c>
      <c r="N229" s="261">
        <v>1.5750004513964799E-2</v>
      </c>
      <c r="O229" s="261">
        <v>1.5750004513964799E-2</v>
      </c>
      <c r="P229" s="261">
        <v>5.3922825342252498E-2</v>
      </c>
    </row>
    <row r="230" spans="1:16" x14ac:dyDescent="0.25">
      <c r="A230" s="259">
        <v>2019</v>
      </c>
      <c r="B230" s="259">
        <v>2004</v>
      </c>
      <c r="C230" s="260" t="str">
        <f t="shared" si="3"/>
        <v>2019_2004</v>
      </c>
      <c r="D230" s="261">
        <v>2.8272399446550994E-2</v>
      </c>
      <c r="E230" s="261">
        <v>4.3166248290971009E-2</v>
      </c>
      <c r="F230" s="261">
        <v>8.8848555728309797E-2</v>
      </c>
      <c r="G230" s="261">
        <v>8.0661567446440995E-3</v>
      </c>
      <c r="H230" s="261">
        <v>1.71492732847185</v>
      </c>
      <c r="I230" s="261">
        <v>3.2607532466898598E-2</v>
      </c>
      <c r="J230" s="261">
        <v>5.2042513869152103E-2</v>
      </c>
      <c r="K230" s="261">
        <v>2.0154226146928199E-4</v>
      </c>
      <c r="L230" s="261">
        <v>2.0000005732018801E-3</v>
      </c>
      <c r="M230" s="261">
        <v>2.0000005732018801E-3</v>
      </c>
      <c r="N230" s="261">
        <v>1.5750004513964799E-2</v>
      </c>
      <c r="O230" s="261">
        <v>1.5750004513964799E-2</v>
      </c>
      <c r="P230" s="261">
        <v>5.43956454110801E-2</v>
      </c>
    </row>
    <row r="231" spans="1:16" x14ac:dyDescent="0.25">
      <c r="A231" s="259">
        <v>2019</v>
      </c>
      <c r="B231" s="259">
        <v>2005</v>
      </c>
      <c r="C231" s="260" t="str">
        <f t="shared" si="3"/>
        <v>2019_2005</v>
      </c>
      <c r="D231" s="261">
        <v>2.7051808965017261E-2</v>
      </c>
      <c r="E231" s="261">
        <v>4.1314557374648224E-2</v>
      </c>
      <c r="F231" s="261">
        <v>8.8617485283966693E-2</v>
      </c>
      <c r="G231" s="261">
        <v>7.4645354469849599E-3</v>
      </c>
      <c r="H231" s="261">
        <v>1.7146936238716699</v>
      </c>
      <c r="I231" s="261">
        <v>3.1372330677115499E-2</v>
      </c>
      <c r="J231" s="261">
        <v>5.19071657286461E-2</v>
      </c>
      <c r="K231" s="261">
        <v>2.0141798314284999E-4</v>
      </c>
      <c r="L231" s="261">
        <v>2.0000005732018801E-3</v>
      </c>
      <c r="M231" s="261">
        <v>2.0000005732018801E-3</v>
      </c>
      <c r="N231" s="261">
        <v>1.5750004513964799E-2</v>
      </c>
      <c r="O231" s="261">
        <v>1.5750004513964799E-2</v>
      </c>
      <c r="P231" s="261">
        <v>5.4254177428258901E-2</v>
      </c>
    </row>
    <row r="232" spans="1:16" x14ac:dyDescent="0.25">
      <c r="A232" s="259">
        <v>2019</v>
      </c>
      <c r="B232" s="259">
        <v>2006</v>
      </c>
      <c r="C232" s="260" t="str">
        <f t="shared" si="3"/>
        <v>2019_2006</v>
      </c>
      <c r="D232" s="261">
        <v>2.7536798690962143E-2</v>
      </c>
      <c r="E232" s="261">
        <v>4.1749136714629251E-2</v>
      </c>
      <c r="F232" s="261">
        <v>8.8629404480199805E-2</v>
      </c>
      <c r="G232" s="261">
        <v>6.3801483132023204E-3</v>
      </c>
      <c r="H232" s="261">
        <v>1.7158227196048199</v>
      </c>
      <c r="I232" s="261">
        <v>2.66153974128003E-2</v>
      </c>
      <c r="J232" s="261">
        <v>5.1914147327054599E-2</v>
      </c>
      <c r="K232" s="261">
        <v>2.0129062903806E-4</v>
      </c>
      <c r="L232" s="261">
        <v>2.0000005732018801E-3</v>
      </c>
      <c r="M232" s="261">
        <v>2.0000005732018801E-3</v>
      </c>
      <c r="N232" s="261">
        <v>1.5750004513964799E-2</v>
      </c>
      <c r="O232" s="261">
        <v>1.5750004513964799E-2</v>
      </c>
      <c r="P232" s="261">
        <v>5.4261474703567097E-2</v>
      </c>
    </row>
    <row r="233" spans="1:16" x14ac:dyDescent="0.25">
      <c r="A233" s="259">
        <v>2019</v>
      </c>
      <c r="B233" s="259">
        <v>2007</v>
      </c>
      <c r="C233" s="260" t="str">
        <f t="shared" si="3"/>
        <v>2019_2007</v>
      </c>
      <c r="D233" s="261">
        <v>2.6430322894609969E-2</v>
      </c>
      <c r="E233" s="261">
        <v>4.0412355072794538E-2</v>
      </c>
      <c r="F233" s="261">
        <v>8.8147195166954198E-2</v>
      </c>
      <c r="G233" s="261">
        <v>6.4414431606348603E-3</v>
      </c>
      <c r="H233" s="261">
        <v>1.7065419035493901</v>
      </c>
      <c r="I233" s="261">
        <v>2.8419211552592801E-2</v>
      </c>
      <c r="J233" s="261">
        <v>5.1631696085537998E-2</v>
      </c>
      <c r="K233" s="261">
        <v>2.0152941496942299E-4</v>
      </c>
      <c r="L233" s="261">
        <v>2.0000005732018801E-3</v>
      </c>
      <c r="M233" s="261">
        <v>2.0000005732018801E-3</v>
      </c>
      <c r="N233" s="261">
        <v>1.5750004513964799E-2</v>
      </c>
      <c r="O233" s="261">
        <v>1.5750004513964799E-2</v>
      </c>
      <c r="P233" s="261">
        <v>5.3966252270267898E-2</v>
      </c>
    </row>
    <row r="234" spans="1:16" x14ac:dyDescent="0.25">
      <c r="A234" s="259">
        <v>2019</v>
      </c>
      <c r="B234" s="259">
        <v>2008</v>
      </c>
      <c r="C234" s="260" t="str">
        <f t="shared" si="3"/>
        <v>2019_2008</v>
      </c>
      <c r="D234" s="261">
        <v>2.5830268234535363E-2</v>
      </c>
      <c r="E234" s="261">
        <v>3.9199058087443832E-2</v>
      </c>
      <c r="F234" s="261">
        <v>1.48341885220296E-2</v>
      </c>
      <c r="G234" s="261">
        <v>6.1352780188368003E-3</v>
      </c>
      <c r="H234" s="261">
        <v>3.1991559425144103E-2</v>
      </c>
      <c r="I234" s="261">
        <v>2.7770180910159901E-2</v>
      </c>
      <c r="J234" s="261">
        <v>4.7984805684506198E-3</v>
      </c>
      <c r="K234" s="261">
        <v>2.30046120070402E-4</v>
      </c>
      <c r="L234" s="261">
        <v>2.0000005732018801E-3</v>
      </c>
      <c r="M234" s="261">
        <v>2.0000005732018801E-3</v>
      </c>
      <c r="N234" s="261">
        <v>1.5750004513964799E-2</v>
      </c>
      <c r="O234" s="261">
        <v>1.5750004513964799E-2</v>
      </c>
      <c r="P234" s="261">
        <v>5.0154465668137901E-3</v>
      </c>
    </row>
    <row r="235" spans="1:16" x14ac:dyDescent="0.25">
      <c r="A235" s="259">
        <v>2019</v>
      </c>
      <c r="B235" s="259">
        <v>2009</v>
      </c>
      <c r="C235" s="260" t="str">
        <f t="shared" si="3"/>
        <v>2019_2009</v>
      </c>
      <c r="D235" s="261">
        <v>2.5264858190586492E-2</v>
      </c>
      <c r="E235" s="261">
        <v>3.8347219781867475E-2</v>
      </c>
      <c r="F235" s="261">
        <v>1.4512409761883E-2</v>
      </c>
      <c r="G235" s="261">
        <v>5.6336427085948004E-3</v>
      </c>
      <c r="H235" s="261">
        <v>3.1562775242950397E-2</v>
      </c>
      <c r="I235" s="261">
        <v>2.62332771066708E-2</v>
      </c>
      <c r="J235" s="261">
        <v>4.6411985536787704E-3</v>
      </c>
      <c r="K235" s="261">
        <v>2.5853022846444802E-4</v>
      </c>
      <c r="L235" s="261">
        <v>2.0000005732018801E-3</v>
      </c>
      <c r="M235" s="261">
        <v>2.0000005732018801E-3</v>
      </c>
      <c r="N235" s="261">
        <v>1.5750004513964799E-2</v>
      </c>
      <c r="O235" s="261">
        <v>1.5750004513964799E-2</v>
      </c>
      <c r="P235" s="261">
        <v>4.8510529572625598E-3</v>
      </c>
    </row>
    <row r="236" spans="1:16" x14ac:dyDescent="0.25">
      <c r="A236" s="259">
        <v>2019</v>
      </c>
      <c r="B236" s="259">
        <v>2010</v>
      </c>
      <c r="C236" s="260" t="str">
        <f t="shared" si="3"/>
        <v>2019_2010</v>
      </c>
      <c r="D236" s="261">
        <v>2.3993732130526448E-2</v>
      </c>
      <c r="E236" s="261">
        <v>3.6350272484604429E-2</v>
      </c>
      <c r="F236" s="261">
        <v>1.41824028626039E-2</v>
      </c>
      <c r="G236" s="261">
        <v>5.3107763321391102E-3</v>
      </c>
      <c r="H236" s="261">
        <v>3.1212124066224801E-2</v>
      </c>
      <c r="I236" s="261">
        <v>2.5242670922677499E-2</v>
      </c>
      <c r="J236" s="261">
        <v>4.4903770245125398E-3</v>
      </c>
      <c r="K236" s="261">
        <v>3.1484324597234398E-4</v>
      </c>
      <c r="L236" s="261">
        <v>2.0000005732018801E-3</v>
      </c>
      <c r="M236" s="261">
        <v>2.0000005732018801E-3</v>
      </c>
      <c r="N236" s="261">
        <v>1.5750004513964799E-2</v>
      </c>
      <c r="O236" s="261">
        <v>1.5750004513964799E-2</v>
      </c>
      <c r="P236" s="261">
        <v>4.6934119478080601E-3</v>
      </c>
    </row>
    <row r="237" spans="1:16" x14ac:dyDescent="0.25">
      <c r="A237" s="259">
        <v>2019</v>
      </c>
      <c r="B237" s="259">
        <v>2011</v>
      </c>
      <c r="C237" s="260" t="str">
        <f t="shared" si="3"/>
        <v>2019_2011</v>
      </c>
      <c r="D237" s="261">
        <v>2.4820225585780252E-2</v>
      </c>
      <c r="E237" s="261">
        <v>3.7576040643217123E-2</v>
      </c>
      <c r="F237" s="261">
        <v>1.36309711412967E-2</v>
      </c>
      <c r="G237" s="261">
        <v>5.5368929697943601E-3</v>
      </c>
      <c r="H237" s="261">
        <v>3.0618621324161498E-2</v>
      </c>
      <c r="I237" s="261">
        <v>2.4901943217345499E-2</v>
      </c>
      <c r="J237" s="261">
        <v>4.3112634401106598E-3</v>
      </c>
      <c r="K237" s="261">
        <v>4.2721979980572101E-4</v>
      </c>
      <c r="L237" s="261">
        <v>2.0000005732018801E-3</v>
      </c>
      <c r="M237" s="261">
        <v>2.0000005732018801E-3</v>
      </c>
      <c r="N237" s="261">
        <v>1.5750004513964799E-2</v>
      </c>
      <c r="O237" s="261">
        <v>1.5750004513964799E-2</v>
      </c>
      <c r="P237" s="261">
        <v>4.5061996419242904E-3</v>
      </c>
    </row>
    <row r="238" spans="1:16" x14ac:dyDescent="0.25">
      <c r="A238" s="259">
        <v>2019</v>
      </c>
      <c r="B238" s="259">
        <v>2012</v>
      </c>
      <c r="C238" s="260" t="str">
        <f t="shared" si="3"/>
        <v>2019_2012</v>
      </c>
      <c r="D238" s="261">
        <v>2.269917021795469E-2</v>
      </c>
      <c r="E238" s="261">
        <v>3.4357506963415885E-2</v>
      </c>
      <c r="F238" s="261">
        <v>1.3164052202789701E-2</v>
      </c>
      <c r="G238" s="261">
        <v>5.0222901596915798E-3</v>
      </c>
      <c r="H238" s="261">
        <v>3.0119452011211401E-2</v>
      </c>
      <c r="I238" s="261">
        <v>2.3719465611212302E-2</v>
      </c>
      <c r="J238" s="261">
        <v>4.1342530195242104E-3</v>
      </c>
      <c r="K238" s="261">
        <v>6.2352043215120698E-4</v>
      </c>
      <c r="L238" s="261">
        <v>2.0000005732018801E-3</v>
      </c>
      <c r="M238" s="261">
        <v>2.0000005732018801E-3</v>
      </c>
      <c r="N238" s="261">
        <v>1.5750004513964799E-2</v>
      </c>
      <c r="O238" s="261">
        <v>1.5750004513964799E-2</v>
      </c>
      <c r="P238" s="261">
        <v>4.3211855955910296E-3</v>
      </c>
    </row>
    <row r="239" spans="1:16" x14ac:dyDescent="0.25">
      <c r="A239" s="259">
        <v>2019</v>
      </c>
      <c r="B239" s="259">
        <v>2013</v>
      </c>
      <c r="C239" s="260" t="str">
        <f t="shared" si="3"/>
        <v>2019_2013</v>
      </c>
      <c r="D239" s="261">
        <v>2.2021007915062625E-2</v>
      </c>
      <c r="E239" s="261">
        <v>3.3406947636105369E-2</v>
      </c>
      <c r="F239" s="261">
        <v>1.2544342301023199E-2</v>
      </c>
      <c r="G239" s="261">
        <v>4.6797480313578903E-3</v>
      </c>
      <c r="H239" s="261">
        <v>2.94266051633192E-2</v>
      </c>
      <c r="I239" s="261">
        <v>2.26340148897692E-2</v>
      </c>
      <c r="J239" s="261">
        <v>3.9322375792037604E-3</v>
      </c>
      <c r="K239" s="261">
        <v>9.3309736568984302E-4</v>
      </c>
      <c r="L239" s="261">
        <v>2.0000005732018801E-3</v>
      </c>
      <c r="M239" s="261">
        <v>2.0000005732018801E-3</v>
      </c>
      <c r="N239" s="261">
        <v>1.5750004513964799E-2</v>
      </c>
      <c r="O239" s="261">
        <v>1.5750004513964799E-2</v>
      </c>
      <c r="P239" s="261">
        <v>4.1100359134895303E-3</v>
      </c>
    </row>
    <row r="240" spans="1:16" x14ac:dyDescent="0.25">
      <c r="A240" s="259">
        <v>2019</v>
      </c>
      <c r="B240" s="259">
        <v>2014</v>
      </c>
      <c r="C240" s="260" t="str">
        <f t="shared" si="3"/>
        <v>2019_2014</v>
      </c>
      <c r="D240" s="261">
        <v>2.2103466007530877E-2</v>
      </c>
      <c r="E240" s="261">
        <v>3.3457762697218417E-2</v>
      </c>
      <c r="F240" s="261">
        <v>1.2259023222405199E-2</v>
      </c>
      <c r="G240" s="261">
        <v>4.7037285375648502E-3</v>
      </c>
      <c r="H240" s="261">
        <v>2.9153746691035501E-2</v>
      </c>
      <c r="I240" s="261">
        <v>2.2101477994125401E-2</v>
      </c>
      <c r="J240" s="261">
        <v>3.7618566527615502E-3</v>
      </c>
      <c r="K240" s="261">
        <v>1.3025243242427301E-3</v>
      </c>
      <c r="L240" s="261">
        <v>2.0000005732018801E-3</v>
      </c>
      <c r="M240" s="261">
        <v>2.0000005732018801E-3</v>
      </c>
      <c r="N240" s="261">
        <v>1.5750004513964799E-2</v>
      </c>
      <c r="O240" s="261">
        <v>1.5750004513964799E-2</v>
      </c>
      <c r="P240" s="261">
        <v>3.9319511176077598E-3</v>
      </c>
    </row>
    <row r="241" spans="1:16" x14ac:dyDescent="0.25">
      <c r="A241" s="259">
        <v>2019</v>
      </c>
      <c r="B241" s="259">
        <v>2015</v>
      </c>
      <c r="C241" s="260" t="str">
        <f t="shared" si="3"/>
        <v>2019_2015</v>
      </c>
      <c r="D241" s="261">
        <v>2.1658331161708178E-2</v>
      </c>
      <c r="E241" s="261">
        <v>3.2853919050608658E-2</v>
      </c>
      <c r="F241" s="261">
        <v>1.1683586306362801E-2</v>
      </c>
      <c r="G241" s="261">
        <v>4.5122424094036998E-3</v>
      </c>
      <c r="H241" s="261">
        <v>2.8515200884570501E-2</v>
      </c>
      <c r="I241" s="261">
        <v>2.1047886893647599E-2</v>
      </c>
      <c r="J241" s="261">
        <v>3.5513037091032401E-3</v>
      </c>
      <c r="K241" s="261">
        <v>1.64569570427844E-3</v>
      </c>
      <c r="L241" s="261">
        <v>2.0000005732018801E-3</v>
      </c>
      <c r="M241" s="261">
        <v>2.0000005732018801E-3</v>
      </c>
      <c r="N241" s="261">
        <v>1.5750004513964799E-2</v>
      </c>
      <c r="O241" s="261">
        <v>1.5750004513964799E-2</v>
      </c>
      <c r="P241" s="261">
        <v>3.7118779041520702E-3</v>
      </c>
    </row>
    <row r="242" spans="1:16" x14ac:dyDescent="0.25">
      <c r="A242" s="259">
        <v>2019</v>
      </c>
      <c r="B242" s="259">
        <v>2016</v>
      </c>
      <c r="C242" s="260" t="str">
        <f t="shared" si="3"/>
        <v>2019_2016</v>
      </c>
      <c r="D242" s="261">
        <v>2.1183258280257203E-2</v>
      </c>
      <c r="E242" s="261">
        <v>3.1889945970062415E-2</v>
      </c>
      <c r="F242" s="261">
        <v>1.1577904325529499E-2</v>
      </c>
      <c r="G242" s="261">
        <v>4.3545321852542498E-3</v>
      </c>
      <c r="H242" s="261">
        <v>2.8503466460362899E-2</v>
      </c>
      <c r="I242" s="261">
        <v>2.0228304082968999E-2</v>
      </c>
      <c r="J242" s="261">
        <v>3.3864769935469299E-3</v>
      </c>
      <c r="K242" s="261">
        <v>1.89744372316544E-3</v>
      </c>
      <c r="L242" s="261">
        <v>2.0000005732018801E-3</v>
      </c>
      <c r="M242" s="261">
        <v>2.0000005732018801E-3</v>
      </c>
      <c r="N242" s="261">
        <v>1.5750004513964799E-2</v>
      </c>
      <c r="O242" s="261">
        <v>1.5750004513964799E-2</v>
      </c>
      <c r="P242" s="261">
        <v>3.5395984559260202E-3</v>
      </c>
    </row>
    <row r="243" spans="1:16" x14ac:dyDescent="0.25">
      <c r="A243" s="259">
        <v>2019</v>
      </c>
      <c r="B243" s="259">
        <v>2017</v>
      </c>
      <c r="C243" s="260" t="str">
        <f t="shared" si="3"/>
        <v>2019_2017</v>
      </c>
      <c r="D243" s="261">
        <v>2.047703514151733E-2</v>
      </c>
      <c r="E243" s="261">
        <v>3.092407581334557E-2</v>
      </c>
      <c r="F243" s="261">
        <v>1.09009172356999E-2</v>
      </c>
      <c r="G243" s="261">
        <v>4.2440567293704897E-3</v>
      </c>
      <c r="H243" s="261">
        <v>2.77753135426804E-2</v>
      </c>
      <c r="I243" s="261">
        <v>1.9634255215308701E-2</v>
      </c>
      <c r="J243" s="261">
        <v>3.15435380093951E-3</v>
      </c>
      <c r="K243" s="261">
        <v>2.0357867896283401E-3</v>
      </c>
      <c r="L243" s="261">
        <v>2.0000005732018801E-3</v>
      </c>
      <c r="M243" s="261">
        <v>2.0000005732018801E-3</v>
      </c>
      <c r="N243" s="261">
        <v>1.5750004513964799E-2</v>
      </c>
      <c r="O243" s="261">
        <v>1.5750004513964799E-2</v>
      </c>
      <c r="P243" s="261">
        <v>3.2969796825802998E-3</v>
      </c>
    </row>
    <row r="244" spans="1:16" x14ac:dyDescent="0.25">
      <c r="A244" s="259">
        <v>2019</v>
      </c>
      <c r="B244" s="259">
        <v>2018</v>
      </c>
      <c r="C244" s="260" t="str">
        <f t="shared" si="3"/>
        <v>2019_2018</v>
      </c>
      <c r="D244" s="261">
        <v>1.9884099894507831E-2</v>
      </c>
      <c r="E244" s="261">
        <v>3.0002618948202466E-2</v>
      </c>
      <c r="F244" s="261">
        <v>1.0429172411055799E-2</v>
      </c>
      <c r="G244" s="261">
        <v>3.8498400350074399E-3</v>
      </c>
      <c r="H244" s="261">
        <v>2.7307950922985099E-2</v>
      </c>
      <c r="I244" s="261">
        <v>1.7795408648214699E-2</v>
      </c>
      <c r="J244" s="261">
        <v>2.9345305751123699E-3</v>
      </c>
      <c r="K244" s="261">
        <v>2.1320575710958899E-3</v>
      </c>
      <c r="L244" s="261">
        <v>2.0000005732018801E-3</v>
      </c>
      <c r="M244" s="261">
        <v>2.0000005732018801E-3</v>
      </c>
      <c r="N244" s="261">
        <v>1.5750004513964799E-2</v>
      </c>
      <c r="O244" s="261">
        <v>1.5750004513964799E-2</v>
      </c>
      <c r="P244" s="261">
        <v>3.06721702593239E-3</v>
      </c>
    </row>
    <row r="245" spans="1:16" x14ac:dyDescent="0.25">
      <c r="A245" s="259">
        <v>2019</v>
      </c>
      <c r="B245" s="259">
        <v>2019</v>
      </c>
      <c r="C245" s="260" t="str">
        <f t="shared" si="3"/>
        <v>2019_2019</v>
      </c>
      <c r="D245" s="261">
        <v>1.9299261370595889E-2</v>
      </c>
      <c r="E245" s="261">
        <v>2.90844623612415E-2</v>
      </c>
      <c r="F245" s="261">
        <v>9.9517865359063304E-3</v>
      </c>
      <c r="G245" s="261">
        <v>3.4010779066629801E-3</v>
      </c>
      <c r="H245" s="261">
        <v>2.6853871586981801E-2</v>
      </c>
      <c r="I245" s="261">
        <v>1.6065682711530301E-2</v>
      </c>
      <c r="J245" s="261">
        <v>2.7069112696552901E-3</v>
      </c>
      <c r="K245" s="261">
        <v>2.0278505264566802E-3</v>
      </c>
      <c r="L245" s="261">
        <v>2.0000005732018801E-3</v>
      </c>
      <c r="M245" s="261">
        <v>2.0000005732018801E-3</v>
      </c>
      <c r="N245" s="261">
        <v>1.5750004513964799E-2</v>
      </c>
      <c r="O245" s="261">
        <v>1.5750004513964799E-2</v>
      </c>
      <c r="P245" s="261">
        <v>2.82930578552824E-3</v>
      </c>
    </row>
    <row r="246" spans="1:16" x14ac:dyDescent="0.25">
      <c r="A246" s="259">
        <v>2020</v>
      </c>
      <c r="B246" s="259">
        <v>1976</v>
      </c>
      <c r="C246" s="260" t="str">
        <f t="shared" si="3"/>
        <v>2020_1976</v>
      </c>
      <c r="D246" s="261">
        <v>3.8180600127592453E-2</v>
      </c>
      <c r="E246" s="261">
        <v>7.8821556440877877E-2</v>
      </c>
      <c r="F246" s="261">
        <v>0.78538985906020098</v>
      </c>
      <c r="G246" s="261">
        <v>1.5749113098986001</v>
      </c>
      <c r="H246" s="261">
        <v>2.0174045704655601</v>
      </c>
      <c r="I246" s="261">
        <v>3.9929498052043</v>
      </c>
      <c r="J246" s="261">
        <v>0.54776049210120203</v>
      </c>
      <c r="K246" s="261">
        <v>5.2505137216533097E-2</v>
      </c>
      <c r="L246" s="261">
        <v>2.0000005732018801E-3</v>
      </c>
      <c r="M246" s="261">
        <v>2.0000005732018801E-3</v>
      </c>
      <c r="N246" s="261">
        <v>1.5750004513964799E-2</v>
      </c>
      <c r="O246" s="261">
        <v>1.5750004513964799E-2</v>
      </c>
      <c r="P246" s="261">
        <v>0.57252779090283301</v>
      </c>
    </row>
    <row r="247" spans="1:16" x14ac:dyDescent="0.25">
      <c r="A247" s="259">
        <v>2020</v>
      </c>
      <c r="B247" s="259">
        <v>1977</v>
      </c>
      <c r="C247" s="260" t="str">
        <f t="shared" si="3"/>
        <v>2020_1977</v>
      </c>
      <c r="D247" s="261">
        <v>3.7855220801347372E-2</v>
      </c>
      <c r="E247" s="261">
        <v>7.7832686317269195E-2</v>
      </c>
      <c r="F247" s="261">
        <v>0.77566760214122998</v>
      </c>
      <c r="G247" s="261">
        <v>1.2073059025353099</v>
      </c>
      <c r="H247" s="261">
        <v>2.0393443600964898</v>
      </c>
      <c r="I247" s="261">
        <v>2.8541761849188698</v>
      </c>
      <c r="J247" s="261">
        <v>0.54097982365630704</v>
      </c>
      <c r="K247" s="261">
        <v>5.2273123097945198E-2</v>
      </c>
      <c r="L247" s="261">
        <v>2.0000005732018801E-3</v>
      </c>
      <c r="M247" s="261">
        <v>2.0000005732018801E-3</v>
      </c>
      <c r="N247" s="261">
        <v>1.5750004513964799E-2</v>
      </c>
      <c r="O247" s="261">
        <v>1.5750004513964799E-2</v>
      </c>
      <c r="P247" s="261">
        <v>0.56544053071963096</v>
      </c>
    </row>
    <row r="248" spans="1:16" x14ac:dyDescent="0.25">
      <c r="A248" s="259">
        <v>2020</v>
      </c>
      <c r="B248" s="259">
        <v>1978</v>
      </c>
      <c r="C248" s="260" t="str">
        <f t="shared" si="3"/>
        <v>2020_1978</v>
      </c>
      <c r="D248" s="261">
        <v>3.7904472621152339E-2</v>
      </c>
      <c r="E248" s="261">
        <v>7.7015836224792744E-2</v>
      </c>
      <c r="F248" s="261">
        <v>0.77713163158621201</v>
      </c>
      <c r="G248" s="261">
        <v>1.1603977466734099</v>
      </c>
      <c r="H248" s="261">
        <v>2.02853439731427</v>
      </c>
      <c r="I248" s="261">
        <v>2.8063808908087799</v>
      </c>
      <c r="J248" s="261">
        <v>0.54200089297619003</v>
      </c>
      <c r="K248" s="261">
        <v>5.1841513590258098E-2</v>
      </c>
      <c r="L248" s="261">
        <v>2.0000005732018801E-3</v>
      </c>
      <c r="M248" s="261">
        <v>2.0000005732018801E-3</v>
      </c>
      <c r="N248" s="261">
        <v>1.5750004513964799E-2</v>
      </c>
      <c r="O248" s="261">
        <v>1.5750004513964799E-2</v>
      </c>
      <c r="P248" s="261">
        <v>0.56650776826323102</v>
      </c>
    </row>
    <row r="249" spans="1:16" x14ac:dyDescent="0.25">
      <c r="A249" s="259">
        <v>2020</v>
      </c>
      <c r="B249" s="259">
        <v>1979</v>
      </c>
      <c r="C249" s="260" t="str">
        <f t="shared" si="3"/>
        <v>2020_1979</v>
      </c>
      <c r="D249" s="261">
        <v>3.810083381446535E-2</v>
      </c>
      <c r="E249" s="261">
        <v>7.6280539001085612E-2</v>
      </c>
      <c r="F249" s="261">
        <v>0.78262072053077603</v>
      </c>
      <c r="G249" s="261">
        <v>1.1615845899365</v>
      </c>
      <c r="H249" s="261">
        <v>2.0219061263136702</v>
      </c>
      <c r="I249" s="261">
        <v>2.78475476197801</v>
      </c>
      <c r="J249" s="261">
        <v>0.54582919051120005</v>
      </c>
      <c r="K249" s="261">
        <v>5.1669967267310303E-2</v>
      </c>
      <c r="L249" s="261">
        <v>2.0000005732018801E-3</v>
      </c>
      <c r="M249" s="261">
        <v>2.0000005732018801E-3</v>
      </c>
      <c r="N249" s="261">
        <v>1.5750004513964799E-2</v>
      </c>
      <c r="O249" s="261">
        <v>1.5750004513964799E-2</v>
      </c>
      <c r="P249" s="261">
        <v>0.57050916442495603</v>
      </c>
    </row>
    <row r="250" spans="1:16" x14ac:dyDescent="0.25">
      <c r="A250" s="259">
        <v>2020</v>
      </c>
      <c r="B250" s="259">
        <v>1980</v>
      </c>
      <c r="C250" s="260" t="str">
        <f t="shared" si="3"/>
        <v>2020_1980</v>
      </c>
      <c r="D250" s="261">
        <v>3.8040652779122427E-2</v>
      </c>
      <c r="E250" s="261">
        <v>7.3655375124053207E-2</v>
      </c>
      <c r="F250" s="261">
        <v>0.348135987531147</v>
      </c>
      <c r="G250" s="261">
        <v>0.76677115898634896</v>
      </c>
      <c r="H250" s="261">
        <v>1.7743500453721699</v>
      </c>
      <c r="I250" s="261">
        <v>2.2186054893712699</v>
      </c>
      <c r="J250" s="261">
        <v>0.27895286513159101</v>
      </c>
      <c r="K250" s="261">
        <v>4.8609517690729402E-2</v>
      </c>
      <c r="L250" s="261">
        <v>2.0000005732018801E-3</v>
      </c>
      <c r="M250" s="261">
        <v>2.0000005732018801E-3</v>
      </c>
      <c r="N250" s="261">
        <v>1.5750004513964799E-2</v>
      </c>
      <c r="O250" s="261">
        <v>1.5750004513964799E-2</v>
      </c>
      <c r="P250" s="261">
        <v>0.291565875857835</v>
      </c>
    </row>
    <row r="251" spans="1:16" x14ac:dyDescent="0.25">
      <c r="A251" s="259">
        <v>2020</v>
      </c>
      <c r="B251" s="259">
        <v>1981</v>
      </c>
      <c r="C251" s="260" t="str">
        <f t="shared" si="3"/>
        <v>2020_1981</v>
      </c>
      <c r="D251" s="261">
        <v>3.8021084377561451E-2</v>
      </c>
      <c r="E251" s="261">
        <v>5.3748817991018646E-2</v>
      </c>
      <c r="F251" s="261">
        <v>0.34795688693330601</v>
      </c>
      <c r="G251" s="261">
        <v>0.59436612887740703</v>
      </c>
      <c r="H251" s="261">
        <v>1.7766300249166</v>
      </c>
      <c r="I251" s="261">
        <v>1.6844279262759101</v>
      </c>
      <c r="J251" s="261">
        <v>0.278809356196279</v>
      </c>
      <c r="K251" s="261">
        <v>1.8593518417890101E-2</v>
      </c>
      <c r="L251" s="261">
        <v>2.0000005732018801E-3</v>
      </c>
      <c r="M251" s="261">
        <v>2.0000005732018801E-3</v>
      </c>
      <c r="N251" s="261">
        <v>1.5750004513964799E-2</v>
      </c>
      <c r="O251" s="261">
        <v>1.5750004513964799E-2</v>
      </c>
      <c r="P251" s="261">
        <v>0.29141587808528002</v>
      </c>
    </row>
    <row r="252" spans="1:16" x14ac:dyDescent="0.25">
      <c r="A252" s="259">
        <v>2020</v>
      </c>
      <c r="B252" s="259">
        <v>1982</v>
      </c>
      <c r="C252" s="260" t="str">
        <f t="shared" si="3"/>
        <v>2020_1982</v>
      </c>
      <c r="D252" s="261">
        <v>3.8118873213174906E-2</v>
      </c>
      <c r="E252" s="261">
        <v>5.3414326577207523E-2</v>
      </c>
      <c r="F252" s="261">
        <v>0.34929772666654302</v>
      </c>
      <c r="G252" s="261">
        <v>0.57886710185055401</v>
      </c>
      <c r="H252" s="261">
        <v>1.77242213058842</v>
      </c>
      <c r="I252" s="261">
        <v>1.6967480390763101</v>
      </c>
      <c r="J252" s="261">
        <v>0.27988373833045899</v>
      </c>
      <c r="K252" s="261">
        <v>1.85604164760832E-2</v>
      </c>
      <c r="L252" s="261">
        <v>2.0000005732018801E-3</v>
      </c>
      <c r="M252" s="261">
        <v>2.0000005732018801E-3</v>
      </c>
      <c r="N252" s="261">
        <v>1.5750004513964799E-2</v>
      </c>
      <c r="O252" s="261">
        <v>1.5750004513964799E-2</v>
      </c>
      <c r="P252" s="261">
        <v>0.29253883901206801</v>
      </c>
    </row>
    <row r="253" spans="1:16" x14ac:dyDescent="0.25">
      <c r="A253" s="259">
        <v>2020</v>
      </c>
      <c r="B253" s="259">
        <v>1983</v>
      </c>
      <c r="C253" s="260" t="str">
        <f t="shared" si="3"/>
        <v>2020_1983</v>
      </c>
      <c r="D253" s="261">
        <v>3.7596581365642888E-2</v>
      </c>
      <c r="E253" s="261">
        <v>5.2782810139789756E-2</v>
      </c>
      <c r="F253" s="261">
        <v>0.20244093446234601</v>
      </c>
      <c r="G253" s="261">
        <v>0.53045435034622201</v>
      </c>
      <c r="H253" s="261">
        <v>1.51508614324612</v>
      </c>
      <c r="I253" s="261">
        <v>1.6059042940945001</v>
      </c>
      <c r="J253" s="261">
        <v>0.25540000118707401</v>
      </c>
      <c r="K253" s="261">
        <v>1.8500558308554699E-2</v>
      </c>
      <c r="L253" s="261">
        <v>2.0000005732018801E-3</v>
      </c>
      <c r="M253" s="261">
        <v>2.0000005732018801E-3</v>
      </c>
      <c r="N253" s="261">
        <v>1.5750004513964799E-2</v>
      </c>
      <c r="O253" s="261">
        <v>1.5750004513964799E-2</v>
      </c>
      <c r="P253" s="261">
        <v>0.26694805592003301</v>
      </c>
    </row>
    <row r="254" spans="1:16" x14ac:dyDescent="0.25">
      <c r="A254" s="259">
        <v>2020</v>
      </c>
      <c r="B254" s="259">
        <v>1984</v>
      </c>
      <c r="C254" s="260" t="str">
        <f t="shared" si="3"/>
        <v>2020_1984</v>
      </c>
      <c r="D254" s="261">
        <v>3.4143861650162408E-2</v>
      </c>
      <c r="E254" s="261">
        <v>5.1950379400365475E-2</v>
      </c>
      <c r="F254" s="261">
        <v>0.34561794312828098</v>
      </c>
      <c r="G254" s="261">
        <v>0.44135593272315998</v>
      </c>
      <c r="H254" s="261">
        <v>1.28419300550913</v>
      </c>
      <c r="I254" s="261">
        <v>1.4818784691248801</v>
      </c>
      <c r="J254" s="261">
        <v>0.214258278163352</v>
      </c>
      <c r="K254" s="261">
        <v>1.8149213985184098E-2</v>
      </c>
      <c r="L254" s="261">
        <v>2.0000005732018801E-3</v>
      </c>
      <c r="M254" s="261">
        <v>2.0000005732018801E-3</v>
      </c>
      <c r="N254" s="261">
        <v>1.5750004513964799E-2</v>
      </c>
      <c r="O254" s="261">
        <v>1.5750004513964799E-2</v>
      </c>
      <c r="P254" s="261">
        <v>0.22394608674486999</v>
      </c>
    </row>
    <row r="255" spans="1:16" x14ac:dyDescent="0.25">
      <c r="A255" s="259">
        <v>2020</v>
      </c>
      <c r="B255" s="259">
        <v>1985</v>
      </c>
      <c r="C255" s="260" t="str">
        <f t="shared" si="3"/>
        <v>2020_1985</v>
      </c>
      <c r="D255" s="261">
        <v>3.4032318784385507E-2</v>
      </c>
      <c r="E255" s="261">
        <v>5.0106667447216022E-2</v>
      </c>
      <c r="F255" s="261">
        <v>0.34408905737311402</v>
      </c>
      <c r="G255" s="261">
        <v>0.357385682172013</v>
      </c>
      <c r="H255" s="261">
        <v>1.2865254054159101</v>
      </c>
      <c r="I255" s="261">
        <v>1.1035141562925801</v>
      </c>
      <c r="J255" s="261">
        <v>0.21331047890719701</v>
      </c>
      <c r="K255" s="261">
        <v>1.82619984367315E-2</v>
      </c>
      <c r="L255" s="261">
        <v>2.0000005732018801E-3</v>
      </c>
      <c r="M255" s="261">
        <v>2.0000005732018801E-3</v>
      </c>
      <c r="N255" s="261">
        <v>1.5750004513964799E-2</v>
      </c>
      <c r="O255" s="261">
        <v>1.5750004513964799E-2</v>
      </c>
      <c r="P255" s="261">
        <v>0.222955432212149</v>
      </c>
    </row>
    <row r="256" spans="1:16" x14ac:dyDescent="0.25">
      <c r="A256" s="259">
        <v>2020</v>
      </c>
      <c r="B256" s="259">
        <v>1986</v>
      </c>
      <c r="C256" s="260" t="str">
        <f t="shared" si="3"/>
        <v>2020_1986</v>
      </c>
      <c r="D256" s="261">
        <v>3.3978740516371696E-2</v>
      </c>
      <c r="E256" s="261">
        <v>4.7282238778485176E-2</v>
      </c>
      <c r="F256" s="261">
        <v>0.34324435336786002</v>
      </c>
      <c r="G256" s="261">
        <v>0.35907152980379398</v>
      </c>
      <c r="H256" s="261">
        <v>1.2885855353309199</v>
      </c>
      <c r="I256" s="261">
        <v>1.09571229240331</v>
      </c>
      <c r="J256" s="261">
        <v>0.212786823149961</v>
      </c>
      <c r="K256" s="261">
        <v>1.8365491254080699E-2</v>
      </c>
      <c r="L256" s="261">
        <v>2.0000005732018801E-3</v>
      </c>
      <c r="M256" s="261">
        <v>2.0000005732018801E-3</v>
      </c>
      <c r="N256" s="261">
        <v>1.5750004513964799E-2</v>
      </c>
      <c r="O256" s="261">
        <v>1.5750004513964799E-2</v>
      </c>
      <c r="P256" s="261">
        <v>0.22240809906525799</v>
      </c>
    </row>
    <row r="257" spans="1:16" x14ac:dyDescent="0.25">
      <c r="A257" s="259">
        <v>2020</v>
      </c>
      <c r="B257" s="259">
        <v>1987</v>
      </c>
      <c r="C257" s="260" t="str">
        <f t="shared" si="3"/>
        <v>2020_1987</v>
      </c>
      <c r="D257" s="261">
        <v>3.3970670974576352E-2</v>
      </c>
      <c r="E257" s="261">
        <v>4.7120979158733013E-2</v>
      </c>
      <c r="F257" s="261">
        <v>0.34313252402561001</v>
      </c>
      <c r="G257" s="261">
        <v>0.36065222638366301</v>
      </c>
      <c r="H257" s="261">
        <v>1.28674324991783</v>
      </c>
      <c r="I257" s="261">
        <v>1.0866169022651899</v>
      </c>
      <c r="J257" s="261">
        <v>0.21271749699720999</v>
      </c>
      <c r="K257" s="261">
        <v>1.8455073112627701E-2</v>
      </c>
      <c r="L257" s="261">
        <v>2.0000005732018801E-3</v>
      </c>
      <c r="M257" s="261">
        <v>2.0000005732018801E-3</v>
      </c>
      <c r="N257" s="261">
        <v>1.5750004513964799E-2</v>
      </c>
      <c r="O257" s="261">
        <v>1.5750004513964799E-2</v>
      </c>
      <c r="P257" s="261">
        <v>0.22233563829151101</v>
      </c>
    </row>
    <row r="258" spans="1:16" x14ac:dyDescent="0.25">
      <c r="A258" s="259">
        <v>2020</v>
      </c>
      <c r="B258" s="259">
        <v>1988</v>
      </c>
      <c r="C258" s="260" t="str">
        <f t="shared" si="3"/>
        <v>2020_1988</v>
      </c>
      <c r="D258" s="261">
        <v>3.3953686658790581E-2</v>
      </c>
      <c r="E258" s="261">
        <v>4.702471372796823E-2</v>
      </c>
      <c r="F258" s="261">
        <v>0.343186481694154</v>
      </c>
      <c r="G258" s="261">
        <v>0.363219223158885</v>
      </c>
      <c r="H258" s="261">
        <v>1.28388516568566</v>
      </c>
      <c r="I258" s="261">
        <v>1.07920264653417</v>
      </c>
      <c r="J258" s="261">
        <v>0.21275094687267501</v>
      </c>
      <c r="K258" s="261">
        <v>1.8578837696252699E-2</v>
      </c>
      <c r="L258" s="261">
        <v>2.0000005732018801E-3</v>
      </c>
      <c r="M258" s="261">
        <v>2.0000005732018801E-3</v>
      </c>
      <c r="N258" s="261">
        <v>1.5750004513964799E-2</v>
      </c>
      <c r="O258" s="261">
        <v>1.5750004513964799E-2</v>
      </c>
      <c r="P258" s="261">
        <v>0.222370600621912</v>
      </c>
    </row>
    <row r="259" spans="1:16" x14ac:dyDescent="0.25">
      <c r="A259" s="259">
        <v>2020</v>
      </c>
      <c r="B259" s="259">
        <v>1989</v>
      </c>
      <c r="C259" s="260" t="str">
        <f t="shared" si="3"/>
        <v>2020_1989</v>
      </c>
      <c r="D259" s="261">
        <v>3.4064026453864159E-2</v>
      </c>
      <c r="E259" s="261">
        <v>4.6871120278500704E-2</v>
      </c>
      <c r="F259" s="261">
        <v>0.344517013504192</v>
      </c>
      <c r="G259" s="261">
        <v>0.36612123321435303</v>
      </c>
      <c r="H259" s="261">
        <v>1.2828011332346001</v>
      </c>
      <c r="I259" s="261">
        <v>1.06578857904494</v>
      </c>
      <c r="J259" s="261">
        <v>0.21357578094257301</v>
      </c>
      <c r="K259" s="261">
        <v>1.8725179289491599E-2</v>
      </c>
      <c r="L259" s="261">
        <v>2.0000005732018801E-3</v>
      </c>
      <c r="M259" s="261">
        <v>2.0000005732018801E-3</v>
      </c>
      <c r="N259" s="261">
        <v>1.5750004513964799E-2</v>
      </c>
      <c r="O259" s="261">
        <v>1.5750004513964799E-2</v>
      </c>
      <c r="P259" s="261">
        <v>0.22323273002830399</v>
      </c>
    </row>
    <row r="260" spans="1:16" x14ac:dyDescent="0.25">
      <c r="A260" s="259">
        <v>2020</v>
      </c>
      <c r="B260" s="259">
        <v>1990</v>
      </c>
      <c r="C260" s="260" t="str">
        <f t="shared" si="3"/>
        <v>2020_1990</v>
      </c>
      <c r="D260" s="261">
        <v>3.3567570177643107E-2</v>
      </c>
      <c r="E260" s="261">
        <v>4.6827130811452282E-2</v>
      </c>
      <c r="F260" s="261">
        <v>0.33761831300591799</v>
      </c>
      <c r="G260" s="261">
        <v>0.366975737185814</v>
      </c>
      <c r="H260" s="261">
        <v>1.29967068969241</v>
      </c>
      <c r="I260" s="261">
        <v>1.0630774724540799</v>
      </c>
      <c r="J260" s="261">
        <v>0.20929908258326299</v>
      </c>
      <c r="K260" s="261">
        <v>1.8740079453051499E-2</v>
      </c>
      <c r="L260" s="261">
        <v>2.0000005732018801E-3</v>
      </c>
      <c r="M260" s="261">
        <v>2.0000005732018801E-3</v>
      </c>
      <c r="N260" s="261">
        <v>1.5750004513964799E-2</v>
      </c>
      <c r="O260" s="261">
        <v>1.5750004513964799E-2</v>
      </c>
      <c r="P260" s="261">
        <v>0.21876265834675401</v>
      </c>
    </row>
    <row r="261" spans="1:16" x14ac:dyDescent="0.25">
      <c r="A261" s="259">
        <v>2020</v>
      </c>
      <c r="B261" s="259">
        <v>1991</v>
      </c>
      <c r="C261" s="260" t="str">
        <f t="shared" si="3"/>
        <v>2020_1991</v>
      </c>
      <c r="D261" s="261">
        <v>3.3911071882515451E-2</v>
      </c>
      <c r="E261" s="261">
        <v>4.6706039931151397E-2</v>
      </c>
      <c r="F261" s="261">
        <v>0.34251332833216003</v>
      </c>
      <c r="G261" s="261">
        <v>0.36603907522039297</v>
      </c>
      <c r="H261" s="261">
        <v>1.28770781587852</v>
      </c>
      <c r="I261" s="261">
        <v>1.0630612945786999</v>
      </c>
      <c r="J261" s="261">
        <v>0.212333640181433</v>
      </c>
      <c r="K261" s="261">
        <v>1.04676658757458E-2</v>
      </c>
      <c r="L261" s="261">
        <v>2.0000005732018801E-3</v>
      </c>
      <c r="M261" s="261">
        <v>2.0000005732018801E-3</v>
      </c>
      <c r="N261" s="261">
        <v>1.5750004513964799E-2</v>
      </c>
      <c r="O261" s="261">
        <v>1.5750004513964799E-2</v>
      </c>
      <c r="P261" s="261">
        <v>0.221934425173864</v>
      </c>
    </row>
    <row r="262" spans="1:16" x14ac:dyDescent="0.25">
      <c r="A262" s="259">
        <v>2020</v>
      </c>
      <c r="B262" s="259">
        <v>1992</v>
      </c>
      <c r="C262" s="260" t="str">
        <f t="shared" si="3"/>
        <v>2020_1992</v>
      </c>
      <c r="D262" s="261">
        <v>3.3905548185864248E-2</v>
      </c>
      <c r="E262" s="261">
        <v>4.6621375547220477E-2</v>
      </c>
      <c r="F262" s="261">
        <v>0.34192225902603801</v>
      </c>
      <c r="G262" s="261">
        <v>0.36556492153867998</v>
      </c>
      <c r="H262" s="261">
        <v>1.29312385636037</v>
      </c>
      <c r="I262" s="261">
        <v>1.06329110665686</v>
      </c>
      <c r="J262" s="261">
        <v>0.21196721970378499</v>
      </c>
      <c r="K262" s="261">
        <v>1.0446726657896499E-2</v>
      </c>
      <c r="L262" s="261">
        <v>2.0000005732018801E-3</v>
      </c>
      <c r="M262" s="261">
        <v>2.0000005732018801E-3</v>
      </c>
      <c r="N262" s="261">
        <v>1.5750004513964799E-2</v>
      </c>
      <c r="O262" s="261">
        <v>1.5750004513964799E-2</v>
      </c>
      <c r="P262" s="261">
        <v>0.22155143678818301</v>
      </c>
    </row>
    <row r="263" spans="1:16" x14ac:dyDescent="0.25">
      <c r="A263" s="259">
        <v>2020</v>
      </c>
      <c r="B263" s="259">
        <v>1993</v>
      </c>
      <c r="C263" s="260" t="str">
        <f t="shared" si="3"/>
        <v>2020_1993</v>
      </c>
      <c r="D263" s="261">
        <v>2.8272292383515002E-2</v>
      </c>
      <c r="E263" s="261">
        <v>4.3572529671167703E-2</v>
      </c>
      <c r="F263" s="261">
        <v>8.9011788952376505E-2</v>
      </c>
      <c r="G263" s="261">
        <v>0.36671420822964401</v>
      </c>
      <c r="H263" s="261">
        <v>1.6877355981147599</v>
      </c>
      <c r="I263" s="261">
        <v>1.06440859480303</v>
      </c>
      <c r="J263" s="261">
        <v>5.2138126760749103E-2</v>
      </c>
      <c r="K263" s="261">
        <v>1.04310124559975E-2</v>
      </c>
      <c r="L263" s="261">
        <v>2.0000005732018801E-3</v>
      </c>
      <c r="M263" s="261">
        <v>2.0000005732018801E-3</v>
      </c>
      <c r="N263" s="261">
        <v>1.5750004513964799E-2</v>
      </c>
      <c r="O263" s="261">
        <v>1.5750004513964799E-2</v>
      </c>
      <c r="P263" s="261">
        <v>5.4495581493359202E-2</v>
      </c>
    </row>
    <row r="264" spans="1:16" x14ac:dyDescent="0.25">
      <c r="A264" s="259">
        <v>2020</v>
      </c>
      <c r="B264" s="259">
        <v>1994</v>
      </c>
      <c r="C264" s="260" t="str">
        <f t="shared" si="3"/>
        <v>2020_1994</v>
      </c>
      <c r="D264" s="261">
        <v>2.8409406225926699E-2</v>
      </c>
      <c r="E264" s="261">
        <v>4.341504936646106E-2</v>
      </c>
      <c r="F264" s="261">
        <v>8.9384295477760001E-2</v>
      </c>
      <c r="G264" s="261">
        <v>0.37126404943422497</v>
      </c>
      <c r="H264" s="261">
        <v>1.69968110159938</v>
      </c>
      <c r="I264" s="261">
        <v>1.04735166888249</v>
      </c>
      <c r="J264" s="261">
        <v>5.2356320245772199E-2</v>
      </c>
      <c r="K264" s="261">
        <v>1.0527842969367899E-2</v>
      </c>
      <c r="L264" s="261">
        <v>2.0000005732018801E-3</v>
      </c>
      <c r="M264" s="261">
        <v>2.0000005732018801E-3</v>
      </c>
      <c r="N264" s="261">
        <v>1.5750004513964799E-2</v>
      </c>
      <c r="O264" s="261">
        <v>1.5750004513964799E-2</v>
      </c>
      <c r="P264" s="261">
        <v>5.4723640719555801E-2</v>
      </c>
    </row>
    <row r="265" spans="1:16" x14ac:dyDescent="0.25">
      <c r="A265" s="259">
        <v>2020</v>
      </c>
      <c r="B265" s="259">
        <v>1995</v>
      </c>
      <c r="C265" s="260" t="str">
        <f t="shared" si="3"/>
        <v>2020_1995</v>
      </c>
      <c r="D265" s="261">
        <v>2.8517797937601782E-2</v>
      </c>
      <c r="E265" s="261">
        <v>4.3290351443588788E-2</v>
      </c>
      <c r="F265" s="261">
        <v>8.9877009001985295E-2</v>
      </c>
      <c r="G265" s="261">
        <v>0.37101951038669001</v>
      </c>
      <c r="H265" s="261">
        <v>1.6899987930575</v>
      </c>
      <c r="I265" s="261">
        <v>1.03855915915061</v>
      </c>
      <c r="J265" s="261">
        <v>5.2644924266488299E-2</v>
      </c>
      <c r="K265" s="261">
        <v>1.05751534208273E-2</v>
      </c>
      <c r="L265" s="261">
        <v>2.0000005732018801E-3</v>
      </c>
      <c r="M265" s="261">
        <v>2.0000005732018801E-3</v>
      </c>
      <c r="N265" s="261">
        <v>1.5750004513964799E-2</v>
      </c>
      <c r="O265" s="261">
        <v>1.5750004513964799E-2</v>
      </c>
      <c r="P265" s="261">
        <v>5.5025294133427299E-2</v>
      </c>
    </row>
    <row r="266" spans="1:16" x14ac:dyDescent="0.25">
      <c r="A266" s="259">
        <v>2020</v>
      </c>
      <c r="B266" s="259">
        <v>1996</v>
      </c>
      <c r="C266" s="260" t="str">
        <f t="shared" si="3"/>
        <v>2020_1996</v>
      </c>
      <c r="D266" s="261">
        <v>2.8271445311078253E-2</v>
      </c>
      <c r="E266" s="261">
        <v>4.3455019603809465E-2</v>
      </c>
      <c r="F266" s="261">
        <v>8.8828824484062693E-2</v>
      </c>
      <c r="G266" s="261">
        <v>0.42584968302691101</v>
      </c>
      <c r="H266" s="261">
        <v>1.7062511663579401</v>
      </c>
      <c r="I266" s="261">
        <v>1.16392239606392</v>
      </c>
      <c r="J266" s="261">
        <v>5.20309564100132E-2</v>
      </c>
      <c r="K266" s="261">
        <v>3.01447279725745E-3</v>
      </c>
      <c r="L266" s="261">
        <v>2.0000005732018801E-3</v>
      </c>
      <c r="M266" s="261">
        <v>2.0000005732018801E-3</v>
      </c>
      <c r="N266" s="261">
        <v>1.5750004513964799E-2</v>
      </c>
      <c r="O266" s="261">
        <v>1.5750004513964799E-2</v>
      </c>
      <c r="P266" s="261">
        <v>5.4383565374924399E-2</v>
      </c>
    </row>
    <row r="267" spans="1:16" x14ac:dyDescent="0.25">
      <c r="A267" s="259">
        <v>2020</v>
      </c>
      <c r="B267" s="259">
        <v>1997</v>
      </c>
      <c r="C267" s="260" t="str">
        <f t="shared" si="3"/>
        <v>2020_1997</v>
      </c>
      <c r="D267" s="261">
        <v>2.8273562561577308E-2</v>
      </c>
      <c r="E267" s="261">
        <v>4.2778718756084577E-2</v>
      </c>
      <c r="F267" s="261">
        <v>8.8801643752151105E-2</v>
      </c>
      <c r="G267" s="261">
        <v>0.31629523728289299</v>
      </c>
      <c r="H267" s="261">
        <v>1.70738159014173</v>
      </c>
      <c r="I267" s="261">
        <v>0.89914198008859003</v>
      </c>
      <c r="J267" s="261">
        <v>5.2015035457715297E-2</v>
      </c>
      <c r="K267" s="261">
        <v>3.0128850638039598E-3</v>
      </c>
      <c r="L267" s="261">
        <v>2.0000005732018801E-3</v>
      </c>
      <c r="M267" s="261">
        <v>2.0000005732018801E-3</v>
      </c>
      <c r="N267" s="261">
        <v>1.5750004513964799E-2</v>
      </c>
      <c r="O267" s="261">
        <v>1.5750004513964799E-2</v>
      </c>
      <c r="P267" s="261">
        <v>5.4366924547811897E-2</v>
      </c>
    </row>
    <row r="268" spans="1:16" x14ac:dyDescent="0.25">
      <c r="A268" s="259">
        <v>2020</v>
      </c>
      <c r="B268" s="259">
        <v>1998</v>
      </c>
      <c r="C268" s="260" t="str">
        <f t="shared" si="3"/>
        <v>2020_1998</v>
      </c>
      <c r="D268" s="261">
        <v>2.8207186500527625E-2</v>
      </c>
      <c r="E268" s="261">
        <v>4.1926896190775165E-2</v>
      </c>
      <c r="F268" s="261">
        <v>8.8528128859333699E-2</v>
      </c>
      <c r="G268" s="261">
        <v>0.216587820692448</v>
      </c>
      <c r="H268" s="261">
        <v>1.71560813652336</v>
      </c>
      <c r="I268" s="261">
        <v>0.65175895868920397</v>
      </c>
      <c r="J268" s="261">
        <v>5.1854825733582098E-2</v>
      </c>
      <c r="K268" s="261">
        <v>3.0133031575467302E-3</v>
      </c>
      <c r="L268" s="261">
        <v>2.0000005732018801E-3</v>
      </c>
      <c r="M268" s="261">
        <v>2.0000005732018801E-3</v>
      </c>
      <c r="N268" s="261">
        <v>1.5750004513964799E-2</v>
      </c>
      <c r="O268" s="261">
        <v>1.5750004513964799E-2</v>
      </c>
      <c r="P268" s="261">
        <v>5.4199470850873399E-2</v>
      </c>
    </row>
    <row r="269" spans="1:16" x14ac:dyDescent="0.25">
      <c r="A269" s="259">
        <v>2020</v>
      </c>
      <c r="B269" s="259">
        <v>1999</v>
      </c>
      <c r="C269" s="260" t="str">
        <f t="shared" si="3"/>
        <v>2020_1999</v>
      </c>
      <c r="D269" s="261">
        <v>2.8210237404892993E-2</v>
      </c>
      <c r="E269" s="261">
        <v>4.1102707954238003E-2</v>
      </c>
      <c r="F269" s="261">
        <v>8.85399925453451E-2</v>
      </c>
      <c r="G269" s="261">
        <v>0.12157148525693599</v>
      </c>
      <c r="H269" s="261">
        <v>1.7135731713097899</v>
      </c>
      <c r="I269" s="261">
        <v>0.41043814957250901</v>
      </c>
      <c r="J269" s="261">
        <v>5.1861774817207898E-2</v>
      </c>
      <c r="K269" s="261">
        <v>3.0180086142507301E-3</v>
      </c>
      <c r="L269" s="261">
        <v>2.0000005732018801E-3</v>
      </c>
      <c r="M269" s="261">
        <v>2.0000005732018801E-3</v>
      </c>
      <c r="N269" s="261">
        <v>1.5750004513964799E-2</v>
      </c>
      <c r="O269" s="261">
        <v>1.5750004513964799E-2</v>
      </c>
      <c r="P269" s="261">
        <v>5.4206734141224601E-2</v>
      </c>
    </row>
    <row r="270" spans="1:16" x14ac:dyDescent="0.25">
      <c r="A270" s="259">
        <v>2020</v>
      </c>
      <c r="B270" s="259">
        <v>2000</v>
      </c>
      <c r="C270" s="260" t="str">
        <f t="shared" si="3"/>
        <v>2020_2000</v>
      </c>
      <c r="D270" s="261">
        <v>2.8219030512283288E-2</v>
      </c>
      <c r="E270" s="261">
        <v>4.1490996212169819E-2</v>
      </c>
      <c r="F270" s="261">
        <v>8.8646459549062306E-2</v>
      </c>
      <c r="G270" s="261">
        <v>3.7876323156770003E-2</v>
      </c>
      <c r="H270" s="261">
        <v>1.7134076066567001</v>
      </c>
      <c r="I270" s="261">
        <v>0.190818283063936</v>
      </c>
      <c r="J270" s="261">
        <v>5.1924137232355103E-2</v>
      </c>
      <c r="K270" s="261">
        <v>3.0168456862841499E-3</v>
      </c>
      <c r="L270" s="261">
        <v>2.0000005732018801E-3</v>
      </c>
      <c r="M270" s="261">
        <v>2.0000005732018801E-3</v>
      </c>
      <c r="N270" s="261">
        <v>1.5750004513964799E-2</v>
      </c>
      <c r="O270" s="261">
        <v>1.5750004513964799E-2</v>
      </c>
      <c r="P270" s="261">
        <v>5.4271916308055702E-2</v>
      </c>
    </row>
    <row r="271" spans="1:16" x14ac:dyDescent="0.25">
      <c r="A271" s="259">
        <v>2020</v>
      </c>
      <c r="B271" s="259">
        <v>2001</v>
      </c>
      <c r="C271" s="260" t="str">
        <f t="shared" si="3"/>
        <v>2020_2001</v>
      </c>
      <c r="D271" s="261">
        <v>2.8174342302984767E-2</v>
      </c>
      <c r="E271" s="261">
        <v>4.1402817060828379E-2</v>
      </c>
      <c r="F271" s="261">
        <v>8.8460849895630994E-2</v>
      </c>
      <c r="G271" s="261">
        <v>3.5262145716358002E-2</v>
      </c>
      <c r="H271" s="261">
        <v>1.7166737003877801</v>
      </c>
      <c r="I271" s="261">
        <v>0.18190110671333901</v>
      </c>
      <c r="J271" s="261">
        <v>5.1815417480145697E-2</v>
      </c>
      <c r="K271" s="261">
        <v>3.01397064584939E-3</v>
      </c>
      <c r="L271" s="261">
        <v>2.0000005732018801E-3</v>
      </c>
      <c r="M271" s="261">
        <v>2.0000005732018801E-3</v>
      </c>
      <c r="N271" s="261">
        <v>1.5750004513964799E-2</v>
      </c>
      <c r="O271" s="261">
        <v>1.5750004513964799E-2</v>
      </c>
      <c r="P271" s="261">
        <v>5.41582807310882E-2</v>
      </c>
    </row>
    <row r="272" spans="1:16" x14ac:dyDescent="0.25">
      <c r="A272" s="259">
        <v>2020</v>
      </c>
      <c r="B272" s="259">
        <v>2002</v>
      </c>
      <c r="C272" s="260" t="str">
        <f t="shared" si="3"/>
        <v>2020_2002</v>
      </c>
      <c r="D272" s="261">
        <v>2.815434205781437E-2</v>
      </c>
      <c r="E272" s="261">
        <v>4.1353095707207493E-2</v>
      </c>
      <c r="F272" s="261">
        <v>8.8268379702901106E-2</v>
      </c>
      <c r="G272" s="261">
        <v>3.3686196482140197E-2</v>
      </c>
      <c r="H272" s="261">
        <v>1.72084007195296</v>
      </c>
      <c r="I272" s="261">
        <v>0.17663825320450299</v>
      </c>
      <c r="J272" s="261">
        <v>5.1702679207785103E-2</v>
      </c>
      <c r="K272" s="261">
        <v>3.0186705421434801E-3</v>
      </c>
      <c r="L272" s="261">
        <v>2.0000005732018801E-3</v>
      </c>
      <c r="M272" s="261">
        <v>2.0000005732018801E-3</v>
      </c>
      <c r="N272" s="261">
        <v>1.5750004513964799E-2</v>
      </c>
      <c r="O272" s="261">
        <v>1.5750004513964799E-2</v>
      </c>
      <c r="P272" s="261">
        <v>5.40404449343201E-2</v>
      </c>
    </row>
    <row r="273" spans="1:16" x14ac:dyDescent="0.25">
      <c r="A273" s="259">
        <v>2020</v>
      </c>
      <c r="B273" s="259">
        <v>2003</v>
      </c>
      <c r="C273" s="260" t="str">
        <f t="shared" si="3"/>
        <v>2020_2003</v>
      </c>
      <c r="D273" s="261">
        <v>2.8092595337361796E-2</v>
      </c>
      <c r="E273" s="261">
        <v>4.1483363248427413E-2</v>
      </c>
      <c r="F273" s="261">
        <v>8.8067273878524199E-2</v>
      </c>
      <c r="G273" s="261">
        <v>2.9970976884087099E-2</v>
      </c>
      <c r="H273" s="261">
        <v>1.7231132511731999</v>
      </c>
      <c r="I273" s="261">
        <v>0.16074413793234699</v>
      </c>
      <c r="J273" s="261">
        <v>5.15848826654721E-2</v>
      </c>
      <c r="K273" s="261">
        <v>3.0242819357240002E-3</v>
      </c>
      <c r="L273" s="261">
        <v>2.0000005732018801E-3</v>
      </c>
      <c r="M273" s="261">
        <v>2.0000005732018801E-3</v>
      </c>
      <c r="N273" s="261">
        <v>1.5750004513964799E-2</v>
      </c>
      <c r="O273" s="261">
        <v>1.5750004513964799E-2</v>
      </c>
      <c r="P273" s="261">
        <v>5.39173221550781E-2</v>
      </c>
    </row>
    <row r="274" spans="1:16" x14ac:dyDescent="0.25">
      <c r="A274" s="259">
        <v>2020</v>
      </c>
      <c r="B274" s="259">
        <v>2004</v>
      </c>
      <c r="C274" s="260" t="str">
        <f t="shared" si="3"/>
        <v>2020_2004</v>
      </c>
      <c r="D274" s="261">
        <v>2.8266449517949408E-2</v>
      </c>
      <c r="E274" s="261">
        <v>4.3221654403279457E-2</v>
      </c>
      <c r="F274" s="261">
        <v>8.88313241203285E-2</v>
      </c>
      <c r="G274" s="261">
        <v>8.0284890475786908E-3</v>
      </c>
      <c r="H274" s="261">
        <v>1.7150985104838301</v>
      </c>
      <c r="I274" s="261">
        <v>3.2950555271544203E-2</v>
      </c>
      <c r="J274" s="261">
        <v>5.20324205571112E-2</v>
      </c>
      <c r="K274" s="261">
        <v>2.0148675386760399E-4</v>
      </c>
      <c r="L274" s="261">
        <v>2.0000005732018801E-3</v>
      </c>
      <c r="M274" s="261">
        <v>2.0000005732018801E-3</v>
      </c>
      <c r="N274" s="261">
        <v>1.5750004513964799E-2</v>
      </c>
      <c r="O274" s="261">
        <v>1.5750004513964799E-2</v>
      </c>
      <c r="P274" s="261">
        <v>5.43850957242571E-2</v>
      </c>
    </row>
    <row r="275" spans="1:16" x14ac:dyDescent="0.25">
      <c r="A275" s="259">
        <v>2020</v>
      </c>
      <c r="B275" s="259">
        <v>2005</v>
      </c>
      <c r="C275" s="260" t="str">
        <f t="shared" si="3"/>
        <v>2020_2005</v>
      </c>
      <c r="D275" s="261">
        <v>2.7049154775838646E-2</v>
      </c>
      <c r="E275" s="261">
        <v>4.1364771631738989E-2</v>
      </c>
      <c r="F275" s="261">
        <v>8.8610939101811503E-2</v>
      </c>
      <c r="G275" s="261">
        <v>7.4474377250031403E-3</v>
      </c>
      <c r="H275" s="261">
        <v>1.7148109524964199</v>
      </c>
      <c r="I275" s="261">
        <v>3.1778300346861098E-2</v>
      </c>
      <c r="J275" s="261">
        <v>5.1903331341324702E-2</v>
      </c>
      <c r="K275" s="261">
        <v>2.01360015786445E-4</v>
      </c>
      <c r="L275" s="261">
        <v>2.0000005732018801E-3</v>
      </c>
      <c r="M275" s="261">
        <v>2.0000005732018801E-3</v>
      </c>
      <c r="N275" s="261">
        <v>1.5750004513964799E-2</v>
      </c>
      <c r="O275" s="261">
        <v>1.5750004513964799E-2</v>
      </c>
      <c r="P275" s="261">
        <v>5.4250169666957698E-2</v>
      </c>
    </row>
    <row r="276" spans="1:16" x14ac:dyDescent="0.25">
      <c r="A276" s="259">
        <v>2020</v>
      </c>
      <c r="B276" s="259">
        <v>2006</v>
      </c>
      <c r="C276" s="260" t="str">
        <f t="shared" si="3"/>
        <v>2020_2006</v>
      </c>
      <c r="D276" s="261">
        <v>2.7533829975668788E-2</v>
      </c>
      <c r="E276" s="261">
        <v>4.1797297847489624E-2</v>
      </c>
      <c r="F276" s="261">
        <v>8.8622249073394901E-2</v>
      </c>
      <c r="G276" s="261">
        <v>6.3976405381208096E-3</v>
      </c>
      <c r="H276" s="261">
        <v>1.71593622941552</v>
      </c>
      <c r="I276" s="261">
        <v>2.6989639038778299E-2</v>
      </c>
      <c r="J276" s="261">
        <v>5.1909956090012699E-2</v>
      </c>
      <c r="K276" s="261">
        <v>2.0122812645423599E-4</v>
      </c>
      <c r="L276" s="261">
        <v>2.0000005732018801E-3</v>
      </c>
      <c r="M276" s="261">
        <v>2.0000005732018801E-3</v>
      </c>
      <c r="N276" s="261">
        <v>1.5750004513964799E-2</v>
      </c>
      <c r="O276" s="261">
        <v>1.5750004513964799E-2</v>
      </c>
      <c r="P276" s="261">
        <v>5.4257093957384497E-2</v>
      </c>
    </row>
    <row r="277" spans="1:16" x14ac:dyDescent="0.25">
      <c r="A277" s="259">
        <v>2020</v>
      </c>
      <c r="B277" s="259">
        <v>2007</v>
      </c>
      <c r="C277" s="260" t="str">
        <f t="shared" si="3"/>
        <v>2020_2007</v>
      </c>
      <c r="D277" s="261">
        <v>2.6426861861744175E-2</v>
      </c>
      <c r="E277" s="261">
        <v>4.0457213999777655E-2</v>
      </c>
      <c r="F277" s="261">
        <v>8.8133116114581703E-2</v>
      </c>
      <c r="G277" s="261">
        <v>6.4699921833998803E-3</v>
      </c>
      <c r="H277" s="261">
        <v>1.70671236123884</v>
      </c>
      <c r="I277" s="261">
        <v>2.8927857854232401E-2</v>
      </c>
      <c r="J277" s="261">
        <v>5.1623449364222702E-2</v>
      </c>
      <c r="K277" s="261">
        <v>2.0145861373371701E-4</v>
      </c>
      <c r="L277" s="261">
        <v>2.0000005732018801E-3</v>
      </c>
      <c r="M277" s="261">
        <v>2.0000005732018801E-3</v>
      </c>
      <c r="N277" s="261">
        <v>1.5750004513964799E-2</v>
      </c>
      <c r="O277" s="261">
        <v>1.5750004513964799E-2</v>
      </c>
      <c r="P277" s="261">
        <v>5.3957632668809E-2</v>
      </c>
    </row>
    <row r="278" spans="1:16" x14ac:dyDescent="0.25">
      <c r="A278" s="259">
        <v>2020</v>
      </c>
      <c r="B278" s="259">
        <v>2008</v>
      </c>
      <c r="C278" s="260" t="str">
        <f t="shared" ref="C278:C341" si="4">CONCATENATE(A278,"_",B278)</f>
        <v>2020_2008</v>
      </c>
      <c r="D278" s="261">
        <v>2.582739742607169E-2</v>
      </c>
      <c r="E278" s="261">
        <v>3.9241113792980321E-2</v>
      </c>
      <c r="F278" s="261">
        <v>1.51928653370706E-2</v>
      </c>
      <c r="G278" s="261">
        <v>6.16378161287621E-3</v>
      </c>
      <c r="H278" s="261">
        <v>3.23766226098628E-2</v>
      </c>
      <c r="I278" s="261">
        <v>2.8354459932823001E-2</v>
      </c>
      <c r="J278" s="261">
        <v>4.9390517535448202E-3</v>
      </c>
      <c r="K278" s="261">
        <v>2.29972008938215E-4</v>
      </c>
      <c r="L278" s="261">
        <v>2.0000005732018801E-3</v>
      </c>
      <c r="M278" s="261">
        <v>2.0000005732018801E-3</v>
      </c>
      <c r="N278" s="261">
        <v>1.5750004513964799E-2</v>
      </c>
      <c r="O278" s="261">
        <v>1.5750004513964799E-2</v>
      </c>
      <c r="P278" s="261">
        <v>5.16237375712255E-3</v>
      </c>
    </row>
    <row r="279" spans="1:16" x14ac:dyDescent="0.25">
      <c r="A279" s="259">
        <v>2020</v>
      </c>
      <c r="B279" s="259">
        <v>2009</v>
      </c>
      <c r="C279" s="260" t="str">
        <f t="shared" si="4"/>
        <v>2020_2009</v>
      </c>
      <c r="D279" s="261">
        <v>2.5259994844213852E-2</v>
      </c>
      <c r="E279" s="261">
        <v>3.8386023205202208E-2</v>
      </c>
      <c r="F279" s="261">
        <v>1.4883215310439299E-2</v>
      </c>
      <c r="G279" s="261">
        <v>5.6873567087138898E-3</v>
      </c>
      <c r="H279" s="261">
        <v>3.1959665008481103E-2</v>
      </c>
      <c r="I279" s="261">
        <v>2.68346295352523E-2</v>
      </c>
      <c r="J279" s="261">
        <v>4.78938513043747E-3</v>
      </c>
      <c r="K279" s="261">
        <v>2.5842979372779E-4</v>
      </c>
      <c r="L279" s="261">
        <v>2.0000005732018801E-3</v>
      </c>
      <c r="M279" s="261">
        <v>2.0000005732018801E-3</v>
      </c>
      <c r="N279" s="261">
        <v>1.5750004513964799E-2</v>
      </c>
      <c r="O279" s="261">
        <v>1.5750004513964799E-2</v>
      </c>
      <c r="P279" s="261">
        <v>5.0059398734540999E-3</v>
      </c>
    </row>
    <row r="280" spans="1:16" x14ac:dyDescent="0.25">
      <c r="A280" s="259">
        <v>2020</v>
      </c>
      <c r="B280" s="259">
        <v>2010</v>
      </c>
      <c r="C280" s="260" t="str">
        <f t="shared" si="4"/>
        <v>2020_2010</v>
      </c>
      <c r="D280" s="261">
        <v>2.3988634630884527E-2</v>
      </c>
      <c r="E280" s="261">
        <v>3.6385141685263592E-2</v>
      </c>
      <c r="F280" s="261">
        <v>1.45748433086873E-2</v>
      </c>
      <c r="G280" s="261">
        <v>5.37244780936474E-3</v>
      </c>
      <c r="H280" s="261">
        <v>3.1631171039816101E-2</v>
      </c>
      <c r="I280" s="261">
        <v>2.5879404923987898E-2</v>
      </c>
      <c r="J280" s="261">
        <v>4.6474547963573703E-3</v>
      </c>
      <c r="K280" s="261">
        <v>3.1468426187807502E-4</v>
      </c>
      <c r="L280" s="261">
        <v>2.0000005732018801E-3</v>
      </c>
      <c r="M280" s="261">
        <v>2.0000005732018801E-3</v>
      </c>
      <c r="N280" s="261">
        <v>1.5750004513964799E-2</v>
      </c>
      <c r="O280" s="261">
        <v>1.5750004513964799E-2</v>
      </c>
      <c r="P280" s="261">
        <v>4.8575920794734304E-3</v>
      </c>
    </row>
    <row r="281" spans="1:16" x14ac:dyDescent="0.25">
      <c r="A281" s="259">
        <v>2020</v>
      </c>
      <c r="B281" s="259">
        <v>2011</v>
      </c>
      <c r="C281" s="260" t="str">
        <f t="shared" si="4"/>
        <v>2020_2011</v>
      </c>
      <c r="D281" s="261">
        <v>2.481666406436674E-2</v>
      </c>
      <c r="E281" s="261">
        <v>3.7613039765812373E-2</v>
      </c>
      <c r="F281" s="261">
        <v>1.40477917926871E-2</v>
      </c>
      <c r="G281" s="261">
        <v>5.6147030054880696E-3</v>
      </c>
      <c r="H281" s="261">
        <v>3.1067383492825701E-2</v>
      </c>
      <c r="I281" s="261">
        <v>2.5469054324903501E-2</v>
      </c>
      <c r="J281" s="261">
        <v>4.4776333593752196E-3</v>
      </c>
      <c r="K281" s="261">
        <v>4.2715937085338103E-4</v>
      </c>
      <c r="L281" s="261">
        <v>2.0000005732018801E-3</v>
      </c>
      <c r="M281" s="261">
        <v>2.0000005732018801E-3</v>
      </c>
      <c r="N281" s="261">
        <v>1.5750004513964799E-2</v>
      </c>
      <c r="O281" s="261">
        <v>1.5750004513964799E-2</v>
      </c>
      <c r="P281" s="261">
        <v>4.6800920706824003E-3</v>
      </c>
    </row>
    <row r="282" spans="1:16" x14ac:dyDescent="0.25">
      <c r="A282" s="259">
        <v>2020</v>
      </c>
      <c r="B282" s="259">
        <v>2012</v>
      </c>
      <c r="C282" s="260" t="str">
        <f t="shared" si="4"/>
        <v>2020_2012</v>
      </c>
      <c r="D282" s="261">
        <v>2.2695289386705269E-2</v>
      </c>
      <c r="E282" s="261">
        <v>3.4376254938451263E-2</v>
      </c>
      <c r="F282" s="261">
        <v>1.35962816965104E-2</v>
      </c>
      <c r="G282" s="261">
        <v>5.0971509253695197E-3</v>
      </c>
      <c r="H282" s="261">
        <v>3.0584562698566801E-2</v>
      </c>
      <c r="I282" s="261">
        <v>2.4361951694014901E-2</v>
      </c>
      <c r="J282" s="261">
        <v>4.3087844746896101E-3</v>
      </c>
      <c r="K282" s="261">
        <v>6.2327060349240296E-4</v>
      </c>
      <c r="L282" s="261">
        <v>2.0000005732018801E-3</v>
      </c>
      <c r="M282" s="261">
        <v>2.0000005732018801E-3</v>
      </c>
      <c r="N282" s="261">
        <v>1.5750004513964799E-2</v>
      </c>
      <c r="O282" s="261">
        <v>1.5750004513964799E-2</v>
      </c>
      <c r="P282" s="261">
        <v>4.5036085886871399E-3</v>
      </c>
    </row>
    <row r="283" spans="1:16" x14ac:dyDescent="0.25">
      <c r="A283" s="259">
        <v>2020</v>
      </c>
      <c r="B283" s="259">
        <v>2013</v>
      </c>
      <c r="C283" s="260" t="str">
        <f t="shared" si="4"/>
        <v>2020_2013</v>
      </c>
      <c r="D283" s="261">
        <v>2.2018441654286534E-2</v>
      </c>
      <c r="E283" s="261">
        <v>3.3425615448810134E-2</v>
      </c>
      <c r="F283" s="261">
        <v>1.29987300700527E-2</v>
      </c>
      <c r="G283" s="261">
        <v>4.76244351261269E-3</v>
      </c>
      <c r="H283" s="261">
        <v>2.99195399370254E-2</v>
      </c>
      <c r="I283" s="261">
        <v>2.3302547755170201E-2</v>
      </c>
      <c r="J283" s="261">
        <v>4.1155586346467302E-3</v>
      </c>
      <c r="K283" s="261">
        <v>9.3296199552115905E-4</v>
      </c>
      <c r="L283" s="261">
        <v>2.0000005732018801E-3</v>
      </c>
      <c r="M283" s="261">
        <v>2.0000005732018801E-3</v>
      </c>
      <c r="N283" s="261">
        <v>1.5750004513964799E-2</v>
      </c>
      <c r="O283" s="261">
        <v>1.5750004513964799E-2</v>
      </c>
      <c r="P283" s="261">
        <v>4.3016459335844899E-3</v>
      </c>
    </row>
    <row r="284" spans="1:16" x14ac:dyDescent="0.25">
      <c r="A284" s="259">
        <v>2020</v>
      </c>
      <c r="B284" s="259">
        <v>2014</v>
      </c>
      <c r="C284" s="260" t="str">
        <f t="shared" si="4"/>
        <v>2020_2014</v>
      </c>
      <c r="D284" s="261">
        <v>2.2098960189896027E-2</v>
      </c>
      <c r="E284" s="261">
        <v>3.3471573585442102E-2</v>
      </c>
      <c r="F284" s="261">
        <v>1.2730438284840599E-2</v>
      </c>
      <c r="G284" s="261">
        <v>4.7929220716331601E-3</v>
      </c>
      <c r="H284" s="261">
        <v>2.9660044934456099E-2</v>
      </c>
      <c r="I284" s="261">
        <v>2.27274576739512E-2</v>
      </c>
      <c r="J284" s="261">
        <v>3.9538942273820901E-3</v>
      </c>
      <c r="K284" s="261">
        <v>1.30161337778463E-3</v>
      </c>
      <c r="L284" s="261">
        <v>2.0000005732018801E-3</v>
      </c>
      <c r="M284" s="261">
        <v>2.0000005732018801E-3</v>
      </c>
      <c r="N284" s="261">
        <v>1.5750004513964799E-2</v>
      </c>
      <c r="O284" s="261">
        <v>1.5750004513964799E-2</v>
      </c>
      <c r="P284" s="261">
        <v>4.1326717791985296E-3</v>
      </c>
    </row>
    <row r="285" spans="1:16" x14ac:dyDescent="0.25">
      <c r="A285" s="259">
        <v>2020</v>
      </c>
      <c r="B285" s="259">
        <v>2015</v>
      </c>
      <c r="C285" s="260" t="str">
        <f t="shared" si="4"/>
        <v>2020_2015</v>
      </c>
      <c r="D285" s="261">
        <v>2.165375084180406E-2</v>
      </c>
      <c r="E285" s="261">
        <v>3.286629595513535E-2</v>
      </c>
      <c r="F285" s="261">
        <v>1.2174112923864E-2</v>
      </c>
      <c r="G285" s="261">
        <v>4.60228429572855E-3</v>
      </c>
      <c r="H285" s="261">
        <v>2.90437402719563E-2</v>
      </c>
      <c r="I285" s="261">
        <v>2.1679923747172199E-2</v>
      </c>
      <c r="J285" s="261">
        <v>3.7518934851741301E-3</v>
      </c>
      <c r="K285" s="261">
        <v>1.6445936220632099E-3</v>
      </c>
      <c r="L285" s="261">
        <v>2.0000005732018801E-3</v>
      </c>
      <c r="M285" s="261">
        <v>2.0000005732018801E-3</v>
      </c>
      <c r="N285" s="261">
        <v>1.5750004513964799E-2</v>
      </c>
      <c r="O285" s="261">
        <v>1.5750004513964799E-2</v>
      </c>
      <c r="P285" s="261">
        <v>3.9215374597929304E-3</v>
      </c>
    </row>
    <row r="286" spans="1:16" x14ac:dyDescent="0.25">
      <c r="A286" s="259">
        <v>2020</v>
      </c>
      <c r="B286" s="259">
        <v>2016</v>
      </c>
      <c r="C286" s="260" t="str">
        <f t="shared" si="4"/>
        <v>2020_2016</v>
      </c>
      <c r="D286" s="261">
        <v>2.117235638903461E-2</v>
      </c>
      <c r="E286" s="261">
        <v>3.1892832398798428E-2</v>
      </c>
      <c r="F286" s="261">
        <v>1.2081519880857599E-2</v>
      </c>
      <c r="G286" s="261">
        <v>4.44437606663684E-3</v>
      </c>
      <c r="H286" s="261">
        <v>2.9030670140134902E-2</v>
      </c>
      <c r="I286" s="261">
        <v>2.0841762621941901E-2</v>
      </c>
      <c r="J286" s="261">
        <v>3.5959798119343999E-3</v>
      </c>
      <c r="K286" s="261">
        <v>1.89398873471274E-3</v>
      </c>
      <c r="L286" s="261">
        <v>2.0000005732018801E-3</v>
      </c>
      <c r="M286" s="261">
        <v>2.0000005732018801E-3</v>
      </c>
      <c r="N286" s="261">
        <v>1.5750004513964799E-2</v>
      </c>
      <c r="O286" s="261">
        <v>1.5750004513964799E-2</v>
      </c>
      <c r="P286" s="261">
        <v>3.7585740621059898E-3</v>
      </c>
    </row>
    <row r="287" spans="1:16" x14ac:dyDescent="0.25">
      <c r="A287" s="259">
        <v>2020</v>
      </c>
      <c r="B287" s="259">
        <v>2017</v>
      </c>
      <c r="C287" s="260" t="str">
        <f t="shared" si="4"/>
        <v>2020_2017</v>
      </c>
      <c r="D287" s="261">
        <v>2.0450879634343028E-2</v>
      </c>
      <c r="E287" s="261">
        <v>3.0912492310197191E-2</v>
      </c>
      <c r="F287" s="261">
        <v>1.1368109704215999E-2</v>
      </c>
      <c r="G287" s="261">
        <v>4.3296935541009404E-3</v>
      </c>
      <c r="H287" s="261">
        <v>2.8252856409307799E-2</v>
      </c>
      <c r="I287" s="261">
        <v>2.0237346517354898E-2</v>
      </c>
      <c r="J287" s="261">
        <v>3.36674466812238E-3</v>
      </c>
      <c r="K287" s="261">
        <v>2.02760284202361E-3</v>
      </c>
      <c r="L287" s="261">
        <v>2.0000005732018801E-3</v>
      </c>
      <c r="M287" s="261">
        <v>2.0000005732018801E-3</v>
      </c>
      <c r="N287" s="261">
        <v>1.5750004513964799E-2</v>
      </c>
      <c r="O287" s="261">
        <v>1.5750004513964799E-2</v>
      </c>
      <c r="P287" s="261">
        <v>3.5189739223066801E-3</v>
      </c>
    </row>
    <row r="288" spans="1:16" x14ac:dyDescent="0.25">
      <c r="A288" s="259">
        <v>2020</v>
      </c>
      <c r="B288" s="259">
        <v>2018</v>
      </c>
      <c r="C288" s="260" t="str">
        <f t="shared" si="4"/>
        <v>2020_2018</v>
      </c>
      <c r="D288" s="261">
        <v>1.9845681150978293E-2</v>
      </c>
      <c r="E288" s="261">
        <v>2.9982950459089726E-2</v>
      </c>
      <c r="F288" s="261">
        <v>1.0891775873224201E-2</v>
      </c>
      <c r="G288" s="261">
        <v>3.9293221557512702E-3</v>
      </c>
      <c r="H288" s="261">
        <v>2.7763090752041801E-2</v>
      </c>
      <c r="I288" s="261">
        <v>1.8368416685490802E-2</v>
      </c>
      <c r="J288" s="261">
        <v>3.1534210501013601E-3</v>
      </c>
      <c r="K288" s="261">
        <v>2.1196374980566798E-3</v>
      </c>
      <c r="L288" s="261">
        <v>2.0000005732018801E-3</v>
      </c>
      <c r="M288" s="261">
        <v>2.0000005732018801E-3</v>
      </c>
      <c r="N288" s="261">
        <v>1.5750004513964799E-2</v>
      </c>
      <c r="O288" s="261">
        <v>1.5750004513964799E-2</v>
      </c>
      <c r="P288" s="261">
        <v>3.2960047568882799E-3</v>
      </c>
    </row>
    <row r="289" spans="1:16" x14ac:dyDescent="0.25">
      <c r="A289" s="259">
        <v>2020</v>
      </c>
      <c r="B289" s="259">
        <v>2019</v>
      </c>
      <c r="C289" s="260" t="str">
        <f t="shared" si="4"/>
        <v>2020_2019</v>
      </c>
      <c r="D289" s="261">
        <v>1.9251600512558652E-2</v>
      </c>
      <c r="E289" s="261">
        <v>2.9057305283111668E-2</v>
      </c>
      <c r="F289" s="261">
        <v>1.0420353925210801E-2</v>
      </c>
      <c r="G289" s="261">
        <v>3.4763106657825999E-3</v>
      </c>
      <c r="H289" s="261">
        <v>2.7295713842873201E-2</v>
      </c>
      <c r="I289" s="261">
        <v>1.66103883679324E-2</v>
      </c>
      <c r="J289" s="261">
        <v>2.9336434051410198E-3</v>
      </c>
      <c r="K289" s="261">
        <v>2.0129196951086401E-3</v>
      </c>
      <c r="L289" s="261">
        <v>2.0000005732018801E-3</v>
      </c>
      <c r="M289" s="261">
        <v>2.0000005732018801E-3</v>
      </c>
      <c r="N289" s="261">
        <v>1.5750004513964799E-2</v>
      </c>
      <c r="O289" s="261">
        <v>1.5750004513964799E-2</v>
      </c>
      <c r="P289" s="261">
        <v>3.06628974207168E-3</v>
      </c>
    </row>
    <row r="290" spans="1:16" x14ac:dyDescent="0.25">
      <c r="A290" s="259">
        <v>2020</v>
      </c>
      <c r="B290" s="259">
        <v>2020</v>
      </c>
      <c r="C290" s="260" t="str">
        <f t="shared" si="4"/>
        <v>2020_2020</v>
      </c>
      <c r="D290" s="261">
        <v>1.8665389423735315E-2</v>
      </c>
      <c r="E290" s="261">
        <v>2.8140761648757492E-2</v>
      </c>
      <c r="F290" s="261">
        <v>9.9437573578724202E-3</v>
      </c>
      <c r="G290" s="261">
        <v>3.0744043189214398E-3</v>
      </c>
      <c r="H290" s="261">
        <v>2.68422200816388E-2</v>
      </c>
      <c r="I290" s="261">
        <v>1.47966689715228E-2</v>
      </c>
      <c r="J290" s="261">
        <v>2.7061124841811202E-3</v>
      </c>
      <c r="K290" s="261">
        <v>1.4542163927041599E-3</v>
      </c>
      <c r="L290" s="261">
        <v>2.0000005732018801E-3</v>
      </c>
      <c r="M290" s="261">
        <v>2.0000005732018801E-3</v>
      </c>
      <c r="N290" s="261">
        <v>1.5750004513964799E-2</v>
      </c>
      <c r="O290" s="261">
        <v>1.5750004513964799E-2</v>
      </c>
      <c r="P290" s="261">
        <v>2.8284708825194898E-3</v>
      </c>
    </row>
    <row r="291" spans="1:16" x14ac:dyDescent="0.25">
      <c r="A291" s="259">
        <v>2021</v>
      </c>
      <c r="B291" s="259">
        <v>1977</v>
      </c>
      <c r="C291" s="260" t="str">
        <f t="shared" si="4"/>
        <v>2021_1977</v>
      </c>
      <c r="D291" s="261">
        <v>3.7883371808662504E-2</v>
      </c>
      <c r="E291" s="261">
        <v>7.842980404255552E-2</v>
      </c>
      <c r="F291" s="261">
        <v>0.77679114021099704</v>
      </c>
      <c r="G291" s="261">
        <v>1.21042562656439</v>
      </c>
      <c r="H291" s="261">
        <v>2.0372915229755</v>
      </c>
      <c r="I291" s="261">
        <v>2.8515379589777101</v>
      </c>
      <c r="J291" s="261">
        <v>0.541763421456674</v>
      </c>
      <c r="K291" s="261">
        <v>5.2371049531010398E-2</v>
      </c>
      <c r="L291" s="261">
        <v>2.0000005732018801E-3</v>
      </c>
      <c r="M291" s="261">
        <v>2.0000005732018801E-3</v>
      </c>
      <c r="N291" s="261">
        <v>1.5750004513964799E-2</v>
      </c>
      <c r="O291" s="261">
        <v>1.5750004513964799E-2</v>
      </c>
      <c r="P291" s="261">
        <v>0.56625955933536698</v>
      </c>
    </row>
    <row r="292" spans="1:16" x14ac:dyDescent="0.25">
      <c r="A292" s="259">
        <v>2021</v>
      </c>
      <c r="B292" s="259">
        <v>1978</v>
      </c>
      <c r="C292" s="260" t="str">
        <f t="shared" si="4"/>
        <v>2021_1978</v>
      </c>
      <c r="D292" s="261">
        <v>3.7931890366736304E-2</v>
      </c>
      <c r="E292" s="261">
        <v>7.7568805129866275E-2</v>
      </c>
      <c r="F292" s="261">
        <v>0.778258638123831</v>
      </c>
      <c r="G292" s="261">
        <v>1.1631981213953799</v>
      </c>
      <c r="H292" s="261">
        <v>2.0261668691714099</v>
      </c>
      <c r="I292" s="261">
        <v>2.8044434812433798</v>
      </c>
      <c r="J292" s="261">
        <v>0.54278690981677702</v>
      </c>
      <c r="K292" s="261">
        <v>5.1931473866001901E-2</v>
      </c>
      <c r="L292" s="261">
        <v>2.0000005732018801E-3</v>
      </c>
      <c r="M292" s="261">
        <v>2.0000005732018801E-3</v>
      </c>
      <c r="N292" s="261">
        <v>1.5750004513964799E-2</v>
      </c>
      <c r="O292" s="261">
        <v>1.5750004513964799E-2</v>
      </c>
      <c r="P292" s="261">
        <v>0.56732932529745195</v>
      </c>
    </row>
    <row r="293" spans="1:16" x14ac:dyDescent="0.25">
      <c r="A293" s="259">
        <v>2021</v>
      </c>
      <c r="B293" s="259">
        <v>1979</v>
      </c>
      <c r="C293" s="260" t="str">
        <f t="shared" si="4"/>
        <v>2021_1979</v>
      </c>
      <c r="D293" s="261">
        <v>3.8130526041184283E-2</v>
      </c>
      <c r="E293" s="261">
        <v>7.6798151409844723E-2</v>
      </c>
      <c r="F293" s="261">
        <v>0.78379502814590396</v>
      </c>
      <c r="G293" s="261">
        <v>1.16432994735826</v>
      </c>
      <c r="H293" s="261">
        <v>2.0194717832587501</v>
      </c>
      <c r="I293" s="261">
        <v>2.7827675203843398</v>
      </c>
      <c r="J293" s="261">
        <v>0.54664819690620303</v>
      </c>
      <c r="K293" s="261">
        <v>5.1751533306389097E-2</v>
      </c>
      <c r="L293" s="261">
        <v>2.0000005732018801E-3</v>
      </c>
      <c r="M293" s="261">
        <v>2.0000005732018801E-3</v>
      </c>
      <c r="N293" s="261">
        <v>1.5750004513964799E-2</v>
      </c>
      <c r="O293" s="261">
        <v>1.5750004513964799E-2</v>
      </c>
      <c r="P293" s="261">
        <v>0.57136520265485302</v>
      </c>
    </row>
    <row r="294" spans="1:16" x14ac:dyDescent="0.25">
      <c r="A294" s="259">
        <v>2021</v>
      </c>
      <c r="B294" s="259">
        <v>1980</v>
      </c>
      <c r="C294" s="260" t="str">
        <f t="shared" si="4"/>
        <v>2021_1980</v>
      </c>
      <c r="D294" s="261">
        <v>3.8067094288381488E-2</v>
      </c>
      <c r="E294" s="261">
        <v>7.4162870747888937E-2</v>
      </c>
      <c r="F294" s="261">
        <v>0.34860680739523198</v>
      </c>
      <c r="G294" s="261">
        <v>0.76892618956317305</v>
      </c>
      <c r="H294" s="261">
        <v>1.77243020591462</v>
      </c>
      <c r="I294" s="261">
        <v>2.2183701915595599</v>
      </c>
      <c r="J294" s="261">
        <v>0.27933012159099602</v>
      </c>
      <c r="K294" s="261">
        <v>4.8735111346539198E-2</v>
      </c>
      <c r="L294" s="261">
        <v>2.0000005732018801E-3</v>
      </c>
      <c r="M294" s="261">
        <v>2.0000005732018801E-3</v>
      </c>
      <c r="N294" s="261">
        <v>1.5750004513964799E-2</v>
      </c>
      <c r="O294" s="261">
        <v>1.5750004513964799E-2</v>
      </c>
      <c r="P294" s="261">
        <v>0.29196019018028402</v>
      </c>
    </row>
    <row r="295" spans="1:16" x14ac:dyDescent="0.25">
      <c r="A295" s="259">
        <v>2021</v>
      </c>
      <c r="B295" s="259">
        <v>1981</v>
      </c>
      <c r="C295" s="260" t="str">
        <f t="shared" si="4"/>
        <v>2021_1981</v>
      </c>
      <c r="D295" s="261">
        <v>3.8050488794369397E-2</v>
      </c>
      <c r="E295" s="261">
        <v>5.4105851009916196E-2</v>
      </c>
      <c r="F295" s="261">
        <v>0.34849608516851199</v>
      </c>
      <c r="G295" s="261">
        <v>0.59618302972676995</v>
      </c>
      <c r="H295" s="261">
        <v>1.77420655802298</v>
      </c>
      <c r="I295" s="261">
        <v>1.6844344120233501</v>
      </c>
      <c r="J295" s="261">
        <v>0.27924140257462399</v>
      </c>
      <c r="K295" s="261">
        <v>1.8649233945809598E-2</v>
      </c>
      <c r="L295" s="261">
        <v>2.0000005732018801E-3</v>
      </c>
      <c r="M295" s="261">
        <v>2.0000005732018801E-3</v>
      </c>
      <c r="N295" s="261">
        <v>1.5750004513964799E-2</v>
      </c>
      <c r="O295" s="261">
        <v>1.5750004513964799E-2</v>
      </c>
      <c r="P295" s="261">
        <v>0.291867459683677</v>
      </c>
    </row>
    <row r="296" spans="1:16" x14ac:dyDescent="0.25">
      <c r="A296" s="259">
        <v>2021</v>
      </c>
      <c r="B296" s="259">
        <v>1982</v>
      </c>
      <c r="C296" s="260" t="str">
        <f t="shared" si="4"/>
        <v>2021_1982</v>
      </c>
      <c r="D296" s="261">
        <v>3.8150319236346458E-2</v>
      </c>
      <c r="E296" s="261">
        <v>5.3759576174690273E-2</v>
      </c>
      <c r="F296" s="261">
        <v>0.34984154564446002</v>
      </c>
      <c r="G296" s="261">
        <v>0.58056077926872796</v>
      </c>
      <c r="H296" s="261">
        <v>1.7702076579794399</v>
      </c>
      <c r="I296" s="261">
        <v>1.6968350961727501</v>
      </c>
      <c r="J296" s="261">
        <v>0.28031948719709798</v>
      </c>
      <c r="K296" s="261">
        <v>1.86129892139082E-2</v>
      </c>
      <c r="L296" s="261">
        <v>2.0000005732018801E-3</v>
      </c>
      <c r="M296" s="261">
        <v>2.0000005732018801E-3</v>
      </c>
      <c r="N296" s="261">
        <v>1.5750004513964799E-2</v>
      </c>
      <c r="O296" s="261">
        <v>1.5750004513964799E-2</v>
      </c>
      <c r="P296" s="261">
        <v>0.29299429050884901</v>
      </c>
    </row>
    <row r="297" spans="1:16" x14ac:dyDescent="0.25">
      <c r="A297" s="259">
        <v>2021</v>
      </c>
      <c r="B297" s="259">
        <v>1983</v>
      </c>
      <c r="C297" s="260" t="str">
        <f t="shared" si="4"/>
        <v>2021_1983</v>
      </c>
      <c r="D297" s="261">
        <v>3.7627804302786186E-2</v>
      </c>
      <c r="E297" s="261">
        <v>5.3108585726651128E-2</v>
      </c>
      <c r="F297" s="261">
        <v>0.202766077784437</v>
      </c>
      <c r="G297" s="261">
        <v>0.53216586542316902</v>
      </c>
      <c r="H297" s="261">
        <v>1.51289411949042</v>
      </c>
      <c r="I297" s="261">
        <v>1.60573961854405</v>
      </c>
      <c r="J297" s="261">
        <v>0.25581020283462402</v>
      </c>
      <c r="K297" s="261">
        <v>1.85622930336359E-2</v>
      </c>
      <c r="L297" s="261">
        <v>2.0000005732018801E-3</v>
      </c>
      <c r="M297" s="261">
        <v>2.0000005732018801E-3</v>
      </c>
      <c r="N297" s="261">
        <v>1.5750004513964799E-2</v>
      </c>
      <c r="O297" s="261">
        <v>1.5750004513964799E-2</v>
      </c>
      <c r="P297" s="261">
        <v>0.26737680506584299</v>
      </c>
    </row>
    <row r="298" spans="1:16" x14ac:dyDescent="0.25">
      <c r="A298" s="259">
        <v>2021</v>
      </c>
      <c r="B298" s="259">
        <v>1984</v>
      </c>
      <c r="C298" s="260" t="str">
        <f t="shared" si="4"/>
        <v>2021_1984</v>
      </c>
      <c r="D298" s="261">
        <v>3.4168241066929728E-2</v>
      </c>
      <c r="E298" s="261">
        <v>5.223484947701143E-2</v>
      </c>
      <c r="F298" s="261">
        <v>0.34611907579766898</v>
      </c>
      <c r="G298" s="261">
        <v>0.44273382954351698</v>
      </c>
      <c r="H298" s="261">
        <v>1.2824638232458101</v>
      </c>
      <c r="I298" s="261">
        <v>1.4821551547863501</v>
      </c>
      <c r="J298" s="261">
        <v>0.214568944391796</v>
      </c>
      <c r="K298" s="261">
        <v>1.8203902946715901E-2</v>
      </c>
      <c r="L298" s="261">
        <v>2.0000005732018801E-3</v>
      </c>
      <c r="M298" s="261">
        <v>2.0000005732018801E-3</v>
      </c>
      <c r="N298" s="261">
        <v>1.5750004513964799E-2</v>
      </c>
      <c r="O298" s="261">
        <v>1.5750004513964799E-2</v>
      </c>
      <c r="P298" s="261">
        <v>0.22427079992160401</v>
      </c>
    </row>
    <row r="299" spans="1:16" x14ac:dyDescent="0.25">
      <c r="A299" s="259">
        <v>2021</v>
      </c>
      <c r="B299" s="259">
        <v>1985</v>
      </c>
      <c r="C299" s="260" t="str">
        <f t="shared" si="4"/>
        <v>2021_1985</v>
      </c>
      <c r="D299" s="261">
        <v>3.4055812740345658E-2</v>
      </c>
      <c r="E299" s="261">
        <v>5.0329571228115745E-2</v>
      </c>
      <c r="F299" s="261">
        <v>0.34458277636422702</v>
      </c>
      <c r="G299" s="261">
        <v>0.358666393047544</v>
      </c>
      <c r="H299" s="261">
        <v>1.2847225003918501</v>
      </c>
      <c r="I299" s="261">
        <v>1.1037954975211599</v>
      </c>
      <c r="J299" s="261">
        <v>0.21361654918808301</v>
      </c>
      <c r="K299" s="261">
        <v>1.8326502509914501E-2</v>
      </c>
      <c r="L299" s="261">
        <v>2.0000005732018801E-3</v>
      </c>
      <c r="M299" s="261">
        <v>2.0000005732018801E-3</v>
      </c>
      <c r="N299" s="261">
        <v>1.5750004513964799E-2</v>
      </c>
      <c r="O299" s="261">
        <v>1.5750004513964799E-2</v>
      </c>
      <c r="P299" s="261">
        <v>0.22327534163297</v>
      </c>
    </row>
    <row r="300" spans="1:16" x14ac:dyDescent="0.25">
      <c r="A300" s="259">
        <v>2021</v>
      </c>
      <c r="B300" s="259">
        <v>1986</v>
      </c>
      <c r="C300" s="260" t="str">
        <f t="shared" si="4"/>
        <v>2021_1986</v>
      </c>
      <c r="D300" s="261">
        <v>3.3999159053046991E-2</v>
      </c>
      <c r="E300" s="261">
        <v>4.7481372542120676E-2</v>
      </c>
      <c r="F300" s="261">
        <v>0.34369979036173198</v>
      </c>
      <c r="G300" s="261">
        <v>0.36029663782707599</v>
      </c>
      <c r="H300" s="261">
        <v>1.28652212996177</v>
      </c>
      <c r="I300" s="261">
        <v>1.09611886645102</v>
      </c>
      <c r="J300" s="261">
        <v>0.213069161344661</v>
      </c>
      <c r="K300" s="261">
        <v>1.8426120036037202E-2</v>
      </c>
      <c r="L300" s="261">
        <v>2.0000005732018801E-3</v>
      </c>
      <c r="M300" s="261">
        <v>2.0000005732018801E-3</v>
      </c>
      <c r="N300" s="261">
        <v>1.5750004513964799E-2</v>
      </c>
      <c r="O300" s="261">
        <v>1.5750004513964799E-2</v>
      </c>
      <c r="P300" s="261">
        <v>0.222703203340266</v>
      </c>
    </row>
    <row r="301" spans="1:16" x14ac:dyDescent="0.25">
      <c r="A301" s="259">
        <v>2021</v>
      </c>
      <c r="B301" s="259">
        <v>1987</v>
      </c>
      <c r="C301" s="260" t="str">
        <f t="shared" si="4"/>
        <v>2021_1987</v>
      </c>
      <c r="D301" s="261">
        <v>3.3999438169664609E-2</v>
      </c>
      <c r="E301" s="261">
        <v>4.7317001794031824E-2</v>
      </c>
      <c r="F301" s="261">
        <v>0.34370280124265401</v>
      </c>
      <c r="G301" s="261">
        <v>0.36207490867702602</v>
      </c>
      <c r="H301" s="261">
        <v>1.28459547672258</v>
      </c>
      <c r="I301" s="261">
        <v>1.0869691171627001</v>
      </c>
      <c r="J301" s="261">
        <v>0.21307102787438001</v>
      </c>
      <c r="K301" s="261">
        <v>1.8527348767074799E-2</v>
      </c>
      <c r="L301" s="261">
        <v>2.0000005732018801E-3</v>
      </c>
      <c r="M301" s="261">
        <v>2.0000005732018801E-3</v>
      </c>
      <c r="N301" s="261">
        <v>1.5750004513964799E-2</v>
      </c>
      <c r="O301" s="261">
        <v>1.5750004513964799E-2</v>
      </c>
      <c r="P301" s="261">
        <v>0.22270515426617599</v>
      </c>
    </row>
    <row r="302" spans="1:16" x14ac:dyDescent="0.25">
      <c r="A302" s="259">
        <v>2021</v>
      </c>
      <c r="B302" s="259">
        <v>1988</v>
      </c>
      <c r="C302" s="260" t="str">
        <f t="shared" si="4"/>
        <v>2021_1988</v>
      </c>
      <c r="D302" s="261">
        <v>3.3989657758087759E-2</v>
      </c>
      <c r="E302" s="261">
        <v>4.720920064958966E-2</v>
      </c>
      <c r="F302" s="261">
        <v>0.343864397691306</v>
      </c>
      <c r="G302" s="261">
        <v>0.364578585338384</v>
      </c>
      <c r="H302" s="261">
        <v>1.28162463614434</v>
      </c>
      <c r="I302" s="261">
        <v>1.0796360231019799</v>
      </c>
      <c r="J302" s="261">
        <v>0.21317120605532699</v>
      </c>
      <c r="K302" s="261">
        <v>1.86464623771277E-2</v>
      </c>
      <c r="L302" s="261">
        <v>2.0000005732018801E-3</v>
      </c>
      <c r="M302" s="261">
        <v>2.0000005732018801E-3</v>
      </c>
      <c r="N302" s="261">
        <v>1.5750004513964799E-2</v>
      </c>
      <c r="O302" s="261">
        <v>1.5750004513964799E-2</v>
      </c>
      <c r="P302" s="261">
        <v>0.222809862059932</v>
      </c>
    </row>
    <row r="303" spans="1:16" x14ac:dyDescent="0.25">
      <c r="A303" s="259">
        <v>2021</v>
      </c>
      <c r="B303" s="259">
        <v>1989</v>
      </c>
      <c r="C303" s="260" t="str">
        <f t="shared" si="4"/>
        <v>2021_1989</v>
      </c>
      <c r="D303" s="261">
        <v>3.408190489721858E-2</v>
      </c>
      <c r="E303" s="261">
        <v>4.7053203708304049E-2</v>
      </c>
      <c r="F303" s="261">
        <v>0.34489564654634097</v>
      </c>
      <c r="G303" s="261">
        <v>0.36758773601253403</v>
      </c>
      <c r="H303" s="261">
        <v>1.2812761537659401</v>
      </c>
      <c r="I303" s="261">
        <v>1.06638472608961</v>
      </c>
      <c r="J303" s="261">
        <v>0.21381050620866399</v>
      </c>
      <c r="K303" s="261">
        <v>1.8798237350457301E-2</v>
      </c>
      <c r="L303" s="261">
        <v>2.0000005732018801E-3</v>
      </c>
      <c r="M303" s="261">
        <v>2.0000005732018801E-3</v>
      </c>
      <c r="N303" s="261">
        <v>1.5750004513964799E-2</v>
      </c>
      <c r="O303" s="261">
        <v>1.5750004513964799E-2</v>
      </c>
      <c r="P303" s="261">
        <v>0.22347806852935001</v>
      </c>
    </row>
    <row r="304" spans="1:16" x14ac:dyDescent="0.25">
      <c r="A304" s="259">
        <v>2021</v>
      </c>
      <c r="B304" s="259">
        <v>1990</v>
      </c>
      <c r="C304" s="260" t="str">
        <f t="shared" si="4"/>
        <v>2021_1990</v>
      </c>
      <c r="D304" s="261">
        <v>3.3580523984582548E-2</v>
      </c>
      <c r="E304" s="261">
        <v>4.6999038414204754E-2</v>
      </c>
      <c r="F304" s="261">
        <v>0.33793230698743798</v>
      </c>
      <c r="G304" s="261">
        <v>0.368451661813674</v>
      </c>
      <c r="H304" s="261">
        <v>1.29803449889628</v>
      </c>
      <c r="I304" s="261">
        <v>1.0636501733988399</v>
      </c>
      <c r="J304" s="261">
        <v>0.20949373627868501</v>
      </c>
      <c r="K304" s="261">
        <v>1.8813702667207399E-2</v>
      </c>
      <c r="L304" s="261">
        <v>2.0000005732018801E-3</v>
      </c>
      <c r="M304" s="261">
        <v>2.0000005732018801E-3</v>
      </c>
      <c r="N304" s="261">
        <v>1.5750004513964799E-2</v>
      </c>
      <c r="O304" s="261">
        <v>1.5750004513964799E-2</v>
      </c>
      <c r="P304" s="261">
        <v>0.21896611341852101</v>
      </c>
    </row>
    <row r="305" spans="1:16" x14ac:dyDescent="0.25">
      <c r="A305" s="259">
        <v>2021</v>
      </c>
      <c r="B305" s="259">
        <v>1991</v>
      </c>
      <c r="C305" s="260" t="str">
        <f t="shared" si="4"/>
        <v>2021_1991</v>
      </c>
      <c r="D305" s="261">
        <v>3.3936109763569408E-2</v>
      </c>
      <c r="E305" s="261">
        <v>4.6874483628035007E-2</v>
      </c>
      <c r="F305" s="261">
        <v>0.34306074603668901</v>
      </c>
      <c r="G305" s="261">
        <v>0.36758229813412002</v>
      </c>
      <c r="H305" s="261">
        <v>1.2853981721161201</v>
      </c>
      <c r="I305" s="261">
        <v>1.0636964963362601</v>
      </c>
      <c r="J305" s="261">
        <v>0.21267299980422</v>
      </c>
      <c r="K305" s="261">
        <v>1.05112549060372E-2</v>
      </c>
      <c r="L305" s="261">
        <v>2.0000005732018801E-3</v>
      </c>
      <c r="M305" s="261">
        <v>2.0000005732018801E-3</v>
      </c>
      <c r="N305" s="261">
        <v>1.5750004513964799E-2</v>
      </c>
      <c r="O305" s="261">
        <v>1.5750004513964799E-2</v>
      </c>
      <c r="P305" s="261">
        <v>0.22228912913290699</v>
      </c>
    </row>
    <row r="306" spans="1:16" x14ac:dyDescent="0.25">
      <c r="A306" s="259">
        <v>2021</v>
      </c>
      <c r="B306" s="259">
        <v>1992</v>
      </c>
      <c r="C306" s="260" t="str">
        <f t="shared" si="4"/>
        <v>2021_1992</v>
      </c>
      <c r="D306" s="261">
        <v>3.3922640325554067E-2</v>
      </c>
      <c r="E306" s="261">
        <v>4.6778189175432215E-2</v>
      </c>
      <c r="F306" s="261">
        <v>0.34236548325771099</v>
      </c>
      <c r="G306" s="261">
        <v>0.36698295572119199</v>
      </c>
      <c r="H306" s="261">
        <v>1.29040630246202</v>
      </c>
      <c r="I306" s="261">
        <v>1.0639651053917301</v>
      </c>
      <c r="J306" s="261">
        <v>0.2122419868639</v>
      </c>
      <c r="K306" s="261">
        <v>1.04868076391855E-2</v>
      </c>
      <c r="L306" s="261">
        <v>2.0000005732018801E-3</v>
      </c>
      <c r="M306" s="261">
        <v>2.0000005732018801E-3</v>
      </c>
      <c r="N306" s="261">
        <v>1.5750004513964799E-2</v>
      </c>
      <c r="O306" s="261">
        <v>1.5750004513964799E-2</v>
      </c>
      <c r="P306" s="261">
        <v>0.221838627700018</v>
      </c>
    </row>
    <row r="307" spans="1:16" x14ac:dyDescent="0.25">
      <c r="A307" s="259">
        <v>2021</v>
      </c>
      <c r="B307" s="259">
        <v>1993</v>
      </c>
      <c r="C307" s="260" t="str">
        <f t="shared" si="4"/>
        <v>2021_1993</v>
      </c>
      <c r="D307" s="261">
        <v>2.8298502089219246E-2</v>
      </c>
      <c r="E307" s="261">
        <v>4.3714151247977048E-2</v>
      </c>
      <c r="F307" s="261">
        <v>8.9158086442346504E-2</v>
      </c>
      <c r="G307" s="261">
        <v>0.36810992935446402</v>
      </c>
      <c r="H307" s="261">
        <v>1.6855374555806</v>
      </c>
      <c r="I307" s="261">
        <v>1.0649849366180499</v>
      </c>
      <c r="J307" s="261">
        <v>5.2223819646675898E-2</v>
      </c>
      <c r="K307" s="261">
        <v>1.0470987914451399E-2</v>
      </c>
      <c r="L307" s="261">
        <v>2.0000005732018801E-3</v>
      </c>
      <c r="M307" s="261">
        <v>2.0000005732018801E-3</v>
      </c>
      <c r="N307" s="261">
        <v>1.5750004513964799E-2</v>
      </c>
      <c r="O307" s="261">
        <v>1.5750004513964799E-2</v>
      </c>
      <c r="P307" s="261">
        <v>5.4585149031331097E-2</v>
      </c>
    </row>
    <row r="308" spans="1:16" x14ac:dyDescent="0.25">
      <c r="A308" s="259">
        <v>2021</v>
      </c>
      <c r="B308" s="259">
        <v>1994</v>
      </c>
      <c r="C308" s="260" t="str">
        <f t="shared" si="4"/>
        <v>2021_1994</v>
      </c>
      <c r="D308" s="261">
        <v>2.8431298770007125E-2</v>
      </c>
      <c r="E308" s="261">
        <v>4.3554791338775628E-2</v>
      </c>
      <c r="F308" s="261">
        <v>8.95231512633827E-2</v>
      </c>
      <c r="G308" s="261">
        <v>0.373785232106987</v>
      </c>
      <c r="H308" s="261">
        <v>1.69661803258692</v>
      </c>
      <c r="I308" s="261">
        <v>1.04894115940243</v>
      </c>
      <c r="J308" s="261">
        <v>5.2437654197571799E-2</v>
      </c>
      <c r="K308" s="261">
        <v>1.0567700186292399E-2</v>
      </c>
      <c r="L308" s="261">
        <v>2.0000005732018801E-3</v>
      </c>
      <c r="M308" s="261">
        <v>2.0000005732018801E-3</v>
      </c>
      <c r="N308" s="261">
        <v>1.5750004513964799E-2</v>
      </c>
      <c r="O308" s="261">
        <v>1.5750004513964799E-2</v>
      </c>
      <c r="P308" s="261">
        <v>5.4808652231741799E-2</v>
      </c>
    </row>
    <row r="309" spans="1:16" x14ac:dyDescent="0.25">
      <c r="A309" s="259">
        <v>2021</v>
      </c>
      <c r="B309" s="259">
        <v>1995</v>
      </c>
      <c r="C309" s="260" t="str">
        <f t="shared" si="4"/>
        <v>2021_1995</v>
      </c>
      <c r="D309" s="261">
        <v>2.8544626225261532E-2</v>
      </c>
      <c r="E309" s="261">
        <v>4.3426062832667631E-2</v>
      </c>
      <c r="F309" s="261">
        <v>9.0029216140510696E-2</v>
      </c>
      <c r="G309" s="261">
        <v>0.37499022964677398</v>
      </c>
      <c r="H309" s="261">
        <v>1.68750146742967</v>
      </c>
      <c r="I309" s="261">
        <v>1.0411263716791801</v>
      </c>
      <c r="J309" s="261">
        <v>5.2734078693960497E-2</v>
      </c>
      <c r="K309" s="261">
        <v>1.06136467188099E-2</v>
      </c>
      <c r="L309" s="261">
        <v>2.0000005732018801E-3</v>
      </c>
      <c r="M309" s="261">
        <v>2.0000005732018801E-3</v>
      </c>
      <c r="N309" s="261">
        <v>1.5750004513964799E-2</v>
      </c>
      <c r="O309" s="261">
        <v>1.5750004513964799E-2</v>
      </c>
      <c r="P309" s="261">
        <v>5.5118479728492903E-2</v>
      </c>
    </row>
    <row r="310" spans="1:16" x14ac:dyDescent="0.25">
      <c r="A310" s="259">
        <v>2021</v>
      </c>
      <c r="B310" s="259">
        <v>1996</v>
      </c>
      <c r="C310" s="260" t="str">
        <f t="shared" si="4"/>
        <v>2021_1996</v>
      </c>
      <c r="D310" s="261">
        <v>2.8287117326861549E-2</v>
      </c>
      <c r="E310" s="261">
        <v>4.3592997110213874E-2</v>
      </c>
      <c r="F310" s="261">
        <v>8.8939099791433607E-2</v>
      </c>
      <c r="G310" s="261">
        <v>0.43208261415266302</v>
      </c>
      <c r="H310" s="261">
        <v>1.70396859235535</v>
      </c>
      <c r="I310" s="261">
        <v>1.16788223496334</v>
      </c>
      <c r="J310" s="261">
        <v>5.2095549516409101E-2</v>
      </c>
      <c r="K310" s="261">
        <v>3.0250298663525499E-3</v>
      </c>
      <c r="L310" s="261">
        <v>2.0000005732018801E-3</v>
      </c>
      <c r="M310" s="261">
        <v>2.0000005732018801E-3</v>
      </c>
      <c r="N310" s="261">
        <v>1.5750004513964799E-2</v>
      </c>
      <c r="O310" s="261">
        <v>1.5750004513964799E-2</v>
      </c>
      <c r="P310" s="261">
        <v>5.44510790949638E-2</v>
      </c>
    </row>
    <row r="311" spans="1:16" x14ac:dyDescent="0.25">
      <c r="A311" s="259">
        <v>2021</v>
      </c>
      <c r="B311" s="259">
        <v>1997</v>
      </c>
      <c r="C311" s="260" t="str">
        <f t="shared" si="4"/>
        <v>2021_1997</v>
      </c>
      <c r="D311" s="261">
        <v>2.8288672059207376E-2</v>
      </c>
      <c r="E311" s="261">
        <v>4.2909760874549792E-2</v>
      </c>
      <c r="F311" s="261">
        <v>8.8912697418745995E-2</v>
      </c>
      <c r="G311" s="261">
        <v>0.32209035287061299</v>
      </c>
      <c r="H311" s="261">
        <v>1.70484390740706</v>
      </c>
      <c r="I311" s="261">
        <v>0.90293174240705298</v>
      </c>
      <c r="J311" s="261">
        <v>5.2080084483404197E-2</v>
      </c>
      <c r="K311" s="261">
        <v>3.0231237768084201E-3</v>
      </c>
      <c r="L311" s="261">
        <v>2.0000005732018801E-3</v>
      </c>
      <c r="M311" s="261">
        <v>2.0000005732018801E-3</v>
      </c>
      <c r="N311" s="261">
        <v>1.5750004513964799E-2</v>
      </c>
      <c r="O311" s="261">
        <v>1.5750004513964799E-2</v>
      </c>
      <c r="P311" s="261">
        <v>5.4434914801791502E-2</v>
      </c>
    </row>
    <row r="312" spans="1:16" x14ac:dyDescent="0.25">
      <c r="A312" s="259">
        <v>2021</v>
      </c>
      <c r="B312" s="259">
        <v>1998</v>
      </c>
      <c r="C312" s="260" t="str">
        <f t="shared" si="4"/>
        <v>2021_1998</v>
      </c>
      <c r="D312" s="261">
        <v>2.821696705033884E-2</v>
      </c>
      <c r="E312" s="261">
        <v>4.2048230931227247E-2</v>
      </c>
      <c r="F312" s="261">
        <v>8.8618770267173505E-2</v>
      </c>
      <c r="G312" s="261">
        <v>0.221271298870892</v>
      </c>
      <c r="H312" s="261">
        <v>1.71309981374281</v>
      </c>
      <c r="I312" s="261">
        <v>0.65496896922965198</v>
      </c>
      <c r="J312" s="261">
        <v>5.1907918399928303E-2</v>
      </c>
      <c r="K312" s="261">
        <v>3.0234038168972599E-3</v>
      </c>
      <c r="L312" s="261">
        <v>2.0000005732018801E-3</v>
      </c>
      <c r="M312" s="261">
        <v>2.0000005732018801E-3</v>
      </c>
      <c r="N312" s="261">
        <v>1.5750004513964799E-2</v>
      </c>
      <c r="O312" s="261">
        <v>1.5750004513964799E-2</v>
      </c>
      <c r="P312" s="261">
        <v>5.4254964131996597E-2</v>
      </c>
    </row>
    <row r="313" spans="1:16" x14ac:dyDescent="0.25">
      <c r="A313" s="259">
        <v>2021</v>
      </c>
      <c r="B313" s="259">
        <v>1999</v>
      </c>
      <c r="C313" s="260" t="str">
        <f t="shared" si="4"/>
        <v>2021_1999</v>
      </c>
      <c r="D313" s="261">
        <v>2.8225906328362197E-2</v>
      </c>
      <c r="E313" s="261">
        <v>4.1215087519803552E-2</v>
      </c>
      <c r="F313" s="261">
        <v>8.8650101535532697E-2</v>
      </c>
      <c r="G313" s="261">
        <v>0.124417809162402</v>
      </c>
      <c r="H313" s="261">
        <v>1.7112468608962299</v>
      </c>
      <c r="I313" s="261">
        <v>0.41254445454148903</v>
      </c>
      <c r="J313" s="261">
        <v>5.1926270504301299E-2</v>
      </c>
      <c r="K313" s="261">
        <v>3.0281829833932799E-3</v>
      </c>
      <c r="L313" s="261">
        <v>2.0000005732018801E-3</v>
      </c>
      <c r="M313" s="261">
        <v>2.0000005732018801E-3</v>
      </c>
      <c r="N313" s="261">
        <v>1.5750004513964799E-2</v>
      </c>
      <c r="O313" s="261">
        <v>1.5750004513964799E-2</v>
      </c>
      <c r="P313" s="261">
        <v>5.4274146037093102E-2</v>
      </c>
    </row>
    <row r="314" spans="1:16" x14ac:dyDescent="0.25">
      <c r="A314" s="259">
        <v>2021</v>
      </c>
      <c r="B314" s="259">
        <v>2000</v>
      </c>
      <c r="C314" s="260" t="str">
        <f t="shared" si="4"/>
        <v>2021_2000</v>
      </c>
      <c r="D314" s="261">
        <v>2.8231693581220997E-2</v>
      </c>
      <c r="E314" s="261">
        <v>4.1594157831974135E-2</v>
      </c>
      <c r="F314" s="261">
        <v>8.8746031043477794E-2</v>
      </c>
      <c r="G314" s="261">
        <v>3.84128631999072E-2</v>
      </c>
      <c r="H314" s="261">
        <v>1.71130270069353</v>
      </c>
      <c r="I314" s="261">
        <v>0.191446622912087</v>
      </c>
      <c r="J314" s="261">
        <v>5.1982460643879499E-2</v>
      </c>
      <c r="K314" s="261">
        <v>3.0268943207278098E-3</v>
      </c>
      <c r="L314" s="261">
        <v>2.0000005732018801E-3</v>
      </c>
      <c r="M314" s="261">
        <v>2.0000005732018801E-3</v>
      </c>
      <c r="N314" s="261">
        <v>1.5750004513964799E-2</v>
      </c>
      <c r="O314" s="261">
        <v>1.5750004513964799E-2</v>
      </c>
      <c r="P314" s="261">
        <v>5.4332876845443003E-2</v>
      </c>
    </row>
    <row r="315" spans="1:16" x14ac:dyDescent="0.25">
      <c r="A315" s="259">
        <v>2021</v>
      </c>
      <c r="B315" s="259">
        <v>2001</v>
      </c>
      <c r="C315" s="260" t="str">
        <f t="shared" si="4"/>
        <v>2021_2001</v>
      </c>
      <c r="D315" s="261">
        <v>2.8185079013062463E-2</v>
      </c>
      <c r="E315" s="261">
        <v>4.1502157984776467E-2</v>
      </c>
      <c r="F315" s="261">
        <v>8.8557805663164596E-2</v>
      </c>
      <c r="G315" s="261">
        <v>3.58110543949915E-2</v>
      </c>
      <c r="H315" s="261">
        <v>1.71429051369053</v>
      </c>
      <c r="I315" s="261">
        <v>0.18254459417858401</v>
      </c>
      <c r="J315" s="261">
        <v>5.1872208745183203E-2</v>
      </c>
      <c r="K315" s="261">
        <v>3.0239431868895098E-3</v>
      </c>
      <c r="L315" s="261">
        <v>2.0000005732018801E-3</v>
      </c>
      <c r="M315" s="261">
        <v>2.0000005732018801E-3</v>
      </c>
      <c r="N315" s="261">
        <v>1.5750004513964799E-2</v>
      </c>
      <c r="O315" s="261">
        <v>1.5750004513964799E-2</v>
      </c>
      <c r="P315" s="261">
        <v>5.4217639845123101E-2</v>
      </c>
    </row>
    <row r="316" spans="1:16" x14ac:dyDescent="0.25">
      <c r="A316" s="259">
        <v>2021</v>
      </c>
      <c r="B316" s="259">
        <v>2002</v>
      </c>
      <c r="C316" s="260" t="str">
        <f t="shared" si="4"/>
        <v>2021_2002</v>
      </c>
      <c r="D316" s="261">
        <v>2.8163550269047925E-2</v>
      </c>
      <c r="E316" s="261">
        <v>4.1448763340445609E-2</v>
      </c>
      <c r="F316" s="261">
        <v>8.8352549483909901E-2</v>
      </c>
      <c r="G316" s="261">
        <v>3.4260415983479002E-2</v>
      </c>
      <c r="H316" s="261">
        <v>1.7185958334251901</v>
      </c>
      <c r="I316" s="261">
        <v>0.17731897722939699</v>
      </c>
      <c r="J316" s="261">
        <v>5.1751981157148297E-2</v>
      </c>
      <c r="K316" s="261">
        <v>3.0285339090687E-3</v>
      </c>
      <c r="L316" s="261">
        <v>2.0000005732018801E-3</v>
      </c>
      <c r="M316" s="261">
        <v>2.0000005732018801E-3</v>
      </c>
      <c r="N316" s="261">
        <v>1.5750004513964799E-2</v>
      </c>
      <c r="O316" s="261">
        <v>1.5750004513964799E-2</v>
      </c>
      <c r="P316" s="261">
        <v>5.4091976099059302E-2</v>
      </c>
    </row>
    <row r="317" spans="1:16" x14ac:dyDescent="0.25">
      <c r="A317" s="259">
        <v>2021</v>
      </c>
      <c r="B317" s="259">
        <v>2003</v>
      </c>
      <c r="C317" s="260" t="str">
        <f t="shared" si="4"/>
        <v>2021_2003</v>
      </c>
      <c r="D317" s="261">
        <v>2.8101210458815161E-2</v>
      </c>
      <c r="E317" s="261">
        <v>4.1576992572649324E-2</v>
      </c>
      <c r="F317" s="261">
        <v>8.8156421665333495E-2</v>
      </c>
      <c r="G317" s="261">
        <v>3.05362513078445E-2</v>
      </c>
      <c r="H317" s="261">
        <v>1.72060901316341</v>
      </c>
      <c r="I317" s="261">
        <v>0.161491510124944</v>
      </c>
      <c r="J317" s="261">
        <v>5.1637100452169897E-2</v>
      </c>
      <c r="K317" s="261">
        <v>3.0346475975905202E-3</v>
      </c>
      <c r="L317" s="261">
        <v>2.0000005732018801E-3</v>
      </c>
      <c r="M317" s="261">
        <v>2.0000005732018801E-3</v>
      </c>
      <c r="N317" s="261">
        <v>1.5750004513964799E-2</v>
      </c>
      <c r="O317" s="261">
        <v>1.5750004513964799E-2</v>
      </c>
      <c r="P317" s="261">
        <v>5.3971900998377301E-2</v>
      </c>
    </row>
    <row r="318" spans="1:16" x14ac:dyDescent="0.25">
      <c r="A318" s="259">
        <v>2021</v>
      </c>
      <c r="B318" s="259">
        <v>2004</v>
      </c>
      <c r="C318" s="260" t="str">
        <f t="shared" si="4"/>
        <v>2021_2004</v>
      </c>
      <c r="D318" s="261">
        <v>2.8278177215170022E-2</v>
      </c>
      <c r="E318" s="261">
        <v>4.3309843203418776E-2</v>
      </c>
      <c r="F318" s="261">
        <v>8.8932768175641205E-2</v>
      </c>
      <c r="G318" s="261">
        <v>8.0203426001185397E-3</v>
      </c>
      <c r="H318" s="261">
        <v>1.7124871475448</v>
      </c>
      <c r="I318" s="261">
        <v>3.3299052230396503E-2</v>
      </c>
      <c r="J318" s="261">
        <v>5.2091840810060498E-2</v>
      </c>
      <c r="K318" s="261">
        <v>2.0219340599359999E-4</v>
      </c>
      <c r="L318" s="261">
        <v>2.0000005732018801E-3</v>
      </c>
      <c r="M318" s="261">
        <v>2.0000005732018801E-3</v>
      </c>
      <c r="N318" s="261">
        <v>1.5750004513964799E-2</v>
      </c>
      <c r="O318" s="261">
        <v>1.5750004513964799E-2</v>
      </c>
      <c r="P318" s="261">
        <v>5.44472026973713E-2</v>
      </c>
    </row>
    <row r="319" spans="1:16" x14ac:dyDescent="0.25">
      <c r="A319" s="259">
        <v>2021</v>
      </c>
      <c r="B319" s="259">
        <v>2005</v>
      </c>
      <c r="C319" s="260" t="str">
        <f t="shared" si="4"/>
        <v>2021_2005</v>
      </c>
      <c r="D319" s="261">
        <v>2.7059997625171407E-2</v>
      </c>
      <c r="E319" s="261">
        <v>4.1447164839382891E-2</v>
      </c>
      <c r="F319" s="261">
        <v>8.8703807543830698E-2</v>
      </c>
      <c r="G319" s="261">
        <v>7.4564913787408798E-3</v>
      </c>
      <c r="H319" s="261">
        <v>1.7125327871257201</v>
      </c>
      <c r="I319" s="261">
        <v>3.21884059863973E-2</v>
      </c>
      <c r="J319" s="261">
        <v>5.1957728479715803E-2</v>
      </c>
      <c r="K319" s="261">
        <v>2.0207553216752E-4</v>
      </c>
      <c r="L319" s="261">
        <v>2.0000005732018801E-3</v>
      </c>
      <c r="M319" s="261">
        <v>2.0000005732018801E-3</v>
      </c>
      <c r="N319" s="261">
        <v>1.5750004513964799E-2</v>
      </c>
      <c r="O319" s="261">
        <v>1.5750004513964799E-2</v>
      </c>
      <c r="P319" s="261">
        <v>5.4307026402562998E-2</v>
      </c>
    </row>
    <row r="320" spans="1:16" x14ac:dyDescent="0.25">
      <c r="A320" s="259">
        <v>2021</v>
      </c>
      <c r="B320" s="259">
        <v>2006</v>
      </c>
      <c r="C320" s="260" t="str">
        <f t="shared" si="4"/>
        <v>2021_2006</v>
      </c>
      <c r="D320" s="261">
        <v>2.7548163335651726E-2</v>
      </c>
      <c r="E320" s="261">
        <v>4.1877546513477699E-2</v>
      </c>
      <c r="F320" s="261">
        <v>8.8735724656861401E-2</v>
      </c>
      <c r="G320" s="261">
        <v>6.4363181786450197E-3</v>
      </c>
      <c r="H320" s="261">
        <v>1.7131213453127401</v>
      </c>
      <c r="I320" s="261">
        <v>2.73702137266215E-2</v>
      </c>
      <c r="J320" s="261">
        <v>5.19764237391259E-2</v>
      </c>
      <c r="K320" s="261">
        <v>2.0194097560142E-4</v>
      </c>
      <c r="L320" s="261">
        <v>2.0000005732018801E-3</v>
      </c>
      <c r="M320" s="261">
        <v>2.0000005732018801E-3</v>
      </c>
      <c r="N320" s="261">
        <v>1.5750004513964799E-2</v>
      </c>
      <c r="O320" s="261">
        <v>1.5750004513964799E-2</v>
      </c>
      <c r="P320" s="261">
        <v>5.4326566978644797E-2</v>
      </c>
    </row>
    <row r="321" spans="1:16" x14ac:dyDescent="0.25">
      <c r="A321" s="259">
        <v>2021</v>
      </c>
      <c r="B321" s="259">
        <v>2007</v>
      </c>
      <c r="C321" s="260" t="str">
        <f t="shared" si="4"/>
        <v>2021_2007</v>
      </c>
      <c r="D321" s="261">
        <v>2.6435360433393465E-2</v>
      </c>
      <c r="E321" s="261">
        <v>4.0533247922487727E-2</v>
      </c>
      <c r="F321" s="261">
        <v>8.8210115253367805E-2</v>
      </c>
      <c r="G321" s="261">
        <v>6.5193557116863601E-3</v>
      </c>
      <c r="H321" s="261">
        <v>1.7047100951069001</v>
      </c>
      <c r="I321" s="261">
        <v>2.9443761318778499E-2</v>
      </c>
      <c r="J321" s="261">
        <v>5.1668551152488598E-2</v>
      </c>
      <c r="K321" s="261">
        <v>2.02169137838056E-4</v>
      </c>
      <c r="L321" s="261">
        <v>2.0000005732018801E-3</v>
      </c>
      <c r="M321" s="261">
        <v>2.0000005732018801E-3</v>
      </c>
      <c r="N321" s="261">
        <v>1.5750004513964799E-2</v>
      </c>
      <c r="O321" s="261">
        <v>1.5750004513964799E-2</v>
      </c>
      <c r="P321" s="261">
        <v>5.4004773759804101E-2</v>
      </c>
    </row>
    <row r="322" spans="1:16" x14ac:dyDescent="0.25">
      <c r="A322" s="259">
        <v>2021</v>
      </c>
      <c r="B322" s="259">
        <v>2008</v>
      </c>
      <c r="C322" s="260" t="str">
        <f t="shared" si="4"/>
        <v>2021_2008</v>
      </c>
      <c r="D322" s="261">
        <v>2.5835047037115994E-2</v>
      </c>
      <c r="E322" s="261">
        <v>3.9312947472055632E-2</v>
      </c>
      <c r="F322" s="261">
        <v>1.5687822568965702E-2</v>
      </c>
      <c r="G322" s="261">
        <v>6.2114174777197001E-3</v>
      </c>
      <c r="H322" s="261">
        <v>3.2895455580745997E-2</v>
      </c>
      <c r="I322" s="261">
        <v>2.8946790054227001E-2</v>
      </c>
      <c r="J322" s="261">
        <v>5.0856154381679298E-3</v>
      </c>
      <c r="K322" s="261">
        <v>2.3078110301737699E-4</v>
      </c>
      <c r="L322" s="261">
        <v>2.0000005732018801E-3</v>
      </c>
      <c r="M322" s="261">
        <v>2.0000005732018801E-3</v>
      </c>
      <c r="N322" s="261">
        <v>1.5750004513964799E-2</v>
      </c>
      <c r="O322" s="261">
        <v>1.5750004513964799E-2</v>
      </c>
      <c r="P322" s="261">
        <v>5.3155644011976004E-3</v>
      </c>
    </row>
    <row r="323" spans="1:16" x14ac:dyDescent="0.25">
      <c r="A323" s="259">
        <v>2021</v>
      </c>
      <c r="B323" s="259">
        <v>2009</v>
      </c>
      <c r="C323" s="260" t="str">
        <f t="shared" si="4"/>
        <v>2021_2009</v>
      </c>
      <c r="D323" s="261">
        <v>2.5272171619757443E-2</v>
      </c>
      <c r="E323" s="261">
        <v>3.8455023582922868E-2</v>
      </c>
      <c r="F323" s="261">
        <v>1.53986210811685E-2</v>
      </c>
      <c r="G323" s="261">
        <v>5.7588512038929396E-3</v>
      </c>
      <c r="H323" s="261">
        <v>3.2495338304125203E-2</v>
      </c>
      <c r="I323" s="261">
        <v>2.7448234717816301E-2</v>
      </c>
      <c r="J323" s="261">
        <v>4.9433112233748001E-3</v>
      </c>
      <c r="K323" s="261">
        <v>2.5934796048517999E-4</v>
      </c>
      <c r="L323" s="261">
        <v>2.0000005732018801E-3</v>
      </c>
      <c r="M323" s="261">
        <v>2.0000005732018801E-3</v>
      </c>
      <c r="N323" s="261">
        <v>1.5750004513964799E-2</v>
      </c>
      <c r="O323" s="261">
        <v>1.5750004513964799E-2</v>
      </c>
      <c r="P323" s="261">
        <v>5.1668258212771304E-3</v>
      </c>
    </row>
    <row r="324" spans="1:16" x14ac:dyDescent="0.25">
      <c r="A324" s="259">
        <v>2021</v>
      </c>
      <c r="B324" s="259">
        <v>2010</v>
      </c>
      <c r="C324" s="260" t="str">
        <f t="shared" si="4"/>
        <v>2021_2010</v>
      </c>
      <c r="D324" s="261">
        <v>2.3999600736155976E-2</v>
      </c>
      <c r="E324" s="261">
        <v>3.6448217917175028E-2</v>
      </c>
      <c r="F324" s="261">
        <v>1.51063293137215E-2</v>
      </c>
      <c r="G324" s="261">
        <v>5.4508274419183596E-3</v>
      </c>
      <c r="H324" s="261">
        <v>3.2187954866482203E-2</v>
      </c>
      <c r="I324" s="261">
        <v>2.65304221444321E-2</v>
      </c>
      <c r="J324" s="261">
        <v>4.8101449139771602E-3</v>
      </c>
      <c r="K324" s="261">
        <v>3.1577569657735099E-4</v>
      </c>
      <c r="L324" s="261">
        <v>2.0000005732018801E-3</v>
      </c>
      <c r="M324" s="261">
        <v>2.0000005732018801E-3</v>
      </c>
      <c r="N324" s="261">
        <v>1.5750004513964799E-2</v>
      </c>
      <c r="O324" s="261">
        <v>1.5750004513964799E-2</v>
      </c>
      <c r="P324" s="261">
        <v>5.0276383222852801E-3</v>
      </c>
    </row>
    <row r="325" spans="1:16" x14ac:dyDescent="0.25">
      <c r="A325" s="259">
        <v>2021</v>
      </c>
      <c r="B325" s="259">
        <v>2011</v>
      </c>
      <c r="C325" s="260" t="str">
        <f t="shared" si="4"/>
        <v>2021_2011</v>
      </c>
      <c r="D325" s="261">
        <v>2.482560824833327E-2</v>
      </c>
      <c r="E325" s="261">
        <v>3.7676492239833062E-2</v>
      </c>
      <c r="F325" s="261">
        <v>1.45967170043932E-2</v>
      </c>
      <c r="G325" s="261">
        <v>5.7077009371145201E-3</v>
      </c>
      <c r="H325" s="261">
        <v>3.1648435770823602E-2</v>
      </c>
      <c r="I325" s="261">
        <v>2.6052413530544698E-2</v>
      </c>
      <c r="J325" s="261">
        <v>4.6488362289483004E-3</v>
      </c>
      <c r="K325" s="261">
        <v>4.28618161775698E-4</v>
      </c>
      <c r="L325" s="261">
        <v>2.0000005732018801E-3</v>
      </c>
      <c r="M325" s="261">
        <v>2.0000005732018801E-3</v>
      </c>
      <c r="N325" s="261">
        <v>1.5750004513964799E-2</v>
      </c>
      <c r="O325" s="261">
        <v>1.5750004513964799E-2</v>
      </c>
      <c r="P325" s="261">
        <v>4.8590359743161003E-3</v>
      </c>
    </row>
    <row r="326" spans="1:16" x14ac:dyDescent="0.25">
      <c r="A326" s="259">
        <v>2021</v>
      </c>
      <c r="B326" s="259">
        <v>2012</v>
      </c>
      <c r="C326" s="260" t="str">
        <f t="shared" si="4"/>
        <v>2021_2012</v>
      </c>
      <c r="D326" s="261">
        <v>2.2705252040232764E-2</v>
      </c>
      <c r="E326" s="261">
        <v>3.443476968063184E-2</v>
      </c>
      <c r="F326" s="261">
        <v>1.41697523757752E-2</v>
      </c>
      <c r="G326" s="261">
        <v>5.1900402262413997E-3</v>
      </c>
      <c r="H326" s="261">
        <v>3.1195065477616801E-2</v>
      </c>
      <c r="I326" s="261">
        <v>2.50303947760331E-2</v>
      </c>
      <c r="J326" s="261">
        <v>4.4890718186027601E-3</v>
      </c>
      <c r="K326" s="261">
        <v>6.2560903446021404E-4</v>
      </c>
      <c r="L326" s="261">
        <v>2.0000005732018801E-3</v>
      </c>
      <c r="M326" s="261">
        <v>2.0000005732018801E-3</v>
      </c>
      <c r="N326" s="261">
        <v>1.5750004513964799E-2</v>
      </c>
      <c r="O326" s="261">
        <v>1.5750004513964799E-2</v>
      </c>
      <c r="P326" s="261">
        <v>4.6920477262788101E-3</v>
      </c>
    </row>
    <row r="327" spans="1:16" x14ac:dyDescent="0.25">
      <c r="A327" s="259">
        <v>2021</v>
      </c>
      <c r="B327" s="259">
        <v>2013</v>
      </c>
      <c r="C327" s="260" t="str">
        <f t="shared" si="4"/>
        <v>2021_2013</v>
      </c>
      <c r="D327" s="261">
        <v>2.2027477870440931E-2</v>
      </c>
      <c r="E327" s="261">
        <v>3.3467926766873608E-2</v>
      </c>
      <c r="F327" s="261">
        <v>1.3577354498365E-2</v>
      </c>
      <c r="G327" s="261">
        <v>4.8579316208243496E-3</v>
      </c>
      <c r="H327" s="261">
        <v>3.0539295714837999E-2</v>
      </c>
      <c r="I327" s="261">
        <v>2.3993443528083101E-2</v>
      </c>
      <c r="J327" s="261">
        <v>4.3025271768251999E-3</v>
      </c>
      <c r="K327" s="261">
        <v>9.3620566746553798E-4</v>
      </c>
      <c r="L327" s="261">
        <v>2.0000005732018801E-3</v>
      </c>
      <c r="M327" s="261">
        <v>2.0000005732018801E-3</v>
      </c>
      <c r="N327" s="261">
        <v>1.5750004513964799E-2</v>
      </c>
      <c r="O327" s="261">
        <v>1.5750004513964799E-2</v>
      </c>
      <c r="P327" s="261">
        <v>4.4970683635796602E-3</v>
      </c>
    </row>
    <row r="328" spans="1:16" x14ac:dyDescent="0.25">
      <c r="A328" s="259">
        <v>2021</v>
      </c>
      <c r="B328" s="259">
        <v>2014</v>
      </c>
      <c r="C328" s="260" t="str">
        <f t="shared" si="4"/>
        <v>2021_2014</v>
      </c>
      <c r="D328" s="261">
        <v>2.2111657210573885E-2</v>
      </c>
      <c r="E328" s="261">
        <v>3.3514903368856118E-2</v>
      </c>
      <c r="F328" s="261">
        <v>1.3341459862423299E-2</v>
      </c>
      <c r="G328" s="261">
        <v>4.8991513075121503E-3</v>
      </c>
      <c r="H328" s="261">
        <v>3.0314924656189401E-2</v>
      </c>
      <c r="I328" s="261">
        <v>2.3378428959475998E-2</v>
      </c>
      <c r="J328" s="261">
        <v>4.1511196900917901E-3</v>
      </c>
      <c r="K328" s="261">
        <v>1.30653564835281E-3</v>
      </c>
      <c r="L328" s="261">
        <v>2.0000005732018801E-3</v>
      </c>
      <c r="M328" s="261">
        <v>2.0000005732018801E-3</v>
      </c>
      <c r="N328" s="261">
        <v>1.5750004513964799E-2</v>
      </c>
      <c r="O328" s="261">
        <v>1.5750004513964799E-2</v>
      </c>
      <c r="P328" s="261">
        <v>4.3388149021569298E-3</v>
      </c>
    </row>
    <row r="329" spans="1:16" x14ac:dyDescent="0.25">
      <c r="A329" s="259">
        <v>2021</v>
      </c>
      <c r="B329" s="259">
        <v>2015</v>
      </c>
      <c r="C329" s="260" t="str">
        <f t="shared" si="4"/>
        <v>2021_2015</v>
      </c>
      <c r="D329" s="261">
        <v>2.1664166180406185E-2</v>
      </c>
      <c r="E329" s="261">
        <v>3.2904655653436289E-2</v>
      </c>
      <c r="F329" s="261">
        <v>1.27870958437497E-2</v>
      </c>
      <c r="G329" s="261">
        <v>4.7058729549454203E-3</v>
      </c>
      <c r="H329" s="261">
        <v>2.9702302976747301E-2</v>
      </c>
      <c r="I329" s="261">
        <v>2.2338029397772401E-2</v>
      </c>
      <c r="J329" s="261">
        <v>3.9555487945528702E-3</v>
      </c>
      <c r="K329" s="261">
        <v>1.6499883417213201E-3</v>
      </c>
      <c r="L329" s="261">
        <v>2.0000005732018801E-3</v>
      </c>
      <c r="M329" s="261">
        <v>2.0000005732018801E-3</v>
      </c>
      <c r="N329" s="261">
        <v>1.5750004513964799E-2</v>
      </c>
      <c r="O329" s="261">
        <v>1.5750004513964799E-2</v>
      </c>
      <c r="P329" s="261">
        <v>4.1344011585547303E-3</v>
      </c>
    </row>
    <row r="330" spans="1:16" x14ac:dyDescent="0.25">
      <c r="A330" s="259">
        <v>2021</v>
      </c>
      <c r="B330" s="259">
        <v>2016</v>
      </c>
      <c r="C330" s="260" t="str">
        <f t="shared" si="4"/>
        <v>2021_2016</v>
      </c>
      <c r="D330" s="261">
        <v>2.1184530950375841E-2</v>
      </c>
      <c r="E330" s="261">
        <v>3.1928622938098873E-2</v>
      </c>
      <c r="F330" s="261">
        <v>1.27231212801981E-2</v>
      </c>
      <c r="G330" s="261">
        <v>4.55226432597035E-3</v>
      </c>
      <c r="H330" s="261">
        <v>2.97159001955534E-2</v>
      </c>
      <c r="I330" s="261">
        <v>2.1484142460057198E-2</v>
      </c>
      <c r="J330" s="261">
        <v>3.81038699665332E-3</v>
      </c>
      <c r="K330" s="261">
        <v>1.9002167789299799E-3</v>
      </c>
      <c r="L330" s="261">
        <v>2.0000005732018801E-3</v>
      </c>
      <c r="M330" s="261">
        <v>2.0000005732018801E-3</v>
      </c>
      <c r="N330" s="261">
        <v>1.5750004513964799E-2</v>
      </c>
      <c r="O330" s="261">
        <v>1.5750004513964799E-2</v>
      </c>
      <c r="P330" s="261">
        <v>3.9826757883001003E-3</v>
      </c>
    </row>
    <row r="331" spans="1:16" x14ac:dyDescent="0.25">
      <c r="A331" s="259">
        <v>2021</v>
      </c>
      <c r="B331" s="259">
        <v>2017</v>
      </c>
      <c r="C331" s="260" t="str">
        <f t="shared" si="4"/>
        <v>2021_2017</v>
      </c>
      <c r="D331" s="261">
        <v>2.0454792411260997E-2</v>
      </c>
      <c r="E331" s="261">
        <v>3.0937510989766357E-2</v>
      </c>
      <c r="F331" s="261">
        <v>1.1991132261991701E-2</v>
      </c>
      <c r="G331" s="261">
        <v>4.4364331030239002E-3</v>
      </c>
      <c r="H331" s="261">
        <v>2.8918121598789499E-2</v>
      </c>
      <c r="I331" s="261">
        <v>2.0870954410685202E-2</v>
      </c>
      <c r="J331" s="261">
        <v>3.5854427780422598E-3</v>
      </c>
      <c r="K331" s="261">
        <v>2.0318581072782099E-3</v>
      </c>
      <c r="L331" s="261">
        <v>2.0000005732018801E-3</v>
      </c>
      <c r="M331" s="261">
        <v>2.0000005732018801E-3</v>
      </c>
      <c r="N331" s="261">
        <v>1.5750004513964799E-2</v>
      </c>
      <c r="O331" s="261">
        <v>1.5750004513964799E-2</v>
      </c>
      <c r="P331" s="261">
        <v>3.7475605902986399E-3</v>
      </c>
    </row>
    <row r="332" spans="1:16" x14ac:dyDescent="0.25">
      <c r="A332" s="259">
        <v>2021</v>
      </c>
      <c r="B332" s="259">
        <v>2018</v>
      </c>
      <c r="C332" s="260" t="str">
        <f t="shared" si="4"/>
        <v>2021_2018</v>
      </c>
      <c r="D332" s="261">
        <v>1.9835320630847853E-2</v>
      </c>
      <c r="E332" s="261">
        <v>2.9993037619563751E-2</v>
      </c>
      <c r="F332" s="261">
        <v>1.1483004508293501E-2</v>
      </c>
      <c r="G332" s="261">
        <v>4.0245977617575602E-3</v>
      </c>
      <c r="H332" s="261">
        <v>2.8381832248309501E-2</v>
      </c>
      <c r="I332" s="261">
        <v>1.89722317769676E-2</v>
      </c>
      <c r="J332" s="261">
        <v>3.3756647528039702E-3</v>
      </c>
      <c r="K332" s="261">
        <v>2.1192751189200399E-3</v>
      </c>
      <c r="L332" s="261">
        <v>2.0000005732018801E-3</v>
      </c>
      <c r="M332" s="261">
        <v>2.0000005732018801E-3</v>
      </c>
      <c r="N332" s="261">
        <v>1.5750004513964799E-2</v>
      </c>
      <c r="O332" s="261">
        <v>1.5750004513964799E-2</v>
      </c>
      <c r="P332" s="261">
        <v>3.5282973336352801E-3</v>
      </c>
    </row>
    <row r="333" spans="1:16" x14ac:dyDescent="0.25">
      <c r="A333" s="259">
        <v>2021</v>
      </c>
      <c r="B333" s="259">
        <v>2019</v>
      </c>
      <c r="C333" s="260" t="str">
        <f t="shared" si="4"/>
        <v>2021_2019</v>
      </c>
      <c r="D333" s="261">
        <v>1.9229320403386412E-2</v>
      </c>
      <c r="E333" s="261">
        <v>2.9059078054310818E-2</v>
      </c>
      <c r="F333" s="261">
        <v>1.10011960153095E-2</v>
      </c>
      <c r="G333" s="261">
        <v>3.5654189363096898E-3</v>
      </c>
      <c r="H333" s="261">
        <v>2.7889405325758499E-2</v>
      </c>
      <c r="I333" s="261">
        <v>1.7184881188885399E-2</v>
      </c>
      <c r="J333" s="261">
        <v>3.16175201436789E-3</v>
      </c>
      <c r="K333" s="261">
        <v>2.0089622966184E-3</v>
      </c>
      <c r="L333" s="261">
        <v>2.0000005732018801E-3</v>
      </c>
      <c r="M333" s="261">
        <v>2.0000005732018801E-3</v>
      </c>
      <c r="N333" s="261">
        <v>1.5750004513964799E-2</v>
      </c>
      <c r="O333" s="261">
        <v>1.5750004513964799E-2</v>
      </c>
      <c r="P333" s="261">
        <v>3.3047124103908298E-3</v>
      </c>
    </row>
    <row r="334" spans="1:16" x14ac:dyDescent="0.25">
      <c r="A334" s="259">
        <v>2021</v>
      </c>
      <c r="B334" s="259">
        <v>2020</v>
      </c>
      <c r="C334" s="260" t="str">
        <f t="shared" si="4"/>
        <v>2021_2020</v>
      </c>
      <c r="D334" s="261">
        <v>1.8634184001875321E-2</v>
      </c>
      <c r="E334" s="261">
        <v>2.8134811687692766E-2</v>
      </c>
      <c r="F334" s="261">
        <v>1.05242264968486E-2</v>
      </c>
      <c r="G334" s="261">
        <v>3.1559004741047001E-3</v>
      </c>
      <c r="H334" s="261">
        <v>2.7419417528579199E-2</v>
      </c>
      <c r="I334" s="261">
        <v>1.5349140680696099E-2</v>
      </c>
      <c r="J334" s="261">
        <v>2.9413717980725901E-3</v>
      </c>
      <c r="K334" s="261">
        <v>1.44912318308618E-3</v>
      </c>
      <c r="L334" s="261">
        <v>2.0000005732018801E-3</v>
      </c>
      <c r="M334" s="261">
        <v>2.0000005732018801E-3</v>
      </c>
      <c r="N334" s="261">
        <v>1.5750004513964799E-2</v>
      </c>
      <c r="O334" s="261">
        <v>1.5750004513964799E-2</v>
      </c>
      <c r="P334" s="261">
        <v>3.0743675786373899E-3</v>
      </c>
    </row>
    <row r="335" spans="1:16" x14ac:dyDescent="0.25">
      <c r="A335" s="259">
        <v>2021</v>
      </c>
      <c r="B335" s="259">
        <v>2021</v>
      </c>
      <c r="C335" s="260" t="str">
        <f t="shared" si="4"/>
        <v>2021_2021</v>
      </c>
      <c r="D335" s="261">
        <v>1.8046832389005032E-2</v>
      </c>
      <c r="E335" s="261">
        <v>2.7214648522373344E-2</v>
      </c>
      <c r="F335" s="261">
        <v>2.9406339162393802E-3</v>
      </c>
      <c r="G335" s="261">
        <v>2.7823131366564299E-3</v>
      </c>
      <c r="H335" s="261">
        <v>5.7455587664353601E-3</v>
      </c>
      <c r="I335" s="261">
        <v>1.3791805072530101E-2</v>
      </c>
      <c r="J335" s="261">
        <v>4.52204104008905E-4</v>
      </c>
      <c r="K335" s="261">
        <v>9.0658289617201004E-4</v>
      </c>
      <c r="L335" s="261">
        <v>2.0000005732018801E-3</v>
      </c>
      <c r="M335" s="261">
        <v>2.0000005732018801E-3</v>
      </c>
      <c r="N335" s="261">
        <v>1.5750004513964799E-2</v>
      </c>
      <c r="O335" s="261">
        <v>1.5750004513964799E-2</v>
      </c>
      <c r="P335" s="261">
        <v>4.72650766966195E-4</v>
      </c>
    </row>
    <row r="336" spans="1:16" x14ac:dyDescent="0.25">
      <c r="A336" s="259">
        <v>2022</v>
      </c>
      <c r="B336" s="259">
        <v>1978</v>
      </c>
      <c r="C336" s="260" t="str">
        <f t="shared" si="4"/>
        <v>2022_1978</v>
      </c>
      <c r="D336" s="261">
        <v>3.7934952793746077E-2</v>
      </c>
      <c r="E336" s="261">
        <v>7.8104578514051476E-2</v>
      </c>
      <c r="F336" s="261">
        <v>0.77834960571416101</v>
      </c>
      <c r="G336" s="261">
        <v>1.1643885222328101</v>
      </c>
      <c r="H336" s="261">
        <v>2.0266147403086698</v>
      </c>
      <c r="I336" s="261">
        <v>2.8054508961787001</v>
      </c>
      <c r="J336" s="261">
        <v>0.54285035404319504</v>
      </c>
      <c r="K336" s="261">
        <v>5.19443250710847E-2</v>
      </c>
      <c r="L336" s="261">
        <v>2.0000005732018801E-3</v>
      </c>
      <c r="M336" s="261">
        <v>2.0000005732018801E-3</v>
      </c>
      <c r="N336" s="261">
        <v>1.5750004513964799E-2</v>
      </c>
      <c r="O336" s="261">
        <v>1.5750004513964799E-2</v>
      </c>
      <c r="P336" s="261">
        <v>0.56739563819025896</v>
      </c>
    </row>
    <row r="337" spans="1:16" x14ac:dyDescent="0.25">
      <c r="A337" s="259">
        <v>2022</v>
      </c>
      <c r="B337" s="259">
        <v>1979</v>
      </c>
      <c r="C337" s="260" t="str">
        <f t="shared" si="4"/>
        <v>2022_1979</v>
      </c>
      <c r="D337" s="261">
        <v>3.8133201344467307E-2</v>
      </c>
      <c r="E337" s="261">
        <v>7.729316293058397E-2</v>
      </c>
      <c r="F337" s="261">
        <v>0.78388040074211496</v>
      </c>
      <c r="G337" s="261">
        <v>1.1653178966086599</v>
      </c>
      <c r="H337" s="261">
        <v>2.0200642845167698</v>
      </c>
      <c r="I337" s="261">
        <v>2.7843809371586401</v>
      </c>
      <c r="J337" s="261">
        <v>0.54670773897282499</v>
      </c>
      <c r="K337" s="261">
        <v>5.1751701015623403E-2</v>
      </c>
      <c r="L337" s="261">
        <v>2.0000005732018801E-3</v>
      </c>
      <c r="M337" s="261">
        <v>2.0000005732018801E-3</v>
      </c>
      <c r="N337" s="261">
        <v>1.5750004513964799E-2</v>
      </c>
      <c r="O337" s="261">
        <v>1.5750004513964799E-2</v>
      </c>
      <c r="P337" s="261">
        <v>0.57142743694951403</v>
      </c>
    </row>
    <row r="338" spans="1:16" x14ac:dyDescent="0.25">
      <c r="A338" s="259">
        <v>2022</v>
      </c>
      <c r="B338" s="259">
        <v>1980</v>
      </c>
      <c r="C338" s="260" t="str">
        <f t="shared" si="4"/>
        <v>2022_1980</v>
      </c>
      <c r="D338" s="261">
        <v>3.8065261815613739E-2</v>
      </c>
      <c r="E338" s="261">
        <v>7.4645229086180001E-2</v>
      </c>
      <c r="F338" s="261">
        <v>0.34858137592393901</v>
      </c>
      <c r="G338" s="261">
        <v>0.76912730084216896</v>
      </c>
      <c r="H338" s="261">
        <v>1.77304257906639</v>
      </c>
      <c r="I338" s="261">
        <v>2.2193965714895501</v>
      </c>
      <c r="J338" s="261">
        <v>0.27930974397410002</v>
      </c>
      <c r="K338" s="261">
        <v>4.8722502739862297E-2</v>
      </c>
      <c r="L338" s="261">
        <v>2.0000005732018801E-3</v>
      </c>
      <c r="M338" s="261">
        <v>2.0000005732018801E-3</v>
      </c>
      <c r="N338" s="261">
        <v>1.5750004513964799E-2</v>
      </c>
      <c r="O338" s="261">
        <v>1.5750004513964799E-2</v>
      </c>
      <c r="P338" s="261">
        <v>0.291938891177976</v>
      </c>
    </row>
    <row r="339" spans="1:16" x14ac:dyDescent="0.25">
      <c r="A339" s="259">
        <v>2022</v>
      </c>
      <c r="B339" s="259">
        <v>1981</v>
      </c>
      <c r="C339" s="260" t="str">
        <f t="shared" si="4"/>
        <v>2022_1981</v>
      </c>
      <c r="D339" s="261">
        <v>3.8046248451518216E-2</v>
      </c>
      <c r="E339" s="261">
        <v>5.4440748615625575E-2</v>
      </c>
      <c r="F339" s="261">
        <v>0.34844528966406801</v>
      </c>
      <c r="G339" s="261">
        <v>0.59614016085089805</v>
      </c>
      <c r="H339" s="261">
        <v>1.77471672562206</v>
      </c>
      <c r="I339" s="261">
        <v>1.6852306246129101</v>
      </c>
      <c r="J339" s="261">
        <v>0.27920070137736802</v>
      </c>
      <c r="K339" s="261">
        <v>1.8641331073458701E-2</v>
      </c>
      <c r="L339" s="261">
        <v>2.0000005732018801E-3</v>
      </c>
      <c r="M339" s="261">
        <v>2.0000005732018801E-3</v>
      </c>
      <c r="N339" s="261">
        <v>1.5750004513964799E-2</v>
      </c>
      <c r="O339" s="261">
        <v>1.5750004513964799E-2</v>
      </c>
      <c r="P339" s="261">
        <v>0.29182491815889</v>
      </c>
    </row>
    <row r="340" spans="1:16" x14ac:dyDescent="0.25">
      <c r="A340" s="259">
        <v>2022</v>
      </c>
      <c r="B340" s="259">
        <v>1982</v>
      </c>
      <c r="C340" s="260" t="str">
        <f t="shared" si="4"/>
        <v>2022_1982</v>
      </c>
      <c r="D340" s="261">
        <v>3.8153324079917943E-2</v>
      </c>
      <c r="E340" s="261">
        <v>5.409165581387311E-2</v>
      </c>
      <c r="F340" s="261">
        <v>0.34989065858891799</v>
      </c>
      <c r="G340" s="261">
        <v>0.58061496329815698</v>
      </c>
      <c r="H340" s="261">
        <v>1.7705486609235801</v>
      </c>
      <c r="I340" s="261">
        <v>1.69752947269488</v>
      </c>
      <c r="J340" s="261">
        <v>0.28035884020012602</v>
      </c>
      <c r="K340" s="261">
        <v>1.8609389081254899E-2</v>
      </c>
      <c r="L340" s="261">
        <v>2.0000005732018801E-3</v>
      </c>
      <c r="M340" s="261">
        <v>2.0000005732018801E-3</v>
      </c>
      <c r="N340" s="261">
        <v>1.5750004513964799E-2</v>
      </c>
      <c r="O340" s="261">
        <v>1.5750004513964799E-2</v>
      </c>
      <c r="P340" s="261">
        <v>0.29303542288004802</v>
      </c>
    </row>
    <row r="341" spans="1:16" x14ac:dyDescent="0.25">
      <c r="A341" s="259">
        <v>2022</v>
      </c>
      <c r="B341" s="259">
        <v>1983</v>
      </c>
      <c r="C341" s="260" t="str">
        <f t="shared" si="4"/>
        <v>2022_1983</v>
      </c>
      <c r="D341" s="261">
        <v>3.7624736988479478E-2</v>
      </c>
      <c r="E341" s="261">
        <v>5.3411511854437141E-2</v>
      </c>
      <c r="F341" s="261">
        <v>0.20274410242666499</v>
      </c>
      <c r="G341" s="261">
        <v>0.53214040609545299</v>
      </c>
      <c r="H341" s="261">
        <v>1.5132966051722501</v>
      </c>
      <c r="I341" s="261">
        <v>1.60642869578001</v>
      </c>
      <c r="J341" s="261">
        <v>0.25578247866699899</v>
      </c>
      <c r="K341" s="261">
        <v>1.8556047400019302E-2</v>
      </c>
      <c r="L341" s="261">
        <v>2.0000005732018801E-3</v>
      </c>
      <c r="M341" s="261">
        <v>2.0000005732018801E-3</v>
      </c>
      <c r="N341" s="261">
        <v>1.5750004513964799E-2</v>
      </c>
      <c r="O341" s="261">
        <v>1.5750004513964799E-2</v>
      </c>
      <c r="P341" s="261">
        <v>0.267347827334382</v>
      </c>
    </row>
    <row r="342" spans="1:16" x14ac:dyDescent="0.25">
      <c r="A342" s="259">
        <v>2022</v>
      </c>
      <c r="B342" s="259">
        <v>1984</v>
      </c>
      <c r="C342" s="260" t="str">
        <f t="shared" ref="C342:C405" si="5">CONCATENATE(A342,"_",B342)</f>
        <v>2022_1984</v>
      </c>
      <c r="D342" s="261">
        <v>3.4172219854266078E-2</v>
      </c>
      <c r="E342" s="261">
        <v>5.2505660399783438E-2</v>
      </c>
      <c r="F342" s="261">
        <v>0.34617455372773798</v>
      </c>
      <c r="G342" s="261">
        <v>0.44268159533599899</v>
      </c>
      <c r="H342" s="261">
        <v>1.2826630212615999</v>
      </c>
      <c r="I342" s="261">
        <v>1.4825845965725799</v>
      </c>
      <c r="J342" s="261">
        <v>0.214603336720114</v>
      </c>
      <c r="K342" s="261">
        <v>1.8200871124973299E-2</v>
      </c>
      <c r="L342" s="261">
        <v>2.0000005732018801E-3</v>
      </c>
      <c r="M342" s="261">
        <v>2.0000005732018801E-3</v>
      </c>
      <c r="N342" s="261">
        <v>1.5750004513964799E-2</v>
      </c>
      <c r="O342" s="261">
        <v>1.5750004513964799E-2</v>
      </c>
      <c r="P342" s="261">
        <v>0.22430674731839501</v>
      </c>
    </row>
    <row r="343" spans="1:16" x14ac:dyDescent="0.25">
      <c r="A343" s="259">
        <v>2022</v>
      </c>
      <c r="B343" s="259">
        <v>1985</v>
      </c>
      <c r="C343" s="260" t="str">
        <f t="shared" si="5"/>
        <v>2022_1985</v>
      </c>
      <c r="D343" s="261">
        <v>3.4052080191105685E-2</v>
      </c>
      <c r="E343" s="261">
        <v>5.052343121320934E-2</v>
      </c>
      <c r="F343" s="261">
        <v>0.34452748146294598</v>
      </c>
      <c r="G343" s="261">
        <v>0.35844447022174702</v>
      </c>
      <c r="H343" s="261">
        <v>1.2851660822973501</v>
      </c>
      <c r="I343" s="261">
        <v>1.1041500154688899</v>
      </c>
      <c r="J343" s="261">
        <v>0.21358227032445501</v>
      </c>
      <c r="K343" s="261">
        <v>1.8313360328527501E-2</v>
      </c>
      <c r="L343" s="261">
        <v>2.0000005732018801E-3</v>
      </c>
      <c r="M343" s="261">
        <v>2.0000005732018801E-3</v>
      </c>
      <c r="N343" s="261">
        <v>1.5750004513964799E-2</v>
      </c>
      <c r="O343" s="261">
        <v>1.5750004513964799E-2</v>
      </c>
      <c r="P343" s="261">
        <v>0.22323951283123999</v>
      </c>
    </row>
    <row r="344" spans="1:16" x14ac:dyDescent="0.25">
      <c r="A344" s="259">
        <v>2022</v>
      </c>
      <c r="B344" s="259">
        <v>1986</v>
      </c>
      <c r="C344" s="260" t="str">
        <f t="shared" si="5"/>
        <v>2022_1986</v>
      </c>
      <c r="D344" s="261">
        <v>3.399494653359815E-2</v>
      </c>
      <c r="E344" s="261">
        <v>4.7661438105443585E-2</v>
      </c>
      <c r="F344" s="261">
        <v>0.34366224792337302</v>
      </c>
      <c r="G344" s="261">
        <v>0.360266979399327</v>
      </c>
      <c r="H344" s="261">
        <v>1.28660887550254</v>
      </c>
      <c r="I344" s="261">
        <v>1.0963622645951301</v>
      </c>
      <c r="J344" s="261">
        <v>0.21304588773181601</v>
      </c>
      <c r="K344" s="261">
        <v>1.8424135953982498E-2</v>
      </c>
      <c r="L344" s="261">
        <v>2.0000005732018801E-3</v>
      </c>
      <c r="M344" s="261">
        <v>2.0000005732018801E-3</v>
      </c>
      <c r="N344" s="261">
        <v>1.5750004513964799E-2</v>
      </c>
      <c r="O344" s="261">
        <v>1.5750004513964799E-2</v>
      </c>
      <c r="P344" s="261">
        <v>0.222678877397923</v>
      </c>
    </row>
    <row r="345" spans="1:16" x14ac:dyDescent="0.25">
      <c r="A345" s="259">
        <v>2022</v>
      </c>
      <c r="B345" s="259">
        <v>1987</v>
      </c>
      <c r="C345" s="260" t="str">
        <f t="shared" si="5"/>
        <v>2022_1987</v>
      </c>
      <c r="D345" s="261">
        <v>3.3992157250463888E-2</v>
      </c>
      <c r="E345" s="261">
        <v>4.7485543230970713E-2</v>
      </c>
      <c r="F345" s="261">
        <v>0.343609923527183</v>
      </c>
      <c r="G345" s="261">
        <v>0.36193813386642898</v>
      </c>
      <c r="H345" s="261">
        <v>1.2848618330738</v>
      </c>
      <c r="I345" s="261">
        <v>1.08724663743317</v>
      </c>
      <c r="J345" s="261">
        <v>0.21301345036779401</v>
      </c>
      <c r="K345" s="261">
        <v>1.8518661915171101E-2</v>
      </c>
      <c r="L345" s="261">
        <v>2.0000005732018801E-3</v>
      </c>
      <c r="M345" s="261">
        <v>2.0000005732018801E-3</v>
      </c>
      <c r="N345" s="261">
        <v>1.5750004513964799E-2</v>
      </c>
      <c r="O345" s="261">
        <v>1.5750004513964799E-2</v>
      </c>
      <c r="P345" s="261">
        <v>0.222644973360239</v>
      </c>
    </row>
    <row r="346" spans="1:16" x14ac:dyDescent="0.25">
      <c r="A346" s="259">
        <v>2022</v>
      </c>
      <c r="B346" s="259">
        <v>1988</v>
      </c>
      <c r="C346" s="260" t="str">
        <f t="shared" si="5"/>
        <v>2022_1988</v>
      </c>
      <c r="D346" s="261">
        <v>3.3981352163284462E-2</v>
      </c>
      <c r="E346" s="261">
        <v>4.737038947120218E-2</v>
      </c>
      <c r="F346" s="261">
        <v>0.34376004093797802</v>
      </c>
      <c r="G346" s="261">
        <v>0.364644016254908</v>
      </c>
      <c r="H346" s="261">
        <v>1.28182264447813</v>
      </c>
      <c r="I346" s="261">
        <v>1.0797845198211</v>
      </c>
      <c r="J346" s="261">
        <v>0.21310651237050199</v>
      </c>
      <c r="K346" s="261">
        <v>1.86496733477894E-2</v>
      </c>
      <c r="L346" s="261">
        <v>2.0000005732018801E-3</v>
      </c>
      <c r="M346" s="261">
        <v>2.0000005732018801E-3</v>
      </c>
      <c r="N346" s="261">
        <v>1.5750004513964799E-2</v>
      </c>
      <c r="O346" s="261">
        <v>1.5750004513964799E-2</v>
      </c>
      <c r="P346" s="261">
        <v>0.22274224321375299</v>
      </c>
    </row>
    <row r="347" spans="1:16" x14ac:dyDescent="0.25">
      <c r="A347" s="259">
        <v>2022</v>
      </c>
      <c r="B347" s="259">
        <v>1989</v>
      </c>
      <c r="C347" s="260" t="str">
        <f t="shared" si="5"/>
        <v>2022_1989</v>
      </c>
      <c r="D347" s="261">
        <v>3.4079648795440655E-2</v>
      </c>
      <c r="E347" s="261">
        <v>4.7203579885681288E-2</v>
      </c>
      <c r="F347" s="261">
        <v>0.344866388577726</v>
      </c>
      <c r="G347" s="261">
        <v>0.36756843661586303</v>
      </c>
      <c r="H347" s="261">
        <v>1.28135127915994</v>
      </c>
      <c r="I347" s="261">
        <v>1.0664671389121401</v>
      </c>
      <c r="J347" s="261">
        <v>0.21379236837148599</v>
      </c>
      <c r="K347" s="261">
        <v>1.8795619792580098E-2</v>
      </c>
      <c r="L347" s="261">
        <v>2.0000005732018801E-3</v>
      </c>
      <c r="M347" s="261">
        <v>2.0000005732018801E-3</v>
      </c>
      <c r="N347" s="261">
        <v>1.5750004513964799E-2</v>
      </c>
      <c r="O347" s="261">
        <v>1.5750004513964799E-2</v>
      </c>
      <c r="P347" s="261">
        <v>0.223459110579661</v>
      </c>
    </row>
    <row r="348" spans="1:16" x14ac:dyDescent="0.25">
      <c r="A348" s="259">
        <v>2022</v>
      </c>
      <c r="B348" s="259">
        <v>1990</v>
      </c>
      <c r="C348" s="260" t="str">
        <f t="shared" si="5"/>
        <v>2022_1990</v>
      </c>
      <c r="D348" s="261">
        <v>3.3572425480498776E-2</v>
      </c>
      <c r="E348" s="261">
        <v>4.7146741670302313E-2</v>
      </c>
      <c r="F348" s="261">
        <v>0.33782001897896802</v>
      </c>
      <c r="G348" s="261">
        <v>0.36851575746958998</v>
      </c>
      <c r="H348" s="261">
        <v>1.29793154268336</v>
      </c>
      <c r="I348" s="261">
        <v>1.06375469661358</v>
      </c>
      <c r="J348" s="261">
        <v>0.20942412578585201</v>
      </c>
      <c r="K348" s="261">
        <v>1.88154163561529E-2</v>
      </c>
      <c r="L348" s="261">
        <v>2.0000005732018801E-3</v>
      </c>
      <c r="M348" s="261">
        <v>2.0000005732018801E-3</v>
      </c>
      <c r="N348" s="261">
        <v>1.5750004513964799E-2</v>
      </c>
      <c r="O348" s="261">
        <v>1.5750004513964799E-2</v>
      </c>
      <c r="P348" s="261">
        <v>0.21889335544809299</v>
      </c>
    </row>
    <row r="349" spans="1:16" x14ac:dyDescent="0.25">
      <c r="A349" s="259">
        <v>2022</v>
      </c>
      <c r="B349" s="259">
        <v>1991</v>
      </c>
      <c r="C349" s="260" t="str">
        <f t="shared" si="5"/>
        <v>2022_1991</v>
      </c>
      <c r="D349" s="261">
        <v>3.3932047574705249E-2</v>
      </c>
      <c r="E349" s="261">
        <v>4.7012645950886792E-2</v>
      </c>
      <c r="F349" s="261">
        <v>0.34302071895373998</v>
      </c>
      <c r="G349" s="261">
        <v>0.36764903965291301</v>
      </c>
      <c r="H349" s="261">
        <v>1.28545246798653</v>
      </c>
      <c r="I349" s="261">
        <v>1.06371386558199</v>
      </c>
      <c r="J349" s="261">
        <v>0.21264818589035001</v>
      </c>
      <c r="K349" s="261">
        <v>1.0512391646419501E-2</v>
      </c>
      <c r="L349" s="261">
        <v>2.0000005732018801E-3</v>
      </c>
      <c r="M349" s="261">
        <v>2.0000005732018801E-3</v>
      </c>
      <c r="N349" s="261">
        <v>1.5750004513964799E-2</v>
      </c>
      <c r="O349" s="261">
        <v>1.5750004513964799E-2</v>
      </c>
      <c r="P349" s="261">
        <v>0.22226319324396299</v>
      </c>
    </row>
    <row r="350" spans="1:16" x14ac:dyDescent="0.25">
      <c r="A350" s="259">
        <v>2022</v>
      </c>
      <c r="B350" s="259">
        <v>1992</v>
      </c>
      <c r="C350" s="260" t="str">
        <f t="shared" si="5"/>
        <v>2022_1992</v>
      </c>
      <c r="D350" s="261">
        <v>3.3920378893855983E-2</v>
      </c>
      <c r="E350" s="261">
        <v>4.6912166489432229E-2</v>
      </c>
      <c r="F350" s="261">
        <v>0.34234989068960803</v>
      </c>
      <c r="G350" s="261">
        <v>0.36713638053380399</v>
      </c>
      <c r="H350" s="261">
        <v>1.29033497422011</v>
      </c>
      <c r="I350" s="261">
        <v>1.0640589459973999</v>
      </c>
      <c r="J350" s="261">
        <v>0.212232320592631</v>
      </c>
      <c r="K350" s="261">
        <v>1.0490851702773E-2</v>
      </c>
      <c r="L350" s="261">
        <v>2.0000005732018801E-3</v>
      </c>
      <c r="M350" s="261">
        <v>2.0000005732018801E-3</v>
      </c>
      <c r="N350" s="261">
        <v>1.5750004513964799E-2</v>
      </c>
      <c r="O350" s="261">
        <v>1.5750004513964799E-2</v>
      </c>
      <c r="P350" s="261">
        <v>0.221828524362855</v>
      </c>
    </row>
    <row r="351" spans="1:16" x14ac:dyDescent="0.25">
      <c r="A351" s="259">
        <v>2022</v>
      </c>
      <c r="B351" s="259">
        <v>1993</v>
      </c>
      <c r="C351" s="260" t="str">
        <f t="shared" si="5"/>
        <v>2022_1993</v>
      </c>
      <c r="D351" s="261">
        <v>2.8301374540650414E-2</v>
      </c>
      <c r="E351" s="261">
        <v>4.3831416836145325E-2</v>
      </c>
      <c r="F351" s="261">
        <v>8.9169090304654794E-2</v>
      </c>
      <c r="G351" s="261">
        <v>0.36815200486981497</v>
      </c>
      <c r="H351" s="261">
        <v>1.68571039382279</v>
      </c>
      <c r="I351" s="261">
        <v>1.06513902588552</v>
      </c>
      <c r="J351" s="261">
        <v>5.22302650936739E-2</v>
      </c>
      <c r="K351" s="261">
        <v>1.0471941640871099E-2</v>
      </c>
      <c r="L351" s="261">
        <v>2.0000005732018801E-3</v>
      </c>
      <c r="M351" s="261">
        <v>2.0000005732018801E-3</v>
      </c>
      <c r="N351" s="261">
        <v>1.5750004513964799E-2</v>
      </c>
      <c r="O351" s="261">
        <v>1.5750004513964799E-2</v>
      </c>
      <c r="P351" s="261">
        <v>5.4591885912841101E-2</v>
      </c>
    </row>
    <row r="352" spans="1:16" x14ac:dyDescent="0.25">
      <c r="A352" s="259">
        <v>2022</v>
      </c>
      <c r="B352" s="259">
        <v>1994</v>
      </c>
      <c r="C352" s="260" t="str">
        <f t="shared" si="5"/>
        <v>2022_1994</v>
      </c>
      <c r="D352" s="261">
        <v>2.842969892521437E-2</v>
      </c>
      <c r="E352" s="261">
        <v>4.3665188289227712E-2</v>
      </c>
      <c r="F352" s="261">
        <v>8.9515816464449102E-2</v>
      </c>
      <c r="G352" s="261">
        <v>0.373794432189895</v>
      </c>
      <c r="H352" s="261">
        <v>1.6968750524831</v>
      </c>
      <c r="I352" s="261">
        <v>1.04898448712646</v>
      </c>
      <c r="J352" s="261">
        <v>5.2433357882655997E-2</v>
      </c>
      <c r="K352" s="261">
        <v>1.05684699759381E-2</v>
      </c>
      <c r="L352" s="261">
        <v>2.0000005732018801E-3</v>
      </c>
      <c r="M352" s="261">
        <v>2.0000005732018801E-3</v>
      </c>
      <c r="N352" s="261">
        <v>1.5750004513964799E-2</v>
      </c>
      <c r="O352" s="261">
        <v>1.5750004513964799E-2</v>
      </c>
      <c r="P352" s="261">
        <v>5.4804161656530001E-2</v>
      </c>
    </row>
    <row r="353" spans="1:16" x14ac:dyDescent="0.25">
      <c r="A353" s="259">
        <v>2022</v>
      </c>
      <c r="B353" s="259">
        <v>1995</v>
      </c>
      <c r="C353" s="260" t="str">
        <f t="shared" si="5"/>
        <v>2022_1995</v>
      </c>
      <c r="D353" s="261">
        <v>2.8544951123611557E-2</v>
      </c>
      <c r="E353" s="261">
        <v>4.3533560010070832E-2</v>
      </c>
      <c r="F353" s="261">
        <v>9.0031737876528406E-2</v>
      </c>
      <c r="G353" s="261">
        <v>0.37610396354466902</v>
      </c>
      <c r="H353" s="261">
        <v>1.68756138219332</v>
      </c>
      <c r="I353" s="261">
        <v>1.0419382322925099</v>
      </c>
      <c r="J353" s="261">
        <v>5.2735555785856897E-2</v>
      </c>
      <c r="K353" s="261">
        <v>1.0613596547067601E-2</v>
      </c>
      <c r="L353" s="261">
        <v>2.0000005732018801E-3</v>
      </c>
      <c r="M353" s="261">
        <v>2.0000005732018801E-3</v>
      </c>
      <c r="N353" s="261">
        <v>1.5750004513964799E-2</v>
      </c>
      <c r="O353" s="261">
        <v>1.5750004513964799E-2</v>
      </c>
      <c r="P353" s="261">
        <v>5.5120023607930398E-2</v>
      </c>
    </row>
    <row r="354" spans="1:16" x14ac:dyDescent="0.25">
      <c r="A354" s="259">
        <v>2022</v>
      </c>
      <c r="B354" s="259">
        <v>1996</v>
      </c>
      <c r="C354" s="260" t="str">
        <f t="shared" si="5"/>
        <v>2022_1996</v>
      </c>
      <c r="D354" s="261">
        <v>2.8288493951787098E-2</v>
      </c>
      <c r="E354" s="261">
        <v>4.3700711751741471E-2</v>
      </c>
      <c r="F354" s="261">
        <v>8.89453201641313E-2</v>
      </c>
      <c r="G354" s="261">
        <v>0.435088397249906</v>
      </c>
      <c r="H354" s="261">
        <v>1.70413495096068</v>
      </c>
      <c r="I354" s="261">
        <v>1.1698060969753199</v>
      </c>
      <c r="J354" s="261">
        <v>5.2099193062775502E-2</v>
      </c>
      <c r="K354" s="261">
        <v>3.0248592518236799E-3</v>
      </c>
      <c r="L354" s="261">
        <v>2.0000005732018801E-3</v>
      </c>
      <c r="M354" s="261">
        <v>2.0000005732018801E-3</v>
      </c>
      <c r="N354" s="261">
        <v>1.5750004513964799E-2</v>
      </c>
      <c r="O354" s="261">
        <v>1.5750004513964799E-2</v>
      </c>
      <c r="P354" s="261">
        <v>5.4454887386328997E-2</v>
      </c>
    </row>
    <row r="355" spans="1:16" x14ac:dyDescent="0.25">
      <c r="A355" s="259">
        <v>2022</v>
      </c>
      <c r="B355" s="259">
        <v>1997</v>
      </c>
      <c r="C355" s="260" t="str">
        <f t="shared" si="5"/>
        <v>2022_1997</v>
      </c>
      <c r="D355" s="261">
        <v>2.8285153501332049E-2</v>
      </c>
      <c r="E355" s="261">
        <v>4.3012490753337421E-2</v>
      </c>
      <c r="F355" s="261">
        <v>8.8900473040764802E-2</v>
      </c>
      <c r="G355" s="261">
        <v>0.32551822151323501</v>
      </c>
      <c r="H355" s="261">
        <v>1.70507707895283</v>
      </c>
      <c r="I355" s="261">
        <v>0.905173620103504</v>
      </c>
      <c r="J355" s="261">
        <v>5.2072924126599099E-2</v>
      </c>
      <c r="K355" s="261">
        <v>3.0224976849704301E-3</v>
      </c>
      <c r="L355" s="261">
        <v>2.0000005732018801E-3</v>
      </c>
      <c r="M355" s="261">
        <v>2.0000005732018801E-3</v>
      </c>
      <c r="N355" s="261">
        <v>1.5750004513964799E-2</v>
      </c>
      <c r="O355" s="261">
        <v>1.5750004513964799E-2</v>
      </c>
      <c r="P355" s="261">
        <v>5.4427430685425403E-2</v>
      </c>
    </row>
    <row r="356" spans="1:16" x14ac:dyDescent="0.25">
      <c r="A356" s="259">
        <v>2022</v>
      </c>
      <c r="B356" s="259">
        <v>1998</v>
      </c>
      <c r="C356" s="260" t="str">
        <f t="shared" si="5"/>
        <v>2022_1998</v>
      </c>
      <c r="D356" s="261">
        <v>2.8213728169582494E-2</v>
      </c>
      <c r="E356" s="261">
        <v>4.2144293394098156E-2</v>
      </c>
      <c r="F356" s="261">
        <v>8.8609234906693701E-2</v>
      </c>
      <c r="G356" s="261">
        <v>0.224382571719105</v>
      </c>
      <c r="H356" s="261">
        <v>1.7133034385999999</v>
      </c>
      <c r="I356" s="261">
        <v>0.65706613423263105</v>
      </c>
      <c r="J356" s="261">
        <v>5.1902333119155299E-2</v>
      </c>
      <c r="K356" s="261">
        <v>3.0226169270225599E-3</v>
      </c>
      <c r="L356" s="261">
        <v>2.0000005732018801E-3</v>
      </c>
      <c r="M356" s="261">
        <v>2.0000005732018801E-3</v>
      </c>
      <c r="N356" s="261">
        <v>1.5750004513964799E-2</v>
      </c>
      <c r="O356" s="261">
        <v>1.5750004513964799E-2</v>
      </c>
      <c r="P356" s="261">
        <v>5.4249126309611297E-2</v>
      </c>
    </row>
    <row r="357" spans="1:16" x14ac:dyDescent="0.25">
      <c r="A357" s="259">
        <v>2022</v>
      </c>
      <c r="B357" s="259">
        <v>1999</v>
      </c>
      <c r="C357" s="260" t="str">
        <f t="shared" si="5"/>
        <v>2022_1999</v>
      </c>
      <c r="D357" s="261">
        <v>2.822298761400904E-2</v>
      </c>
      <c r="E357" s="261">
        <v>4.1301979481935862E-2</v>
      </c>
      <c r="F357" s="261">
        <v>8.8640821513360807E-2</v>
      </c>
      <c r="G357" s="261">
        <v>0.12642341432531201</v>
      </c>
      <c r="H357" s="261">
        <v>1.7115321841466</v>
      </c>
      <c r="I357" s="261">
        <v>0.41399604739264001</v>
      </c>
      <c r="J357" s="261">
        <v>5.1920834786425799E-2</v>
      </c>
      <c r="K357" s="261">
        <v>3.0272363820540399E-3</v>
      </c>
      <c r="L357" s="261">
        <v>2.0000005732018801E-3</v>
      </c>
      <c r="M357" s="261">
        <v>2.0000005732018801E-3</v>
      </c>
      <c r="N357" s="261">
        <v>1.5750004513964799E-2</v>
      </c>
      <c r="O357" s="261">
        <v>1.5750004513964799E-2</v>
      </c>
      <c r="P357" s="261">
        <v>5.4268464540175899E-2</v>
      </c>
    </row>
    <row r="358" spans="1:16" x14ac:dyDescent="0.25">
      <c r="A358" s="259">
        <v>2022</v>
      </c>
      <c r="B358" s="259">
        <v>2000</v>
      </c>
      <c r="C358" s="260" t="str">
        <f t="shared" si="5"/>
        <v>2022_2000</v>
      </c>
      <c r="D358" s="261">
        <v>2.8227468436575476E-2</v>
      </c>
      <c r="E358" s="261">
        <v>4.1674635553768082E-2</v>
      </c>
      <c r="F358" s="261">
        <v>8.8731798381919205E-2</v>
      </c>
      <c r="G358" s="261">
        <v>3.8750780271577197E-2</v>
      </c>
      <c r="H358" s="261">
        <v>1.71165363053683</v>
      </c>
      <c r="I358" s="261">
        <v>0.191832033520249</v>
      </c>
      <c r="J358" s="261">
        <v>5.1974123946895698E-2</v>
      </c>
      <c r="K358" s="261">
        <v>3.0259924678869301E-3</v>
      </c>
      <c r="L358" s="261">
        <v>2.0000005732018801E-3</v>
      </c>
      <c r="M358" s="261">
        <v>2.0000005732018801E-3</v>
      </c>
      <c r="N358" s="261">
        <v>1.5750004513964799E-2</v>
      </c>
      <c r="O358" s="261">
        <v>1.5750004513964799E-2</v>
      </c>
      <c r="P358" s="261">
        <v>5.4324163200015103E-2</v>
      </c>
    </row>
    <row r="359" spans="1:16" x14ac:dyDescent="0.25">
      <c r="A359" s="259">
        <v>2022</v>
      </c>
      <c r="B359" s="259">
        <v>2001</v>
      </c>
      <c r="C359" s="260" t="str">
        <f t="shared" si="5"/>
        <v>2022_2001</v>
      </c>
      <c r="D359" s="261">
        <v>2.8180327261236763E-2</v>
      </c>
      <c r="E359" s="261">
        <v>4.1577616380113813E-2</v>
      </c>
      <c r="F359" s="261">
        <v>8.8545335977337103E-2</v>
      </c>
      <c r="G359" s="261">
        <v>3.6174215151266002E-2</v>
      </c>
      <c r="H359" s="261">
        <v>1.71453815566604</v>
      </c>
      <c r="I359" s="261">
        <v>0.182964066006749</v>
      </c>
      <c r="J359" s="261">
        <v>5.1864904700763999E-2</v>
      </c>
      <c r="K359" s="261">
        <v>3.0229400374323402E-3</v>
      </c>
      <c r="L359" s="261">
        <v>2.0000005732018801E-3</v>
      </c>
      <c r="M359" s="261">
        <v>2.0000005732018801E-3</v>
      </c>
      <c r="N359" s="261">
        <v>1.5750004513964799E-2</v>
      </c>
      <c r="O359" s="261">
        <v>1.5750004513964799E-2</v>
      </c>
      <c r="P359" s="261">
        <v>5.4210005544226503E-2</v>
      </c>
    </row>
    <row r="360" spans="1:16" x14ac:dyDescent="0.25">
      <c r="A360" s="259">
        <v>2022</v>
      </c>
      <c r="B360" s="259">
        <v>2002</v>
      </c>
      <c r="C360" s="260" t="str">
        <f t="shared" si="5"/>
        <v>2022_2002</v>
      </c>
      <c r="D360" s="261">
        <v>2.8160022774617117E-2</v>
      </c>
      <c r="E360" s="261">
        <v>4.1520411741685033E-2</v>
      </c>
      <c r="F360" s="261">
        <v>8.8342802678195706E-2</v>
      </c>
      <c r="G360" s="261">
        <v>3.4658800519958698E-2</v>
      </c>
      <c r="H360" s="261">
        <v>1.7188799128308601</v>
      </c>
      <c r="I360" s="261">
        <v>0.177776215640777</v>
      </c>
      <c r="J360" s="261">
        <v>5.1746272023585102E-2</v>
      </c>
      <c r="K360" s="261">
        <v>3.0274906034578699E-3</v>
      </c>
      <c r="L360" s="261">
        <v>2.0000005732018801E-3</v>
      </c>
      <c r="M360" s="261">
        <v>2.0000005732018801E-3</v>
      </c>
      <c r="N360" s="261">
        <v>1.5750004513964799E-2</v>
      </c>
      <c r="O360" s="261">
        <v>1.5750004513964799E-2</v>
      </c>
      <c r="P360" s="261">
        <v>5.4086008823810199E-2</v>
      </c>
    </row>
    <row r="361" spans="1:16" x14ac:dyDescent="0.25">
      <c r="A361" s="259">
        <v>2022</v>
      </c>
      <c r="B361" s="259">
        <v>2003</v>
      </c>
      <c r="C361" s="260" t="str">
        <f t="shared" si="5"/>
        <v>2022_2003</v>
      </c>
      <c r="D361" s="261">
        <v>2.8097485413753849E-2</v>
      </c>
      <c r="E361" s="261">
        <v>4.164353350296271E-2</v>
      </c>
      <c r="F361" s="261">
        <v>8.8146955976522001E-2</v>
      </c>
      <c r="G361" s="261">
        <v>3.0935414945654601E-2</v>
      </c>
      <c r="H361" s="261">
        <v>1.7208369698694601</v>
      </c>
      <c r="I361" s="261">
        <v>0.162023513828778</v>
      </c>
      <c r="J361" s="261">
        <v>5.1631555981162799E-2</v>
      </c>
      <c r="K361" s="261">
        <v>3.0331667682146502E-3</v>
      </c>
      <c r="L361" s="261">
        <v>2.0000005732018801E-3</v>
      </c>
      <c r="M361" s="261">
        <v>2.0000005732018801E-3</v>
      </c>
      <c r="N361" s="261">
        <v>1.5750004513964799E-2</v>
      </c>
      <c r="O361" s="261">
        <v>1.5750004513964799E-2</v>
      </c>
      <c r="P361" s="261">
        <v>5.3966105830994503E-2</v>
      </c>
    </row>
    <row r="362" spans="1:16" x14ac:dyDescent="0.25">
      <c r="A362" s="259">
        <v>2022</v>
      </c>
      <c r="B362" s="259">
        <v>2004</v>
      </c>
      <c r="C362" s="260" t="str">
        <f t="shared" si="5"/>
        <v>2022_2004</v>
      </c>
      <c r="D362" s="261">
        <v>2.8272765588170341E-2</v>
      </c>
      <c r="E362" s="261">
        <v>4.3370479597574216E-2</v>
      </c>
      <c r="F362" s="261">
        <v>8.8916488737455904E-2</v>
      </c>
      <c r="G362" s="261">
        <v>7.9810655454751207E-3</v>
      </c>
      <c r="H362" s="261">
        <v>1.71276237695974</v>
      </c>
      <c r="I362" s="261">
        <v>3.3591958576190697E-2</v>
      </c>
      <c r="J362" s="261">
        <v>5.20823052258228E-2</v>
      </c>
      <c r="K362" s="261">
        <v>2.0211840263884199E-4</v>
      </c>
      <c r="L362" s="261">
        <v>2.0000005732018801E-3</v>
      </c>
      <c r="M362" s="261">
        <v>2.0000005732018801E-3</v>
      </c>
      <c r="N362" s="261">
        <v>1.5750004513964799E-2</v>
      </c>
      <c r="O362" s="261">
        <v>1.5750004513964799E-2</v>
      </c>
      <c r="P362" s="261">
        <v>5.4437235956328003E-2</v>
      </c>
    </row>
    <row r="363" spans="1:16" x14ac:dyDescent="0.25">
      <c r="A363" s="259">
        <v>2022</v>
      </c>
      <c r="B363" s="259">
        <v>2005</v>
      </c>
      <c r="C363" s="260" t="str">
        <f t="shared" si="5"/>
        <v>2022_2005</v>
      </c>
      <c r="D363" s="261">
        <v>2.7057538724812771E-2</v>
      </c>
      <c r="E363" s="261">
        <v>4.1502561431279533E-2</v>
      </c>
      <c r="F363" s="261">
        <v>8.8697837738743096E-2</v>
      </c>
      <c r="G363" s="261">
        <v>7.4347607352355802E-3</v>
      </c>
      <c r="H363" s="261">
        <v>1.71271688073794</v>
      </c>
      <c r="I363" s="261">
        <v>3.2542858086313298E-2</v>
      </c>
      <c r="J363" s="261">
        <v>5.1954231701838799E-2</v>
      </c>
      <c r="K363" s="261">
        <v>2.0201119880774101E-4</v>
      </c>
      <c r="L363" s="261">
        <v>2.0000005732018801E-3</v>
      </c>
      <c r="M363" s="261">
        <v>2.0000005732018801E-3</v>
      </c>
      <c r="N363" s="261">
        <v>1.5750004513964799E-2</v>
      </c>
      <c r="O363" s="261">
        <v>1.5750004513964799E-2</v>
      </c>
      <c r="P363" s="261">
        <v>5.4303371515907202E-2</v>
      </c>
    </row>
    <row r="364" spans="1:16" x14ac:dyDescent="0.25">
      <c r="A364" s="259">
        <v>2022</v>
      </c>
      <c r="B364" s="259">
        <v>2006</v>
      </c>
      <c r="C364" s="260" t="str">
        <f t="shared" si="5"/>
        <v>2022_2006</v>
      </c>
      <c r="D364" s="261">
        <v>2.7544763259692261E-2</v>
      </c>
      <c r="E364" s="261">
        <v>4.1931365941543071E-2</v>
      </c>
      <c r="F364" s="261">
        <v>8.8726464803342203E-2</v>
      </c>
      <c r="G364" s="261">
        <v>6.4474193466006399E-3</v>
      </c>
      <c r="H364" s="261">
        <v>1.71325024984723</v>
      </c>
      <c r="I364" s="261">
        <v>2.7706294597823498E-2</v>
      </c>
      <c r="J364" s="261">
        <v>5.1970999834918999E-2</v>
      </c>
      <c r="K364" s="261">
        <v>2.01888810418643E-4</v>
      </c>
      <c r="L364" s="261">
        <v>2.0000005732018801E-3</v>
      </c>
      <c r="M364" s="261">
        <v>2.0000005732018801E-3</v>
      </c>
      <c r="N364" s="261">
        <v>1.5750004513964799E-2</v>
      </c>
      <c r="O364" s="261">
        <v>1.5750004513964799E-2</v>
      </c>
      <c r="P364" s="261">
        <v>5.4320897829557797E-2</v>
      </c>
    </row>
    <row r="365" spans="1:16" x14ac:dyDescent="0.25">
      <c r="A365" s="259">
        <v>2022</v>
      </c>
      <c r="B365" s="259">
        <v>2007</v>
      </c>
      <c r="C365" s="260" t="str">
        <f t="shared" si="5"/>
        <v>2022_2007</v>
      </c>
      <c r="D365" s="261">
        <v>2.6432784660592814E-2</v>
      </c>
      <c r="E365" s="261">
        <v>4.0583245950071338E-2</v>
      </c>
      <c r="F365" s="261">
        <v>8.8200567795015297E-2</v>
      </c>
      <c r="G365" s="261">
        <v>6.5401158669324399E-3</v>
      </c>
      <c r="H365" s="261">
        <v>1.7048331897004401</v>
      </c>
      <c r="I365" s="261">
        <v>2.9911126259742699E-2</v>
      </c>
      <c r="J365" s="261">
        <v>5.1662958785458499E-2</v>
      </c>
      <c r="K365" s="261">
        <v>2.0211701639649701E-4</v>
      </c>
      <c r="L365" s="261">
        <v>2.0000005732018801E-3</v>
      </c>
      <c r="M365" s="261">
        <v>2.0000005732018801E-3</v>
      </c>
      <c r="N365" s="261">
        <v>1.5750004513964799E-2</v>
      </c>
      <c r="O365" s="261">
        <v>1.5750004513964799E-2</v>
      </c>
      <c r="P365" s="261">
        <v>5.3998928530752603E-2</v>
      </c>
    </row>
    <row r="366" spans="1:16" x14ac:dyDescent="0.25">
      <c r="A366" s="259">
        <v>2022</v>
      </c>
      <c r="B366" s="259">
        <v>2008</v>
      </c>
      <c r="C366" s="260" t="str">
        <f t="shared" si="5"/>
        <v>2022_2008</v>
      </c>
      <c r="D366" s="261">
        <v>2.5832996310364797E-2</v>
      </c>
      <c r="E366" s="261">
        <v>3.9359309117608807E-2</v>
      </c>
      <c r="F366" s="261">
        <v>1.6005349028981399E-2</v>
      </c>
      <c r="G366" s="261">
        <v>6.2311871009266403E-3</v>
      </c>
      <c r="H366" s="261">
        <v>3.32338349215648E-2</v>
      </c>
      <c r="I366" s="261">
        <v>2.9492281296381199E-2</v>
      </c>
      <c r="J366" s="261">
        <v>5.2087148076560503E-3</v>
      </c>
      <c r="K366" s="261">
        <v>2.3071600059962699E-4</v>
      </c>
      <c r="L366" s="261">
        <v>2.0000005732018801E-3</v>
      </c>
      <c r="M366" s="261">
        <v>2.0000005732018801E-3</v>
      </c>
      <c r="N366" s="261">
        <v>1.5750004513964799E-2</v>
      </c>
      <c r="O366" s="261">
        <v>1.5750004513964799E-2</v>
      </c>
      <c r="P366" s="261">
        <v>5.4442297779286096E-3</v>
      </c>
    </row>
    <row r="367" spans="1:16" x14ac:dyDescent="0.25">
      <c r="A367" s="259">
        <v>2022</v>
      </c>
      <c r="B367" s="259">
        <v>2009</v>
      </c>
      <c r="C367" s="260" t="str">
        <f t="shared" si="5"/>
        <v>2022_2009</v>
      </c>
      <c r="D367" s="261">
        <v>2.5267812879725318E-2</v>
      </c>
      <c r="E367" s="261">
        <v>3.8498240665673318E-2</v>
      </c>
      <c r="F367" s="261">
        <v>1.5731640657864199E-2</v>
      </c>
      <c r="G367" s="261">
        <v>5.8035024973979096E-3</v>
      </c>
      <c r="H367" s="261">
        <v>3.2848761343351601E-2</v>
      </c>
      <c r="I367" s="261">
        <v>2.8019751942083299E-2</v>
      </c>
      <c r="J367" s="261">
        <v>5.0742438738455298E-3</v>
      </c>
      <c r="K367" s="261">
        <v>2.5926336037500097E-4</v>
      </c>
      <c r="L367" s="261">
        <v>2.0000005732018801E-3</v>
      </c>
      <c r="M367" s="261">
        <v>2.0000005732018801E-3</v>
      </c>
      <c r="N367" s="261">
        <v>1.5750004513964799E-2</v>
      </c>
      <c r="O367" s="261">
        <v>1.5750004513964799E-2</v>
      </c>
      <c r="P367" s="261">
        <v>5.3036786651971101E-3</v>
      </c>
    </row>
    <row r="368" spans="1:16" x14ac:dyDescent="0.25">
      <c r="A368" s="259">
        <v>2022</v>
      </c>
      <c r="B368" s="259">
        <v>2010</v>
      </c>
      <c r="C368" s="260" t="str">
        <f t="shared" si="5"/>
        <v>2022_2010</v>
      </c>
      <c r="D368" s="261">
        <v>2.3995396884994202E-2</v>
      </c>
      <c r="E368" s="261">
        <v>3.6488045987802316E-2</v>
      </c>
      <c r="F368" s="261">
        <v>1.5463457026664001E-2</v>
      </c>
      <c r="G368" s="261">
        <v>5.5040841828106696E-3</v>
      </c>
      <c r="H368" s="261">
        <v>3.2566243995873698E-2</v>
      </c>
      <c r="I368" s="261">
        <v>2.7144905507926899E-2</v>
      </c>
      <c r="J368" s="261">
        <v>4.9501921411613699E-3</v>
      </c>
      <c r="K368" s="261">
        <v>3.1568059650128103E-4</v>
      </c>
      <c r="L368" s="261">
        <v>2.0000005732018801E-3</v>
      </c>
      <c r="M368" s="261">
        <v>2.0000005732018801E-3</v>
      </c>
      <c r="N368" s="261">
        <v>1.5750004513964799E-2</v>
      </c>
      <c r="O368" s="261">
        <v>1.5750004513964799E-2</v>
      </c>
      <c r="P368" s="261">
        <v>5.1740178636323899E-3</v>
      </c>
    </row>
    <row r="369" spans="1:16" x14ac:dyDescent="0.25">
      <c r="A369" s="259">
        <v>2022</v>
      </c>
      <c r="B369" s="259">
        <v>2011</v>
      </c>
      <c r="C369" s="260" t="str">
        <f t="shared" si="5"/>
        <v>2022_2011</v>
      </c>
      <c r="D369" s="261">
        <v>2.482062805638607E-2</v>
      </c>
      <c r="E369" s="261">
        <v>3.771530301995786E-2</v>
      </c>
      <c r="F369" s="261">
        <v>1.4967718695174499E-2</v>
      </c>
      <c r="G369" s="261">
        <v>5.7742212899916899E-3</v>
      </c>
      <c r="H369" s="261">
        <v>3.2045462996284003E-2</v>
      </c>
      <c r="I369" s="261">
        <v>2.6602114460313998E-2</v>
      </c>
      <c r="J369" s="261">
        <v>4.7972765356783104E-3</v>
      </c>
      <c r="K369" s="261">
        <v>4.28460493647136E-4</v>
      </c>
      <c r="L369" s="261">
        <v>2.0000005732018801E-3</v>
      </c>
      <c r="M369" s="261">
        <v>2.0000005732018801E-3</v>
      </c>
      <c r="N369" s="261">
        <v>1.5750004513964799E-2</v>
      </c>
      <c r="O369" s="261">
        <v>1.5750004513964799E-2</v>
      </c>
      <c r="P369" s="261">
        <v>5.01418809302234E-3</v>
      </c>
    </row>
    <row r="370" spans="1:16" x14ac:dyDescent="0.25">
      <c r="A370" s="259">
        <v>2022</v>
      </c>
      <c r="B370" s="259">
        <v>2012</v>
      </c>
      <c r="C370" s="260" t="str">
        <f t="shared" si="5"/>
        <v>2022_2012</v>
      </c>
      <c r="D370" s="261">
        <v>2.2700213599980749E-2</v>
      </c>
      <c r="E370" s="261">
        <v>3.446873952478139E-2</v>
      </c>
      <c r="F370" s="261">
        <v>1.45617315708442E-2</v>
      </c>
      <c r="G370" s="261">
        <v>5.2562906614679397E-3</v>
      </c>
      <c r="H370" s="261">
        <v>3.1614349386746399E-2</v>
      </c>
      <c r="I370" s="261">
        <v>2.5669189620566701E-2</v>
      </c>
      <c r="J370" s="261">
        <v>4.64620302933412E-3</v>
      </c>
      <c r="K370" s="261">
        <v>6.2530454844227405E-4</v>
      </c>
      <c r="L370" s="261">
        <v>2.0000005732018801E-3</v>
      </c>
      <c r="M370" s="261">
        <v>2.0000005732018801E-3</v>
      </c>
      <c r="N370" s="261">
        <v>1.5750004513964799E-2</v>
      </c>
      <c r="O370" s="261">
        <v>1.5750004513964799E-2</v>
      </c>
      <c r="P370" s="261">
        <v>4.8562837131000203E-3</v>
      </c>
    </row>
    <row r="371" spans="1:16" x14ac:dyDescent="0.25">
      <c r="A371" s="259">
        <v>2022</v>
      </c>
      <c r="B371" s="259">
        <v>2013</v>
      </c>
      <c r="C371" s="260" t="str">
        <f t="shared" si="5"/>
        <v>2022_2013</v>
      </c>
      <c r="D371" s="261">
        <v>2.202431515321223E-2</v>
      </c>
      <c r="E371" s="261">
        <v>3.3501638095741998E-2</v>
      </c>
      <c r="F371" s="261">
        <v>1.39931144515534E-2</v>
      </c>
      <c r="G371" s="261">
        <v>4.9329853853132899E-3</v>
      </c>
      <c r="H371" s="261">
        <v>3.09872525841185E-2</v>
      </c>
      <c r="I371" s="261">
        <v>2.4666633915473801E-2</v>
      </c>
      <c r="J371" s="261">
        <v>4.4685805348253296E-3</v>
      </c>
      <c r="K371" s="261">
        <v>9.3608984323498799E-4</v>
      </c>
      <c r="L371" s="261">
        <v>2.0000005732018801E-3</v>
      </c>
      <c r="M371" s="261">
        <v>2.0000005732018801E-3</v>
      </c>
      <c r="N371" s="261">
        <v>1.5750004513964799E-2</v>
      </c>
      <c r="O371" s="261">
        <v>1.5750004513964799E-2</v>
      </c>
      <c r="P371" s="261">
        <v>4.67062991757769E-3</v>
      </c>
    </row>
    <row r="372" spans="1:16" x14ac:dyDescent="0.25">
      <c r="A372" s="259">
        <v>2022</v>
      </c>
      <c r="B372" s="259">
        <v>2014</v>
      </c>
      <c r="C372" s="260" t="str">
        <f t="shared" si="5"/>
        <v>2022_2014</v>
      </c>
      <c r="D372" s="261">
        <v>2.2108516266836509E-2</v>
      </c>
      <c r="E372" s="261">
        <v>3.3534224677073579E-2</v>
      </c>
      <c r="F372" s="261">
        <v>1.3780096780052001E-2</v>
      </c>
      <c r="G372" s="261">
        <v>4.9804981522005801E-3</v>
      </c>
      <c r="H372" s="261">
        <v>3.0783772769775199E-2</v>
      </c>
      <c r="I372" s="261">
        <v>2.40079061169194E-2</v>
      </c>
      <c r="J372" s="261">
        <v>4.3264341427111698E-3</v>
      </c>
      <c r="K372" s="261">
        <v>1.30603530399819E-3</v>
      </c>
      <c r="L372" s="261">
        <v>2.0000005732018801E-3</v>
      </c>
      <c r="M372" s="261">
        <v>2.0000005732018801E-3</v>
      </c>
      <c r="N372" s="261">
        <v>1.5750004513964799E-2</v>
      </c>
      <c r="O372" s="261">
        <v>1.5750004513964799E-2</v>
      </c>
      <c r="P372" s="261">
        <v>4.5220562963774E-3</v>
      </c>
    </row>
    <row r="373" spans="1:16" x14ac:dyDescent="0.25">
      <c r="A373" s="259">
        <v>2022</v>
      </c>
      <c r="B373" s="259">
        <v>2015</v>
      </c>
      <c r="C373" s="260" t="str">
        <f t="shared" si="5"/>
        <v>2022_2015</v>
      </c>
      <c r="D373" s="261">
        <v>2.1661957130046608E-2</v>
      </c>
      <c r="E373" s="261">
        <v>3.2924547633046863E-2</v>
      </c>
      <c r="F373" s="261">
        <v>1.3249754488567999E-2</v>
      </c>
      <c r="G373" s="261">
        <v>4.7887656300297596E-3</v>
      </c>
      <c r="H373" s="261">
        <v>3.0199890979852002E-2</v>
      </c>
      <c r="I373" s="261">
        <v>2.2979172759988599E-2</v>
      </c>
      <c r="J373" s="261">
        <v>4.1400173098217197E-3</v>
      </c>
      <c r="K373" s="261">
        <v>1.64981356996477E-3</v>
      </c>
      <c r="L373" s="261">
        <v>2.0000005732018801E-3</v>
      </c>
      <c r="M373" s="261">
        <v>2.0000005732018801E-3</v>
      </c>
      <c r="N373" s="261">
        <v>1.5750004513964799E-2</v>
      </c>
      <c r="O373" s="261">
        <v>1.5750004513964799E-2</v>
      </c>
      <c r="P373" s="261">
        <v>4.3272105215171304E-3</v>
      </c>
    </row>
    <row r="374" spans="1:16" x14ac:dyDescent="0.25">
      <c r="A374" s="259">
        <v>2022</v>
      </c>
      <c r="B374" s="259">
        <v>2016</v>
      </c>
      <c r="C374" s="260" t="str">
        <f t="shared" si="5"/>
        <v>2022_2016</v>
      </c>
      <c r="D374" s="261">
        <v>2.1180154028878934E-2</v>
      </c>
      <c r="E374" s="261">
        <v>3.1943442471635095E-2</v>
      </c>
      <c r="F374" s="261">
        <v>1.3209303390683E-2</v>
      </c>
      <c r="G374" s="261">
        <v>4.6375263838563299E-3</v>
      </c>
      <c r="H374" s="261">
        <v>3.02289018635831E-2</v>
      </c>
      <c r="I374" s="261">
        <v>2.2111782666524499E-2</v>
      </c>
      <c r="J374" s="261">
        <v>4.0047244948217299E-3</v>
      </c>
      <c r="K374" s="261">
        <v>1.8989373888916E-3</v>
      </c>
      <c r="L374" s="261">
        <v>2.0000005732018801E-3</v>
      </c>
      <c r="M374" s="261">
        <v>2.0000005732018801E-3</v>
      </c>
      <c r="N374" s="261">
        <v>1.5750004513964799E-2</v>
      </c>
      <c r="O374" s="261">
        <v>1.5750004513964799E-2</v>
      </c>
      <c r="P374" s="261">
        <v>4.1858003657758202E-3</v>
      </c>
    </row>
    <row r="375" spans="1:16" x14ac:dyDescent="0.25">
      <c r="A375" s="259">
        <v>2022</v>
      </c>
      <c r="B375" s="259">
        <v>2017</v>
      </c>
      <c r="C375" s="260" t="str">
        <f t="shared" si="5"/>
        <v>2022_2017</v>
      </c>
      <c r="D375" s="261">
        <v>2.0450407496190034E-2</v>
      </c>
      <c r="E375" s="261">
        <v>3.0950799260262681E-2</v>
      </c>
      <c r="F375" s="261">
        <v>1.24933390549398E-2</v>
      </c>
      <c r="G375" s="261">
        <v>4.52622951254398E-3</v>
      </c>
      <c r="H375" s="261">
        <v>2.94526222207523E-2</v>
      </c>
      <c r="I375" s="261">
        <v>2.1494632140748999E-2</v>
      </c>
      <c r="J375" s="261">
        <v>3.78785860359953E-3</v>
      </c>
      <c r="K375" s="261">
        <v>2.0305728965987098E-3</v>
      </c>
      <c r="L375" s="261">
        <v>2.0000005732018801E-3</v>
      </c>
      <c r="M375" s="261">
        <v>2.0000005732018801E-3</v>
      </c>
      <c r="N375" s="261">
        <v>1.5750004513964799E-2</v>
      </c>
      <c r="O375" s="261">
        <v>1.5750004513964799E-2</v>
      </c>
      <c r="P375" s="261">
        <v>3.9591287612806897E-3</v>
      </c>
    </row>
    <row r="376" spans="1:16" x14ac:dyDescent="0.25">
      <c r="A376" s="259">
        <v>2022</v>
      </c>
      <c r="B376" s="259">
        <v>2018</v>
      </c>
      <c r="C376" s="260" t="str">
        <f t="shared" si="5"/>
        <v>2022_2018</v>
      </c>
      <c r="D376" s="261">
        <v>1.9824328490247897E-2</v>
      </c>
      <c r="E376" s="261">
        <v>2.9997847176031375E-2</v>
      </c>
      <c r="F376" s="261">
        <v>1.19821872707993E-2</v>
      </c>
      <c r="G376" s="261">
        <v>4.1083657528664204E-3</v>
      </c>
      <c r="H376" s="261">
        <v>2.8906939711485499E-2</v>
      </c>
      <c r="I376" s="261">
        <v>1.9571019308847901E-2</v>
      </c>
      <c r="J376" s="261">
        <v>3.5845222333795702E-3</v>
      </c>
      <c r="K376" s="261">
        <v>2.1156370763208299E-3</v>
      </c>
      <c r="L376" s="261">
        <v>2.0000005732018801E-3</v>
      </c>
      <c r="M376" s="261">
        <v>2.0000005732018801E-3</v>
      </c>
      <c r="N376" s="261">
        <v>1.5750004513964799E-2</v>
      </c>
      <c r="O376" s="261">
        <v>1.5750004513964799E-2</v>
      </c>
      <c r="P376" s="261">
        <v>3.7465984226911601E-3</v>
      </c>
    </row>
    <row r="377" spans="1:16" x14ac:dyDescent="0.25">
      <c r="A377" s="259">
        <v>2022</v>
      </c>
      <c r="B377" s="259">
        <v>2019</v>
      </c>
      <c r="C377" s="260" t="str">
        <f t="shared" si="5"/>
        <v>2022_2019</v>
      </c>
      <c r="D377" s="261">
        <v>1.9204548427869693E-2</v>
      </c>
      <c r="E377" s="261">
        <v>2.9049680731449971E-2</v>
      </c>
      <c r="F377" s="261">
        <v>1.1474119738416199E-2</v>
      </c>
      <c r="G377" s="261">
        <v>3.6418329423521302E-3</v>
      </c>
      <c r="H377" s="261">
        <v>2.83704238490467E-2</v>
      </c>
      <c r="I377" s="261">
        <v>1.77582995983975E-2</v>
      </c>
      <c r="J377" s="261">
        <v>3.3747633927634899E-3</v>
      </c>
      <c r="K377" s="261">
        <v>2.0009247451783798E-3</v>
      </c>
      <c r="L377" s="261">
        <v>2.0000005732018801E-3</v>
      </c>
      <c r="M377" s="261">
        <v>2.0000005732018801E-3</v>
      </c>
      <c r="N377" s="261">
        <v>1.5750004513964799E-2</v>
      </c>
      <c r="O377" s="261">
        <v>1.5750004513964799E-2</v>
      </c>
      <c r="P377" s="261">
        <v>3.5273552180934901E-3</v>
      </c>
    </row>
    <row r="378" spans="1:16" x14ac:dyDescent="0.25">
      <c r="A378" s="259">
        <v>2022</v>
      </c>
      <c r="B378" s="259">
        <v>2020</v>
      </c>
      <c r="C378" s="260" t="str">
        <f t="shared" si="5"/>
        <v>2022_2020</v>
      </c>
      <c r="D378" s="261">
        <v>1.8597778046798016E-2</v>
      </c>
      <c r="E378" s="261">
        <v>2.8117458897272747E-2</v>
      </c>
      <c r="F378" s="261">
        <v>1.09924472695006E-2</v>
      </c>
      <c r="G378" s="261">
        <v>3.2253360070376401E-3</v>
      </c>
      <c r="H378" s="261">
        <v>2.78778344383619E-2</v>
      </c>
      <c r="I378" s="261">
        <v>1.5902501766516398E-2</v>
      </c>
      <c r="J378" s="261">
        <v>3.16087920786743E-3</v>
      </c>
      <c r="K378" s="261">
        <v>1.44068899259241E-3</v>
      </c>
      <c r="L378" s="261">
        <v>2.0000005732018801E-3</v>
      </c>
      <c r="M378" s="261">
        <v>2.0000005732018801E-3</v>
      </c>
      <c r="N378" s="261">
        <v>1.5750004513964799E-2</v>
      </c>
      <c r="O378" s="261">
        <v>1.5750004513964799E-2</v>
      </c>
      <c r="P378" s="261">
        <v>3.3038001394534501E-3</v>
      </c>
    </row>
    <row r="379" spans="1:16" x14ac:dyDescent="0.25">
      <c r="A379" s="259">
        <v>2022</v>
      </c>
      <c r="B379" s="259">
        <v>2021</v>
      </c>
      <c r="C379" s="260" t="str">
        <f t="shared" si="5"/>
        <v>2022_2021</v>
      </c>
      <c r="D379" s="261">
        <v>1.8001469042682218E-2</v>
      </c>
      <c r="E379" s="261">
        <v>2.7189792962611436E-2</v>
      </c>
      <c r="F379" s="261">
        <v>3.2521598315289799E-3</v>
      </c>
      <c r="G379" s="261">
        <v>2.8467873432895998E-3</v>
      </c>
      <c r="H379" s="261">
        <v>6.1792033029577304E-3</v>
      </c>
      <c r="I379" s="261">
        <v>1.43513961162039E-2</v>
      </c>
      <c r="J379" s="261">
        <v>4.9009046645776802E-4</v>
      </c>
      <c r="K379" s="261">
        <v>8.9987938477491703E-4</v>
      </c>
      <c r="L379" s="261">
        <v>2.0000005732018801E-3</v>
      </c>
      <c r="M379" s="261">
        <v>2.0000005732018801E-3</v>
      </c>
      <c r="N379" s="261">
        <v>1.5750004513964799E-2</v>
      </c>
      <c r="O379" s="261">
        <v>1.5750004513964799E-2</v>
      </c>
      <c r="P379" s="261">
        <v>5.12250182606752E-4</v>
      </c>
    </row>
    <row r="380" spans="1:16" x14ac:dyDescent="0.25">
      <c r="A380" s="259">
        <v>2022</v>
      </c>
      <c r="B380" s="259">
        <v>2022</v>
      </c>
      <c r="C380" s="260" t="str">
        <f t="shared" si="5"/>
        <v>2022_2022</v>
      </c>
      <c r="D380" s="261">
        <v>1.7392733823573193E-2</v>
      </c>
      <c r="E380" s="261">
        <v>2.6238680282281854E-2</v>
      </c>
      <c r="F380" s="261">
        <v>2.9383874174296601E-3</v>
      </c>
      <c r="G380" s="261">
        <v>2.52093539656712E-3</v>
      </c>
      <c r="H380" s="261">
        <v>5.7432153428529399E-3</v>
      </c>
      <c r="I380" s="261">
        <v>1.29495158552187E-2</v>
      </c>
      <c r="J380" s="261">
        <v>4.5207984466366202E-4</v>
      </c>
      <c r="K380" s="261">
        <v>9.0625716607525798E-4</v>
      </c>
      <c r="L380" s="261">
        <v>2.0000005732018801E-3</v>
      </c>
      <c r="M380" s="261">
        <v>2.0000005732018801E-3</v>
      </c>
      <c r="N380" s="261">
        <v>1.5750004513964799E-2</v>
      </c>
      <c r="O380" s="261">
        <v>1.5750004513964799E-2</v>
      </c>
      <c r="P380" s="261">
        <v>4.7252088916475298E-4</v>
      </c>
    </row>
    <row r="381" spans="1:16" x14ac:dyDescent="0.25">
      <c r="A381" s="259">
        <v>2023</v>
      </c>
      <c r="B381" s="259">
        <v>1979</v>
      </c>
      <c r="C381" s="260" t="str">
        <f t="shared" si="5"/>
        <v>2023_1979</v>
      </c>
      <c r="D381" s="261">
        <v>3.8138820938419637E-2</v>
      </c>
      <c r="E381" s="261">
        <v>7.7792356241094096E-2</v>
      </c>
      <c r="F381" s="261">
        <v>0.78405024949591196</v>
      </c>
      <c r="G381" s="261">
        <v>1.1665127748048001</v>
      </c>
      <c r="H381" s="261">
        <v>2.0204750372187998</v>
      </c>
      <c r="I381" s="261">
        <v>2.7852847055191501</v>
      </c>
      <c r="J381" s="261">
        <v>0.54682619789598197</v>
      </c>
      <c r="K381" s="261">
        <v>5.17567585104238E-2</v>
      </c>
      <c r="L381" s="261">
        <v>2.0000005732018801E-3</v>
      </c>
      <c r="M381" s="261">
        <v>2.0000005732018801E-3</v>
      </c>
      <c r="N381" s="261">
        <v>1.5750004513964799E-2</v>
      </c>
      <c r="O381" s="261">
        <v>1.5750004513964799E-2</v>
      </c>
      <c r="P381" s="261">
        <v>0.57155125205952295</v>
      </c>
    </row>
    <row r="382" spans="1:16" x14ac:dyDescent="0.25">
      <c r="A382" s="259">
        <v>2023</v>
      </c>
      <c r="B382" s="259">
        <v>1980</v>
      </c>
      <c r="C382" s="260" t="str">
        <f t="shared" si="5"/>
        <v>2023_1980</v>
      </c>
      <c r="D382" s="261">
        <v>3.8065451410395724E-2</v>
      </c>
      <c r="E382" s="261">
        <v>7.5141305547625603E-2</v>
      </c>
      <c r="F382" s="261">
        <v>0.34858133369056499</v>
      </c>
      <c r="G382" s="261">
        <v>0.76942831313346305</v>
      </c>
      <c r="H382" s="261">
        <v>1.77375575556234</v>
      </c>
      <c r="I382" s="261">
        <v>2.2206949932890399</v>
      </c>
      <c r="J382" s="261">
        <v>0.27930971013352901</v>
      </c>
      <c r="K382" s="261">
        <v>4.87189426866068E-2</v>
      </c>
      <c r="L382" s="261">
        <v>2.0000005732018801E-3</v>
      </c>
      <c r="M382" s="261">
        <v>2.0000005732018801E-3</v>
      </c>
      <c r="N382" s="261">
        <v>1.5750004513964799E-2</v>
      </c>
      <c r="O382" s="261">
        <v>1.5750004513964799E-2</v>
      </c>
      <c r="P382" s="261">
        <v>0.29193885580728501</v>
      </c>
    </row>
    <row r="383" spans="1:16" x14ac:dyDescent="0.25">
      <c r="A383" s="259">
        <v>2023</v>
      </c>
      <c r="B383" s="259">
        <v>1981</v>
      </c>
      <c r="C383" s="260" t="str">
        <f t="shared" si="5"/>
        <v>2023_1981</v>
      </c>
      <c r="D383" s="261">
        <v>3.8042632900628238E-2</v>
      </c>
      <c r="E383" s="261">
        <v>5.4787583264190164E-2</v>
      </c>
      <c r="F383" s="261">
        <v>0.348403167989081</v>
      </c>
      <c r="G383" s="261">
        <v>0.59614059896108496</v>
      </c>
      <c r="H383" s="261">
        <v>1.77526250640225</v>
      </c>
      <c r="I383" s="261">
        <v>1.68610465897185</v>
      </c>
      <c r="J383" s="261">
        <v>0.279166950307836</v>
      </c>
      <c r="K383" s="261">
        <v>1.8634561317454099E-2</v>
      </c>
      <c r="L383" s="261">
        <v>2.0000005732018801E-3</v>
      </c>
      <c r="M383" s="261">
        <v>2.0000005732018801E-3</v>
      </c>
      <c r="N383" s="261">
        <v>1.5750004513964799E-2</v>
      </c>
      <c r="O383" s="261">
        <v>1.5750004513964799E-2</v>
      </c>
      <c r="P383" s="261">
        <v>0.29178964101576199</v>
      </c>
    </row>
    <row r="384" spans="1:16" x14ac:dyDescent="0.25">
      <c r="A384" s="259">
        <v>2023</v>
      </c>
      <c r="B384" s="259">
        <v>1982</v>
      </c>
      <c r="C384" s="260" t="str">
        <f t="shared" si="5"/>
        <v>2023_1982</v>
      </c>
      <c r="D384" s="261">
        <v>3.8152227522208933E-2</v>
      </c>
      <c r="E384" s="261">
        <v>5.4435892661346456E-2</v>
      </c>
      <c r="F384" s="261">
        <v>0.34988399936918702</v>
      </c>
      <c r="G384" s="261">
        <v>0.580606612620162</v>
      </c>
      <c r="H384" s="261">
        <v>1.7710026592671599</v>
      </c>
      <c r="I384" s="261">
        <v>1.6982730888295801</v>
      </c>
      <c r="J384" s="261">
        <v>0.28035350432997802</v>
      </c>
      <c r="K384" s="261">
        <v>1.86027683626903E-2</v>
      </c>
      <c r="L384" s="261">
        <v>2.0000005732018801E-3</v>
      </c>
      <c r="M384" s="261">
        <v>2.0000005732018801E-3</v>
      </c>
      <c r="N384" s="261">
        <v>1.5750004513964799E-2</v>
      </c>
      <c r="O384" s="261">
        <v>1.5750004513964799E-2</v>
      </c>
      <c r="P384" s="261">
        <v>0.29302984574552898</v>
      </c>
    </row>
    <row r="385" spans="1:16" x14ac:dyDescent="0.25">
      <c r="A385" s="259">
        <v>2023</v>
      </c>
      <c r="B385" s="259">
        <v>1983</v>
      </c>
      <c r="C385" s="260" t="str">
        <f t="shared" si="5"/>
        <v>2023_1983</v>
      </c>
      <c r="D385" s="261">
        <v>3.7625582931879578E-2</v>
      </c>
      <c r="E385" s="261">
        <v>5.3736488477403588E-2</v>
      </c>
      <c r="F385" s="261">
        <v>0.20275561934386599</v>
      </c>
      <c r="G385" s="261">
        <v>0.53222368242178297</v>
      </c>
      <c r="H385" s="261">
        <v>1.5135839269450599</v>
      </c>
      <c r="I385" s="261">
        <v>1.60706044670832</v>
      </c>
      <c r="J385" s="261">
        <v>0.25579700843922398</v>
      </c>
      <c r="K385" s="261">
        <v>1.8554787903368099E-2</v>
      </c>
      <c r="L385" s="261">
        <v>2.0000005732018801E-3</v>
      </c>
      <c r="M385" s="261">
        <v>2.0000005732018801E-3</v>
      </c>
      <c r="N385" s="261">
        <v>1.5750004513964799E-2</v>
      </c>
      <c r="O385" s="261">
        <v>1.5750004513964799E-2</v>
      </c>
      <c r="P385" s="261">
        <v>0.26736301407843199</v>
      </c>
    </row>
    <row r="386" spans="1:16" x14ac:dyDescent="0.25">
      <c r="A386" s="259">
        <v>2023</v>
      </c>
      <c r="B386" s="259">
        <v>1984</v>
      </c>
      <c r="C386" s="260" t="str">
        <f t="shared" si="5"/>
        <v>2023_1984</v>
      </c>
      <c r="D386" s="261">
        <v>3.4171644987062245E-2</v>
      </c>
      <c r="E386" s="261">
        <v>5.278382604922139E-2</v>
      </c>
      <c r="F386" s="261">
        <v>0.34617138889924398</v>
      </c>
      <c r="G386" s="261">
        <v>0.44251425874764799</v>
      </c>
      <c r="H386" s="261">
        <v>1.28293667349447</v>
      </c>
      <c r="I386" s="261">
        <v>1.4832057312189499</v>
      </c>
      <c r="J386" s="261">
        <v>0.21460137475396801</v>
      </c>
      <c r="K386" s="261">
        <v>1.81919465754251E-2</v>
      </c>
      <c r="L386" s="261">
        <v>2.0000005732018801E-3</v>
      </c>
      <c r="M386" s="261">
        <v>2.0000005732018801E-3</v>
      </c>
      <c r="N386" s="261">
        <v>1.5750004513964799E-2</v>
      </c>
      <c r="O386" s="261">
        <v>1.5750004513964799E-2</v>
      </c>
      <c r="P386" s="261">
        <v>0.22430469664084601</v>
      </c>
    </row>
    <row r="387" spans="1:16" x14ac:dyDescent="0.25">
      <c r="A387" s="259">
        <v>2023</v>
      </c>
      <c r="B387" s="259">
        <v>1985</v>
      </c>
      <c r="C387" s="260" t="str">
        <f t="shared" si="5"/>
        <v>2023_1985</v>
      </c>
      <c r="D387" s="261">
        <v>3.4054988358364346E-2</v>
      </c>
      <c r="E387" s="261">
        <v>5.0736102264141748E-2</v>
      </c>
      <c r="F387" s="261">
        <v>0.34456899539684399</v>
      </c>
      <c r="G387" s="261">
        <v>0.358411578537292</v>
      </c>
      <c r="H387" s="261">
        <v>1.2854041260445199</v>
      </c>
      <c r="I387" s="261">
        <v>1.1044366514425099</v>
      </c>
      <c r="J387" s="261">
        <v>0.21360800597902399</v>
      </c>
      <c r="K387" s="261">
        <v>1.8310868791306299E-2</v>
      </c>
      <c r="L387" s="261">
        <v>2.0000005732018801E-3</v>
      </c>
      <c r="M387" s="261">
        <v>2.0000005732018801E-3</v>
      </c>
      <c r="N387" s="261">
        <v>1.5750004513964799E-2</v>
      </c>
      <c r="O387" s="261">
        <v>1.5750004513964799E-2</v>
      </c>
      <c r="P387" s="261">
        <v>0.22326641213790699</v>
      </c>
    </row>
    <row r="388" spans="1:16" x14ac:dyDescent="0.25">
      <c r="A388" s="259">
        <v>2023</v>
      </c>
      <c r="B388" s="259">
        <v>1986</v>
      </c>
      <c r="C388" s="260" t="str">
        <f t="shared" si="5"/>
        <v>2023_1986</v>
      </c>
      <c r="D388" s="261">
        <v>3.3990178049988107E-2</v>
      </c>
      <c r="E388" s="261">
        <v>4.7846519290092364E-2</v>
      </c>
      <c r="F388" s="261">
        <v>0.34360002179870403</v>
      </c>
      <c r="G388" s="261">
        <v>0.360083713226442</v>
      </c>
      <c r="H388" s="261">
        <v>1.28690967519976</v>
      </c>
      <c r="I388" s="261">
        <v>1.0966654486277601</v>
      </c>
      <c r="J388" s="261">
        <v>0.21300731200797501</v>
      </c>
      <c r="K388" s="261">
        <v>1.84132604600575E-2</v>
      </c>
      <c r="L388" s="261">
        <v>2.0000005732018801E-3</v>
      </c>
      <c r="M388" s="261">
        <v>2.0000005732018801E-3</v>
      </c>
      <c r="N388" s="261">
        <v>1.5750004513964799E-2</v>
      </c>
      <c r="O388" s="261">
        <v>1.5750004513964799E-2</v>
      </c>
      <c r="P388" s="261">
        <v>0.22263855745102801</v>
      </c>
    </row>
    <row r="389" spans="1:16" x14ac:dyDescent="0.25">
      <c r="A389" s="259">
        <v>2023</v>
      </c>
      <c r="B389" s="259">
        <v>1987</v>
      </c>
      <c r="C389" s="260" t="str">
        <f t="shared" si="5"/>
        <v>2023_1987</v>
      </c>
      <c r="D389" s="261">
        <v>3.3988508489198772E-2</v>
      </c>
      <c r="E389" s="261">
        <v>4.7668780351903743E-2</v>
      </c>
      <c r="F389" s="261">
        <v>0.34356867836802002</v>
      </c>
      <c r="G389" s="261">
        <v>0.36190388357054498</v>
      </c>
      <c r="H389" s="261">
        <v>1.28499673815338</v>
      </c>
      <c r="I389" s="261">
        <v>1.0874672210692</v>
      </c>
      <c r="J389" s="261">
        <v>0.21298788133423899</v>
      </c>
      <c r="K389" s="261">
        <v>1.85163516182918E-2</v>
      </c>
      <c r="L389" s="261">
        <v>2.0000005732018801E-3</v>
      </c>
      <c r="M389" s="261">
        <v>2.0000005732018801E-3</v>
      </c>
      <c r="N389" s="261">
        <v>1.5750004513964799E-2</v>
      </c>
      <c r="O389" s="261">
        <v>1.5750004513964799E-2</v>
      </c>
      <c r="P389" s="261">
        <v>0.222618248208448</v>
      </c>
    </row>
    <row r="390" spans="1:16" x14ac:dyDescent="0.25">
      <c r="A390" s="259">
        <v>2023</v>
      </c>
      <c r="B390" s="259">
        <v>1988</v>
      </c>
      <c r="C390" s="260" t="str">
        <f t="shared" si="5"/>
        <v>2023_1988</v>
      </c>
      <c r="D390" s="261">
        <v>3.3978034628082056E-2</v>
      </c>
      <c r="E390" s="261">
        <v>4.753663434862912E-2</v>
      </c>
      <c r="F390" s="261">
        <v>0.34372047882359802</v>
      </c>
      <c r="G390" s="261">
        <v>0.36452013888162399</v>
      </c>
      <c r="H390" s="261">
        <v>1.2819980367221899</v>
      </c>
      <c r="I390" s="261">
        <v>1.0800468373171199</v>
      </c>
      <c r="J390" s="261">
        <v>0.213081986703718</v>
      </c>
      <c r="K390" s="261">
        <v>1.8641714613221099E-2</v>
      </c>
      <c r="L390" s="261">
        <v>2.0000005732018801E-3</v>
      </c>
      <c r="M390" s="261">
        <v>2.0000005732018801E-3</v>
      </c>
      <c r="N390" s="261">
        <v>1.5750004513964799E-2</v>
      </c>
      <c r="O390" s="261">
        <v>1.5750004513964799E-2</v>
      </c>
      <c r="P390" s="261">
        <v>0.222716608605148</v>
      </c>
    </row>
    <row r="391" spans="1:16" x14ac:dyDescent="0.25">
      <c r="A391" s="259">
        <v>2023</v>
      </c>
      <c r="B391" s="259">
        <v>1989</v>
      </c>
      <c r="C391" s="260" t="str">
        <f t="shared" si="5"/>
        <v>2023_1989</v>
      </c>
      <c r="D391" s="261">
        <v>3.4072561168217143E-2</v>
      </c>
      <c r="E391" s="261">
        <v>4.7364086778331697E-2</v>
      </c>
      <c r="F391" s="261">
        <v>0.34478343240836001</v>
      </c>
      <c r="G391" s="261">
        <v>0.367633910579655</v>
      </c>
      <c r="H391" s="261">
        <v>1.28135513704643</v>
      </c>
      <c r="I391" s="261">
        <v>1.06658103389879</v>
      </c>
      <c r="J391" s="261">
        <v>0.21374094151022299</v>
      </c>
      <c r="K391" s="261">
        <v>1.8798761546876101E-2</v>
      </c>
      <c r="L391" s="261">
        <v>2.0000005732018801E-3</v>
      </c>
      <c r="M391" s="261">
        <v>2.0000005732018801E-3</v>
      </c>
      <c r="N391" s="261">
        <v>1.5750004513964799E-2</v>
      </c>
      <c r="O391" s="261">
        <v>1.5750004513964799E-2</v>
      </c>
      <c r="P391" s="261">
        <v>0.223405358423935</v>
      </c>
    </row>
    <row r="392" spans="1:16" x14ac:dyDescent="0.25">
      <c r="A392" s="259">
        <v>2023</v>
      </c>
      <c r="B392" s="259">
        <v>1990</v>
      </c>
      <c r="C392" s="260" t="str">
        <f t="shared" si="5"/>
        <v>2023_1990</v>
      </c>
      <c r="D392" s="261">
        <v>3.3567234003871162E-2</v>
      </c>
      <c r="E392" s="261">
        <v>4.7297315192877713E-2</v>
      </c>
      <c r="F392" s="261">
        <v>0.33775059434198101</v>
      </c>
      <c r="G392" s="261">
        <v>0.36851122981317003</v>
      </c>
      <c r="H392" s="261">
        <v>1.2980817474898501</v>
      </c>
      <c r="I392" s="261">
        <v>1.0638342444258999</v>
      </c>
      <c r="J392" s="261">
        <v>0.209381087501878</v>
      </c>
      <c r="K392" s="261">
        <v>1.8813531582032601E-2</v>
      </c>
      <c r="L392" s="261">
        <v>2.0000005732018801E-3</v>
      </c>
      <c r="M392" s="261">
        <v>2.0000005732018801E-3</v>
      </c>
      <c r="N392" s="261">
        <v>1.5750004513964799E-2</v>
      </c>
      <c r="O392" s="261">
        <v>1.5750004513964799E-2</v>
      </c>
      <c r="P392" s="261">
        <v>0.21884837116389699</v>
      </c>
    </row>
    <row r="393" spans="1:16" x14ac:dyDescent="0.25">
      <c r="A393" s="259">
        <v>2023</v>
      </c>
      <c r="B393" s="259">
        <v>1991</v>
      </c>
      <c r="C393" s="260" t="str">
        <f t="shared" si="5"/>
        <v>2023_1991</v>
      </c>
      <c r="D393" s="261">
        <v>3.3925672794054611E-2</v>
      </c>
      <c r="E393" s="261">
        <v>4.7161746822108767E-2</v>
      </c>
      <c r="F393" s="261">
        <v>0.342955291097846</v>
      </c>
      <c r="G393" s="261">
        <v>0.36771577466333699</v>
      </c>
      <c r="H393" s="261">
        <v>1.2853975023309601</v>
      </c>
      <c r="I393" s="261">
        <v>1.06381093502951</v>
      </c>
      <c r="J393" s="261">
        <v>0.212607625323324</v>
      </c>
      <c r="K393" s="261">
        <v>1.05133830570512E-2</v>
      </c>
      <c r="L393" s="261">
        <v>2.0000005732018801E-3</v>
      </c>
      <c r="M393" s="261">
        <v>2.0000005732018801E-3</v>
      </c>
      <c r="N393" s="261">
        <v>1.5750004513964799E-2</v>
      </c>
      <c r="O393" s="261">
        <v>1.5750004513964799E-2</v>
      </c>
      <c r="P393" s="261">
        <v>0.22222079870808001</v>
      </c>
    </row>
    <row r="394" spans="1:16" x14ac:dyDescent="0.25">
      <c r="A394" s="259">
        <v>2023</v>
      </c>
      <c r="B394" s="259">
        <v>1992</v>
      </c>
      <c r="C394" s="260" t="str">
        <f t="shared" si="5"/>
        <v>2023_1992</v>
      </c>
      <c r="D394" s="261">
        <v>3.3912434033714314E-2</v>
      </c>
      <c r="E394" s="261">
        <v>4.7050223366858997E-2</v>
      </c>
      <c r="F394" s="261">
        <v>0.34224860828039499</v>
      </c>
      <c r="G394" s="261">
        <v>0.367203897694307</v>
      </c>
      <c r="H394" s="261">
        <v>1.29047618650753</v>
      </c>
      <c r="I394" s="261">
        <v>1.0640660053243201</v>
      </c>
      <c r="J394" s="261">
        <v>0.212169532780141</v>
      </c>
      <c r="K394" s="261">
        <v>1.0492001576410901E-2</v>
      </c>
      <c r="L394" s="261">
        <v>2.0000005732018801E-3</v>
      </c>
      <c r="M394" s="261">
        <v>2.0000005732018801E-3</v>
      </c>
      <c r="N394" s="261">
        <v>1.5750004513964799E-2</v>
      </c>
      <c r="O394" s="261">
        <v>1.5750004513964799E-2</v>
      </c>
      <c r="P394" s="261">
        <v>0.221762897564101</v>
      </c>
    </row>
    <row r="395" spans="1:16" x14ac:dyDescent="0.25">
      <c r="A395" s="259">
        <v>2023</v>
      </c>
      <c r="B395" s="259">
        <v>1993</v>
      </c>
      <c r="C395" s="260" t="str">
        <f t="shared" si="5"/>
        <v>2023_1993</v>
      </c>
      <c r="D395" s="261">
        <v>2.8306205363280396E-2</v>
      </c>
      <c r="E395" s="261">
        <v>4.3959128453234943E-2</v>
      </c>
      <c r="F395" s="261">
        <v>8.9192146474640993E-2</v>
      </c>
      <c r="G395" s="261">
        <v>0.36831302335002603</v>
      </c>
      <c r="H395" s="261">
        <v>1.68563032566807</v>
      </c>
      <c r="I395" s="261">
        <v>1.06522273023516</v>
      </c>
      <c r="J395" s="261">
        <v>5.2243770108318703E-2</v>
      </c>
      <c r="K395" s="261">
        <v>1.04761547412373E-2</v>
      </c>
      <c r="L395" s="261">
        <v>2.0000005732018801E-3</v>
      </c>
      <c r="M395" s="261">
        <v>2.0000005732018801E-3</v>
      </c>
      <c r="N395" s="261">
        <v>1.5750004513964799E-2</v>
      </c>
      <c r="O395" s="261">
        <v>1.5750004513964799E-2</v>
      </c>
      <c r="P395" s="261">
        <v>5.4606001564320501E-2</v>
      </c>
    </row>
    <row r="396" spans="1:16" x14ac:dyDescent="0.25">
      <c r="A396" s="259">
        <v>2023</v>
      </c>
      <c r="B396" s="259">
        <v>1994</v>
      </c>
      <c r="C396" s="260" t="str">
        <f t="shared" si="5"/>
        <v>2023_1994</v>
      </c>
      <c r="D396" s="261">
        <v>2.8433354737035735E-2</v>
      </c>
      <c r="E396" s="261">
        <v>4.3783723535437989E-2</v>
      </c>
      <c r="F396" s="261">
        <v>8.9529371360559898E-2</v>
      </c>
      <c r="G396" s="261">
        <v>0.373846692596153</v>
      </c>
      <c r="H396" s="261">
        <v>1.6970246391542401</v>
      </c>
      <c r="I396" s="261">
        <v>1.0491199558562301</v>
      </c>
      <c r="J396" s="261">
        <v>5.2441297582553899E-2</v>
      </c>
      <c r="K396" s="261">
        <v>1.0569676868981401E-2</v>
      </c>
      <c r="L396" s="261">
        <v>2.0000005732018801E-3</v>
      </c>
      <c r="M396" s="261">
        <v>2.0000005732018801E-3</v>
      </c>
      <c r="N396" s="261">
        <v>1.5750004513964799E-2</v>
      </c>
      <c r="O396" s="261">
        <v>1.5750004513964799E-2</v>
      </c>
      <c r="P396" s="261">
        <v>5.4812460354425399E-2</v>
      </c>
    </row>
    <row r="397" spans="1:16" x14ac:dyDescent="0.25">
      <c r="A397" s="259">
        <v>2023</v>
      </c>
      <c r="B397" s="259">
        <v>1995</v>
      </c>
      <c r="C397" s="260" t="str">
        <f t="shared" si="5"/>
        <v>2023_1995</v>
      </c>
      <c r="D397" s="261">
        <v>2.8545857911012131E-2</v>
      </c>
      <c r="E397" s="261">
        <v>4.3644060479258555E-2</v>
      </c>
      <c r="F397" s="261">
        <v>9.0034491645136203E-2</v>
      </c>
      <c r="G397" s="261">
        <v>0.376114071107994</v>
      </c>
      <c r="H397" s="261">
        <v>1.6876370852061</v>
      </c>
      <c r="I397" s="261">
        <v>1.0419777015278899</v>
      </c>
      <c r="J397" s="261">
        <v>5.2737168789465001E-2</v>
      </c>
      <c r="K397" s="261">
        <v>1.06143880750774E-2</v>
      </c>
      <c r="L397" s="261">
        <v>2.0000005732018801E-3</v>
      </c>
      <c r="M397" s="261">
        <v>2.0000005732018801E-3</v>
      </c>
      <c r="N397" s="261">
        <v>1.5750004513964799E-2</v>
      </c>
      <c r="O397" s="261">
        <v>1.5750004513964799E-2</v>
      </c>
      <c r="P397" s="261">
        <v>5.5121709544404103E-2</v>
      </c>
    </row>
    <row r="398" spans="1:16" x14ac:dyDescent="0.25">
      <c r="A398" s="259">
        <v>2023</v>
      </c>
      <c r="B398" s="259">
        <v>1996</v>
      </c>
      <c r="C398" s="260" t="str">
        <f t="shared" si="5"/>
        <v>2023_1996</v>
      </c>
      <c r="D398" s="261">
        <v>2.8288339764171864E-2</v>
      </c>
      <c r="E398" s="261">
        <v>4.3811671048240748E-2</v>
      </c>
      <c r="F398" s="261">
        <v>8.8947559922526703E-2</v>
      </c>
      <c r="G398" s="261">
        <v>0.43638960089555701</v>
      </c>
      <c r="H398" s="261">
        <v>1.7041960664257201</v>
      </c>
      <c r="I398" s="261">
        <v>1.1707237606702601</v>
      </c>
      <c r="J398" s="261">
        <v>5.2100504987954301E-2</v>
      </c>
      <c r="K398" s="261">
        <v>3.0249149339633299E-3</v>
      </c>
      <c r="L398" s="261">
        <v>2.0000005732018801E-3</v>
      </c>
      <c r="M398" s="261">
        <v>2.0000005732018801E-3</v>
      </c>
      <c r="N398" s="261">
        <v>1.5750004513964799E-2</v>
      </c>
      <c r="O398" s="261">
        <v>1.5750004513964799E-2</v>
      </c>
      <c r="P398" s="261">
        <v>5.4456258630942798E-2</v>
      </c>
    </row>
    <row r="399" spans="1:16" x14ac:dyDescent="0.25">
      <c r="A399" s="259">
        <v>2023</v>
      </c>
      <c r="B399" s="259">
        <v>1997</v>
      </c>
      <c r="C399" s="260" t="str">
        <f t="shared" si="5"/>
        <v>2023_1997</v>
      </c>
      <c r="D399" s="261">
        <v>2.8284368988660873E-2</v>
      </c>
      <c r="E399" s="261">
        <v>4.3118484911855041E-2</v>
      </c>
      <c r="F399" s="261">
        <v>8.88978140078822E-2</v>
      </c>
      <c r="G399" s="261">
        <v>0.32773888405916501</v>
      </c>
      <c r="H399" s="261">
        <v>1.7053449273274801</v>
      </c>
      <c r="I399" s="261">
        <v>0.906605862684979</v>
      </c>
      <c r="J399" s="261">
        <v>5.2071366613879497E-2</v>
      </c>
      <c r="K399" s="261">
        <v>3.0223478210912101E-3</v>
      </c>
      <c r="L399" s="261">
        <v>2.0000005732018801E-3</v>
      </c>
      <c r="M399" s="261">
        <v>2.0000005732018801E-3</v>
      </c>
      <c r="N399" s="261">
        <v>1.5750004513964799E-2</v>
      </c>
      <c r="O399" s="261">
        <v>1.5750004513964799E-2</v>
      </c>
      <c r="P399" s="261">
        <v>5.4425802748891902E-2</v>
      </c>
    </row>
    <row r="400" spans="1:16" x14ac:dyDescent="0.25">
      <c r="A400" s="259">
        <v>2023</v>
      </c>
      <c r="B400" s="259">
        <v>1998</v>
      </c>
      <c r="C400" s="260" t="str">
        <f t="shared" si="5"/>
        <v>2023_1998</v>
      </c>
      <c r="D400" s="261">
        <v>2.8209705089445196E-2</v>
      </c>
      <c r="E400" s="261">
        <v>4.2243475621729309E-2</v>
      </c>
      <c r="F400" s="261">
        <v>8.8596281549429501E-2</v>
      </c>
      <c r="G400" s="261">
        <v>0.22668967169586199</v>
      </c>
      <c r="H400" s="261">
        <v>1.7134151658622301</v>
      </c>
      <c r="I400" s="261">
        <v>0.65859658039249902</v>
      </c>
      <c r="J400" s="261">
        <v>5.1894745767064397E-2</v>
      </c>
      <c r="K400" s="261">
        <v>3.0220544999211602E-3</v>
      </c>
      <c r="L400" s="261">
        <v>2.0000005732018801E-3</v>
      </c>
      <c r="M400" s="261">
        <v>2.0000005732018801E-3</v>
      </c>
      <c r="N400" s="261">
        <v>1.5750004513964799E-2</v>
      </c>
      <c r="O400" s="261">
        <v>1.5750004513964799E-2</v>
      </c>
      <c r="P400" s="261">
        <v>5.4241195891127303E-2</v>
      </c>
    </row>
    <row r="401" spans="1:16" x14ac:dyDescent="0.25">
      <c r="A401" s="259">
        <v>2023</v>
      </c>
      <c r="B401" s="259">
        <v>1999</v>
      </c>
      <c r="C401" s="260" t="str">
        <f t="shared" si="5"/>
        <v>2023_1999</v>
      </c>
      <c r="D401" s="261">
        <v>2.8223744747939962E-2</v>
      </c>
      <c r="E401" s="261">
        <v>4.1393612041354354E-2</v>
      </c>
      <c r="F401" s="261">
        <v>8.8645298130518094E-2</v>
      </c>
      <c r="G401" s="261">
        <v>0.12802971483230199</v>
      </c>
      <c r="H401" s="261">
        <v>1.7117968233007801</v>
      </c>
      <c r="I401" s="261">
        <v>0.415128541945195</v>
      </c>
      <c r="J401" s="261">
        <v>5.1923456938340197E-2</v>
      </c>
      <c r="K401" s="261">
        <v>3.0264896776968199E-3</v>
      </c>
      <c r="L401" s="261">
        <v>2.0000005732018801E-3</v>
      </c>
      <c r="M401" s="261">
        <v>2.0000005732018801E-3</v>
      </c>
      <c r="N401" s="261">
        <v>1.5750004513964799E-2</v>
      </c>
      <c r="O401" s="261">
        <v>1.5750004513964799E-2</v>
      </c>
      <c r="P401" s="261">
        <v>5.42712052541642E-2</v>
      </c>
    </row>
    <row r="402" spans="1:16" x14ac:dyDescent="0.25">
      <c r="A402" s="259">
        <v>2023</v>
      </c>
      <c r="B402" s="259">
        <v>2000</v>
      </c>
      <c r="C402" s="260" t="str">
        <f t="shared" si="5"/>
        <v>2023_2000</v>
      </c>
      <c r="D402" s="261">
        <v>2.8222100130800367E-2</v>
      </c>
      <c r="E402" s="261">
        <v>4.1758484685770959E-2</v>
      </c>
      <c r="F402" s="261">
        <v>8.8712025792738305E-2</v>
      </c>
      <c r="G402" s="261">
        <v>3.9027242755518998E-2</v>
      </c>
      <c r="H402" s="261">
        <v>1.71203571282927</v>
      </c>
      <c r="I402" s="261">
        <v>0.19215052382333001</v>
      </c>
      <c r="J402" s="261">
        <v>5.1962542270207301E-2</v>
      </c>
      <c r="K402" s="261">
        <v>3.0251073804301101E-3</v>
      </c>
      <c r="L402" s="261">
        <v>2.0000005732018801E-3</v>
      </c>
      <c r="M402" s="261">
        <v>2.0000005732018801E-3</v>
      </c>
      <c r="N402" s="261">
        <v>1.5750004513964799E-2</v>
      </c>
      <c r="O402" s="261">
        <v>1.5750004513964799E-2</v>
      </c>
      <c r="P402" s="261">
        <v>5.4312057851299798E-2</v>
      </c>
    </row>
    <row r="403" spans="1:16" x14ac:dyDescent="0.25">
      <c r="A403" s="259">
        <v>2023</v>
      </c>
      <c r="B403" s="259">
        <v>2001</v>
      </c>
      <c r="C403" s="260" t="str">
        <f t="shared" si="5"/>
        <v>2023_2001</v>
      </c>
      <c r="D403" s="261">
        <v>2.8176738058729417E-2</v>
      </c>
      <c r="E403" s="261">
        <v>4.1657811694575837E-2</v>
      </c>
      <c r="F403" s="261">
        <v>8.8536801920775995E-2</v>
      </c>
      <c r="G403" s="261">
        <v>3.6483962934039202E-2</v>
      </c>
      <c r="H403" s="261">
        <v>1.71474887993429</v>
      </c>
      <c r="I403" s="261">
        <v>0.18331368197824399</v>
      </c>
      <c r="J403" s="261">
        <v>5.1859905927814802E-2</v>
      </c>
      <c r="K403" s="261">
        <v>3.0220897633588002E-3</v>
      </c>
      <c r="L403" s="261">
        <v>2.0000005732018801E-3</v>
      </c>
      <c r="M403" s="261">
        <v>2.0000005732018801E-3</v>
      </c>
      <c r="N403" s="261">
        <v>1.5750004513964799E-2</v>
      </c>
      <c r="O403" s="261">
        <v>1.5750004513964799E-2</v>
      </c>
      <c r="P403" s="261">
        <v>5.4204780748946302E-2</v>
      </c>
    </row>
    <row r="404" spans="1:16" x14ac:dyDescent="0.25">
      <c r="A404" s="259">
        <v>2023</v>
      </c>
      <c r="B404" s="259">
        <v>2002</v>
      </c>
      <c r="C404" s="260" t="str">
        <f t="shared" si="5"/>
        <v>2023_2002</v>
      </c>
      <c r="D404" s="261">
        <v>2.8156829943906038E-2</v>
      </c>
      <c r="E404" s="261">
        <v>4.1595112459495612E-2</v>
      </c>
      <c r="F404" s="261">
        <v>8.8334420557868401E-2</v>
      </c>
      <c r="G404" s="261">
        <v>3.5003665383623199E-2</v>
      </c>
      <c r="H404" s="261">
        <v>1.7191138772544401</v>
      </c>
      <c r="I404" s="261">
        <v>0.17817028772582699</v>
      </c>
      <c r="J404" s="261">
        <v>5.1741362246382601E-2</v>
      </c>
      <c r="K404" s="261">
        <v>3.0264747314779602E-3</v>
      </c>
      <c r="L404" s="261">
        <v>2.0000005732018801E-3</v>
      </c>
      <c r="M404" s="261">
        <v>2.0000005732018801E-3</v>
      </c>
      <c r="N404" s="261">
        <v>1.5750004513964799E-2</v>
      </c>
      <c r="O404" s="261">
        <v>1.5750004513964799E-2</v>
      </c>
      <c r="P404" s="261">
        <v>5.4080877048269499E-2</v>
      </c>
    </row>
    <row r="405" spans="1:16" x14ac:dyDescent="0.25">
      <c r="A405" s="259">
        <v>2023</v>
      </c>
      <c r="B405" s="259">
        <v>2003</v>
      </c>
      <c r="C405" s="260" t="str">
        <f t="shared" si="5"/>
        <v>2023_2003</v>
      </c>
      <c r="D405" s="261">
        <v>2.8094705176450817E-2</v>
      </c>
      <c r="E405" s="261">
        <v>4.1714246984283755E-2</v>
      </c>
      <c r="F405" s="261">
        <v>8.8142662997068799E-2</v>
      </c>
      <c r="G405" s="261">
        <v>3.1291270612547897E-2</v>
      </c>
      <c r="H405" s="261">
        <v>1.7210103537728001</v>
      </c>
      <c r="I405" s="261">
        <v>0.16249044671454599</v>
      </c>
      <c r="J405" s="261">
        <v>5.1629041393942997E-2</v>
      </c>
      <c r="K405" s="261">
        <v>3.0321247983428699E-3</v>
      </c>
      <c r="L405" s="261">
        <v>2.0000005732018801E-3</v>
      </c>
      <c r="M405" s="261">
        <v>2.0000005732018801E-3</v>
      </c>
      <c r="N405" s="261">
        <v>1.5750004513964799E-2</v>
      </c>
      <c r="O405" s="261">
        <v>1.5750004513964799E-2</v>
      </c>
      <c r="P405" s="261">
        <v>5.3963477545299003E-2</v>
      </c>
    </row>
    <row r="406" spans="1:16" x14ac:dyDescent="0.25">
      <c r="A406" s="259">
        <v>2023</v>
      </c>
      <c r="B406" s="259">
        <v>2004</v>
      </c>
      <c r="C406" s="260" t="str">
        <f t="shared" ref="C406:C469" si="6">CONCATENATE(A406,"_",B406)</f>
        <v>2023_2004</v>
      </c>
      <c r="D406" s="261">
        <v>2.8267655994369978E-2</v>
      </c>
      <c r="E406" s="261">
        <v>4.3433271035714593E-2</v>
      </c>
      <c r="F406" s="261">
        <v>8.8900644959306205E-2</v>
      </c>
      <c r="G406" s="261">
        <v>7.9420891504343397E-3</v>
      </c>
      <c r="H406" s="261">
        <v>1.7130754857741299</v>
      </c>
      <c r="I406" s="261">
        <v>3.3858336470335898E-2</v>
      </c>
      <c r="J406" s="261">
        <v>5.2073024826863698E-2</v>
      </c>
      <c r="K406" s="261">
        <v>2.0202267148921701E-4</v>
      </c>
      <c r="L406" s="261">
        <v>2.0000005732018801E-3</v>
      </c>
      <c r="M406" s="261">
        <v>2.0000005732018801E-3</v>
      </c>
      <c r="N406" s="261">
        <v>1.5750004513964799E-2</v>
      </c>
      <c r="O406" s="261">
        <v>1.5750004513964799E-2</v>
      </c>
      <c r="P406" s="261">
        <v>5.4427535938909102E-2</v>
      </c>
    </row>
    <row r="407" spans="1:16" x14ac:dyDescent="0.25">
      <c r="A407" s="259">
        <v>2023</v>
      </c>
      <c r="B407" s="259">
        <v>2005</v>
      </c>
      <c r="C407" s="260" t="str">
        <f t="shared" si="6"/>
        <v>2023_2005</v>
      </c>
      <c r="D407" s="261">
        <v>2.7055583027657433E-2</v>
      </c>
      <c r="E407" s="261">
        <v>4.1560276905782137E-2</v>
      </c>
      <c r="F407" s="261">
        <v>8.8693730134442206E-2</v>
      </c>
      <c r="G407" s="261">
        <v>7.4118096403022003E-3</v>
      </c>
      <c r="H407" s="261">
        <v>1.7129177190026299</v>
      </c>
      <c r="I407" s="261">
        <v>3.2869597333462598E-2</v>
      </c>
      <c r="J407" s="261">
        <v>5.1951825697013503E-2</v>
      </c>
      <c r="K407" s="261">
        <v>2.01937353131747E-4</v>
      </c>
      <c r="L407" s="261">
        <v>2.0000005732018801E-3</v>
      </c>
      <c r="M407" s="261">
        <v>2.0000005732018801E-3</v>
      </c>
      <c r="N407" s="261">
        <v>1.5750004513964799E-2</v>
      </c>
      <c r="O407" s="261">
        <v>1.5750004513964799E-2</v>
      </c>
      <c r="P407" s="261">
        <v>5.4300856722220299E-2</v>
      </c>
    </row>
    <row r="408" spans="1:16" x14ac:dyDescent="0.25">
      <c r="A408" s="259">
        <v>2023</v>
      </c>
      <c r="B408" s="259">
        <v>2006</v>
      </c>
      <c r="C408" s="260" t="str">
        <f t="shared" si="6"/>
        <v>2023_2006</v>
      </c>
      <c r="D408" s="261">
        <v>2.7541824788676773E-2</v>
      </c>
      <c r="E408" s="261">
        <v>4.1986909970734433E-2</v>
      </c>
      <c r="F408" s="261">
        <v>8.8718961837390004E-2</v>
      </c>
      <c r="G408" s="261">
        <v>6.4554483982867403E-3</v>
      </c>
      <c r="H408" s="261">
        <v>1.7134008262888001</v>
      </c>
      <c r="I408" s="261">
        <v>2.8020405128965802E-2</v>
      </c>
      <c r="J408" s="261">
        <v>5.1966605017170597E-2</v>
      </c>
      <c r="K408" s="261">
        <v>2.0182722022209999E-4</v>
      </c>
      <c r="L408" s="261">
        <v>2.0000005732018801E-3</v>
      </c>
      <c r="M408" s="261">
        <v>2.0000005732018801E-3</v>
      </c>
      <c r="N408" s="261">
        <v>1.5750004513964799E-2</v>
      </c>
      <c r="O408" s="261">
        <v>1.5750004513964799E-2</v>
      </c>
      <c r="P408" s="261">
        <v>5.43163042976526E-2</v>
      </c>
    </row>
    <row r="409" spans="1:16" x14ac:dyDescent="0.25">
      <c r="A409" s="259">
        <v>2023</v>
      </c>
      <c r="B409" s="259">
        <v>2007</v>
      </c>
      <c r="C409" s="260" t="str">
        <f t="shared" si="6"/>
        <v>2023_2007</v>
      </c>
      <c r="D409" s="261">
        <v>2.6430544111159852E-2</v>
      </c>
      <c r="E409" s="261">
        <v>4.0635810140946749E-2</v>
      </c>
      <c r="F409" s="261">
        <v>8.8193079404139799E-2</v>
      </c>
      <c r="G409" s="261">
        <v>6.5575939918451898E-3</v>
      </c>
      <c r="H409" s="261">
        <v>1.7049487413119799</v>
      </c>
      <c r="I409" s="261">
        <v>3.0353846899868999E-2</v>
      </c>
      <c r="J409" s="261">
        <v>5.1658572504974798E-2</v>
      </c>
      <c r="K409" s="261">
        <v>2.0207021347008999E-4</v>
      </c>
      <c r="L409" s="261">
        <v>2.0000005732018801E-3</v>
      </c>
      <c r="M409" s="261">
        <v>2.0000005732018801E-3</v>
      </c>
      <c r="N409" s="261">
        <v>1.5750004513964799E-2</v>
      </c>
      <c r="O409" s="261">
        <v>1.5750004513964799E-2</v>
      </c>
      <c r="P409" s="261">
        <v>5.3994343922129297E-2</v>
      </c>
    </row>
    <row r="410" spans="1:16" x14ac:dyDescent="0.25">
      <c r="A410" s="259">
        <v>2023</v>
      </c>
      <c r="B410" s="259">
        <v>2008</v>
      </c>
      <c r="C410" s="260" t="str">
        <f t="shared" si="6"/>
        <v>2023_2008</v>
      </c>
      <c r="D410" s="261">
        <v>2.5830847436039459E-2</v>
      </c>
      <c r="E410" s="261">
        <v>3.9407768245444091E-2</v>
      </c>
      <c r="F410" s="261">
        <v>1.6300725107324401E-2</v>
      </c>
      <c r="G410" s="261">
        <v>6.2474868436399999E-3</v>
      </c>
      <c r="H410" s="261">
        <v>3.3548707131976503E-2</v>
      </c>
      <c r="I410" s="261">
        <v>3.00138003650131E-2</v>
      </c>
      <c r="J410" s="261">
        <v>5.32298449705082E-3</v>
      </c>
      <c r="K410" s="261">
        <v>2.30660227245332E-4</v>
      </c>
      <c r="L410" s="261">
        <v>2.0000005732018801E-3</v>
      </c>
      <c r="M410" s="261">
        <v>2.0000005732018801E-3</v>
      </c>
      <c r="N410" s="261">
        <v>1.5750004513964799E-2</v>
      </c>
      <c r="O410" s="261">
        <v>1.5750004513964799E-2</v>
      </c>
      <c r="P410" s="261">
        <v>5.56366623561358E-3</v>
      </c>
    </row>
    <row r="411" spans="1:16" x14ac:dyDescent="0.25">
      <c r="A411" s="259">
        <v>2023</v>
      </c>
      <c r="B411" s="259">
        <v>2009</v>
      </c>
      <c r="C411" s="260" t="str">
        <f t="shared" si="6"/>
        <v>2023_2009</v>
      </c>
      <c r="D411" s="261">
        <v>2.5264320570126651E-2</v>
      </c>
      <c r="E411" s="261">
        <v>3.8543569234432855E-2</v>
      </c>
      <c r="F411" s="261">
        <v>1.6045383844167899E-2</v>
      </c>
      <c r="G411" s="261">
        <v>5.8440723070673096E-3</v>
      </c>
      <c r="H411" s="261">
        <v>3.3180600071254701E-2</v>
      </c>
      <c r="I411" s="261">
        <v>2.8571491281948899E-2</v>
      </c>
      <c r="J411" s="261">
        <v>5.1964233510318298E-3</v>
      </c>
      <c r="K411" s="261">
        <v>2.5919541454873701E-4</v>
      </c>
      <c r="L411" s="261">
        <v>2.0000005732018801E-3</v>
      </c>
      <c r="M411" s="261">
        <v>2.0000005732018801E-3</v>
      </c>
      <c r="N411" s="261">
        <v>1.5750004513964799E-2</v>
      </c>
      <c r="O411" s="261">
        <v>1.5750004513964799E-2</v>
      </c>
      <c r="P411" s="261">
        <v>5.4313825561783701E-3</v>
      </c>
    </row>
    <row r="412" spans="1:16" x14ac:dyDescent="0.25">
      <c r="A412" s="259">
        <v>2023</v>
      </c>
      <c r="B412" s="259">
        <v>2010</v>
      </c>
      <c r="C412" s="260" t="str">
        <f t="shared" si="6"/>
        <v>2023_2010</v>
      </c>
      <c r="D412" s="261">
        <v>2.3991255212095455E-2</v>
      </c>
      <c r="E412" s="261">
        <v>3.6529199306597072E-2</v>
      </c>
      <c r="F412" s="261">
        <v>1.5796758468092299E-2</v>
      </c>
      <c r="G412" s="261">
        <v>5.5527468352106002E-3</v>
      </c>
      <c r="H412" s="261">
        <v>3.29198384353128E-2</v>
      </c>
      <c r="I412" s="261">
        <v>2.7742081477745199E-2</v>
      </c>
      <c r="J412" s="261">
        <v>5.0813045143053301E-3</v>
      </c>
      <c r="K412" s="261">
        <v>3.1558164797413501E-4</v>
      </c>
      <c r="L412" s="261">
        <v>2.0000005732018801E-3</v>
      </c>
      <c r="M412" s="261">
        <v>2.0000005732018801E-3</v>
      </c>
      <c r="N412" s="261">
        <v>1.5750004513964799E-2</v>
      </c>
      <c r="O412" s="261">
        <v>1.5750004513964799E-2</v>
      </c>
      <c r="P412" s="261">
        <v>5.3110585564873697E-3</v>
      </c>
    </row>
    <row r="413" spans="1:16" x14ac:dyDescent="0.25">
      <c r="A413" s="259">
        <v>2023</v>
      </c>
      <c r="B413" s="259">
        <v>2011</v>
      </c>
      <c r="C413" s="260" t="str">
        <f t="shared" si="6"/>
        <v>2023_2011</v>
      </c>
      <c r="D413" s="261">
        <v>2.4816213440309026E-2</v>
      </c>
      <c r="E413" s="261">
        <v>3.7756382408493848E-2</v>
      </c>
      <c r="F413" s="261">
        <v>1.53218002852386E-2</v>
      </c>
      <c r="G413" s="261">
        <v>5.83626215240778E-3</v>
      </c>
      <c r="H413" s="261">
        <v>3.2423060271689001E-2</v>
      </c>
      <c r="I413" s="261">
        <v>2.7139640002743499E-2</v>
      </c>
      <c r="J413" s="261">
        <v>4.9370943970105602E-3</v>
      </c>
      <c r="K413" s="261">
        <v>4.2833740387669401E-4</v>
      </c>
      <c r="L413" s="261">
        <v>2.0000005732018801E-3</v>
      </c>
      <c r="M413" s="261">
        <v>2.0000005732018801E-3</v>
      </c>
      <c r="N413" s="261">
        <v>1.5750004513964799E-2</v>
      </c>
      <c r="O413" s="261">
        <v>1.5750004513964799E-2</v>
      </c>
      <c r="P413" s="261">
        <v>5.1603278976114601E-3</v>
      </c>
    </row>
    <row r="414" spans="1:16" x14ac:dyDescent="0.25">
      <c r="A414" s="259">
        <v>2023</v>
      </c>
      <c r="B414" s="259">
        <v>2012</v>
      </c>
      <c r="C414" s="260" t="str">
        <f t="shared" si="6"/>
        <v>2023_2012</v>
      </c>
      <c r="D414" s="261">
        <v>2.2695370153773035E-2</v>
      </c>
      <c r="E414" s="261">
        <v>3.4504155592726703E-2</v>
      </c>
      <c r="F414" s="261">
        <v>1.49316827890973E-2</v>
      </c>
      <c r="G414" s="261">
        <v>5.3184304711765404E-3</v>
      </c>
      <c r="H414" s="261">
        <v>3.2010765728488502E-2</v>
      </c>
      <c r="I414" s="261">
        <v>2.62984001055785E-2</v>
      </c>
      <c r="J414" s="261">
        <v>4.7945552160218599E-3</v>
      </c>
      <c r="K414" s="261">
        <v>6.2508251230851603E-4</v>
      </c>
      <c r="L414" s="261">
        <v>2.0000005732018801E-3</v>
      </c>
      <c r="M414" s="261">
        <v>2.0000005732018801E-3</v>
      </c>
      <c r="N414" s="261">
        <v>1.5750004513964799E-2</v>
      </c>
      <c r="O414" s="261">
        <v>1.5750004513964799E-2</v>
      </c>
      <c r="P414" s="261">
        <v>5.0113437273667004E-3</v>
      </c>
    </row>
    <row r="415" spans="1:16" x14ac:dyDescent="0.25">
      <c r="A415" s="259">
        <v>2023</v>
      </c>
      <c r="B415" s="259">
        <v>2013</v>
      </c>
      <c r="C415" s="260" t="str">
        <f t="shared" si="6"/>
        <v>2023_2013</v>
      </c>
      <c r="D415" s="261">
        <v>2.2019573850637266E-2</v>
      </c>
      <c r="E415" s="261">
        <v>3.3534077698671429E-2</v>
      </c>
      <c r="F415" s="261">
        <v>1.4380247417009299E-2</v>
      </c>
      <c r="G415" s="261">
        <v>5.0017430806406698E-3</v>
      </c>
      <c r="H415" s="261">
        <v>3.1403384872110002E-2</v>
      </c>
      <c r="I415" s="261">
        <v>2.5333348451250601E-2</v>
      </c>
      <c r="J415" s="261">
        <v>4.6249320682370896E-3</v>
      </c>
      <c r="K415" s="261">
        <v>9.3564239284497496E-4</v>
      </c>
      <c r="L415" s="261">
        <v>2.0000005732018801E-3</v>
      </c>
      <c r="M415" s="261">
        <v>2.0000005732018801E-3</v>
      </c>
      <c r="N415" s="261">
        <v>1.5750004513964799E-2</v>
      </c>
      <c r="O415" s="261">
        <v>1.5750004513964799E-2</v>
      </c>
      <c r="P415" s="261">
        <v>4.8340509735306696E-3</v>
      </c>
    </row>
    <row r="416" spans="1:16" x14ac:dyDescent="0.25">
      <c r="A416" s="259">
        <v>2023</v>
      </c>
      <c r="B416" s="259">
        <v>2014</v>
      </c>
      <c r="C416" s="260" t="str">
        <f t="shared" si="6"/>
        <v>2023_2014</v>
      </c>
      <c r="D416" s="261">
        <v>2.2106150279724991E-2</v>
      </c>
      <c r="E416" s="261">
        <v>3.3567592121396941E-2</v>
      </c>
      <c r="F416" s="261">
        <v>1.42030751988822E-2</v>
      </c>
      <c r="G416" s="261">
        <v>5.0601423680531003E-3</v>
      </c>
      <c r="H416" s="261">
        <v>3.1236799846545101E-2</v>
      </c>
      <c r="I416" s="261">
        <v>2.46408088658794E-2</v>
      </c>
      <c r="J416" s="261">
        <v>4.4935803671103799E-3</v>
      </c>
      <c r="K416" s="261">
        <v>1.3059049539318301E-3</v>
      </c>
      <c r="L416" s="261">
        <v>2.0000005732018801E-3</v>
      </c>
      <c r="M416" s="261">
        <v>2.0000005732018801E-3</v>
      </c>
      <c r="N416" s="261">
        <v>1.5750004513964799E-2</v>
      </c>
      <c r="O416" s="261">
        <v>1.5750004513964799E-2</v>
      </c>
      <c r="P416" s="261">
        <v>4.6967601313435501E-3</v>
      </c>
    </row>
    <row r="417" spans="1:16" x14ac:dyDescent="0.25">
      <c r="A417" s="259">
        <v>2023</v>
      </c>
      <c r="B417" s="259">
        <v>2015</v>
      </c>
      <c r="C417" s="260" t="str">
        <f t="shared" si="6"/>
        <v>2023_2015</v>
      </c>
      <c r="D417" s="261">
        <v>2.1658555453863915E-2</v>
      </c>
      <c r="E417" s="261">
        <v>3.2942762051188873E-2</v>
      </c>
      <c r="F417" s="261">
        <v>1.3684339187340199E-2</v>
      </c>
      <c r="G417" s="261">
        <v>4.8655806776851497E-3</v>
      </c>
      <c r="H417" s="261">
        <v>3.06661661910771E-2</v>
      </c>
      <c r="I417" s="261">
        <v>2.3620196504273199E-2</v>
      </c>
      <c r="J417" s="261">
        <v>4.3148241643476701E-3</v>
      </c>
      <c r="K417" s="261">
        <v>1.6492222055360199E-3</v>
      </c>
      <c r="L417" s="261">
        <v>2.0000005732018801E-3</v>
      </c>
      <c r="M417" s="261">
        <v>2.0000005732018801E-3</v>
      </c>
      <c r="N417" s="261">
        <v>1.5750004513964799E-2</v>
      </c>
      <c r="O417" s="261">
        <v>1.5750004513964799E-2</v>
      </c>
      <c r="P417" s="261">
        <v>4.5099213663108203E-3</v>
      </c>
    </row>
    <row r="418" spans="1:16" x14ac:dyDescent="0.25">
      <c r="A418" s="259">
        <v>2023</v>
      </c>
      <c r="B418" s="259">
        <v>2016</v>
      </c>
      <c r="C418" s="260" t="str">
        <f t="shared" si="6"/>
        <v>2023_2016</v>
      </c>
      <c r="D418" s="261">
        <v>2.1178500224047409E-2</v>
      </c>
      <c r="E418" s="261">
        <v>3.1961606663921976E-2</v>
      </c>
      <c r="F418" s="261">
        <v>1.3686449586033799E-2</v>
      </c>
      <c r="G418" s="261">
        <v>4.72056964763958E-3</v>
      </c>
      <c r="H418" s="261">
        <v>3.0734675039036499E-2</v>
      </c>
      <c r="I418" s="261">
        <v>2.2743000428797601E-2</v>
      </c>
      <c r="J418" s="261">
        <v>4.1914793550270604E-3</v>
      </c>
      <c r="K418" s="261">
        <v>1.8987502910009801E-3</v>
      </c>
      <c r="L418" s="261">
        <v>2.0000005732018801E-3</v>
      </c>
      <c r="M418" s="261">
        <v>2.0000005732018801E-3</v>
      </c>
      <c r="N418" s="261">
        <v>1.5750004513964799E-2</v>
      </c>
      <c r="O418" s="261">
        <v>1.5750004513964799E-2</v>
      </c>
      <c r="P418" s="261">
        <v>4.3809994520472104E-3</v>
      </c>
    </row>
    <row r="419" spans="1:16" x14ac:dyDescent="0.25">
      <c r="A419" s="259">
        <v>2023</v>
      </c>
      <c r="B419" s="259">
        <v>2017</v>
      </c>
      <c r="C419" s="260" t="str">
        <f t="shared" si="6"/>
        <v>2023_2017</v>
      </c>
      <c r="D419" s="261">
        <v>2.0445825316508015E-2</v>
      </c>
      <c r="E419" s="261">
        <v>3.0963798699552274E-2</v>
      </c>
      <c r="F419" s="261">
        <v>1.2971354884954701E-2</v>
      </c>
      <c r="G419" s="261">
        <v>4.6110887043634601E-3</v>
      </c>
      <c r="H419" s="261">
        <v>2.9961693334509199E-2</v>
      </c>
      <c r="I419" s="261">
        <v>2.21232419725436E-2</v>
      </c>
      <c r="J419" s="261">
        <v>3.98107068713195E-3</v>
      </c>
      <c r="K419" s="261">
        <v>2.0292613281014402E-3</v>
      </c>
      <c r="L419" s="261">
        <v>2.0000005732018801E-3</v>
      </c>
      <c r="M419" s="261">
        <v>2.0000005732018801E-3</v>
      </c>
      <c r="N419" s="261">
        <v>1.5750004513964799E-2</v>
      </c>
      <c r="O419" s="261">
        <v>1.5750004513964799E-2</v>
      </c>
      <c r="P419" s="261">
        <v>4.1610770378645197E-3</v>
      </c>
    </row>
    <row r="420" spans="1:16" x14ac:dyDescent="0.25">
      <c r="A420" s="259">
        <v>2023</v>
      </c>
      <c r="B420" s="259">
        <v>2018</v>
      </c>
      <c r="C420" s="260" t="str">
        <f t="shared" si="6"/>
        <v>2023_2018</v>
      </c>
      <c r="D420" s="261">
        <v>1.9820188638162269E-2</v>
      </c>
      <c r="E420" s="261">
        <v>3.0009316561334695E-2</v>
      </c>
      <c r="F420" s="261">
        <v>1.24844359862858E-2</v>
      </c>
      <c r="G420" s="261">
        <v>4.1918746575759797E-3</v>
      </c>
      <c r="H420" s="261">
        <v>2.9441837445898199E-2</v>
      </c>
      <c r="I420" s="261">
        <v>2.01785820247328E-2</v>
      </c>
      <c r="J420" s="261">
        <v>3.7869453779732498E-3</v>
      </c>
      <c r="K420" s="261">
        <v>2.1143369581304999E-3</v>
      </c>
      <c r="L420" s="261">
        <v>2.0000005732018801E-3</v>
      </c>
      <c r="M420" s="261">
        <v>2.0000005732018801E-3</v>
      </c>
      <c r="N420" s="261">
        <v>1.5750004513964799E-2</v>
      </c>
      <c r="O420" s="261">
        <v>1.5750004513964799E-2</v>
      </c>
      <c r="P420" s="261">
        <v>3.9581742436439601E-3</v>
      </c>
    </row>
    <row r="421" spans="1:16" x14ac:dyDescent="0.25">
      <c r="A421" s="259">
        <v>2023</v>
      </c>
      <c r="B421" s="259">
        <v>2019</v>
      </c>
      <c r="C421" s="260" t="str">
        <f t="shared" si="6"/>
        <v>2023_2019</v>
      </c>
      <c r="D421" s="261">
        <v>1.9194036997120738E-2</v>
      </c>
      <c r="E421" s="261">
        <v>2.905292282951695E-2</v>
      </c>
      <c r="F421" s="261">
        <v>1.1973391789883599E-2</v>
      </c>
      <c r="G421" s="261">
        <v>3.7221987000689298E-3</v>
      </c>
      <c r="H421" s="261">
        <v>2.88960145478309E-2</v>
      </c>
      <c r="I421" s="261">
        <v>1.8344425338587898E-2</v>
      </c>
      <c r="J421" s="261">
        <v>3.5836293449177901E-3</v>
      </c>
      <c r="K421" s="261">
        <v>1.9975325652437301E-3</v>
      </c>
      <c r="L421" s="261">
        <v>2.0000005732018801E-3</v>
      </c>
      <c r="M421" s="261">
        <v>2.0000005732018801E-3</v>
      </c>
      <c r="N421" s="261">
        <v>1.5750004513964799E-2</v>
      </c>
      <c r="O421" s="261">
        <v>1.5750004513964799E-2</v>
      </c>
      <c r="P421" s="261">
        <v>3.7456651617752798E-3</v>
      </c>
    </row>
    <row r="422" spans="1:16" x14ac:dyDescent="0.25">
      <c r="A422" s="259">
        <v>2023</v>
      </c>
      <c r="B422" s="259">
        <v>2020</v>
      </c>
      <c r="C422" s="260" t="str">
        <f t="shared" si="6"/>
        <v>2023_2020</v>
      </c>
      <c r="D422" s="261">
        <v>1.8573975720683349E-2</v>
      </c>
      <c r="E422" s="261">
        <v>2.8106914477752439E-2</v>
      </c>
      <c r="F422" s="261">
        <v>1.1465506921288501E-2</v>
      </c>
      <c r="G422" s="261">
        <v>3.2955828102554301E-3</v>
      </c>
      <c r="H422" s="261">
        <v>2.83594372611514E-2</v>
      </c>
      <c r="I422" s="261">
        <v>1.6470930831364101E-2</v>
      </c>
      <c r="J422" s="261">
        <v>3.37390084495759E-3</v>
      </c>
      <c r="K422" s="261">
        <v>1.4349608091820301E-3</v>
      </c>
      <c r="L422" s="261">
        <v>2.0000005732018801E-3</v>
      </c>
      <c r="M422" s="261">
        <v>2.0000005732018801E-3</v>
      </c>
      <c r="N422" s="261">
        <v>1.5750004513964799E-2</v>
      </c>
      <c r="O422" s="261">
        <v>1.5750004513964799E-2</v>
      </c>
      <c r="P422" s="261">
        <v>3.5264536697033099E-3</v>
      </c>
    </row>
    <row r="423" spans="1:16" x14ac:dyDescent="0.25">
      <c r="A423" s="259">
        <v>2023</v>
      </c>
      <c r="B423" s="259">
        <v>2021</v>
      </c>
      <c r="C423" s="260" t="str">
        <f t="shared" si="6"/>
        <v>2023_2021</v>
      </c>
      <c r="D423" s="261">
        <v>1.7966411453450418E-2</v>
      </c>
      <c r="E423" s="261">
        <v>2.7171403319787412E-2</v>
      </c>
      <c r="F423" s="261">
        <v>3.5516264196328098E-3</v>
      </c>
      <c r="G423" s="261">
        <v>2.9112759509660299E-3</v>
      </c>
      <c r="H423" s="261">
        <v>6.5990562321568101E-3</v>
      </c>
      <c r="I423" s="261">
        <v>1.49279048838171E-2</v>
      </c>
      <c r="J423" s="261">
        <v>5.2667246952766301E-4</v>
      </c>
      <c r="K423" s="261">
        <v>8.9465668400730703E-4</v>
      </c>
      <c r="L423" s="261">
        <v>2.0000005732018701E-3</v>
      </c>
      <c r="M423" s="261">
        <v>2.0000005732018801E-3</v>
      </c>
      <c r="N423" s="261">
        <v>1.5750004513964799E-2</v>
      </c>
      <c r="O423" s="261">
        <v>1.5750004513964799E-2</v>
      </c>
      <c r="P423" s="261">
        <v>5.5048626152523299E-4</v>
      </c>
    </row>
    <row r="424" spans="1:16" x14ac:dyDescent="0.25">
      <c r="A424" s="259">
        <v>2023</v>
      </c>
      <c r="B424" s="259">
        <v>2022</v>
      </c>
      <c r="C424" s="260" t="str">
        <f t="shared" si="6"/>
        <v>2023_2022</v>
      </c>
      <c r="D424" s="261">
        <v>1.7349048260903391E-2</v>
      </c>
      <c r="E424" s="261">
        <v>2.621292653346969E-2</v>
      </c>
      <c r="F424" s="261">
        <v>3.2496428066689999E-3</v>
      </c>
      <c r="G424" s="261">
        <v>2.58135968451906E-3</v>
      </c>
      <c r="H424" s="261">
        <v>6.1767008956761802E-3</v>
      </c>
      <c r="I424" s="261">
        <v>1.3532876946551E-2</v>
      </c>
      <c r="J424" s="261">
        <v>4.8995855667746896E-4</v>
      </c>
      <c r="K424" s="261">
        <v>8.9955886140950195E-4</v>
      </c>
      <c r="L424" s="261">
        <v>2.0000005732018801E-3</v>
      </c>
      <c r="M424" s="261">
        <v>2.0000005732018801E-3</v>
      </c>
      <c r="N424" s="261">
        <v>1.5750004513964799E-2</v>
      </c>
      <c r="O424" s="261">
        <v>1.5750004513964799E-2</v>
      </c>
      <c r="P424" s="261">
        <v>5.1211230845152897E-4</v>
      </c>
    </row>
    <row r="425" spans="1:16" x14ac:dyDescent="0.25">
      <c r="A425" s="259">
        <v>2023</v>
      </c>
      <c r="B425" s="259">
        <v>2023</v>
      </c>
      <c r="C425" s="260" t="str">
        <f t="shared" si="6"/>
        <v>2023_2023</v>
      </c>
      <c r="D425" s="261">
        <v>1.6738807362136156E-2</v>
      </c>
      <c r="E425" s="261">
        <v>2.5259651642625326E-2</v>
      </c>
      <c r="F425" s="261">
        <v>2.9361789988146801E-3</v>
      </c>
      <c r="G425" s="261">
        <v>2.1900908830736602E-3</v>
      </c>
      <c r="H425" s="261">
        <v>5.7409278494984697E-3</v>
      </c>
      <c r="I425" s="261">
        <v>1.20092475887255E-2</v>
      </c>
      <c r="J425" s="261">
        <v>4.51959387437582E-4</v>
      </c>
      <c r="K425" s="261">
        <v>9.0593869940914595E-4</v>
      </c>
      <c r="L425" s="261">
        <v>2.0000005732018801E-3</v>
      </c>
      <c r="M425" s="261">
        <v>2.0000005732018801E-3</v>
      </c>
      <c r="N425" s="261">
        <v>1.5750004513964799E-2</v>
      </c>
      <c r="O425" s="261">
        <v>1.5750004513964799E-2</v>
      </c>
      <c r="P425" s="261">
        <v>4.7239498539743E-4</v>
      </c>
    </row>
    <row r="426" spans="1:16" x14ac:dyDescent="0.25">
      <c r="A426" s="259">
        <v>2024</v>
      </c>
      <c r="B426" s="259">
        <v>1980</v>
      </c>
      <c r="C426" s="260" t="str">
        <f t="shared" si="6"/>
        <v>2024_1980</v>
      </c>
      <c r="D426" s="261">
        <v>3.815912716475562E-2</v>
      </c>
      <c r="E426" s="261">
        <v>7.5800143541596143E-2</v>
      </c>
      <c r="F426" s="261">
        <v>0.34991194276384402</v>
      </c>
      <c r="G426" s="261">
        <v>0.774067076206157</v>
      </c>
      <c r="H426" s="261">
        <v>1.77204752704091</v>
      </c>
      <c r="I426" s="261">
        <v>2.2221300941136701</v>
      </c>
      <c r="J426" s="261">
        <v>0.28037589468972302</v>
      </c>
      <c r="K426" s="261">
        <v>4.9003920640608101E-2</v>
      </c>
      <c r="L426" s="261">
        <v>2.0000005732018801E-3</v>
      </c>
      <c r="M426" s="261">
        <v>2.0000005732018801E-3</v>
      </c>
      <c r="N426" s="261">
        <v>1.5750004513964799E-2</v>
      </c>
      <c r="O426" s="261">
        <v>1.5750004513964799E-2</v>
      </c>
      <c r="P426" s="261">
        <v>0.29305324849798597</v>
      </c>
    </row>
    <row r="427" spans="1:16" x14ac:dyDescent="0.25">
      <c r="A427" s="259">
        <v>2024</v>
      </c>
      <c r="B427" s="259">
        <v>1981</v>
      </c>
      <c r="C427" s="260" t="str">
        <f t="shared" si="6"/>
        <v>2024_1981</v>
      </c>
      <c r="D427" s="261">
        <v>3.8124040012306945E-2</v>
      </c>
      <c r="E427" s="261">
        <v>5.5252026133010439E-2</v>
      </c>
      <c r="F427" s="261">
        <v>0.34958948223442599</v>
      </c>
      <c r="G427" s="261">
        <v>0.59969239744192504</v>
      </c>
      <c r="H427" s="261">
        <v>1.7736076132332801</v>
      </c>
      <c r="I427" s="261">
        <v>1.68814323367549</v>
      </c>
      <c r="J427" s="261">
        <v>0.28011751494216802</v>
      </c>
      <c r="K427" s="261">
        <v>1.87449113831341E-2</v>
      </c>
      <c r="L427" s="261">
        <v>2.0000005732018801E-3</v>
      </c>
      <c r="M427" s="261">
        <v>2.0000005732018801E-3</v>
      </c>
      <c r="N427" s="261">
        <v>1.5750004513964799E-2</v>
      </c>
      <c r="O427" s="261">
        <v>1.5750004513964799E-2</v>
      </c>
      <c r="P427" s="261">
        <v>0.29278318596479003</v>
      </c>
    </row>
    <row r="428" spans="1:16" x14ac:dyDescent="0.25">
      <c r="A428" s="259">
        <v>2024</v>
      </c>
      <c r="B428" s="259">
        <v>1982</v>
      </c>
      <c r="C428" s="260" t="str">
        <f t="shared" si="6"/>
        <v>2024_1982</v>
      </c>
      <c r="D428" s="261">
        <v>3.8238853343259369E-2</v>
      </c>
      <c r="E428" s="261">
        <v>5.4904437685443105E-2</v>
      </c>
      <c r="F428" s="261">
        <v>0.35112572255691199</v>
      </c>
      <c r="G428" s="261">
        <v>0.58406449564387297</v>
      </c>
      <c r="H428" s="261">
        <v>1.7694386734223799</v>
      </c>
      <c r="I428" s="261">
        <v>1.6999168787182299</v>
      </c>
      <c r="J428" s="261">
        <v>0.28134846679672099</v>
      </c>
      <c r="K428" s="261">
        <v>1.87129920415256E-2</v>
      </c>
      <c r="L428" s="261">
        <v>2.0000005732018801E-3</v>
      </c>
      <c r="M428" s="261">
        <v>2.0000005732018801E-3</v>
      </c>
      <c r="N428" s="261">
        <v>1.5750004513964799E-2</v>
      </c>
      <c r="O428" s="261">
        <v>1.5750004513964799E-2</v>
      </c>
      <c r="P428" s="261">
        <v>0.29406979599993799</v>
      </c>
    </row>
    <row r="429" spans="1:16" x14ac:dyDescent="0.25">
      <c r="A429" s="259">
        <v>2024</v>
      </c>
      <c r="B429" s="259">
        <v>1983</v>
      </c>
      <c r="C429" s="260" t="str">
        <f t="shared" si="6"/>
        <v>2024_1983</v>
      </c>
      <c r="D429" s="261">
        <v>3.7712944007501546E-2</v>
      </c>
      <c r="E429" s="261">
        <v>5.4172759044177551E-2</v>
      </c>
      <c r="F429" s="261">
        <v>0.20348918694719401</v>
      </c>
      <c r="G429" s="261">
        <v>0.53515128777010201</v>
      </c>
      <c r="H429" s="261">
        <v>1.51210616408328</v>
      </c>
      <c r="I429" s="261">
        <v>1.60869020839044</v>
      </c>
      <c r="J429" s="261">
        <v>0.25672247920559099</v>
      </c>
      <c r="K429" s="261">
        <v>1.8656707890442902E-2</v>
      </c>
      <c r="L429" s="261">
        <v>2.0000005732018801E-3</v>
      </c>
      <c r="M429" s="261">
        <v>2.0000005732018801E-3</v>
      </c>
      <c r="N429" s="261">
        <v>1.5750004513964799E-2</v>
      </c>
      <c r="O429" s="261">
        <v>1.5750004513964799E-2</v>
      </c>
      <c r="P429" s="261">
        <v>0.26833033052613903</v>
      </c>
    </row>
    <row r="430" spans="1:16" x14ac:dyDescent="0.25">
      <c r="A430" s="259">
        <v>2024</v>
      </c>
      <c r="B430" s="259">
        <v>1984</v>
      </c>
      <c r="C430" s="260" t="str">
        <f t="shared" si="6"/>
        <v>2024_1984</v>
      </c>
      <c r="D430" s="261">
        <v>3.4254802692553293E-2</v>
      </c>
      <c r="E430" s="261">
        <v>5.3180072035115551E-2</v>
      </c>
      <c r="F430" s="261">
        <v>0.34748544030416201</v>
      </c>
      <c r="G430" s="261">
        <v>0.44515778106776699</v>
      </c>
      <c r="H430" s="261">
        <v>1.2816303427768501</v>
      </c>
      <c r="I430" s="261">
        <v>1.4852863161004899</v>
      </c>
      <c r="J430" s="261">
        <v>0.21541599215747301</v>
      </c>
      <c r="K430" s="261">
        <v>1.82989848142503E-2</v>
      </c>
      <c r="L430" s="261">
        <v>2.0000005732018801E-3</v>
      </c>
      <c r="M430" s="261">
        <v>2.0000005732018801E-3</v>
      </c>
      <c r="N430" s="261">
        <v>1.5750004513964799E-2</v>
      </c>
      <c r="O430" s="261">
        <v>1.5750004513964799E-2</v>
      </c>
      <c r="P430" s="261">
        <v>0.22515614742852599</v>
      </c>
    </row>
    <row r="431" spans="1:16" x14ac:dyDescent="0.25">
      <c r="A431" s="259">
        <v>2024</v>
      </c>
      <c r="B431" s="259">
        <v>1985</v>
      </c>
      <c r="C431" s="260" t="str">
        <f t="shared" si="6"/>
        <v>2024_1985</v>
      </c>
      <c r="D431" s="261">
        <v>3.4127912340784036E-2</v>
      </c>
      <c r="E431" s="261">
        <v>5.1051698990299633E-2</v>
      </c>
      <c r="F431" s="261">
        <v>0.34572662491981798</v>
      </c>
      <c r="G431" s="261">
        <v>0.36052466539339501</v>
      </c>
      <c r="H431" s="261">
        <v>1.2843653517921501</v>
      </c>
      <c r="I431" s="261">
        <v>1.10609241084044</v>
      </c>
      <c r="J431" s="261">
        <v>0.21432565306093801</v>
      </c>
      <c r="K431" s="261">
        <v>1.84154487350075E-2</v>
      </c>
      <c r="L431" s="261">
        <v>2.0000005732018801E-3</v>
      </c>
      <c r="M431" s="261">
        <v>2.0000005732018801E-3</v>
      </c>
      <c r="N431" s="261">
        <v>1.5750004513964799E-2</v>
      </c>
      <c r="O431" s="261">
        <v>1.5750004513964799E-2</v>
      </c>
      <c r="P431" s="261">
        <v>0.22401650803635401</v>
      </c>
    </row>
    <row r="432" spans="1:16" x14ac:dyDescent="0.25">
      <c r="A432" s="259">
        <v>2024</v>
      </c>
      <c r="B432" s="259">
        <v>1986</v>
      </c>
      <c r="C432" s="260" t="str">
        <f t="shared" si="6"/>
        <v>2024_1986</v>
      </c>
      <c r="D432" s="261">
        <v>3.406250115895245E-2</v>
      </c>
      <c r="E432" s="261">
        <v>4.8140008499715878E-2</v>
      </c>
      <c r="F432" s="261">
        <v>0.34474837613815501</v>
      </c>
      <c r="G432" s="261">
        <v>0.36230880800236098</v>
      </c>
      <c r="H432" s="261">
        <v>1.2859100549704101</v>
      </c>
      <c r="I432" s="261">
        <v>1.0982267054957</v>
      </c>
      <c r="J432" s="261">
        <v>0.21371920914290199</v>
      </c>
      <c r="K432" s="261">
        <v>1.8524866045611599E-2</v>
      </c>
      <c r="L432" s="261">
        <v>2.0000005732018801E-3</v>
      </c>
      <c r="M432" s="261">
        <v>2.0000005732018801E-3</v>
      </c>
      <c r="N432" s="261">
        <v>1.5750004513964799E-2</v>
      </c>
      <c r="O432" s="261">
        <v>1.5750004513964799E-2</v>
      </c>
      <c r="P432" s="261">
        <v>0.22338264341539901</v>
      </c>
    </row>
    <row r="433" spans="1:16" x14ac:dyDescent="0.25">
      <c r="A433" s="259">
        <v>2024</v>
      </c>
      <c r="B433" s="259">
        <v>1987</v>
      </c>
      <c r="C433" s="260" t="str">
        <f t="shared" si="6"/>
        <v>2024_1987</v>
      </c>
      <c r="D433" s="261">
        <v>3.4061610466001639E-2</v>
      </c>
      <c r="E433" s="261">
        <v>4.7946830347403754E-2</v>
      </c>
      <c r="F433" s="261">
        <v>0.34473032526842601</v>
      </c>
      <c r="G433" s="261">
        <v>0.363961897285625</v>
      </c>
      <c r="H433" s="261">
        <v>1.2838618074905199</v>
      </c>
      <c r="I433" s="261">
        <v>1.0890464791448899</v>
      </c>
      <c r="J433" s="261">
        <v>0.21370801890135199</v>
      </c>
      <c r="K433" s="261">
        <v>1.8618503295392701E-2</v>
      </c>
      <c r="L433" s="261">
        <v>2.0000005732018801E-3</v>
      </c>
      <c r="M433" s="261">
        <v>2.0000005732018801E-3</v>
      </c>
      <c r="N433" s="261">
        <v>1.5750004513964799E-2</v>
      </c>
      <c r="O433" s="261">
        <v>1.5750004513964799E-2</v>
      </c>
      <c r="P433" s="261">
        <v>0.22337094720078199</v>
      </c>
    </row>
    <row r="434" spans="1:16" x14ac:dyDescent="0.25">
      <c r="A434" s="259">
        <v>2024</v>
      </c>
      <c r="B434" s="259">
        <v>1988</v>
      </c>
      <c r="C434" s="260" t="str">
        <f t="shared" si="6"/>
        <v>2024_1988</v>
      </c>
      <c r="D434" s="261">
        <v>3.4054483800007834E-2</v>
      </c>
      <c r="E434" s="261">
        <v>4.7807864200815779E-2</v>
      </c>
      <c r="F434" s="261">
        <v>0.34496548260335202</v>
      </c>
      <c r="G434" s="261">
        <v>0.36680859447310898</v>
      </c>
      <c r="H434" s="261">
        <v>1.28072051857271</v>
      </c>
      <c r="I434" s="261">
        <v>1.08161453841439</v>
      </c>
      <c r="J434" s="261">
        <v>0.213853799543476</v>
      </c>
      <c r="K434" s="261">
        <v>1.87565961376789E-2</v>
      </c>
      <c r="L434" s="261">
        <v>2.0000005732018801E-3</v>
      </c>
      <c r="M434" s="261">
        <v>2.0000005732018801E-3</v>
      </c>
      <c r="N434" s="261">
        <v>1.5750004513964799E-2</v>
      </c>
      <c r="O434" s="261">
        <v>1.5750004513964799E-2</v>
      </c>
      <c r="P434" s="261">
        <v>0.22352331939665099</v>
      </c>
    </row>
    <row r="435" spans="1:16" x14ac:dyDescent="0.25">
      <c r="A435" s="259">
        <v>2024</v>
      </c>
      <c r="B435" s="259">
        <v>1989</v>
      </c>
      <c r="C435" s="260" t="str">
        <f t="shared" si="6"/>
        <v>2024_1989</v>
      </c>
      <c r="D435" s="261">
        <v>3.4148132357826592E-2</v>
      </c>
      <c r="E435" s="261">
        <v>4.7622991015853773E-2</v>
      </c>
      <c r="F435" s="261">
        <v>0.34598689700992502</v>
      </c>
      <c r="G435" s="261">
        <v>0.36994804571369899</v>
      </c>
      <c r="H435" s="261">
        <v>1.27991374951301</v>
      </c>
      <c r="I435" s="261">
        <v>1.0682301262076299</v>
      </c>
      <c r="J435" s="261">
        <v>0.21448700304576701</v>
      </c>
      <c r="K435" s="261">
        <v>1.8913717983826801E-2</v>
      </c>
      <c r="L435" s="261">
        <v>2.0000005732018801E-3</v>
      </c>
      <c r="M435" s="261">
        <v>2.0000005732018801E-3</v>
      </c>
      <c r="N435" s="261">
        <v>1.5750004513964799E-2</v>
      </c>
      <c r="O435" s="261">
        <v>1.5750004513964799E-2</v>
      </c>
      <c r="P435" s="261">
        <v>0.224185153551517</v>
      </c>
    </row>
    <row r="436" spans="1:16" x14ac:dyDescent="0.25">
      <c r="A436" s="259">
        <v>2024</v>
      </c>
      <c r="B436" s="259">
        <v>1990</v>
      </c>
      <c r="C436" s="260" t="str">
        <f t="shared" si="6"/>
        <v>2024_1990</v>
      </c>
      <c r="D436" s="261">
        <v>3.3617390949252417E-2</v>
      </c>
      <c r="E436" s="261">
        <v>4.7550627978135175E-2</v>
      </c>
      <c r="F436" s="261">
        <v>0.33858934752993303</v>
      </c>
      <c r="G436" s="261">
        <v>0.371036777523721</v>
      </c>
      <c r="H436" s="261">
        <v>1.29707706462316</v>
      </c>
      <c r="I436" s="261">
        <v>1.0653875128435599</v>
      </c>
      <c r="J436" s="261">
        <v>0.209901054180193</v>
      </c>
      <c r="K436" s="261">
        <v>1.8940600661307799E-2</v>
      </c>
      <c r="L436" s="261">
        <v>2.0000005732018801E-3</v>
      </c>
      <c r="M436" s="261">
        <v>2.0000005732018801E-3</v>
      </c>
      <c r="N436" s="261">
        <v>1.5750004513964799E-2</v>
      </c>
      <c r="O436" s="261">
        <v>1.5750004513964799E-2</v>
      </c>
      <c r="P436" s="261">
        <v>0.21939184842808801</v>
      </c>
    </row>
    <row r="437" spans="1:16" x14ac:dyDescent="0.25">
      <c r="A437" s="259">
        <v>2024</v>
      </c>
      <c r="B437" s="259">
        <v>1991</v>
      </c>
      <c r="C437" s="260" t="str">
        <f t="shared" si="6"/>
        <v>2024_1991</v>
      </c>
      <c r="D437" s="261">
        <v>3.3988330254766996E-2</v>
      </c>
      <c r="E437" s="261">
        <v>4.7404456924062525E-2</v>
      </c>
      <c r="F437" s="261">
        <v>0.34397153846612999</v>
      </c>
      <c r="G437" s="261">
        <v>0.37009947201072302</v>
      </c>
      <c r="H437" s="261">
        <v>1.2840332773288501</v>
      </c>
      <c r="I437" s="261">
        <v>1.06528797992372</v>
      </c>
      <c r="J437" s="261">
        <v>0.21323762563333601</v>
      </c>
      <c r="K437" s="261">
        <v>1.05796423131128E-2</v>
      </c>
      <c r="L437" s="261">
        <v>2.0000005732018801E-3</v>
      </c>
      <c r="M437" s="261">
        <v>2.0000005732018801E-3</v>
      </c>
      <c r="N437" s="261">
        <v>1.5750004513964799E-2</v>
      </c>
      <c r="O437" s="261">
        <v>1.5750004513964799E-2</v>
      </c>
      <c r="P437" s="261">
        <v>0.222879284836526</v>
      </c>
    </row>
    <row r="438" spans="1:16" x14ac:dyDescent="0.25">
      <c r="A438" s="259">
        <v>2024</v>
      </c>
      <c r="B438" s="259">
        <v>1992</v>
      </c>
      <c r="C438" s="260" t="str">
        <f t="shared" si="6"/>
        <v>2024_1992</v>
      </c>
      <c r="D438" s="261">
        <v>3.3958158726600289E-2</v>
      </c>
      <c r="E438" s="261">
        <v>4.7288413456428466E-2</v>
      </c>
      <c r="F438" s="261">
        <v>0.343011364540388</v>
      </c>
      <c r="G438" s="261">
        <v>0.36962555116085</v>
      </c>
      <c r="H438" s="261">
        <v>1.2895409727918501</v>
      </c>
      <c r="I438" s="261">
        <v>1.0655250627453801</v>
      </c>
      <c r="J438" s="261">
        <v>0.212642386826564</v>
      </c>
      <c r="K438" s="261">
        <v>1.05592659375684E-2</v>
      </c>
      <c r="L438" s="261">
        <v>2.0000005732018801E-3</v>
      </c>
      <c r="M438" s="261">
        <v>2.0000005732018801E-3</v>
      </c>
      <c r="N438" s="261">
        <v>1.5750004513964799E-2</v>
      </c>
      <c r="O438" s="261">
        <v>1.5750004513964799E-2</v>
      </c>
      <c r="P438" s="261">
        <v>0.222257131972245</v>
      </c>
    </row>
    <row r="439" spans="1:16" x14ac:dyDescent="0.25">
      <c r="A439" s="259">
        <v>2024</v>
      </c>
      <c r="B439" s="259">
        <v>1993</v>
      </c>
      <c r="C439" s="260" t="str">
        <f t="shared" si="6"/>
        <v>2024_1993</v>
      </c>
      <c r="D439" s="261">
        <v>2.8368606842406122E-2</v>
      </c>
      <c r="E439" s="261">
        <v>4.4173767300602344E-2</v>
      </c>
      <c r="F439" s="261">
        <v>8.9504636251071107E-2</v>
      </c>
      <c r="G439" s="261">
        <v>0.37073722189327701</v>
      </c>
      <c r="H439" s="261">
        <v>1.6837393669968701</v>
      </c>
      <c r="I439" s="261">
        <v>1.06658321600127</v>
      </c>
      <c r="J439" s="261">
        <v>5.2426809139066298E-2</v>
      </c>
      <c r="K439" s="261">
        <v>1.05433290784586E-2</v>
      </c>
      <c r="L439" s="261">
        <v>2.0000005732018801E-3</v>
      </c>
      <c r="M439" s="261">
        <v>2.0000005732018801E-3</v>
      </c>
      <c r="N439" s="261">
        <v>1.5750004513964799E-2</v>
      </c>
      <c r="O439" s="261">
        <v>1.5750004513964799E-2</v>
      </c>
      <c r="P439" s="261">
        <v>5.47973168078148E-2</v>
      </c>
    </row>
    <row r="440" spans="1:16" x14ac:dyDescent="0.25">
      <c r="A440" s="259">
        <v>2024</v>
      </c>
      <c r="B440" s="259">
        <v>1994</v>
      </c>
      <c r="C440" s="260" t="str">
        <f t="shared" si="6"/>
        <v>2024_1994</v>
      </c>
      <c r="D440" s="261">
        <v>2.8500720513564511E-2</v>
      </c>
      <c r="E440" s="261">
        <v>4.3993849032518101E-2</v>
      </c>
      <c r="F440" s="261">
        <v>8.9863739371418602E-2</v>
      </c>
      <c r="G440" s="261">
        <v>0.376417486041074</v>
      </c>
      <c r="H440" s="261">
        <v>1.69486763648381</v>
      </c>
      <c r="I440" s="261">
        <v>1.05059529852913</v>
      </c>
      <c r="J440" s="261">
        <v>5.2637151659188801E-2</v>
      </c>
      <c r="K440" s="261">
        <v>1.0641035565005799E-2</v>
      </c>
      <c r="L440" s="261">
        <v>2.0000005732018801E-3</v>
      </c>
      <c r="M440" s="261">
        <v>2.0000005732018801E-3</v>
      </c>
      <c r="N440" s="261">
        <v>1.5750004513964799E-2</v>
      </c>
      <c r="O440" s="261">
        <v>1.5750004513964799E-2</v>
      </c>
      <c r="P440" s="261">
        <v>5.5017170083316198E-2</v>
      </c>
    </row>
    <row r="441" spans="1:16" x14ac:dyDescent="0.25">
      <c r="A441" s="259">
        <v>2024</v>
      </c>
      <c r="B441" s="259">
        <v>1995</v>
      </c>
      <c r="C441" s="260" t="str">
        <f t="shared" si="6"/>
        <v>2024_1995</v>
      </c>
      <c r="D441" s="261">
        <v>2.8613447446709492E-2</v>
      </c>
      <c r="E441" s="261">
        <v>4.3842659702315663E-2</v>
      </c>
      <c r="F441" s="261">
        <v>9.0364622306336601E-2</v>
      </c>
      <c r="G441" s="261">
        <v>0.37858283806791598</v>
      </c>
      <c r="H441" s="261">
        <v>1.68605308547282</v>
      </c>
      <c r="I441" s="261">
        <v>1.0435019544766899</v>
      </c>
      <c r="J441" s="261">
        <v>5.2930540863702198E-2</v>
      </c>
      <c r="K441" s="261">
        <v>1.06828317345386E-2</v>
      </c>
      <c r="L441" s="261">
        <v>2.0000005732018801E-3</v>
      </c>
      <c r="M441" s="261">
        <v>2.0000005732018801E-3</v>
      </c>
      <c r="N441" s="261">
        <v>1.5750004513964799E-2</v>
      </c>
      <c r="O441" s="261">
        <v>1.5750004513964799E-2</v>
      </c>
      <c r="P441" s="261">
        <v>5.5323825045762297E-2</v>
      </c>
    </row>
    <row r="442" spans="1:16" x14ac:dyDescent="0.25">
      <c r="A442" s="259">
        <v>2024</v>
      </c>
      <c r="B442" s="259">
        <v>1996</v>
      </c>
      <c r="C442" s="260" t="str">
        <f t="shared" si="6"/>
        <v>2024_1996</v>
      </c>
      <c r="D442" s="261">
        <v>2.8333358768716479E-2</v>
      </c>
      <c r="E442" s="261">
        <v>4.4003452049970512E-2</v>
      </c>
      <c r="F442" s="261">
        <v>8.9177312291262301E-2</v>
      </c>
      <c r="G442" s="261">
        <v>0.43914710595320899</v>
      </c>
      <c r="H442" s="261">
        <v>1.7025457478850099</v>
      </c>
      <c r="I442" s="261">
        <v>1.1722898808251001</v>
      </c>
      <c r="J442" s="261">
        <v>5.2235081073500902E-2</v>
      </c>
      <c r="K442" s="261">
        <v>3.0439247366825998E-3</v>
      </c>
      <c r="L442" s="261">
        <v>2.0000005732018801E-3</v>
      </c>
      <c r="M442" s="261">
        <v>2.0000005732018801E-3</v>
      </c>
      <c r="N442" s="261">
        <v>1.5750004513964799E-2</v>
      </c>
      <c r="O442" s="261">
        <v>1.5750004513964799E-2</v>
      </c>
      <c r="P442" s="261">
        <v>5.4596919649905297E-2</v>
      </c>
    </row>
    <row r="443" spans="1:16" x14ac:dyDescent="0.25">
      <c r="A443" s="259">
        <v>2024</v>
      </c>
      <c r="B443" s="259">
        <v>1997</v>
      </c>
      <c r="C443" s="260" t="str">
        <f t="shared" si="6"/>
        <v>2024_1997</v>
      </c>
      <c r="D443" s="261">
        <v>2.832700819753222E-2</v>
      </c>
      <c r="E443" s="261">
        <v>4.330363349320536E-2</v>
      </c>
      <c r="F443" s="261">
        <v>8.91171660793076E-2</v>
      </c>
      <c r="G443" s="261">
        <v>0.33072176943675202</v>
      </c>
      <c r="H443" s="261">
        <v>1.7041123103116</v>
      </c>
      <c r="I443" s="261">
        <v>0.908435996405348</v>
      </c>
      <c r="J443" s="261">
        <v>5.2199850787041299E-2</v>
      </c>
      <c r="K443" s="261">
        <v>3.0407582486137899E-3</v>
      </c>
      <c r="L443" s="261">
        <v>2.0000005732018801E-3</v>
      </c>
      <c r="M443" s="261">
        <v>2.0000005732018801E-3</v>
      </c>
      <c r="N443" s="261">
        <v>1.5750004513964799E-2</v>
      </c>
      <c r="O443" s="261">
        <v>1.5750004513964799E-2</v>
      </c>
      <c r="P443" s="261">
        <v>5.4560096406224098E-2</v>
      </c>
    </row>
    <row r="444" spans="1:16" x14ac:dyDescent="0.25">
      <c r="A444" s="259">
        <v>2024</v>
      </c>
      <c r="B444" s="259">
        <v>1998</v>
      </c>
      <c r="C444" s="260" t="str">
        <f t="shared" si="6"/>
        <v>2024_1998</v>
      </c>
      <c r="D444" s="261">
        <v>2.8246789462087401E-2</v>
      </c>
      <c r="E444" s="261">
        <v>4.2419451020915031E-2</v>
      </c>
      <c r="F444" s="261">
        <v>8.8790983718980407E-2</v>
      </c>
      <c r="G444" s="261">
        <v>0.229577964020661</v>
      </c>
      <c r="H444" s="261">
        <v>1.71230048284851</v>
      </c>
      <c r="I444" s="261">
        <v>0.66040138859842201</v>
      </c>
      <c r="J444" s="261">
        <v>5.20087914065928E-2</v>
      </c>
      <c r="K444" s="261">
        <v>3.04018379043403E-3</v>
      </c>
      <c r="L444" s="261">
        <v>2.0000005732018801E-3</v>
      </c>
      <c r="M444" s="261">
        <v>2.0000005732018801E-3</v>
      </c>
      <c r="N444" s="261">
        <v>1.5750004513964799E-2</v>
      </c>
      <c r="O444" s="261">
        <v>1.5750004513964799E-2</v>
      </c>
      <c r="P444" s="261">
        <v>5.43603981684051E-2</v>
      </c>
    </row>
    <row r="445" spans="1:16" x14ac:dyDescent="0.25">
      <c r="A445" s="259">
        <v>2024</v>
      </c>
      <c r="B445" s="259">
        <v>1999</v>
      </c>
      <c r="C445" s="260" t="str">
        <f t="shared" si="6"/>
        <v>2024_1999</v>
      </c>
      <c r="D445" s="261">
        <v>2.8264363538284241E-2</v>
      </c>
      <c r="E445" s="261">
        <v>4.1560237495376115E-2</v>
      </c>
      <c r="F445" s="261">
        <v>8.8854825883284999E-2</v>
      </c>
      <c r="G445" s="261">
        <v>0.13001106484792099</v>
      </c>
      <c r="H445" s="261">
        <v>1.7105261859752501</v>
      </c>
      <c r="I445" s="261">
        <v>0.41648028273667598</v>
      </c>
      <c r="J445" s="261">
        <v>5.2046186575191999E-2</v>
      </c>
      <c r="K445" s="261">
        <v>3.04429346221456E-3</v>
      </c>
      <c r="L445" s="261">
        <v>2.0000005732018801E-3</v>
      </c>
      <c r="M445" s="261">
        <v>2.0000005732018801E-3</v>
      </c>
      <c r="N445" s="261">
        <v>1.5750004513964799E-2</v>
      </c>
      <c r="O445" s="261">
        <v>1.5750004513964799E-2</v>
      </c>
      <c r="P445" s="261">
        <v>5.4399484180589798E-2</v>
      </c>
    </row>
    <row r="446" spans="1:16" x14ac:dyDescent="0.25">
      <c r="A446" s="259">
        <v>2024</v>
      </c>
      <c r="B446" s="259">
        <v>2000</v>
      </c>
      <c r="C446" s="260" t="str">
        <f t="shared" si="6"/>
        <v>2024_2000</v>
      </c>
      <c r="D446" s="261">
        <v>2.8261343694077578E-2</v>
      </c>
      <c r="E446" s="261">
        <v>4.1919132119792701E-2</v>
      </c>
      <c r="F446" s="261">
        <v>8.8916240861208307E-2</v>
      </c>
      <c r="G446" s="261">
        <v>3.9486621076061497E-2</v>
      </c>
      <c r="H446" s="261">
        <v>1.7110704439375699</v>
      </c>
      <c r="I446" s="261">
        <v>0.192643028610297</v>
      </c>
      <c r="J446" s="261">
        <v>5.2082160033782798E-2</v>
      </c>
      <c r="K446" s="261">
        <v>3.0427271051731699E-3</v>
      </c>
      <c r="L446" s="261">
        <v>2.0000005732018801E-3</v>
      </c>
      <c r="M446" s="261">
        <v>2.0000005732018801E-3</v>
      </c>
      <c r="N446" s="261">
        <v>1.5750004513964799E-2</v>
      </c>
      <c r="O446" s="261">
        <v>1.5750004513964799E-2</v>
      </c>
      <c r="P446" s="261">
        <v>5.4437084199348201E-2</v>
      </c>
    </row>
    <row r="447" spans="1:16" x14ac:dyDescent="0.25">
      <c r="A447" s="259">
        <v>2024</v>
      </c>
      <c r="B447" s="259">
        <v>2001</v>
      </c>
      <c r="C447" s="260" t="str">
        <f t="shared" si="6"/>
        <v>2024_2001</v>
      </c>
      <c r="D447" s="261">
        <v>2.8204821110053648E-2</v>
      </c>
      <c r="E447" s="261">
        <v>4.1811422001272087E-2</v>
      </c>
      <c r="F447" s="261">
        <v>8.8693319241915494E-2</v>
      </c>
      <c r="G447" s="261">
        <v>3.6960290251660498E-2</v>
      </c>
      <c r="H447" s="261">
        <v>1.7138311230746699</v>
      </c>
      <c r="I447" s="261">
        <v>0.183832773737717</v>
      </c>
      <c r="J447" s="261">
        <v>5.1951585019156199E-2</v>
      </c>
      <c r="K447" s="261">
        <v>3.0393169590450298E-3</v>
      </c>
      <c r="L447" s="261">
        <v>2.0000005732018801E-3</v>
      </c>
      <c r="M447" s="261">
        <v>2.0000005732018801E-3</v>
      </c>
      <c r="N447" s="261">
        <v>1.5750004513964799E-2</v>
      </c>
      <c r="O447" s="261">
        <v>1.5750004513964799E-2</v>
      </c>
      <c r="P447" s="261">
        <v>5.4300605161978197E-2</v>
      </c>
    </row>
    <row r="448" spans="1:16" x14ac:dyDescent="0.25">
      <c r="A448" s="259">
        <v>2024</v>
      </c>
      <c r="B448" s="259">
        <v>2002</v>
      </c>
      <c r="C448" s="260" t="str">
        <f t="shared" si="6"/>
        <v>2024_2002</v>
      </c>
      <c r="D448" s="261">
        <v>2.8182874365632566E-2</v>
      </c>
      <c r="E448" s="261">
        <v>4.1746438385121216E-2</v>
      </c>
      <c r="F448" s="261">
        <v>8.8480229620216302E-2</v>
      </c>
      <c r="G448" s="261">
        <v>3.5516543648015299E-2</v>
      </c>
      <c r="H448" s="261">
        <v>1.7182223722571099</v>
      </c>
      <c r="I448" s="261">
        <v>0.178726328850116</v>
      </c>
      <c r="J448" s="261">
        <v>5.1826769038730298E-2</v>
      </c>
      <c r="K448" s="261">
        <v>3.0440970735108501E-3</v>
      </c>
      <c r="L448" s="261">
        <v>2.0000005732018801E-3</v>
      </c>
      <c r="M448" s="261">
        <v>2.0000005732018801E-3</v>
      </c>
      <c r="N448" s="261">
        <v>1.5750004513964799E-2</v>
      </c>
      <c r="O448" s="261">
        <v>1.5750004513964799E-2</v>
      </c>
      <c r="P448" s="261">
        <v>5.4170145556780201E-2</v>
      </c>
    </row>
    <row r="449" spans="1:16" x14ac:dyDescent="0.25">
      <c r="A449" s="259">
        <v>2024</v>
      </c>
      <c r="B449" s="259">
        <v>2003</v>
      </c>
      <c r="C449" s="260" t="str">
        <f t="shared" si="6"/>
        <v>2024_2003</v>
      </c>
      <c r="D449" s="261">
        <v>2.8115222063322908E-2</v>
      </c>
      <c r="E449" s="261">
        <v>4.18625819661992E-2</v>
      </c>
      <c r="F449" s="261">
        <v>8.8266232101031405E-2</v>
      </c>
      <c r="G449" s="261">
        <v>3.1800801214514597E-2</v>
      </c>
      <c r="H449" s="261">
        <v>1.72014259556925</v>
      </c>
      <c r="I449" s="261">
        <v>0.163109395394608</v>
      </c>
      <c r="J449" s="261">
        <v>5.1701421262743998E-2</v>
      </c>
      <c r="K449" s="261">
        <v>3.0501696838355799E-3</v>
      </c>
      <c r="L449" s="261">
        <v>2.0000005732018801E-3</v>
      </c>
      <c r="M449" s="261">
        <v>2.0000005732018801E-3</v>
      </c>
      <c r="N449" s="261">
        <v>1.5750004513964799E-2</v>
      </c>
      <c r="O449" s="261">
        <v>1.5750004513964799E-2</v>
      </c>
      <c r="P449" s="261">
        <v>5.4039130110586302E-2</v>
      </c>
    </row>
    <row r="450" spans="1:16" x14ac:dyDescent="0.25">
      <c r="A450" s="259">
        <v>2024</v>
      </c>
      <c r="B450" s="259">
        <v>2004</v>
      </c>
      <c r="C450" s="260" t="str">
        <f t="shared" si="6"/>
        <v>2024_2004</v>
      </c>
      <c r="D450" s="261">
        <v>2.8295567305484812E-2</v>
      </c>
      <c r="E450" s="261">
        <v>4.3578365936018132E-2</v>
      </c>
      <c r="F450" s="261">
        <v>8.9056869831778102E-2</v>
      </c>
      <c r="G450" s="261">
        <v>7.9568660197062106E-3</v>
      </c>
      <c r="H450" s="261">
        <v>1.7125954460213</v>
      </c>
      <c r="I450" s="261">
        <v>3.4142606023708701E-2</v>
      </c>
      <c r="J450" s="261">
        <v>5.2164532618134897E-2</v>
      </c>
      <c r="K450" s="261">
        <v>2.0323059243989501E-4</v>
      </c>
      <c r="L450" s="261">
        <v>2.0000005732018801E-3</v>
      </c>
      <c r="M450" s="261">
        <v>2.0000005732018801E-3</v>
      </c>
      <c r="N450" s="261">
        <v>1.5750004513964799E-2</v>
      </c>
      <c r="O450" s="261">
        <v>1.5750004513964799E-2</v>
      </c>
      <c r="P450" s="261">
        <v>5.4523181306441702E-2</v>
      </c>
    </row>
    <row r="451" spans="1:16" x14ac:dyDescent="0.25">
      <c r="A451" s="259">
        <v>2024</v>
      </c>
      <c r="B451" s="259">
        <v>2005</v>
      </c>
      <c r="C451" s="260" t="str">
        <f t="shared" si="6"/>
        <v>2024_2005</v>
      </c>
      <c r="D451" s="261">
        <v>2.7083278748007582E-2</v>
      </c>
      <c r="E451" s="261">
        <v>4.1694936223704612E-2</v>
      </c>
      <c r="F451" s="261">
        <v>8.8847905632804897E-2</v>
      </c>
      <c r="G451" s="261">
        <v>7.4357422996261403E-3</v>
      </c>
      <c r="H451" s="261">
        <v>1.71224182043177</v>
      </c>
      <c r="I451" s="261">
        <v>3.3211758444466902E-2</v>
      </c>
      <c r="J451" s="261">
        <v>5.2042133079570903E-2</v>
      </c>
      <c r="K451" s="261">
        <v>2.031290707808E-4</v>
      </c>
      <c r="L451" s="261">
        <v>2.0000005732018801E-3</v>
      </c>
      <c r="M451" s="261">
        <v>2.0000005732018801E-3</v>
      </c>
      <c r="N451" s="261">
        <v>1.5750004513964799E-2</v>
      </c>
      <c r="O451" s="261">
        <v>1.5750004513964799E-2</v>
      </c>
      <c r="P451" s="261">
        <v>5.4395247403883802E-2</v>
      </c>
    </row>
    <row r="452" spans="1:16" x14ac:dyDescent="0.25">
      <c r="A452" s="259">
        <v>2024</v>
      </c>
      <c r="B452" s="259">
        <v>2006</v>
      </c>
      <c r="C452" s="260" t="str">
        <f t="shared" si="6"/>
        <v>2024_2006</v>
      </c>
      <c r="D452" s="261">
        <v>2.7575053989380441E-2</v>
      </c>
      <c r="E452" s="261">
        <v>4.2120576518070635E-2</v>
      </c>
      <c r="F452" s="261">
        <v>8.8904829612561298E-2</v>
      </c>
      <c r="G452" s="261">
        <v>6.5026970363148799E-3</v>
      </c>
      <c r="H452" s="261">
        <v>1.7121191438606</v>
      </c>
      <c r="I452" s="261">
        <v>2.8349133347734499E-2</v>
      </c>
      <c r="J452" s="261">
        <v>5.2075475962656402E-2</v>
      </c>
      <c r="K452" s="261">
        <v>2.0304416441093001E-4</v>
      </c>
      <c r="L452" s="261">
        <v>2.0000005732018801E-3</v>
      </c>
      <c r="M452" s="261">
        <v>2.0000005732018801E-3</v>
      </c>
      <c r="N452" s="261">
        <v>1.5750004513964799E-2</v>
      </c>
      <c r="O452" s="261">
        <v>1.5750004513964799E-2</v>
      </c>
      <c r="P452" s="261">
        <v>5.4430097904185501E-2</v>
      </c>
    </row>
    <row r="453" spans="1:16" x14ac:dyDescent="0.25">
      <c r="A453" s="259">
        <v>2024</v>
      </c>
      <c r="B453" s="259">
        <v>2007</v>
      </c>
      <c r="C453" s="260" t="str">
        <f t="shared" si="6"/>
        <v>2024_2007</v>
      </c>
      <c r="D453" s="261">
        <v>2.6459634710949916E-2</v>
      </c>
      <c r="E453" s="261">
        <v>4.0763924039723877E-2</v>
      </c>
      <c r="F453" s="261">
        <v>8.8360963231483194E-2</v>
      </c>
      <c r="G453" s="261">
        <v>6.6142652457408004E-3</v>
      </c>
      <c r="H453" s="261">
        <v>1.7041633533771701</v>
      </c>
      <c r="I453" s="261">
        <v>3.0810463886462299E-2</v>
      </c>
      <c r="J453" s="261">
        <v>5.1756909459822302E-2</v>
      </c>
      <c r="K453" s="261">
        <v>2.0330697107809499E-4</v>
      </c>
      <c r="L453" s="261">
        <v>2.0000005732018801E-3</v>
      </c>
      <c r="M453" s="261">
        <v>2.0000005732018801E-3</v>
      </c>
      <c r="N453" s="261">
        <v>1.5750004513964799E-2</v>
      </c>
      <c r="O453" s="261">
        <v>1.5750004513964799E-2</v>
      </c>
      <c r="P453" s="261">
        <v>5.40971272377112E-2</v>
      </c>
    </row>
    <row r="454" spans="1:16" x14ac:dyDescent="0.25">
      <c r="A454" s="259">
        <v>2024</v>
      </c>
      <c r="B454" s="259">
        <v>2008</v>
      </c>
      <c r="C454" s="260" t="str">
        <f t="shared" si="6"/>
        <v>2024_2008</v>
      </c>
      <c r="D454" s="261">
        <v>2.5864966214610513E-2</v>
      </c>
      <c r="E454" s="261">
        <v>3.953085045104611E-2</v>
      </c>
      <c r="F454" s="261">
        <v>1.6789377159294201E-2</v>
      </c>
      <c r="G454" s="261">
        <v>6.3014560493580797E-3</v>
      </c>
      <c r="H454" s="261">
        <v>3.3991446263762E-2</v>
      </c>
      <c r="I454" s="261">
        <v>3.0549710410736598E-2</v>
      </c>
      <c r="J454" s="261">
        <v>5.4391230795818001E-3</v>
      </c>
      <c r="K454" s="261">
        <v>2.32088921758288E-4</v>
      </c>
      <c r="L454" s="261">
        <v>2.0000005732018801E-3</v>
      </c>
      <c r="M454" s="261">
        <v>2.0000005732018801E-3</v>
      </c>
      <c r="N454" s="261">
        <v>1.5750004513964799E-2</v>
      </c>
      <c r="O454" s="261">
        <v>1.5750004513964799E-2</v>
      </c>
      <c r="P454" s="261">
        <v>5.6850560894892901E-3</v>
      </c>
    </row>
    <row r="455" spans="1:16" x14ac:dyDescent="0.25">
      <c r="A455" s="259">
        <v>2024</v>
      </c>
      <c r="B455" s="259">
        <v>2009</v>
      </c>
      <c r="C455" s="260" t="str">
        <f t="shared" si="6"/>
        <v>2024_2009</v>
      </c>
      <c r="D455" s="261">
        <v>2.5298292335464375E-2</v>
      </c>
      <c r="E455" s="261">
        <v>3.8661831451917476E-2</v>
      </c>
      <c r="F455" s="261">
        <v>1.6555442272287502E-2</v>
      </c>
      <c r="G455" s="261">
        <v>5.9189909192876302E-3</v>
      </c>
      <c r="H455" s="261">
        <v>3.3640109262052902E-2</v>
      </c>
      <c r="I455" s="261">
        <v>2.9139372379607901E-2</v>
      </c>
      <c r="J455" s="261">
        <v>5.3200392708601203E-3</v>
      </c>
      <c r="K455" s="261">
        <v>2.6080070814678898E-4</v>
      </c>
      <c r="L455" s="261">
        <v>2.0000005732018801E-3</v>
      </c>
      <c r="M455" s="261">
        <v>2.0000005732018701E-3</v>
      </c>
      <c r="N455" s="261">
        <v>1.5750004513964799E-2</v>
      </c>
      <c r="O455" s="261">
        <v>1.5750004513964799E-2</v>
      </c>
      <c r="P455" s="261">
        <v>5.5605878393637804E-3</v>
      </c>
    </row>
    <row r="456" spans="1:16" x14ac:dyDescent="0.25">
      <c r="A456" s="259">
        <v>2024</v>
      </c>
      <c r="B456" s="259">
        <v>2010</v>
      </c>
      <c r="C456" s="260" t="str">
        <f t="shared" si="6"/>
        <v>2024_2010</v>
      </c>
      <c r="D456" s="261">
        <v>2.4025439588087446E-2</v>
      </c>
      <c r="E456" s="261">
        <v>3.6638579800489762E-2</v>
      </c>
      <c r="F456" s="261">
        <v>1.6330702456955198E-2</v>
      </c>
      <c r="G456" s="261">
        <v>5.6334789989553402E-3</v>
      </c>
      <c r="H456" s="261">
        <v>3.3408023827774101E-2</v>
      </c>
      <c r="I456" s="261">
        <v>2.83572845730246E-2</v>
      </c>
      <c r="J456" s="261">
        <v>5.2143938157257399E-3</v>
      </c>
      <c r="K456" s="261">
        <v>3.17509863661207E-4</v>
      </c>
      <c r="L456" s="261">
        <v>2.0000005732018801E-3</v>
      </c>
      <c r="M456" s="261">
        <v>2.0000005732018801E-3</v>
      </c>
      <c r="N456" s="261">
        <v>1.5750004513964799E-2</v>
      </c>
      <c r="O456" s="261">
        <v>1.5750004513964799E-2</v>
      </c>
      <c r="P456" s="261">
        <v>5.4501655655429899E-3</v>
      </c>
    </row>
    <row r="457" spans="1:16" x14ac:dyDescent="0.25">
      <c r="A457" s="259">
        <v>2024</v>
      </c>
      <c r="B457" s="259">
        <v>2011</v>
      </c>
      <c r="C457" s="260" t="str">
        <f t="shared" si="6"/>
        <v>2024_2011</v>
      </c>
      <c r="D457" s="261">
        <v>2.4844236884830558E-2</v>
      </c>
      <c r="E457" s="261">
        <v>3.7867023465526201E-2</v>
      </c>
      <c r="F457" s="261">
        <v>1.58403522963706E-2</v>
      </c>
      <c r="G457" s="261">
        <v>5.9315225091636902E-3</v>
      </c>
      <c r="H457" s="261">
        <v>3.29087319121436E-2</v>
      </c>
      <c r="I457" s="261">
        <v>2.7698194704982301E-2</v>
      </c>
      <c r="J457" s="261">
        <v>5.0768194359882097E-3</v>
      </c>
      <c r="K457" s="261">
        <v>4.3093605269790798E-4</v>
      </c>
      <c r="L457" s="261">
        <v>2.0000005732018801E-3</v>
      </c>
      <c r="M457" s="261">
        <v>2.0000005732018801E-3</v>
      </c>
      <c r="N457" s="261">
        <v>1.5750004513964799E-2</v>
      </c>
      <c r="O457" s="261">
        <v>1.5750004513964799E-2</v>
      </c>
      <c r="P457" s="261">
        <v>5.3063706828309996E-3</v>
      </c>
    </row>
    <row r="458" spans="1:16" x14ac:dyDescent="0.25">
      <c r="A458" s="259">
        <v>2024</v>
      </c>
      <c r="B458" s="259">
        <v>2012</v>
      </c>
      <c r="C458" s="260" t="str">
        <f t="shared" si="6"/>
        <v>2024_2012</v>
      </c>
      <c r="D458" s="261">
        <v>2.2722606918411256E-2</v>
      </c>
      <c r="E458" s="261">
        <v>3.4602453019330279E-2</v>
      </c>
      <c r="F458" s="261">
        <v>1.5481385199937499E-2</v>
      </c>
      <c r="G458" s="261">
        <v>5.4103957334755599E-3</v>
      </c>
      <c r="H458" s="261">
        <v>3.2528943398863502E-2</v>
      </c>
      <c r="I458" s="261">
        <v>2.6950445718497799E-2</v>
      </c>
      <c r="J458" s="261">
        <v>4.94364015689503E-3</v>
      </c>
      <c r="K458" s="261">
        <v>6.2880982360127705E-4</v>
      </c>
      <c r="L458" s="261">
        <v>2.0000005732018801E-3</v>
      </c>
      <c r="M458" s="261">
        <v>2.0000005732018801E-3</v>
      </c>
      <c r="N458" s="261">
        <v>1.5750004513964799E-2</v>
      </c>
      <c r="O458" s="261">
        <v>1.5750004513964799E-2</v>
      </c>
      <c r="P458" s="261">
        <v>5.16716962771152E-3</v>
      </c>
    </row>
    <row r="459" spans="1:16" x14ac:dyDescent="0.25">
      <c r="A459" s="259">
        <v>2024</v>
      </c>
      <c r="B459" s="259">
        <v>2013</v>
      </c>
      <c r="C459" s="260" t="str">
        <f t="shared" si="6"/>
        <v>2024_2013</v>
      </c>
      <c r="D459" s="261">
        <v>2.2043069981755047E-2</v>
      </c>
      <c r="E459" s="261">
        <v>3.3627163033064594E-2</v>
      </c>
      <c r="F459" s="261">
        <v>1.4932934452197E-2</v>
      </c>
      <c r="G459" s="261">
        <v>5.0984416960705896E-3</v>
      </c>
      <c r="H459" s="261">
        <v>3.1933231511009498E-2</v>
      </c>
      <c r="I459" s="261">
        <v>2.60247022061274E-2</v>
      </c>
      <c r="J459" s="261">
        <v>4.7814857074090101E-3</v>
      </c>
      <c r="K459" s="261">
        <v>9.4110804372452602E-4</v>
      </c>
      <c r="L459" s="261">
        <v>2.0000005732018801E-3</v>
      </c>
      <c r="M459" s="261">
        <v>2.0000005732018801E-3</v>
      </c>
      <c r="N459" s="261">
        <v>1.5750004513964799E-2</v>
      </c>
      <c r="O459" s="261">
        <v>1.5750004513964799E-2</v>
      </c>
      <c r="P459" s="261">
        <v>4.9976832735694598E-3</v>
      </c>
    </row>
    <row r="460" spans="1:16" x14ac:dyDescent="0.25">
      <c r="A460" s="259">
        <v>2024</v>
      </c>
      <c r="B460" s="259">
        <v>2014</v>
      </c>
      <c r="C460" s="260" t="str">
        <f t="shared" si="6"/>
        <v>2024_2014</v>
      </c>
      <c r="D460" s="261">
        <v>2.2136402107181864E-2</v>
      </c>
      <c r="E460" s="261">
        <v>3.3661091266132433E-2</v>
      </c>
      <c r="F460" s="261">
        <v>1.4807083513167099E-2</v>
      </c>
      <c r="G460" s="261">
        <v>5.1667826559852496E-3</v>
      </c>
      <c r="H460" s="261">
        <v>3.1814078124710599E-2</v>
      </c>
      <c r="I460" s="261">
        <v>2.5301226597592201E-2</v>
      </c>
      <c r="J460" s="261">
        <v>4.6611193000303201E-3</v>
      </c>
      <c r="K460" s="261">
        <v>1.31366580482208E-3</v>
      </c>
      <c r="L460" s="261">
        <v>2.0000005732018801E-3</v>
      </c>
      <c r="M460" s="261">
        <v>2.0000005732018801E-3</v>
      </c>
      <c r="N460" s="261">
        <v>1.5750004513964799E-2</v>
      </c>
      <c r="O460" s="261">
        <v>1.5750004513964799E-2</v>
      </c>
      <c r="P460" s="261">
        <v>4.8718744313671304E-3</v>
      </c>
    </row>
    <row r="461" spans="1:16" x14ac:dyDescent="0.25">
      <c r="A461" s="259">
        <v>2024</v>
      </c>
      <c r="B461" s="259">
        <v>2015</v>
      </c>
      <c r="C461" s="260" t="str">
        <f t="shared" si="6"/>
        <v>2024_2015</v>
      </c>
      <c r="D461" s="261">
        <v>2.1688412206514393E-2</v>
      </c>
      <c r="E461" s="261">
        <v>3.3037172891647031E-2</v>
      </c>
      <c r="F461" s="261">
        <v>1.43057464804333E-2</v>
      </c>
      <c r="G461" s="261">
        <v>4.9732155859502896E-3</v>
      </c>
      <c r="H461" s="261">
        <v>3.1271015616867397E-2</v>
      </c>
      <c r="I461" s="261">
        <v>2.42980943468111E-2</v>
      </c>
      <c r="J461" s="261">
        <v>4.4914373218002297E-3</v>
      </c>
      <c r="K461" s="261">
        <v>1.65984040274901E-3</v>
      </c>
      <c r="L461" s="261">
        <v>2.0000005732018801E-3</v>
      </c>
      <c r="M461" s="261">
        <v>2.0000005732018801E-3</v>
      </c>
      <c r="N461" s="261">
        <v>1.5750004513964799E-2</v>
      </c>
      <c r="O461" s="261">
        <v>1.5750004513964799E-2</v>
      </c>
      <c r="P461" s="261">
        <v>4.6945201870340998E-3</v>
      </c>
    </row>
    <row r="462" spans="1:16" x14ac:dyDescent="0.25">
      <c r="A462" s="259">
        <v>2024</v>
      </c>
      <c r="B462" s="259">
        <v>2016</v>
      </c>
      <c r="C462" s="260" t="str">
        <f t="shared" si="6"/>
        <v>2024_2016</v>
      </c>
      <c r="D462" s="261">
        <v>2.1211637627696081E-2</v>
      </c>
      <c r="E462" s="261">
        <v>3.2037342950643824E-2</v>
      </c>
      <c r="F462" s="261">
        <v>1.4336197947898E-2</v>
      </c>
      <c r="G462" s="261">
        <v>4.8288445475541996E-3</v>
      </c>
      <c r="H462" s="261">
        <v>3.1358362954530997E-2</v>
      </c>
      <c r="I462" s="261">
        <v>2.3405644377928098E-2</v>
      </c>
      <c r="J462" s="261">
        <v>4.37727209415327E-3</v>
      </c>
      <c r="K462" s="261">
        <v>1.9102248583845901E-3</v>
      </c>
      <c r="L462" s="261">
        <v>2.0000005732018801E-3</v>
      </c>
      <c r="M462" s="261">
        <v>2.0000005732018801E-3</v>
      </c>
      <c r="N462" s="261">
        <v>1.5750004513964799E-2</v>
      </c>
      <c r="O462" s="261">
        <v>1.5750004513964799E-2</v>
      </c>
      <c r="P462" s="261">
        <v>4.5751929143936299E-3</v>
      </c>
    </row>
    <row r="463" spans="1:16" x14ac:dyDescent="0.25">
      <c r="A463" s="259">
        <v>2024</v>
      </c>
      <c r="B463" s="259">
        <v>2017</v>
      </c>
      <c r="C463" s="260" t="str">
        <f t="shared" si="6"/>
        <v>2024_2017</v>
      </c>
      <c r="D463" s="261">
        <v>2.0483547310857716E-2</v>
      </c>
      <c r="E463" s="261">
        <v>3.1032078979407452E-2</v>
      </c>
      <c r="F463" s="261">
        <v>1.36792607563157E-2</v>
      </c>
      <c r="G463" s="261">
        <v>4.7215696117848399E-3</v>
      </c>
      <c r="H463" s="261">
        <v>3.0654587462521799E-2</v>
      </c>
      <c r="I463" s="261">
        <v>2.2783014402546299E-2</v>
      </c>
      <c r="J463" s="261">
        <v>4.1786791667552201E-3</v>
      </c>
      <c r="K463" s="261">
        <v>2.04095439059197E-3</v>
      </c>
      <c r="L463" s="261">
        <v>2.0000005732018801E-3</v>
      </c>
      <c r="M463" s="261">
        <v>2.0000005732018801E-3</v>
      </c>
      <c r="N463" s="261">
        <v>1.5750004513964799E-2</v>
      </c>
      <c r="O463" s="261">
        <v>1.5750004513964799E-2</v>
      </c>
      <c r="P463" s="261">
        <v>4.3676204960617099E-3</v>
      </c>
    </row>
    <row r="464" spans="1:16" x14ac:dyDescent="0.25">
      <c r="A464" s="259">
        <v>2024</v>
      </c>
      <c r="B464" s="259">
        <v>2018</v>
      </c>
      <c r="C464" s="260" t="str">
        <f t="shared" si="6"/>
        <v>2024_2018</v>
      </c>
      <c r="D464" s="261">
        <v>1.9853723207418381E-2</v>
      </c>
      <c r="E464" s="261">
        <v>3.0071357165352496E-2</v>
      </c>
      <c r="F464" s="261">
        <v>1.31919996197728E-2</v>
      </c>
      <c r="G464" s="261">
        <v>4.2962312337166799E-3</v>
      </c>
      <c r="H464" s="261">
        <v>3.0138109002823699E-2</v>
      </c>
      <c r="I464" s="261">
        <v>2.08169004799671E-2</v>
      </c>
      <c r="J464" s="261">
        <v>3.9914826548304904E-3</v>
      </c>
      <c r="K464" s="261">
        <v>2.12541037802589E-3</v>
      </c>
      <c r="L464" s="261">
        <v>2.0000005732018801E-3</v>
      </c>
      <c r="M464" s="261">
        <v>2.0000005732018801E-3</v>
      </c>
      <c r="N464" s="261">
        <v>1.5750004513964799E-2</v>
      </c>
      <c r="O464" s="261">
        <v>1.5750004513964799E-2</v>
      </c>
      <c r="P464" s="261">
        <v>4.1719597885399697E-3</v>
      </c>
    </row>
    <row r="465" spans="1:16" x14ac:dyDescent="0.25">
      <c r="A465" s="259">
        <v>2024</v>
      </c>
      <c r="B465" s="259">
        <v>2019</v>
      </c>
      <c r="C465" s="260" t="str">
        <f t="shared" si="6"/>
        <v>2024_2019</v>
      </c>
      <c r="D465" s="261">
        <v>1.9227035584916046E-2</v>
      </c>
      <c r="E465" s="261">
        <v>2.9112192770327627E-2</v>
      </c>
      <c r="F465" s="261">
        <v>1.26975571503373E-2</v>
      </c>
      <c r="G465" s="261">
        <v>3.8255769187135399E-3</v>
      </c>
      <c r="H465" s="261">
        <v>2.9615699389263301E-2</v>
      </c>
      <c r="I465" s="261">
        <v>1.8963510580789201E-2</v>
      </c>
      <c r="J465" s="261">
        <v>3.7968670468308801E-3</v>
      </c>
      <c r="K465" s="261">
        <v>2.0081170445041901E-3</v>
      </c>
      <c r="L465" s="261">
        <v>2.0000005732018801E-3</v>
      </c>
      <c r="M465" s="261">
        <v>2.0000005732018801E-3</v>
      </c>
      <c r="N465" s="261">
        <v>1.5750004513964799E-2</v>
      </c>
      <c r="O465" s="261">
        <v>1.5750004513964799E-2</v>
      </c>
      <c r="P465" s="261">
        <v>3.9685445263405901E-3</v>
      </c>
    </row>
    <row r="466" spans="1:16" x14ac:dyDescent="0.25">
      <c r="A466" s="259">
        <v>2024</v>
      </c>
      <c r="B466" s="259">
        <v>2020</v>
      </c>
      <c r="C466" s="260" t="str">
        <f t="shared" si="6"/>
        <v>2024_2020</v>
      </c>
      <c r="D466" s="261">
        <v>1.8599881219126879E-2</v>
      </c>
      <c r="E466" s="261">
        <v>2.8156990780231473E-2</v>
      </c>
      <c r="F466" s="261">
        <v>1.21788608704997E-2</v>
      </c>
      <c r="G466" s="261">
        <v>3.3896744104733498E-3</v>
      </c>
      <c r="H466" s="261">
        <v>2.9067541040331001E-2</v>
      </c>
      <c r="I466" s="261">
        <v>1.7073842518823702E-2</v>
      </c>
      <c r="J466" s="261">
        <v>3.5930637296592298E-3</v>
      </c>
      <c r="K466" s="261">
        <v>1.4410610649859901E-3</v>
      </c>
      <c r="L466" s="261">
        <v>2.0000005732018801E-3</v>
      </c>
      <c r="M466" s="261">
        <v>2.0000005732018801E-3</v>
      </c>
      <c r="N466" s="261">
        <v>1.5750004513964799E-2</v>
      </c>
      <c r="O466" s="261">
        <v>1.5750004513964799E-2</v>
      </c>
      <c r="P466" s="261">
        <v>3.7555261275302601E-3</v>
      </c>
    </row>
    <row r="467" spans="1:16" x14ac:dyDescent="0.25">
      <c r="A467" s="259">
        <v>2024</v>
      </c>
      <c r="B467" s="259">
        <v>2021</v>
      </c>
      <c r="C467" s="260" t="str">
        <f t="shared" si="6"/>
        <v>2024_2021</v>
      </c>
      <c r="D467" s="261">
        <v>1.7979117402572783E-2</v>
      </c>
      <c r="E467" s="261">
        <v>2.7207500613332648E-2</v>
      </c>
      <c r="F467" s="261">
        <v>3.91391370984595E-3</v>
      </c>
      <c r="G467" s="261">
        <v>2.9947105999458801E-3</v>
      </c>
      <c r="H467" s="261">
        <v>7.0540721743244401E-3</v>
      </c>
      <c r="I467" s="261">
        <v>1.55409422424272E-2</v>
      </c>
      <c r="J467" s="261">
        <v>5.6381809159860902E-4</v>
      </c>
      <c r="K467" s="261">
        <v>8.9650304096484999E-4</v>
      </c>
      <c r="L467" s="261">
        <v>2.0000005732018801E-3</v>
      </c>
      <c r="M467" s="261">
        <v>2.0000005732018801E-3</v>
      </c>
      <c r="N467" s="261">
        <v>1.5750004513964799E-2</v>
      </c>
      <c r="O467" s="261">
        <v>1.5750004513964799E-2</v>
      </c>
      <c r="P467" s="261">
        <v>5.8931144379497096E-4</v>
      </c>
    </row>
    <row r="468" spans="1:16" x14ac:dyDescent="0.25">
      <c r="A468" s="259">
        <v>2024</v>
      </c>
      <c r="B468" s="259">
        <v>2022</v>
      </c>
      <c r="C468" s="260" t="str">
        <f t="shared" si="6"/>
        <v>2024_2022</v>
      </c>
      <c r="D468" s="261">
        <v>1.7351501815133601E-2</v>
      </c>
      <c r="E468" s="261">
        <v>2.624184571280325E-2</v>
      </c>
      <c r="F468" s="261">
        <v>3.6150709250302999E-3</v>
      </c>
      <c r="G468" s="261">
        <v>2.6585488003781198E-3</v>
      </c>
      <c r="H468" s="261">
        <v>6.6400638838454099E-3</v>
      </c>
      <c r="I468" s="261">
        <v>1.4153824706544501E-2</v>
      </c>
      <c r="J468" s="261">
        <v>5.2812542571242197E-4</v>
      </c>
      <c r="K468" s="261">
        <v>8.9995297139727E-4</v>
      </c>
      <c r="L468" s="261">
        <v>2.0000005732018801E-3</v>
      </c>
      <c r="M468" s="261">
        <v>2.0000005732018801E-3</v>
      </c>
      <c r="N468" s="261">
        <v>1.5750004513964799E-2</v>
      </c>
      <c r="O468" s="261">
        <v>1.5750004513964799E-2</v>
      </c>
      <c r="P468" s="261">
        <v>5.5200491394127003E-4</v>
      </c>
    </row>
    <row r="469" spans="1:16" x14ac:dyDescent="0.25">
      <c r="A469" s="259">
        <v>2024</v>
      </c>
      <c r="B469" s="259">
        <v>2023</v>
      </c>
      <c r="C469" s="260" t="str">
        <f t="shared" si="6"/>
        <v>2024_2023</v>
      </c>
      <c r="D469" s="261">
        <v>1.6734136843479634E-2</v>
      </c>
      <c r="E469" s="261">
        <v>2.5282431213195001E-2</v>
      </c>
      <c r="F469" s="261">
        <v>3.3095565197004601E-3</v>
      </c>
      <c r="G469" s="261">
        <v>2.26091696053588E-3</v>
      </c>
      <c r="H469" s="261">
        <v>6.2166765691589699E-3</v>
      </c>
      <c r="I469" s="261">
        <v>1.2661962387056301E-2</v>
      </c>
      <c r="J469" s="261">
        <v>4.9137342109877599E-4</v>
      </c>
      <c r="K469" s="261">
        <v>9.0514215594834501E-4</v>
      </c>
      <c r="L469" s="261">
        <v>2.0000005732018801E-3</v>
      </c>
      <c r="M469" s="261">
        <v>2.0000005732018801E-3</v>
      </c>
      <c r="N469" s="261">
        <v>1.5750004513964799E-2</v>
      </c>
      <c r="O469" s="261">
        <v>1.5750004513964799E-2</v>
      </c>
      <c r="P469" s="261">
        <v>5.1359114676359995E-4</v>
      </c>
    </row>
    <row r="470" spans="1:16" x14ac:dyDescent="0.25">
      <c r="A470" s="259">
        <v>2024</v>
      </c>
      <c r="B470" s="259">
        <v>2024</v>
      </c>
      <c r="C470" s="260" t="str">
        <f t="shared" ref="C470:C533" si="7">CONCATENATE(A470,"_",B470)</f>
        <v>2024_2024</v>
      </c>
      <c r="D470" s="261">
        <v>1.6124163184672829E-2</v>
      </c>
      <c r="E470" s="261">
        <v>2.4325384862736922E-2</v>
      </c>
      <c r="F470" s="261">
        <v>2.9925642962413501E-3</v>
      </c>
      <c r="G470" s="261">
        <v>1.8462498110704501E-3</v>
      </c>
      <c r="H470" s="261">
        <v>5.7800728705220102E-3</v>
      </c>
      <c r="I470" s="261">
        <v>1.1266185043494199E-2</v>
      </c>
      <c r="J470" s="261">
        <v>4.5334352678326402E-4</v>
      </c>
      <c r="K470" s="261">
        <v>9.1191075452699399E-4</v>
      </c>
      <c r="L470" s="261">
        <v>2.0000005732018801E-3</v>
      </c>
      <c r="M470" s="261">
        <v>2.0000005732018801E-3</v>
      </c>
      <c r="N470" s="261">
        <v>1.5750004513964799E-2</v>
      </c>
      <c r="O470" s="261">
        <v>1.5750004513964799E-2</v>
      </c>
      <c r="P470" s="261">
        <v>4.7384170938229701E-4</v>
      </c>
    </row>
    <row r="471" spans="1:16" x14ac:dyDescent="0.25">
      <c r="A471" s="259">
        <v>2025</v>
      </c>
      <c r="B471" s="259">
        <v>1981</v>
      </c>
      <c r="C471" s="260" t="str">
        <f t="shared" si="7"/>
        <v>2025_1981</v>
      </c>
      <c r="D471" s="261">
        <v>3.8125204496762266E-2</v>
      </c>
      <c r="E471" s="261">
        <v>5.5615002114245748E-2</v>
      </c>
      <c r="F471" s="261">
        <v>0.34960852858846297</v>
      </c>
      <c r="G471" s="261">
        <v>0.59989563753369701</v>
      </c>
      <c r="H471" s="261">
        <v>1.77399830779235</v>
      </c>
      <c r="I471" s="261">
        <v>1.68910331232508</v>
      </c>
      <c r="J471" s="261">
        <v>0.28013277632053502</v>
      </c>
      <c r="K471" s="261">
        <v>1.8744424478160202E-2</v>
      </c>
      <c r="L471" s="261">
        <v>2.0000005732018801E-3</v>
      </c>
      <c r="M471" s="261">
        <v>2.0000005732018801E-3</v>
      </c>
      <c r="N471" s="261">
        <v>1.5750004513964799E-2</v>
      </c>
      <c r="O471" s="261">
        <v>1.5750004513964799E-2</v>
      </c>
      <c r="P471" s="261">
        <v>0.29279913739496499</v>
      </c>
    </row>
    <row r="472" spans="1:16" x14ac:dyDescent="0.25">
      <c r="A472" s="259">
        <v>2025</v>
      </c>
      <c r="B472" s="259">
        <v>1982</v>
      </c>
      <c r="C472" s="260" t="str">
        <f t="shared" si="7"/>
        <v>2025_1982</v>
      </c>
      <c r="D472" s="261">
        <v>3.8242185715567367E-2</v>
      </c>
      <c r="E472" s="261">
        <v>5.5272722861749536E-2</v>
      </c>
      <c r="F472" s="261">
        <v>0.35117299180598799</v>
      </c>
      <c r="G472" s="261">
        <v>0.58418224401097896</v>
      </c>
      <c r="H472" s="261">
        <v>1.7699879458547501</v>
      </c>
      <c r="I472" s="261">
        <v>1.70091999173134</v>
      </c>
      <c r="J472" s="261">
        <v>0.281386342491664</v>
      </c>
      <c r="K472" s="261">
        <v>1.87110218884253E-2</v>
      </c>
      <c r="L472" s="261">
        <v>2.0000005732018801E-3</v>
      </c>
      <c r="M472" s="261">
        <v>2.0000005732018801E-3</v>
      </c>
      <c r="N472" s="261">
        <v>1.5750004513964799E-2</v>
      </c>
      <c r="O472" s="261">
        <v>1.5750004513964799E-2</v>
      </c>
      <c r="P472" s="261">
        <v>0.29410938426573502</v>
      </c>
    </row>
    <row r="473" spans="1:16" x14ac:dyDescent="0.25">
      <c r="A473" s="259">
        <v>2025</v>
      </c>
      <c r="B473" s="259">
        <v>1983</v>
      </c>
      <c r="C473" s="260" t="str">
        <f t="shared" si="7"/>
        <v>2025_1983</v>
      </c>
      <c r="D473" s="261">
        <v>3.7713379647893862E-2</v>
      </c>
      <c r="E473" s="261">
        <v>5.4523073382068854E-2</v>
      </c>
      <c r="F473" s="261">
        <v>0.20349412833250999</v>
      </c>
      <c r="G473" s="261">
        <v>0.53522190756974197</v>
      </c>
      <c r="H473" s="261">
        <v>1.5124899909985801</v>
      </c>
      <c r="I473" s="261">
        <v>1.6093927988889301</v>
      </c>
      <c r="J473" s="261">
        <v>0.256728713269956</v>
      </c>
      <c r="K473" s="261">
        <v>1.8653804637356001E-2</v>
      </c>
      <c r="L473" s="261">
        <v>2.0000005732018801E-3</v>
      </c>
      <c r="M473" s="261">
        <v>2.0000005732018801E-3</v>
      </c>
      <c r="N473" s="261">
        <v>1.5750004513964799E-2</v>
      </c>
      <c r="O473" s="261">
        <v>1.5750004513964799E-2</v>
      </c>
      <c r="P473" s="261">
        <v>0.26833684646723099</v>
      </c>
    </row>
    <row r="474" spans="1:16" x14ac:dyDescent="0.25">
      <c r="A474" s="259">
        <v>2025</v>
      </c>
      <c r="B474" s="259">
        <v>1984</v>
      </c>
      <c r="C474" s="260" t="str">
        <f t="shared" si="7"/>
        <v>2025_1984</v>
      </c>
      <c r="D474" s="261">
        <v>3.4254785216084632E-2</v>
      </c>
      <c r="E474" s="261">
        <v>5.3484263214577298E-2</v>
      </c>
      <c r="F474" s="261">
        <v>0.347495429148797</v>
      </c>
      <c r="G474" s="261">
        <v>0.44501184411714201</v>
      </c>
      <c r="H474" s="261">
        <v>1.2818798188984899</v>
      </c>
      <c r="I474" s="261">
        <v>1.48589501267677</v>
      </c>
      <c r="J474" s="261">
        <v>0.21542218452304601</v>
      </c>
      <c r="K474" s="261">
        <v>1.8291020365277199E-2</v>
      </c>
      <c r="L474" s="261">
        <v>2.0000005732018801E-3</v>
      </c>
      <c r="M474" s="261">
        <v>2.0000005732018801E-3</v>
      </c>
      <c r="N474" s="261">
        <v>1.5750004513964799E-2</v>
      </c>
      <c r="O474" s="261">
        <v>1.5750004513964799E-2</v>
      </c>
      <c r="P474" s="261">
        <v>0.22516261978539201</v>
      </c>
    </row>
    <row r="475" spans="1:16" x14ac:dyDescent="0.25">
      <c r="A475" s="259">
        <v>2025</v>
      </c>
      <c r="B475" s="259">
        <v>1985</v>
      </c>
      <c r="C475" s="260" t="str">
        <f t="shared" si="7"/>
        <v>2025_1985</v>
      </c>
      <c r="D475" s="261">
        <v>3.412896147091344E-2</v>
      </c>
      <c r="E475" s="261">
        <v>5.1287081074158213E-2</v>
      </c>
      <c r="F475" s="261">
        <v>0.34574934316295203</v>
      </c>
      <c r="G475" s="261">
        <v>0.36048681728397702</v>
      </c>
      <c r="H475" s="261">
        <v>1.28461855243385</v>
      </c>
      <c r="I475" s="261">
        <v>1.10647411894251</v>
      </c>
      <c r="J475" s="261">
        <v>0.21433973673846099</v>
      </c>
      <c r="K475" s="261">
        <v>1.84120801786451E-2</v>
      </c>
      <c r="L475" s="261">
        <v>2.0000005732018801E-3</v>
      </c>
      <c r="M475" s="261">
        <v>2.0000005732018801E-3</v>
      </c>
      <c r="N475" s="261">
        <v>1.5750004513964799E-2</v>
      </c>
      <c r="O475" s="261">
        <v>1.5750004513964799E-2</v>
      </c>
      <c r="P475" s="261">
        <v>0.22403122851527901</v>
      </c>
    </row>
    <row r="476" spans="1:16" x14ac:dyDescent="0.25">
      <c r="A476" s="259">
        <v>2025</v>
      </c>
      <c r="B476" s="259">
        <v>1986</v>
      </c>
      <c r="C476" s="260" t="str">
        <f t="shared" si="7"/>
        <v>2025_1986</v>
      </c>
      <c r="D476" s="261">
        <v>3.4058067421747468E-2</v>
      </c>
      <c r="E476" s="261">
        <v>4.8348708812107365E-2</v>
      </c>
      <c r="F476" s="261">
        <v>0.344701628829996</v>
      </c>
      <c r="G476" s="261">
        <v>0.36220891499253599</v>
      </c>
      <c r="H476" s="261">
        <v>1.28612808975448</v>
      </c>
      <c r="I476" s="261">
        <v>1.09857501952098</v>
      </c>
      <c r="J476" s="261">
        <v>0.21369022917252101</v>
      </c>
      <c r="K476" s="261">
        <v>1.85183453282209E-2</v>
      </c>
      <c r="L476" s="261">
        <v>2.0000005732018801E-3</v>
      </c>
      <c r="M476" s="261">
        <v>2.0000005732018801E-3</v>
      </c>
      <c r="N476" s="261">
        <v>1.5750004513964799E-2</v>
      </c>
      <c r="O476" s="261">
        <v>1.5750004513964799E-2</v>
      </c>
      <c r="P476" s="261">
        <v>0.223352353099354</v>
      </c>
    </row>
    <row r="477" spans="1:16" x14ac:dyDescent="0.25">
      <c r="A477" s="259">
        <v>2025</v>
      </c>
      <c r="B477" s="259">
        <v>1987</v>
      </c>
      <c r="C477" s="260" t="str">
        <f t="shared" si="7"/>
        <v>2025_1987</v>
      </c>
      <c r="D477" s="261">
        <v>3.4062970724602917E-2</v>
      </c>
      <c r="E477" s="261">
        <v>4.8154735030371397E-2</v>
      </c>
      <c r="F477" s="261">
        <v>0.34474710443697598</v>
      </c>
      <c r="G477" s="261">
        <v>0.36396938750071101</v>
      </c>
      <c r="H477" s="261">
        <v>1.2840772385255399</v>
      </c>
      <c r="I477" s="261">
        <v>1.08930182591396</v>
      </c>
      <c r="J477" s="261">
        <v>0.21371842077959299</v>
      </c>
      <c r="K477" s="261">
        <v>1.8618296883266001E-2</v>
      </c>
      <c r="L477" s="261">
        <v>2.0000005732018801E-3</v>
      </c>
      <c r="M477" s="261">
        <v>2.0000005732018801E-3</v>
      </c>
      <c r="N477" s="261">
        <v>1.5750004513964799E-2</v>
      </c>
      <c r="O477" s="261">
        <v>1.5750004513964799E-2</v>
      </c>
      <c r="P477" s="261">
        <v>0.22338181940579999</v>
      </c>
    </row>
    <row r="478" spans="1:16" x14ac:dyDescent="0.25">
      <c r="A478" s="259">
        <v>2025</v>
      </c>
      <c r="B478" s="259">
        <v>1988</v>
      </c>
      <c r="C478" s="260" t="str">
        <f t="shared" si="7"/>
        <v>2025_1988</v>
      </c>
      <c r="D478" s="261">
        <v>3.4044523832036849E-2</v>
      </c>
      <c r="E478" s="261">
        <v>4.7993428254705997E-2</v>
      </c>
      <c r="F478" s="261">
        <v>0.344827138987579</v>
      </c>
      <c r="G478" s="261">
        <v>0.36663559843564097</v>
      </c>
      <c r="H478" s="261">
        <v>1.28116468356927</v>
      </c>
      <c r="I478" s="261">
        <v>1.0818511280208201</v>
      </c>
      <c r="J478" s="261">
        <v>0.21376803644726</v>
      </c>
      <c r="K478" s="261">
        <v>1.87461534716406E-2</v>
      </c>
      <c r="L478" s="261">
        <v>2.0000005732018801E-3</v>
      </c>
      <c r="M478" s="261">
        <v>2.0000005732018801E-3</v>
      </c>
      <c r="N478" s="261">
        <v>1.5750004513964799E-2</v>
      </c>
      <c r="O478" s="261">
        <v>1.5750004513964799E-2</v>
      </c>
      <c r="P478" s="261">
        <v>0.223433678473793</v>
      </c>
    </row>
    <row r="479" spans="1:16" x14ac:dyDescent="0.25">
      <c r="A479" s="259">
        <v>2025</v>
      </c>
      <c r="B479" s="259">
        <v>1989</v>
      </c>
      <c r="C479" s="260" t="str">
        <f t="shared" si="7"/>
        <v>2025_1989</v>
      </c>
      <c r="D479" s="261">
        <v>3.4138725382392043E-2</v>
      </c>
      <c r="E479" s="261">
        <v>4.7803061844419653E-2</v>
      </c>
      <c r="F479" s="261">
        <v>0.34587600371330002</v>
      </c>
      <c r="G479" s="261">
        <v>0.36991858299319802</v>
      </c>
      <c r="H479" s="261">
        <v>1.28004689418371</v>
      </c>
      <c r="I479" s="261">
        <v>1.0683951956305999</v>
      </c>
      <c r="J479" s="261">
        <v>0.214418257174011</v>
      </c>
      <c r="K479" s="261">
        <v>1.89115579831317E-2</v>
      </c>
      <c r="L479" s="261">
        <v>2.0000005732018801E-3</v>
      </c>
      <c r="M479" s="261">
        <v>2.0000005732018801E-3</v>
      </c>
      <c r="N479" s="261">
        <v>1.5750004513964799E-2</v>
      </c>
      <c r="O479" s="261">
        <v>1.5750004513964799E-2</v>
      </c>
      <c r="P479" s="261">
        <v>0.22411329929649601</v>
      </c>
    </row>
    <row r="480" spans="1:16" x14ac:dyDescent="0.25">
      <c r="A480" s="259">
        <v>2025</v>
      </c>
      <c r="B480" s="259">
        <v>1990</v>
      </c>
      <c r="C480" s="260" t="str">
        <f t="shared" si="7"/>
        <v>2025_1990</v>
      </c>
      <c r="D480" s="261">
        <v>3.3612248689718405E-2</v>
      </c>
      <c r="E480" s="261">
        <v>4.7716255728096943E-2</v>
      </c>
      <c r="F480" s="261">
        <v>0.33852204675872</v>
      </c>
      <c r="G480" s="261">
        <v>0.37091414663934402</v>
      </c>
      <c r="H480" s="261">
        <v>1.2973626412804</v>
      </c>
      <c r="I480" s="261">
        <v>1.0655889889380199</v>
      </c>
      <c r="J480" s="261">
        <v>0.209859332540313</v>
      </c>
      <c r="K480" s="261">
        <v>1.8932500520733999E-2</v>
      </c>
      <c r="L480" s="261">
        <v>2.0000005732018801E-3</v>
      </c>
      <c r="M480" s="261">
        <v>2.0000005732018801E-3</v>
      </c>
      <c r="N480" s="261">
        <v>1.5750004513964799E-2</v>
      </c>
      <c r="O480" s="261">
        <v>1.5750004513964799E-2</v>
      </c>
      <c r="P480" s="261">
        <v>0.21934824032079001</v>
      </c>
    </row>
    <row r="481" spans="1:16" x14ac:dyDescent="0.25">
      <c r="A481" s="259">
        <v>2025</v>
      </c>
      <c r="B481" s="259">
        <v>1991</v>
      </c>
      <c r="C481" s="260" t="str">
        <f t="shared" si="7"/>
        <v>2025_1991</v>
      </c>
      <c r="D481" s="261">
        <v>3.3988762240099044E-2</v>
      </c>
      <c r="E481" s="261">
        <v>4.7566649917413363E-2</v>
      </c>
      <c r="F481" s="261">
        <v>0.34399392574763099</v>
      </c>
      <c r="G481" s="261">
        <v>0.37017242128919298</v>
      </c>
      <c r="H481" s="261">
        <v>1.2840180837297299</v>
      </c>
      <c r="I481" s="261">
        <v>1.0653841068854</v>
      </c>
      <c r="J481" s="261">
        <v>0.21325150413843899</v>
      </c>
      <c r="K481" s="261">
        <v>1.0581574516151901E-2</v>
      </c>
      <c r="L481" s="261">
        <v>2.0000005732018801E-3</v>
      </c>
      <c r="M481" s="261">
        <v>2.0000005732018801E-3</v>
      </c>
      <c r="N481" s="261">
        <v>1.5750004513964799E-2</v>
      </c>
      <c r="O481" s="261">
        <v>1.5750004513964799E-2</v>
      </c>
      <c r="P481" s="261">
        <v>0.22289379086604399</v>
      </c>
    </row>
    <row r="482" spans="1:16" x14ac:dyDescent="0.25">
      <c r="A482" s="259">
        <v>2025</v>
      </c>
      <c r="B482" s="259">
        <v>1992</v>
      </c>
      <c r="C482" s="260" t="str">
        <f t="shared" si="7"/>
        <v>2025_1992</v>
      </c>
      <c r="D482" s="261">
        <v>3.3952571443921692E-2</v>
      </c>
      <c r="E482" s="261">
        <v>4.744049272945304E-2</v>
      </c>
      <c r="F482" s="261">
        <v>0.34293793282872997</v>
      </c>
      <c r="G482" s="261">
        <v>0.369625025842102</v>
      </c>
      <c r="H482" s="261">
        <v>1.28961849638598</v>
      </c>
      <c r="I482" s="261">
        <v>1.0656030607273801</v>
      </c>
      <c r="J482" s="261">
        <v>0.21259686444436399</v>
      </c>
      <c r="K482" s="261">
        <v>1.05582572462653E-2</v>
      </c>
      <c r="L482" s="261">
        <v>2.0000005732018801E-3</v>
      </c>
      <c r="M482" s="261">
        <v>2.0000005732018801E-3</v>
      </c>
      <c r="N482" s="261">
        <v>1.5750004513964799E-2</v>
      </c>
      <c r="O482" s="261">
        <v>1.5750004513964799E-2</v>
      </c>
      <c r="P482" s="261">
        <v>0.222209551269924</v>
      </c>
    </row>
    <row r="483" spans="1:16" x14ac:dyDescent="0.25">
      <c r="A483" s="259">
        <v>2025</v>
      </c>
      <c r="B483" s="259">
        <v>1993</v>
      </c>
      <c r="C483" s="260" t="str">
        <f t="shared" si="7"/>
        <v>2025_1993</v>
      </c>
      <c r="D483" s="261">
        <v>2.8358652594714082E-2</v>
      </c>
      <c r="E483" s="261">
        <v>4.4315868204124607E-2</v>
      </c>
      <c r="F483" s="261">
        <v>8.9462420478192903E-2</v>
      </c>
      <c r="G483" s="261">
        <v>0.37080618995394399</v>
      </c>
      <c r="H483" s="261">
        <v>1.68377059880698</v>
      </c>
      <c r="I483" s="261">
        <v>1.0666653127586401</v>
      </c>
      <c r="J483" s="261">
        <v>5.2402081500811402E-2</v>
      </c>
      <c r="K483" s="261">
        <v>1.05442776276219E-2</v>
      </c>
      <c r="L483" s="261">
        <v>2.0000005732018801E-3</v>
      </c>
      <c r="M483" s="261">
        <v>2.0000005732018801E-3</v>
      </c>
      <c r="N483" s="261">
        <v>1.5750004513964799E-2</v>
      </c>
      <c r="O483" s="261">
        <v>1.5750004513964799E-2</v>
      </c>
      <c r="P483" s="261">
        <v>5.4771471095485302E-2</v>
      </c>
    </row>
    <row r="484" spans="1:16" x14ac:dyDescent="0.25">
      <c r="A484" s="259">
        <v>2025</v>
      </c>
      <c r="B484" s="259">
        <v>1994</v>
      </c>
      <c r="C484" s="260" t="str">
        <f t="shared" si="7"/>
        <v>2025_1994</v>
      </c>
      <c r="D484" s="261">
        <v>2.8494461738335222E-2</v>
      </c>
      <c r="E484" s="261">
        <v>4.4127864868827971E-2</v>
      </c>
      <c r="F484" s="261">
        <v>8.9839136133344599E-2</v>
      </c>
      <c r="G484" s="261">
        <v>0.37651143217219102</v>
      </c>
      <c r="H484" s="261">
        <v>1.6949905624989601</v>
      </c>
      <c r="I484" s="261">
        <v>1.05063073775075</v>
      </c>
      <c r="J484" s="261">
        <v>5.2622740458599201E-2</v>
      </c>
      <c r="K484" s="261">
        <v>1.06428208418514E-2</v>
      </c>
      <c r="L484" s="261">
        <v>2.0000005732018801E-3</v>
      </c>
      <c r="M484" s="261">
        <v>2.0000005732018801E-3</v>
      </c>
      <c r="N484" s="261">
        <v>1.5750004513964799E-2</v>
      </c>
      <c r="O484" s="261">
        <v>1.5750004513964799E-2</v>
      </c>
      <c r="P484" s="261">
        <v>5.5002107272184603E-2</v>
      </c>
    </row>
    <row r="485" spans="1:16" x14ac:dyDescent="0.25">
      <c r="A485" s="259">
        <v>2025</v>
      </c>
      <c r="B485" s="259">
        <v>1995</v>
      </c>
      <c r="C485" s="260" t="str">
        <f t="shared" si="7"/>
        <v>2025_1995</v>
      </c>
      <c r="D485" s="261">
        <v>2.8616970974186171E-2</v>
      </c>
      <c r="E485" s="261">
        <v>4.3972648217581706E-2</v>
      </c>
      <c r="F485" s="261">
        <v>9.0384529601232999E-2</v>
      </c>
      <c r="G485" s="261">
        <v>0.37877031626964602</v>
      </c>
      <c r="H485" s="261">
        <v>1.68570063432811</v>
      </c>
      <c r="I485" s="261">
        <v>1.0436129519463</v>
      </c>
      <c r="J485" s="261">
        <v>5.2942201443463399E-2</v>
      </c>
      <c r="K485" s="261">
        <v>1.06876966431926E-2</v>
      </c>
      <c r="L485" s="261">
        <v>2.0000005732018801E-3</v>
      </c>
      <c r="M485" s="261">
        <v>2.0000005732018801E-3</v>
      </c>
      <c r="N485" s="261">
        <v>1.5750004513964799E-2</v>
      </c>
      <c r="O485" s="261">
        <v>1.5750004513964799E-2</v>
      </c>
      <c r="P485" s="261">
        <v>5.53360128651973E-2</v>
      </c>
    </row>
    <row r="486" spans="1:16" x14ac:dyDescent="0.25">
      <c r="A486" s="259">
        <v>2025</v>
      </c>
      <c r="B486" s="259">
        <v>1996</v>
      </c>
      <c r="C486" s="260" t="str">
        <f t="shared" si="7"/>
        <v>2025_1996</v>
      </c>
      <c r="D486" s="261">
        <v>2.83381018851976E-2</v>
      </c>
      <c r="E486" s="261">
        <v>4.4125904605829568E-2</v>
      </c>
      <c r="F486" s="261">
        <v>8.9200977479485202E-2</v>
      </c>
      <c r="G486" s="261">
        <v>0.43922248935201302</v>
      </c>
      <c r="H486" s="261">
        <v>1.7023821513887001</v>
      </c>
      <c r="I486" s="261">
        <v>1.17244913574307</v>
      </c>
      <c r="J486" s="261">
        <v>5.2248942816961103E-2</v>
      </c>
      <c r="K486" s="261">
        <v>3.0443764395183298E-3</v>
      </c>
      <c r="L486" s="261">
        <v>2.0000005732018801E-3</v>
      </c>
      <c r="M486" s="261">
        <v>2.0000005732018801E-3</v>
      </c>
      <c r="N486" s="261">
        <v>1.5750004513964799E-2</v>
      </c>
      <c r="O486" s="261">
        <v>1.5750004513964799E-2</v>
      </c>
      <c r="P486" s="261">
        <v>5.4611408159894202E-2</v>
      </c>
    </row>
    <row r="487" spans="1:16" x14ac:dyDescent="0.25">
      <c r="A487" s="259">
        <v>2025</v>
      </c>
      <c r="B487" s="259">
        <v>1997</v>
      </c>
      <c r="C487" s="260" t="str">
        <f t="shared" si="7"/>
        <v>2025_1997</v>
      </c>
      <c r="D487" s="261">
        <v>2.8326770845068266E-2</v>
      </c>
      <c r="E487" s="261">
        <v>4.3417190073671591E-2</v>
      </c>
      <c r="F487" s="261">
        <v>8.9118990729903202E-2</v>
      </c>
      <c r="G487" s="261">
        <v>0.33073991587778601</v>
      </c>
      <c r="H487" s="261">
        <v>1.70408726133671</v>
      </c>
      <c r="I487" s="261">
        <v>0.90847362114489405</v>
      </c>
      <c r="J487" s="261">
        <v>5.2200919565291597E-2</v>
      </c>
      <c r="K487" s="261">
        <v>3.0410841923350098E-3</v>
      </c>
      <c r="L487" s="261">
        <v>2.0000005732018801E-3</v>
      </c>
      <c r="M487" s="261">
        <v>2.0000005732018801E-3</v>
      </c>
      <c r="N487" s="261">
        <v>1.5750004513964799E-2</v>
      </c>
      <c r="O487" s="261">
        <v>1.5750004513964799E-2</v>
      </c>
      <c r="P487" s="261">
        <v>5.4561213509884202E-2</v>
      </c>
    </row>
    <row r="488" spans="1:16" x14ac:dyDescent="0.25">
      <c r="A488" s="259">
        <v>2025</v>
      </c>
      <c r="B488" s="259">
        <v>1998</v>
      </c>
      <c r="C488" s="260" t="str">
        <f t="shared" si="7"/>
        <v>2025_1998</v>
      </c>
      <c r="D488" s="261">
        <v>2.824621653931025E-2</v>
      </c>
      <c r="E488" s="261">
        <v>4.2527704050568299E-2</v>
      </c>
      <c r="F488" s="261">
        <v>8.87949112751244E-2</v>
      </c>
      <c r="G488" s="261">
        <v>0.23023344689915701</v>
      </c>
      <c r="H488" s="261">
        <v>1.71231880563507</v>
      </c>
      <c r="I488" s="261">
        <v>0.66087402878869295</v>
      </c>
      <c r="J488" s="261">
        <v>5.20110919492794E-2</v>
      </c>
      <c r="K488" s="261">
        <v>3.0403053669536598E-3</v>
      </c>
      <c r="L488" s="261">
        <v>2.0000005732018801E-3</v>
      </c>
      <c r="M488" s="261">
        <v>2.0000005732018801E-3</v>
      </c>
      <c r="N488" s="261">
        <v>1.5750004513964799E-2</v>
      </c>
      <c r="O488" s="261">
        <v>1.5750004513964799E-2</v>
      </c>
      <c r="P488" s="261">
        <v>5.43628027314235E-2</v>
      </c>
    </row>
    <row r="489" spans="1:16" x14ac:dyDescent="0.25">
      <c r="A489" s="259">
        <v>2025</v>
      </c>
      <c r="B489" s="259">
        <v>1999</v>
      </c>
      <c r="C489" s="260" t="str">
        <f t="shared" si="7"/>
        <v>2025_1999</v>
      </c>
      <c r="D489" s="261">
        <v>2.826710305347253E-2</v>
      </c>
      <c r="E489" s="261">
        <v>4.1661001816173771E-2</v>
      </c>
      <c r="F489" s="261">
        <v>8.8866062977802598E-2</v>
      </c>
      <c r="G489" s="261">
        <v>0.13078834132268799</v>
      </c>
      <c r="H489" s="261">
        <v>1.71075636674841</v>
      </c>
      <c r="I489" s="261">
        <v>0.41701063206727801</v>
      </c>
      <c r="J489" s="261">
        <v>5.2052768636571503E-2</v>
      </c>
      <c r="K489" s="261">
        <v>3.0442051604186002E-3</v>
      </c>
      <c r="L489" s="261">
        <v>2.0000005732018801E-3</v>
      </c>
      <c r="M489" s="261">
        <v>2.0000005732018801E-3</v>
      </c>
      <c r="N489" s="261">
        <v>1.5750004513964799E-2</v>
      </c>
      <c r="O489" s="261">
        <v>1.5750004513964799E-2</v>
      </c>
      <c r="P489" s="261">
        <v>5.4406363853577402E-2</v>
      </c>
    </row>
    <row r="490" spans="1:16" x14ac:dyDescent="0.25">
      <c r="A490" s="259">
        <v>2025</v>
      </c>
      <c r="B490" s="259">
        <v>2000</v>
      </c>
      <c r="C490" s="260" t="str">
        <f t="shared" si="7"/>
        <v>2025_2000</v>
      </c>
      <c r="D490" s="261">
        <v>2.8257962920524619E-2</v>
      </c>
      <c r="E490" s="261">
        <v>4.2013555958754584E-2</v>
      </c>
      <c r="F490" s="261">
        <v>8.8904246791446095E-2</v>
      </c>
      <c r="G490" s="261">
        <v>3.9646918628844598E-2</v>
      </c>
      <c r="H490" s="261">
        <v>1.71129465297243</v>
      </c>
      <c r="I490" s="261">
        <v>0.192825243638622</v>
      </c>
      <c r="J490" s="261">
        <v>5.2075134578649401E-2</v>
      </c>
      <c r="K490" s="261">
        <v>3.04217314851286E-3</v>
      </c>
      <c r="L490" s="261">
        <v>2.0000005732018801E-3</v>
      </c>
      <c r="M490" s="261">
        <v>2.0000005732018801E-3</v>
      </c>
      <c r="N490" s="261">
        <v>1.5750004513964799E-2</v>
      </c>
      <c r="O490" s="261">
        <v>1.5750004513964799E-2</v>
      </c>
      <c r="P490" s="261">
        <v>5.4429741084308599E-2</v>
      </c>
    </row>
    <row r="491" spans="1:16" x14ac:dyDescent="0.25">
      <c r="A491" s="259">
        <v>2025</v>
      </c>
      <c r="B491" s="259">
        <v>2001</v>
      </c>
      <c r="C491" s="260" t="str">
        <f t="shared" si="7"/>
        <v>2025_2001</v>
      </c>
      <c r="D491" s="261">
        <v>2.8202051960981456E-2</v>
      </c>
      <c r="E491" s="261">
        <v>4.190045926620866E-2</v>
      </c>
      <c r="F491" s="261">
        <v>8.8686060553977694E-2</v>
      </c>
      <c r="G491" s="261">
        <v>3.7160001656317103E-2</v>
      </c>
      <c r="H491" s="261">
        <v>1.7140320908572999</v>
      </c>
      <c r="I491" s="261">
        <v>0.184057065577935</v>
      </c>
      <c r="J491" s="261">
        <v>5.1947333285804101E-2</v>
      </c>
      <c r="K491" s="261">
        <v>3.03852421306314E-3</v>
      </c>
      <c r="L491" s="261">
        <v>2.0000005732018801E-3</v>
      </c>
      <c r="M491" s="261">
        <v>2.0000005732018801E-3</v>
      </c>
      <c r="N491" s="261">
        <v>1.5750004513964799E-2</v>
      </c>
      <c r="O491" s="261">
        <v>1.5750004513964799E-2</v>
      </c>
      <c r="P491" s="261">
        <v>5.4296161184110701E-2</v>
      </c>
    </row>
    <row r="492" spans="1:16" x14ac:dyDescent="0.25">
      <c r="A492" s="259">
        <v>2025</v>
      </c>
      <c r="B492" s="259">
        <v>2002</v>
      </c>
      <c r="C492" s="260" t="str">
        <f t="shared" si="7"/>
        <v>2025_2002</v>
      </c>
      <c r="D492" s="261">
        <v>2.8178902613669461E-2</v>
      </c>
      <c r="E492" s="261">
        <v>4.1829035126693427E-2</v>
      </c>
      <c r="F492" s="261">
        <v>8.8467179407931404E-2</v>
      </c>
      <c r="G492" s="261">
        <v>3.5757384322911201E-2</v>
      </c>
      <c r="H492" s="261">
        <v>1.7184672292305201</v>
      </c>
      <c r="I492" s="261">
        <v>0.17899768810926001</v>
      </c>
      <c r="J492" s="261">
        <v>5.18191249543863E-2</v>
      </c>
      <c r="K492" s="261">
        <v>3.04313606132564E-3</v>
      </c>
      <c r="L492" s="261">
        <v>2.0000005732018801E-3</v>
      </c>
      <c r="M492" s="261">
        <v>2.0000005732018801E-3</v>
      </c>
      <c r="N492" s="261">
        <v>1.5750004513964799E-2</v>
      </c>
      <c r="O492" s="261">
        <v>1.5750004513964799E-2</v>
      </c>
      <c r="P492" s="261">
        <v>5.41621558408623E-2</v>
      </c>
    </row>
    <row r="493" spans="1:16" x14ac:dyDescent="0.25">
      <c r="A493" s="259">
        <v>2025</v>
      </c>
      <c r="B493" s="259">
        <v>2003</v>
      </c>
      <c r="C493" s="260" t="str">
        <f t="shared" si="7"/>
        <v>2025_2003</v>
      </c>
      <c r="D493" s="261">
        <v>2.8112261409903729E-2</v>
      </c>
      <c r="E493" s="261">
        <v>4.1940816567259044E-2</v>
      </c>
      <c r="F493" s="261">
        <v>8.8260223697899307E-2</v>
      </c>
      <c r="G493" s="261">
        <v>3.2063946659446597E-2</v>
      </c>
      <c r="H493" s="261">
        <v>1.72025838941595</v>
      </c>
      <c r="I493" s="261">
        <v>0.16344712617100199</v>
      </c>
      <c r="J493" s="261">
        <v>5.1697901876291703E-2</v>
      </c>
      <c r="K493" s="261">
        <v>3.0491818005438901E-3</v>
      </c>
      <c r="L493" s="261">
        <v>2.0000005732018801E-3</v>
      </c>
      <c r="M493" s="261">
        <v>2.0000005732018801E-3</v>
      </c>
      <c r="N493" s="261">
        <v>1.5750004513964799E-2</v>
      </c>
      <c r="O493" s="261">
        <v>1.5750004513964799E-2</v>
      </c>
      <c r="P493" s="261">
        <v>5.4035451593095703E-2</v>
      </c>
    </row>
    <row r="494" spans="1:16" x14ac:dyDescent="0.25">
      <c r="A494" s="259">
        <v>2025</v>
      </c>
      <c r="B494" s="259">
        <v>2004</v>
      </c>
      <c r="C494" s="260" t="str">
        <f t="shared" si="7"/>
        <v>2025_2004</v>
      </c>
      <c r="D494" s="261">
        <v>2.8290345792296365E-2</v>
      </c>
      <c r="E494" s="261">
        <v>4.3648775169493816E-2</v>
      </c>
      <c r="F494" s="261">
        <v>8.9041703445496403E-2</v>
      </c>
      <c r="G494" s="261">
        <v>7.9232599904339694E-3</v>
      </c>
      <c r="H494" s="261">
        <v>1.7128564526710399</v>
      </c>
      <c r="I494" s="261">
        <v>3.43535122489078E-2</v>
      </c>
      <c r="J494" s="261">
        <v>5.2155648997439699E-2</v>
      </c>
      <c r="K494" s="261">
        <v>2.0315831824326401E-4</v>
      </c>
      <c r="L494" s="261">
        <v>2.0000005732018801E-3</v>
      </c>
      <c r="M494" s="261">
        <v>2.0000005732018801E-3</v>
      </c>
      <c r="N494" s="261">
        <v>1.5750004513964799E-2</v>
      </c>
      <c r="O494" s="261">
        <v>1.5750004513964799E-2</v>
      </c>
      <c r="P494" s="261">
        <v>5.4513896007839097E-2</v>
      </c>
    </row>
    <row r="495" spans="1:16" x14ac:dyDescent="0.25">
      <c r="A495" s="259">
        <v>2025</v>
      </c>
      <c r="B495" s="259">
        <v>2005</v>
      </c>
      <c r="C495" s="260" t="str">
        <f t="shared" si="7"/>
        <v>2025_2005</v>
      </c>
      <c r="D495" s="261">
        <v>2.7081443675196749E-2</v>
      </c>
      <c r="E495" s="261">
        <v>4.1758877765452347E-2</v>
      </c>
      <c r="F495" s="261">
        <v>8.8844684712744398E-2</v>
      </c>
      <c r="G495" s="261">
        <v>7.4133213917216799E-3</v>
      </c>
      <c r="H495" s="261">
        <v>1.7124926582495099</v>
      </c>
      <c r="I495" s="261">
        <v>3.3479859988302198E-2</v>
      </c>
      <c r="J495" s="261">
        <v>5.2040246444773702E-2</v>
      </c>
      <c r="K495" s="261">
        <v>2.0305862822393801E-4</v>
      </c>
      <c r="L495" s="261">
        <v>2.0000005732018801E-3</v>
      </c>
      <c r="M495" s="261">
        <v>2.0000005732018801E-3</v>
      </c>
      <c r="N495" s="261">
        <v>1.5750004513964799E-2</v>
      </c>
      <c r="O495" s="261">
        <v>1.5750004513964799E-2</v>
      </c>
      <c r="P495" s="261">
        <v>5.4393275463832901E-2</v>
      </c>
    </row>
    <row r="496" spans="1:16" x14ac:dyDescent="0.25">
      <c r="A496" s="259">
        <v>2025</v>
      </c>
      <c r="B496" s="259">
        <v>2006</v>
      </c>
      <c r="C496" s="260" t="str">
        <f t="shared" si="7"/>
        <v>2025_2006</v>
      </c>
      <c r="D496" s="261">
        <v>2.7571353535544952E-2</v>
      </c>
      <c r="E496" s="261">
        <v>4.2180293123875119E-2</v>
      </c>
      <c r="F496" s="261">
        <v>8.8892566191322298E-2</v>
      </c>
      <c r="G496" s="261">
        <v>6.5053709590370502E-3</v>
      </c>
      <c r="H496" s="261">
        <v>1.7124072364602001</v>
      </c>
      <c r="I496" s="261">
        <v>2.86154532406841E-2</v>
      </c>
      <c r="J496" s="261">
        <v>5.2068292736494902E-2</v>
      </c>
      <c r="K496" s="261">
        <v>2.02945816038318E-4</v>
      </c>
      <c r="L496" s="261">
        <v>2.0000005732018801E-3</v>
      </c>
      <c r="M496" s="261">
        <v>2.0000005732018801E-3</v>
      </c>
      <c r="N496" s="261">
        <v>1.5750004513964799E-2</v>
      </c>
      <c r="O496" s="261">
        <v>1.5750004513964799E-2</v>
      </c>
      <c r="P496" s="261">
        <v>5.4422589884412099E-2</v>
      </c>
    </row>
    <row r="497" spans="1:16" x14ac:dyDescent="0.25">
      <c r="A497" s="259">
        <v>2025</v>
      </c>
      <c r="B497" s="259">
        <v>2007</v>
      </c>
      <c r="C497" s="260" t="str">
        <f t="shared" si="7"/>
        <v>2025_2007</v>
      </c>
      <c r="D497" s="261">
        <v>2.645714637902457E-2</v>
      </c>
      <c r="E497" s="261">
        <v>4.082035380281468E-2</v>
      </c>
      <c r="F497" s="261">
        <v>8.8351861301981804E-2</v>
      </c>
      <c r="G497" s="261">
        <v>6.6251814733689803E-3</v>
      </c>
      <c r="H497" s="261">
        <v>1.7043170722338301</v>
      </c>
      <c r="I497" s="261">
        <v>3.1196474060650601E-2</v>
      </c>
      <c r="J497" s="261">
        <v>5.1751578058670901E-2</v>
      </c>
      <c r="K497" s="261">
        <v>2.0323642464099701E-4</v>
      </c>
      <c r="L497" s="261">
        <v>2.0000005732018801E-3</v>
      </c>
      <c r="M497" s="261">
        <v>2.0000005732018801E-3</v>
      </c>
      <c r="N497" s="261">
        <v>1.5750004513964799E-2</v>
      </c>
      <c r="O497" s="261">
        <v>1.5750004513964799E-2</v>
      </c>
      <c r="P497" s="261">
        <v>5.4091554774257498E-2</v>
      </c>
    </row>
    <row r="498" spans="1:16" x14ac:dyDescent="0.25">
      <c r="A498" s="259">
        <v>2025</v>
      </c>
      <c r="B498" s="259">
        <v>2008</v>
      </c>
      <c r="C498" s="260" t="str">
        <f t="shared" si="7"/>
        <v>2025_2008</v>
      </c>
      <c r="D498" s="261">
        <v>2.5862929632554387E-2</v>
      </c>
      <c r="E498" s="261">
        <v>3.9583417466921691E-2</v>
      </c>
      <c r="F498" s="261">
        <v>1.7043170312150999E-2</v>
      </c>
      <c r="G498" s="261">
        <v>6.3115579034449202E-3</v>
      </c>
      <c r="H498" s="261">
        <v>3.42581308065062E-2</v>
      </c>
      <c r="I498" s="261">
        <v>3.1014899371816899E-2</v>
      </c>
      <c r="J498" s="261">
        <v>5.535513747538E-3</v>
      </c>
      <c r="K498" s="261">
        <v>2.32024355623128E-4</v>
      </c>
      <c r="L498" s="261">
        <v>2.0000005732018801E-3</v>
      </c>
      <c r="M498" s="261">
        <v>2.0000005732018801E-3</v>
      </c>
      <c r="N498" s="261">
        <v>1.5750004513964799E-2</v>
      </c>
      <c r="O498" s="261">
        <v>1.5750004513964799E-2</v>
      </c>
      <c r="P498" s="261">
        <v>5.7858051157232103E-3</v>
      </c>
    </row>
    <row r="499" spans="1:16" x14ac:dyDescent="0.25">
      <c r="A499" s="259">
        <v>2025</v>
      </c>
      <c r="B499" s="259">
        <v>2009</v>
      </c>
      <c r="C499" s="260" t="str">
        <f t="shared" si="7"/>
        <v>2025_2009</v>
      </c>
      <c r="D499" s="261">
        <v>2.529480854995626E-2</v>
      </c>
      <c r="E499" s="261">
        <v>3.8711740925149819E-2</v>
      </c>
      <c r="F499" s="261">
        <v>1.6828962354702399E-2</v>
      </c>
      <c r="G499" s="261">
        <v>5.9521373583445204E-3</v>
      </c>
      <c r="H499" s="261">
        <v>3.3925588757358703E-2</v>
      </c>
      <c r="I499" s="261">
        <v>2.9642318196497E-2</v>
      </c>
      <c r="J499" s="261">
        <v>5.4245647374971803E-3</v>
      </c>
      <c r="K499" s="261">
        <v>2.60747613886936E-4</v>
      </c>
      <c r="L499" s="261">
        <v>2.0000005732018801E-3</v>
      </c>
      <c r="M499" s="261">
        <v>2.0000005732018801E-3</v>
      </c>
      <c r="N499" s="261">
        <v>1.5750004513964799E-2</v>
      </c>
      <c r="O499" s="261">
        <v>1.5750004513964799E-2</v>
      </c>
      <c r="P499" s="261">
        <v>5.6698394837772798E-3</v>
      </c>
    </row>
    <row r="500" spans="1:16" x14ac:dyDescent="0.25">
      <c r="A500" s="259">
        <v>2025</v>
      </c>
      <c r="B500" s="259">
        <v>2010</v>
      </c>
      <c r="C500" s="260" t="str">
        <f t="shared" si="7"/>
        <v>2025_2010</v>
      </c>
      <c r="D500" s="261">
        <v>2.4022001105819611E-2</v>
      </c>
      <c r="E500" s="261">
        <v>3.6683744028833509E-2</v>
      </c>
      <c r="F500" s="261">
        <v>1.6625924485890502E-2</v>
      </c>
      <c r="G500" s="261">
        <v>5.6743879862449402E-3</v>
      </c>
      <c r="H500" s="261">
        <v>3.3717534501962299E-2</v>
      </c>
      <c r="I500" s="261">
        <v>2.8911483144037201E-2</v>
      </c>
      <c r="J500" s="261">
        <v>5.3280746066849804E-3</v>
      </c>
      <c r="K500" s="261">
        <v>3.1744000987592597E-4</v>
      </c>
      <c r="L500" s="261">
        <v>2.0000005732018801E-3</v>
      </c>
      <c r="M500" s="261">
        <v>2.0000005732018801E-3</v>
      </c>
      <c r="N500" s="261">
        <v>1.5750004513964799E-2</v>
      </c>
      <c r="O500" s="261">
        <v>1.5750004513964799E-2</v>
      </c>
      <c r="P500" s="261">
        <v>5.5689864974183701E-3</v>
      </c>
    </row>
    <row r="501" spans="1:16" x14ac:dyDescent="0.25">
      <c r="A501" s="259">
        <v>2025</v>
      </c>
      <c r="B501" s="259">
        <v>2011</v>
      </c>
      <c r="C501" s="260" t="str">
        <f t="shared" si="7"/>
        <v>2025_2011</v>
      </c>
      <c r="D501" s="261">
        <v>2.4840524222461084E-2</v>
      </c>
      <c r="E501" s="261">
        <v>3.7911576287855867E-2</v>
      </c>
      <c r="F501" s="261">
        <v>1.61550633710533E-2</v>
      </c>
      <c r="G501" s="261">
        <v>5.9846667225570303E-3</v>
      </c>
      <c r="H501" s="261">
        <v>3.32411166284542E-2</v>
      </c>
      <c r="I501" s="261">
        <v>2.8202079029766899E-2</v>
      </c>
      <c r="J501" s="261">
        <v>5.1991545397572798E-3</v>
      </c>
      <c r="K501" s="261">
        <v>4.3083003026924202E-4</v>
      </c>
      <c r="L501" s="261">
        <v>2.0000005732018801E-3</v>
      </c>
      <c r="M501" s="261">
        <v>2.0000005732018801E-3</v>
      </c>
      <c r="N501" s="261">
        <v>1.5750004513964799E-2</v>
      </c>
      <c r="O501" s="261">
        <v>1.5750004513964799E-2</v>
      </c>
      <c r="P501" s="261">
        <v>5.4342372371385299E-3</v>
      </c>
    </row>
    <row r="502" spans="1:16" x14ac:dyDescent="0.25">
      <c r="A502" s="259">
        <v>2025</v>
      </c>
      <c r="B502" s="259">
        <v>2012</v>
      </c>
      <c r="C502" s="260" t="str">
        <f t="shared" si="7"/>
        <v>2025_2012</v>
      </c>
      <c r="D502" s="261">
        <v>2.2718135526784419E-2</v>
      </c>
      <c r="E502" s="261">
        <v>3.4641293249509202E-2</v>
      </c>
      <c r="F502" s="261">
        <v>1.5815449816331401E-2</v>
      </c>
      <c r="G502" s="261">
        <v>5.4641184168520499E-3</v>
      </c>
      <c r="H502" s="261">
        <v>3.2882888085872398E-2</v>
      </c>
      <c r="I502" s="261">
        <v>2.75510409009899E-2</v>
      </c>
      <c r="J502" s="261">
        <v>5.0746927001969998E-3</v>
      </c>
      <c r="K502" s="261">
        <v>6.28627912996876E-4</v>
      </c>
      <c r="L502" s="261">
        <v>2.0000005732018801E-3</v>
      </c>
      <c r="M502" s="261">
        <v>2.0000005732018801E-3</v>
      </c>
      <c r="N502" s="261">
        <v>1.5750004513964799E-2</v>
      </c>
      <c r="O502" s="261">
        <v>1.5750004513964799E-2</v>
      </c>
      <c r="P502" s="261">
        <v>5.3041477854845701E-3</v>
      </c>
    </row>
    <row r="503" spans="1:16" x14ac:dyDescent="0.25">
      <c r="A503" s="259">
        <v>2025</v>
      </c>
      <c r="B503" s="259">
        <v>2013</v>
      </c>
      <c r="C503" s="260" t="str">
        <f t="shared" si="7"/>
        <v>2025_2013</v>
      </c>
      <c r="D503" s="261">
        <v>2.2038809516045543E-2</v>
      </c>
      <c r="E503" s="261">
        <v>3.3663608848982292E-2</v>
      </c>
      <c r="F503" s="261">
        <v>1.52857996978964E-2</v>
      </c>
      <c r="G503" s="261">
        <v>5.1596538599509301E-3</v>
      </c>
      <c r="H503" s="261">
        <v>3.2308608687266899E-2</v>
      </c>
      <c r="I503" s="261">
        <v>2.6670913211711202E-2</v>
      </c>
      <c r="J503" s="261">
        <v>4.92074054405469E-3</v>
      </c>
      <c r="K503" s="261">
        <v>9.4085270936434596E-4</v>
      </c>
      <c r="L503" s="261">
        <v>2.0000005732018801E-3</v>
      </c>
      <c r="M503" s="261">
        <v>2.0000005732018801E-3</v>
      </c>
      <c r="N503" s="261">
        <v>1.5750004513964799E-2</v>
      </c>
      <c r="O503" s="261">
        <v>1.5750004513964799E-2</v>
      </c>
      <c r="P503" s="261">
        <v>5.1432345959940701E-3</v>
      </c>
    </row>
    <row r="504" spans="1:16" x14ac:dyDescent="0.25">
      <c r="A504" s="259">
        <v>2025</v>
      </c>
      <c r="B504" s="259">
        <v>2014</v>
      </c>
      <c r="C504" s="260" t="str">
        <f t="shared" si="7"/>
        <v>2025_2014</v>
      </c>
      <c r="D504" s="261">
        <v>2.2132529383749266E-2</v>
      </c>
      <c r="E504" s="261">
        <v>3.3695491243242164E-2</v>
      </c>
      <c r="F504" s="261">
        <v>1.5184501011203401E-2</v>
      </c>
      <c r="G504" s="261">
        <v>5.23660282183251E-3</v>
      </c>
      <c r="H504" s="261">
        <v>3.2214392690004499E-2</v>
      </c>
      <c r="I504" s="261">
        <v>2.5919397894883799E-2</v>
      </c>
      <c r="J504" s="261">
        <v>4.8100919883996996E-3</v>
      </c>
      <c r="K504" s="261">
        <v>1.3132286522373499E-3</v>
      </c>
      <c r="L504" s="261">
        <v>2.0000005732018801E-3</v>
      </c>
      <c r="M504" s="261">
        <v>2.0000005732018801E-3</v>
      </c>
      <c r="N504" s="261">
        <v>1.5750004513964799E-2</v>
      </c>
      <c r="O504" s="261">
        <v>1.5750004513964799E-2</v>
      </c>
      <c r="P504" s="261">
        <v>5.0275830036480597E-3</v>
      </c>
    </row>
    <row r="505" spans="1:16" x14ac:dyDescent="0.25">
      <c r="A505" s="259">
        <v>2025</v>
      </c>
      <c r="B505" s="259">
        <v>2015</v>
      </c>
      <c r="C505" s="260" t="str">
        <f t="shared" si="7"/>
        <v>2025_2015</v>
      </c>
      <c r="D505" s="261">
        <v>2.1683667559578436E-2</v>
      </c>
      <c r="E505" s="261">
        <v>3.3068824600637238E-2</v>
      </c>
      <c r="F505" s="261">
        <v>1.46994475797001E-2</v>
      </c>
      <c r="G505" s="261">
        <v>5.0422446160263102E-3</v>
      </c>
      <c r="H505" s="261">
        <v>3.1689680223349399E-2</v>
      </c>
      <c r="I505" s="261">
        <v>2.4936956166907099E-2</v>
      </c>
      <c r="J505" s="261">
        <v>4.6485545889594498E-3</v>
      </c>
      <c r="K505" s="261">
        <v>1.65908023897467E-3</v>
      </c>
      <c r="L505" s="261">
        <v>2.0000005732018701E-3</v>
      </c>
      <c r="M505" s="261">
        <v>2.0000005732018801E-3</v>
      </c>
      <c r="N505" s="261">
        <v>1.5750004513964799E-2</v>
      </c>
      <c r="O505" s="261">
        <v>1.5750004513964799E-2</v>
      </c>
      <c r="P505" s="261">
        <v>4.8587415998167099E-3</v>
      </c>
    </row>
    <row r="506" spans="1:16" x14ac:dyDescent="0.25">
      <c r="A506" s="259">
        <v>2025</v>
      </c>
      <c r="B506" s="259">
        <v>2016</v>
      </c>
      <c r="C506" s="260" t="str">
        <f t="shared" si="7"/>
        <v>2025_2016</v>
      </c>
      <c r="D506" s="261">
        <v>2.1210022302289269E-2</v>
      </c>
      <c r="E506" s="261">
        <v>3.2069129019783267E-2</v>
      </c>
      <c r="F506" s="261">
        <v>1.4776229696708099E-2</v>
      </c>
      <c r="G506" s="261">
        <v>4.9046789463490798E-3</v>
      </c>
      <c r="H506" s="261">
        <v>3.1820589517570497E-2</v>
      </c>
      <c r="I506" s="261">
        <v>2.4041216062045699E-2</v>
      </c>
      <c r="J506" s="261">
        <v>4.5465351551345996E-3</v>
      </c>
      <c r="K506" s="261">
        <v>1.9100675679760799E-3</v>
      </c>
      <c r="L506" s="261">
        <v>2.0000005732018801E-3</v>
      </c>
      <c r="M506" s="261">
        <v>2.0000005732018801E-3</v>
      </c>
      <c r="N506" s="261">
        <v>1.5750004513964799E-2</v>
      </c>
      <c r="O506" s="261">
        <v>1.5750004513964799E-2</v>
      </c>
      <c r="P506" s="261">
        <v>4.7521092998988402E-3</v>
      </c>
    </row>
    <row r="507" spans="1:16" x14ac:dyDescent="0.25">
      <c r="A507" s="259">
        <v>2025</v>
      </c>
      <c r="B507" s="259">
        <v>2017</v>
      </c>
      <c r="C507" s="260" t="str">
        <f t="shared" si="7"/>
        <v>2025_2017</v>
      </c>
      <c r="D507" s="261">
        <v>2.0480456446062195E-2</v>
      </c>
      <c r="E507" s="261">
        <v>3.1048665872764423E-2</v>
      </c>
      <c r="F507" s="261">
        <v>1.4126437976425901E-2</v>
      </c>
      <c r="G507" s="261">
        <v>4.7985551886589499E-3</v>
      </c>
      <c r="H507" s="261">
        <v>3.11266172402835E-2</v>
      </c>
      <c r="I507" s="261">
        <v>2.3415776341940201E-2</v>
      </c>
      <c r="J507" s="261">
        <v>4.3550454119634999E-3</v>
      </c>
      <c r="K507" s="261">
        <v>2.0401879880480498E-3</v>
      </c>
      <c r="L507" s="261">
        <v>2.0000005732018801E-3</v>
      </c>
      <c r="M507" s="261">
        <v>2.0000005732018801E-3</v>
      </c>
      <c r="N507" s="261">
        <v>1.5750004513964799E-2</v>
      </c>
      <c r="O507" s="261">
        <v>1.5750004513964799E-2</v>
      </c>
      <c r="P507" s="261">
        <v>4.5519612402646903E-3</v>
      </c>
    </row>
    <row r="508" spans="1:16" x14ac:dyDescent="0.25">
      <c r="A508" s="259">
        <v>2025</v>
      </c>
      <c r="B508" s="259">
        <v>2018</v>
      </c>
      <c r="C508" s="260" t="str">
        <f t="shared" si="7"/>
        <v>2025_2018</v>
      </c>
      <c r="D508" s="261">
        <v>1.9852247973711448E-2</v>
      </c>
      <c r="E508" s="261">
        <v>3.0087903634785348E-2</v>
      </c>
      <c r="F508" s="261">
        <v>1.36696139818212E-2</v>
      </c>
      <c r="G508" s="261">
        <v>4.3732161727218803E-3</v>
      </c>
      <c r="H508" s="261">
        <v>3.06437221784399E-2</v>
      </c>
      <c r="I508" s="261">
        <v>2.1434215287920898E-2</v>
      </c>
      <c r="J508" s="261">
        <v>4.1777286301681602E-3</v>
      </c>
      <c r="K508" s="261">
        <v>2.1251569207517101E-3</v>
      </c>
      <c r="L508" s="261">
        <v>2.0000005732018801E-3</v>
      </c>
      <c r="M508" s="261">
        <v>2.0000005732018801E-3</v>
      </c>
      <c r="N508" s="261">
        <v>1.5750004513964799E-2</v>
      </c>
      <c r="O508" s="261">
        <v>1.5750004513964799E-2</v>
      </c>
      <c r="P508" s="261">
        <v>4.36662698042812E-3</v>
      </c>
    </row>
    <row r="509" spans="1:16" x14ac:dyDescent="0.25">
      <c r="A509" s="259">
        <v>2025</v>
      </c>
      <c r="B509" s="259">
        <v>2019</v>
      </c>
      <c r="C509" s="260" t="str">
        <f t="shared" si="7"/>
        <v>2025_2019</v>
      </c>
      <c r="D509" s="261">
        <v>1.9222451750097284E-2</v>
      </c>
      <c r="E509" s="261">
        <v>2.9123887040638154E-2</v>
      </c>
      <c r="F509" s="261">
        <v>1.3182477698536799E-2</v>
      </c>
      <c r="G509" s="261">
        <v>3.9025868011767799E-3</v>
      </c>
      <c r="H509" s="261">
        <v>3.01271498443819E-2</v>
      </c>
      <c r="I509" s="261">
        <v>1.9566159614332598E-2</v>
      </c>
      <c r="J509" s="261">
        <v>3.9905494854354196E-3</v>
      </c>
      <c r="K509" s="261">
        <v>2.0067743142511002E-3</v>
      </c>
      <c r="L509" s="261">
        <v>2.0000005732018801E-3</v>
      </c>
      <c r="M509" s="261">
        <v>2.0000005732018801E-3</v>
      </c>
      <c r="N509" s="261">
        <v>1.5750004513964799E-2</v>
      </c>
      <c r="O509" s="261">
        <v>1.5750004513964799E-2</v>
      </c>
      <c r="P509" s="261">
        <v>4.1709844253657296E-3</v>
      </c>
    </row>
    <row r="510" spans="1:16" x14ac:dyDescent="0.25">
      <c r="A510" s="259">
        <v>2025</v>
      </c>
      <c r="B510" s="259">
        <v>2020</v>
      </c>
      <c r="C510" s="260" t="str">
        <f t="shared" si="7"/>
        <v>2025_2020</v>
      </c>
      <c r="D510" s="261">
        <v>1.8595710724332287E-2</v>
      </c>
      <c r="E510" s="261">
        <v>2.8167188238454346E-2</v>
      </c>
      <c r="F510" s="261">
        <v>1.2688297981478599E-2</v>
      </c>
      <c r="G510" s="261">
        <v>3.46380442095534E-3</v>
      </c>
      <c r="H510" s="261">
        <v>2.96047983950962E-2</v>
      </c>
      <c r="I510" s="261">
        <v>1.7666586541376299E-2</v>
      </c>
      <c r="J510" s="261">
        <v>3.7959665087520401E-3</v>
      </c>
      <c r="K510" s="261">
        <v>1.4401353193658E-3</v>
      </c>
      <c r="L510" s="261">
        <v>2.0000005732018801E-3</v>
      </c>
      <c r="M510" s="261">
        <v>2.0000005732018801E-3</v>
      </c>
      <c r="N510" s="261">
        <v>1.5750004513964799E-2</v>
      </c>
      <c r="O510" s="261">
        <v>1.5750004513964799E-2</v>
      </c>
      <c r="P510" s="261">
        <v>3.9676032699259003E-3</v>
      </c>
    </row>
    <row r="511" spans="1:16" x14ac:dyDescent="0.25">
      <c r="A511" s="259">
        <v>2025</v>
      </c>
      <c r="B511" s="259">
        <v>2021</v>
      </c>
      <c r="C511" s="260" t="str">
        <f t="shared" si="7"/>
        <v>2025_2021</v>
      </c>
      <c r="D511" s="261">
        <v>1.7968481258482272E-2</v>
      </c>
      <c r="E511" s="261">
        <v>2.7209323722595852E-2</v>
      </c>
      <c r="F511" s="261">
        <v>4.2124986268315696E-3</v>
      </c>
      <c r="G511" s="261">
        <v>3.0629806862230999E-3</v>
      </c>
      <c r="H511" s="261">
        <v>7.4634120123732899E-3</v>
      </c>
      <c r="I511" s="261">
        <v>1.6149823333899201E-2</v>
      </c>
      <c r="J511" s="261">
        <v>5.98698003206773E-4</v>
      </c>
      <c r="K511" s="261">
        <v>8.9490436734153802E-4</v>
      </c>
      <c r="L511" s="261">
        <v>2.0000005732018801E-3</v>
      </c>
      <c r="M511" s="261">
        <v>2.0000005732018801E-3</v>
      </c>
      <c r="N511" s="261">
        <v>1.5750004513964799E-2</v>
      </c>
      <c r="O511" s="261">
        <v>1.5750004513964799E-2</v>
      </c>
      <c r="P511" s="261">
        <v>6.25768470228741E-4</v>
      </c>
    </row>
    <row r="512" spans="1:16" x14ac:dyDescent="0.25">
      <c r="A512" s="259">
        <v>2025</v>
      </c>
      <c r="B512" s="259">
        <v>2022</v>
      </c>
      <c r="C512" s="260" t="str">
        <f t="shared" si="7"/>
        <v>2025_2022</v>
      </c>
      <c r="D512" s="261">
        <v>1.7327542489576651E-2</v>
      </c>
      <c r="E512" s="261">
        <v>2.6229639740244788E-2</v>
      </c>
      <c r="F512" s="261">
        <v>3.9109578786601798E-3</v>
      </c>
      <c r="G512" s="261">
        <v>2.7191856929400801E-3</v>
      </c>
      <c r="H512" s="261">
        <v>7.0513685603925203E-3</v>
      </c>
      <c r="I512" s="261">
        <v>1.4774913788551799E-2</v>
      </c>
      <c r="J512" s="261">
        <v>5.6367819341416399E-4</v>
      </c>
      <c r="K512" s="261">
        <v>8.9619734286601699E-4</v>
      </c>
      <c r="L512" s="261">
        <v>2.0000005732018801E-3</v>
      </c>
      <c r="M512" s="261">
        <v>2.0000005732018801E-3</v>
      </c>
      <c r="N512" s="261">
        <v>1.5750004513964799E-2</v>
      </c>
      <c r="O512" s="261">
        <v>1.5750004513964799E-2</v>
      </c>
      <c r="P512" s="261">
        <v>5.8916522003541404E-4</v>
      </c>
    </row>
    <row r="513" spans="1:16" x14ac:dyDescent="0.25">
      <c r="A513" s="259">
        <v>2025</v>
      </c>
      <c r="B513" s="259">
        <v>2023</v>
      </c>
      <c r="C513" s="260" t="str">
        <f t="shared" si="7"/>
        <v>2025_2023</v>
      </c>
      <c r="D513" s="261">
        <v>1.6699080681691694E-2</v>
      </c>
      <c r="E513" s="261">
        <v>2.5262117616999962E-2</v>
      </c>
      <c r="F513" s="261">
        <v>3.6122686071438101E-3</v>
      </c>
      <c r="G513" s="261">
        <v>2.3162530046212599E-3</v>
      </c>
      <c r="H513" s="261">
        <v>6.6374358559591496E-3</v>
      </c>
      <c r="I513" s="261">
        <v>1.33194871901212E-2</v>
      </c>
      <c r="J513" s="261">
        <v>5.2798972797829503E-4</v>
      </c>
      <c r="K513" s="261">
        <v>8.9963534522260503E-4</v>
      </c>
      <c r="L513" s="261">
        <v>2.0000005732018801E-3</v>
      </c>
      <c r="M513" s="261">
        <v>2.0000005732018801E-3</v>
      </c>
      <c r="N513" s="261">
        <v>1.5750004513964799E-2</v>
      </c>
      <c r="O513" s="261">
        <v>1.5750004513964799E-2</v>
      </c>
      <c r="P513" s="261">
        <v>5.51863080557755E-4</v>
      </c>
    </row>
    <row r="514" spans="1:16" x14ac:dyDescent="0.25">
      <c r="A514" s="259">
        <v>2025</v>
      </c>
      <c r="B514" s="259">
        <v>2024</v>
      </c>
      <c r="C514" s="260" t="str">
        <f t="shared" si="7"/>
        <v>2025_2024</v>
      </c>
      <c r="D514" s="261">
        <v>1.6080439309662232E-2</v>
      </c>
      <c r="E514" s="261">
        <v>2.4297307538758674E-2</v>
      </c>
      <c r="F514" s="261">
        <v>3.3070055354149602E-3</v>
      </c>
      <c r="G514" s="261">
        <v>1.8979616722949301E-3</v>
      </c>
      <c r="H514" s="261">
        <v>6.2142097793389597E-3</v>
      </c>
      <c r="I514" s="261">
        <v>1.20001677965414E-2</v>
      </c>
      <c r="J514" s="261">
        <v>4.9124635997877095E-4</v>
      </c>
      <c r="K514" s="261">
        <v>9.0482037393231098E-4</v>
      </c>
      <c r="L514" s="261">
        <v>2.0000005732018801E-3</v>
      </c>
      <c r="M514" s="261">
        <v>2.0000005732018801E-3</v>
      </c>
      <c r="N514" s="261">
        <v>1.5750004513964799E-2</v>
      </c>
      <c r="O514" s="261">
        <v>1.5750004513964799E-2</v>
      </c>
      <c r="P514" s="261">
        <v>5.1345834050357396E-4</v>
      </c>
    </row>
    <row r="515" spans="1:16" x14ac:dyDescent="0.25">
      <c r="A515" s="259">
        <v>2025</v>
      </c>
      <c r="B515" s="259">
        <v>2025</v>
      </c>
      <c r="C515" s="260" t="str">
        <f t="shared" si="7"/>
        <v>2025_2025</v>
      </c>
      <c r="D515" s="261">
        <v>1.5468810887014637E-2</v>
      </c>
      <c r="E515" s="261">
        <v>2.3336387502537696E-2</v>
      </c>
      <c r="F515" s="261">
        <v>2.9903009409510701E-3</v>
      </c>
      <c r="G515" s="261">
        <v>1.430379977044E-3</v>
      </c>
      <c r="H515" s="261">
        <v>5.7777953369941596E-3</v>
      </c>
      <c r="I515" s="261">
        <v>1.05888847604678E-2</v>
      </c>
      <c r="J515" s="261">
        <v>4.5322641186891299E-4</v>
      </c>
      <c r="K515" s="261">
        <v>9.1158765295018605E-4</v>
      </c>
      <c r="L515" s="261">
        <v>2.0000005732018801E-3</v>
      </c>
      <c r="M515" s="261">
        <v>2.0000005732018801E-3</v>
      </c>
      <c r="N515" s="261">
        <v>1.5750004513964799E-2</v>
      </c>
      <c r="O515" s="261">
        <v>1.5750004513964799E-2</v>
      </c>
      <c r="P515" s="261">
        <v>4.7371929905120898E-4</v>
      </c>
    </row>
    <row r="516" spans="1:16" x14ac:dyDescent="0.25">
      <c r="A516" s="259">
        <v>2026</v>
      </c>
      <c r="B516" s="259">
        <v>1982</v>
      </c>
      <c r="C516" s="260" t="str">
        <f t="shared" si="7"/>
        <v>2026_1982</v>
      </c>
      <c r="D516" s="261">
        <v>3.8243571144416164E-2</v>
      </c>
      <c r="E516" s="261">
        <v>5.5645899770843221E-2</v>
      </c>
      <c r="F516" s="261">
        <v>0.35119399106837301</v>
      </c>
      <c r="G516" s="261">
        <v>0.584394916287025</v>
      </c>
      <c r="H516" s="261">
        <v>1.7703334888845099</v>
      </c>
      <c r="I516" s="261">
        <v>1.70155518113114</v>
      </c>
      <c r="J516" s="261">
        <v>0.28140316868780002</v>
      </c>
      <c r="K516" s="261">
        <v>1.87112309095889E-2</v>
      </c>
      <c r="L516" s="261">
        <v>2.0000005732018801E-3</v>
      </c>
      <c r="M516" s="261">
        <v>2.0000005732018801E-3</v>
      </c>
      <c r="N516" s="261">
        <v>1.5750004513964799E-2</v>
      </c>
      <c r="O516" s="261">
        <v>1.5750004513964799E-2</v>
      </c>
      <c r="P516" s="261">
        <v>0.29412697126779502</v>
      </c>
    </row>
    <row r="517" spans="1:16" x14ac:dyDescent="0.25">
      <c r="A517" s="259">
        <v>2026</v>
      </c>
      <c r="B517" s="259">
        <v>1983</v>
      </c>
      <c r="C517" s="260" t="str">
        <f t="shared" si="7"/>
        <v>2026_1983</v>
      </c>
      <c r="D517" s="261">
        <v>3.7713519513725133E-2</v>
      </c>
      <c r="E517" s="261">
        <v>5.4877352958673291E-2</v>
      </c>
      <c r="F517" s="261">
        <v>0.203496558238524</v>
      </c>
      <c r="G517" s="261">
        <v>0.53535491558949799</v>
      </c>
      <c r="H517" s="261">
        <v>1.51289207539766</v>
      </c>
      <c r="I517" s="261">
        <v>1.6100946482037499</v>
      </c>
      <c r="J517" s="261">
        <v>0.256731778845604</v>
      </c>
      <c r="K517" s="261">
        <v>1.8653837236313899E-2</v>
      </c>
      <c r="L517" s="261">
        <v>2.0000005732018801E-3</v>
      </c>
      <c r="M517" s="261">
        <v>2.0000005732018801E-3</v>
      </c>
      <c r="N517" s="261">
        <v>1.5750004513964799E-2</v>
      </c>
      <c r="O517" s="261">
        <v>1.5750004513964799E-2</v>
      </c>
      <c r="P517" s="261">
        <v>0.26834005065460598</v>
      </c>
    </row>
    <row r="518" spans="1:16" x14ac:dyDescent="0.25">
      <c r="A518" s="259">
        <v>2026</v>
      </c>
      <c r="B518" s="259">
        <v>1984</v>
      </c>
      <c r="C518" s="260" t="str">
        <f t="shared" si="7"/>
        <v>2026_1984</v>
      </c>
      <c r="D518" s="261">
        <v>3.4254870603872972E-2</v>
      </c>
      <c r="E518" s="261">
        <v>5.3794887835103465E-2</v>
      </c>
      <c r="F518" s="261">
        <v>0.34749915538089798</v>
      </c>
      <c r="G518" s="261">
        <v>0.44492081760086599</v>
      </c>
      <c r="H518" s="261">
        <v>1.28211357293434</v>
      </c>
      <c r="I518" s="261">
        <v>1.4863417182366601</v>
      </c>
      <c r="J518" s="261">
        <v>0.215424494519069</v>
      </c>
      <c r="K518" s="261">
        <v>1.82846377527126E-2</v>
      </c>
      <c r="L518" s="261">
        <v>2.0000005732018801E-3</v>
      </c>
      <c r="M518" s="261">
        <v>2.0000005732018801E-3</v>
      </c>
      <c r="N518" s="261">
        <v>1.5750004513964799E-2</v>
      </c>
      <c r="O518" s="261">
        <v>1.5750004513964799E-2</v>
      </c>
      <c r="P518" s="261">
        <v>0.22516503422918399</v>
      </c>
    </row>
    <row r="519" spans="1:16" x14ac:dyDescent="0.25">
      <c r="A519" s="259">
        <v>2026</v>
      </c>
      <c r="B519" s="259">
        <v>1985</v>
      </c>
      <c r="C519" s="260" t="str">
        <f t="shared" si="7"/>
        <v>2026_1985</v>
      </c>
      <c r="D519" s="261">
        <v>3.4125825853321079E-2</v>
      </c>
      <c r="E519" s="261">
        <v>5.15266117965495E-2</v>
      </c>
      <c r="F519" s="261">
        <v>0.34570669583798103</v>
      </c>
      <c r="G519" s="261">
        <v>0.36038374362483599</v>
      </c>
      <c r="H519" s="261">
        <v>1.2849621242420799</v>
      </c>
      <c r="I519" s="261">
        <v>1.10671932845956</v>
      </c>
      <c r="J519" s="261">
        <v>0.214313298462907</v>
      </c>
      <c r="K519" s="261">
        <v>1.84048034687203E-2</v>
      </c>
      <c r="L519" s="261">
        <v>2.0000005732018801E-3</v>
      </c>
      <c r="M519" s="261">
        <v>2.0000005732018801E-3</v>
      </c>
      <c r="N519" s="261">
        <v>1.5750004513964799E-2</v>
      </c>
      <c r="O519" s="261">
        <v>1.5750004513964799E-2</v>
      </c>
      <c r="P519" s="261">
        <v>0.22400359481822299</v>
      </c>
    </row>
    <row r="520" spans="1:16" x14ac:dyDescent="0.25">
      <c r="A520" s="259">
        <v>2026</v>
      </c>
      <c r="B520" s="259">
        <v>1986</v>
      </c>
      <c r="C520" s="260" t="str">
        <f t="shared" si="7"/>
        <v>2026_1986</v>
      </c>
      <c r="D520" s="261">
        <v>3.4060348339341753E-2</v>
      </c>
      <c r="E520" s="261">
        <v>4.8569996347379928E-2</v>
      </c>
      <c r="F520" s="261">
        <v>0.34475442537680301</v>
      </c>
      <c r="G520" s="261">
        <v>0.36219170984284899</v>
      </c>
      <c r="H520" s="261">
        <v>1.2861736753016899</v>
      </c>
      <c r="I520" s="261">
        <v>1.0988303667942101</v>
      </c>
      <c r="J520" s="261">
        <v>0.213722959235982</v>
      </c>
      <c r="K520" s="261">
        <v>1.8515954578400901E-2</v>
      </c>
      <c r="L520" s="261">
        <v>2.0000005732018801E-3</v>
      </c>
      <c r="M520" s="261">
        <v>2.0000005732018801E-3</v>
      </c>
      <c r="N520" s="261">
        <v>1.5750004513964799E-2</v>
      </c>
      <c r="O520" s="261">
        <v>1.5750004513964799E-2</v>
      </c>
      <c r="P520" s="261">
        <v>0.22338656307104701</v>
      </c>
    </row>
    <row r="521" spans="1:16" x14ac:dyDescent="0.25">
      <c r="A521" s="259">
        <v>2026</v>
      </c>
      <c r="B521" s="259">
        <v>1987</v>
      </c>
      <c r="C521" s="260" t="str">
        <f t="shared" si="7"/>
        <v>2026_1987</v>
      </c>
      <c r="D521" s="261">
        <v>3.4054956623021646E-2</v>
      </c>
      <c r="E521" s="261">
        <v>4.8366671282289123E-2</v>
      </c>
      <c r="F521" s="261">
        <v>0.344637372253146</v>
      </c>
      <c r="G521" s="261">
        <v>0.36386201768507898</v>
      </c>
      <c r="H521" s="261">
        <v>1.2843704478881099</v>
      </c>
      <c r="I521" s="261">
        <v>1.0895382640993501</v>
      </c>
      <c r="J521" s="261">
        <v>0.213650394714298</v>
      </c>
      <c r="K521" s="261">
        <v>1.8611015334747599E-2</v>
      </c>
      <c r="L521" s="261">
        <v>2.0000005732018801E-3</v>
      </c>
      <c r="M521" s="261">
        <v>2.0000005732018801E-3</v>
      </c>
      <c r="N521" s="261">
        <v>1.5750004513964799E-2</v>
      </c>
      <c r="O521" s="261">
        <v>1.5750004513964799E-2</v>
      </c>
      <c r="P521" s="261">
        <v>0.223310717503693</v>
      </c>
    </row>
    <row r="522" spans="1:16" x14ac:dyDescent="0.25">
      <c r="A522" s="259">
        <v>2026</v>
      </c>
      <c r="B522" s="259">
        <v>1988</v>
      </c>
      <c r="C522" s="260" t="str">
        <f t="shared" si="7"/>
        <v>2026_1988</v>
      </c>
      <c r="D522" s="261">
        <v>3.403620229590526E-2</v>
      </c>
      <c r="E522" s="261">
        <v>4.8195553569413484E-2</v>
      </c>
      <c r="F522" s="261">
        <v>0.34471246906570302</v>
      </c>
      <c r="G522" s="261">
        <v>0.36665536164427098</v>
      </c>
      <c r="H522" s="261">
        <v>1.28146304242608</v>
      </c>
      <c r="I522" s="261">
        <v>1.0820101619901099</v>
      </c>
      <c r="J522" s="261">
        <v>0.21369694933935099</v>
      </c>
      <c r="K522" s="261">
        <v>1.8746143538393299E-2</v>
      </c>
      <c r="L522" s="261">
        <v>2.0000005732018801E-3</v>
      </c>
      <c r="M522" s="261">
        <v>2.0000005732018801E-3</v>
      </c>
      <c r="N522" s="261">
        <v>1.5750004513964799E-2</v>
      </c>
      <c r="O522" s="261">
        <v>1.5750004513964799E-2</v>
      </c>
      <c r="P522" s="261">
        <v>0.22335937712230799</v>
      </c>
    </row>
    <row r="523" spans="1:16" x14ac:dyDescent="0.25">
      <c r="A523" s="259">
        <v>2026</v>
      </c>
      <c r="B523" s="259">
        <v>1989</v>
      </c>
      <c r="C523" s="260" t="str">
        <f t="shared" si="7"/>
        <v>2026_1989</v>
      </c>
      <c r="D523" s="261">
        <v>3.4123316245189363E-2</v>
      </c>
      <c r="E523" s="261">
        <v>4.7986757179922145E-2</v>
      </c>
      <c r="F523" s="261">
        <v>0.345656219791176</v>
      </c>
      <c r="G523" s="261">
        <v>0.36973854269758299</v>
      </c>
      <c r="H523" s="261">
        <v>1.2804925547772199</v>
      </c>
      <c r="I523" s="261">
        <v>1.06851520460496</v>
      </c>
      <c r="J523" s="261">
        <v>0.214282006942626</v>
      </c>
      <c r="K523" s="261">
        <v>1.8900301239108699E-2</v>
      </c>
      <c r="L523" s="261">
        <v>2.0000005732018801E-3</v>
      </c>
      <c r="M523" s="261">
        <v>2.0000005732018801E-3</v>
      </c>
      <c r="N523" s="261">
        <v>1.5750004513964799E-2</v>
      </c>
      <c r="O523" s="261">
        <v>1.5750004513964799E-2</v>
      </c>
      <c r="P523" s="261">
        <v>0.22397088843424801</v>
      </c>
    </row>
    <row r="524" spans="1:16" x14ac:dyDescent="0.25">
      <c r="A524" s="259">
        <v>2026</v>
      </c>
      <c r="B524" s="259">
        <v>1990</v>
      </c>
      <c r="C524" s="260" t="str">
        <f t="shared" si="7"/>
        <v>2026_1990</v>
      </c>
      <c r="D524" s="261">
        <v>3.3605280004555795E-2</v>
      </c>
      <c r="E524" s="261">
        <v>4.789495270857478E-2</v>
      </c>
      <c r="F524" s="261">
        <v>0.338411185865582</v>
      </c>
      <c r="G524" s="261">
        <v>0.37091044895824898</v>
      </c>
      <c r="H524" s="261">
        <v>1.2978229854827601</v>
      </c>
      <c r="I524" s="261">
        <v>1.0657180541131599</v>
      </c>
      <c r="J524" s="261">
        <v>0.20979060675639</v>
      </c>
      <c r="K524" s="261">
        <v>1.89312322483704E-2</v>
      </c>
      <c r="L524" s="261">
        <v>2.0000005732018801E-3</v>
      </c>
      <c r="M524" s="261">
        <v>2.0000005732018801E-3</v>
      </c>
      <c r="N524" s="261">
        <v>1.5750004513964799E-2</v>
      </c>
      <c r="O524" s="261">
        <v>1.5750004513964799E-2</v>
      </c>
      <c r="P524" s="261">
        <v>0.219276407061884</v>
      </c>
    </row>
    <row r="525" spans="1:16" x14ac:dyDescent="0.25">
      <c r="A525" s="259">
        <v>2026</v>
      </c>
      <c r="B525" s="259">
        <v>1991</v>
      </c>
      <c r="C525" s="260" t="str">
        <f t="shared" si="7"/>
        <v>2026_1991</v>
      </c>
      <c r="D525" s="261">
        <v>3.3975315024090326E-2</v>
      </c>
      <c r="E525" s="261">
        <v>4.773370315230073E-2</v>
      </c>
      <c r="F525" s="261">
        <v>0.34383205683507201</v>
      </c>
      <c r="G525" s="261">
        <v>0.37008018801168202</v>
      </c>
      <c r="H525" s="261">
        <v>1.28422510022673</v>
      </c>
      <c r="I525" s="261">
        <v>1.0655470608128801</v>
      </c>
      <c r="J525" s="261">
        <v>0.213151157049456</v>
      </c>
      <c r="K525" s="261">
        <v>1.0577600791610501E-2</v>
      </c>
      <c r="L525" s="261">
        <v>2.0000005732018801E-3</v>
      </c>
      <c r="M525" s="261">
        <v>2.0000005732018801E-3</v>
      </c>
      <c r="N525" s="261">
        <v>1.5750004513964799E-2</v>
      </c>
      <c r="O525" s="261">
        <v>1.5750004513964799E-2</v>
      </c>
      <c r="P525" s="261">
        <v>0.222788906526981</v>
      </c>
    </row>
    <row r="526" spans="1:16" x14ac:dyDescent="0.25">
      <c r="A526" s="259">
        <v>2026</v>
      </c>
      <c r="B526" s="259">
        <v>1992</v>
      </c>
      <c r="C526" s="260" t="str">
        <f t="shared" si="7"/>
        <v>2026_1992</v>
      </c>
      <c r="D526" s="261">
        <v>3.3947476803180297E-2</v>
      </c>
      <c r="E526" s="261">
        <v>4.7602304816274595E-2</v>
      </c>
      <c r="F526" s="261">
        <v>0.34286600775381698</v>
      </c>
      <c r="G526" s="261">
        <v>0.36973736547462099</v>
      </c>
      <c r="H526" s="261">
        <v>1.2898363795769301</v>
      </c>
      <c r="I526" s="261">
        <v>1.06567075730434</v>
      </c>
      <c r="J526" s="261">
        <v>0.212552276068632</v>
      </c>
      <c r="K526" s="261">
        <v>1.0561107856618001E-2</v>
      </c>
      <c r="L526" s="261">
        <v>2.0000005732018801E-3</v>
      </c>
      <c r="M526" s="261">
        <v>2.0000005732018801E-3</v>
      </c>
      <c r="N526" s="261">
        <v>1.5750004513964799E-2</v>
      </c>
      <c r="O526" s="261">
        <v>1.5750004513964799E-2</v>
      </c>
      <c r="P526" s="261">
        <v>0.22216294680570001</v>
      </c>
    </row>
    <row r="527" spans="1:16" x14ac:dyDescent="0.25">
      <c r="A527" s="259">
        <v>2026</v>
      </c>
      <c r="B527" s="259">
        <v>1993</v>
      </c>
      <c r="C527" s="260" t="str">
        <f t="shared" si="7"/>
        <v>2026_1993</v>
      </c>
      <c r="D527" s="261">
        <v>2.8348802391431348E-2</v>
      </c>
      <c r="E527" s="261">
        <v>4.4460647054791781E-2</v>
      </c>
      <c r="F527" s="261">
        <v>8.9423590182329801E-2</v>
      </c>
      <c r="G527" s="261">
        <v>0.37085540660919902</v>
      </c>
      <c r="H527" s="261">
        <v>1.68367781847314</v>
      </c>
      <c r="I527" s="261">
        <v>1.06670588616699</v>
      </c>
      <c r="J527" s="261">
        <v>5.2379336885612797E-2</v>
      </c>
      <c r="K527" s="261">
        <v>1.0544379875604601E-2</v>
      </c>
      <c r="L527" s="261">
        <v>2.0000005732018801E-3</v>
      </c>
      <c r="M527" s="261">
        <v>2.0000005732018801E-3</v>
      </c>
      <c r="N527" s="261">
        <v>1.5750004513964799E-2</v>
      </c>
      <c r="O527" s="261">
        <v>1.5750004513964799E-2</v>
      </c>
      <c r="P527" s="261">
        <v>5.4747698069715099E-2</v>
      </c>
    </row>
    <row r="528" spans="1:16" x14ac:dyDescent="0.25">
      <c r="A528" s="259">
        <v>2026</v>
      </c>
      <c r="B528" s="259">
        <v>1994</v>
      </c>
      <c r="C528" s="260" t="str">
        <f t="shared" si="7"/>
        <v>2026_1994</v>
      </c>
      <c r="D528" s="261">
        <v>2.8479633119440989E-2</v>
      </c>
      <c r="E528" s="261">
        <v>4.427226330821786E-2</v>
      </c>
      <c r="F528" s="261">
        <v>8.9776889127455697E-2</v>
      </c>
      <c r="G528" s="261">
        <v>0.376635603441209</v>
      </c>
      <c r="H528" s="261">
        <v>1.69521995771413</v>
      </c>
      <c r="I528" s="261">
        <v>1.0507404659834101</v>
      </c>
      <c r="J528" s="261">
        <v>5.2586279644568801E-2</v>
      </c>
      <c r="K528" s="261">
        <v>1.06450084655869E-2</v>
      </c>
      <c r="L528" s="261">
        <v>2.0000005732018801E-3</v>
      </c>
      <c r="M528" s="261">
        <v>2.0000005732018801E-3</v>
      </c>
      <c r="N528" s="261">
        <v>1.5750004513964799E-2</v>
      </c>
      <c r="O528" s="261">
        <v>1.5750004513964799E-2</v>
      </c>
      <c r="P528" s="261">
        <v>5.4963997861936197E-2</v>
      </c>
    </row>
    <row r="529" spans="1:16" x14ac:dyDescent="0.25">
      <c r="A529" s="259">
        <v>2026</v>
      </c>
      <c r="B529" s="259">
        <v>1995</v>
      </c>
      <c r="C529" s="260" t="str">
        <f t="shared" si="7"/>
        <v>2026_1995</v>
      </c>
      <c r="D529" s="261">
        <v>2.861575830310896E-2</v>
      </c>
      <c r="E529" s="261">
        <v>4.4107649813702139E-2</v>
      </c>
      <c r="F529" s="261">
        <v>9.0383058044869805E-2</v>
      </c>
      <c r="G529" s="261">
        <v>0.378926082935582</v>
      </c>
      <c r="H529" s="261">
        <v>1.68526300727346</v>
      </c>
      <c r="I529" s="261">
        <v>1.04370641354362</v>
      </c>
      <c r="J529" s="261">
        <v>5.29413394880629E-2</v>
      </c>
      <c r="K529" s="261">
        <v>1.0690955125725E-2</v>
      </c>
      <c r="L529" s="261">
        <v>2.0000005732018801E-3</v>
      </c>
      <c r="M529" s="261">
        <v>2.0000005732018801E-3</v>
      </c>
      <c r="N529" s="261">
        <v>1.5750004513964799E-2</v>
      </c>
      <c r="O529" s="261">
        <v>1.5750004513964799E-2</v>
      </c>
      <c r="P529" s="261">
        <v>5.5335111935998403E-2</v>
      </c>
    </row>
    <row r="530" spans="1:16" x14ac:dyDescent="0.25">
      <c r="A530" s="259">
        <v>2026</v>
      </c>
      <c r="B530" s="259">
        <v>1996</v>
      </c>
      <c r="C530" s="260" t="str">
        <f t="shared" si="7"/>
        <v>2026_1996</v>
      </c>
      <c r="D530" s="261">
        <v>2.8337931369057563E-2</v>
      </c>
      <c r="E530" s="261">
        <v>4.4260811639481819E-2</v>
      </c>
      <c r="F530" s="261">
        <v>8.9208240779971207E-2</v>
      </c>
      <c r="G530" s="261">
        <v>0.43952922039664399</v>
      </c>
      <c r="H530" s="261">
        <v>1.70209877792515</v>
      </c>
      <c r="I530" s="261">
        <v>1.1726472716848999</v>
      </c>
      <c r="J530" s="261">
        <v>5.2253197252085902E-2</v>
      </c>
      <c r="K530" s="261">
        <v>3.0463270279139799E-3</v>
      </c>
      <c r="L530" s="261">
        <v>2.0000005732018801E-3</v>
      </c>
      <c r="M530" s="261">
        <v>2.0000005732018801E-3</v>
      </c>
      <c r="N530" s="261">
        <v>1.5750004513964799E-2</v>
      </c>
      <c r="O530" s="261">
        <v>1.5750004513964799E-2</v>
      </c>
      <c r="P530" s="261">
        <v>5.4615854961696499E-2</v>
      </c>
    </row>
    <row r="531" spans="1:16" x14ac:dyDescent="0.25">
      <c r="A531" s="259">
        <v>2026</v>
      </c>
      <c r="B531" s="259">
        <v>1997</v>
      </c>
      <c r="C531" s="260" t="str">
        <f t="shared" si="7"/>
        <v>2026_1997</v>
      </c>
      <c r="D531" s="261">
        <v>2.8324597520232236E-2</v>
      </c>
      <c r="E531" s="261">
        <v>4.3540896788344038E-2</v>
      </c>
      <c r="F531" s="261">
        <v>8.9113792907398501E-2</v>
      </c>
      <c r="G531" s="261">
        <v>0.330870938677716</v>
      </c>
      <c r="H531" s="261">
        <v>1.7040191493611001</v>
      </c>
      <c r="I531" s="261">
        <v>0.90864479792269304</v>
      </c>
      <c r="J531" s="261">
        <v>5.2197874971627999E-2</v>
      </c>
      <c r="K531" s="261">
        <v>3.0421438259843302E-3</v>
      </c>
      <c r="L531" s="261">
        <v>2.0000005732018801E-3</v>
      </c>
      <c r="M531" s="261">
        <v>2.0000005732018801E-3</v>
      </c>
      <c r="N531" s="261">
        <v>1.5750004513964799E-2</v>
      </c>
      <c r="O531" s="261">
        <v>1.5750004513964799E-2</v>
      </c>
      <c r="P531" s="261">
        <v>5.4558031253205297E-2</v>
      </c>
    </row>
    <row r="532" spans="1:16" x14ac:dyDescent="0.25">
      <c r="A532" s="259">
        <v>2026</v>
      </c>
      <c r="B532" s="259">
        <v>1998</v>
      </c>
      <c r="C532" s="260" t="str">
        <f t="shared" si="7"/>
        <v>2026_1998</v>
      </c>
      <c r="D532" s="261">
        <v>2.8245427080150671E-2</v>
      </c>
      <c r="E532" s="261">
        <v>4.2641084488533092E-2</v>
      </c>
      <c r="F532" s="261">
        <v>8.8796384948518201E-2</v>
      </c>
      <c r="G532" s="261">
        <v>0.230298810248495</v>
      </c>
      <c r="H532" s="261">
        <v>1.71197244980434</v>
      </c>
      <c r="I532" s="261">
        <v>0.66093865773347404</v>
      </c>
      <c r="J532" s="261">
        <v>5.2011955144718E-2</v>
      </c>
      <c r="K532" s="261">
        <v>3.0412445860223398E-3</v>
      </c>
      <c r="L532" s="261">
        <v>2.0000005732018801E-3</v>
      </c>
      <c r="M532" s="261">
        <v>2.0000005732018801E-3</v>
      </c>
      <c r="N532" s="261">
        <v>1.5750004513964799E-2</v>
      </c>
      <c r="O532" s="261">
        <v>1.5750004513964799E-2</v>
      </c>
      <c r="P532" s="261">
        <v>5.43637049567295E-2</v>
      </c>
    </row>
    <row r="533" spans="1:16" x14ac:dyDescent="0.25">
      <c r="A533" s="259">
        <v>2026</v>
      </c>
      <c r="B533" s="259">
        <v>1999</v>
      </c>
      <c r="C533" s="260" t="str">
        <f t="shared" si="7"/>
        <v>2026_1999</v>
      </c>
      <c r="D533" s="261">
        <v>2.8267838337538782E-2</v>
      </c>
      <c r="E533" s="261">
        <v>4.1768560884288881E-2</v>
      </c>
      <c r="F533" s="261">
        <v>8.8874090646929096E-2</v>
      </c>
      <c r="G533" s="261">
        <v>0.131158699284671</v>
      </c>
      <c r="H533" s="261">
        <v>1.71063052253059</v>
      </c>
      <c r="I533" s="261">
        <v>0.41729704513370403</v>
      </c>
      <c r="J533" s="261">
        <v>5.20574707960881E-2</v>
      </c>
      <c r="K533" s="261">
        <v>3.0449652147859999E-3</v>
      </c>
      <c r="L533" s="261">
        <v>2.0000005732018801E-3</v>
      </c>
      <c r="M533" s="261">
        <v>2.0000005732018801E-3</v>
      </c>
      <c r="N533" s="261">
        <v>1.5750004513964799E-2</v>
      </c>
      <c r="O533" s="261">
        <v>1.5750004513964799E-2</v>
      </c>
      <c r="P533" s="261">
        <v>5.4411278623881801E-2</v>
      </c>
    </row>
    <row r="534" spans="1:16" x14ac:dyDescent="0.25">
      <c r="A534" s="259">
        <v>2026</v>
      </c>
      <c r="B534" s="259">
        <v>2000</v>
      </c>
      <c r="C534" s="260" t="str">
        <f t="shared" ref="C534:C597" si="8">CONCATENATE(A534,"_",B534)</f>
        <v>2026_2000</v>
      </c>
      <c r="D534" s="261">
        <v>2.8258845995976077E-2</v>
      </c>
      <c r="E534" s="261">
        <v>4.2115315566064571E-2</v>
      </c>
      <c r="F534" s="261">
        <v>8.8908488261186899E-2</v>
      </c>
      <c r="G534" s="261">
        <v>3.9761988390914403E-2</v>
      </c>
      <c r="H534" s="261">
        <v>1.7114444051989199</v>
      </c>
      <c r="I534" s="261">
        <v>0.19295802299259601</v>
      </c>
      <c r="J534" s="261">
        <v>5.2077618994361002E-2</v>
      </c>
      <c r="K534" s="261">
        <v>3.04274245422888E-3</v>
      </c>
      <c r="L534" s="261">
        <v>2.0000005732018801E-3</v>
      </c>
      <c r="M534" s="261">
        <v>2.0000005732018801E-3</v>
      </c>
      <c r="N534" s="261">
        <v>1.5750004513964799E-2</v>
      </c>
      <c r="O534" s="261">
        <v>1.5750004513964799E-2</v>
      </c>
      <c r="P534" s="261">
        <v>5.44323378342743E-2</v>
      </c>
    </row>
    <row r="535" spans="1:16" x14ac:dyDescent="0.25">
      <c r="A535" s="259">
        <v>2026</v>
      </c>
      <c r="B535" s="259">
        <v>2001</v>
      </c>
      <c r="C535" s="260" t="str">
        <f t="shared" si="8"/>
        <v>2026_2001</v>
      </c>
      <c r="D535" s="261">
        <v>2.8201964652709431E-2</v>
      </c>
      <c r="E535" s="261">
        <v>4.1996169670528903E-2</v>
      </c>
      <c r="F535" s="261">
        <v>8.8689166342915099E-2</v>
      </c>
      <c r="G535" s="261">
        <v>3.73168731606753E-2</v>
      </c>
      <c r="H535" s="261">
        <v>1.71403725185862</v>
      </c>
      <c r="I535" s="261">
        <v>0.184238409798271</v>
      </c>
      <c r="J535" s="261">
        <v>5.1949152483229698E-2</v>
      </c>
      <c r="K535" s="261">
        <v>3.0387296132072801E-3</v>
      </c>
      <c r="L535" s="261">
        <v>2.0000005732018801E-3</v>
      </c>
      <c r="M535" s="261">
        <v>2.0000005732018801E-3</v>
      </c>
      <c r="N535" s="261">
        <v>1.5750004513964799E-2</v>
      </c>
      <c r="O535" s="261">
        <v>1.5750004513964799E-2</v>
      </c>
      <c r="P535" s="261">
        <v>5.4298062637571302E-2</v>
      </c>
    </row>
    <row r="536" spans="1:16" x14ac:dyDescent="0.25">
      <c r="A536" s="259">
        <v>2026</v>
      </c>
      <c r="B536" s="259">
        <v>2002</v>
      </c>
      <c r="C536" s="260" t="str">
        <f t="shared" si="8"/>
        <v>2026_2002</v>
      </c>
      <c r="D536" s="261">
        <v>2.8178243532559988E-2</v>
      </c>
      <c r="E536" s="261">
        <v>4.1918720305197152E-2</v>
      </c>
      <c r="F536" s="261">
        <v>8.8468183031104403E-2</v>
      </c>
      <c r="G536" s="261">
        <v>3.5955843265448498E-2</v>
      </c>
      <c r="H536" s="261">
        <v>1.7184663453083</v>
      </c>
      <c r="I536" s="261">
        <v>0.179222499533361</v>
      </c>
      <c r="J536" s="261">
        <v>5.1819712820699602E-2</v>
      </c>
      <c r="K536" s="261">
        <v>3.0430085191218599E-3</v>
      </c>
      <c r="L536" s="261">
        <v>2.0000005732018801E-3</v>
      </c>
      <c r="M536" s="261">
        <v>2.0000005732018801E-3</v>
      </c>
      <c r="N536" s="261">
        <v>1.5750004513964799E-2</v>
      </c>
      <c r="O536" s="261">
        <v>1.5750004513964799E-2</v>
      </c>
      <c r="P536" s="261">
        <v>5.4162770287881697E-2</v>
      </c>
    </row>
    <row r="537" spans="1:16" x14ac:dyDescent="0.25">
      <c r="A537" s="259">
        <v>2026</v>
      </c>
      <c r="B537" s="259">
        <v>2003</v>
      </c>
      <c r="C537" s="260" t="str">
        <f t="shared" si="8"/>
        <v>2026_2003</v>
      </c>
      <c r="D537" s="261">
        <v>2.8107794986461206E-2</v>
      </c>
      <c r="E537" s="261">
        <v>4.2024277548356213E-2</v>
      </c>
      <c r="F537" s="261">
        <v>8.8244809894534301E-2</v>
      </c>
      <c r="G537" s="261">
        <v>3.2288253691999599E-2</v>
      </c>
      <c r="H537" s="261">
        <v>1.7204819555961499</v>
      </c>
      <c r="I537" s="261">
        <v>0.16374249473400501</v>
      </c>
      <c r="J537" s="261">
        <v>5.1688873332509301E-2</v>
      </c>
      <c r="K537" s="261">
        <v>3.0490126270905299E-3</v>
      </c>
      <c r="L537" s="261">
        <v>2.0000005732018801E-3</v>
      </c>
      <c r="M537" s="261">
        <v>2.0000005732018801E-3</v>
      </c>
      <c r="N537" s="261">
        <v>1.5750004513964799E-2</v>
      </c>
      <c r="O537" s="261">
        <v>1.5750004513964799E-2</v>
      </c>
      <c r="P537" s="261">
        <v>5.4026014818626997E-2</v>
      </c>
    </row>
    <row r="538" spans="1:16" x14ac:dyDescent="0.25">
      <c r="A538" s="259">
        <v>2026</v>
      </c>
      <c r="B538" s="259">
        <v>2004</v>
      </c>
      <c r="C538" s="260" t="str">
        <f t="shared" si="8"/>
        <v>2026_2004</v>
      </c>
      <c r="D538" s="261">
        <v>2.8283950606486224E-2</v>
      </c>
      <c r="E538" s="261">
        <v>4.3725982356031777E-2</v>
      </c>
      <c r="F538" s="261">
        <v>8.9019043897584998E-2</v>
      </c>
      <c r="G538" s="261">
        <v>7.8958864447894808E-3</v>
      </c>
      <c r="H538" s="261">
        <v>1.7131046629433</v>
      </c>
      <c r="I538" s="261">
        <v>3.45373348596879E-2</v>
      </c>
      <c r="J538" s="261">
        <v>5.2142376301819698E-2</v>
      </c>
      <c r="K538" s="261">
        <v>2.0314891027882801E-4</v>
      </c>
      <c r="L538" s="261">
        <v>2.0000005732018801E-3</v>
      </c>
      <c r="M538" s="261">
        <v>2.0000005732018801E-3</v>
      </c>
      <c r="N538" s="261">
        <v>1.5750004513964799E-2</v>
      </c>
      <c r="O538" s="261">
        <v>1.5750004513964799E-2</v>
      </c>
      <c r="P538" s="261">
        <v>5.4500023179820001E-2</v>
      </c>
    </row>
    <row r="539" spans="1:16" x14ac:dyDescent="0.25">
      <c r="A539" s="259">
        <v>2026</v>
      </c>
      <c r="B539" s="259">
        <v>2005</v>
      </c>
      <c r="C539" s="260" t="str">
        <f t="shared" si="8"/>
        <v>2026_2005</v>
      </c>
      <c r="D539" s="261">
        <v>2.7077024387484921E-2</v>
      </c>
      <c r="E539" s="261">
        <v>4.1827918276650257E-2</v>
      </c>
      <c r="F539" s="261">
        <v>8.8825280062377304E-2</v>
      </c>
      <c r="G539" s="261">
        <v>7.3945664932991203E-3</v>
      </c>
      <c r="H539" s="261">
        <v>1.7129414457468399</v>
      </c>
      <c r="I539" s="261">
        <v>3.3720109310895897E-2</v>
      </c>
      <c r="J539" s="261">
        <v>5.2028880286060397E-2</v>
      </c>
      <c r="K539" s="261">
        <v>2.0305209975154199E-4</v>
      </c>
      <c r="L539" s="261">
        <v>2.0000005732018801E-3</v>
      </c>
      <c r="M539" s="261">
        <v>2.0000005732018801E-3</v>
      </c>
      <c r="N539" s="261">
        <v>1.5750004513964799E-2</v>
      </c>
      <c r="O539" s="261">
        <v>1.5750004513964799E-2</v>
      </c>
      <c r="P539" s="261">
        <v>5.4381395377859097E-2</v>
      </c>
    </row>
    <row r="540" spans="1:16" x14ac:dyDescent="0.25">
      <c r="A540" s="259">
        <v>2026</v>
      </c>
      <c r="B540" s="259">
        <v>2006</v>
      </c>
      <c r="C540" s="260" t="str">
        <f t="shared" si="8"/>
        <v>2026_2006</v>
      </c>
      <c r="D540" s="261">
        <v>2.7567180953924388E-2</v>
      </c>
      <c r="E540" s="261">
        <v>4.224675257015606E-2</v>
      </c>
      <c r="F540" s="261">
        <v>8.8877639288036797E-2</v>
      </c>
      <c r="G540" s="261">
        <v>6.5098865072371701E-3</v>
      </c>
      <c r="H540" s="261">
        <v>1.7127228510196599</v>
      </c>
      <c r="I540" s="261">
        <v>2.8859043035647101E-2</v>
      </c>
      <c r="J540" s="261">
        <v>5.2059549391542503E-2</v>
      </c>
      <c r="K540" s="261">
        <v>2.02947804892684E-4</v>
      </c>
      <c r="L540" s="261">
        <v>2.0000005732018801E-3</v>
      </c>
      <c r="M540" s="261">
        <v>2.0000005732018801E-3</v>
      </c>
      <c r="N540" s="261">
        <v>1.5750004513964799E-2</v>
      </c>
      <c r="O540" s="261">
        <v>1.5750004513964799E-2</v>
      </c>
      <c r="P540" s="261">
        <v>5.4413451204199E-2</v>
      </c>
    </row>
    <row r="541" spans="1:16" x14ac:dyDescent="0.25">
      <c r="A541" s="259">
        <v>2026</v>
      </c>
      <c r="B541" s="259">
        <v>2007</v>
      </c>
      <c r="C541" s="260" t="str">
        <f t="shared" si="8"/>
        <v>2026_2007</v>
      </c>
      <c r="D541" s="261">
        <v>2.6452733936825592E-2</v>
      </c>
      <c r="E541" s="261">
        <v>4.0880831220468768E-2</v>
      </c>
      <c r="F541" s="261">
        <v>8.83325418010667E-2</v>
      </c>
      <c r="G541" s="261">
        <v>6.6353323159055698E-3</v>
      </c>
      <c r="H541" s="261">
        <v>1.7044430885624899</v>
      </c>
      <c r="I541" s="261">
        <v>3.1553969644225598E-2</v>
      </c>
      <c r="J541" s="261">
        <v>5.1740261775743403E-2</v>
      </c>
      <c r="K541" s="261">
        <v>2.03210740272224E-4</v>
      </c>
      <c r="L541" s="261">
        <v>2.0000005732018801E-3</v>
      </c>
      <c r="M541" s="261">
        <v>2.0000005732018801E-3</v>
      </c>
      <c r="N541" s="261">
        <v>1.5750004513964799E-2</v>
      </c>
      <c r="O541" s="261">
        <v>1.5750004513964799E-2</v>
      </c>
      <c r="P541" s="261">
        <v>5.4079726819231302E-2</v>
      </c>
    </row>
    <row r="542" spans="1:16" x14ac:dyDescent="0.25">
      <c r="A542" s="259">
        <v>2026</v>
      </c>
      <c r="B542" s="259">
        <v>2008</v>
      </c>
      <c r="C542" s="260" t="str">
        <f t="shared" si="8"/>
        <v>2026_2008</v>
      </c>
      <c r="D542" s="261">
        <v>2.5859474094505567E-2</v>
      </c>
      <c r="E542" s="261">
        <v>3.9639933164918442E-2</v>
      </c>
      <c r="F542" s="261">
        <v>1.7275431702608798E-2</v>
      </c>
      <c r="G542" s="261">
        <v>6.3209022490257104E-3</v>
      </c>
      <c r="H542" s="261">
        <v>3.45046927237804E-2</v>
      </c>
      <c r="I542" s="261">
        <v>3.1450428456494602E-2</v>
      </c>
      <c r="J542" s="261">
        <v>5.62354736737288E-3</v>
      </c>
      <c r="K542" s="261">
        <v>2.32015058227718E-4</v>
      </c>
      <c r="L542" s="261">
        <v>2.0000005732018801E-3</v>
      </c>
      <c r="M542" s="261">
        <v>2.0000005732018801E-3</v>
      </c>
      <c r="N542" s="261">
        <v>1.5750004513964799E-2</v>
      </c>
      <c r="O542" s="261">
        <v>1.5750004513964799E-2</v>
      </c>
      <c r="P542" s="261">
        <v>5.8778192252036199E-3</v>
      </c>
    </row>
    <row r="543" spans="1:16" x14ac:dyDescent="0.25">
      <c r="A543" s="259">
        <v>2026</v>
      </c>
      <c r="B543" s="259">
        <v>2009</v>
      </c>
      <c r="C543" s="260" t="str">
        <f t="shared" si="8"/>
        <v>2026_2009</v>
      </c>
      <c r="D543" s="261">
        <v>2.5289777442628059E-2</v>
      </c>
      <c r="E543" s="261">
        <v>3.8764869601167554E-2</v>
      </c>
      <c r="F543" s="261">
        <v>1.7071617490562501E-2</v>
      </c>
      <c r="G543" s="261">
        <v>5.9830998759238703E-3</v>
      </c>
      <c r="H543" s="261">
        <v>3.4180739085956202E-2</v>
      </c>
      <c r="I543" s="261">
        <v>3.01183833136522E-2</v>
      </c>
      <c r="J543" s="261">
        <v>5.5195966001632497E-3</v>
      </c>
      <c r="K543" s="261">
        <v>2.6075710679613901E-4</v>
      </c>
      <c r="L543" s="261">
        <v>2.0000005732018801E-3</v>
      </c>
      <c r="M543" s="261">
        <v>2.0000005732018801E-3</v>
      </c>
      <c r="N543" s="261">
        <v>1.5750004513964799E-2</v>
      </c>
      <c r="O543" s="261">
        <v>1.5750004513964799E-2</v>
      </c>
      <c r="P543" s="261">
        <v>5.7691682655754703E-3</v>
      </c>
    </row>
    <row r="544" spans="1:16" x14ac:dyDescent="0.25">
      <c r="A544" s="259">
        <v>2026</v>
      </c>
      <c r="B544" s="259">
        <v>2010</v>
      </c>
      <c r="C544" s="260" t="str">
        <f t="shared" si="8"/>
        <v>2026_2010</v>
      </c>
      <c r="D544" s="261">
        <v>2.4017181011725397E-2</v>
      </c>
      <c r="E544" s="261">
        <v>3.6733314460841784E-2</v>
      </c>
      <c r="F544" s="261">
        <v>1.68862080459166E-2</v>
      </c>
      <c r="G544" s="261">
        <v>5.7135929721979098E-3</v>
      </c>
      <c r="H544" s="261">
        <v>3.3991562309602999E-2</v>
      </c>
      <c r="I544" s="261">
        <v>2.9441947621100001E-2</v>
      </c>
      <c r="J544" s="261">
        <v>5.4316586011524497E-3</v>
      </c>
      <c r="K544" s="261">
        <v>3.1748703798762902E-4</v>
      </c>
      <c r="L544" s="261">
        <v>2.0000005732018801E-3</v>
      </c>
      <c r="M544" s="261">
        <v>2.0000005732018801E-3</v>
      </c>
      <c r="N544" s="261">
        <v>1.5750004513964799E-2</v>
      </c>
      <c r="O544" s="261">
        <v>1.5750004513964799E-2</v>
      </c>
      <c r="P544" s="261">
        <v>5.6772541004685003E-3</v>
      </c>
    </row>
    <row r="545" spans="1:16" x14ac:dyDescent="0.25">
      <c r="A545" s="259">
        <v>2026</v>
      </c>
      <c r="B545" s="259">
        <v>2011</v>
      </c>
      <c r="C545" s="260" t="str">
        <f t="shared" si="8"/>
        <v>2026_2011</v>
      </c>
      <c r="D545" s="261">
        <v>2.4835097790834162E-2</v>
      </c>
      <c r="E545" s="261">
        <v>3.796023942303587E-2</v>
      </c>
      <c r="F545" s="261">
        <v>1.6436630904417299E-2</v>
      </c>
      <c r="G545" s="261">
        <v>6.0357284490809102E-3</v>
      </c>
      <c r="H545" s="261">
        <v>3.3541819734513298E-2</v>
      </c>
      <c r="I545" s="261">
        <v>2.86879113485803E-2</v>
      </c>
      <c r="J545" s="261">
        <v>5.31195800395683E-3</v>
      </c>
      <c r="K545" s="261">
        <v>4.30889867857133E-4</v>
      </c>
      <c r="L545" s="261">
        <v>2.0000005732018801E-3</v>
      </c>
      <c r="M545" s="261">
        <v>2.0000005732018801E-3</v>
      </c>
      <c r="N545" s="261">
        <v>1.5750004513964799E-2</v>
      </c>
      <c r="O545" s="261">
        <v>1.5750004513964799E-2</v>
      </c>
      <c r="P545" s="261">
        <v>5.5521411734312199E-3</v>
      </c>
    </row>
    <row r="546" spans="1:16" x14ac:dyDescent="0.25">
      <c r="A546" s="259">
        <v>2026</v>
      </c>
      <c r="B546" s="259">
        <v>2012</v>
      </c>
      <c r="C546" s="260" t="str">
        <f t="shared" si="8"/>
        <v>2026_2012</v>
      </c>
      <c r="D546" s="261">
        <v>2.2714726438617886E-2</v>
      </c>
      <c r="E546" s="261">
        <v>3.4685060082561905E-2</v>
      </c>
      <c r="F546" s="261">
        <v>1.61247402555789E-2</v>
      </c>
      <c r="G546" s="261">
        <v>5.5161181679323898E-3</v>
      </c>
      <c r="H546" s="261">
        <v>3.3212016596286101E-2</v>
      </c>
      <c r="I546" s="261">
        <v>2.8135525065041699E-2</v>
      </c>
      <c r="J546" s="261">
        <v>5.1967567788727097E-3</v>
      </c>
      <c r="K546" s="261">
        <v>6.28739985091161E-4</v>
      </c>
      <c r="L546" s="261">
        <v>2.0000005732018801E-3</v>
      </c>
      <c r="M546" s="261">
        <v>2.0000005732018801E-3</v>
      </c>
      <c r="N546" s="261">
        <v>1.5750004513964799E-2</v>
      </c>
      <c r="O546" s="261">
        <v>1.5750004513964799E-2</v>
      </c>
      <c r="P546" s="261">
        <v>5.4317310601466598E-3</v>
      </c>
    </row>
    <row r="547" spans="1:16" x14ac:dyDescent="0.25">
      <c r="A547" s="259">
        <v>2026</v>
      </c>
      <c r="B547" s="259">
        <v>2013</v>
      </c>
      <c r="C547" s="260" t="str">
        <f t="shared" si="8"/>
        <v>2026_2013</v>
      </c>
      <c r="D547" s="261">
        <v>2.2034637072900824E-2</v>
      </c>
      <c r="E547" s="261">
        <v>3.3703981311817614E-2</v>
      </c>
      <c r="F547" s="261">
        <v>1.56104207199623E-2</v>
      </c>
      <c r="G547" s="261">
        <v>5.2186910672252802E-3</v>
      </c>
      <c r="H547" s="261">
        <v>3.2657766509601803E-2</v>
      </c>
      <c r="I547" s="261">
        <v>2.7303652421958102E-2</v>
      </c>
      <c r="J547" s="261">
        <v>5.0510698391766397E-3</v>
      </c>
      <c r="K547" s="261">
        <v>9.4097021642104803E-4</v>
      </c>
      <c r="L547" s="261">
        <v>2.0000005732018801E-3</v>
      </c>
      <c r="M547" s="261">
        <v>2.0000005732018801E-3</v>
      </c>
      <c r="N547" s="261">
        <v>1.5750004513964799E-2</v>
      </c>
      <c r="O547" s="261">
        <v>1.5750004513964799E-2</v>
      </c>
      <c r="P547" s="261">
        <v>5.2794568035137599E-3</v>
      </c>
    </row>
    <row r="548" spans="1:16" x14ac:dyDescent="0.25">
      <c r="A548" s="259">
        <v>2026</v>
      </c>
      <c r="B548" s="259">
        <v>2014</v>
      </c>
      <c r="C548" s="260" t="str">
        <f t="shared" si="8"/>
        <v>2026_2014</v>
      </c>
      <c r="D548" s="261">
        <v>2.2128997741723454E-2</v>
      </c>
      <c r="E548" s="261">
        <v>3.3735183593587938E-2</v>
      </c>
      <c r="F548" s="261">
        <v>1.55404112895501E-2</v>
      </c>
      <c r="G548" s="261">
        <v>5.3046614385867802E-3</v>
      </c>
      <c r="H548" s="261">
        <v>3.2593999998176602E-2</v>
      </c>
      <c r="I548" s="261">
        <v>2.6529275084626699E-2</v>
      </c>
      <c r="J548" s="261">
        <v>4.9504580253176599E-3</v>
      </c>
      <c r="K548" s="261">
        <v>1.3134472421773499E-3</v>
      </c>
      <c r="L548" s="261">
        <v>2.0000005732018801E-3</v>
      </c>
      <c r="M548" s="261">
        <v>2.0000005732018801E-3</v>
      </c>
      <c r="N548" s="261">
        <v>1.5750004513964799E-2</v>
      </c>
      <c r="O548" s="261">
        <v>1.5750004513964799E-2</v>
      </c>
      <c r="P548" s="261">
        <v>5.1742957698903804E-3</v>
      </c>
    </row>
    <row r="549" spans="1:16" x14ac:dyDescent="0.25">
      <c r="A549" s="259">
        <v>2026</v>
      </c>
      <c r="B549" s="259">
        <v>2015</v>
      </c>
      <c r="C549" s="260" t="str">
        <f t="shared" si="8"/>
        <v>2026_2015</v>
      </c>
      <c r="D549" s="261">
        <v>2.1679085061293513E-2</v>
      </c>
      <c r="E549" s="261">
        <v>3.3105896304832176E-2</v>
      </c>
      <c r="F549" s="261">
        <v>1.50723463841493E-2</v>
      </c>
      <c r="G549" s="261">
        <v>5.1095950751068398E-3</v>
      </c>
      <c r="H549" s="261">
        <v>3.2088946888649397E-2</v>
      </c>
      <c r="I549" s="261">
        <v>2.5570263645106998E-2</v>
      </c>
      <c r="J549" s="261">
        <v>4.79727241971114E-3</v>
      </c>
      <c r="K549" s="261">
        <v>1.6592206363946699E-3</v>
      </c>
      <c r="L549" s="261">
        <v>2.0000005732018801E-3</v>
      </c>
      <c r="M549" s="261">
        <v>2.0000005732018801E-3</v>
      </c>
      <c r="N549" s="261">
        <v>1.5750004513964799E-2</v>
      </c>
      <c r="O549" s="261">
        <v>1.5750004513964799E-2</v>
      </c>
      <c r="P549" s="261">
        <v>5.0141837909493999E-3</v>
      </c>
    </row>
    <row r="550" spans="1:16" x14ac:dyDescent="0.25">
      <c r="A550" s="259">
        <v>2026</v>
      </c>
      <c r="B550" s="259">
        <v>2016</v>
      </c>
      <c r="C550" s="260" t="str">
        <f t="shared" si="8"/>
        <v>2026_2016</v>
      </c>
      <c r="D550" s="261">
        <v>2.1202618333578685E-2</v>
      </c>
      <c r="E550" s="261">
        <v>3.2103536305093792E-2</v>
      </c>
      <c r="F550" s="261">
        <v>1.51647928012562E-2</v>
      </c>
      <c r="G550" s="261">
        <v>4.9764539335493702E-3</v>
      </c>
      <c r="H550" s="261">
        <v>3.2233183572872699E-2</v>
      </c>
      <c r="I550" s="261">
        <v>2.46737161060629E-2</v>
      </c>
      <c r="J550" s="261">
        <v>4.7046813353600397E-3</v>
      </c>
      <c r="K550" s="261">
        <v>1.91000826088326E-3</v>
      </c>
      <c r="L550" s="261">
        <v>2.0000005732018801E-3</v>
      </c>
      <c r="M550" s="261">
        <v>2.0000005732018801E-3</v>
      </c>
      <c r="N550" s="261">
        <v>1.5750004513964799E-2</v>
      </c>
      <c r="O550" s="261">
        <v>1.5750004513964799E-2</v>
      </c>
      <c r="P550" s="261">
        <v>4.91740614863079E-3</v>
      </c>
    </row>
    <row r="551" spans="1:16" x14ac:dyDescent="0.25">
      <c r="A551" s="259">
        <v>2026</v>
      </c>
      <c r="B551" s="259">
        <v>2017</v>
      </c>
      <c r="C551" s="260" t="str">
        <f t="shared" si="8"/>
        <v>2026_2017</v>
      </c>
      <c r="D551" s="261">
        <v>2.0479576009207547E-2</v>
      </c>
      <c r="E551" s="261">
        <v>3.1083207826888112E-2</v>
      </c>
      <c r="F551" s="261">
        <v>1.4577153580341101E-2</v>
      </c>
      <c r="G551" s="261">
        <v>4.8760912744218602E-3</v>
      </c>
      <c r="H551" s="261">
        <v>3.1607652405634901E-2</v>
      </c>
      <c r="I551" s="261">
        <v>2.4055494398149201E-2</v>
      </c>
      <c r="J551" s="261">
        <v>4.5255687334342298E-3</v>
      </c>
      <c r="K551" s="261">
        <v>2.0408958184190301E-3</v>
      </c>
      <c r="L551" s="261">
        <v>2.0000005732018801E-3</v>
      </c>
      <c r="M551" s="261">
        <v>2.0000005732018801E-3</v>
      </c>
      <c r="N551" s="261">
        <v>1.5750004513964799E-2</v>
      </c>
      <c r="O551" s="261">
        <v>1.5750004513964799E-2</v>
      </c>
      <c r="P551" s="261">
        <v>4.7301948696462899E-3</v>
      </c>
    </row>
    <row r="552" spans="1:16" x14ac:dyDescent="0.25">
      <c r="A552" s="259">
        <v>2026</v>
      </c>
      <c r="B552" s="259">
        <v>2018</v>
      </c>
      <c r="C552" s="260" t="str">
        <f t="shared" si="8"/>
        <v>2026_2018</v>
      </c>
      <c r="D552" s="261">
        <v>1.985019469280733E-2</v>
      </c>
      <c r="E552" s="261">
        <v>3.0108011658684576E-2</v>
      </c>
      <c r="F552" s="261">
        <v>1.4133717196740401E-2</v>
      </c>
      <c r="G552" s="261">
        <v>4.4468125528617404E-3</v>
      </c>
      <c r="H552" s="261">
        <v>3.1138723324251799E-2</v>
      </c>
      <c r="I552" s="261">
        <v>2.2055262251569299E-2</v>
      </c>
      <c r="J552" s="261">
        <v>4.3562610799854698E-3</v>
      </c>
      <c r="K552" s="261">
        <v>2.12533564081667E-3</v>
      </c>
      <c r="L552" s="261">
        <v>2.0000005732018801E-3</v>
      </c>
      <c r="M552" s="261">
        <v>2.0000005732018801E-3</v>
      </c>
      <c r="N552" s="261">
        <v>1.5750004513964799E-2</v>
      </c>
      <c r="O552" s="261">
        <v>1.5750004513964799E-2</v>
      </c>
      <c r="P552" s="261">
        <v>4.5532318754001599E-3</v>
      </c>
    </row>
    <row r="553" spans="1:16" x14ac:dyDescent="0.25">
      <c r="A553" s="259">
        <v>2026</v>
      </c>
      <c r="B553" s="259">
        <v>2019</v>
      </c>
      <c r="C553" s="260" t="str">
        <f t="shared" si="8"/>
        <v>2026_2019</v>
      </c>
      <c r="D553" s="261">
        <v>1.9221982861600095E-2</v>
      </c>
      <c r="E553" s="261">
        <v>2.9143895215504822E-2</v>
      </c>
      <c r="F553" s="261">
        <v>1.36764658060676E-2</v>
      </c>
      <c r="G553" s="261">
        <v>3.9798502565725801E-3</v>
      </c>
      <c r="H553" s="261">
        <v>3.0655428727003001E-2</v>
      </c>
      <c r="I553" s="261">
        <v>2.01764888852509E-2</v>
      </c>
      <c r="J553" s="261">
        <v>4.1788761944663699E-3</v>
      </c>
      <c r="K553" s="261">
        <v>2.0074636025562199E-3</v>
      </c>
      <c r="L553" s="261">
        <v>2.0000005732018801E-3</v>
      </c>
      <c r="M553" s="261">
        <v>2.0000005732018801E-3</v>
      </c>
      <c r="N553" s="261">
        <v>1.5750004513964799E-2</v>
      </c>
      <c r="O553" s="261">
        <v>1.5750004513964799E-2</v>
      </c>
      <c r="P553" s="261">
        <v>4.3678264324916701E-3</v>
      </c>
    </row>
    <row r="554" spans="1:16" x14ac:dyDescent="0.25">
      <c r="A554" s="259">
        <v>2026</v>
      </c>
      <c r="B554" s="259">
        <v>2020</v>
      </c>
      <c r="C554" s="260" t="str">
        <f t="shared" si="8"/>
        <v>2026_2020</v>
      </c>
      <c r="D554" s="261">
        <v>1.85922216749628E-2</v>
      </c>
      <c r="E554" s="261">
        <v>2.8182379274669909E-2</v>
      </c>
      <c r="F554" s="261">
        <v>1.31888882244373E-2</v>
      </c>
      <c r="G554" s="261">
        <v>3.5360995147057099E-3</v>
      </c>
      <c r="H554" s="261">
        <v>3.0138464340376699E-2</v>
      </c>
      <c r="I554" s="261">
        <v>1.8269086632295001E-2</v>
      </c>
      <c r="J554" s="261">
        <v>3.9916302853357302E-3</v>
      </c>
      <c r="K554" s="261">
        <v>1.4398369005118601E-3</v>
      </c>
      <c r="L554" s="261">
        <v>2.0000005732018801E-3</v>
      </c>
      <c r="M554" s="261">
        <v>2.0000005732018801E-3</v>
      </c>
      <c r="N554" s="261">
        <v>1.5750004513964799E-2</v>
      </c>
      <c r="O554" s="261">
        <v>1.5750004513964799E-2</v>
      </c>
      <c r="P554" s="261">
        <v>4.1721140942415497E-3</v>
      </c>
    </row>
    <row r="555" spans="1:16" x14ac:dyDescent="0.25">
      <c r="A555" s="259">
        <v>2026</v>
      </c>
      <c r="B555" s="259">
        <v>2021</v>
      </c>
      <c r="C555" s="260" t="str">
        <f t="shared" si="8"/>
        <v>2026_2021</v>
      </c>
      <c r="D555" s="261">
        <v>1.7965367936944573E-2</v>
      </c>
      <c r="E555" s="261">
        <v>2.7222940088578815E-2</v>
      </c>
      <c r="F555" s="261">
        <v>4.5121436865363596E-3</v>
      </c>
      <c r="G555" s="261">
        <v>3.1329487801318302E-3</v>
      </c>
      <c r="H555" s="261">
        <v>7.8690575613657304E-3</v>
      </c>
      <c r="I555" s="261">
        <v>1.6773438349530399E-2</v>
      </c>
      <c r="J555" s="261">
        <v>6.3282587166169698E-4</v>
      </c>
      <c r="K555" s="261">
        <v>8.94738683968328E-4</v>
      </c>
      <c r="L555" s="261">
        <v>2.0000005732018801E-3</v>
      </c>
      <c r="M555" s="261">
        <v>2.0000005732018801E-3</v>
      </c>
      <c r="N555" s="261">
        <v>1.5750004513964799E-2</v>
      </c>
      <c r="O555" s="261">
        <v>1.5750004513964799E-2</v>
      </c>
      <c r="P555" s="261">
        <v>6.61439449455023E-4</v>
      </c>
    </row>
    <row r="556" spans="1:16" x14ac:dyDescent="0.25">
      <c r="A556" s="259">
        <v>2026</v>
      </c>
      <c r="B556" s="259">
        <v>2022</v>
      </c>
      <c r="C556" s="260" t="str">
        <f t="shared" si="8"/>
        <v>2026_2022</v>
      </c>
      <c r="D556" s="261">
        <v>1.7318163270063344E-2</v>
      </c>
      <c r="E556" s="261">
        <v>2.6235052032666583E-2</v>
      </c>
      <c r="F556" s="261">
        <v>4.2143147072480503E-3</v>
      </c>
      <c r="G556" s="261">
        <v>2.7841252081490801E-3</v>
      </c>
      <c r="H556" s="261">
        <v>7.4660133870124304E-3</v>
      </c>
      <c r="I556" s="261">
        <v>1.54154541575995E-2</v>
      </c>
      <c r="J556" s="261">
        <v>5.98849996439606E-4</v>
      </c>
      <c r="K556" s="261">
        <v>8.9500493531894905E-4</v>
      </c>
      <c r="L556" s="261">
        <v>2.0000005732018801E-3</v>
      </c>
      <c r="M556" s="261">
        <v>2.0000005732018801E-3</v>
      </c>
      <c r="N556" s="261">
        <v>1.5750004513964799E-2</v>
      </c>
      <c r="O556" s="261">
        <v>1.5750004513964799E-2</v>
      </c>
      <c r="P556" s="261">
        <v>6.2592733592110297E-4</v>
      </c>
    </row>
    <row r="557" spans="1:16" x14ac:dyDescent="0.25">
      <c r="A557" s="259">
        <v>2026</v>
      </c>
      <c r="B557" s="259">
        <v>2023</v>
      </c>
      <c r="C557" s="260" t="str">
        <f t="shared" si="8"/>
        <v>2026_2023</v>
      </c>
      <c r="D557" s="261">
        <v>1.667684396644066E-2</v>
      </c>
      <c r="E557" s="261">
        <v>2.5253838580338347E-2</v>
      </c>
      <c r="F557" s="261">
        <v>3.9124798015476199E-3</v>
      </c>
      <c r="G557" s="261">
        <v>2.3731211283762898E-3</v>
      </c>
      <c r="H557" s="261">
        <v>7.05367046566028E-3</v>
      </c>
      <c r="I557" s="261">
        <v>1.4001311936806199E-2</v>
      </c>
      <c r="J557" s="261">
        <v>5.63813337540743E-4</v>
      </c>
      <c r="K557" s="261">
        <v>8.9628132836661099E-4</v>
      </c>
      <c r="L557" s="261">
        <v>2.0000005732018801E-3</v>
      </c>
      <c r="M557" s="261">
        <v>2.0000005732018801E-3</v>
      </c>
      <c r="N557" s="261">
        <v>1.5750004513964799E-2</v>
      </c>
      <c r="O557" s="261">
        <v>1.5750004513964799E-2</v>
      </c>
      <c r="P557" s="261">
        <v>5.8930647477970399E-4</v>
      </c>
    </row>
    <row r="558" spans="1:16" x14ac:dyDescent="0.25">
      <c r="A558" s="259">
        <v>2026</v>
      </c>
      <c r="B558" s="259">
        <v>2024</v>
      </c>
      <c r="C558" s="260" t="str">
        <f t="shared" si="8"/>
        <v>2026_2024</v>
      </c>
      <c r="D558" s="261">
        <v>1.6047429217525021E-2</v>
      </c>
      <c r="E558" s="261">
        <v>2.428086306937759E-2</v>
      </c>
      <c r="F558" s="261">
        <v>3.6133353583926199E-3</v>
      </c>
      <c r="G558" s="261">
        <v>1.95021757703024E-3</v>
      </c>
      <c r="H558" s="261">
        <v>6.63926803069936E-3</v>
      </c>
      <c r="I558" s="261">
        <v>1.27645330803747E-2</v>
      </c>
      <c r="J558" s="261">
        <v>5.2809925445505401E-4</v>
      </c>
      <c r="K558" s="261">
        <v>8.9968550615870805E-4</v>
      </c>
      <c r="L558" s="261">
        <v>2.0000005732018801E-3</v>
      </c>
      <c r="M558" s="261">
        <v>2.0000005732018801E-3</v>
      </c>
      <c r="N558" s="261">
        <v>1.5750004513964799E-2</v>
      </c>
      <c r="O558" s="261">
        <v>1.5750004513964799E-2</v>
      </c>
      <c r="P558" s="261">
        <v>5.5197755933577598E-4</v>
      </c>
    </row>
    <row r="559" spans="1:16" x14ac:dyDescent="0.25">
      <c r="A559" s="259">
        <v>2026</v>
      </c>
      <c r="B559" s="259">
        <v>2025</v>
      </c>
      <c r="C559" s="260" t="str">
        <f t="shared" si="8"/>
        <v>2026_2025</v>
      </c>
      <c r="D559" s="261">
        <v>1.5427349416571734E-2</v>
      </c>
      <c r="E559" s="261">
        <v>2.3312171105023743E-2</v>
      </c>
      <c r="F559" s="261">
        <v>3.3075160755592502E-3</v>
      </c>
      <c r="G559" s="261">
        <v>1.4793162558890799E-3</v>
      </c>
      <c r="H559" s="261">
        <v>6.2154199684398897E-3</v>
      </c>
      <c r="I559" s="261">
        <v>1.1473792529325099E-2</v>
      </c>
      <c r="J559" s="261">
        <v>4.9132163489058495E-4</v>
      </c>
      <c r="K559" s="261">
        <v>9.0481949432413399E-4</v>
      </c>
      <c r="L559" s="261">
        <v>2.0000005732018801E-3</v>
      </c>
      <c r="M559" s="261">
        <v>2.0000005732018801E-3</v>
      </c>
      <c r="N559" s="261">
        <v>1.5750004513964799E-2</v>
      </c>
      <c r="O559" s="261">
        <v>1.5750004513964799E-2</v>
      </c>
      <c r="P559" s="261">
        <v>5.1353701901287201E-4</v>
      </c>
    </row>
    <row r="560" spans="1:16" x14ac:dyDescent="0.25">
      <c r="A560" s="259">
        <v>2026</v>
      </c>
      <c r="B560" s="259">
        <v>2026</v>
      </c>
      <c r="C560" s="260" t="str">
        <f t="shared" si="8"/>
        <v>2026_2026</v>
      </c>
      <c r="D560" s="261">
        <v>1.5467441504032843E-2</v>
      </c>
      <c r="E560" s="261">
        <v>2.3342613034010397E-2</v>
      </c>
      <c r="F560" s="261">
        <v>2.99030956683653E-3</v>
      </c>
      <c r="G560" s="261">
        <v>1.43037074242027E-3</v>
      </c>
      <c r="H560" s="261">
        <v>5.7784013266626603E-3</v>
      </c>
      <c r="I560" s="261">
        <v>1.0589619805262801E-2</v>
      </c>
      <c r="J560" s="261">
        <v>4.5326847142427602E-4</v>
      </c>
      <c r="K560" s="261">
        <v>7.7813653898851497E-4</v>
      </c>
      <c r="L560" s="261">
        <v>2.0000005732018801E-3</v>
      </c>
      <c r="M560" s="261">
        <v>2.0000005732018801E-3</v>
      </c>
      <c r="N560" s="261">
        <v>1.5750004513964799E-2</v>
      </c>
      <c r="O560" s="261">
        <v>1.5750004513964799E-2</v>
      </c>
      <c r="P560" s="261">
        <v>4.73763260353029E-4</v>
      </c>
    </row>
    <row r="561" spans="1:16" x14ac:dyDescent="0.25">
      <c r="A561" s="259">
        <v>2027</v>
      </c>
      <c r="B561" s="259">
        <v>1983</v>
      </c>
      <c r="C561" s="260" t="str">
        <f t="shared" si="8"/>
        <v>2027_1983</v>
      </c>
      <c r="D561" s="261">
        <v>3.7720779257091018E-2</v>
      </c>
      <c r="E561" s="261">
        <v>5.5241871657833737E-2</v>
      </c>
      <c r="F561" s="261">
        <v>0.20355118222188601</v>
      </c>
      <c r="G561" s="261">
        <v>0.53561571856243195</v>
      </c>
      <c r="H561" s="261">
        <v>1.5132105550675301</v>
      </c>
      <c r="I561" s="261">
        <v>1.6108879229895601</v>
      </c>
      <c r="J561" s="261">
        <v>0.25680069260285698</v>
      </c>
      <c r="K561" s="261">
        <v>1.8657611376462501E-2</v>
      </c>
      <c r="L561" s="261">
        <v>2.0000005732018801E-3</v>
      </c>
      <c r="M561" s="261">
        <v>2.0000005732018801E-3</v>
      </c>
      <c r="N561" s="261">
        <v>1.5750004513964799E-2</v>
      </c>
      <c r="O561" s="261">
        <v>1.5750004513964799E-2</v>
      </c>
      <c r="P561" s="261">
        <v>0.26841208038616099</v>
      </c>
    </row>
    <row r="562" spans="1:16" x14ac:dyDescent="0.25">
      <c r="A562" s="259">
        <v>2027</v>
      </c>
      <c r="B562" s="259">
        <v>1984</v>
      </c>
      <c r="C562" s="260" t="str">
        <f t="shared" si="8"/>
        <v>2027_1984</v>
      </c>
      <c r="D562" s="261">
        <v>3.4260591868935701E-2</v>
      </c>
      <c r="E562" s="261">
        <v>5.4108517517835353E-2</v>
      </c>
      <c r="F562" s="261">
        <v>0.34758549175233899</v>
      </c>
      <c r="G562" s="261">
        <v>0.44482611541157802</v>
      </c>
      <c r="H562" s="261">
        <v>1.2824105054733901</v>
      </c>
      <c r="I562" s="261">
        <v>1.48722750543053</v>
      </c>
      <c r="J562" s="261">
        <v>0.215478016862615</v>
      </c>
      <c r="K562" s="261">
        <v>1.8279392078303501E-2</v>
      </c>
      <c r="L562" s="261">
        <v>2.0000005732018801E-3</v>
      </c>
      <c r="M562" s="261">
        <v>2.0000005732018801E-3</v>
      </c>
      <c r="N562" s="261">
        <v>1.5750004513964799E-2</v>
      </c>
      <c r="O562" s="261">
        <v>1.5750004513964799E-2</v>
      </c>
      <c r="P562" s="261">
        <v>0.225220976615604</v>
      </c>
    </row>
    <row r="563" spans="1:16" x14ac:dyDescent="0.25">
      <c r="A563" s="259">
        <v>2027</v>
      </c>
      <c r="B563" s="259">
        <v>1985</v>
      </c>
      <c r="C563" s="260" t="str">
        <f t="shared" si="8"/>
        <v>2027_1985</v>
      </c>
      <c r="D563" s="261">
        <v>3.4126952767717572E-2</v>
      </c>
      <c r="E563" s="261">
        <v>5.1776285783086809E-2</v>
      </c>
      <c r="F563" s="261">
        <v>0.34572187256123299</v>
      </c>
      <c r="G563" s="261">
        <v>0.360302320808012</v>
      </c>
      <c r="H563" s="261">
        <v>1.28534049571729</v>
      </c>
      <c r="I563" s="261">
        <v>1.10717773221565</v>
      </c>
      <c r="J563" s="261">
        <v>0.21432270694026401</v>
      </c>
      <c r="K563" s="261">
        <v>1.8398945514771899E-2</v>
      </c>
      <c r="L563" s="261">
        <v>2.0000005732018801E-3</v>
      </c>
      <c r="M563" s="261">
        <v>2.0000005732018801E-3</v>
      </c>
      <c r="N563" s="261">
        <v>1.5750004513964799E-2</v>
      </c>
      <c r="O563" s="261">
        <v>1.5750004513964799E-2</v>
      </c>
      <c r="P563" s="261">
        <v>0.22401342870517599</v>
      </c>
    </row>
    <row r="564" spans="1:16" x14ac:dyDescent="0.25">
      <c r="A564" s="259">
        <v>2027</v>
      </c>
      <c r="B564" s="259">
        <v>1986</v>
      </c>
      <c r="C564" s="260" t="str">
        <f t="shared" si="8"/>
        <v>2027_1986</v>
      </c>
      <c r="D564" s="261">
        <v>3.4059066318424008E-2</v>
      </c>
      <c r="E564" s="261">
        <v>4.8797425787547165E-2</v>
      </c>
      <c r="F564" s="261">
        <v>0.34474738002076799</v>
      </c>
      <c r="G564" s="261">
        <v>0.36210770519586599</v>
      </c>
      <c r="H564" s="261">
        <v>1.2864052726444</v>
      </c>
      <c r="I564" s="261">
        <v>1.0991919940209101</v>
      </c>
      <c r="J564" s="261">
        <v>0.21371859162173301</v>
      </c>
      <c r="K564" s="261">
        <v>1.8510525705909699E-2</v>
      </c>
      <c r="L564" s="261">
        <v>2.0000005732018801E-3</v>
      </c>
      <c r="M564" s="261">
        <v>2.0000005732018801E-3</v>
      </c>
      <c r="N564" s="261">
        <v>1.5750004513964799E-2</v>
      </c>
      <c r="O564" s="261">
        <v>1.5750004513964799E-2</v>
      </c>
      <c r="P564" s="261">
        <v>0.223381997972663</v>
      </c>
    </row>
    <row r="565" spans="1:16" x14ac:dyDescent="0.25">
      <c r="A565" s="259">
        <v>2027</v>
      </c>
      <c r="B565" s="259">
        <v>1987</v>
      </c>
      <c r="C565" s="260" t="str">
        <f t="shared" si="8"/>
        <v>2027_1987</v>
      </c>
      <c r="D565" s="261">
        <v>3.4055664080429274E-2</v>
      </c>
      <c r="E565" s="261">
        <v>4.8595401578072225E-2</v>
      </c>
      <c r="F565" s="261">
        <v>0.34465294138931801</v>
      </c>
      <c r="G565" s="261">
        <v>0.36385956519918</v>
      </c>
      <c r="H565" s="261">
        <v>1.2845830723270699</v>
      </c>
      <c r="I565" s="261">
        <v>1.0898715970153099</v>
      </c>
      <c r="J565" s="261">
        <v>0.21366004645945499</v>
      </c>
      <c r="K565" s="261">
        <v>1.8609753548040699E-2</v>
      </c>
      <c r="L565" s="261">
        <v>2.0000005732018801E-3</v>
      </c>
      <c r="M565" s="261">
        <v>2.0000005732018801E-3</v>
      </c>
      <c r="N565" s="261">
        <v>1.5750004513964799E-2</v>
      </c>
      <c r="O565" s="261">
        <v>1.5750004513964799E-2</v>
      </c>
      <c r="P565" s="261">
        <v>0.22332080565793699</v>
      </c>
    </row>
    <row r="566" spans="1:16" x14ac:dyDescent="0.25">
      <c r="A566" s="259">
        <v>2027</v>
      </c>
      <c r="B566" s="259">
        <v>1988</v>
      </c>
      <c r="C566" s="260" t="str">
        <f t="shared" si="8"/>
        <v>2027_1988</v>
      </c>
      <c r="D566" s="261">
        <v>3.4026649539116924E-2</v>
      </c>
      <c r="E566" s="261">
        <v>4.8402675167120254E-2</v>
      </c>
      <c r="F566" s="261">
        <v>0.34458446532771397</v>
      </c>
      <c r="G566" s="261">
        <v>0.36656183023191602</v>
      </c>
      <c r="H566" s="261">
        <v>1.28185231866265</v>
      </c>
      <c r="I566" s="261">
        <v>1.0823084193213</v>
      </c>
      <c r="J566" s="261">
        <v>0.21361759622402501</v>
      </c>
      <c r="K566" s="261">
        <v>1.8739870863308899E-2</v>
      </c>
      <c r="L566" s="261">
        <v>2.0000005732018801E-3</v>
      </c>
      <c r="M566" s="261">
        <v>2.0000005732018801E-3</v>
      </c>
      <c r="N566" s="261">
        <v>1.5750004513964799E-2</v>
      </c>
      <c r="O566" s="261">
        <v>1.5750004513964799E-2</v>
      </c>
      <c r="P566" s="261">
        <v>0.22327643601123101</v>
      </c>
    </row>
    <row r="567" spans="1:16" x14ac:dyDescent="0.25">
      <c r="A567" s="259">
        <v>2027</v>
      </c>
      <c r="B567" s="259">
        <v>1989</v>
      </c>
      <c r="C567" s="260" t="str">
        <f t="shared" si="8"/>
        <v>2027_1989</v>
      </c>
      <c r="D567" s="261">
        <v>3.4116462530383307E-2</v>
      </c>
      <c r="E567" s="261">
        <v>4.8188381710251811E-2</v>
      </c>
      <c r="F567" s="261">
        <v>0.34556694044971897</v>
      </c>
      <c r="G567" s="261">
        <v>0.36974870612928501</v>
      </c>
      <c r="H567" s="261">
        <v>1.2808188731258501</v>
      </c>
      <c r="I567" s="261">
        <v>1.0686839049269901</v>
      </c>
      <c r="J567" s="261">
        <v>0.214226660169241</v>
      </c>
      <c r="K567" s="261">
        <v>1.89001489304031E-2</v>
      </c>
      <c r="L567" s="261">
        <v>2.0000005732018801E-3</v>
      </c>
      <c r="M567" s="261">
        <v>2.0000005732018801E-3</v>
      </c>
      <c r="N567" s="261">
        <v>1.5750004513964799E-2</v>
      </c>
      <c r="O567" s="261">
        <v>1.5750004513964799E-2</v>
      </c>
      <c r="P567" s="261">
        <v>0.223913039125368</v>
      </c>
    </row>
    <row r="568" spans="1:16" x14ac:dyDescent="0.25">
      <c r="A568" s="259">
        <v>2027</v>
      </c>
      <c r="B568" s="259">
        <v>1990</v>
      </c>
      <c r="C568" s="260" t="str">
        <f t="shared" si="8"/>
        <v>2027_1990</v>
      </c>
      <c r="D568" s="261">
        <v>3.3611746524299498E-2</v>
      </c>
      <c r="E568" s="261">
        <v>4.8077451691759948E-2</v>
      </c>
      <c r="F568" s="261">
        <v>0.33848046122620001</v>
      </c>
      <c r="G568" s="261">
        <v>0.370729850219568</v>
      </c>
      <c r="H568" s="261">
        <v>1.29838758075558</v>
      </c>
      <c r="I568" s="261">
        <v>1.0658730240188601</v>
      </c>
      <c r="J568" s="261">
        <v>0.209833552499747</v>
      </c>
      <c r="K568" s="261">
        <v>1.8920240341382399E-2</v>
      </c>
      <c r="L568" s="261">
        <v>2.0000005732018801E-3</v>
      </c>
      <c r="M568" s="261">
        <v>2.0000005732018801E-3</v>
      </c>
      <c r="N568" s="261">
        <v>1.5750004513964799E-2</v>
      </c>
      <c r="O568" s="261">
        <v>1.5750004513964799E-2</v>
      </c>
      <c r="P568" s="261">
        <v>0.21932129462118699</v>
      </c>
    </row>
    <row r="569" spans="1:16" x14ac:dyDescent="0.25">
      <c r="A569" s="259">
        <v>2027</v>
      </c>
      <c r="B569" s="259">
        <v>1991</v>
      </c>
      <c r="C569" s="260" t="str">
        <f t="shared" si="8"/>
        <v>2027_1991</v>
      </c>
      <c r="D569" s="261">
        <v>3.3969816247200982E-2</v>
      </c>
      <c r="E569" s="261">
        <v>4.7913893965356162E-2</v>
      </c>
      <c r="F569" s="261">
        <v>0.34377923514098002</v>
      </c>
      <c r="G569" s="261">
        <v>0.37005434713992003</v>
      </c>
      <c r="H569" s="261">
        <v>1.2842383346854001</v>
      </c>
      <c r="I569" s="261">
        <v>1.06570061863914</v>
      </c>
      <c r="J569" s="261">
        <v>0.21311841139648599</v>
      </c>
      <c r="K569" s="261">
        <v>1.0576400484384499E-2</v>
      </c>
      <c r="L569" s="261">
        <v>2.0000005732018801E-3</v>
      </c>
      <c r="M569" s="261">
        <v>2.0000005732018801E-3</v>
      </c>
      <c r="N569" s="261">
        <v>1.5750004513964799E-2</v>
      </c>
      <c r="O569" s="261">
        <v>1.5750004513964799E-2</v>
      </c>
      <c r="P569" s="261">
        <v>0.22275468026089101</v>
      </c>
    </row>
    <row r="570" spans="1:16" x14ac:dyDescent="0.25">
      <c r="A570" s="259">
        <v>2027</v>
      </c>
      <c r="B570" s="259">
        <v>1992</v>
      </c>
      <c r="C570" s="260" t="str">
        <f t="shared" si="8"/>
        <v>2027_1992</v>
      </c>
      <c r="D570" s="261">
        <v>3.393359206984705E-2</v>
      </c>
      <c r="E570" s="261">
        <v>4.7768026991730474E-2</v>
      </c>
      <c r="F570" s="261">
        <v>0.34269355858851003</v>
      </c>
      <c r="G570" s="261">
        <v>0.369612558807836</v>
      </c>
      <c r="H570" s="261">
        <v>1.2900608799351301</v>
      </c>
      <c r="I570" s="261">
        <v>1.06587363918707</v>
      </c>
      <c r="J570" s="261">
        <v>0.212445369983563</v>
      </c>
      <c r="K570" s="261">
        <v>1.05564029465879E-2</v>
      </c>
      <c r="L570" s="261">
        <v>2.0000005732018801E-3</v>
      </c>
      <c r="M570" s="261">
        <v>2.0000005732018801E-3</v>
      </c>
      <c r="N570" s="261">
        <v>1.5750004513964799E-2</v>
      </c>
      <c r="O570" s="261">
        <v>1.5750004513964799E-2</v>
      </c>
      <c r="P570" s="261">
        <v>0.22205120690185301</v>
      </c>
    </row>
    <row r="571" spans="1:16" x14ac:dyDescent="0.25">
      <c r="A571" s="259">
        <v>2027</v>
      </c>
      <c r="B571" s="259">
        <v>1993</v>
      </c>
      <c r="C571" s="260" t="str">
        <f t="shared" si="8"/>
        <v>2027_1993</v>
      </c>
      <c r="D571" s="261">
        <v>2.8354259657478398E-2</v>
      </c>
      <c r="E571" s="261">
        <v>4.4612991455169351E-2</v>
      </c>
      <c r="F571" s="261">
        <v>8.9447320534678604E-2</v>
      </c>
      <c r="G571" s="261">
        <v>0.37092091699130397</v>
      </c>
      <c r="H571" s="261">
        <v>1.68378738349487</v>
      </c>
      <c r="I571" s="261">
        <v>1.0667898913799501</v>
      </c>
      <c r="J571" s="261">
        <v>5.23932367985726E-2</v>
      </c>
      <c r="K571" s="261">
        <v>1.0546084829525199E-2</v>
      </c>
      <c r="L571" s="261">
        <v>2.0000005732018801E-3</v>
      </c>
      <c r="M571" s="261">
        <v>2.0000005732018801E-3</v>
      </c>
      <c r="N571" s="261">
        <v>1.5750004513964799E-2</v>
      </c>
      <c r="O571" s="261">
        <v>1.5750004513964799E-2</v>
      </c>
      <c r="P571" s="261">
        <v>5.47622264750591E-2</v>
      </c>
    </row>
    <row r="572" spans="1:16" x14ac:dyDescent="0.25">
      <c r="A572" s="259">
        <v>2027</v>
      </c>
      <c r="B572" s="259">
        <v>1994</v>
      </c>
      <c r="C572" s="260" t="str">
        <f t="shared" si="8"/>
        <v>2027_1994</v>
      </c>
      <c r="D572" s="261">
        <v>2.8476917803503414E-2</v>
      </c>
      <c r="E572" s="261">
        <v>4.4417134313859928E-2</v>
      </c>
      <c r="F572" s="261">
        <v>8.9764380696089399E-2</v>
      </c>
      <c r="G572" s="261">
        <v>0.37662628363606199</v>
      </c>
      <c r="H572" s="261">
        <v>1.6953698304656899</v>
      </c>
      <c r="I572" s="261">
        <v>1.05079168350852</v>
      </c>
      <c r="J572" s="261">
        <v>5.2578952905180297E-2</v>
      </c>
      <c r="K572" s="261">
        <v>1.06436918514473E-2</v>
      </c>
      <c r="L572" s="261">
        <v>2.0000005732018801E-3</v>
      </c>
      <c r="M572" s="261">
        <v>2.0000005732018801E-3</v>
      </c>
      <c r="N572" s="261">
        <v>1.5750004513964799E-2</v>
      </c>
      <c r="O572" s="261">
        <v>1.5750004513964799E-2</v>
      </c>
      <c r="P572" s="261">
        <v>5.49563398399045E-2</v>
      </c>
    </row>
    <row r="573" spans="1:16" x14ac:dyDescent="0.25">
      <c r="A573" s="259">
        <v>2027</v>
      </c>
      <c r="B573" s="259">
        <v>1995</v>
      </c>
      <c r="C573" s="260" t="str">
        <f t="shared" si="8"/>
        <v>2027_1995</v>
      </c>
      <c r="D573" s="261">
        <v>2.8615651482642755E-2</v>
      </c>
      <c r="E573" s="261">
        <v>4.424967131422395E-2</v>
      </c>
      <c r="F573" s="261">
        <v>9.0382496210804603E-2</v>
      </c>
      <c r="G573" s="261">
        <v>0.37898156496720797</v>
      </c>
      <c r="H573" s="261">
        <v>1.68527745247117</v>
      </c>
      <c r="I573" s="261">
        <v>1.04379089783765</v>
      </c>
      <c r="J573" s="261">
        <v>5.2941010397095797E-2</v>
      </c>
      <c r="K573" s="261">
        <v>1.06914501493685E-2</v>
      </c>
      <c r="L573" s="261">
        <v>2.0000005732018801E-3</v>
      </c>
      <c r="M573" s="261">
        <v>2.0000005732018801E-3</v>
      </c>
      <c r="N573" s="261">
        <v>1.5750004513964799E-2</v>
      </c>
      <c r="O573" s="261">
        <v>1.5750004513964799E-2</v>
      </c>
      <c r="P573" s="261">
        <v>5.5334767964998102E-2</v>
      </c>
    </row>
    <row r="574" spans="1:16" x14ac:dyDescent="0.25">
      <c r="A574" s="259">
        <v>2027</v>
      </c>
      <c r="B574" s="259">
        <v>1996</v>
      </c>
      <c r="C574" s="260" t="str">
        <f t="shared" si="8"/>
        <v>2027_1996</v>
      </c>
      <c r="D574" s="261">
        <v>2.8339127122414962E-2</v>
      </c>
      <c r="E574" s="261">
        <v>4.4397149329085638E-2</v>
      </c>
      <c r="F574" s="261">
        <v>8.9217606346939607E-2</v>
      </c>
      <c r="G574" s="261">
        <v>0.43962721427517798</v>
      </c>
      <c r="H574" s="261">
        <v>1.70189465462828</v>
      </c>
      <c r="I574" s="261">
        <v>1.1726982577537901</v>
      </c>
      <c r="J574" s="261">
        <v>5.2258683077317902E-2</v>
      </c>
      <c r="K574" s="261">
        <v>3.04676321657883E-3</v>
      </c>
      <c r="L574" s="261">
        <v>2.0000005732018801E-3</v>
      </c>
      <c r="M574" s="261">
        <v>2.0000005732018801E-3</v>
      </c>
      <c r="N574" s="261">
        <v>1.5750004513964799E-2</v>
      </c>
      <c r="O574" s="261">
        <v>1.5750004513964799E-2</v>
      </c>
      <c r="P574" s="261">
        <v>5.4621588831602501E-2</v>
      </c>
    </row>
    <row r="575" spans="1:16" x14ac:dyDescent="0.25">
      <c r="A575" s="259">
        <v>2027</v>
      </c>
      <c r="B575" s="259">
        <v>1997</v>
      </c>
      <c r="C575" s="260" t="str">
        <f t="shared" si="8"/>
        <v>2027_1997</v>
      </c>
      <c r="D575" s="261">
        <v>2.8330248125038638E-2</v>
      </c>
      <c r="E575" s="261">
        <v>4.3672674341520633E-2</v>
      </c>
      <c r="F575" s="261">
        <v>8.9144682384389495E-2</v>
      </c>
      <c r="G575" s="261">
        <v>0.33103673821389901</v>
      </c>
      <c r="H575" s="261">
        <v>1.7036776049259501</v>
      </c>
      <c r="I575" s="261">
        <v>0.90874224824168304</v>
      </c>
      <c r="J575" s="261">
        <v>5.2215968299330798E-2</v>
      </c>
      <c r="K575" s="261">
        <v>3.0435630930682098E-3</v>
      </c>
      <c r="L575" s="261">
        <v>2.0000005732018801E-3</v>
      </c>
      <c r="M575" s="261">
        <v>2.0000005732018801E-3</v>
      </c>
      <c r="N575" s="261">
        <v>1.5750004513964799E-2</v>
      </c>
      <c r="O575" s="261">
        <v>1.5750004513964799E-2</v>
      </c>
      <c r="P575" s="261">
        <v>5.4576942680898903E-2</v>
      </c>
    </row>
    <row r="576" spans="1:16" x14ac:dyDescent="0.25">
      <c r="A576" s="259">
        <v>2027</v>
      </c>
      <c r="B576" s="259">
        <v>1998</v>
      </c>
      <c r="C576" s="260" t="str">
        <f t="shared" si="8"/>
        <v>2027_1998</v>
      </c>
      <c r="D576" s="261">
        <v>2.8245915174187172E-2</v>
      </c>
      <c r="E576" s="261">
        <v>4.2760038700283762E-2</v>
      </c>
      <c r="F576" s="261">
        <v>8.8803494669083299E-2</v>
      </c>
      <c r="G576" s="261">
        <v>0.23033328730908201</v>
      </c>
      <c r="H576" s="261">
        <v>1.7118387204813199</v>
      </c>
      <c r="I576" s="261">
        <v>0.66101870578366695</v>
      </c>
      <c r="J576" s="261">
        <v>5.2016119621316297E-2</v>
      </c>
      <c r="K576" s="261">
        <v>3.0416243914001802E-3</v>
      </c>
      <c r="L576" s="261">
        <v>2.0000005732018801E-3</v>
      </c>
      <c r="M576" s="261">
        <v>2.0000005732018801E-3</v>
      </c>
      <c r="N576" s="261">
        <v>1.5750004513964799E-2</v>
      </c>
      <c r="O576" s="261">
        <v>1.5750004513964799E-2</v>
      </c>
      <c r="P576" s="261">
        <v>5.4368057732479901E-2</v>
      </c>
    </row>
    <row r="577" spans="1:16" x14ac:dyDescent="0.25">
      <c r="A577" s="259">
        <v>2027</v>
      </c>
      <c r="B577" s="259">
        <v>1999</v>
      </c>
      <c r="C577" s="260" t="str">
        <f t="shared" si="8"/>
        <v>2027_1999</v>
      </c>
      <c r="D577" s="261">
        <v>2.8267325833432912E-2</v>
      </c>
      <c r="E577" s="261">
        <v>4.187766437159831E-2</v>
      </c>
      <c r="F577" s="261">
        <v>8.8873323962277304E-2</v>
      </c>
      <c r="G577" s="261">
        <v>0.13116495851243101</v>
      </c>
      <c r="H577" s="261">
        <v>1.7106758080673701</v>
      </c>
      <c r="I577" s="261">
        <v>0.41730821052120198</v>
      </c>
      <c r="J577" s="261">
        <v>5.20570217151064E-2</v>
      </c>
      <c r="K577" s="261">
        <v>3.0452685298732402E-3</v>
      </c>
      <c r="L577" s="261">
        <v>2.0000005732018801E-3</v>
      </c>
      <c r="M577" s="261">
        <v>2.0000005732018801E-3</v>
      </c>
      <c r="N577" s="261">
        <v>1.5750004513964799E-2</v>
      </c>
      <c r="O577" s="261">
        <v>1.5750004513964799E-2</v>
      </c>
      <c r="P577" s="261">
        <v>5.4410809237450897E-2</v>
      </c>
    </row>
    <row r="578" spans="1:16" x14ac:dyDescent="0.25">
      <c r="A578" s="259">
        <v>2027</v>
      </c>
      <c r="B578" s="259">
        <v>2000</v>
      </c>
      <c r="C578" s="260" t="str">
        <f t="shared" si="8"/>
        <v>2027_2000</v>
      </c>
      <c r="D578" s="261">
        <v>2.8258377863124108E-2</v>
      </c>
      <c r="E578" s="261">
        <v>4.2220692434297914E-2</v>
      </c>
      <c r="F578" s="261">
        <v>8.8911871330553102E-2</v>
      </c>
      <c r="G578" s="261">
        <v>3.9808859409808002E-2</v>
      </c>
      <c r="H578" s="261">
        <v>1.71153870119786</v>
      </c>
      <c r="I578" s="261">
        <v>0.19302234332784399</v>
      </c>
      <c r="J578" s="261">
        <v>5.2079600607151097E-2</v>
      </c>
      <c r="K578" s="261">
        <v>3.0428132135533101E-3</v>
      </c>
      <c r="L578" s="261">
        <v>2.0000005732018801E-3</v>
      </c>
      <c r="M578" s="261">
        <v>2.0000005732018801E-3</v>
      </c>
      <c r="N578" s="261">
        <v>1.5750004513964799E-2</v>
      </c>
      <c r="O578" s="261">
        <v>1.5750004513964799E-2</v>
      </c>
      <c r="P578" s="261">
        <v>5.4434409046801399E-2</v>
      </c>
    </row>
    <row r="579" spans="1:16" x14ac:dyDescent="0.25">
      <c r="A579" s="259">
        <v>2027</v>
      </c>
      <c r="B579" s="259">
        <v>2001</v>
      </c>
      <c r="C579" s="260" t="str">
        <f t="shared" si="8"/>
        <v>2027_2001</v>
      </c>
      <c r="D579" s="261">
        <v>2.8200393949928342E-2</v>
      </c>
      <c r="E579" s="261">
        <v>4.2094992944802928E-2</v>
      </c>
      <c r="F579" s="261">
        <v>8.8684188488048196E-2</v>
      </c>
      <c r="G579" s="261">
        <v>3.7412854249222E-2</v>
      </c>
      <c r="H579" s="261">
        <v>1.71424274425378</v>
      </c>
      <c r="I579" s="261">
        <v>0.18434484738198501</v>
      </c>
      <c r="J579" s="261">
        <v>5.1946236734303701E-2</v>
      </c>
      <c r="K579" s="261">
        <v>3.0385932786252401E-3</v>
      </c>
      <c r="L579" s="261">
        <v>2.0000005732018801E-3</v>
      </c>
      <c r="M579" s="261">
        <v>2.0000005732018801E-3</v>
      </c>
      <c r="N579" s="261">
        <v>1.5750004513964799E-2</v>
      </c>
      <c r="O579" s="261">
        <v>1.5750004513964799E-2</v>
      </c>
      <c r="P579" s="261">
        <v>5.4295015051417303E-2</v>
      </c>
    </row>
    <row r="580" spans="1:16" x14ac:dyDescent="0.25">
      <c r="A580" s="259">
        <v>2027</v>
      </c>
      <c r="B580" s="259">
        <v>2002</v>
      </c>
      <c r="C580" s="260" t="str">
        <f t="shared" si="8"/>
        <v>2027_2002</v>
      </c>
      <c r="D580" s="261">
        <v>2.8177055151642958E-2</v>
      </c>
      <c r="E580" s="261">
        <v>4.2010870227296333E-2</v>
      </c>
      <c r="F580" s="261">
        <v>8.8465348376934705E-2</v>
      </c>
      <c r="G580" s="261">
        <v>3.6094360135381198E-2</v>
      </c>
      <c r="H580" s="261">
        <v>1.71859777243286</v>
      </c>
      <c r="I580" s="261">
        <v>0.17937669268681999</v>
      </c>
      <c r="J580" s="261">
        <v>5.1818052438853998E-2</v>
      </c>
      <c r="K580" s="261">
        <v>3.0423904222222301E-3</v>
      </c>
      <c r="L580" s="261">
        <v>2.0000005732018801E-3</v>
      </c>
      <c r="M580" s="261">
        <v>2.0000005732018801E-3</v>
      </c>
      <c r="N580" s="261">
        <v>1.5750004513964799E-2</v>
      </c>
      <c r="O580" s="261">
        <v>1.5750004513964799E-2</v>
      </c>
      <c r="P580" s="261">
        <v>5.4161034830936802E-2</v>
      </c>
    </row>
    <row r="581" spans="1:16" x14ac:dyDescent="0.25">
      <c r="A581" s="259">
        <v>2027</v>
      </c>
      <c r="B581" s="259">
        <v>2003</v>
      </c>
      <c r="C581" s="260" t="str">
        <f t="shared" si="8"/>
        <v>2027_2003</v>
      </c>
      <c r="D581" s="261">
        <v>2.8106918448291725E-2</v>
      </c>
      <c r="E581" s="261">
        <v>4.2110113045993665E-2</v>
      </c>
      <c r="F581" s="261">
        <v>8.8246257413155504E-2</v>
      </c>
      <c r="G581" s="261">
        <v>3.2456063263695198E-2</v>
      </c>
      <c r="H581" s="261">
        <v>1.72056945902473</v>
      </c>
      <c r="I581" s="261">
        <v>0.16395927367656299</v>
      </c>
      <c r="J581" s="261">
        <v>5.1689721207945197E-2</v>
      </c>
      <c r="K581" s="261">
        <v>3.04806879585077E-3</v>
      </c>
      <c r="L581" s="261">
        <v>2.0000005732018801E-3</v>
      </c>
      <c r="M581" s="261">
        <v>2.0000005732018801E-3</v>
      </c>
      <c r="N581" s="261">
        <v>1.5750004513964799E-2</v>
      </c>
      <c r="O581" s="261">
        <v>1.5750004513964799E-2</v>
      </c>
      <c r="P581" s="261">
        <v>5.4026901031227703E-2</v>
      </c>
    </row>
    <row r="582" spans="1:16" x14ac:dyDescent="0.25">
      <c r="A582" s="259">
        <v>2027</v>
      </c>
      <c r="B582" s="259">
        <v>2004</v>
      </c>
      <c r="C582" s="260" t="str">
        <f t="shared" si="8"/>
        <v>2027_2004</v>
      </c>
      <c r="D582" s="261">
        <v>2.8277714489556599E-2</v>
      </c>
      <c r="E582" s="261">
        <v>4.3803846662228654E-2</v>
      </c>
      <c r="F582" s="261">
        <v>8.8997172966016294E-2</v>
      </c>
      <c r="G582" s="261">
        <v>7.8698619989288395E-3</v>
      </c>
      <c r="H582" s="261">
        <v>1.7134280057293301</v>
      </c>
      <c r="I582" s="261">
        <v>3.4688186073214798E-2</v>
      </c>
      <c r="J582" s="261">
        <v>5.2129565533539202E-2</v>
      </c>
      <c r="K582" s="261">
        <v>2.0308017257920699E-4</v>
      </c>
      <c r="L582" s="261">
        <v>2.0000005732018801E-3</v>
      </c>
      <c r="M582" s="261">
        <v>2.0000005732018801E-3</v>
      </c>
      <c r="N582" s="261">
        <v>1.5750004513964799E-2</v>
      </c>
      <c r="O582" s="261">
        <v>1.5750004513964799E-2</v>
      </c>
      <c r="P582" s="261">
        <v>5.4486633165444699E-2</v>
      </c>
    </row>
    <row r="583" spans="1:16" x14ac:dyDescent="0.25">
      <c r="A583" s="259">
        <v>2027</v>
      </c>
      <c r="B583" s="259">
        <v>2005</v>
      </c>
      <c r="C583" s="260" t="str">
        <f t="shared" si="8"/>
        <v>2027_2005</v>
      </c>
      <c r="D583" s="261">
        <v>2.7074941781780309E-2</v>
      </c>
      <c r="E583" s="261">
        <v>4.189841424891555E-2</v>
      </c>
      <c r="F583" s="261">
        <v>8.8819979884441097E-2</v>
      </c>
      <c r="G583" s="261">
        <v>7.3753305100694704E-3</v>
      </c>
      <c r="H583" s="261">
        <v>1.71315965734256</v>
      </c>
      <c r="I583" s="261">
        <v>3.39230586749397E-2</v>
      </c>
      <c r="J583" s="261">
        <v>5.2025775738310701E-2</v>
      </c>
      <c r="K583" s="261">
        <v>2.0298338430354101E-4</v>
      </c>
      <c r="L583" s="261">
        <v>2.0000005732018801E-3</v>
      </c>
      <c r="M583" s="261">
        <v>2.0000005732018801E-3</v>
      </c>
      <c r="N583" s="261">
        <v>1.5750004513964799E-2</v>
      </c>
      <c r="O583" s="261">
        <v>1.5750004513964799E-2</v>
      </c>
      <c r="P583" s="261">
        <v>5.4378150456236403E-2</v>
      </c>
    </row>
    <row r="584" spans="1:16" x14ac:dyDescent="0.25">
      <c r="A584" s="259">
        <v>2027</v>
      </c>
      <c r="B584" s="259">
        <v>2006</v>
      </c>
      <c r="C584" s="260" t="str">
        <f t="shared" si="8"/>
        <v>2027_2006</v>
      </c>
      <c r="D584" s="261">
        <v>2.7564690477339955E-2</v>
      </c>
      <c r="E584" s="261">
        <v>4.231286319669747E-2</v>
      </c>
      <c r="F584" s="261">
        <v>8.8871398703534693E-2</v>
      </c>
      <c r="G584" s="261">
        <v>6.51051761787426E-3</v>
      </c>
      <c r="H584" s="261">
        <v>1.7129473706104801</v>
      </c>
      <c r="I584" s="261">
        <v>2.9071617026266799E-2</v>
      </c>
      <c r="J584" s="261">
        <v>5.2055894006231597E-2</v>
      </c>
      <c r="K584" s="261">
        <v>2.02874814231741E-4</v>
      </c>
      <c r="L584" s="261">
        <v>2.0000005732018801E-3</v>
      </c>
      <c r="M584" s="261">
        <v>2.0000005732018801E-3</v>
      </c>
      <c r="N584" s="261">
        <v>1.5750004513964799E-2</v>
      </c>
      <c r="O584" s="261">
        <v>1.5750004513964799E-2</v>
      </c>
      <c r="P584" s="261">
        <v>5.4409630538584899E-2</v>
      </c>
    </row>
    <row r="585" spans="1:16" x14ac:dyDescent="0.25">
      <c r="A585" s="259">
        <v>2027</v>
      </c>
      <c r="B585" s="259">
        <v>2007</v>
      </c>
      <c r="C585" s="260" t="str">
        <f t="shared" si="8"/>
        <v>2027_2007</v>
      </c>
      <c r="D585" s="261">
        <v>2.6450730784450625E-2</v>
      </c>
      <c r="E585" s="261">
        <v>4.0942413830251455E-2</v>
      </c>
      <c r="F585" s="261">
        <v>8.8324990025474295E-2</v>
      </c>
      <c r="G585" s="261">
        <v>6.6419138635314401E-3</v>
      </c>
      <c r="H585" s="261">
        <v>1.7046437760203701</v>
      </c>
      <c r="I585" s="261">
        <v>3.1873908553769599E-2</v>
      </c>
      <c r="J585" s="261">
        <v>5.1735838368038203E-2</v>
      </c>
      <c r="K585" s="261">
        <v>2.0314284747454699E-4</v>
      </c>
      <c r="L585" s="261">
        <v>2.0000005732018801E-3</v>
      </c>
      <c r="M585" s="261">
        <v>2.0000005732018801E-3</v>
      </c>
      <c r="N585" s="261">
        <v>1.5750004513964799E-2</v>
      </c>
      <c r="O585" s="261">
        <v>1.5750004513964799E-2</v>
      </c>
      <c r="P585" s="261">
        <v>5.4075103404658202E-2</v>
      </c>
    </row>
    <row r="586" spans="1:16" x14ac:dyDescent="0.25">
      <c r="A586" s="259">
        <v>2027</v>
      </c>
      <c r="B586" s="259">
        <v>2008</v>
      </c>
      <c r="C586" s="260" t="str">
        <f t="shared" si="8"/>
        <v>2027_2008</v>
      </c>
      <c r="D586" s="261">
        <v>2.5856789935735015E-2</v>
      </c>
      <c r="E586" s="261">
        <v>3.9695460139827721E-2</v>
      </c>
      <c r="F586" s="261">
        <v>1.7477612299750599E-2</v>
      </c>
      <c r="G586" s="261">
        <v>6.3253131221911504E-3</v>
      </c>
      <c r="H586" s="261">
        <v>3.4716080609814202E-2</v>
      </c>
      <c r="I586" s="261">
        <v>3.1847271959661701E-2</v>
      </c>
      <c r="J586" s="261">
        <v>5.7012277707647304E-3</v>
      </c>
      <c r="K586" s="261">
        <v>2.3190571683414301E-4</v>
      </c>
      <c r="L586" s="261">
        <v>2.0000005732018801E-3</v>
      </c>
      <c r="M586" s="261">
        <v>2.0000005732018801E-3</v>
      </c>
      <c r="N586" s="261">
        <v>1.5750004513964799E-2</v>
      </c>
      <c r="O586" s="261">
        <v>1.5750004513964799E-2</v>
      </c>
      <c r="P586" s="261">
        <v>5.9590119917351603E-3</v>
      </c>
    </row>
    <row r="587" spans="1:16" x14ac:dyDescent="0.25">
      <c r="A587" s="259">
        <v>2027</v>
      </c>
      <c r="B587" s="259">
        <v>2009</v>
      </c>
      <c r="C587" s="260" t="str">
        <f t="shared" si="8"/>
        <v>2027_2009</v>
      </c>
      <c r="D587" s="261">
        <v>2.5286146563747013E-2</v>
      </c>
      <c r="E587" s="261">
        <v>3.8817363682222675E-2</v>
      </c>
      <c r="F587" s="261">
        <v>1.72947137161076E-2</v>
      </c>
      <c r="G587" s="261">
        <v>6.00813642266228E-3</v>
      </c>
      <c r="H587" s="261">
        <v>3.4412836740150402E-2</v>
      </c>
      <c r="I587" s="261">
        <v>3.0558593748598501E-2</v>
      </c>
      <c r="J587" s="261">
        <v>5.6056687442748001E-3</v>
      </c>
      <c r="K587" s="261">
        <v>2.6066764127733198E-4</v>
      </c>
      <c r="L587" s="261">
        <v>2.0000005732018801E-3</v>
      </c>
      <c r="M587" s="261">
        <v>2.0000005732018801E-3</v>
      </c>
      <c r="N587" s="261">
        <v>1.5750004513964799E-2</v>
      </c>
      <c r="O587" s="261">
        <v>1.5750004513964799E-2</v>
      </c>
      <c r="P587" s="261">
        <v>5.8591322101042599E-3</v>
      </c>
    </row>
    <row r="588" spans="1:16" x14ac:dyDescent="0.25">
      <c r="A588" s="259">
        <v>2027</v>
      </c>
      <c r="B588" s="259">
        <v>2010</v>
      </c>
      <c r="C588" s="260" t="str">
        <f t="shared" si="8"/>
        <v>2027_2010</v>
      </c>
      <c r="D588" s="261">
        <v>2.4013393071168166E-2</v>
      </c>
      <c r="E588" s="261">
        <v>3.6781336706993392E-2</v>
      </c>
      <c r="F588" s="261">
        <v>1.7132937373494701E-2</v>
      </c>
      <c r="G588" s="261">
        <v>5.7463289475126597E-3</v>
      </c>
      <c r="H588" s="261">
        <v>3.4248962125752097E-2</v>
      </c>
      <c r="I588" s="261">
        <v>2.9938034004374801E-2</v>
      </c>
      <c r="J588" s="261">
        <v>5.5269619344874496E-3</v>
      </c>
      <c r="K588" s="261">
        <v>3.1739759543767499E-4</v>
      </c>
      <c r="L588" s="261">
        <v>2.0000005732018801E-3</v>
      </c>
      <c r="M588" s="261">
        <v>2.0000005732018801E-3</v>
      </c>
      <c r="N588" s="261">
        <v>1.5750004513964799E-2</v>
      </c>
      <c r="O588" s="261">
        <v>1.5750004513964799E-2</v>
      </c>
      <c r="P588" s="261">
        <v>5.7768666276346199E-3</v>
      </c>
    </row>
    <row r="589" spans="1:16" x14ac:dyDescent="0.25">
      <c r="A589" s="259">
        <v>2027</v>
      </c>
      <c r="B589" s="259">
        <v>2011</v>
      </c>
      <c r="C589" s="260" t="str">
        <f t="shared" si="8"/>
        <v>2027_2011</v>
      </c>
      <c r="D589" s="261">
        <v>2.483144025112775E-2</v>
      </c>
      <c r="E589" s="261">
        <v>3.8008357520502106E-2</v>
      </c>
      <c r="F589" s="261">
        <v>1.6707083871946998E-2</v>
      </c>
      <c r="G589" s="261">
        <v>6.0801925799415504E-3</v>
      </c>
      <c r="H589" s="261">
        <v>3.3826487677164001E-2</v>
      </c>
      <c r="I589" s="261">
        <v>2.9146250362402999E-2</v>
      </c>
      <c r="J589" s="261">
        <v>5.4164212493184203E-3</v>
      </c>
      <c r="K589" s="261">
        <v>4.3079882946197402E-4</v>
      </c>
      <c r="L589" s="261">
        <v>2.0000005732018801E-3</v>
      </c>
      <c r="M589" s="261">
        <v>2.0000005732018801E-3</v>
      </c>
      <c r="N589" s="261">
        <v>1.5750004513964799E-2</v>
      </c>
      <c r="O589" s="261">
        <v>1.5750004513964799E-2</v>
      </c>
      <c r="P589" s="261">
        <v>5.66132778319927E-3</v>
      </c>
    </row>
    <row r="590" spans="1:16" x14ac:dyDescent="0.25">
      <c r="A590" s="259">
        <v>2027</v>
      </c>
      <c r="B590" s="259">
        <v>2012</v>
      </c>
      <c r="C590" s="260" t="str">
        <f t="shared" si="8"/>
        <v>2027_2012</v>
      </c>
      <c r="D590" s="261">
        <v>2.2710760024037453E-2</v>
      </c>
      <c r="E590" s="261">
        <v>3.4726866074109027E-2</v>
      </c>
      <c r="F590" s="261">
        <v>1.6415285063048499E-2</v>
      </c>
      <c r="G590" s="261">
        <v>5.5615504512874399E-3</v>
      </c>
      <c r="H590" s="261">
        <v>3.3519217795859799E-2</v>
      </c>
      <c r="I590" s="261">
        <v>2.8692644553422301E-2</v>
      </c>
      <c r="J590" s="261">
        <v>5.3100594428908297E-3</v>
      </c>
      <c r="K590" s="261">
        <v>6.2860084855647497E-4</v>
      </c>
      <c r="L590" s="261">
        <v>2.0000005732018801E-3</v>
      </c>
      <c r="M590" s="261">
        <v>2.0000005732018801E-3</v>
      </c>
      <c r="N590" s="261">
        <v>1.5750004513964799E-2</v>
      </c>
      <c r="O590" s="261">
        <v>1.5750004513964799E-2</v>
      </c>
      <c r="P590" s="261">
        <v>5.5501567678585498E-3</v>
      </c>
    </row>
    <row r="591" spans="1:16" x14ac:dyDescent="0.25">
      <c r="A591" s="259">
        <v>2027</v>
      </c>
      <c r="B591" s="259">
        <v>2013</v>
      </c>
      <c r="C591" s="260" t="str">
        <f t="shared" si="8"/>
        <v>2027_2013</v>
      </c>
      <c r="D591" s="261">
        <v>2.2030899281521046E-2</v>
      </c>
      <c r="E591" s="261">
        <v>3.3742762716351231E-2</v>
      </c>
      <c r="F591" s="261">
        <v>1.5919124740576301E-2</v>
      </c>
      <c r="G591" s="261">
        <v>5.2712853445413604E-3</v>
      </c>
      <c r="H591" s="261">
        <v>3.2985663906417599E-2</v>
      </c>
      <c r="I591" s="261">
        <v>2.7912537992641501E-2</v>
      </c>
      <c r="J591" s="261">
        <v>5.1725807288525803E-3</v>
      </c>
      <c r="K591" s="261">
        <v>9.4072959715270701E-4</v>
      </c>
      <c r="L591" s="261">
        <v>2.0000005732018801E-3</v>
      </c>
      <c r="M591" s="261">
        <v>2.0000005732018801E-3</v>
      </c>
      <c r="N591" s="261">
        <v>1.5750004513964799E-2</v>
      </c>
      <c r="O591" s="261">
        <v>1.5750004513964799E-2</v>
      </c>
      <c r="P591" s="261">
        <v>5.4064618764242496E-3</v>
      </c>
    </row>
    <row r="592" spans="1:16" x14ac:dyDescent="0.25">
      <c r="A592" s="259">
        <v>2027</v>
      </c>
      <c r="B592" s="259">
        <v>2014</v>
      </c>
      <c r="C592" s="260" t="str">
        <f t="shared" si="8"/>
        <v>2027_2014</v>
      </c>
      <c r="D592" s="261">
        <v>2.2125292195088873E-2</v>
      </c>
      <c r="E592" s="261">
        <v>3.3772243947779355E-2</v>
      </c>
      <c r="F592" s="261">
        <v>1.58752756641641E-2</v>
      </c>
      <c r="G592" s="261">
        <v>5.3657598549602401E-3</v>
      </c>
      <c r="H592" s="261">
        <v>3.29485532717834E-2</v>
      </c>
      <c r="I592" s="261">
        <v>2.7119223301284998E-2</v>
      </c>
      <c r="J592" s="261">
        <v>5.0817163809025899E-3</v>
      </c>
      <c r="K592" s="261">
        <v>1.3130741358665799E-3</v>
      </c>
      <c r="L592" s="261">
        <v>2.0000005732018801E-3</v>
      </c>
      <c r="M592" s="261">
        <v>2.0000005732018801E-3</v>
      </c>
      <c r="N592" s="261">
        <v>1.5750004513964799E-2</v>
      </c>
      <c r="O592" s="261">
        <v>1.5750004513964799E-2</v>
      </c>
      <c r="P592" s="261">
        <v>5.31148904586453E-3</v>
      </c>
    </row>
    <row r="593" spans="1:16" x14ac:dyDescent="0.25">
      <c r="A593" s="259">
        <v>2027</v>
      </c>
      <c r="B593" s="259">
        <v>2015</v>
      </c>
      <c r="C593" s="260" t="str">
        <f t="shared" si="8"/>
        <v>2027_2015</v>
      </c>
      <c r="D593" s="261">
        <v>2.1674913565193011E-2</v>
      </c>
      <c r="E593" s="261">
        <v>3.3140981888710765E-2</v>
      </c>
      <c r="F593" s="261">
        <v>1.54260288276093E-2</v>
      </c>
      <c r="G593" s="261">
        <v>5.1706589041516796E-3</v>
      </c>
      <c r="H593" s="261">
        <v>3.2464383311943297E-2</v>
      </c>
      <c r="I593" s="261">
        <v>2.6188256503440501E-2</v>
      </c>
      <c r="J593" s="261">
        <v>4.9368895004237301E-3</v>
      </c>
      <c r="K593" s="261">
        <v>1.6587919804963401E-3</v>
      </c>
      <c r="L593" s="261">
        <v>2.0000005732018801E-3</v>
      </c>
      <c r="M593" s="261">
        <v>2.0000005732018801E-3</v>
      </c>
      <c r="N593" s="261">
        <v>1.5750004513964799E-2</v>
      </c>
      <c r="O593" s="261">
        <v>1.5750004513964799E-2</v>
      </c>
      <c r="P593" s="261">
        <v>5.1601137365101897E-3</v>
      </c>
    </row>
    <row r="594" spans="1:16" x14ac:dyDescent="0.25">
      <c r="A594" s="259">
        <v>2027</v>
      </c>
      <c r="B594" s="259">
        <v>2016</v>
      </c>
      <c r="C594" s="260" t="str">
        <f t="shared" si="8"/>
        <v>2027_2016</v>
      </c>
      <c r="D594" s="261">
        <v>2.1199490063889149E-2</v>
      </c>
      <c r="E594" s="261">
        <v>3.2135685127520082E-2</v>
      </c>
      <c r="F594" s="261">
        <v>1.5551325017894999E-2</v>
      </c>
      <c r="G594" s="261">
        <v>5.0421850146283899E-3</v>
      </c>
      <c r="H594" s="261">
        <v>3.2639486443236401E-2</v>
      </c>
      <c r="I594" s="261">
        <v>2.5294145228602599E-2</v>
      </c>
      <c r="J594" s="261">
        <v>4.8551894270645098E-3</v>
      </c>
      <c r="K594" s="261">
        <v>1.9093786967642099E-3</v>
      </c>
      <c r="L594" s="261">
        <v>2.0000005732018801E-3</v>
      </c>
      <c r="M594" s="261">
        <v>2.0000005732018801E-3</v>
      </c>
      <c r="N594" s="261">
        <v>1.5750004513964799E-2</v>
      </c>
      <c r="O594" s="261">
        <v>1.5750004513964799E-2</v>
      </c>
      <c r="P594" s="261">
        <v>5.0747195483723598E-3</v>
      </c>
    </row>
    <row r="595" spans="1:16" x14ac:dyDescent="0.25">
      <c r="A595" s="259">
        <v>2027</v>
      </c>
      <c r="B595" s="259">
        <v>2017</v>
      </c>
      <c r="C595" s="260" t="str">
        <f t="shared" si="8"/>
        <v>2027_2017</v>
      </c>
      <c r="D595" s="261">
        <v>2.0475438540122865E-2</v>
      </c>
      <c r="E595" s="261">
        <v>3.1112374759565409E-2</v>
      </c>
      <c r="F595" s="261">
        <v>1.4976644388351199E-2</v>
      </c>
      <c r="G595" s="261">
        <v>4.9451895172067904E-3</v>
      </c>
      <c r="H595" s="261">
        <v>3.2028844769123398E-2</v>
      </c>
      <c r="I595" s="261">
        <v>2.46856107871351E-2</v>
      </c>
      <c r="J595" s="261">
        <v>4.6836897634115401E-3</v>
      </c>
      <c r="K595" s="261">
        <v>2.0399650357146E-3</v>
      </c>
      <c r="L595" s="261">
        <v>2.0000005732018801E-3</v>
      </c>
      <c r="M595" s="261">
        <v>2.0000005732018801E-3</v>
      </c>
      <c r="N595" s="261">
        <v>1.5750004513964799E-2</v>
      </c>
      <c r="O595" s="261">
        <v>1.5750004513964799E-2</v>
      </c>
      <c r="P595" s="261">
        <v>4.8954654309474998E-3</v>
      </c>
    </row>
    <row r="596" spans="1:16" x14ac:dyDescent="0.25">
      <c r="A596" s="259">
        <v>2027</v>
      </c>
      <c r="B596" s="259">
        <v>2018</v>
      </c>
      <c r="C596" s="260" t="str">
        <f t="shared" si="8"/>
        <v>2027_2018</v>
      </c>
      <c r="D596" s="261">
        <v>1.9848446856119226E-2</v>
      </c>
      <c r="E596" s="261">
        <v>3.0137024140307032E-2</v>
      </c>
      <c r="F596" s="261">
        <v>1.45670604192861E-2</v>
      </c>
      <c r="G596" s="261">
        <v>4.5166218654005804E-3</v>
      </c>
      <c r="H596" s="261">
        <v>3.1596832194822198E-2</v>
      </c>
      <c r="I596" s="261">
        <v>2.26767843148157E-2</v>
      </c>
      <c r="J596" s="261">
        <v>4.5245891910036798E-3</v>
      </c>
      <c r="K596" s="261">
        <v>2.1251154382548698E-3</v>
      </c>
      <c r="L596" s="261">
        <v>2.0000005732018701E-3</v>
      </c>
      <c r="M596" s="261">
        <v>2.0000005732018701E-3</v>
      </c>
      <c r="N596" s="261">
        <v>1.5750004513964799E-2</v>
      </c>
      <c r="O596" s="261">
        <v>1.5750004513964799E-2</v>
      </c>
      <c r="P596" s="261">
        <v>4.7291710366536904E-3</v>
      </c>
    </row>
    <row r="597" spans="1:16" x14ac:dyDescent="0.25">
      <c r="A597" s="259">
        <v>2027</v>
      </c>
      <c r="B597" s="259">
        <v>2019</v>
      </c>
      <c r="C597" s="260" t="str">
        <f t="shared" si="8"/>
        <v>2027_2019</v>
      </c>
      <c r="D597" s="261">
        <v>1.9219085863453032E-2</v>
      </c>
      <c r="E597" s="261">
        <v>2.9158952472843565E-2</v>
      </c>
      <c r="F597" s="261">
        <v>1.4123740202031901E-2</v>
      </c>
      <c r="G597" s="261">
        <v>4.0504400602222896E-3</v>
      </c>
      <c r="H597" s="261">
        <v>3.1127822979125901E-2</v>
      </c>
      <c r="I597" s="261">
        <v>2.07853421140528E-2</v>
      </c>
      <c r="J597" s="261">
        <v>4.3552944333452798E-3</v>
      </c>
      <c r="K597" s="261">
        <v>2.0067243962517398E-3</v>
      </c>
      <c r="L597" s="261">
        <v>2.0000005732018801E-3</v>
      </c>
      <c r="M597" s="261">
        <v>2.0000005732018801E-3</v>
      </c>
      <c r="N597" s="261">
        <v>1.5750004513964799E-2</v>
      </c>
      <c r="O597" s="261">
        <v>1.5750004513964799E-2</v>
      </c>
      <c r="P597" s="261">
        <v>4.5522215212883401E-3</v>
      </c>
    </row>
    <row r="598" spans="1:16" x14ac:dyDescent="0.25">
      <c r="A598" s="259">
        <v>2027</v>
      </c>
      <c r="B598" s="259">
        <v>2020</v>
      </c>
      <c r="C598" s="260" t="str">
        <f t="shared" ref="C598:C661" si="9">CONCATENATE(A598,"_",B598)</f>
        <v>2027_2020</v>
      </c>
      <c r="D598" s="261">
        <v>1.8590883520065018E-2</v>
      </c>
      <c r="E598" s="261">
        <v>2.819742791191927E-2</v>
      </c>
      <c r="F598" s="261">
        <v>1.36667686272153E-2</v>
      </c>
      <c r="G598" s="261">
        <v>3.6051912989999899E-3</v>
      </c>
      <c r="H598" s="261">
        <v>3.06446240791215E-2</v>
      </c>
      <c r="I598" s="261">
        <v>1.8874419568260799E-2</v>
      </c>
      <c r="J598" s="261">
        <v>4.1779398062893099E-3</v>
      </c>
      <c r="K598" s="261">
        <v>1.43968409296515E-3</v>
      </c>
      <c r="L598" s="261">
        <v>2.0000005732018801E-3</v>
      </c>
      <c r="M598" s="261">
        <v>2.0000005732018801E-3</v>
      </c>
      <c r="N598" s="261">
        <v>1.5750004513964799E-2</v>
      </c>
      <c r="O598" s="261">
        <v>1.5750004513964799E-2</v>
      </c>
      <c r="P598" s="261">
        <v>4.3668477049963999E-3</v>
      </c>
    </row>
    <row r="599" spans="1:16" x14ac:dyDescent="0.25">
      <c r="A599" s="259">
        <v>2027</v>
      </c>
      <c r="B599" s="259">
        <v>2021</v>
      </c>
      <c r="C599" s="260" t="str">
        <f t="shared" si="9"/>
        <v>2027_2021</v>
      </c>
      <c r="D599" s="261">
        <v>1.7961152257733259E-2</v>
      </c>
      <c r="E599" s="261">
        <v>2.7233409220007294E-2</v>
      </c>
      <c r="F599" s="261">
        <v>4.7928085334199202E-3</v>
      </c>
      <c r="G599" s="261">
        <v>3.1982205906487802E-3</v>
      </c>
      <c r="H599" s="261">
        <v>8.2508340379020099E-3</v>
      </c>
      <c r="I599" s="261">
        <v>1.7403355875865899E-2</v>
      </c>
      <c r="J599" s="261">
        <v>6.6511937725655102E-4</v>
      </c>
      <c r="K599" s="261">
        <v>8.9415696374065998E-4</v>
      </c>
      <c r="L599" s="261">
        <v>2.0000005732018801E-3</v>
      </c>
      <c r="M599" s="261">
        <v>2.0000005732018801E-3</v>
      </c>
      <c r="N599" s="261">
        <v>1.5750004513964799E-2</v>
      </c>
      <c r="O599" s="261">
        <v>1.5750004513964799E-2</v>
      </c>
      <c r="P599" s="261">
        <v>6.9519312407256796E-4</v>
      </c>
    </row>
    <row r="600" spans="1:16" x14ac:dyDescent="0.25">
      <c r="A600" s="259">
        <v>2027</v>
      </c>
      <c r="B600" s="259">
        <v>2022</v>
      </c>
      <c r="C600" s="260" t="str">
        <f t="shared" si="9"/>
        <v>2027_2022</v>
      </c>
      <c r="D600" s="261">
        <v>1.7314384514339198E-2</v>
      </c>
      <c r="E600" s="261">
        <v>2.6244110197614055E-2</v>
      </c>
      <c r="F600" s="261">
        <v>4.5088828057679E-3</v>
      </c>
      <c r="G600" s="261">
        <v>2.8479303951008902E-3</v>
      </c>
      <c r="H600" s="261">
        <v>7.8662177606791898E-3</v>
      </c>
      <c r="I600" s="261">
        <v>1.6067821786491202E-2</v>
      </c>
      <c r="J600" s="261">
        <v>6.32679885574381E-4</v>
      </c>
      <c r="K600" s="261">
        <v>8.9444988904379503E-4</v>
      </c>
      <c r="L600" s="261">
        <v>2.0000005732018801E-3</v>
      </c>
      <c r="M600" s="261">
        <v>2.0000005732018801E-3</v>
      </c>
      <c r="N600" s="261">
        <v>1.5750004513964799E-2</v>
      </c>
      <c r="O600" s="261">
        <v>1.5750004513964799E-2</v>
      </c>
      <c r="P600" s="261">
        <v>6.6128686252464304E-4</v>
      </c>
    </row>
    <row r="601" spans="1:16" x14ac:dyDescent="0.25">
      <c r="A601" s="259">
        <v>2027</v>
      </c>
      <c r="B601" s="259">
        <v>2023</v>
      </c>
      <c r="C601" s="260" t="str">
        <f t="shared" si="9"/>
        <v>2027_2023</v>
      </c>
      <c r="D601" s="261">
        <v>1.666714115018815E-2</v>
      </c>
      <c r="E601" s="261">
        <v>2.5255170301631078E-2</v>
      </c>
      <c r="F601" s="261">
        <v>4.2112388259993999E-3</v>
      </c>
      <c r="G601" s="261">
        <v>2.4314420536746101E-3</v>
      </c>
      <c r="H601" s="261">
        <v>7.46328494359775E-3</v>
      </c>
      <c r="I601" s="261">
        <v>1.47016080907049E-2</v>
      </c>
      <c r="J601" s="261">
        <v>5.9870975608176296E-4</v>
      </c>
      <c r="K601" s="261">
        <v>8.9471234112361697E-4</v>
      </c>
      <c r="L601" s="261">
        <v>2.0000005732018801E-3</v>
      </c>
      <c r="M601" s="261">
        <v>2.0000005732018801E-3</v>
      </c>
      <c r="N601" s="261">
        <v>1.5750004513964799E-2</v>
      </c>
      <c r="O601" s="261">
        <v>1.5750004513964799E-2</v>
      </c>
      <c r="P601" s="261">
        <v>6.2578075451658597E-4</v>
      </c>
    </row>
    <row r="602" spans="1:16" x14ac:dyDescent="0.25">
      <c r="A602" s="259">
        <v>2027</v>
      </c>
      <c r="B602" s="259">
        <v>2024</v>
      </c>
      <c r="C602" s="260" t="str">
        <f t="shared" si="9"/>
        <v>2027_2024</v>
      </c>
      <c r="D602" s="261">
        <v>1.6025537677699583E-2</v>
      </c>
      <c r="E602" s="261">
        <v>2.4269250637509277E-2</v>
      </c>
      <c r="F602" s="261">
        <v>3.9096062562465998E-3</v>
      </c>
      <c r="G602" s="261">
        <v>2.0018881207236202E-3</v>
      </c>
      <c r="H602" s="261">
        <v>7.0510716083524603E-3</v>
      </c>
      <c r="I602" s="261">
        <v>1.35552765925636E-2</v>
      </c>
      <c r="J602" s="261">
        <v>5.6368005227559E-4</v>
      </c>
      <c r="K602" s="261">
        <v>8.9598521161272102E-4</v>
      </c>
      <c r="L602" s="261">
        <v>2.0000005732018801E-3</v>
      </c>
      <c r="M602" s="261">
        <v>2.0000005732018801E-3</v>
      </c>
      <c r="N602" s="261">
        <v>1.5750004513964799E-2</v>
      </c>
      <c r="O602" s="261">
        <v>1.5750004513964799E-2</v>
      </c>
      <c r="P602" s="261">
        <v>5.8916716294630503E-4</v>
      </c>
    </row>
    <row r="603" spans="1:16" x14ac:dyDescent="0.25">
      <c r="A603" s="259">
        <v>2027</v>
      </c>
      <c r="B603" s="259">
        <v>2025</v>
      </c>
      <c r="C603" s="260" t="str">
        <f t="shared" si="9"/>
        <v>2027_2025</v>
      </c>
      <c r="D603" s="261">
        <v>1.5395287523530497E-2</v>
      </c>
      <c r="E603" s="261">
        <v>2.329298316470441E-2</v>
      </c>
      <c r="F603" s="261">
        <v>3.6106074534239998E-3</v>
      </c>
      <c r="G603" s="261">
        <v>1.5271837716122501E-3</v>
      </c>
      <c r="H603" s="261">
        <v>6.6367397421171204E-3</v>
      </c>
      <c r="I603" s="261">
        <v>1.23948465346945E-2</v>
      </c>
      <c r="J603" s="261">
        <v>5.2796987425560995E-4</v>
      </c>
      <c r="K603" s="261">
        <v>8.9937743261985002E-4</v>
      </c>
      <c r="L603" s="261">
        <v>2.0000005732018801E-3</v>
      </c>
      <c r="M603" s="261">
        <v>2.0000005732018801E-3</v>
      </c>
      <c r="N603" s="261">
        <v>1.5750004513964799E-2</v>
      </c>
      <c r="O603" s="261">
        <v>1.5750004513964799E-2</v>
      </c>
      <c r="P603" s="261">
        <v>5.5184232913783101E-4</v>
      </c>
    </row>
    <row r="604" spans="1:16" x14ac:dyDescent="0.25">
      <c r="A604" s="259">
        <v>2027</v>
      </c>
      <c r="B604" s="259">
        <v>2026</v>
      </c>
      <c r="C604" s="260" t="str">
        <f t="shared" si="9"/>
        <v>2027_2026</v>
      </c>
      <c r="D604" s="261">
        <v>1.5425696575125486E-2</v>
      </c>
      <c r="E604" s="261">
        <v>2.3315195357373805E-2</v>
      </c>
      <c r="F604" s="261">
        <v>3.3050009494713598E-3</v>
      </c>
      <c r="G604" s="261">
        <v>1.4788520859792601E-3</v>
      </c>
      <c r="H604" s="261">
        <v>6.2130125524116099E-3</v>
      </c>
      <c r="I604" s="261">
        <v>1.1473450754699001E-2</v>
      </c>
      <c r="J604" s="261">
        <v>4.9119861397605802E-4</v>
      </c>
      <c r="K604" s="261">
        <v>7.7213682532153603E-4</v>
      </c>
      <c r="L604" s="261">
        <v>2.0000005732018801E-3</v>
      </c>
      <c r="M604" s="261">
        <v>2.0000005732018801E-3</v>
      </c>
      <c r="N604" s="261">
        <v>1.5750004513964799E-2</v>
      </c>
      <c r="O604" s="261">
        <v>1.5750004513964799E-2</v>
      </c>
      <c r="P604" s="261">
        <v>5.1340843563848701E-4</v>
      </c>
    </row>
    <row r="605" spans="1:16" x14ac:dyDescent="0.25">
      <c r="A605" s="259">
        <v>2027</v>
      </c>
      <c r="B605" s="259">
        <v>2027</v>
      </c>
      <c r="C605" s="260" t="str">
        <f t="shared" si="9"/>
        <v>2027_2027</v>
      </c>
      <c r="D605" s="261">
        <v>1.5465752767088229E-2</v>
      </c>
      <c r="E605" s="261">
        <v>2.3345589139529721E-2</v>
      </c>
      <c r="F605" s="261">
        <v>2.9880440455002E-3</v>
      </c>
      <c r="G605" s="261">
        <v>1.42991640192372E-3</v>
      </c>
      <c r="H605" s="261">
        <v>5.7761486619849296E-3</v>
      </c>
      <c r="I605" s="261">
        <v>1.05893017856177E-2</v>
      </c>
      <c r="J605" s="261">
        <v>4.5315376145197897E-4</v>
      </c>
      <c r="K605" s="261">
        <v>6.2228989632600901E-4</v>
      </c>
      <c r="L605" s="261">
        <v>2.0000005732018801E-3</v>
      </c>
      <c r="M605" s="261">
        <v>2.0000005732018801E-3</v>
      </c>
      <c r="N605" s="261">
        <v>1.5750004513964799E-2</v>
      </c>
      <c r="O605" s="261">
        <v>1.5750004513964799E-2</v>
      </c>
      <c r="P605" s="261">
        <v>4.73643363704802E-4</v>
      </c>
    </row>
    <row r="606" spans="1:16" x14ac:dyDescent="0.25">
      <c r="A606" s="259">
        <v>2028</v>
      </c>
      <c r="B606" s="259">
        <v>1984</v>
      </c>
      <c r="C606" s="260" t="str">
        <f t="shared" si="9"/>
        <v>2028_1984</v>
      </c>
      <c r="D606" s="261">
        <v>3.4269443003629406E-2</v>
      </c>
      <c r="E606" s="261">
        <v>5.4428799305701638E-2</v>
      </c>
      <c r="F606" s="261">
        <v>0.34771354181263198</v>
      </c>
      <c r="G606" s="261">
        <v>0.44485794038131898</v>
      </c>
      <c r="H606" s="261">
        <v>1.2825918162360399</v>
      </c>
      <c r="I606" s="261">
        <v>1.48803727054971</v>
      </c>
      <c r="J606" s="261">
        <v>0.21555739869443999</v>
      </c>
      <c r="K606" s="261">
        <v>1.8278396289578301E-2</v>
      </c>
      <c r="L606" s="261">
        <v>2.0000005732018801E-3</v>
      </c>
      <c r="M606" s="261">
        <v>2.0000005732018801E-3</v>
      </c>
      <c r="N606" s="261">
        <v>1.5750004513964799E-2</v>
      </c>
      <c r="O606" s="261">
        <v>1.5750004513964799E-2</v>
      </c>
      <c r="P606" s="261">
        <v>0.225303947741612</v>
      </c>
    </row>
    <row r="607" spans="1:16" x14ac:dyDescent="0.25">
      <c r="A607" s="259">
        <v>2028</v>
      </c>
      <c r="B607" s="259">
        <v>1985</v>
      </c>
      <c r="C607" s="260" t="str">
        <f t="shared" si="9"/>
        <v>2028_1985</v>
      </c>
      <c r="D607" s="261">
        <v>3.4131529134315296E-2</v>
      </c>
      <c r="E607" s="261">
        <v>5.2031701552719738E-2</v>
      </c>
      <c r="F607" s="261">
        <v>0.34578703576450198</v>
      </c>
      <c r="G607" s="261">
        <v>0.36026079728692401</v>
      </c>
      <c r="H607" s="261">
        <v>1.2857830191955999</v>
      </c>
      <c r="I607" s="261">
        <v>1.10779544871212</v>
      </c>
      <c r="J607" s="261">
        <v>0.21436310344168899</v>
      </c>
      <c r="K607" s="261">
        <v>1.83959438618287E-2</v>
      </c>
      <c r="L607" s="261">
        <v>2.0000005732018801E-3</v>
      </c>
      <c r="M607" s="261">
        <v>2.0000005732018801E-3</v>
      </c>
      <c r="N607" s="261">
        <v>1.5750004513964799E-2</v>
      </c>
      <c r="O607" s="261">
        <v>1.5750004513964799E-2</v>
      </c>
      <c r="P607" s="261">
        <v>0.22405565175713901</v>
      </c>
    </row>
    <row r="608" spans="1:16" x14ac:dyDescent="0.25">
      <c r="A608" s="259">
        <v>2028</v>
      </c>
      <c r="B608" s="259">
        <v>1986</v>
      </c>
      <c r="C608" s="260" t="str">
        <f t="shared" si="9"/>
        <v>2028_1986</v>
      </c>
      <c r="D608" s="261">
        <v>3.4058626030707043E-2</v>
      </c>
      <c r="E608" s="261">
        <v>4.903454279581259E-2</v>
      </c>
      <c r="F608" s="261">
        <v>0.34475352226734801</v>
      </c>
      <c r="G608" s="261">
        <v>0.362060978945072</v>
      </c>
      <c r="H608" s="261">
        <v>1.28669557773659</v>
      </c>
      <c r="I608" s="261">
        <v>1.0995984391863001</v>
      </c>
      <c r="J608" s="261">
        <v>0.21372239937304499</v>
      </c>
      <c r="K608" s="261">
        <v>1.8506700306440201E-2</v>
      </c>
      <c r="L608" s="261">
        <v>2.0000005732018801E-3</v>
      </c>
      <c r="M608" s="261">
        <v>2.0000005732018801E-3</v>
      </c>
      <c r="N608" s="261">
        <v>1.5750004513964799E-2</v>
      </c>
      <c r="O608" s="261">
        <v>1.5750004513964799E-2</v>
      </c>
      <c r="P608" s="261">
        <v>0.22338597789359199</v>
      </c>
    </row>
    <row r="609" spans="1:16" x14ac:dyDescent="0.25">
      <c r="A609" s="259">
        <v>2028</v>
      </c>
      <c r="B609" s="259">
        <v>1987</v>
      </c>
      <c r="C609" s="260" t="str">
        <f t="shared" si="9"/>
        <v>2028_1987</v>
      </c>
      <c r="D609" s="261">
        <v>3.4054011091085294E-2</v>
      </c>
      <c r="E609" s="261">
        <v>4.8832323746625363E-2</v>
      </c>
      <c r="F609" s="261">
        <v>0.34463018870157802</v>
      </c>
      <c r="G609" s="261">
        <v>0.363790336318633</v>
      </c>
      <c r="H609" s="261">
        <v>1.2849119580191699</v>
      </c>
      <c r="I609" s="261">
        <v>1.09021107730968</v>
      </c>
      <c r="J609" s="261">
        <v>0.21364594142875401</v>
      </c>
      <c r="K609" s="261">
        <v>1.8605026981220799E-2</v>
      </c>
      <c r="L609" s="261">
        <v>2.0000005732018801E-3</v>
      </c>
      <c r="M609" s="261">
        <v>2.0000005732018801E-3</v>
      </c>
      <c r="N609" s="261">
        <v>1.5750004513964799E-2</v>
      </c>
      <c r="O609" s="261">
        <v>1.5750004513964799E-2</v>
      </c>
      <c r="P609" s="261">
        <v>0.22330606286033799</v>
      </c>
    </row>
    <row r="610" spans="1:16" x14ac:dyDescent="0.25">
      <c r="A610" s="259">
        <v>2028</v>
      </c>
      <c r="B610" s="259">
        <v>1988</v>
      </c>
      <c r="C610" s="260" t="str">
        <f t="shared" si="9"/>
        <v>2028_1988</v>
      </c>
      <c r="D610" s="261">
        <v>3.4030341314950897E-2</v>
      </c>
      <c r="E610" s="261">
        <v>4.8626010656668051E-2</v>
      </c>
      <c r="F610" s="261">
        <v>0.34464599446270699</v>
      </c>
      <c r="G610" s="261">
        <v>0.36657052102536802</v>
      </c>
      <c r="H610" s="261">
        <v>1.28192584375009</v>
      </c>
      <c r="I610" s="261">
        <v>1.0826188345921199</v>
      </c>
      <c r="J610" s="261">
        <v>0.213655739864373</v>
      </c>
      <c r="K610" s="261">
        <v>1.8739125387921898E-2</v>
      </c>
      <c r="L610" s="261">
        <v>2.0000005732018801E-3</v>
      </c>
      <c r="M610" s="261">
        <v>2.0000005732018801E-3</v>
      </c>
      <c r="N610" s="261">
        <v>1.5750004513964799E-2</v>
      </c>
      <c r="O610" s="261">
        <v>1.5750004513964799E-2</v>
      </c>
      <c r="P610" s="261">
        <v>0.223316304337735</v>
      </c>
    </row>
    <row r="611" spans="1:16" x14ac:dyDescent="0.25">
      <c r="A611" s="259">
        <v>2028</v>
      </c>
      <c r="B611" s="259">
        <v>1989</v>
      </c>
      <c r="C611" s="260" t="str">
        <f t="shared" si="9"/>
        <v>2028_1989</v>
      </c>
      <c r="D611" s="261">
        <v>3.4105923561119716E-2</v>
      </c>
      <c r="E611" s="261">
        <v>4.8396333535189913E-2</v>
      </c>
      <c r="F611" s="261">
        <v>0.34541625612854698</v>
      </c>
      <c r="G611" s="261">
        <v>0.36964948889913402</v>
      </c>
      <c r="H611" s="261">
        <v>1.2812526197537599</v>
      </c>
      <c r="I611" s="261">
        <v>1.0689158955848499</v>
      </c>
      <c r="J611" s="261">
        <v>0.214133246722855</v>
      </c>
      <c r="K611" s="261">
        <v>1.8893523710550499E-2</v>
      </c>
      <c r="L611" s="261">
        <v>2.0000005732018801E-3</v>
      </c>
      <c r="M611" s="261">
        <v>2.0000005732018801E-3</v>
      </c>
      <c r="N611" s="261">
        <v>1.5750004513964799E-2</v>
      </c>
      <c r="O611" s="261">
        <v>1.5750004513964799E-2</v>
      </c>
      <c r="P611" s="261">
        <v>0.223815401937453</v>
      </c>
    </row>
    <row r="612" spans="1:16" x14ac:dyDescent="0.25">
      <c r="A612" s="259">
        <v>2028</v>
      </c>
      <c r="B612" s="259">
        <v>1990</v>
      </c>
      <c r="C612" s="260" t="str">
        <f t="shared" si="9"/>
        <v>2028_1990</v>
      </c>
      <c r="D612" s="261">
        <v>3.3619603902772993E-2</v>
      </c>
      <c r="E612" s="261">
        <v>4.8278744422932784E-2</v>
      </c>
      <c r="F612" s="261">
        <v>0.33858015819058801</v>
      </c>
      <c r="G612" s="261">
        <v>0.37074986460123499</v>
      </c>
      <c r="H612" s="261">
        <v>1.2987975495258599</v>
      </c>
      <c r="I612" s="261">
        <v>1.0660371300564599</v>
      </c>
      <c r="J612" s="261">
        <v>0.20989535745042301</v>
      </c>
      <c r="K612" s="261">
        <v>1.8920636520518098E-2</v>
      </c>
      <c r="L612" s="261">
        <v>2.0000005732018801E-3</v>
      </c>
      <c r="M612" s="261">
        <v>2.0000005732018801E-3</v>
      </c>
      <c r="N612" s="261">
        <v>1.5750004513964799E-2</v>
      </c>
      <c r="O612" s="261">
        <v>1.5750004513964799E-2</v>
      </c>
      <c r="P612" s="261">
        <v>0.219385894117477</v>
      </c>
    </row>
    <row r="613" spans="1:16" x14ac:dyDescent="0.25">
      <c r="A613" s="259">
        <v>2028</v>
      </c>
      <c r="B613" s="259">
        <v>1991</v>
      </c>
      <c r="C613" s="260" t="str">
        <f t="shared" si="9"/>
        <v>2028_1991</v>
      </c>
      <c r="D613" s="261">
        <v>3.3967025668671193E-2</v>
      </c>
      <c r="E613" s="261">
        <v>4.8100125856084988E-2</v>
      </c>
      <c r="F613" s="261">
        <v>0.34374030248364201</v>
      </c>
      <c r="G613" s="261">
        <v>0.36989032109616099</v>
      </c>
      <c r="H613" s="261">
        <v>1.2845651580750601</v>
      </c>
      <c r="I613" s="261">
        <v>1.06586060416558</v>
      </c>
      <c r="J613" s="261">
        <v>0.21309427594781699</v>
      </c>
      <c r="K613" s="261">
        <v>1.05706577260116E-2</v>
      </c>
      <c r="L613" s="261">
        <v>2.0000005732018801E-3</v>
      </c>
      <c r="M613" s="261">
        <v>2.0000005732018801E-3</v>
      </c>
      <c r="N613" s="261">
        <v>1.5750004513964799E-2</v>
      </c>
      <c r="O613" s="261">
        <v>1.5750004513964799E-2</v>
      </c>
      <c r="P613" s="261">
        <v>0.22272945351433199</v>
      </c>
    </row>
    <row r="614" spans="1:16" x14ac:dyDescent="0.25">
      <c r="A614" s="259">
        <v>2028</v>
      </c>
      <c r="B614" s="259">
        <v>1992</v>
      </c>
      <c r="C614" s="260" t="str">
        <f t="shared" si="9"/>
        <v>2028_1992</v>
      </c>
      <c r="D614" s="261">
        <v>3.3923795676389944E-2</v>
      </c>
      <c r="E614" s="261">
        <v>4.7948520653548772E-2</v>
      </c>
      <c r="F614" s="261">
        <v>0.34257842841938602</v>
      </c>
      <c r="G614" s="261">
        <v>0.36958338384234701</v>
      </c>
      <c r="H614" s="261">
        <v>1.2901864178464</v>
      </c>
      <c r="I614" s="261">
        <v>1.06603600682627</v>
      </c>
      <c r="J614" s="261">
        <v>0.212373997555449</v>
      </c>
      <c r="K614" s="261">
        <v>1.0555152146217101E-2</v>
      </c>
      <c r="L614" s="261">
        <v>2.0000005732018801E-3</v>
      </c>
      <c r="M614" s="261">
        <v>2.0000005732018801E-3</v>
      </c>
      <c r="N614" s="261">
        <v>1.5750004513964799E-2</v>
      </c>
      <c r="O614" s="261">
        <v>1.5750004513964799E-2</v>
      </c>
      <c r="P614" s="261">
        <v>0.22197660732924901</v>
      </c>
    </row>
    <row r="615" spans="1:16" x14ac:dyDescent="0.25">
      <c r="A615" s="259">
        <v>2028</v>
      </c>
      <c r="B615" s="259">
        <v>1993</v>
      </c>
      <c r="C615" s="260" t="str">
        <f t="shared" si="9"/>
        <v>2028_1993</v>
      </c>
      <c r="D615" s="261">
        <v>2.834211821290078E-2</v>
      </c>
      <c r="E615" s="261">
        <v>4.4771096552383746E-2</v>
      </c>
      <c r="F615" s="261">
        <v>8.9394637501720497E-2</v>
      </c>
      <c r="G615" s="261">
        <v>0.37080003940065498</v>
      </c>
      <c r="H615" s="261">
        <v>1.68434700985883</v>
      </c>
      <c r="I615" s="261">
        <v>1.0669816868739801</v>
      </c>
      <c r="J615" s="261">
        <v>5.2362378024888301E-2</v>
      </c>
      <c r="K615" s="261">
        <v>1.05414766842424E-2</v>
      </c>
      <c r="L615" s="261">
        <v>2.0000005732018801E-3</v>
      </c>
      <c r="M615" s="261">
        <v>2.0000005732018801E-3</v>
      </c>
      <c r="N615" s="261">
        <v>1.5750004513964799E-2</v>
      </c>
      <c r="O615" s="261">
        <v>1.5750004513964799E-2</v>
      </c>
      <c r="P615" s="261">
        <v>5.47299724045626E-2</v>
      </c>
    </row>
    <row r="616" spans="1:16" x14ac:dyDescent="0.25">
      <c r="A616" s="259">
        <v>2028</v>
      </c>
      <c r="B616" s="259">
        <v>1994</v>
      </c>
      <c r="C616" s="260" t="str">
        <f t="shared" si="9"/>
        <v>2028_1994</v>
      </c>
      <c r="D616" s="261">
        <v>2.8475023944313879E-2</v>
      </c>
      <c r="E616" s="261">
        <v>4.4571896733363987E-2</v>
      </c>
      <c r="F616" s="261">
        <v>8.9757615463394794E-2</v>
      </c>
      <c r="G616" s="261">
        <v>0.376695459065094</v>
      </c>
      <c r="H616" s="261">
        <v>1.6954183031060599</v>
      </c>
      <c r="I616" s="261">
        <v>1.05087377816882</v>
      </c>
      <c r="J616" s="261">
        <v>5.2574990210306399E-2</v>
      </c>
      <c r="K616" s="261">
        <v>1.0645493690969199E-2</v>
      </c>
      <c r="L616" s="261">
        <v>2.0000005732018801E-3</v>
      </c>
      <c r="M616" s="261">
        <v>2.0000005732018801E-3</v>
      </c>
      <c r="N616" s="261">
        <v>1.5750004513964799E-2</v>
      </c>
      <c r="O616" s="261">
        <v>1.5750004513964799E-2</v>
      </c>
      <c r="P616" s="261">
        <v>5.4952197969552703E-2</v>
      </c>
    </row>
    <row r="617" spans="1:16" x14ac:dyDescent="0.25">
      <c r="A617" s="259">
        <v>2028</v>
      </c>
      <c r="B617" s="259">
        <v>1995</v>
      </c>
      <c r="C617" s="260" t="str">
        <f t="shared" si="9"/>
        <v>2028_1995</v>
      </c>
      <c r="D617" s="261">
        <v>2.8617136038353898E-2</v>
      </c>
      <c r="E617" s="261">
        <v>4.4395075987983618E-2</v>
      </c>
      <c r="F617" s="261">
        <v>9.0388170409801905E-2</v>
      </c>
      <c r="G617" s="261">
        <v>0.37897457388093803</v>
      </c>
      <c r="H617" s="261">
        <v>1.6852835928874601</v>
      </c>
      <c r="I617" s="261">
        <v>1.04384017796879</v>
      </c>
      <c r="J617" s="261">
        <v>5.29443340254609E-2</v>
      </c>
      <c r="K617" s="261">
        <v>1.0690168765071E-2</v>
      </c>
      <c r="L617" s="261">
        <v>2.0000005732018801E-3</v>
      </c>
      <c r="M617" s="261">
        <v>2.0000005732018801E-3</v>
      </c>
      <c r="N617" s="261">
        <v>1.5750004513964799E-2</v>
      </c>
      <c r="O617" s="261">
        <v>1.5750004513964799E-2</v>
      </c>
      <c r="P617" s="261">
        <v>5.53382418730895E-2</v>
      </c>
    </row>
    <row r="618" spans="1:16" x14ac:dyDescent="0.25">
      <c r="A618" s="259">
        <v>2028</v>
      </c>
      <c r="B618" s="259">
        <v>1996</v>
      </c>
      <c r="C618" s="260" t="str">
        <f t="shared" si="9"/>
        <v>2028_1996</v>
      </c>
      <c r="D618" s="261">
        <v>2.8341909716534802E-2</v>
      </c>
      <c r="E618" s="261">
        <v>4.4543848861782372E-2</v>
      </c>
      <c r="F618" s="261">
        <v>8.9234264724690607E-2</v>
      </c>
      <c r="G618" s="261">
        <v>0.439687315290965</v>
      </c>
      <c r="H618" s="261">
        <v>1.7016053658630299</v>
      </c>
      <c r="I618" s="261">
        <v>1.1727885014730399</v>
      </c>
      <c r="J618" s="261">
        <v>5.2268440623155797E-2</v>
      </c>
      <c r="K618" s="261">
        <v>3.0468742707115198E-3</v>
      </c>
      <c r="L618" s="261">
        <v>2.0000005732018801E-3</v>
      </c>
      <c r="M618" s="261">
        <v>2.0000005732018801E-3</v>
      </c>
      <c r="N618" s="261">
        <v>1.5750004513964799E-2</v>
      </c>
      <c r="O618" s="261">
        <v>1.5750004513964799E-2</v>
      </c>
      <c r="P618" s="261">
        <v>5.4631787570364701E-2</v>
      </c>
    </row>
    <row r="619" spans="1:16" x14ac:dyDescent="0.25">
      <c r="A619" s="259">
        <v>2028</v>
      </c>
      <c r="B619" s="259">
        <v>1997</v>
      </c>
      <c r="C619" s="260" t="str">
        <f t="shared" si="9"/>
        <v>2028_1997</v>
      </c>
      <c r="D619" s="261">
        <v>2.8330908624963874E-2</v>
      </c>
      <c r="E619" s="261">
        <v>4.3809083612052414E-2</v>
      </c>
      <c r="F619" s="261">
        <v>8.9151905918149005E-2</v>
      </c>
      <c r="G619" s="261">
        <v>0.33111299844592001</v>
      </c>
      <c r="H619" s="261">
        <v>1.7034424709143701</v>
      </c>
      <c r="I619" s="261">
        <v>0.908779487356836</v>
      </c>
      <c r="J619" s="261">
        <v>5.2220199441331799E-2</v>
      </c>
      <c r="K619" s="261">
        <v>3.0440216890083799E-3</v>
      </c>
      <c r="L619" s="261">
        <v>2.0000005732018801E-3</v>
      </c>
      <c r="M619" s="261">
        <v>2.0000005732018801E-3</v>
      </c>
      <c r="N619" s="261">
        <v>1.5750004513964799E-2</v>
      </c>
      <c r="O619" s="261">
        <v>1.5750004513964799E-2</v>
      </c>
      <c r="P619" s="261">
        <v>5.4581365136365703E-2</v>
      </c>
    </row>
    <row r="620" spans="1:16" x14ac:dyDescent="0.25">
      <c r="A620" s="259">
        <v>2028</v>
      </c>
      <c r="B620" s="259">
        <v>1998</v>
      </c>
      <c r="C620" s="260" t="str">
        <f t="shared" si="9"/>
        <v>2028_1998</v>
      </c>
      <c r="D620" s="261">
        <v>2.8246339874696477E-2</v>
      </c>
      <c r="E620" s="261">
        <v>4.2890247333750887E-2</v>
      </c>
      <c r="F620" s="261">
        <v>8.8814359487620106E-2</v>
      </c>
      <c r="G620" s="261">
        <v>0.23044917618799099</v>
      </c>
      <c r="H620" s="261">
        <v>1.71157544883548</v>
      </c>
      <c r="I620" s="261">
        <v>0.66108895244245502</v>
      </c>
      <c r="J620" s="261">
        <v>5.2022483624250902E-2</v>
      </c>
      <c r="K620" s="261">
        <v>3.0430448668518901E-3</v>
      </c>
      <c r="L620" s="261">
        <v>2.0000005732018801E-3</v>
      </c>
      <c r="M620" s="261">
        <v>2.0000005732018801E-3</v>
      </c>
      <c r="N620" s="261">
        <v>1.5750004513964799E-2</v>
      </c>
      <c r="O620" s="261">
        <v>1.5750004513964799E-2</v>
      </c>
      <c r="P620" s="261">
        <v>5.4374709487387297E-2</v>
      </c>
    </row>
    <row r="621" spans="1:16" x14ac:dyDescent="0.25">
      <c r="A621" s="259">
        <v>2028</v>
      </c>
      <c r="B621" s="259">
        <v>1999</v>
      </c>
      <c r="C621" s="260" t="str">
        <f t="shared" si="9"/>
        <v>2028_1999</v>
      </c>
      <c r="D621" s="261">
        <v>2.8270958426098124E-2</v>
      </c>
      <c r="E621" s="261">
        <v>4.1995244270087523E-2</v>
      </c>
      <c r="F621" s="261">
        <v>8.88905613799989E-2</v>
      </c>
      <c r="G621" s="261">
        <v>0.13118451172187401</v>
      </c>
      <c r="H621" s="261">
        <v>1.71067770139953</v>
      </c>
      <c r="I621" s="261">
        <v>0.41735538822584201</v>
      </c>
      <c r="J621" s="261">
        <v>5.2067118430168299E-2</v>
      </c>
      <c r="K621" s="261">
        <v>3.0456451300221502E-3</v>
      </c>
      <c r="L621" s="261">
        <v>2.0000005732018801E-3</v>
      </c>
      <c r="M621" s="261">
        <v>2.0000005732018801E-3</v>
      </c>
      <c r="N621" s="261">
        <v>1.5750004513964799E-2</v>
      </c>
      <c r="O621" s="261">
        <v>1.5750004513964799E-2</v>
      </c>
      <c r="P621" s="261">
        <v>5.4421362481164297E-2</v>
      </c>
    </row>
    <row r="622" spans="1:16" x14ac:dyDescent="0.25">
      <c r="A622" s="259">
        <v>2028</v>
      </c>
      <c r="B622" s="259">
        <v>2000</v>
      </c>
      <c r="C622" s="260" t="str">
        <f t="shared" si="9"/>
        <v>2028_2000</v>
      </c>
      <c r="D622" s="261">
        <v>2.8255585497388176E-2</v>
      </c>
      <c r="E622" s="261">
        <v>4.2331302774500611E-2</v>
      </c>
      <c r="F622" s="261">
        <v>8.8901181156587503E-2</v>
      </c>
      <c r="G622" s="261">
        <v>3.9810843828962598E-2</v>
      </c>
      <c r="H622" s="261">
        <v>1.7115656199403599</v>
      </c>
      <c r="I622" s="261">
        <v>0.19302689931542599</v>
      </c>
      <c r="J622" s="261">
        <v>5.2073338901236901E-2</v>
      </c>
      <c r="K622" s="261">
        <v>3.0431248228924E-3</v>
      </c>
      <c r="L622" s="261">
        <v>2.0000005732018801E-3</v>
      </c>
      <c r="M622" s="261">
        <v>2.0000005732018801E-3</v>
      </c>
      <c r="N622" s="261">
        <v>1.5750004513964799E-2</v>
      </c>
      <c r="O622" s="261">
        <v>1.5750004513964799E-2</v>
      </c>
      <c r="P622" s="261">
        <v>5.4427864214331802E-2</v>
      </c>
    </row>
    <row r="623" spans="1:16" x14ac:dyDescent="0.25">
      <c r="A623" s="259">
        <v>2028</v>
      </c>
      <c r="B623" s="259">
        <v>2001</v>
      </c>
      <c r="C623" s="260" t="str">
        <f t="shared" si="9"/>
        <v>2028_2001</v>
      </c>
      <c r="D623" s="261">
        <v>2.8200420930927523E-2</v>
      </c>
      <c r="E623" s="261">
        <v>4.2200412287002061E-2</v>
      </c>
      <c r="F623" s="261">
        <v>8.8692039966097605E-2</v>
      </c>
      <c r="G623" s="261">
        <v>3.7456050528776E-2</v>
      </c>
      <c r="H623" s="261">
        <v>1.7142738497299499</v>
      </c>
      <c r="I623" s="261">
        <v>0.18440480532407799</v>
      </c>
      <c r="J623" s="261">
        <v>5.1950835690943199E-2</v>
      </c>
      <c r="K623" s="261">
        <v>3.0386877655153902E-3</v>
      </c>
      <c r="L623" s="261">
        <v>2.0000005732018801E-3</v>
      </c>
      <c r="M623" s="261">
        <v>2.0000005732018801E-3</v>
      </c>
      <c r="N623" s="261">
        <v>1.5750004513964799E-2</v>
      </c>
      <c r="O623" s="261">
        <v>1.5750004513964799E-2</v>
      </c>
      <c r="P623" s="261">
        <v>5.4299821952468498E-2</v>
      </c>
    </row>
    <row r="624" spans="1:16" x14ac:dyDescent="0.25">
      <c r="A624" s="259">
        <v>2028</v>
      </c>
      <c r="B624" s="259">
        <v>2002</v>
      </c>
      <c r="C624" s="260" t="str">
        <f t="shared" si="9"/>
        <v>2028_2002</v>
      </c>
      <c r="D624" s="261">
        <v>2.8180088448998705E-2</v>
      </c>
      <c r="E624" s="261">
        <v>4.2109302940265589E-2</v>
      </c>
      <c r="F624" s="261">
        <v>8.8478715467532804E-2</v>
      </c>
      <c r="G624" s="261">
        <v>3.6185526240785401E-2</v>
      </c>
      <c r="H624" s="261">
        <v>1.71878282677312</v>
      </c>
      <c r="I624" s="261">
        <v>0.179476749400313</v>
      </c>
      <c r="J624" s="261">
        <v>5.1825882132788201E-2</v>
      </c>
      <c r="K624" s="261">
        <v>3.0422532419461601E-3</v>
      </c>
      <c r="L624" s="261">
        <v>2.0000005732018801E-3</v>
      </c>
      <c r="M624" s="261">
        <v>2.0000005732018801E-3</v>
      </c>
      <c r="N624" s="261">
        <v>1.5750004513964799E-2</v>
      </c>
      <c r="O624" s="261">
        <v>1.5750004513964799E-2</v>
      </c>
      <c r="P624" s="261">
        <v>5.4169218548886899E-2</v>
      </c>
    </row>
    <row r="625" spans="1:16" x14ac:dyDescent="0.25">
      <c r="A625" s="259">
        <v>2028</v>
      </c>
      <c r="B625" s="259">
        <v>2003</v>
      </c>
      <c r="C625" s="260" t="str">
        <f t="shared" si="9"/>
        <v>2028_2003</v>
      </c>
      <c r="D625" s="261">
        <v>2.8104823610274554E-2</v>
      </c>
      <c r="E625" s="261">
        <v>4.2201450675510961E-2</v>
      </c>
      <c r="F625" s="261">
        <v>8.8241702389940196E-2</v>
      </c>
      <c r="G625" s="261">
        <v>3.2579391785220298E-2</v>
      </c>
      <c r="H625" s="261">
        <v>1.7206021363758399</v>
      </c>
      <c r="I625" s="261">
        <v>0.16411885159870701</v>
      </c>
      <c r="J625" s="261">
        <v>5.1687053130148E-2</v>
      </c>
      <c r="K625" s="261">
        <v>3.04741545234601E-3</v>
      </c>
      <c r="L625" s="261">
        <v>2.0000005732018801E-3</v>
      </c>
      <c r="M625" s="261">
        <v>2.0000005732018801E-3</v>
      </c>
      <c r="N625" s="261">
        <v>1.5750004513964799E-2</v>
      </c>
      <c r="O625" s="261">
        <v>1.5750004513964799E-2</v>
      </c>
      <c r="P625" s="261">
        <v>5.40241123147919E-2</v>
      </c>
    </row>
    <row r="626" spans="1:16" x14ac:dyDescent="0.25">
      <c r="A626" s="259">
        <v>2028</v>
      </c>
      <c r="B626" s="259">
        <v>2004</v>
      </c>
      <c r="C626" s="260" t="str">
        <f t="shared" si="9"/>
        <v>2028_2004</v>
      </c>
      <c r="D626" s="261">
        <v>2.8277135777625376E-2</v>
      </c>
      <c r="E626" s="261">
        <v>4.3887694213050277E-2</v>
      </c>
      <c r="F626" s="261">
        <v>8.8997645940739806E-2</v>
      </c>
      <c r="G626" s="261">
        <v>7.8485764677455501E-3</v>
      </c>
      <c r="H626" s="261">
        <v>1.71366176035192</v>
      </c>
      <c r="I626" s="261">
        <v>3.4807348347205301E-2</v>
      </c>
      <c r="J626" s="261">
        <v>5.2129842575674601E-2</v>
      </c>
      <c r="K626" s="261">
        <v>2.03017813173943E-4</v>
      </c>
      <c r="L626" s="261">
        <v>2.0000005732018801E-3</v>
      </c>
      <c r="M626" s="261">
        <v>2.0000005732018801E-3</v>
      </c>
      <c r="N626" s="261">
        <v>1.5750004513964799E-2</v>
      </c>
      <c r="O626" s="261">
        <v>1.5750004513964799E-2</v>
      </c>
      <c r="P626" s="261">
        <v>5.4486922734196197E-2</v>
      </c>
    </row>
    <row r="627" spans="1:16" x14ac:dyDescent="0.25">
      <c r="A627" s="259">
        <v>2028</v>
      </c>
      <c r="B627" s="259">
        <v>2005</v>
      </c>
      <c r="C627" s="260" t="str">
        <f t="shared" si="9"/>
        <v>2028_2005</v>
      </c>
      <c r="D627" s="261">
        <v>2.7071542391250831E-2</v>
      </c>
      <c r="E627" s="261">
        <v>4.1972624728833847E-2</v>
      </c>
      <c r="F627" s="261">
        <v>8.8808758339576993E-2</v>
      </c>
      <c r="G627" s="261">
        <v>7.3582561728082899E-3</v>
      </c>
      <c r="H627" s="261">
        <v>1.7134208261925099</v>
      </c>
      <c r="I627" s="261">
        <v>3.4092883456805299E-2</v>
      </c>
      <c r="J627" s="261">
        <v>5.2019202785048298E-2</v>
      </c>
      <c r="K627" s="261">
        <v>2.02914406367348E-4</v>
      </c>
      <c r="L627" s="261">
        <v>2.0000005732018801E-3</v>
      </c>
      <c r="M627" s="261">
        <v>2.0000005732018801E-3</v>
      </c>
      <c r="N627" s="261">
        <v>1.5750004513964799E-2</v>
      </c>
      <c r="O627" s="261">
        <v>1.5750004513964799E-2</v>
      </c>
      <c r="P627" s="261">
        <v>5.4371280303194602E-2</v>
      </c>
    </row>
    <row r="628" spans="1:16" x14ac:dyDescent="0.25">
      <c r="A628" s="259">
        <v>2028</v>
      </c>
      <c r="B628" s="259">
        <v>2006</v>
      </c>
      <c r="C628" s="260" t="str">
        <f t="shared" si="9"/>
        <v>2028_2006</v>
      </c>
      <c r="D628" s="261">
        <v>2.7562695892148246E-2</v>
      </c>
      <c r="E628" s="261">
        <v>4.2383764140486571E-2</v>
      </c>
      <c r="F628" s="261">
        <v>8.8866828534433701E-2</v>
      </c>
      <c r="G628" s="261">
        <v>6.5105154741360903E-3</v>
      </c>
      <c r="H628" s="261">
        <v>1.7131259361670701</v>
      </c>
      <c r="I628" s="261">
        <v>2.92544025013152E-2</v>
      </c>
      <c r="J628" s="261">
        <v>5.2053217056821699E-2</v>
      </c>
      <c r="K628" s="261">
        <v>2.0280728718822299E-4</v>
      </c>
      <c r="L628" s="261">
        <v>2.0000005732018801E-3</v>
      </c>
      <c r="M628" s="261">
        <v>2.0000005732018801E-3</v>
      </c>
      <c r="N628" s="261">
        <v>1.5750004513964799E-2</v>
      </c>
      <c r="O628" s="261">
        <v>1.5750004513964799E-2</v>
      </c>
      <c r="P628" s="261">
        <v>5.4406832549401499E-2</v>
      </c>
    </row>
    <row r="629" spans="1:16" x14ac:dyDescent="0.25">
      <c r="A629" s="259">
        <v>2028</v>
      </c>
      <c r="B629" s="259">
        <v>2007</v>
      </c>
      <c r="C629" s="260" t="str">
        <f t="shared" si="9"/>
        <v>2028_2007</v>
      </c>
      <c r="D629" s="261">
        <v>2.6447773760223788E-2</v>
      </c>
      <c r="E629" s="261">
        <v>4.1007108573449934E-2</v>
      </c>
      <c r="F629" s="261">
        <v>8.8314193349722001E-2</v>
      </c>
      <c r="G629" s="261">
        <v>6.6465809152156498E-3</v>
      </c>
      <c r="H629" s="261">
        <v>1.7048235797432201</v>
      </c>
      <c r="I629" s="261">
        <v>3.2157474115451501E-2</v>
      </c>
      <c r="J629" s="261">
        <v>5.1729514279334997E-2</v>
      </c>
      <c r="K629" s="261">
        <v>2.03072736934877E-4</v>
      </c>
      <c r="L629" s="261">
        <v>2.0000005732018801E-3</v>
      </c>
      <c r="M629" s="261">
        <v>2.0000005732018801E-3</v>
      </c>
      <c r="N629" s="261">
        <v>1.5750004513964799E-2</v>
      </c>
      <c r="O629" s="261">
        <v>1.5750004513964799E-2</v>
      </c>
      <c r="P629" s="261">
        <v>5.4068493368726503E-2</v>
      </c>
    </row>
    <row r="630" spans="1:16" x14ac:dyDescent="0.25">
      <c r="A630" s="259">
        <v>2028</v>
      </c>
      <c r="B630" s="259">
        <v>2008</v>
      </c>
      <c r="C630" s="260" t="str">
        <f t="shared" si="9"/>
        <v>2028_2008</v>
      </c>
      <c r="D630" s="261">
        <v>2.5855069504106962E-2</v>
      </c>
      <c r="E630" s="261">
        <v>3.9755272765567513E-2</v>
      </c>
      <c r="F630" s="261">
        <v>1.76622298094882E-2</v>
      </c>
      <c r="G630" s="261">
        <v>6.3289466625693902E-3</v>
      </c>
      <c r="H630" s="261">
        <v>3.49081530826367E-2</v>
      </c>
      <c r="I630" s="261">
        <v>3.2206237456472199E-2</v>
      </c>
      <c r="J630" s="261">
        <v>5.7704247933340396E-3</v>
      </c>
      <c r="K630" s="261">
        <v>2.3182956626482501E-4</v>
      </c>
      <c r="L630" s="261">
        <v>2.0000005732018801E-3</v>
      </c>
      <c r="M630" s="261">
        <v>2.0000005732018801E-3</v>
      </c>
      <c r="N630" s="261">
        <v>1.5750004513964799E-2</v>
      </c>
      <c r="O630" s="261">
        <v>1.5750004513964799E-2</v>
      </c>
      <c r="P630" s="261">
        <v>6.03133779660782E-3</v>
      </c>
    </row>
    <row r="631" spans="1:16" x14ac:dyDescent="0.25">
      <c r="A631" s="259">
        <v>2028</v>
      </c>
      <c r="B631" s="259">
        <v>2009</v>
      </c>
      <c r="C631" s="260" t="str">
        <f t="shared" si="9"/>
        <v>2028_2009</v>
      </c>
      <c r="D631" s="261">
        <v>2.5281852869248389E-2</v>
      </c>
      <c r="E631" s="261">
        <v>3.8871729317133757E-2</v>
      </c>
      <c r="F631" s="261">
        <v>1.7490753919925599E-2</v>
      </c>
      <c r="G631" s="261">
        <v>6.0290825943076602E-3</v>
      </c>
      <c r="H631" s="261">
        <v>3.4615996168207701E-2</v>
      </c>
      <c r="I631" s="261">
        <v>3.0963109860906501E-2</v>
      </c>
      <c r="J631" s="261">
        <v>5.6822464458342698E-3</v>
      </c>
      <c r="K631" s="261">
        <v>2.6054620781352502E-4</v>
      </c>
      <c r="L631" s="261">
        <v>2.0000005732018801E-3</v>
      </c>
      <c r="M631" s="261">
        <v>2.0000005732018801E-3</v>
      </c>
      <c r="N631" s="261">
        <v>1.5750004513964799E-2</v>
      </c>
      <c r="O631" s="261">
        <v>1.5750004513964799E-2</v>
      </c>
      <c r="P631" s="261">
        <v>5.9391724155197301E-3</v>
      </c>
    </row>
    <row r="632" spans="1:16" x14ac:dyDescent="0.25">
      <c r="A632" s="259">
        <v>2028</v>
      </c>
      <c r="B632" s="259">
        <v>2010</v>
      </c>
      <c r="C632" s="260" t="str">
        <f t="shared" si="9"/>
        <v>2028_2010</v>
      </c>
      <c r="D632" s="261">
        <v>2.4009767939467241E-2</v>
      </c>
      <c r="E632" s="261">
        <v>3.6831453863686407E-2</v>
      </c>
      <c r="F632" s="261">
        <v>1.7355533884369601E-2</v>
      </c>
      <c r="G632" s="261">
        <v>5.7750341527581196E-3</v>
      </c>
      <c r="H632" s="261">
        <v>3.4480872765097897E-2</v>
      </c>
      <c r="I632" s="261">
        <v>3.04001371068198E-2</v>
      </c>
      <c r="J632" s="261">
        <v>5.61314036004392E-3</v>
      </c>
      <c r="K632" s="261">
        <v>3.1729054668765702E-4</v>
      </c>
      <c r="L632" s="261">
        <v>2.0000005732018801E-3</v>
      </c>
      <c r="M632" s="261">
        <v>2.0000005732018801E-3</v>
      </c>
      <c r="N632" s="261">
        <v>1.5750004513964799E-2</v>
      </c>
      <c r="O632" s="261">
        <v>1.5750004513964799E-2</v>
      </c>
      <c r="P632" s="261">
        <v>5.8669416591836604E-3</v>
      </c>
    </row>
    <row r="633" spans="1:16" x14ac:dyDescent="0.25">
      <c r="A633" s="259">
        <v>2028</v>
      </c>
      <c r="B633" s="259">
        <v>2011</v>
      </c>
      <c r="C633" s="260" t="str">
        <f t="shared" si="9"/>
        <v>2028_2011</v>
      </c>
      <c r="D633" s="261">
        <v>2.4827791610304715E-2</v>
      </c>
      <c r="E633" s="261">
        <v>3.8058082006783393E-2</v>
      </c>
      <c r="F633" s="261">
        <v>1.6952747316402401E-2</v>
      </c>
      <c r="G633" s="261">
        <v>6.1199182620524E-3</v>
      </c>
      <c r="H633" s="261">
        <v>3.4084818988187597E-2</v>
      </c>
      <c r="I633" s="261">
        <v>2.9577151237807901E-2</v>
      </c>
      <c r="J633" s="261">
        <v>5.5117229694278203E-3</v>
      </c>
      <c r="K633" s="261">
        <v>4.3068174403097098E-4</v>
      </c>
      <c r="L633" s="261">
        <v>2.0000005732018801E-3</v>
      </c>
      <c r="M633" s="261">
        <v>2.0000005732018801E-3</v>
      </c>
      <c r="N633" s="261">
        <v>1.5750004513964799E-2</v>
      </c>
      <c r="O633" s="261">
        <v>1.5750004513964799E-2</v>
      </c>
      <c r="P633" s="261">
        <v>5.7609386241969001E-3</v>
      </c>
    </row>
    <row r="634" spans="1:16" x14ac:dyDescent="0.25">
      <c r="A634" s="259">
        <v>2028</v>
      </c>
      <c r="B634" s="259">
        <v>2012</v>
      </c>
      <c r="C634" s="260" t="str">
        <f t="shared" si="9"/>
        <v>2028_2012</v>
      </c>
      <c r="D634" s="261">
        <v>2.2707060217194663E-2</v>
      </c>
      <c r="E634" s="261">
        <v>3.4770955442453427E-2</v>
      </c>
      <c r="F634" s="261">
        <v>1.66846558710925E-2</v>
      </c>
      <c r="G634" s="261">
        <v>5.6029849822575402E-3</v>
      </c>
      <c r="H634" s="261">
        <v>3.3802867268048098E-2</v>
      </c>
      <c r="I634" s="261">
        <v>2.9222712818706999E-2</v>
      </c>
      <c r="J634" s="261">
        <v>5.4144134117728197E-3</v>
      </c>
      <c r="K634" s="261">
        <v>6.2847092498977402E-4</v>
      </c>
      <c r="L634" s="261">
        <v>2.0000005732018801E-3</v>
      </c>
      <c r="M634" s="261">
        <v>2.0000005732018801E-3</v>
      </c>
      <c r="N634" s="261">
        <v>1.5750004513964799E-2</v>
      </c>
      <c r="O634" s="261">
        <v>1.5750004513964799E-2</v>
      </c>
      <c r="P634" s="261">
        <v>5.65922916014951E-3</v>
      </c>
    </row>
    <row r="635" spans="1:16" x14ac:dyDescent="0.25">
      <c r="A635" s="259">
        <v>2028</v>
      </c>
      <c r="B635" s="259">
        <v>2013</v>
      </c>
      <c r="C635" s="260" t="str">
        <f t="shared" si="9"/>
        <v>2028_2013</v>
      </c>
      <c r="D635" s="261">
        <v>2.2027088459370729E-2</v>
      </c>
      <c r="E635" s="261">
        <v>3.3783464333040969E-2</v>
      </c>
      <c r="F635" s="261">
        <v>1.6205392305089099E-2</v>
      </c>
      <c r="G635" s="261">
        <v>5.3198188406470099E-3</v>
      </c>
      <c r="H635" s="261">
        <v>3.3289959565694298E-2</v>
      </c>
      <c r="I635" s="261">
        <v>2.8497205066228201E-2</v>
      </c>
      <c r="J635" s="261">
        <v>5.2852595728416704E-3</v>
      </c>
      <c r="K635" s="261">
        <v>9.4052062134080598E-4</v>
      </c>
      <c r="L635" s="261">
        <v>2.0000005732018801E-3</v>
      </c>
      <c r="M635" s="261">
        <v>2.0000005732018801E-3</v>
      </c>
      <c r="N635" s="261">
        <v>1.5750004513964799E-2</v>
      </c>
      <c r="O635" s="261">
        <v>1.5750004513964799E-2</v>
      </c>
      <c r="P635" s="261">
        <v>5.52423555773357E-3</v>
      </c>
    </row>
    <row r="636" spans="1:16" x14ac:dyDescent="0.25">
      <c r="A636" s="259">
        <v>2028</v>
      </c>
      <c r="B636" s="259">
        <v>2014</v>
      </c>
      <c r="C636" s="260" t="str">
        <f t="shared" si="9"/>
        <v>2028_2014</v>
      </c>
      <c r="D636" s="261">
        <v>2.2122101414681974E-2</v>
      </c>
      <c r="E636" s="261">
        <v>3.3811115784741157E-2</v>
      </c>
      <c r="F636" s="261">
        <v>1.6189187278149601E-2</v>
      </c>
      <c r="G636" s="261">
        <v>5.4225551723604297E-3</v>
      </c>
      <c r="H636" s="261">
        <v>3.32801852032076E-2</v>
      </c>
      <c r="I636" s="261">
        <v>2.7689823513645E-2</v>
      </c>
      <c r="J636" s="261">
        <v>5.2041062866985599E-3</v>
      </c>
      <c r="K636" s="261">
        <v>1.3127507932590701E-3</v>
      </c>
      <c r="L636" s="261">
        <v>2.0000005732018801E-3</v>
      </c>
      <c r="M636" s="261">
        <v>2.0000005732018801E-3</v>
      </c>
      <c r="N636" s="261">
        <v>1.5750004513964799E-2</v>
      </c>
      <c r="O636" s="261">
        <v>1.5750004513964799E-2</v>
      </c>
      <c r="P636" s="261">
        <v>5.43941288010344E-3</v>
      </c>
    </row>
    <row r="637" spans="1:16" x14ac:dyDescent="0.25">
      <c r="A637" s="259">
        <v>2028</v>
      </c>
      <c r="B637" s="259">
        <v>2015</v>
      </c>
      <c r="C637" s="260" t="str">
        <f t="shared" si="9"/>
        <v>2028_2015</v>
      </c>
      <c r="D637" s="261">
        <v>2.1670684653404208E-2</v>
      </c>
      <c r="E637" s="261">
        <v>3.3177357449393714E-2</v>
      </c>
      <c r="F637" s="261">
        <v>1.5755917151054101E-2</v>
      </c>
      <c r="G637" s="261">
        <v>5.2272642546913302E-3</v>
      </c>
      <c r="H637" s="261">
        <v>3.2815071284958003E-2</v>
      </c>
      <c r="I637" s="261">
        <v>2.67897226534787E-2</v>
      </c>
      <c r="J637" s="261">
        <v>5.0675688596090998E-3</v>
      </c>
      <c r="K637" s="261">
        <v>1.65833094403779E-3</v>
      </c>
      <c r="L637" s="261">
        <v>2.0000005732018801E-3</v>
      </c>
      <c r="M637" s="261">
        <v>2.0000005732018801E-3</v>
      </c>
      <c r="N637" s="261">
        <v>1.5750004513964799E-2</v>
      </c>
      <c r="O637" s="261">
        <v>1.5750004513964799E-2</v>
      </c>
      <c r="P637" s="261">
        <v>5.2967018364368599E-3</v>
      </c>
    </row>
    <row r="638" spans="1:16" x14ac:dyDescent="0.25">
      <c r="A638" s="259">
        <v>2028</v>
      </c>
      <c r="B638" s="259">
        <v>2016</v>
      </c>
      <c r="C638" s="260" t="str">
        <f t="shared" si="9"/>
        <v>2028_2016</v>
      </c>
      <c r="D638" s="261">
        <v>2.11966635590762E-2</v>
      </c>
      <c r="E638" s="261">
        <v>3.2169866805472853E-2</v>
      </c>
      <c r="F638" s="261">
        <v>1.5919201007351599E-2</v>
      </c>
      <c r="G638" s="261">
        <v>5.1038842268821601E-3</v>
      </c>
      <c r="H638" s="261">
        <v>3.30252789167454E-2</v>
      </c>
      <c r="I638" s="261">
        <v>2.5902759386157E-2</v>
      </c>
      <c r="J638" s="261">
        <v>4.9969430247312902E-3</v>
      </c>
      <c r="K638" s="261">
        <v>1.9088802153560899E-3</v>
      </c>
      <c r="L638" s="261">
        <v>2.0000005732018801E-3</v>
      </c>
      <c r="M638" s="261">
        <v>2.0000005732018801E-3</v>
      </c>
      <c r="N638" s="261">
        <v>1.5750004513964799E-2</v>
      </c>
      <c r="O638" s="261">
        <v>1.5750004513964799E-2</v>
      </c>
      <c r="P638" s="261">
        <v>5.2228826147033601E-3</v>
      </c>
    </row>
    <row r="639" spans="1:16" x14ac:dyDescent="0.25">
      <c r="A639" s="259">
        <v>2028</v>
      </c>
      <c r="B639" s="259">
        <v>2017</v>
      </c>
      <c r="C639" s="260" t="str">
        <f t="shared" si="9"/>
        <v>2028_2017</v>
      </c>
      <c r="D639" s="261">
        <v>2.0471996241962095E-2</v>
      </c>
      <c r="E639" s="261">
        <v>3.1143442956658843E-2</v>
      </c>
      <c r="F639" s="261">
        <v>1.53563871617461E-2</v>
      </c>
      <c r="G639" s="261">
        <v>5.0104399384054499E-3</v>
      </c>
      <c r="H639" s="261">
        <v>3.2429742084842103E-2</v>
      </c>
      <c r="I639" s="261">
        <v>2.5306736448551501E-2</v>
      </c>
      <c r="J639" s="261">
        <v>4.8331953078966103E-3</v>
      </c>
      <c r="K639" s="261">
        <v>2.0392806461558199E-3</v>
      </c>
      <c r="L639" s="261">
        <v>2.0000005732018801E-3</v>
      </c>
      <c r="M639" s="261">
        <v>2.0000005732018801E-3</v>
      </c>
      <c r="N639" s="261">
        <v>1.5750004513964799E-2</v>
      </c>
      <c r="O639" s="261">
        <v>1.5750004513964799E-2</v>
      </c>
      <c r="P639" s="261">
        <v>5.0517309527331597E-3</v>
      </c>
    </row>
    <row r="640" spans="1:16" x14ac:dyDescent="0.25">
      <c r="A640" s="259">
        <v>2028</v>
      </c>
      <c r="B640" s="259">
        <v>2018</v>
      </c>
      <c r="C640" s="260" t="str">
        <f t="shared" si="9"/>
        <v>2028_2018</v>
      </c>
      <c r="D640" s="261">
        <v>1.9844466446482308E-2</v>
      </c>
      <c r="E640" s="261">
        <v>3.0165373872930012E-2</v>
      </c>
      <c r="F640" s="261">
        <v>1.4966435205388399E-2</v>
      </c>
      <c r="G640" s="261">
        <v>4.5807263947841197E-3</v>
      </c>
      <c r="H640" s="261">
        <v>3.2018131358863902E-2</v>
      </c>
      <c r="I640" s="261">
        <v>2.3292631054467099E-2</v>
      </c>
      <c r="J640" s="261">
        <v>4.6827058568754704E-3</v>
      </c>
      <c r="K640" s="261">
        <v>2.1241592843543799E-3</v>
      </c>
      <c r="L640" s="261">
        <v>2.0000005732018801E-3</v>
      </c>
      <c r="M640" s="261">
        <v>2.0000005732018801E-3</v>
      </c>
      <c r="N640" s="261">
        <v>1.5750004513964799E-2</v>
      </c>
      <c r="O640" s="261">
        <v>1.5750004513964799E-2</v>
      </c>
      <c r="P640" s="261">
        <v>4.8944370365238904E-3</v>
      </c>
    </row>
    <row r="641" spans="1:16" x14ac:dyDescent="0.25">
      <c r="A641" s="259">
        <v>2028</v>
      </c>
      <c r="B641" s="259">
        <v>2019</v>
      </c>
      <c r="C641" s="260" t="str">
        <f t="shared" si="9"/>
        <v>2028_2019</v>
      </c>
      <c r="D641" s="261">
        <v>1.92174197743109E-2</v>
      </c>
      <c r="E641" s="261">
        <v>2.9187102071339163E-2</v>
      </c>
      <c r="F641" s="261">
        <v>1.4556947578979801E-2</v>
      </c>
      <c r="G641" s="261">
        <v>4.1196812894102996E-3</v>
      </c>
      <c r="H641" s="261">
        <v>3.1586026168575497E-2</v>
      </c>
      <c r="I641" s="261">
        <v>2.1398325484959999E-2</v>
      </c>
      <c r="J641" s="261">
        <v>4.5236141675798897E-3</v>
      </c>
      <c r="K641" s="261">
        <v>2.0065289053499001E-3</v>
      </c>
      <c r="L641" s="261">
        <v>2.0000005732018801E-3</v>
      </c>
      <c r="M641" s="261">
        <v>2.0000005732018801E-3</v>
      </c>
      <c r="N641" s="261">
        <v>1.5750004513964799E-2</v>
      </c>
      <c r="O641" s="261">
        <v>1.5750004513964799E-2</v>
      </c>
      <c r="P641" s="261">
        <v>4.7281519269972696E-3</v>
      </c>
    </row>
    <row r="642" spans="1:16" x14ac:dyDescent="0.25">
      <c r="A642" s="259">
        <v>2028</v>
      </c>
      <c r="B642" s="259">
        <v>2020</v>
      </c>
      <c r="C642" s="260" t="str">
        <f t="shared" si="9"/>
        <v>2028_2020</v>
      </c>
      <c r="D642" s="261">
        <v>1.8588111923920392E-2</v>
      </c>
      <c r="E642" s="261">
        <v>2.8212035376080458E-2</v>
      </c>
      <c r="F642" s="261">
        <v>1.4113905195639801E-2</v>
      </c>
      <c r="G642" s="261">
        <v>3.6698998028495801E-3</v>
      </c>
      <c r="H642" s="261">
        <v>3.11171274622336E-2</v>
      </c>
      <c r="I642" s="261">
        <v>1.94818059914443E-2</v>
      </c>
      <c r="J642" s="261">
        <v>4.3543491115986101E-3</v>
      </c>
      <c r="K642" s="261">
        <v>1.4391639213414201E-3</v>
      </c>
      <c r="L642" s="261">
        <v>2.0000005732018801E-3</v>
      </c>
      <c r="M642" s="261">
        <v>2.0000005732018801E-3</v>
      </c>
      <c r="N642" s="261">
        <v>1.5750004513964799E-2</v>
      </c>
      <c r="O642" s="261">
        <v>1.5750004513964799E-2</v>
      </c>
      <c r="P642" s="261">
        <v>4.5512334562870802E-3</v>
      </c>
    </row>
    <row r="643" spans="1:16" x14ac:dyDescent="0.25">
      <c r="A643" s="259">
        <v>2028</v>
      </c>
      <c r="B643" s="259">
        <v>2021</v>
      </c>
      <c r="C643" s="260" t="str">
        <f t="shared" si="9"/>
        <v>2028_2021</v>
      </c>
      <c r="D643" s="261">
        <v>1.7959886666412239E-2</v>
      </c>
      <c r="E643" s="261">
        <v>2.7247934056443192E-2</v>
      </c>
      <c r="F643" s="261">
        <v>5.0658001340322398E-3</v>
      </c>
      <c r="G643" s="261">
        <v>3.2620174033047302E-3</v>
      </c>
      <c r="H643" s="261">
        <v>8.6197003657460195E-3</v>
      </c>
      <c r="I643" s="261">
        <v>1.8039960618148401E-2</v>
      </c>
      <c r="J643" s="261">
        <v>6.9616870945836504E-4</v>
      </c>
      <c r="K643" s="261">
        <v>8.9406827067129899E-4</v>
      </c>
      <c r="L643" s="261">
        <v>2.0000005732018701E-3</v>
      </c>
      <c r="M643" s="261">
        <v>2.0000005732018801E-3</v>
      </c>
      <c r="N643" s="261">
        <v>1.5750004513964799E-2</v>
      </c>
      <c r="O643" s="261">
        <v>1.5750004513964799E-2</v>
      </c>
      <c r="P643" s="261">
        <v>7.2764636929717604E-4</v>
      </c>
    </row>
    <row r="644" spans="1:16" x14ac:dyDescent="0.25">
      <c r="A644" s="259">
        <v>2028</v>
      </c>
      <c r="B644" s="259">
        <v>2022</v>
      </c>
      <c r="C644" s="260" t="str">
        <f t="shared" si="9"/>
        <v>2028_2022</v>
      </c>
      <c r="D644" s="261">
        <v>1.7310356572234935E-2</v>
      </c>
      <c r="E644" s="261">
        <v>2.625419940058156E-2</v>
      </c>
      <c r="F644" s="261">
        <v>4.78941966090843E-3</v>
      </c>
      <c r="G644" s="261">
        <v>2.9087005931158201E-3</v>
      </c>
      <c r="H644" s="261">
        <v>8.2479417493469993E-3</v>
      </c>
      <c r="I644" s="261">
        <v>1.6730290211959001E-2</v>
      </c>
      <c r="J644" s="261">
        <v>6.6497121336138399E-4</v>
      </c>
      <c r="K644" s="261">
        <v>8.9387569908291203E-4</v>
      </c>
      <c r="L644" s="261">
        <v>2.0000005732018801E-3</v>
      </c>
      <c r="M644" s="261">
        <v>2.0000005732018801E-3</v>
      </c>
      <c r="N644" s="261">
        <v>1.5750004513964799E-2</v>
      </c>
      <c r="O644" s="261">
        <v>1.5750004513964799E-2</v>
      </c>
      <c r="P644" s="261">
        <v>6.9503826086352895E-4</v>
      </c>
    </row>
    <row r="645" spans="1:16" x14ac:dyDescent="0.25">
      <c r="A645" s="259">
        <v>2028</v>
      </c>
      <c r="B645" s="259">
        <v>2023</v>
      </c>
      <c r="C645" s="260" t="str">
        <f t="shared" si="9"/>
        <v>2028_2023</v>
      </c>
      <c r="D645" s="261">
        <v>1.6663542096084387E-2</v>
      </c>
      <c r="E645" s="261">
        <v>2.5263870273992614E-2</v>
      </c>
      <c r="F645" s="261">
        <v>4.5056717083920101E-3</v>
      </c>
      <c r="G645" s="261">
        <v>2.48972844841384E-3</v>
      </c>
      <c r="H645" s="261">
        <v>7.8634318550848195E-3</v>
      </c>
      <c r="I645" s="261">
        <v>1.54186249160397E-2</v>
      </c>
      <c r="J645" s="261">
        <v>6.3253708212774901E-4</v>
      </c>
      <c r="K645" s="261">
        <v>8.9416555004202998E-4</v>
      </c>
      <c r="L645" s="261">
        <v>2.0000005732018801E-3</v>
      </c>
      <c r="M645" s="261">
        <v>2.0000005732018801E-3</v>
      </c>
      <c r="N645" s="261">
        <v>1.5750004513964799E-2</v>
      </c>
      <c r="O645" s="261">
        <v>1.5750004513964799E-2</v>
      </c>
      <c r="P645" s="261">
        <v>6.6113760213983496E-4</v>
      </c>
    </row>
    <row r="646" spans="1:16" x14ac:dyDescent="0.25">
      <c r="A646" s="259">
        <v>2028</v>
      </c>
      <c r="B646" s="259">
        <v>2024</v>
      </c>
      <c r="C646" s="260" t="str">
        <f t="shared" si="9"/>
        <v>2028_2024</v>
      </c>
      <c r="D646" s="261">
        <v>1.6016270298666736E-2</v>
      </c>
      <c r="E646" s="261">
        <v>2.4270447548730235E-2</v>
      </c>
      <c r="F646" s="261">
        <v>4.20824407698904E-3</v>
      </c>
      <c r="G646" s="261">
        <v>2.0553961619960998E-3</v>
      </c>
      <c r="H646" s="261">
        <v>7.4606439988313096E-3</v>
      </c>
      <c r="I646" s="261">
        <v>1.4371325303095799E-2</v>
      </c>
      <c r="J646" s="261">
        <v>5.9857460179459901E-4</v>
      </c>
      <c r="K646" s="261">
        <v>8.94427663476528E-4</v>
      </c>
      <c r="L646" s="261">
        <v>2.0000005732018801E-3</v>
      </c>
      <c r="M646" s="261">
        <v>2.0000005732018801E-3</v>
      </c>
      <c r="N646" s="261">
        <v>1.5750004513964799E-2</v>
      </c>
      <c r="O646" s="261">
        <v>1.5750004513964799E-2</v>
      </c>
      <c r="P646" s="261">
        <v>6.2563948915229299E-4</v>
      </c>
    </row>
    <row r="647" spans="1:16" x14ac:dyDescent="0.25">
      <c r="A647" s="259">
        <v>2028</v>
      </c>
      <c r="B647" s="259">
        <v>2025</v>
      </c>
      <c r="C647" s="260" t="str">
        <f t="shared" si="9"/>
        <v>2028_2025</v>
      </c>
      <c r="D647" s="261">
        <v>1.5374370434570194E-2</v>
      </c>
      <c r="E647" s="261">
        <v>2.3281738277672496E-2</v>
      </c>
      <c r="F647" s="261">
        <v>3.9067725797080396E-3</v>
      </c>
      <c r="G647" s="261">
        <v>1.5747911475303899E-3</v>
      </c>
      <c r="H647" s="261">
        <v>7.0485215567857402E-3</v>
      </c>
      <c r="I647" s="261">
        <v>1.33516148535676E-2</v>
      </c>
      <c r="J647" s="261">
        <v>5.6354973306982999E-4</v>
      </c>
      <c r="K647" s="261">
        <v>8.9569336087399597E-4</v>
      </c>
      <c r="L647" s="261">
        <v>2.0000005732018801E-3</v>
      </c>
      <c r="M647" s="261">
        <v>2.0000005732018801E-3</v>
      </c>
      <c r="N647" s="261">
        <v>1.5750004513964799E-2</v>
      </c>
      <c r="O647" s="261">
        <v>1.5750004513964799E-2</v>
      </c>
      <c r="P647" s="261">
        <v>5.8903095128434398E-4</v>
      </c>
    </row>
    <row r="648" spans="1:16" x14ac:dyDescent="0.25">
      <c r="A648" s="259">
        <v>2028</v>
      </c>
      <c r="B648" s="259">
        <v>2026</v>
      </c>
      <c r="C648" s="260" t="str">
        <f t="shared" si="9"/>
        <v>2028_2026</v>
      </c>
      <c r="D648" s="261">
        <v>1.5393720125812426E-2</v>
      </c>
      <c r="E648" s="261">
        <v>2.3295986715752011E-2</v>
      </c>
      <c r="F648" s="261">
        <v>3.6079345662940899E-3</v>
      </c>
      <c r="G648" s="261">
        <v>1.5267241134871599E-3</v>
      </c>
      <c r="H648" s="261">
        <v>6.6342705103429999E-3</v>
      </c>
      <c r="I648" s="261">
        <v>1.2394480319428801E-2</v>
      </c>
      <c r="J648" s="261">
        <v>5.2784381170167501E-4</v>
      </c>
      <c r="K648" s="261">
        <v>7.67503378583314E-4</v>
      </c>
      <c r="L648" s="261">
        <v>2.0000005732018801E-3</v>
      </c>
      <c r="M648" s="261">
        <v>2.0000005732018801E-3</v>
      </c>
      <c r="N648" s="261">
        <v>1.5750004513964799E-2</v>
      </c>
      <c r="O648" s="261">
        <v>1.5750004513964799E-2</v>
      </c>
      <c r="P648" s="261">
        <v>5.5171056659460095E-4</v>
      </c>
    </row>
    <row r="649" spans="1:16" x14ac:dyDescent="0.25">
      <c r="A649" s="259">
        <v>2028</v>
      </c>
      <c r="B649" s="259">
        <v>2027</v>
      </c>
      <c r="C649" s="260" t="str">
        <f t="shared" si="9"/>
        <v>2028_2027</v>
      </c>
      <c r="D649" s="261">
        <v>1.5424063280350798E-2</v>
      </c>
      <c r="E649" s="261">
        <v>2.3318083083447273E-2</v>
      </c>
      <c r="F649" s="261">
        <v>3.3025109189451598E-3</v>
      </c>
      <c r="G649" s="261">
        <v>1.47839188721585E-3</v>
      </c>
      <c r="H649" s="261">
        <v>6.2106424698925898E-3</v>
      </c>
      <c r="I649" s="261">
        <v>1.1473104577359099E-2</v>
      </c>
      <c r="J649" s="261">
        <v>4.9107804432218702E-4</v>
      </c>
      <c r="K649" s="261">
        <v>6.1749640074765298E-4</v>
      </c>
      <c r="L649" s="261">
        <v>2.0000005732018801E-3</v>
      </c>
      <c r="M649" s="261">
        <v>2.0000005732018801E-3</v>
      </c>
      <c r="N649" s="261">
        <v>1.5750004513964799E-2</v>
      </c>
      <c r="O649" s="261">
        <v>1.5750004513964799E-2</v>
      </c>
      <c r="P649" s="261">
        <v>5.1328241435988895E-4</v>
      </c>
    </row>
    <row r="650" spans="1:16" x14ac:dyDescent="0.25">
      <c r="A650" s="259">
        <v>2028</v>
      </c>
      <c r="B650" s="259">
        <v>2028</v>
      </c>
      <c r="C650" s="260" t="str">
        <f t="shared" si="9"/>
        <v>2028_2028</v>
      </c>
      <c r="D650" s="261">
        <v>1.5464106994056516E-2</v>
      </c>
      <c r="E650" s="261">
        <v>2.3348449188260838E-2</v>
      </c>
      <c r="F650" s="261">
        <v>2.9858425890865199E-3</v>
      </c>
      <c r="G650" s="261">
        <v>1.4294741930527301E-3</v>
      </c>
      <c r="H650" s="261">
        <v>5.7739709226276997E-3</v>
      </c>
      <c r="I650" s="261">
        <v>1.0588984456129101E-2</v>
      </c>
      <c r="J650" s="261">
        <v>4.5304331182106997E-4</v>
      </c>
      <c r="K650" s="261">
        <v>4.8877491977030796E-4</v>
      </c>
      <c r="L650" s="261">
        <v>2.0000005732018801E-3</v>
      </c>
      <c r="M650" s="261">
        <v>2.0000005732018801E-3</v>
      </c>
      <c r="N650" s="261">
        <v>1.5750004513964799E-2</v>
      </c>
      <c r="O650" s="261">
        <v>1.5750004513964799E-2</v>
      </c>
      <c r="P650" s="261">
        <v>4.7352792003169699E-4</v>
      </c>
    </row>
    <row r="651" spans="1:16" x14ac:dyDescent="0.25">
      <c r="A651" s="259">
        <v>2029</v>
      </c>
      <c r="B651" s="259">
        <v>1985</v>
      </c>
      <c r="C651" s="260" t="str">
        <f t="shared" si="9"/>
        <v>2029_1985</v>
      </c>
      <c r="D651" s="261">
        <v>3.4139406907973846E-2</v>
      </c>
      <c r="E651" s="261">
        <v>5.2294668560848738E-2</v>
      </c>
      <c r="F651" s="261">
        <v>0.34589596303078102</v>
      </c>
      <c r="G651" s="261">
        <v>0.36031898282568697</v>
      </c>
      <c r="H651" s="261">
        <v>1.2860889789718</v>
      </c>
      <c r="I651" s="261">
        <v>1.1083662111381201</v>
      </c>
      <c r="J651" s="261">
        <v>0.214430630515968</v>
      </c>
      <c r="K651" s="261">
        <v>1.8397063450388201E-2</v>
      </c>
      <c r="L651" s="261">
        <v>2.0000005732018801E-3</v>
      </c>
      <c r="M651" s="261">
        <v>2.0000005732018801E-3</v>
      </c>
      <c r="N651" s="261">
        <v>1.5750004513964799E-2</v>
      </c>
      <c r="O651" s="261">
        <v>1.5750004513964799E-2</v>
      </c>
      <c r="P651" s="261">
        <v>0.22412623210606999</v>
      </c>
    </row>
    <row r="652" spans="1:16" x14ac:dyDescent="0.25">
      <c r="A652" s="259">
        <v>2029</v>
      </c>
      <c r="B652" s="259">
        <v>1986</v>
      </c>
      <c r="C652" s="260" t="str">
        <f t="shared" si="9"/>
        <v>2029_1986</v>
      </c>
      <c r="D652" s="261">
        <v>3.406156364387191E-2</v>
      </c>
      <c r="E652" s="261">
        <v>4.9274923030679096E-2</v>
      </c>
      <c r="F652" s="261">
        <v>0.34480878260948999</v>
      </c>
      <c r="G652" s="261">
        <v>0.36204075107126499</v>
      </c>
      <c r="H652" s="261">
        <v>1.28702641019582</v>
      </c>
      <c r="I652" s="261">
        <v>1.1001589487364101</v>
      </c>
      <c r="J652" s="261">
        <v>0.21375665681249001</v>
      </c>
      <c r="K652" s="261">
        <v>1.85050860280301E-2</v>
      </c>
      <c r="L652" s="261">
        <v>2.0000005732018801E-3</v>
      </c>
      <c r="M652" s="261">
        <v>2.0000005732018801E-3</v>
      </c>
      <c r="N652" s="261">
        <v>1.5750004513964799E-2</v>
      </c>
      <c r="O652" s="261">
        <v>1.5750004513964799E-2</v>
      </c>
      <c r="P652" s="261">
        <v>0.22342178430243401</v>
      </c>
    </row>
    <row r="653" spans="1:16" x14ac:dyDescent="0.25">
      <c r="A653" s="259">
        <v>2029</v>
      </c>
      <c r="B653" s="259">
        <v>1987</v>
      </c>
      <c r="C653" s="260" t="str">
        <f t="shared" si="9"/>
        <v>2029_1987</v>
      </c>
      <c r="D653" s="261">
        <v>3.4054826785799186E-2</v>
      </c>
      <c r="E653" s="261">
        <v>4.9079844839615215E-2</v>
      </c>
      <c r="F653" s="261">
        <v>0.34464110310259999</v>
      </c>
      <c r="G653" s="261">
        <v>0.36375539058390599</v>
      </c>
      <c r="H653" s="261">
        <v>1.28523470568639</v>
      </c>
      <c r="I653" s="261">
        <v>1.09061042063028</v>
      </c>
      <c r="J653" s="261">
        <v>0.21365270757274801</v>
      </c>
      <c r="K653" s="261">
        <v>1.8601845004494799E-2</v>
      </c>
      <c r="L653" s="261">
        <v>2.0000005732018801E-3</v>
      </c>
      <c r="M653" s="261">
        <v>2.0000005732018801E-3</v>
      </c>
      <c r="N653" s="261">
        <v>1.5750004513964799E-2</v>
      </c>
      <c r="O653" s="261">
        <v>1.5750004513964799E-2</v>
      </c>
      <c r="P653" s="261">
        <v>0.22331313493933899</v>
      </c>
    </row>
    <row r="654" spans="1:16" x14ac:dyDescent="0.25">
      <c r="A654" s="259">
        <v>2029</v>
      </c>
      <c r="B654" s="259">
        <v>1988</v>
      </c>
      <c r="C654" s="260" t="str">
        <f t="shared" si="9"/>
        <v>2029_1988</v>
      </c>
      <c r="D654" s="261">
        <v>3.4027872291659635E-2</v>
      </c>
      <c r="E654" s="261">
        <v>4.8855605879300143E-2</v>
      </c>
      <c r="F654" s="261">
        <v>0.34461983103174498</v>
      </c>
      <c r="G654" s="261">
        <v>0.36649713713181298</v>
      </c>
      <c r="H654" s="261">
        <v>1.2820732016168399</v>
      </c>
      <c r="I654" s="261">
        <v>1.0829168435618699</v>
      </c>
      <c r="J654" s="261">
        <v>0.21363952041807299</v>
      </c>
      <c r="K654" s="261">
        <v>1.8734082071652499E-2</v>
      </c>
      <c r="L654" s="261">
        <v>2.0000005732018801E-3</v>
      </c>
      <c r="M654" s="261">
        <v>2.0000005732018801E-3</v>
      </c>
      <c r="N654" s="261">
        <v>1.5750004513964799E-2</v>
      </c>
      <c r="O654" s="261">
        <v>1.5750004513964799E-2</v>
      </c>
      <c r="P654" s="261">
        <v>0.22329935152004701</v>
      </c>
    </row>
    <row r="655" spans="1:16" x14ac:dyDescent="0.25">
      <c r="A655" s="259">
        <v>2029</v>
      </c>
      <c r="B655" s="259">
        <v>1989</v>
      </c>
      <c r="C655" s="260" t="str">
        <f t="shared" si="9"/>
        <v>2029_1989</v>
      </c>
      <c r="D655" s="261">
        <v>3.4102997141994808E-2</v>
      </c>
      <c r="E655" s="261">
        <v>4.8620774943166446E-2</v>
      </c>
      <c r="F655" s="261">
        <v>0.34537617386966002</v>
      </c>
      <c r="G655" s="261">
        <v>0.36966152537250302</v>
      </c>
      <c r="H655" s="261">
        <v>1.2814481829062601</v>
      </c>
      <c r="I655" s="261">
        <v>1.06917065361625</v>
      </c>
      <c r="J655" s="261">
        <v>0.21410839860386999</v>
      </c>
      <c r="K655" s="261">
        <v>1.8892911414161401E-2</v>
      </c>
      <c r="L655" s="261">
        <v>2.0000005732018801E-3</v>
      </c>
      <c r="M655" s="261">
        <v>2.0000005732018801E-3</v>
      </c>
      <c r="N655" s="261">
        <v>1.5750004513964799E-2</v>
      </c>
      <c r="O655" s="261">
        <v>1.5750004513964799E-2</v>
      </c>
      <c r="P655" s="261">
        <v>0.22378943029678899</v>
      </c>
    </row>
    <row r="656" spans="1:16" x14ac:dyDescent="0.25">
      <c r="A656" s="259">
        <v>2029</v>
      </c>
      <c r="B656" s="259">
        <v>1990</v>
      </c>
      <c r="C656" s="260" t="str">
        <f t="shared" si="9"/>
        <v>2029_1990</v>
      </c>
      <c r="D656" s="261">
        <v>3.3630649892167574E-2</v>
      </c>
      <c r="E656" s="261">
        <v>4.8485279310863806E-2</v>
      </c>
      <c r="F656" s="261">
        <v>0.338715995562688</v>
      </c>
      <c r="G656" s="261">
        <v>0.37065018653432102</v>
      </c>
      <c r="H656" s="261">
        <v>1.2994456406049699</v>
      </c>
      <c r="I656" s="261">
        <v>1.0662591651568201</v>
      </c>
      <c r="J656" s="261">
        <v>0.20997956685573599</v>
      </c>
      <c r="K656" s="261">
        <v>1.8913911640576899E-2</v>
      </c>
      <c r="L656" s="261">
        <v>2.0000005732018801E-3</v>
      </c>
      <c r="M656" s="261">
        <v>2.0000005732018801E-3</v>
      </c>
      <c r="N656" s="261">
        <v>1.5750004513964799E-2</v>
      </c>
      <c r="O656" s="261">
        <v>1.5750004513964799E-2</v>
      </c>
      <c r="P656" s="261">
        <v>0.21947391109842501</v>
      </c>
    </row>
    <row r="657" spans="1:16" x14ac:dyDescent="0.25">
      <c r="A657" s="259">
        <v>2029</v>
      </c>
      <c r="B657" s="259">
        <v>1991</v>
      </c>
      <c r="C657" s="260" t="str">
        <f t="shared" si="9"/>
        <v>2029_1991</v>
      </c>
      <c r="D657" s="261">
        <v>3.396907773515459E-2</v>
      </c>
      <c r="E657" s="261">
        <v>4.8305139809729378E-2</v>
      </c>
      <c r="F657" s="261">
        <v>0.34376148785111099</v>
      </c>
      <c r="G657" s="261">
        <v>0.36992114721999902</v>
      </c>
      <c r="H657" s="261">
        <v>1.2848322161449399</v>
      </c>
      <c r="I657" s="261">
        <v>1.06603192521151</v>
      </c>
      <c r="J657" s="261">
        <v>0.21310740935262501</v>
      </c>
      <c r="K657" s="261">
        <v>1.0571180484905201E-2</v>
      </c>
      <c r="L657" s="261">
        <v>2.0000005732018801E-3</v>
      </c>
      <c r="M657" s="261">
        <v>2.0000005732018801E-3</v>
      </c>
      <c r="N657" s="261">
        <v>1.5750004513964799E-2</v>
      </c>
      <c r="O657" s="261">
        <v>1.5750004513964799E-2</v>
      </c>
      <c r="P657" s="261">
        <v>0.222743180753428</v>
      </c>
    </row>
    <row r="658" spans="1:16" x14ac:dyDescent="0.25">
      <c r="A658" s="259">
        <v>2029</v>
      </c>
      <c r="B658" s="259">
        <v>1992</v>
      </c>
      <c r="C658" s="260" t="str">
        <f t="shared" si="9"/>
        <v>2029_1992</v>
      </c>
      <c r="D658" s="261">
        <v>3.3909459995367632E-2</v>
      </c>
      <c r="E658" s="261">
        <v>4.8134431093826008E-2</v>
      </c>
      <c r="F658" s="261">
        <v>0.34237846007480399</v>
      </c>
      <c r="G658" s="261">
        <v>0.36941367909026301</v>
      </c>
      <c r="H658" s="261">
        <v>1.29063743501121</v>
      </c>
      <c r="I658" s="261">
        <v>1.0661995794275201</v>
      </c>
      <c r="J658" s="261">
        <v>0.21225003155759101</v>
      </c>
      <c r="K658" s="261">
        <v>1.05492231864591E-2</v>
      </c>
      <c r="L658" s="261">
        <v>2.0000005732018801E-3</v>
      </c>
      <c r="M658" s="261">
        <v>2.0000005732018801E-3</v>
      </c>
      <c r="N658" s="261">
        <v>1.5750004513964799E-2</v>
      </c>
      <c r="O658" s="261">
        <v>1.5750004513964799E-2</v>
      </c>
      <c r="P658" s="261">
        <v>0.22184703613905901</v>
      </c>
    </row>
    <row r="659" spans="1:16" x14ac:dyDescent="0.25">
      <c r="A659" s="259">
        <v>2029</v>
      </c>
      <c r="B659" s="259">
        <v>1993</v>
      </c>
      <c r="C659" s="260" t="str">
        <f t="shared" si="9"/>
        <v>2029_1993</v>
      </c>
      <c r="D659" s="261">
        <v>2.8341074293192357E-2</v>
      </c>
      <c r="E659" s="261">
        <v>4.4942846566488739E-2</v>
      </c>
      <c r="F659" s="261">
        <v>8.9390346764736395E-2</v>
      </c>
      <c r="G659" s="261">
        <v>0.37077216300292898</v>
      </c>
      <c r="H659" s="261">
        <v>1.68455052032608</v>
      </c>
      <c r="I659" s="261">
        <v>1.0671234882445899</v>
      </c>
      <c r="J659" s="261">
        <v>5.2359864751181498E-2</v>
      </c>
      <c r="K659" s="261">
        <v>1.05401884940718E-2</v>
      </c>
      <c r="L659" s="261">
        <v>2.0000005732018801E-3</v>
      </c>
      <c r="M659" s="261">
        <v>2.0000005732018801E-3</v>
      </c>
      <c r="N659" s="261">
        <v>1.5750004513964799E-2</v>
      </c>
      <c r="O659" s="261">
        <v>1.5750004513964799E-2</v>
      </c>
      <c r="P659" s="261">
        <v>5.4727345491771197E-2</v>
      </c>
    </row>
    <row r="660" spans="1:16" x14ac:dyDescent="0.25">
      <c r="A660" s="259">
        <v>2029</v>
      </c>
      <c r="B660" s="259">
        <v>1994</v>
      </c>
      <c r="C660" s="260" t="str">
        <f t="shared" si="9"/>
        <v>2029_1994</v>
      </c>
      <c r="D660" s="261">
        <v>2.8466562270990634E-2</v>
      </c>
      <c r="E660" s="261">
        <v>4.473266103493783E-2</v>
      </c>
      <c r="F660" s="261">
        <v>8.9722464460674695E-2</v>
      </c>
      <c r="G660" s="261">
        <v>0.376577785618329</v>
      </c>
      <c r="H660" s="261">
        <v>1.6957598619216501</v>
      </c>
      <c r="I660" s="261">
        <v>1.05103849141488</v>
      </c>
      <c r="J660" s="261">
        <v>5.2554400719215903E-2</v>
      </c>
      <c r="K660" s="261">
        <v>1.06409347881168E-2</v>
      </c>
      <c r="L660" s="261">
        <v>2.0000005732018801E-3</v>
      </c>
      <c r="M660" s="261">
        <v>2.0000005732018701E-3</v>
      </c>
      <c r="N660" s="261">
        <v>1.5750004513964799E-2</v>
      </c>
      <c r="O660" s="261">
        <v>1.5750004513964799E-2</v>
      </c>
      <c r="P660" s="261">
        <v>5.4930677513039497E-2</v>
      </c>
    </row>
    <row r="661" spans="1:16" x14ac:dyDescent="0.25">
      <c r="A661" s="259">
        <v>2029</v>
      </c>
      <c r="B661" s="259">
        <v>1995</v>
      </c>
      <c r="C661" s="260" t="str">
        <f t="shared" si="9"/>
        <v>2029_1995</v>
      </c>
      <c r="D661" s="261">
        <v>2.8618761796724512E-2</v>
      </c>
      <c r="E661" s="261">
        <v>4.4549789681420086E-2</v>
      </c>
      <c r="F661" s="261">
        <v>9.0398322902927195E-2</v>
      </c>
      <c r="G661" s="261">
        <v>0.37904348273919403</v>
      </c>
      <c r="H661" s="261">
        <v>1.68504876192125</v>
      </c>
      <c r="I661" s="261">
        <v>1.0439227885361599</v>
      </c>
      <c r="J661" s="261">
        <v>5.2950280788015898E-2</v>
      </c>
      <c r="K661" s="261">
        <v>1.06919597409782E-2</v>
      </c>
      <c r="L661" s="261">
        <v>2.0000005732018801E-3</v>
      </c>
      <c r="M661" s="261">
        <v>2.0000005732018801E-3</v>
      </c>
      <c r="N661" s="261">
        <v>1.5750004513964799E-2</v>
      </c>
      <c r="O661" s="261">
        <v>1.5750004513964799E-2</v>
      </c>
      <c r="P661" s="261">
        <v>5.5344457521858903E-2</v>
      </c>
    </row>
    <row r="662" spans="1:16" x14ac:dyDescent="0.25">
      <c r="A662" s="259">
        <v>2029</v>
      </c>
      <c r="B662" s="259">
        <v>1996</v>
      </c>
      <c r="C662" s="260" t="str">
        <f t="shared" ref="C662:C725" si="10">CONCATENATE(A662,"_",B662)</f>
        <v>2029_1996</v>
      </c>
      <c r="D662" s="261">
        <v>2.8343315394725815E-2</v>
      </c>
      <c r="E662" s="261">
        <v>4.469376981604016E-2</v>
      </c>
      <c r="F662" s="261">
        <v>8.9240245542993396E-2</v>
      </c>
      <c r="G662" s="261">
        <v>0.439677203182605</v>
      </c>
      <c r="H662" s="261">
        <v>1.7015553342843901</v>
      </c>
      <c r="I662" s="261">
        <v>1.1728366833528201</v>
      </c>
      <c r="J662" s="261">
        <v>5.2271943851958103E-2</v>
      </c>
      <c r="K662" s="261">
        <v>3.0464853350134599E-3</v>
      </c>
      <c r="L662" s="261">
        <v>2.0000005732018801E-3</v>
      </c>
      <c r="M662" s="261">
        <v>2.0000005732018801E-3</v>
      </c>
      <c r="N662" s="261">
        <v>1.5750004513964799E-2</v>
      </c>
      <c r="O662" s="261">
        <v>1.5750004513964799E-2</v>
      </c>
      <c r="P662" s="261">
        <v>5.4635449199628101E-2</v>
      </c>
    </row>
    <row r="663" spans="1:16" x14ac:dyDescent="0.25">
      <c r="A663" s="259">
        <v>2029</v>
      </c>
      <c r="B663" s="259">
        <v>1997</v>
      </c>
      <c r="C663" s="260" t="str">
        <f t="shared" si="10"/>
        <v>2029_1997</v>
      </c>
      <c r="D663" s="261">
        <v>2.8329963393173358E-2</v>
      </c>
      <c r="E663" s="261">
        <v>4.3955425239317315E-2</v>
      </c>
      <c r="F663" s="261">
        <v>8.9152274995701997E-2</v>
      </c>
      <c r="G663" s="261">
        <v>0.33115570121621402</v>
      </c>
      <c r="H663" s="261">
        <v>1.7032479759358601</v>
      </c>
      <c r="I663" s="261">
        <v>0.90884509427374804</v>
      </c>
      <c r="J663" s="261">
        <v>5.2220415626316602E-2</v>
      </c>
      <c r="K663" s="261">
        <v>3.0441064148208699E-3</v>
      </c>
      <c r="L663" s="261">
        <v>2.0000005732018801E-3</v>
      </c>
      <c r="M663" s="261">
        <v>2.0000005732018801E-3</v>
      </c>
      <c r="N663" s="261">
        <v>1.5750004513964799E-2</v>
      </c>
      <c r="O663" s="261">
        <v>1.5750004513964799E-2</v>
      </c>
      <c r="P663" s="261">
        <v>5.4581591096276201E-2</v>
      </c>
    </row>
    <row r="664" spans="1:16" x14ac:dyDescent="0.25">
      <c r="A664" s="259">
        <v>2029</v>
      </c>
      <c r="B664" s="259">
        <v>1998</v>
      </c>
      <c r="C664" s="260" t="str">
        <f t="shared" si="10"/>
        <v>2029_1998</v>
      </c>
      <c r="D664" s="261">
        <v>2.8245341545528754E-2</v>
      </c>
      <c r="E664" s="261">
        <v>4.3024781935679747E-2</v>
      </c>
      <c r="F664" s="261">
        <v>8.8814585394912895E-2</v>
      </c>
      <c r="G664" s="261">
        <v>0.230503657224786</v>
      </c>
      <c r="H664" s="261">
        <v>1.7115178657072601</v>
      </c>
      <c r="I664" s="261">
        <v>0.66111677525817902</v>
      </c>
      <c r="J664" s="261">
        <v>5.2022615948105998E-2</v>
      </c>
      <c r="K664" s="261">
        <v>3.04350446999337E-3</v>
      </c>
      <c r="L664" s="261">
        <v>2.0000005732018801E-3</v>
      </c>
      <c r="M664" s="261">
        <v>2.0000005732018801E-3</v>
      </c>
      <c r="N664" s="261">
        <v>1.5750004513964799E-2</v>
      </c>
      <c r="O664" s="261">
        <v>1.5750004513964799E-2</v>
      </c>
      <c r="P664" s="261">
        <v>5.437484779434E-2</v>
      </c>
    </row>
    <row r="665" spans="1:16" x14ac:dyDescent="0.25">
      <c r="A665" s="259">
        <v>2029</v>
      </c>
      <c r="B665" s="259">
        <v>1999</v>
      </c>
      <c r="C665" s="260" t="str">
        <f t="shared" si="10"/>
        <v>2029_1999</v>
      </c>
      <c r="D665" s="261">
        <v>2.8274385365453673E-2</v>
      </c>
      <c r="E665" s="261">
        <v>4.2123551669064216E-2</v>
      </c>
      <c r="F665" s="261">
        <v>8.8910552471932802E-2</v>
      </c>
      <c r="G665" s="261">
        <v>0.13125021530689601</v>
      </c>
      <c r="H665" s="261">
        <v>1.71052338363976</v>
      </c>
      <c r="I665" s="261">
        <v>0.41739642939100902</v>
      </c>
      <c r="J665" s="261">
        <v>5.2078828093546602E-2</v>
      </c>
      <c r="K665" s="261">
        <v>3.04705294319984E-3</v>
      </c>
      <c r="L665" s="261">
        <v>2.0000005732018801E-3</v>
      </c>
      <c r="M665" s="261">
        <v>2.0000005732018801E-3</v>
      </c>
      <c r="N665" s="261">
        <v>1.5750004513964799E-2</v>
      </c>
      <c r="O665" s="261">
        <v>1.5750004513964799E-2</v>
      </c>
      <c r="P665" s="261">
        <v>5.4433601603559797E-2</v>
      </c>
    </row>
    <row r="666" spans="1:16" x14ac:dyDescent="0.25">
      <c r="A666" s="259">
        <v>2029</v>
      </c>
      <c r="B666" s="259">
        <v>2000</v>
      </c>
      <c r="C666" s="260" t="str">
        <f t="shared" si="10"/>
        <v>2029_2000</v>
      </c>
      <c r="D666" s="261">
        <v>2.8258816755173801E-2</v>
      </c>
      <c r="E666" s="261">
        <v>4.2450080570226686E-2</v>
      </c>
      <c r="F666" s="261">
        <v>8.8917276374746904E-2</v>
      </c>
      <c r="G666" s="261">
        <v>3.9816466511605801E-2</v>
      </c>
      <c r="H666" s="261">
        <v>1.7114895916242501</v>
      </c>
      <c r="I666" s="261">
        <v>0.19304738356444001</v>
      </c>
      <c r="J666" s="261">
        <v>5.2082766579688501E-2</v>
      </c>
      <c r="K666" s="261">
        <v>3.0434661783336299E-3</v>
      </c>
      <c r="L666" s="261">
        <v>2.0000005732018801E-3</v>
      </c>
      <c r="M666" s="261">
        <v>2.0000005732018801E-3</v>
      </c>
      <c r="N666" s="261">
        <v>1.5750004513964799E-2</v>
      </c>
      <c r="O666" s="261">
        <v>1.5750004513964799E-2</v>
      </c>
      <c r="P666" s="261">
        <v>5.4437718170568201E-2</v>
      </c>
    </row>
    <row r="667" spans="1:16" x14ac:dyDescent="0.25">
      <c r="A667" s="259">
        <v>2029</v>
      </c>
      <c r="B667" s="259">
        <v>2001</v>
      </c>
      <c r="C667" s="260" t="str">
        <f t="shared" si="10"/>
        <v>2029_2001</v>
      </c>
      <c r="D667" s="261">
        <v>2.8197920620836273E-2</v>
      </c>
      <c r="E667" s="261">
        <v>4.2310847845723247E-2</v>
      </c>
      <c r="F667" s="261">
        <v>8.8682294371282694E-2</v>
      </c>
      <c r="G667" s="261">
        <v>3.7457992773541497E-2</v>
      </c>
      <c r="H667" s="261">
        <v>1.71421493226639</v>
      </c>
      <c r="I667" s="261">
        <v>0.18440921081568601</v>
      </c>
      <c r="J667" s="261">
        <v>5.1945127266657003E-2</v>
      </c>
      <c r="K667" s="261">
        <v>3.0390062843434502E-3</v>
      </c>
      <c r="L667" s="261">
        <v>2.0000005732018801E-3</v>
      </c>
      <c r="M667" s="261">
        <v>2.0000005732018801E-3</v>
      </c>
      <c r="N667" s="261">
        <v>1.5750004513964799E-2</v>
      </c>
      <c r="O667" s="261">
        <v>1.5750004513964799E-2</v>
      </c>
      <c r="P667" s="261">
        <v>5.4293855418566801E-2</v>
      </c>
    </row>
    <row r="668" spans="1:16" x14ac:dyDescent="0.25">
      <c r="A668" s="259">
        <v>2029</v>
      </c>
      <c r="B668" s="259">
        <v>2002</v>
      </c>
      <c r="C668" s="260" t="str">
        <f t="shared" si="10"/>
        <v>2029_2002</v>
      </c>
      <c r="D668" s="261">
        <v>2.8181913119786357E-2</v>
      </c>
      <c r="E668" s="261">
        <v>4.2213935851077723E-2</v>
      </c>
      <c r="F668" s="261">
        <v>8.8491064480066203E-2</v>
      </c>
      <c r="G668" s="261">
        <v>3.6225882346336703E-2</v>
      </c>
      <c r="H668" s="261">
        <v>1.71885247937413</v>
      </c>
      <c r="I668" s="261">
        <v>0.179532125958591</v>
      </c>
      <c r="J668" s="261">
        <v>5.1833115493541998E-2</v>
      </c>
      <c r="K668" s="261">
        <v>3.0422862319500598E-3</v>
      </c>
      <c r="L668" s="261">
        <v>2.0000005732018801E-3</v>
      </c>
      <c r="M668" s="261">
        <v>2.0000005732018801E-3</v>
      </c>
      <c r="N668" s="261">
        <v>1.5750004513964799E-2</v>
      </c>
      <c r="O668" s="261">
        <v>1.5750004513964799E-2</v>
      </c>
      <c r="P668" s="261">
        <v>5.4176778970116399E-2</v>
      </c>
    </row>
    <row r="669" spans="1:16" x14ac:dyDescent="0.25">
      <c r="A669" s="259">
        <v>2029</v>
      </c>
      <c r="B669" s="259">
        <v>2003</v>
      </c>
      <c r="C669" s="260" t="str">
        <f t="shared" si="10"/>
        <v>2029_2003</v>
      </c>
      <c r="D669" s="261">
        <v>2.810538166071205E-2</v>
      </c>
      <c r="E669" s="261">
        <v>4.229887516072136E-2</v>
      </c>
      <c r="F669" s="261">
        <v>8.8245402765797495E-2</v>
      </c>
      <c r="G669" s="261">
        <v>3.2660230715875899E-2</v>
      </c>
      <c r="H669" s="261">
        <v>1.7207981176812099</v>
      </c>
      <c r="I669" s="261">
        <v>0.16422156574986799</v>
      </c>
      <c r="J669" s="261">
        <v>5.1689220603330803E-2</v>
      </c>
      <c r="K669" s="261">
        <v>3.04721339348405E-3</v>
      </c>
      <c r="L669" s="261">
        <v>2.0000005732018801E-3</v>
      </c>
      <c r="M669" s="261">
        <v>2.0000005732018801E-3</v>
      </c>
      <c r="N669" s="261">
        <v>1.5750004513964799E-2</v>
      </c>
      <c r="O669" s="261">
        <v>1.5750004513964799E-2</v>
      </c>
      <c r="P669" s="261">
        <v>5.4026377791494003E-2</v>
      </c>
    </row>
    <row r="670" spans="1:16" x14ac:dyDescent="0.25">
      <c r="A670" s="259">
        <v>2029</v>
      </c>
      <c r="B670" s="259">
        <v>2004</v>
      </c>
      <c r="C670" s="260" t="str">
        <f t="shared" si="10"/>
        <v>2029_2004</v>
      </c>
      <c r="D670" s="261">
        <v>2.827517609804037E-2</v>
      </c>
      <c r="E670" s="261">
        <v>4.3977126508599397E-2</v>
      </c>
      <c r="F670" s="261">
        <v>8.8991615734181601E-2</v>
      </c>
      <c r="G670" s="261">
        <v>7.8328520869345303E-3</v>
      </c>
      <c r="H670" s="261">
        <v>1.7138189597336999</v>
      </c>
      <c r="I670" s="261">
        <v>3.4895256171103603E-2</v>
      </c>
      <c r="J670" s="261">
        <v>5.2126310417995002E-2</v>
      </c>
      <c r="K670" s="261">
        <v>2.0297402854639601E-4</v>
      </c>
      <c r="L670" s="261">
        <v>2.0000005732018801E-3</v>
      </c>
      <c r="M670" s="261">
        <v>2.0000005732018801E-3</v>
      </c>
      <c r="N670" s="261">
        <v>1.5750004513964799E-2</v>
      </c>
      <c r="O670" s="261">
        <v>1.5750004513964799E-2</v>
      </c>
      <c r="P670" s="261">
        <v>5.4483230868019997E-2</v>
      </c>
    </row>
    <row r="671" spans="1:16" x14ac:dyDescent="0.25">
      <c r="A671" s="259">
        <v>2029</v>
      </c>
      <c r="B671" s="259">
        <v>2005</v>
      </c>
      <c r="C671" s="260" t="str">
        <f t="shared" si="10"/>
        <v>2029_2005</v>
      </c>
      <c r="D671" s="261">
        <v>2.7074821101116114E-2</v>
      </c>
      <c r="E671" s="261">
        <v>4.2052269689751919E-2</v>
      </c>
      <c r="F671" s="261">
        <v>8.8825821620462694E-2</v>
      </c>
      <c r="G671" s="261">
        <v>7.3440654906091196E-3</v>
      </c>
      <c r="H671" s="261">
        <v>1.7135645872696501</v>
      </c>
      <c r="I671" s="261">
        <v>3.4227241352061198E-2</v>
      </c>
      <c r="J671" s="261">
        <v>5.2029197500492799E-2</v>
      </c>
      <c r="K671" s="261">
        <v>2.02849757867963E-4</v>
      </c>
      <c r="L671" s="261">
        <v>2.0000005732018801E-3</v>
      </c>
      <c r="M671" s="261">
        <v>2.0000005732018801E-3</v>
      </c>
      <c r="N671" s="261">
        <v>1.5750004513964799E-2</v>
      </c>
      <c r="O671" s="261">
        <v>1.5750004513964799E-2</v>
      </c>
      <c r="P671" s="261">
        <v>5.43817269353205E-2</v>
      </c>
    </row>
    <row r="672" spans="1:16" x14ac:dyDescent="0.25">
      <c r="A672" s="259">
        <v>2029</v>
      </c>
      <c r="B672" s="259">
        <v>2006</v>
      </c>
      <c r="C672" s="260" t="str">
        <f t="shared" si="10"/>
        <v>2029_2006</v>
      </c>
      <c r="D672" s="261">
        <v>2.7559665342138776E-2</v>
      </c>
      <c r="E672" s="261">
        <v>4.2458205149040619E-2</v>
      </c>
      <c r="F672" s="261">
        <v>8.8856062824132595E-2</v>
      </c>
      <c r="G672" s="261">
        <v>6.5097152253479904E-3</v>
      </c>
      <c r="H672" s="261">
        <v>1.7133774686635099</v>
      </c>
      <c r="I672" s="261">
        <v>2.9407625094695199E-2</v>
      </c>
      <c r="J672" s="261">
        <v>5.2046911105947703E-2</v>
      </c>
      <c r="K672" s="261">
        <v>2.0273962334552999E-4</v>
      </c>
      <c r="L672" s="261">
        <v>2.0000005732018801E-3</v>
      </c>
      <c r="M672" s="261">
        <v>2.0000005732018801E-3</v>
      </c>
      <c r="N672" s="261">
        <v>1.5750004513964799E-2</v>
      </c>
      <c r="O672" s="261">
        <v>1.5750004513964799E-2</v>
      </c>
      <c r="P672" s="261">
        <v>5.44002414714111E-2</v>
      </c>
    </row>
    <row r="673" spans="1:16" x14ac:dyDescent="0.25">
      <c r="A673" s="259">
        <v>2029</v>
      </c>
      <c r="B673" s="259">
        <v>2007</v>
      </c>
      <c r="C673" s="260" t="str">
        <f t="shared" si="10"/>
        <v>2029_2007</v>
      </c>
      <c r="D673" s="261">
        <v>2.6444477340667967E-2</v>
      </c>
      <c r="E673" s="261">
        <v>4.1076247933386052E-2</v>
      </c>
      <c r="F673" s="261">
        <v>8.8301360526438596E-2</v>
      </c>
      <c r="G673" s="261">
        <v>6.65005542981851E-3</v>
      </c>
      <c r="H673" s="261">
        <v>1.70502666051768</v>
      </c>
      <c r="I673" s="261">
        <v>3.2401840615822498E-2</v>
      </c>
      <c r="J673" s="261">
        <v>5.1721997529307499E-2</v>
      </c>
      <c r="K673" s="261">
        <v>2.03007269681414E-4</v>
      </c>
      <c r="L673" s="261">
        <v>2.0000005732018801E-3</v>
      </c>
      <c r="M673" s="261">
        <v>2.0000005732018801E-3</v>
      </c>
      <c r="N673" s="261">
        <v>1.5750004513964799E-2</v>
      </c>
      <c r="O673" s="261">
        <v>1.5750004513964799E-2</v>
      </c>
      <c r="P673" s="261">
        <v>5.4060636744618001E-2</v>
      </c>
    </row>
    <row r="674" spans="1:16" x14ac:dyDescent="0.25">
      <c r="A674" s="259">
        <v>2029</v>
      </c>
      <c r="B674" s="259">
        <v>2008</v>
      </c>
      <c r="C674" s="260" t="str">
        <f t="shared" si="10"/>
        <v>2029_2008</v>
      </c>
      <c r="D674" s="261">
        <v>2.5852949163932739E-2</v>
      </c>
      <c r="E674" s="261">
        <v>3.9817911798477282E-2</v>
      </c>
      <c r="F674" s="261">
        <v>1.7822335254015699E-2</v>
      </c>
      <c r="G674" s="261">
        <v>6.3310192377799496E-3</v>
      </c>
      <c r="H674" s="261">
        <v>3.5075379792639402E-2</v>
      </c>
      <c r="I674" s="261">
        <v>3.2524589980935797E-2</v>
      </c>
      <c r="J674" s="261">
        <v>5.8306739544012496E-3</v>
      </c>
      <c r="K674" s="261">
        <v>2.31749854642254E-4</v>
      </c>
      <c r="L674" s="261">
        <v>2.0000005732018801E-3</v>
      </c>
      <c r="M674" s="261">
        <v>2.0000005732018801E-3</v>
      </c>
      <c r="N674" s="261">
        <v>1.5750004513964799E-2</v>
      </c>
      <c r="O674" s="261">
        <v>1.5750004513964799E-2</v>
      </c>
      <c r="P674" s="261">
        <v>6.0943111573867901E-3</v>
      </c>
    </row>
    <row r="675" spans="1:16" x14ac:dyDescent="0.25">
      <c r="A675" s="259">
        <v>2029</v>
      </c>
      <c r="B675" s="259">
        <v>2009</v>
      </c>
      <c r="C675" s="260" t="str">
        <f t="shared" si="10"/>
        <v>2029_2009</v>
      </c>
      <c r="D675" s="261">
        <v>2.5279005046178454E-2</v>
      </c>
      <c r="E675" s="261">
        <v>3.893012787936162E-2</v>
      </c>
      <c r="F675" s="261">
        <v>1.7669969156686501E-2</v>
      </c>
      <c r="G675" s="261">
        <v>6.0477362936567497E-3</v>
      </c>
      <c r="H675" s="261">
        <v>3.4800349850376298E-2</v>
      </c>
      <c r="I675" s="261">
        <v>3.1329396182799098E-2</v>
      </c>
      <c r="J675" s="261">
        <v>5.75038086751028E-3</v>
      </c>
      <c r="K675" s="261">
        <v>2.6046165234929099E-4</v>
      </c>
      <c r="L675" s="261">
        <v>2.0000005732018801E-3</v>
      </c>
      <c r="M675" s="261">
        <v>2.0000005732018801E-3</v>
      </c>
      <c r="N675" s="261">
        <v>1.5750004513964799E-2</v>
      </c>
      <c r="O675" s="261">
        <v>1.5750004513964799E-2</v>
      </c>
      <c r="P675" s="261">
        <v>6.01038757340191E-3</v>
      </c>
    </row>
    <row r="676" spans="1:16" x14ac:dyDescent="0.25">
      <c r="A676" s="259">
        <v>2029</v>
      </c>
      <c r="B676" s="259">
        <v>2010</v>
      </c>
      <c r="C676" s="260" t="str">
        <f t="shared" si="10"/>
        <v>2029_2010</v>
      </c>
      <c r="D676" s="261">
        <v>2.4005204604225613E-2</v>
      </c>
      <c r="E676" s="261">
        <v>3.6883199615169844E-2</v>
      </c>
      <c r="F676" s="261">
        <v>1.75499586534986E-2</v>
      </c>
      <c r="G676" s="261">
        <v>5.7994361995515799E-3</v>
      </c>
      <c r="H676" s="261">
        <v>3.4682521610490201E-2</v>
      </c>
      <c r="I676" s="261">
        <v>3.0825032079694E-2</v>
      </c>
      <c r="J676" s="261">
        <v>5.6896581633642702E-3</v>
      </c>
      <c r="K676" s="261">
        <v>3.1714380299190299E-4</v>
      </c>
      <c r="L676" s="261">
        <v>2.0000005732018801E-3</v>
      </c>
      <c r="M676" s="261">
        <v>2.0000005732018801E-3</v>
      </c>
      <c r="N676" s="261">
        <v>1.5750004513964799E-2</v>
      </c>
      <c r="O676" s="261">
        <v>1.5750004513964799E-2</v>
      </c>
      <c r="P676" s="261">
        <v>5.9469192580274303E-3</v>
      </c>
    </row>
    <row r="677" spans="1:16" x14ac:dyDescent="0.25">
      <c r="A677" s="259">
        <v>2029</v>
      </c>
      <c r="B677" s="259">
        <v>2011</v>
      </c>
      <c r="C677" s="260" t="str">
        <f t="shared" si="10"/>
        <v>2029_2011</v>
      </c>
      <c r="D677" s="261">
        <v>2.4824366810729279E-2</v>
      </c>
      <c r="E677" s="261">
        <v>3.8109794745824321E-2</v>
      </c>
      <c r="F677" s="261">
        <v>1.7174854993740999E-2</v>
      </c>
      <c r="G677" s="261">
        <v>6.1550329409013399E-3</v>
      </c>
      <c r="H677" s="261">
        <v>3.4317996490960602E-2</v>
      </c>
      <c r="I677" s="261">
        <v>2.9978131286725902E-2</v>
      </c>
      <c r="J677" s="261">
        <v>5.5979400162406703E-3</v>
      </c>
      <c r="K677" s="261">
        <v>4.3053770657614198E-4</v>
      </c>
      <c r="L677" s="261">
        <v>2.0000005732018801E-3</v>
      </c>
      <c r="M677" s="261">
        <v>2.0000005732018801E-3</v>
      </c>
      <c r="N677" s="261">
        <v>1.5750004513964799E-2</v>
      </c>
      <c r="O677" s="261">
        <v>1.5750004513964799E-2</v>
      </c>
      <c r="P677" s="261">
        <v>5.8510540232841503E-3</v>
      </c>
    </row>
    <row r="678" spans="1:16" x14ac:dyDescent="0.25">
      <c r="A678" s="259">
        <v>2029</v>
      </c>
      <c r="B678" s="259">
        <v>2012</v>
      </c>
      <c r="C678" s="260" t="str">
        <f t="shared" si="10"/>
        <v>2029_2012</v>
      </c>
      <c r="D678" s="261">
        <v>2.2703139668015838E-2</v>
      </c>
      <c r="E678" s="261">
        <v>3.4816385947193308E-2</v>
      </c>
      <c r="F678" s="261">
        <v>1.69288603741563E-2</v>
      </c>
      <c r="G678" s="261">
        <v>5.6399832890030796E-3</v>
      </c>
      <c r="H678" s="261">
        <v>3.40597742653539E-2</v>
      </c>
      <c r="I678" s="261">
        <v>2.9721836668599601E-2</v>
      </c>
      <c r="J678" s="261">
        <v>5.5095662159822204E-3</v>
      </c>
      <c r="K678" s="261">
        <v>6.28300432667252E-4</v>
      </c>
      <c r="L678" s="261">
        <v>2.0000005732018801E-3</v>
      </c>
      <c r="M678" s="261">
        <v>2.0000005732018801E-3</v>
      </c>
      <c r="N678" s="261">
        <v>1.5750004513964799E-2</v>
      </c>
      <c r="O678" s="261">
        <v>1.5750004513964799E-2</v>
      </c>
      <c r="P678" s="261">
        <v>5.7586843519309401E-3</v>
      </c>
    </row>
    <row r="679" spans="1:16" x14ac:dyDescent="0.25">
      <c r="A679" s="259">
        <v>2029</v>
      </c>
      <c r="B679" s="259">
        <v>2013</v>
      </c>
      <c r="C679" s="260" t="str">
        <f t="shared" si="10"/>
        <v>2029_2013</v>
      </c>
      <c r="D679" s="261">
        <v>2.20233752480208E-2</v>
      </c>
      <c r="E679" s="261">
        <v>3.3826256112684562E-2</v>
      </c>
      <c r="F679" s="261">
        <v>1.6470255570397E-2</v>
      </c>
      <c r="G679" s="261">
        <v>5.3642948318786202E-3</v>
      </c>
      <c r="H679" s="261">
        <v>3.3570356499027697E-2</v>
      </c>
      <c r="I679" s="261">
        <v>2.9053914137328999E-2</v>
      </c>
      <c r="J679" s="261">
        <v>5.3889789005938001E-3</v>
      </c>
      <c r="K679" s="261">
        <v>9.4032163560341098E-4</v>
      </c>
      <c r="L679" s="261">
        <v>2.0000005732018801E-3</v>
      </c>
      <c r="M679" s="261">
        <v>2.0000005732018801E-3</v>
      </c>
      <c r="N679" s="261">
        <v>1.5750004513964799E-2</v>
      </c>
      <c r="O679" s="261">
        <v>1.5750004513964799E-2</v>
      </c>
      <c r="P679" s="261">
        <v>5.6326446132389501E-3</v>
      </c>
    </row>
    <row r="680" spans="1:16" x14ac:dyDescent="0.25">
      <c r="A680" s="259">
        <v>2029</v>
      </c>
      <c r="B680" s="259">
        <v>2014</v>
      </c>
      <c r="C680" s="260" t="str">
        <f t="shared" si="10"/>
        <v>2029_2014</v>
      </c>
      <c r="D680" s="261">
        <v>2.21189018997002E-2</v>
      </c>
      <c r="E680" s="261">
        <v>3.3851774045372783E-2</v>
      </c>
      <c r="F680" s="261">
        <v>1.64806369669813E-2</v>
      </c>
      <c r="G680" s="261">
        <v>5.47510765899103E-3</v>
      </c>
      <c r="H680" s="261">
        <v>3.3588240728653899E-2</v>
      </c>
      <c r="I680" s="261">
        <v>2.8237489667643501E-2</v>
      </c>
      <c r="J680" s="261">
        <v>5.3176282364602303E-3</v>
      </c>
      <c r="K680" s="261">
        <v>1.31246790084989E-3</v>
      </c>
      <c r="L680" s="261">
        <v>2.0000005732018801E-3</v>
      </c>
      <c r="M680" s="261">
        <v>2.0000005732018801E-3</v>
      </c>
      <c r="N680" s="261">
        <v>1.5750004513964799E-2</v>
      </c>
      <c r="O680" s="261">
        <v>1.5750004513964799E-2</v>
      </c>
      <c r="P680" s="261">
        <v>5.5580677886871398E-3</v>
      </c>
    </row>
    <row r="681" spans="1:16" x14ac:dyDescent="0.25">
      <c r="A681" s="259">
        <v>2029</v>
      </c>
      <c r="B681" s="259">
        <v>2015</v>
      </c>
      <c r="C681" s="260" t="str">
        <f t="shared" si="10"/>
        <v>2029_2015</v>
      </c>
      <c r="D681" s="261">
        <v>2.1666988641011423E-2</v>
      </c>
      <c r="E681" s="261">
        <v>3.3215364076676128E-2</v>
      </c>
      <c r="F681" s="261">
        <v>1.6065290055682899E-2</v>
      </c>
      <c r="G681" s="261">
        <v>5.2796947520150003E-3</v>
      </c>
      <c r="H681" s="261">
        <v>3.3143133632058203E-2</v>
      </c>
      <c r="I681" s="261">
        <v>2.7371568482512501E-2</v>
      </c>
      <c r="J681" s="261">
        <v>5.1894093113573E-3</v>
      </c>
      <c r="K681" s="261">
        <v>1.6579234283082701E-3</v>
      </c>
      <c r="L681" s="261">
        <v>2.0000005732018801E-3</v>
      </c>
      <c r="M681" s="261">
        <v>2.0000005732018801E-3</v>
      </c>
      <c r="N681" s="261">
        <v>1.5750004513964799E-2</v>
      </c>
      <c r="O681" s="261">
        <v>1.5750004513964799E-2</v>
      </c>
      <c r="P681" s="261">
        <v>5.4240513727541097E-3</v>
      </c>
    </row>
    <row r="682" spans="1:16" x14ac:dyDescent="0.25">
      <c r="A682" s="259">
        <v>2029</v>
      </c>
      <c r="B682" s="259">
        <v>2016</v>
      </c>
      <c r="C682" s="260" t="str">
        <f t="shared" si="10"/>
        <v>2029_2016</v>
      </c>
      <c r="D682" s="261">
        <v>2.1193845341693711E-2</v>
      </c>
      <c r="E682" s="261">
        <v>3.2205190511539923E-2</v>
      </c>
      <c r="F682" s="261">
        <v>1.62636339467132E-2</v>
      </c>
      <c r="G682" s="261">
        <v>5.1611610787118296E-3</v>
      </c>
      <c r="H682" s="261">
        <v>3.3386658840331797E-2</v>
      </c>
      <c r="I682" s="261">
        <v>2.6495120464197299E-2</v>
      </c>
      <c r="J682" s="261">
        <v>5.12971499422675E-3</v>
      </c>
      <c r="K682" s="261">
        <v>1.9083385924976699E-3</v>
      </c>
      <c r="L682" s="261">
        <v>2.0000005732018801E-3</v>
      </c>
      <c r="M682" s="261">
        <v>2.0000005732018801E-3</v>
      </c>
      <c r="N682" s="261">
        <v>1.5750004513964799E-2</v>
      </c>
      <c r="O682" s="261">
        <v>1.5750004513964799E-2</v>
      </c>
      <c r="P682" s="261">
        <v>5.3616579434925303E-3</v>
      </c>
    </row>
    <row r="683" spans="1:16" x14ac:dyDescent="0.25">
      <c r="A683" s="259">
        <v>2029</v>
      </c>
      <c r="B683" s="259">
        <v>2017</v>
      </c>
      <c r="C683" s="260" t="str">
        <f t="shared" si="10"/>
        <v>2029_2017</v>
      </c>
      <c r="D683" s="261">
        <v>2.0468783673541265E-2</v>
      </c>
      <c r="E683" s="261">
        <v>3.1176446583555419E-2</v>
      </c>
      <c r="F683" s="261">
        <v>1.5716705230007798E-2</v>
      </c>
      <c r="G683" s="261">
        <v>5.0717216261459601E-3</v>
      </c>
      <c r="H683" s="261">
        <v>3.2809259538558601E-2</v>
      </c>
      <c r="I683" s="261">
        <v>2.5916303746721801E-2</v>
      </c>
      <c r="J683" s="261">
        <v>4.9738808430364904E-3</v>
      </c>
      <c r="K683" s="261">
        <v>2.0387541960140199E-3</v>
      </c>
      <c r="L683" s="261">
        <v>2.0000005732018801E-3</v>
      </c>
      <c r="M683" s="261">
        <v>2.0000005732018801E-3</v>
      </c>
      <c r="N683" s="261">
        <v>1.5750004513964799E-2</v>
      </c>
      <c r="O683" s="261">
        <v>1.5750004513964799E-2</v>
      </c>
      <c r="P683" s="261">
        <v>5.19877766348924E-3</v>
      </c>
    </row>
    <row r="684" spans="1:16" x14ac:dyDescent="0.25">
      <c r="A684" s="259">
        <v>2029</v>
      </c>
      <c r="B684" s="259">
        <v>2018</v>
      </c>
      <c r="C684" s="260" t="str">
        <f t="shared" si="10"/>
        <v>2029_2018</v>
      </c>
      <c r="D684" s="261">
        <v>1.984112202667768E-2</v>
      </c>
      <c r="E684" s="261">
        <v>3.0195454696168175E-2</v>
      </c>
      <c r="F684" s="261">
        <v>1.53459400090841E-2</v>
      </c>
      <c r="G684" s="261">
        <v>4.6412242269628498E-3</v>
      </c>
      <c r="H684" s="261">
        <v>3.2418975480637602E-2</v>
      </c>
      <c r="I684" s="261">
        <v>2.39000267872693E-2</v>
      </c>
      <c r="J684" s="261">
        <v>4.8321927480344503E-3</v>
      </c>
      <c r="K684" s="261">
        <v>2.1234489699585102E-3</v>
      </c>
      <c r="L684" s="261">
        <v>2.0000005732018801E-3</v>
      </c>
      <c r="M684" s="261">
        <v>2.0000005732018801E-3</v>
      </c>
      <c r="N684" s="261">
        <v>1.5750004513964799E-2</v>
      </c>
      <c r="O684" s="261">
        <v>1.5750004513964799E-2</v>
      </c>
      <c r="P684" s="261">
        <v>5.0506830615628297E-3</v>
      </c>
    </row>
    <row r="685" spans="1:16" x14ac:dyDescent="0.25">
      <c r="A685" s="259">
        <v>2029</v>
      </c>
      <c r="B685" s="259">
        <v>2019</v>
      </c>
      <c r="C685" s="260" t="str">
        <f t="shared" si="10"/>
        <v>2029_2019</v>
      </c>
      <c r="D685" s="261">
        <v>1.9213560333222607E-2</v>
      </c>
      <c r="E685" s="261">
        <v>2.9214506987291701E-2</v>
      </c>
      <c r="F685" s="261">
        <v>1.4956073951417801E-2</v>
      </c>
      <c r="G685" s="261">
        <v>4.1838151662536103E-3</v>
      </c>
      <c r="H685" s="261">
        <v>3.20072731322215E-2</v>
      </c>
      <c r="I685" s="261">
        <v>2.2006469842006399E-2</v>
      </c>
      <c r="J685" s="261">
        <v>4.68171036154723E-3</v>
      </c>
      <c r="K685" s="261">
        <v>2.0056289330127302E-3</v>
      </c>
      <c r="L685" s="261">
        <v>2.0000005732018801E-3</v>
      </c>
      <c r="M685" s="261">
        <v>2.0000005732018801E-3</v>
      </c>
      <c r="N685" s="261">
        <v>1.5750004513964799E-2</v>
      </c>
      <c r="O685" s="261">
        <v>1.5750004513964799E-2</v>
      </c>
      <c r="P685" s="261">
        <v>4.8933965293143497E-3</v>
      </c>
    </row>
    <row r="686" spans="1:16" x14ac:dyDescent="0.25">
      <c r="A686" s="259">
        <v>2029</v>
      </c>
      <c r="B686" s="259">
        <v>2020</v>
      </c>
      <c r="C686" s="260" t="str">
        <f t="shared" si="10"/>
        <v>2029_2020</v>
      </c>
      <c r="D686" s="261">
        <v>1.8586493211796461E-2</v>
      </c>
      <c r="E686" s="261">
        <v>2.8239221073908943E-2</v>
      </c>
      <c r="F686" s="261">
        <v>1.45468562480156E-2</v>
      </c>
      <c r="G686" s="261">
        <v>3.73333536062459E-3</v>
      </c>
      <c r="H686" s="261">
        <v>3.1575274246763201E-2</v>
      </c>
      <c r="I686" s="261">
        <v>2.0093611879294499E-2</v>
      </c>
      <c r="J686" s="261">
        <v>4.5226458506350698E-3</v>
      </c>
      <c r="K686" s="261">
        <v>1.4390259483172E-3</v>
      </c>
      <c r="L686" s="261">
        <v>2.0000005732018801E-3</v>
      </c>
      <c r="M686" s="261">
        <v>2.0000005732018801E-3</v>
      </c>
      <c r="N686" s="261">
        <v>1.5750004513964799E-2</v>
      </c>
      <c r="O686" s="261">
        <v>1.5750004513964799E-2</v>
      </c>
      <c r="P686" s="261">
        <v>4.72713982705706E-3</v>
      </c>
    </row>
    <row r="687" spans="1:16" x14ac:dyDescent="0.25">
      <c r="A687" s="259">
        <v>2029</v>
      </c>
      <c r="B687" s="259">
        <v>2021</v>
      </c>
      <c r="C687" s="260" t="str">
        <f t="shared" si="10"/>
        <v>2029_2021</v>
      </c>
      <c r="D687" s="261">
        <v>1.7957206218605234E-2</v>
      </c>
      <c r="E687" s="261">
        <v>2.726193576576939E-2</v>
      </c>
      <c r="F687" s="261">
        <v>5.3226787963976804E-3</v>
      </c>
      <c r="G687" s="261">
        <v>3.3217749787677799E-3</v>
      </c>
      <c r="H687" s="261">
        <v>8.9680480279013593E-3</v>
      </c>
      <c r="I687" s="261">
        <v>1.8679723227711199E-2</v>
      </c>
      <c r="J687" s="261">
        <v>7.2556633106414103E-4</v>
      </c>
      <c r="K687" s="261">
        <v>8.9374722581617801E-4</v>
      </c>
      <c r="L687" s="261">
        <v>2.0000005732018801E-3</v>
      </c>
      <c r="M687" s="261">
        <v>2.0000005732018801E-3</v>
      </c>
      <c r="N687" s="261">
        <v>1.5750004513964799E-2</v>
      </c>
      <c r="O687" s="261">
        <v>1.5750004513964799E-2</v>
      </c>
      <c r="P687" s="261">
        <v>7.5837322090195202E-4</v>
      </c>
    </row>
    <row r="688" spans="1:16" x14ac:dyDescent="0.25">
      <c r="A688" s="259">
        <v>2029</v>
      </c>
      <c r="B688" s="259">
        <v>2022</v>
      </c>
      <c r="C688" s="260" t="str">
        <f t="shared" si="10"/>
        <v>2029_2022</v>
      </c>
      <c r="D688" s="261">
        <v>1.730913247095351E-2</v>
      </c>
      <c r="E688" s="261">
        <v>2.6268105871690203E-2</v>
      </c>
      <c r="F688" s="261">
        <v>5.0622440424099501E-3</v>
      </c>
      <c r="G688" s="261">
        <v>2.9680502466748302E-3</v>
      </c>
      <c r="H688" s="261">
        <v>8.61671434637328E-3</v>
      </c>
      <c r="I688" s="261">
        <v>1.7400701828659101E-2</v>
      </c>
      <c r="J688" s="261">
        <v>6.9601609188101304E-4</v>
      </c>
      <c r="K688" s="261">
        <v>8.9378907952021905E-4</v>
      </c>
      <c r="L688" s="261">
        <v>2.0000005732018801E-3</v>
      </c>
      <c r="M688" s="261">
        <v>2.0000005732018801E-3</v>
      </c>
      <c r="N688" s="261">
        <v>1.5750004513964799E-2</v>
      </c>
      <c r="O688" s="261">
        <v>1.5750004513964799E-2</v>
      </c>
      <c r="P688" s="261">
        <v>7.2748685103020698E-4</v>
      </c>
    </row>
    <row r="689" spans="1:16" x14ac:dyDescent="0.25">
      <c r="A689" s="259">
        <v>2029</v>
      </c>
      <c r="B689" s="259">
        <v>2023</v>
      </c>
      <c r="C689" s="260" t="str">
        <f t="shared" si="10"/>
        <v>2029_2023</v>
      </c>
      <c r="D689" s="261">
        <v>1.6659670288725788E-2</v>
      </c>
      <c r="E689" s="261">
        <v>2.5273476887108664E-2</v>
      </c>
      <c r="F689" s="261">
        <v>4.7860442522006403E-3</v>
      </c>
      <c r="G689" s="261">
        <v>2.5452381224500102E-3</v>
      </c>
      <c r="H689" s="261">
        <v>8.2450669379505806E-3</v>
      </c>
      <c r="I689" s="261">
        <v>1.6148279641078601E-2</v>
      </c>
      <c r="J689" s="261">
        <v>6.6482416656628198E-4</v>
      </c>
      <c r="K689" s="261">
        <v>8.9359482909613804E-4</v>
      </c>
      <c r="L689" s="261">
        <v>2.0000005732018801E-3</v>
      </c>
      <c r="M689" s="261">
        <v>2.0000005732018801E-3</v>
      </c>
      <c r="N689" s="261">
        <v>1.5750004513964799E-2</v>
      </c>
      <c r="O689" s="261">
        <v>1.5750004513964799E-2</v>
      </c>
      <c r="P689" s="261">
        <v>6.9488456526486302E-4</v>
      </c>
    </row>
    <row r="690" spans="1:16" x14ac:dyDescent="0.25">
      <c r="A690" s="259">
        <v>2029</v>
      </c>
      <c r="B690" s="259">
        <v>2024</v>
      </c>
      <c r="C690" s="260" t="str">
        <f t="shared" si="10"/>
        <v>2029_2024</v>
      </c>
      <c r="D690" s="261">
        <v>1.6012819378231805E-2</v>
      </c>
      <c r="E690" s="261">
        <v>2.4278624077899272E-2</v>
      </c>
      <c r="F690" s="261">
        <v>4.5025088757199398E-3</v>
      </c>
      <c r="G690" s="261">
        <v>2.1086733175262199E-3</v>
      </c>
      <c r="H690" s="261">
        <v>7.8606996263422407E-3</v>
      </c>
      <c r="I690" s="261">
        <v>1.52087117660996E-2</v>
      </c>
      <c r="J690" s="261">
        <v>6.3239746517950899E-4</v>
      </c>
      <c r="K690" s="261">
        <v>8.9388493580587198E-4</v>
      </c>
      <c r="L690" s="261">
        <v>2.0000005732018801E-3</v>
      </c>
      <c r="M690" s="261">
        <v>2.0000005732018801E-3</v>
      </c>
      <c r="N690" s="261">
        <v>1.5750004513964799E-2</v>
      </c>
      <c r="O690" s="261">
        <v>1.5750004513964799E-2</v>
      </c>
      <c r="P690" s="261">
        <v>6.6099167233273602E-4</v>
      </c>
    </row>
    <row r="691" spans="1:16" x14ac:dyDescent="0.25">
      <c r="A691" s="259">
        <v>2029</v>
      </c>
      <c r="B691" s="259">
        <v>2025</v>
      </c>
      <c r="C691" s="260" t="str">
        <f t="shared" si="10"/>
        <v>2029_2025</v>
      </c>
      <c r="D691" s="261">
        <v>1.5365506379629527E-2</v>
      </c>
      <c r="E691" s="261">
        <v>2.3282680471824527E-2</v>
      </c>
      <c r="F691" s="261">
        <v>4.2052569431627598E-3</v>
      </c>
      <c r="G691" s="261">
        <v>1.6235084179896701E-3</v>
      </c>
      <c r="H691" s="261">
        <v>7.4580187035665898E-3</v>
      </c>
      <c r="I691" s="261">
        <v>1.4341013205811199E-2</v>
      </c>
      <c r="J691" s="261">
        <v>5.9844055131652498E-4</v>
      </c>
      <c r="K691" s="261">
        <v>8.9414309254941704E-4</v>
      </c>
      <c r="L691" s="261">
        <v>2.0000005732018801E-3</v>
      </c>
      <c r="M691" s="261">
        <v>2.0000005732018801E-3</v>
      </c>
      <c r="N691" s="261">
        <v>1.5750004513964799E-2</v>
      </c>
      <c r="O691" s="261">
        <v>1.5750004513964799E-2</v>
      </c>
      <c r="P691" s="261">
        <v>6.2549937750644197E-4</v>
      </c>
    </row>
    <row r="692" spans="1:16" x14ac:dyDescent="0.25">
      <c r="A692" s="259">
        <v>2029</v>
      </c>
      <c r="B692" s="259">
        <v>2026</v>
      </c>
      <c r="C692" s="260" t="str">
        <f t="shared" si="10"/>
        <v>2029_2026</v>
      </c>
      <c r="D692" s="261">
        <v>1.5372862735315799E-2</v>
      </c>
      <c r="E692" s="261">
        <v>2.3284705606851058E-2</v>
      </c>
      <c r="F692" s="261">
        <v>3.9039666089654402E-3</v>
      </c>
      <c r="G692" s="261">
        <v>1.57433598483535E-3</v>
      </c>
      <c r="H692" s="261">
        <v>7.04600054512946E-3</v>
      </c>
      <c r="I692" s="261">
        <v>1.33512295298859E-2</v>
      </c>
      <c r="J692" s="261">
        <v>5.6342101980254604E-4</v>
      </c>
      <c r="K692" s="261">
        <v>7.6436874567875504E-4</v>
      </c>
      <c r="L692" s="261">
        <v>2.0000005732018801E-3</v>
      </c>
      <c r="M692" s="261">
        <v>2.0000005732018801E-3</v>
      </c>
      <c r="N692" s="261">
        <v>1.5750004513964799E-2</v>
      </c>
      <c r="O692" s="261">
        <v>1.5750004513964799E-2</v>
      </c>
      <c r="P692" s="261">
        <v>5.8889641817427005E-4</v>
      </c>
    </row>
    <row r="693" spans="1:16" x14ac:dyDescent="0.25">
      <c r="A693" s="259">
        <v>2029</v>
      </c>
      <c r="B693" s="259">
        <v>2027</v>
      </c>
      <c r="C693" s="260" t="str">
        <f t="shared" si="10"/>
        <v>2029_2027</v>
      </c>
      <c r="D693" s="261">
        <v>1.5392148598012308E-2</v>
      </c>
      <c r="E693" s="261">
        <v>2.329880048289713E-2</v>
      </c>
      <c r="F693" s="261">
        <v>3.6052656156471598E-3</v>
      </c>
      <c r="G693" s="261">
        <v>1.52626458278723E-3</v>
      </c>
      <c r="H693" s="261">
        <v>6.6318149765755103E-3</v>
      </c>
      <c r="I693" s="261">
        <v>1.23941177562817E-2</v>
      </c>
      <c r="J693" s="261">
        <v>5.2771884967946399E-4</v>
      </c>
      <c r="K693" s="261">
        <v>6.1379703101532596E-4</v>
      </c>
      <c r="L693" s="261">
        <v>2.0000005732018801E-3</v>
      </c>
      <c r="M693" s="261">
        <v>2.0000005732018801E-3</v>
      </c>
      <c r="N693" s="261">
        <v>1.5750004513964799E-2</v>
      </c>
      <c r="O693" s="261">
        <v>1.5750004513964799E-2</v>
      </c>
      <c r="P693" s="261">
        <v>5.5157995434425495E-4</v>
      </c>
    </row>
    <row r="694" spans="1:16" x14ac:dyDescent="0.25">
      <c r="A694" s="259">
        <v>2029</v>
      </c>
      <c r="B694" s="259">
        <v>2028</v>
      </c>
      <c r="C694" s="260" t="str">
        <f t="shared" si="10"/>
        <v>2029_2028</v>
      </c>
      <c r="D694" s="261">
        <v>1.5422451964115852E-2</v>
      </c>
      <c r="E694" s="261">
        <v>2.3320809732379041E-2</v>
      </c>
      <c r="F694" s="261">
        <v>3.3000758953549E-3</v>
      </c>
      <c r="G694" s="261">
        <v>1.47794121656845E-3</v>
      </c>
      <c r="H694" s="261">
        <v>6.2083332575561196E-3</v>
      </c>
      <c r="I694" s="261">
        <v>1.14727676177754E-2</v>
      </c>
      <c r="J694" s="261">
        <v>4.9096088701157804E-4</v>
      </c>
      <c r="K694" s="261">
        <v>4.85011936443582E-4</v>
      </c>
      <c r="L694" s="261">
        <v>2.0000005732018801E-3</v>
      </c>
      <c r="M694" s="261">
        <v>2.0000005732018801E-3</v>
      </c>
      <c r="N694" s="261">
        <v>1.5750004513964799E-2</v>
      </c>
      <c r="O694" s="261">
        <v>1.5750004513964799E-2</v>
      </c>
      <c r="P694" s="261">
        <v>5.1315995971557102E-4</v>
      </c>
    </row>
    <row r="695" spans="1:16" x14ac:dyDescent="0.25">
      <c r="A695" s="259">
        <v>2029</v>
      </c>
      <c r="B695" s="259">
        <v>2029</v>
      </c>
      <c r="C695" s="260" t="str">
        <f t="shared" si="10"/>
        <v>2029_2029</v>
      </c>
      <c r="D695" s="261">
        <v>1.5462446832601871E-2</v>
      </c>
      <c r="E695" s="261">
        <v>2.3351117708447628E-2</v>
      </c>
      <c r="F695" s="261">
        <v>2.9836536948347199E-3</v>
      </c>
      <c r="G695" s="261">
        <v>1.42903310612883E-3</v>
      </c>
      <c r="H695" s="261">
        <v>5.7718132324719703E-3</v>
      </c>
      <c r="I695" s="261">
        <v>1.05886749229301E-2</v>
      </c>
      <c r="J695" s="261">
        <v>4.5293417530961399E-4</v>
      </c>
      <c r="K695" s="261">
        <v>4.8860836890098503E-4</v>
      </c>
      <c r="L695" s="261">
        <v>2.0000005732018801E-3</v>
      </c>
      <c r="M695" s="261">
        <v>2.0000005732018801E-3</v>
      </c>
      <c r="N695" s="261">
        <v>1.5750004513964799E-2</v>
      </c>
      <c r="O695" s="261">
        <v>1.5750004513964799E-2</v>
      </c>
      <c r="P695" s="261">
        <v>4.7341384885147799E-4</v>
      </c>
    </row>
    <row r="696" spans="1:16" x14ac:dyDescent="0.25">
      <c r="A696" s="259">
        <v>2030</v>
      </c>
      <c r="B696" s="259">
        <v>1986</v>
      </c>
      <c r="C696" s="260" t="str">
        <f t="shared" si="10"/>
        <v>2030_1986</v>
      </c>
      <c r="D696" s="261">
        <v>3.406653126470461E-2</v>
      </c>
      <c r="E696" s="261">
        <v>4.9521637789856437E-2</v>
      </c>
      <c r="F696" s="261">
        <v>0.34489280969063002</v>
      </c>
      <c r="G696" s="261">
        <v>0.36211627162662202</v>
      </c>
      <c r="H696" s="261">
        <v>1.2872289405348201</v>
      </c>
      <c r="I696" s="261">
        <v>1.1006702612942101</v>
      </c>
      <c r="J696" s="261">
        <v>0.213808747562065</v>
      </c>
      <c r="K696" s="261">
        <v>1.8507371188266401E-2</v>
      </c>
      <c r="L696" s="261">
        <v>2.0000005732018801E-3</v>
      </c>
      <c r="M696" s="261">
        <v>2.0000005732018801E-3</v>
      </c>
      <c r="N696" s="261">
        <v>1.5750004513964799E-2</v>
      </c>
      <c r="O696" s="261">
        <v>1.5750004513964799E-2</v>
      </c>
      <c r="P696" s="261">
        <v>0.22347623036455599</v>
      </c>
    </row>
    <row r="697" spans="1:16" x14ac:dyDescent="0.25">
      <c r="A697" s="259">
        <v>2030</v>
      </c>
      <c r="B697" s="259">
        <v>1987</v>
      </c>
      <c r="C697" s="260" t="str">
        <f t="shared" si="10"/>
        <v>2030_1987</v>
      </c>
      <c r="D697" s="261">
        <v>3.4059477644109014E-2</v>
      </c>
      <c r="E697" s="261">
        <v>4.9332816067661753E-2</v>
      </c>
      <c r="F697" s="261">
        <v>0.34470668824880002</v>
      </c>
      <c r="G697" s="261">
        <v>0.363761260588429</v>
      </c>
      <c r="H697" s="261">
        <v>1.2855983695976201</v>
      </c>
      <c r="I697" s="261">
        <v>1.0911588618736301</v>
      </c>
      <c r="J697" s="261">
        <v>0.21369336564845601</v>
      </c>
      <c r="K697" s="261">
        <v>1.8601608796496801E-2</v>
      </c>
      <c r="L697" s="261">
        <v>2.0000005732018801E-3</v>
      </c>
      <c r="M697" s="261">
        <v>2.0000005732018801E-3</v>
      </c>
      <c r="N697" s="261">
        <v>1.5750004513964799E-2</v>
      </c>
      <c r="O697" s="261">
        <v>1.5750004513964799E-2</v>
      </c>
      <c r="P697" s="261">
        <v>0.223355631392814</v>
      </c>
    </row>
    <row r="698" spans="1:16" x14ac:dyDescent="0.25">
      <c r="A698" s="259">
        <v>2030</v>
      </c>
      <c r="B698" s="259">
        <v>1988</v>
      </c>
      <c r="C698" s="260" t="str">
        <f t="shared" si="10"/>
        <v>2030_1988</v>
      </c>
      <c r="D698" s="261">
        <v>3.4019178296862206E-2</v>
      </c>
      <c r="E698" s="261">
        <v>4.9095281775369426E-2</v>
      </c>
      <c r="F698" s="261">
        <v>0.34450458312215299</v>
      </c>
      <c r="G698" s="261">
        <v>0.36646902623371003</v>
      </c>
      <c r="H698" s="261">
        <v>1.2824963605113799</v>
      </c>
      <c r="I698" s="261">
        <v>1.08326518199519</v>
      </c>
      <c r="J698" s="261">
        <v>0.213568074999332</v>
      </c>
      <c r="K698" s="261">
        <v>1.8731103044671099E-2</v>
      </c>
      <c r="L698" s="261">
        <v>2.0000005732018801E-3</v>
      </c>
      <c r="M698" s="261">
        <v>2.0000005732018801E-3</v>
      </c>
      <c r="N698" s="261">
        <v>1.5750004513964799E-2</v>
      </c>
      <c r="O698" s="261">
        <v>1.5750004513964799E-2</v>
      </c>
      <c r="P698" s="261">
        <v>0.223224675656505</v>
      </c>
    </row>
    <row r="699" spans="1:16" x14ac:dyDescent="0.25">
      <c r="A699" s="259">
        <v>2030</v>
      </c>
      <c r="B699" s="259">
        <v>1989</v>
      </c>
      <c r="C699" s="260" t="str">
        <f t="shared" si="10"/>
        <v>2030_1989</v>
      </c>
      <c r="D699" s="261">
        <v>3.4094298544017285E-2</v>
      </c>
      <c r="E699" s="261">
        <v>4.8851675004107725E-2</v>
      </c>
      <c r="F699" s="261">
        <v>0.34525634081085399</v>
      </c>
      <c r="G699" s="261">
        <v>0.36959500368783599</v>
      </c>
      <c r="H699" s="261">
        <v>1.2818202471583799</v>
      </c>
      <c r="I699" s="261">
        <v>1.0694133753074799</v>
      </c>
      <c r="J699" s="261">
        <v>0.21403411072224501</v>
      </c>
      <c r="K699" s="261">
        <v>1.8888147030695E-2</v>
      </c>
      <c r="L699" s="261">
        <v>2.0000005732018801E-3</v>
      </c>
      <c r="M699" s="261">
        <v>2.0000005732018801E-3</v>
      </c>
      <c r="N699" s="261">
        <v>1.5750004513964799E-2</v>
      </c>
      <c r="O699" s="261">
        <v>1.5750004513964799E-2</v>
      </c>
      <c r="P699" s="261">
        <v>0.22371178344680501</v>
      </c>
    </row>
    <row r="700" spans="1:16" x14ac:dyDescent="0.25">
      <c r="A700" s="259">
        <v>2030</v>
      </c>
      <c r="B700" s="259">
        <v>1990</v>
      </c>
      <c r="C700" s="260" t="str">
        <f t="shared" si="10"/>
        <v>2030_1990</v>
      </c>
      <c r="D700" s="261">
        <v>3.3646944056753725E-2</v>
      </c>
      <c r="E700" s="261">
        <v>4.8708052423084909E-2</v>
      </c>
      <c r="F700" s="261">
        <v>0.33894063744636199</v>
      </c>
      <c r="G700" s="261">
        <v>0.37066767139946399</v>
      </c>
      <c r="H700" s="261">
        <v>1.3000492606665299</v>
      </c>
      <c r="I700" s="261">
        <v>1.0665107434541801</v>
      </c>
      <c r="J700" s="261">
        <v>0.210118828674043</v>
      </c>
      <c r="K700" s="261">
        <v>1.8913602823936601E-2</v>
      </c>
      <c r="L700" s="261">
        <v>2.0000005732018801E-3</v>
      </c>
      <c r="M700" s="261">
        <v>2.0000005732018801E-3</v>
      </c>
      <c r="N700" s="261">
        <v>1.5750004513964799E-2</v>
      </c>
      <c r="O700" s="261">
        <v>1.5750004513964799E-2</v>
      </c>
      <c r="P700" s="261">
        <v>0.21961946971818999</v>
      </c>
    </row>
    <row r="701" spans="1:16" x14ac:dyDescent="0.25">
      <c r="A701" s="259">
        <v>2030</v>
      </c>
      <c r="B701" s="259">
        <v>1991</v>
      </c>
      <c r="C701" s="260" t="str">
        <f t="shared" si="10"/>
        <v>2030_1991</v>
      </c>
      <c r="D701" s="261">
        <v>3.3968324769475346E-2</v>
      </c>
      <c r="E701" s="261">
        <v>4.8516245671912636E-2</v>
      </c>
      <c r="F701" s="261">
        <v>0.34376831851514</v>
      </c>
      <c r="G701" s="261">
        <v>0.369837261826021</v>
      </c>
      <c r="H701" s="261">
        <v>1.28505200233307</v>
      </c>
      <c r="I701" s="261">
        <v>1.0662597340461999</v>
      </c>
      <c r="J701" s="261">
        <v>0.21311164387326501</v>
      </c>
      <c r="K701" s="261">
        <v>1.05678042629428E-2</v>
      </c>
      <c r="L701" s="261">
        <v>2.0000005732018801E-3</v>
      </c>
      <c r="M701" s="261">
        <v>2.0000005732018801E-3</v>
      </c>
      <c r="N701" s="261">
        <v>1.5750004513964799E-2</v>
      </c>
      <c r="O701" s="261">
        <v>1.5750004513964799E-2</v>
      </c>
      <c r="P701" s="261">
        <v>0.2227476067403</v>
      </c>
    </row>
    <row r="702" spans="1:16" x14ac:dyDescent="0.25">
      <c r="A702" s="259">
        <v>2030</v>
      </c>
      <c r="B702" s="259">
        <v>1992</v>
      </c>
      <c r="C702" s="260" t="str">
        <f t="shared" si="10"/>
        <v>2030_1992</v>
      </c>
      <c r="D702" s="261">
        <v>3.3900629064279889E-2</v>
      </c>
      <c r="E702" s="261">
        <v>4.8339091574543691E-2</v>
      </c>
      <c r="F702" s="261">
        <v>0.34224628228762699</v>
      </c>
      <c r="G702" s="261">
        <v>0.36943539301599398</v>
      </c>
      <c r="H702" s="261">
        <v>1.29104516969179</v>
      </c>
      <c r="I702" s="261">
        <v>1.0663726618918601</v>
      </c>
      <c r="J702" s="261">
        <v>0.21216809083184199</v>
      </c>
      <c r="K702" s="261">
        <v>1.0549512096047301E-2</v>
      </c>
      <c r="L702" s="261">
        <v>2.0000005732018801E-3</v>
      </c>
      <c r="M702" s="261">
        <v>2.0000005732018801E-3</v>
      </c>
      <c r="N702" s="261">
        <v>1.5750004513964799E-2</v>
      </c>
      <c r="O702" s="261">
        <v>1.5750004513964799E-2</v>
      </c>
      <c r="P702" s="261">
        <v>0.221761390417298</v>
      </c>
    </row>
    <row r="703" spans="1:16" x14ac:dyDescent="0.25">
      <c r="A703" s="259">
        <v>2030</v>
      </c>
      <c r="B703" s="259">
        <v>1993</v>
      </c>
      <c r="C703" s="260" t="str">
        <f t="shared" si="10"/>
        <v>2030_1993</v>
      </c>
      <c r="D703" s="261">
        <v>2.834257750643969E-2</v>
      </c>
      <c r="E703" s="261">
        <v>4.5119850970537494E-2</v>
      </c>
      <c r="F703" s="261">
        <v>8.9392756297413903E-2</v>
      </c>
      <c r="G703" s="261">
        <v>0.37060395246477601</v>
      </c>
      <c r="H703" s="261">
        <v>1.6851079056343099</v>
      </c>
      <c r="I703" s="261">
        <v>1.0672789581009201</v>
      </c>
      <c r="J703" s="261">
        <v>5.2361276120637699E-2</v>
      </c>
      <c r="K703" s="261">
        <v>1.0534275303733E-2</v>
      </c>
      <c r="L703" s="261">
        <v>2.0000005732018801E-3</v>
      </c>
      <c r="M703" s="261">
        <v>2.0000005732018801E-3</v>
      </c>
      <c r="N703" s="261">
        <v>1.5750004513964799E-2</v>
      </c>
      <c r="O703" s="261">
        <v>1.5750004513964799E-2</v>
      </c>
      <c r="P703" s="261">
        <v>5.4728820677091401E-2</v>
      </c>
    </row>
    <row r="704" spans="1:16" x14ac:dyDescent="0.25">
      <c r="A704" s="259">
        <v>2030</v>
      </c>
      <c r="B704" s="259">
        <v>1994</v>
      </c>
      <c r="C704" s="260" t="str">
        <f t="shared" si="10"/>
        <v>2030_1994</v>
      </c>
      <c r="D704" s="261">
        <v>2.8460760199761181E-2</v>
      </c>
      <c r="E704" s="261">
        <v>4.490727055015404E-2</v>
      </c>
      <c r="F704" s="261">
        <v>8.9699949065951107E-2</v>
      </c>
      <c r="G704" s="261">
        <v>0.37655581645131597</v>
      </c>
      <c r="H704" s="261">
        <v>1.6958868305688499</v>
      </c>
      <c r="I704" s="261">
        <v>1.05117187452728</v>
      </c>
      <c r="J704" s="261">
        <v>5.2541212460469701E-2</v>
      </c>
      <c r="K704" s="261">
        <v>1.0639776464852001E-2</v>
      </c>
      <c r="L704" s="261">
        <v>2.0000005732018801E-3</v>
      </c>
      <c r="M704" s="261">
        <v>2.0000005732018801E-3</v>
      </c>
      <c r="N704" s="261">
        <v>1.5750004513964799E-2</v>
      </c>
      <c r="O704" s="261">
        <v>1.5750004513964799E-2</v>
      </c>
      <c r="P704" s="261">
        <v>5.4916892939754797E-2</v>
      </c>
    </row>
    <row r="705" spans="1:16" x14ac:dyDescent="0.25">
      <c r="A705" s="259">
        <v>2030</v>
      </c>
      <c r="B705" s="259">
        <v>1995</v>
      </c>
      <c r="C705" s="260" t="str">
        <f t="shared" si="10"/>
        <v>2030_1995</v>
      </c>
      <c r="D705" s="261">
        <v>2.8614232403608296E-2</v>
      </c>
      <c r="E705" s="261">
        <v>4.4710516800572433E-2</v>
      </c>
      <c r="F705" s="261">
        <v>9.0378698411183706E-2</v>
      </c>
      <c r="G705" s="261">
        <v>0.37892800759552397</v>
      </c>
      <c r="H705" s="261">
        <v>1.68536621879449</v>
      </c>
      <c r="I705" s="261">
        <v>1.04407613052069</v>
      </c>
      <c r="J705" s="261">
        <v>5.2938785858521999E-2</v>
      </c>
      <c r="K705" s="261">
        <v>1.0687445453356099E-2</v>
      </c>
      <c r="L705" s="261">
        <v>2.0000005732018801E-3</v>
      </c>
      <c r="M705" s="261">
        <v>2.0000005732018801E-3</v>
      </c>
      <c r="N705" s="261">
        <v>1.5750004513964799E-2</v>
      </c>
      <c r="O705" s="261">
        <v>1.5750004513964799E-2</v>
      </c>
      <c r="P705" s="261">
        <v>5.53324428426612E-2</v>
      </c>
    </row>
    <row r="706" spans="1:16" x14ac:dyDescent="0.25">
      <c r="A706" s="259">
        <v>2030</v>
      </c>
      <c r="B706" s="259">
        <v>1996</v>
      </c>
      <c r="C706" s="260" t="str">
        <f t="shared" si="10"/>
        <v>2030_1996</v>
      </c>
      <c r="D706" s="261">
        <v>2.8345546808887834E-2</v>
      </c>
      <c r="E706" s="261">
        <v>4.4853273632262533E-2</v>
      </c>
      <c r="F706" s="261">
        <v>8.9254549387473403E-2</v>
      </c>
      <c r="G706" s="261">
        <v>0.43975604983629002</v>
      </c>
      <c r="H706" s="261">
        <v>1.7013727706774899</v>
      </c>
      <c r="I706" s="261">
        <v>1.1729373577775299</v>
      </c>
      <c r="J706" s="261">
        <v>5.2280322243915399E-2</v>
      </c>
      <c r="K706" s="261">
        <v>3.0470001132891899E-3</v>
      </c>
      <c r="L706" s="261">
        <v>2.0000005732018801E-3</v>
      </c>
      <c r="M706" s="261">
        <v>2.0000005732018801E-3</v>
      </c>
      <c r="N706" s="261">
        <v>1.5750004513964799E-2</v>
      </c>
      <c r="O706" s="261">
        <v>1.5750004513964799E-2</v>
      </c>
      <c r="P706" s="261">
        <v>5.4644206425291199E-2</v>
      </c>
    </row>
    <row r="707" spans="1:16" x14ac:dyDescent="0.25">
      <c r="A707" s="259">
        <v>2030</v>
      </c>
      <c r="B707" s="259">
        <v>1997</v>
      </c>
      <c r="C707" s="260" t="str">
        <f t="shared" si="10"/>
        <v>2030_1997</v>
      </c>
      <c r="D707" s="261">
        <v>2.8328560506633585E-2</v>
      </c>
      <c r="E707" s="261">
        <v>4.410544624920093E-2</v>
      </c>
      <c r="F707" s="261">
        <v>8.9147541764663302E-2</v>
      </c>
      <c r="G707" s="261">
        <v>0.331150601294256</v>
      </c>
      <c r="H707" s="261">
        <v>1.7032412102980501</v>
      </c>
      <c r="I707" s="261">
        <v>0.90888460743599997</v>
      </c>
      <c r="J707" s="261">
        <v>5.2217643164345101E-2</v>
      </c>
      <c r="K707" s="261">
        <v>3.0437397897244401E-3</v>
      </c>
      <c r="L707" s="261">
        <v>2.0000005732018801E-3</v>
      </c>
      <c r="M707" s="261">
        <v>2.0000005732018801E-3</v>
      </c>
      <c r="N707" s="261">
        <v>1.5750004513964799E-2</v>
      </c>
      <c r="O707" s="261">
        <v>1.5750004513964799E-2</v>
      </c>
      <c r="P707" s="261">
        <v>5.4578693275876999E-2</v>
      </c>
    </row>
    <row r="708" spans="1:16" x14ac:dyDescent="0.25">
      <c r="A708" s="259">
        <v>2030</v>
      </c>
      <c r="B708" s="259">
        <v>1998</v>
      </c>
      <c r="C708" s="260" t="str">
        <f t="shared" si="10"/>
        <v>2030_1998</v>
      </c>
      <c r="D708" s="261">
        <v>2.8243629528492291E-2</v>
      </c>
      <c r="E708" s="261">
        <v>4.3169148559762269E-2</v>
      </c>
      <c r="F708" s="261">
        <v>8.8809230498305497E-2</v>
      </c>
      <c r="G708" s="261">
        <v>0.23053419945008599</v>
      </c>
      <c r="H708" s="261">
        <v>1.71146460671482</v>
      </c>
      <c r="I708" s="261">
        <v>0.66116600541123405</v>
      </c>
      <c r="J708" s="261">
        <v>5.2019479349219598E-2</v>
      </c>
      <c r="K708" s="261">
        <v>3.0435764458926901E-3</v>
      </c>
      <c r="L708" s="261">
        <v>2.0000005732018801E-3</v>
      </c>
      <c r="M708" s="261">
        <v>2.0000005732018801E-3</v>
      </c>
      <c r="N708" s="261">
        <v>1.5750004513964799E-2</v>
      </c>
      <c r="O708" s="261">
        <v>1.5750004513964799E-2</v>
      </c>
      <c r="P708" s="261">
        <v>5.4371569372370497E-2</v>
      </c>
    </row>
    <row r="709" spans="1:16" x14ac:dyDescent="0.25">
      <c r="A709" s="259">
        <v>2030</v>
      </c>
      <c r="B709" s="259">
        <v>1999</v>
      </c>
      <c r="C709" s="260" t="str">
        <f t="shared" si="10"/>
        <v>2030_1999</v>
      </c>
      <c r="D709" s="261">
        <v>2.8272500673406288E-2</v>
      </c>
      <c r="E709" s="261">
        <v>4.2256080462262313E-2</v>
      </c>
      <c r="F709" s="261">
        <v>8.8904540601408094E-2</v>
      </c>
      <c r="G709" s="261">
        <v>0.13128029455316301</v>
      </c>
      <c r="H709" s="261">
        <v>1.7104834197063501</v>
      </c>
      <c r="I709" s="261">
        <v>0.41741175610247599</v>
      </c>
      <c r="J709" s="261">
        <v>5.20753066760897E-2</v>
      </c>
      <c r="K709" s="261">
        <v>3.0474900366236398E-3</v>
      </c>
      <c r="L709" s="261">
        <v>2.0000005732018801E-3</v>
      </c>
      <c r="M709" s="261">
        <v>2.0000005732018801E-3</v>
      </c>
      <c r="N709" s="261">
        <v>1.5750004513964799E-2</v>
      </c>
      <c r="O709" s="261">
        <v>1.5750004513964799E-2</v>
      </c>
      <c r="P709" s="261">
        <v>5.4429920963231598E-2</v>
      </c>
    </row>
    <row r="710" spans="1:16" x14ac:dyDescent="0.25">
      <c r="A710" s="259">
        <v>2030</v>
      </c>
      <c r="B710" s="259">
        <v>2000</v>
      </c>
      <c r="C710" s="260" t="str">
        <f t="shared" si="10"/>
        <v>2030_2000</v>
      </c>
      <c r="D710" s="261">
        <v>2.8261902181147887E-2</v>
      </c>
      <c r="E710" s="261">
        <v>4.2579783419998234E-2</v>
      </c>
      <c r="F710" s="261">
        <v>8.8939877075285903E-2</v>
      </c>
      <c r="G710" s="261">
        <v>3.9836424294589799E-2</v>
      </c>
      <c r="H710" s="261">
        <v>1.71115754758647</v>
      </c>
      <c r="I710" s="261">
        <v>0.193066235304064</v>
      </c>
      <c r="J710" s="261">
        <v>5.20960048058094E-2</v>
      </c>
      <c r="K710" s="261">
        <v>3.04486684785055E-3</v>
      </c>
      <c r="L710" s="261">
        <v>2.0000005732018801E-3</v>
      </c>
      <c r="M710" s="261">
        <v>2.0000005732018801E-3</v>
      </c>
      <c r="N710" s="261">
        <v>1.5750004513964799E-2</v>
      </c>
      <c r="O710" s="261">
        <v>1.5750004513964799E-2</v>
      </c>
      <c r="P710" s="261">
        <v>5.44515549705306E-2</v>
      </c>
    </row>
    <row r="711" spans="1:16" x14ac:dyDescent="0.25">
      <c r="A711" s="259">
        <v>2030</v>
      </c>
      <c r="B711" s="259">
        <v>2001</v>
      </c>
      <c r="C711" s="260" t="str">
        <f t="shared" si="10"/>
        <v>2030_2001</v>
      </c>
      <c r="D711" s="261">
        <v>2.8199604145734712E-2</v>
      </c>
      <c r="E711" s="261">
        <v>4.2429527707935691E-2</v>
      </c>
      <c r="F711" s="261">
        <v>8.8696212961116003E-2</v>
      </c>
      <c r="G711" s="261">
        <v>3.7463544314680297E-2</v>
      </c>
      <c r="H711" s="261">
        <v>1.71402635959281</v>
      </c>
      <c r="I711" s="261">
        <v>0.184429562578726</v>
      </c>
      <c r="J711" s="261">
        <v>5.1953279997992902E-2</v>
      </c>
      <c r="K711" s="261">
        <v>3.0393717698802602E-3</v>
      </c>
      <c r="L711" s="261">
        <v>2.0000005732018801E-3</v>
      </c>
      <c r="M711" s="261">
        <v>2.0000005732018801E-3</v>
      </c>
      <c r="N711" s="261">
        <v>1.5750004513964799E-2</v>
      </c>
      <c r="O711" s="261">
        <v>1.5750004513964799E-2</v>
      </c>
      <c r="P711" s="261">
        <v>5.4302376780236597E-2</v>
      </c>
    </row>
    <row r="712" spans="1:16" x14ac:dyDescent="0.25">
      <c r="A712" s="259">
        <v>2030</v>
      </c>
      <c r="B712" s="259">
        <v>2002</v>
      </c>
      <c r="C712" s="260" t="str">
        <f t="shared" si="10"/>
        <v>2030_2002</v>
      </c>
      <c r="D712" s="261">
        <v>2.8181174493437183E-2</v>
      </c>
      <c r="E712" s="261">
        <v>4.2323908499546641E-2</v>
      </c>
      <c r="F712" s="261">
        <v>8.8490087492363506E-2</v>
      </c>
      <c r="G712" s="261">
        <v>3.6227868360893999E-2</v>
      </c>
      <c r="H712" s="261">
        <v>1.7187969070025499</v>
      </c>
      <c r="I712" s="261">
        <v>0.17953597193309001</v>
      </c>
      <c r="J712" s="261">
        <v>5.1832543228797198E-2</v>
      </c>
      <c r="K712" s="261">
        <v>3.04261764441881E-3</v>
      </c>
      <c r="L712" s="261">
        <v>2.0000005732018801E-3</v>
      </c>
      <c r="M712" s="261">
        <v>2.0000005732018801E-3</v>
      </c>
      <c r="N712" s="261">
        <v>1.5750004513964799E-2</v>
      </c>
      <c r="O712" s="261">
        <v>1.5750004513964799E-2</v>
      </c>
      <c r="P712" s="261">
        <v>5.4176180830099299E-2</v>
      </c>
    </row>
    <row r="713" spans="1:16" x14ac:dyDescent="0.25">
      <c r="A713" s="259">
        <v>2030</v>
      </c>
      <c r="B713" s="259">
        <v>2003</v>
      </c>
      <c r="C713" s="260" t="str">
        <f t="shared" si="10"/>
        <v>2030_2003</v>
      </c>
      <c r="D713" s="261">
        <v>2.8107157575032054E-2</v>
      </c>
      <c r="E713" s="261">
        <v>4.2402541839281174E-2</v>
      </c>
      <c r="F713" s="261">
        <v>8.8260077979090704E-2</v>
      </c>
      <c r="G713" s="261">
        <v>3.2695752758052199E-2</v>
      </c>
      <c r="H713" s="261">
        <v>1.7207582271028601</v>
      </c>
      <c r="I713" s="261">
        <v>0.16427584207617499</v>
      </c>
      <c r="J713" s="261">
        <v>5.1697816522364902E-2</v>
      </c>
      <c r="K713" s="261">
        <v>3.0471877892117001E-3</v>
      </c>
      <c r="L713" s="261">
        <v>2.0000005732018801E-3</v>
      </c>
      <c r="M713" s="261">
        <v>2.0000005732018801E-3</v>
      </c>
      <c r="N713" s="261">
        <v>1.5750004513964799E-2</v>
      </c>
      <c r="O713" s="261">
        <v>1.5750004513964799E-2</v>
      </c>
      <c r="P713" s="261">
        <v>5.4035362379843098E-2</v>
      </c>
    </row>
    <row r="714" spans="1:16" x14ac:dyDescent="0.25">
      <c r="A714" s="259">
        <v>2030</v>
      </c>
      <c r="B714" s="259">
        <v>2004</v>
      </c>
      <c r="C714" s="260" t="str">
        <f t="shared" si="10"/>
        <v>2030_2004</v>
      </c>
      <c r="D714" s="261">
        <v>2.8275454813296273E-2</v>
      </c>
      <c r="E714" s="261">
        <v>4.407314502778379E-2</v>
      </c>
      <c r="F714" s="261">
        <v>8.8994885830224801E-2</v>
      </c>
      <c r="G714" s="261">
        <v>7.8234582861696402E-3</v>
      </c>
      <c r="H714" s="261">
        <v>1.71405266738235</v>
      </c>
      <c r="I714" s="261">
        <v>3.4951561382567997E-2</v>
      </c>
      <c r="J714" s="261">
        <v>5.2128225857332101E-2</v>
      </c>
      <c r="K714" s="261">
        <v>2.02961217974329E-4</v>
      </c>
      <c r="L714" s="261">
        <v>2.0000005732018801E-3</v>
      </c>
      <c r="M714" s="261">
        <v>2.0000005732018801E-3</v>
      </c>
      <c r="N714" s="261">
        <v>1.5750004513964799E-2</v>
      </c>
      <c r="O714" s="261">
        <v>1.5750004513964799E-2</v>
      </c>
      <c r="P714" s="261">
        <v>5.4485232915024301E-2</v>
      </c>
    </row>
    <row r="715" spans="1:16" x14ac:dyDescent="0.25">
      <c r="A715" s="259">
        <v>2030</v>
      </c>
      <c r="B715" s="259">
        <v>2005</v>
      </c>
      <c r="C715" s="260" t="str">
        <f t="shared" si="10"/>
        <v>2030_2005</v>
      </c>
      <c r="D715" s="261">
        <v>2.7074522870814452E-2</v>
      </c>
      <c r="E715" s="261">
        <v>4.2137358024208336E-2</v>
      </c>
      <c r="F715" s="261">
        <v>8.88262831711982E-2</v>
      </c>
      <c r="G715" s="261">
        <v>7.3336569085534703E-3</v>
      </c>
      <c r="H715" s="261">
        <v>1.7137376378129501</v>
      </c>
      <c r="I715" s="261">
        <v>3.4326500796206097E-2</v>
      </c>
      <c r="J715" s="261">
        <v>5.2029467851095003E-2</v>
      </c>
      <c r="K715" s="261">
        <v>2.0280700028708001E-4</v>
      </c>
      <c r="L715" s="261">
        <v>2.0000005732018801E-3</v>
      </c>
      <c r="M715" s="261">
        <v>2.0000005732018801E-3</v>
      </c>
      <c r="N715" s="261">
        <v>1.5750004513964799E-2</v>
      </c>
      <c r="O715" s="261">
        <v>1.5750004513964799E-2</v>
      </c>
      <c r="P715" s="261">
        <v>5.4382009509977298E-2</v>
      </c>
    </row>
    <row r="716" spans="1:16" x14ac:dyDescent="0.25">
      <c r="A716" s="259">
        <v>2030</v>
      </c>
      <c r="B716" s="259">
        <v>2006</v>
      </c>
      <c r="C716" s="260" t="str">
        <f t="shared" si="10"/>
        <v>2030_2006</v>
      </c>
      <c r="D716" s="261">
        <v>2.7560977614853856E-2</v>
      </c>
      <c r="E716" s="261">
        <v>4.2538073184033201E-2</v>
      </c>
      <c r="F716" s="261">
        <v>8.8862962425862793E-2</v>
      </c>
      <c r="G716" s="261">
        <v>6.5085654751567299E-3</v>
      </c>
      <c r="H716" s="261">
        <v>1.7135840267890301</v>
      </c>
      <c r="I716" s="261">
        <v>2.9528968064820801E-2</v>
      </c>
      <c r="J716" s="261">
        <v>5.2050952506686197E-2</v>
      </c>
      <c r="K716" s="261">
        <v>2.02675105660275E-4</v>
      </c>
      <c r="L716" s="261">
        <v>2.0000005732018801E-3</v>
      </c>
      <c r="M716" s="261">
        <v>2.0000005732018801E-3</v>
      </c>
      <c r="N716" s="261">
        <v>1.5750004513964799E-2</v>
      </c>
      <c r="O716" s="261">
        <v>1.5750004513964799E-2</v>
      </c>
      <c r="P716" s="261">
        <v>5.4404465606357602E-2</v>
      </c>
    </row>
    <row r="717" spans="1:16" x14ac:dyDescent="0.25">
      <c r="A717" s="259">
        <v>2030</v>
      </c>
      <c r="B717" s="259">
        <v>2007</v>
      </c>
      <c r="C717" s="260" t="str">
        <f t="shared" si="10"/>
        <v>2030_2007</v>
      </c>
      <c r="D717" s="261">
        <v>2.6442465622716349E-2</v>
      </c>
      <c r="E717" s="261">
        <v>4.1148951358650099E-2</v>
      </c>
      <c r="F717" s="261">
        <v>8.8294922743908003E-2</v>
      </c>
      <c r="G717" s="261">
        <v>6.6522121876026498E-3</v>
      </c>
      <c r="H717" s="261">
        <v>1.70518703508893</v>
      </c>
      <c r="I717" s="261">
        <v>3.2606853487646401E-2</v>
      </c>
      <c r="J717" s="261">
        <v>5.1718226636422601E-2</v>
      </c>
      <c r="K717" s="261">
        <v>2.02943610642296E-4</v>
      </c>
      <c r="L717" s="261">
        <v>2.0000005732018801E-3</v>
      </c>
      <c r="M717" s="261">
        <v>2.0000005732018801E-3</v>
      </c>
      <c r="N717" s="261">
        <v>1.5750004513964799E-2</v>
      </c>
      <c r="O717" s="261">
        <v>1.5750004513964799E-2</v>
      </c>
      <c r="P717" s="261">
        <v>5.4056695348689898E-2</v>
      </c>
    </row>
    <row r="718" spans="1:16" x14ac:dyDescent="0.25">
      <c r="A718" s="259">
        <v>2030</v>
      </c>
      <c r="B718" s="259">
        <v>2008</v>
      </c>
      <c r="C718" s="260" t="str">
        <f t="shared" si="10"/>
        <v>2030_2008</v>
      </c>
      <c r="D718" s="261">
        <v>2.5850698942262426E-2</v>
      </c>
      <c r="E718" s="261">
        <v>3.9884944020526801E-2</v>
      </c>
      <c r="F718" s="261">
        <v>1.7955895310012501E-2</v>
      </c>
      <c r="G718" s="261">
        <v>6.3322966257065702E-3</v>
      </c>
      <c r="H718" s="261">
        <v>3.52147611262843E-2</v>
      </c>
      <c r="I718" s="261">
        <v>3.2799192387481003E-2</v>
      </c>
      <c r="J718" s="261">
        <v>5.8816294734771197E-3</v>
      </c>
      <c r="K718" s="261">
        <v>2.3167663716392199E-4</v>
      </c>
      <c r="L718" s="261">
        <v>2.0000005732018801E-3</v>
      </c>
      <c r="M718" s="261">
        <v>2.0000005732018801E-3</v>
      </c>
      <c r="N718" s="261">
        <v>1.5750004513964799E-2</v>
      </c>
      <c r="O718" s="261">
        <v>1.5750004513964799E-2</v>
      </c>
      <c r="P718" s="261">
        <v>6.1475706589234997E-3</v>
      </c>
    </row>
    <row r="719" spans="1:16" x14ac:dyDescent="0.25">
      <c r="A719" s="259">
        <v>2030</v>
      </c>
      <c r="B719" s="259">
        <v>2009</v>
      </c>
      <c r="C719" s="260" t="str">
        <f t="shared" si="10"/>
        <v>2030_2009</v>
      </c>
      <c r="D719" s="261">
        <v>2.5275610497494241E-2</v>
      </c>
      <c r="E719" s="261">
        <v>3.899134943994393E-2</v>
      </c>
      <c r="F719" s="261">
        <v>1.7825047625503899E-2</v>
      </c>
      <c r="G719" s="261">
        <v>6.0632481943788397E-3</v>
      </c>
      <c r="H719" s="261">
        <v>3.4958877651940702E-2</v>
      </c>
      <c r="I719" s="261">
        <v>3.1654530327920302E-2</v>
      </c>
      <c r="J719" s="261">
        <v>5.8093870116417397E-3</v>
      </c>
      <c r="K719" s="261">
        <v>2.6037439987271601E-4</v>
      </c>
      <c r="L719" s="261">
        <v>2.0000005732018801E-3</v>
      </c>
      <c r="M719" s="261">
        <v>2.0000005732018801E-3</v>
      </c>
      <c r="N719" s="261">
        <v>1.5750004513964799E-2</v>
      </c>
      <c r="O719" s="261">
        <v>1.5750004513964799E-2</v>
      </c>
      <c r="P719" s="261">
        <v>6.07206171353512E-3</v>
      </c>
    </row>
    <row r="720" spans="1:16" x14ac:dyDescent="0.25">
      <c r="A720" s="259">
        <v>2030</v>
      </c>
      <c r="B720" s="259">
        <v>2010</v>
      </c>
      <c r="C720" s="260" t="str">
        <f t="shared" si="10"/>
        <v>2030_2010</v>
      </c>
      <c r="D720" s="261">
        <v>2.4001788058014679E-2</v>
      </c>
      <c r="E720" s="261">
        <v>3.6938834683198092E-2</v>
      </c>
      <c r="F720" s="261">
        <v>1.7727178344855401E-2</v>
      </c>
      <c r="G720" s="261">
        <v>5.8212533084599999E-3</v>
      </c>
      <c r="H720" s="261">
        <v>3.4864945390410601E-2</v>
      </c>
      <c r="I720" s="261">
        <v>3.1209960869149098E-2</v>
      </c>
      <c r="J720" s="261">
        <v>5.7576720657710797E-3</v>
      </c>
      <c r="K720" s="261">
        <v>3.1704290514345001E-4</v>
      </c>
      <c r="L720" s="261">
        <v>2.0000005732018801E-3</v>
      </c>
      <c r="M720" s="261">
        <v>2.0000005732018801E-3</v>
      </c>
      <c r="N720" s="261">
        <v>1.5750004513964799E-2</v>
      </c>
      <c r="O720" s="261">
        <v>1.5750004513964799E-2</v>
      </c>
      <c r="P720" s="261">
        <v>6.0180084472938496E-3</v>
      </c>
    </row>
    <row r="721" spans="1:16" x14ac:dyDescent="0.25">
      <c r="A721" s="259">
        <v>2030</v>
      </c>
      <c r="B721" s="259">
        <v>2011</v>
      </c>
      <c r="C721" s="260" t="str">
        <f t="shared" si="10"/>
        <v>2030_2011</v>
      </c>
      <c r="D721" s="261">
        <v>2.4820240557207749E-2</v>
      </c>
      <c r="E721" s="261">
        <v>3.8163278727358307E-2</v>
      </c>
      <c r="F721" s="261">
        <v>1.73699455922845E-2</v>
      </c>
      <c r="G721" s="261">
        <v>6.1852658642763802E-3</v>
      </c>
      <c r="H721" s="261">
        <v>3.4522089231903197E-2</v>
      </c>
      <c r="I721" s="261">
        <v>3.03465275503896E-2</v>
      </c>
      <c r="J721" s="261">
        <v>5.6746521727684103E-3</v>
      </c>
      <c r="K721" s="261">
        <v>4.30342115418503E-4</v>
      </c>
      <c r="L721" s="261">
        <v>2.0000005732018801E-3</v>
      </c>
      <c r="M721" s="261">
        <v>2.0000005732018801E-3</v>
      </c>
      <c r="N721" s="261">
        <v>1.5750004513964799E-2</v>
      </c>
      <c r="O721" s="261">
        <v>1.5750004513964799E-2</v>
      </c>
      <c r="P721" s="261">
        <v>5.9312347631249197E-3</v>
      </c>
    </row>
    <row r="722" spans="1:16" x14ac:dyDescent="0.25">
      <c r="A722" s="259">
        <v>2030</v>
      </c>
      <c r="B722" s="259">
        <v>2012</v>
      </c>
      <c r="C722" s="260" t="str">
        <f t="shared" si="10"/>
        <v>2030_2012</v>
      </c>
      <c r="D722" s="261">
        <v>2.2699299746528911E-2</v>
      </c>
      <c r="E722" s="261">
        <v>3.4863708318634057E-2</v>
      </c>
      <c r="F722" s="261">
        <v>1.7149274788216699E-2</v>
      </c>
      <c r="G722" s="261">
        <v>5.6727090704955197E-3</v>
      </c>
      <c r="H722" s="261">
        <v>3.4291221285426103E-2</v>
      </c>
      <c r="I722" s="261">
        <v>3.0186932182500702E-2</v>
      </c>
      <c r="J722" s="261">
        <v>5.5956015338031002E-3</v>
      </c>
      <c r="K722" s="261">
        <v>6.2809383689066498E-4</v>
      </c>
      <c r="L722" s="261">
        <v>2.0000005732018801E-3</v>
      </c>
      <c r="M722" s="261">
        <v>2.0000005732018801E-3</v>
      </c>
      <c r="N722" s="261">
        <v>1.5750004513964799E-2</v>
      </c>
      <c r="O722" s="261">
        <v>1.5750004513964799E-2</v>
      </c>
      <c r="P722" s="261">
        <v>5.8486098050476096E-3</v>
      </c>
    </row>
    <row r="723" spans="1:16" x14ac:dyDescent="0.25">
      <c r="A723" s="259">
        <v>2030</v>
      </c>
      <c r="B723" s="259">
        <v>2013</v>
      </c>
      <c r="C723" s="260" t="str">
        <f t="shared" si="10"/>
        <v>2030_2013</v>
      </c>
      <c r="D723" s="261">
        <v>2.2019513836440616E-2</v>
      </c>
      <c r="E723" s="261">
        <v>3.3870404696638441E-2</v>
      </c>
      <c r="F723" s="261">
        <v>1.6710810911932501E-2</v>
      </c>
      <c r="G723" s="261">
        <v>5.4042817055373E-3</v>
      </c>
      <c r="H723" s="261">
        <v>3.3824729391921403E-2</v>
      </c>
      <c r="I723" s="261">
        <v>2.9578504015374801E-2</v>
      </c>
      <c r="J723" s="261">
        <v>5.48358644138591E-3</v>
      </c>
      <c r="K723" s="261">
        <v>9.4006548674021001E-4</v>
      </c>
      <c r="L723" s="261">
        <v>2.0000005732018801E-3</v>
      </c>
      <c r="M723" s="261">
        <v>2.0000005732018801E-3</v>
      </c>
      <c r="N723" s="261">
        <v>1.5750004513964799E-2</v>
      </c>
      <c r="O723" s="261">
        <v>1.5750004513964799E-2</v>
      </c>
      <c r="P723" s="261">
        <v>5.7315298872109297E-3</v>
      </c>
    </row>
    <row r="724" spans="1:16" x14ac:dyDescent="0.25">
      <c r="A724" s="259">
        <v>2030</v>
      </c>
      <c r="B724" s="259">
        <v>2014</v>
      </c>
      <c r="C724" s="260" t="str">
        <f t="shared" si="10"/>
        <v>2030_2014</v>
      </c>
      <c r="D724" s="261">
        <v>2.2115738552270229E-2</v>
      </c>
      <c r="E724" s="261">
        <v>3.3894547581086787E-2</v>
      </c>
      <c r="F724" s="261">
        <v>1.67503739245261E-2</v>
      </c>
      <c r="G724" s="261">
        <v>5.5234016637396204E-3</v>
      </c>
      <c r="H724" s="261">
        <v>3.38722170717871E-2</v>
      </c>
      <c r="I724" s="261">
        <v>2.87587505693233E-2</v>
      </c>
      <c r="J724" s="261">
        <v>5.42214114787352E-3</v>
      </c>
      <c r="K724" s="261">
        <v>1.31219867921401E-3</v>
      </c>
      <c r="L724" s="261">
        <v>2.0000005732018801E-3</v>
      </c>
      <c r="M724" s="261">
        <v>2.0000005732018801E-3</v>
      </c>
      <c r="N724" s="261">
        <v>1.5750004513964799E-2</v>
      </c>
      <c r="O724" s="261">
        <v>1.5750004513964799E-2</v>
      </c>
      <c r="P724" s="261">
        <v>5.6673063101853596E-3</v>
      </c>
    </row>
    <row r="725" spans="1:16" x14ac:dyDescent="0.25">
      <c r="A725" s="259">
        <v>2030</v>
      </c>
      <c r="B725" s="259">
        <v>2015</v>
      </c>
      <c r="C725" s="260" t="str">
        <f t="shared" si="10"/>
        <v>2030_2015</v>
      </c>
      <c r="D725" s="261">
        <v>2.1663262441044794E-2</v>
      </c>
      <c r="E725" s="261">
        <v>3.3255164190028233E-2</v>
      </c>
      <c r="F725" s="261">
        <v>1.6352177822745499E-2</v>
      </c>
      <c r="G725" s="261">
        <v>5.32807660032464E-3</v>
      </c>
      <c r="H725" s="261">
        <v>3.34475067799846E-2</v>
      </c>
      <c r="I725" s="261">
        <v>2.79301544051473E-2</v>
      </c>
      <c r="J725" s="261">
        <v>5.3023740620634901E-3</v>
      </c>
      <c r="K725" s="261">
        <v>1.65757071881775E-3</v>
      </c>
      <c r="L725" s="261">
        <v>2.0000005732018801E-3</v>
      </c>
      <c r="M725" s="261">
        <v>2.0000005732018801E-3</v>
      </c>
      <c r="N725" s="261">
        <v>1.5750004513964799E-2</v>
      </c>
      <c r="O725" s="261">
        <v>1.5750004513964799E-2</v>
      </c>
      <c r="P725" s="261">
        <v>5.5421238882135803E-3</v>
      </c>
    </row>
    <row r="726" spans="1:16" x14ac:dyDescent="0.25">
      <c r="A726" s="259">
        <v>2030</v>
      </c>
      <c r="B726" s="259">
        <v>2016</v>
      </c>
      <c r="C726" s="260" t="str">
        <f t="shared" ref="C726:C789" si="11">CONCATENATE(A726,"_",B726)</f>
        <v>2030_2016</v>
      </c>
      <c r="D726" s="261">
        <v>2.1191252272464996E-2</v>
      </c>
      <c r="E726" s="261">
        <v>3.2242164200007563E-2</v>
      </c>
      <c r="F726" s="261">
        <v>1.65853216099873E-2</v>
      </c>
      <c r="G726" s="261">
        <v>5.2143120037247597E-3</v>
      </c>
      <c r="H726" s="261">
        <v>3.3723620662246302E-2</v>
      </c>
      <c r="I726" s="261">
        <v>2.7068192367600798E-2</v>
      </c>
      <c r="J726" s="261">
        <v>5.2534276570756298E-3</v>
      </c>
      <c r="K726" s="261">
        <v>1.9078670893705801E-3</v>
      </c>
      <c r="L726" s="261">
        <v>2.0000005732018801E-3</v>
      </c>
      <c r="M726" s="261">
        <v>2.0000005732018801E-3</v>
      </c>
      <c r="N726" s="261">
        <v>1.5750004513964799E-2</v>
      </c>
      <c r="O726" s="261">
        <v>1.5750004513964799E-2</v>
      </c>
      <c r="P726" s="261">
        <v>5.4909643439886103E-3</v>
      </c>
    </row>
    <row r="727" spans="1:16" x14ac:dyDescent="0.25">
      <c r="A727" s="259">
        <v>2030</v>
      </c>
      <c r="B727" s="259">
        <v>2017</v>
      </c>
      <c r="C727" s="260" t="str">
        <f t="shared" si="11"/>
        <v>2030_2017</v>
      </c>
      <c r="D727" s="261">
        <v>2.0465465380691657E-2</v>
      </c>
      <c r="E727" s="261">
        <v>3.1210662137516859E-2</v>
      </c>
      <c r="F727" s="261">
        <v>1.6052864087939302E-2</v>
      </c>
      <c r="G727" s="261">
        <v>5.1286449402719496E-3</v>
      </c>
      <c r="H727" s="261">
        <v>3.3163617242125201E-2</v>
      </c>
      <c r="I727" s="261">
        <v>2.6509490361176401E-2</v>
      </c>
      <c r="J727" s="261">
        <v>5.10552399043873E-3</v>
      </c>
      <c r="K727" s="261">
        <v>2.0381953837884902E-3</v>
      </c>
      <c r="L727" s="261">
        <v>2.0000005732018801E-3</v>
      </c>
      <c r="M727" s="261">
        <v>2.0000005732018801E-3</v>
      </c>
      <c r="N727" s="261">
        <v>1.5750004513964799E-2</v>
      </c>
      <c r="O727" s="261">
        <v>1.5750004513964799E-2</v>
      </c>
      <c r="P727" s="261">
        <v>5.3363731298591999E-3</v>
      </c>
    </row>
    <row r="728" spans="1:16" x14ac:dyDescent="0.25">
      <c r="A728" s="259">
        <v>2030</v>
      </c>
      <c r="B728" s="259">
        <v>2018</v>
      </c>
      <c r="C728" s="260" t="str">
        <f t="shared" si="11"/>
        <v>2030_2018</v>
      </c>
      <c r="D728" s="261">
        <v>1.9838028755886122E-2</v>
      </c>
      <c r="E728" s="261">
        <v>3.022744813805444E-2</v>
      </c>
      <c r="F728" s="261">
        <v>1.5706111902527301E-2</v>
      </c>
      <c r="G728" s="261">
        <v>4.6980343399378403E-3</v>
      </c>
      <c r="H728" s="261">
        <v>3.2798508188036202E-2</v>
      </c>
      <c r="I728" s="261">
        <v>2.4496394656931299E-2</v>
      </c>
      <c r="J728" s="261">
        <v>4.9728651294357997E-3</v>
      </c>
      <c r="K728" s="261">
        <v>2.12290855664956E-3</v>
      </c>
      <c r="L728" s="261">
        <v>2.0000005732018801E-3</v>
      </c>
      <c r="M728" s="261">
        <v>2.0000005732018801E-3</v>
      </c>
      <c r="N728" s="261">
        <v>1.5750004513964799E-2</v>
      </c>
      <c r="O728" s="261">
        <v>1.5750004513964799E-2</v>
      </c>
      <c r="P728" s="261">
        <v>5.1977160238267E-3</v>
      </c>
    </row>
    <row r="729" spans="1:16" x14ac:dyDescent="0.25">
      <c r="A729" s="259">
        <v>2030</v>
      </c>
      <c r="B729" s="259">
        <v>2019</v>
      </c>
      <c r="C729" s="260" t="str">
        <f t="shared" si="11"/>
        <v>2030_2019</v>
      </c>
      <c r="D729" s="261">
        <v>1.9210342468999855E-2</v>
      </c>
      <c r="E729" s="261">
        <v>2.9243617504585814E-2</v>
      </c>
      <c r="F729" s="261">
        <v>1.5335410914509E-2</v>
      </c>
      <c r="G729" s="261">
        <v>4.2447086772625696E-3</v>
      </c>
      <c r="H729" s="261">
        <v>3.2408118158134498E-2</v>
      </c>
      <c r="I729" s="261">
        <v>2.26069405026092E-2</v>
      </c>
      <c r="J729" s="261">
        <v>4.8311806638281296E-3</v>
      </c>
      <c r="K729" s="261">
        <v>2.0049656010938601E-3</v>
      </c>
      <c r="L729" s="261">
        <v>2.0000005732018801E-3</v>
      </c>
      <c r="M729" s="261">
        <v>2.0000005732018801E-3</v>
      </c>
      <c r="N729" s="261">
        <v>1.5750004513964799E-2</v>
      </c>
      <c r="O729" s="261">
        <v>1.5750004513964799E-2</v>
      </c>
      <c r="P729" s="261">
        <v>5.04962521539974E-3</v>
      </c>
    </row>
    <row r="730" spans="1:16" x14ac:dyDescent="0.25">
      <c r="A730" s="259">
        <v>2030</v>
      </c>
      <c r="B730" s="259">
        <v>2020</v>
      </c>
      <c r="C730" s="260" t="str">
        <f t="shared" si="11"/>
        <v>2030_2020</v>
      </c>
      <c r="D730" s="261">
        <v>1.8582782518639571E-2</v>
      </c>
      <c r="E730" s="261">
        <v>2.826571956201859E-2</v>
      </c>
      <c r="F730" s="261">
        <v>1.49458054912878E-2</v>
      </c>
      <c r="G730" s="261">
        <v>3.7921134417124198E-3</v>
      </c>
      <c r="H730" s="261">
        <v>3.1996524143659097E-2</v>
      </c>
      <c r="I730" s="261">
        <v>2.0701180519079002E-2</v>
      </c>
      <c r="J730" s="261">
        <v>4.68072418111584E-3</v>
      </c>
      <c r="K730" s="261">
        <v>1.43838622380557E-3</v>
      </c>
      <c r="L730" s="261">
        <v>2.0000005732018801E-3</v>
      </c>
      <c r="M730" s="261">
        <v>2.0000005732018801E-3</v>
      </c>
      <c r="N730" s="261">
        <v>1.5750004513964799E-2</v>
      </c>
      <c r="O730" s="261">
        <v>1.5750004513964799E-2</v>
      </c>
      <c r="P730" s="261">
        <v>4.8923657581799599E-3</v>
      </c>
    </row>
    <row r="731" spans="1:16" x14ac:dyDescent="0.25">
      <c r="A731" s="259">
        <v>2030</v>
      </c>
      <c r="B731" s="259">
        <v>2021</v>
      </c>
      <c r="C731" s="260" t="str">
        <f t="shared" si="11"/>
        <v>2030_2021</v>
      </c>
      <c r="D731" s="261">
        <v>1.795566140231003E-2</v>
      </c>
      <c r="E731" s="261">
        <v>2.7288128363483443E-2</v>
      </c>
      <c r="F731" s="261">
        <v>5.5697168938589597E-3</v>
      </c>
      <c r="G731" s="261">
        <v>3.3803253940064399E-3</v>
      </c>
      <c r="H731" s="261">
        <v>9.3014391288137495E-3</v>
      </c>
      <c r="I731" s="261">
        <v>1.9324572313457501E-2</v>
      </c>
      <c r="J731" s="261">
        <v>7.5361224671290897E-4</v>
      </c>
      <c r="K731" s="261">
        <v>8.9366511924752904E-4</v>
      </c>
      <c r="L731" s="261">
        <v>2.0000005732018801E-3</v>
      </c>
      <c r="M731" s="261">
        <v>2.0000005732018801E-3</v>
      </c>
      <c r="N731" s="261">
        <v>1.5750004513964799E-2</v>
      </c>
      <c r="O731" s="261">
        <v>1.5750004513964799E-2</v>
      </c>
      <c r="P731" s="261">
        <v>7.8768724840444905E-4</v>
      </c>
    </row>
    <row r="732" spans="1:16" x14ac:dyDescent="0.25">
      <c r="A732" s="259">
        <v>2030</v>
      </c>
      <c r="B732" s="259">
        <v>2022</v>
      </c>
      <c r="C732" s="260" t="str">
        <f t="shared" si="11"/>
        <v>2030_2022</v>
      </c>
      <c r="D732" s="261">
        <v>1.7306571584684113E-2</v>
      </c>
      <c r="E732" s="261">
        <v>2.628153279268659E-2</v>
      </c>
      <c r="F732" s="261">
        <v>5.3189870674868597E-3</v>
      </c>
      <c r="G732" s="261">
        <v>3.02366676662533E-3</v>
      </c>
      <c r="H732" s="261">
        <v>8.9649903868164703E-3</v>
      </c>
      <c r="I732" s="261">
        <v>1.8075319050228002E-2</v>
      </c>
      <c r="J732" s="261">
        <v>7.2541016493284604E-4</v>
      </c>
      <c r="K732" s="261">
        <v>8.9347229875352797E-4</v>
      </c>
      <c r="L732" s="261">
        <v>2.0000005732018801E-3</v>
      </c>
      <c r="M732" s="261">
        <v>2.0000005732018801E-3</v>
      </c>
      <c r="N732" s="261">
        <v>1.5750004513964799E-2</v>
      </c>
      <c r="O732" s="261">
        <v>1.5750004513964799E-2</v>
      </c>
      <c r="P732" s="261">
        <v>7.5820999363117596E-4</v>
      </c>
    </row>
    <row r="733" spans="1:16" x14ac:dyDescent="0.25">
      <c r="A733" s="259">
        <v>2030</v>
      </c>
      <c r="B733" s="259">
        <v>2023</v>
      </c>
      <c r="C733" s="260" t="str">
        <f t="shared" si="11"/>
        <v>2030_2023</v>
      </c>
      <c r="D733" s="261">
        <v>1.6658512655565151E-2</v>
      </c>
      <c r="E733" s="261">
        <v>2.5286777651139427E-2</v>
      </c>
      <c r="F733" s="261">
        <v>5.0587240415657904E-3</v>
      </c>
      <c r="G733" s="261">
        <v>2.5993964905178398E-3</v>
      </c>
      <c r="H733" s="261">
        <v>8.6137599742523493E-3</v>
      </c>
      <c r="I733" s="261">
        <v>1.6887996269299699E-2</v>
      </c>
      <c r="J733" s="261">
        <v>6.95864958390783E-4</v>
      </c>
      <c r="K733" s="261">
        <v>8.9351249022827503E-4</v>
      </c>
      <c r="L733" s="261">
        <v>2.0000005732018801E-3</v>
      </c>
      <c r="M733" s="261">
        <v>2.0000005732018801E-3</v>
      </c>
      <c r="N733" s="261">
        <v>1.5750004513964799E-2</v>
      </c>
      <c r="O733" s="261">
        <v>1.5750004513964799E-2</v>
      </c>
      <c r="P733" s="261">
        <v>7.2732888395419398E-4</v>
      </c>
    </row>
    <row r="734" spans="1:16" x14ac:dyDescent="0.25">
      <c r="A734" s="259">
        <v>2030</v>
      </c>
      <c r="B734" s="259">
        <v>2024</v>
      </c>
      <c r="C734" s="260" t="str">
        <f t="shared" si="11"/>
        <v>2030_2024</v>
      </c>
      <c r="D734" s="261">
        <v>1.6009126295237597E-2</v>
      </c>
      <c r="E734" s="261">
        <v>2.4287686717161479E-2</v>
      </c>
      <c r="F734" s="261">
        <v>4.7827388832339399E-3</v>
      </c>
      <c r="G734" s="261">
        <v>2.1594230950350499E-3</v>
      </c>
      <c r="H734" s="261">
        <v>8.2422597248137802E-3</v>
      </c>
      <c r="I734" s="261">
        <v>1.6062770763485001E-2</v>
      </c>
      <c r="J734" s="261">
        <v>6.6468070093025195E-4</v>
      </c>
      <c r="K734" s="261">
        <v>8.9331975149025105E-4</v>
      </c>
      <c r="L734" s="261">
        <v>2.0000005732018801E-3</v>
      </c>
      <c r="M734" s="261">
        <v>2.0000005732018801E-3</v>
      </c>
      <c r="N734" s="261">
        <v>1.5750004513964799E-2</v>
      </c>
      <c r="O734" s="261">
        <v>1.5750004513964799E-2</v>
      </c>
      <c r="P734" s="261">
        <v>6.9473461274939096E-4</v>
      </c>
    </row>
    <row r="735" spans="1:16" x14ac:dyDescent="0.25">
      <c r="A735" s="259">
        <v>2030</v>
      </c>
      <c r="B735" s="259">
        <v>2025</v>
      </c>
      <c r="C735" s="260" t="str">
        <f t="shared" si="11"/>
        <v>2030_2025</v>
      </c>
      <c r="D735" s="261">
        <v>1.5362225355513986E-2</v>
      </c>
      <c r="E735" s="261">
        <v>2.3290313759817466E-2</v>
      </c>
      <c r="F735" s="261">
        <v>4.4993724356338603E-3</v>
      </c>
      <c r="G735" s="261">
        <v>1.67175155793775E-3</v>
      </c>
      <c r="H735" s="261">
        <v>7.8579952075239403E-3</v>
      </c>
      <c r="I735" s="261">
        <v>1.53583482934625E-2</v>
      </c>
      <c r="J735" s="261">
        <v>6.3225926455055901E-4</v>
      </c>
      <c r="K735" s="261">
        <v>8.9360655187738604E-4</v>
      </c>
      <c r="L735" s="261">
        <v>2.0000005732018801E-3</v>
      </c>
      <c r="M735" s="261">
        <v>2.0000005732018801E-3</v>
      </c>
      <c r="N735" s="261">
        <v>1.5750004513964799E-2</v>
      </c>
      <c r="O735" s="261">
        <v>1.5750004513964799E-2</v>
      </c>
      <c r="P735" s="261">
        <v>6.6084722288460096E-4</v>
      </c>
    </row>
    <row r="736" spans="1:16" x14ac:dyDescent="0.25">
      <c r="A736" s="259">
        <v>2030</v>
      </c>
      <c r="B736" s="259">
        <v>2026</v>
      </c>
      <c r="C736" s="260" t="str">
        <f t="shared" si="11"/>
        <v>2030_2026</v>
      </c>
      <c r="D736" s="261">
        <v>1.5364048305528998E-2</v>
      </c>
      <c r="E736" s="261">
        <v>2.3285623372405098E-2</v>
      </c>
      <c r="F736" s="261">
        <v>4.2023157725051604E-3</v>
      </c>
      <c r="G736" s="261">
        <v>1.6230535084765601E-3</v>
      </c>
      <c r="H736" s="261">
        <v>7.4554341136843201E-3</v>
      </c>
      <c r="I736" s="261">
        <v>1.43406030398524E-2</v>
      </c>
      <c r="J736" s="261">
        <v>5.9830840724421196E-4</v>
      </c>
      <c r="K736" s="261">
        <v>7.6305329984683895E-4</v>
      </c>
      <c r="L736" s="261">
        <v>2.0000005732018801E-3</v>
      </c>
      <c r="M736" s="261">
        <v>2.0000005732018801E-3</v>
      </c>
      <c r="N736" s="261">
        <v>1.5750004513964799E-2</v>
      </c>
      <c r="O736" s="261">
        <v>1.5750004513964799E-2</v>
      </c>
      <c r="P736" s="261">
        <v>6.2536125846555999E-4</v>
      </c>
    </row>
    <row r="737" spans="1:16" x14ac:dyDescent="0.25">
      <c r="A737" s="259">
        <v>2030</v>
      </c>
      <c r="B737" s="259">
        <v>2027</v>
      </c>
      <c r="C737" s="260" t="str">
        <f t="shared" si="11"/>
        <v>2030_2027</v>
      </c>
      <c r="D737" s="261">
        <v>1.5371372282429784E-2</v>
      </c>
      <c r="E737" s="261">
        <v>2.3287511652933603E-2</v>
      </c>
      <c r="F737" s="261">
        <v>3.9011779971602802E-3</v>
      </c>
      <c r="G737" s="261">
        <v>1.57388364178586E-3</v>
      </c>
      <c r="H737" s="261">
        <v>7.0435024242645299E-3</v>
      </c>
      <c r="I737" s="261">
        <v>1.33508508686582E-2</v>
      </c>
      <c r="J737" s="261">
        <v>5.63293648031297E-4</v>
      </c>
      <c r="K737" s="261">
        <v>6.1129888135199304E-4</v>
      </c>
      <c r="L737" s="261">
        <v>2.0000005732018801E-3</v>
      </c>
      <c r="M737" s="261">
        <v>2.0000005732018801E-3</v>
      </c>
      <c r="N737" s="261">
        <v>1.5750004513964799E-2</v>
      </c>
      <c r="O737" s="261">
        <v>1.5750004513964799E-2</v>
      </c>
      <c r="P737" s="261">
        <v>5.8876328721672898E-4</v>
      </c>
    </row>
    <row r="738" spans="1:16" x14ac:dyDescent="0.25">
      <c r="A738" s="259">
        <v>2030</v>
      </c>
      <c r="B738" s="259">
        <v>2028</v>
      </c>
      <c r="C738" s="260" t="str">
        <f t="shared" si="11"/>
        <v>2030_2028</v>
      </c>
      <c r="D738" s="261">
        <v>1.5390622065870985E-2</v>
      </c>
      <c r="E738" s="261">
        <v>2.3301487490963089E-2</v>
      </c>
      <c r="F738" s="261">
        <v>3.6026724663712302E-3</v>
      </c>
      <c r="G738" s="261">
        <v>1.5258181498640901E-3</v>
      </c>
      <c r="H738" s="261">
        <v>6.6294352087016301E-3</v>
      </c>
      <c r="I738" s="261">
        <v>1.2393767953550299E-2</v>
      </c>
      <c r="J738" s="261">
        <v>5.2759784517373101E-4</v>
      </c>
      <c r="K738" s="261">
        <v>4.8211228328811002E-4</v>
      </c>
      <c r="L738" s="261">
        <v>2.0000005732018801E-3</v>
      </c>
      <c r="M738" s="261">
        <v>2.0000005732018801E-3</v>
      </c>
      <c r="N738" s="261">
        <v>1.5750004513964799E-2</v>
      </c>
      <c r="O738" s="261">
        <v>1.5750004513964799E-2</v>
      </c>
      <c r="P738" s="261">
        <v>5.51453478551724E-4</v>
      </c>
    </row>
    <row r="739" spans="1:16" x14ac:dyDescent="0.25">
      <c r="A739" s="259">
        <v>2030</v>
      </c>
      <c r="B739" s="259">
        <v>2029</v>
      </c>
      <c r="C739" s="260" t="str">
        <f t="shared" si="11"/>
        <v>2030_2029</v>
      </c>
      <c r="D739" s="261">
        <v>1.5420851889605425E-2</v>
      </c>
      <c r="E739" s="261">
        <v>2.332338541685228E-2</v>
      </c>
      <c r="F739" s="261">
        <v>3.2976719416115902E-3</v>
      </c>
      <c r="G739" s="261">
        <v>1.4774957614129499E-3</v>
      </c>
      <c r="H739" s="261">
        <v>6.2060587815852197E-3</v>
      </c>
      <c r="I739" s="261">
        <v>1.14724413840438E-2</v>
      </c>
      <c r="J739" s="261">
        <v>4.9084560178679201E-4</v>
      </c>
      <c r="K739" s="261">
        <v>4.8485014981009802E-4</v>
      </c>
      <c r="L739" s="261">
        <v>2.0000005732018801E-3</v>
      </c>
      <c r="M739" s="261">
        <v>2.0000005732018801E-3</v>
      </c>
      <c r="N739" s="261">
        <v>1.5750004513964799E-2</v>
      </c>
      <c r="O739" s="261">
        <v>1.5750004513964799E-2</v>
      </c>
      <c r="P739" s="261">
        <v>5.1303946180449196E-4</v>
      </c>
    </row>
    <row r="740" spans="1:16" x14ac:dyDescent="0.25">
      <c r="A740" s="259">
        <v>2030</v>
      </c>
      <c r="B740" s="259">
        <v>2030</v>
      </c>
      <c r="C740" s="260" t="str">
        <f t="shared" si="11"/>
        <v>2030_2030</v>
      </c>
      <c r="D740" s="261">
        <v>1.5460822386428206E-2</v>
      </c>
      <c r="E740" s="261">
        <v>2.3353648921385542E-2</v>
      </c>
      <c r="F740" s="261">
        <v>2.9814996967315998E-3</v>
      </c>
      <c r="G740" s="261">
        <v>1.4285994900359901E-3</v>
      </c>
      <c r="H740" s="261">
        <v>5.76969445572908E-3</v>
      </c>
      <c r="I740" s="261">
        <v>1.05883749757315E-2</v>
      </c>
      <c r="J740" s="261">
        <v>4.5282702540414699E-4</v>
      </c>
      <c r="K740" s="261">
        <v>4.8844496174076297E-4</v>
      </c>
      <c r="L740" s="261">
        <v>2.0000005732018801E-3</v>
      </c>
      <c r="M740" s="261">
        <v>2.0000005732018801E-3</v>
      </c>
      <c r="N740" s="261">
        <v>1.5750004513964799E-2</v>
      </c>
      <c r="O740" s="261">
        <v>1.5750004513964799E-2</v>
      </c>
      <c r="P740" s="261">
        <v>4.7330185410275703E-4</v>
      </c>
    </row>
    <row r="741" spans="1:16" x14ac:dyDescent="0.25">
      <c r="A741" s="259">
        <v>2031</v>
      </c>
      <c r="B741" s="259">
        <v>1987</v>
      </c>
      <c r="C741" s="260" t="str">
        <f t="shared" si="11"/>
        <v>2031_1987</v>
      </c>
      <c r="D741" s="261">
        <v>3.4091057755032857E-2</v>
      </c>
      <c r="E741" s="261">
        <v>4.9619077459641503E-2</v>
      </c>
      <c r="F741" s="261">
        <v>0.34528612431628702</v>
      </c>
      <c r="G741" s="261">
        <v>0.36494184295080501</v>
      </c>
      <c r="H741" s="261">
        <v>1.2842270629466901</v>
      </c>
      <c r="I741" s="261">
        <v>1.09177208734288</v>
      </c>
      <c r="J741" s="261">
        <v>0.21405257435446801</v>
      </c>
      <c r="K741" s="261">
        <v>1.8659049450060201E-2</v>
      </c>
      <c r="L741" s="261">
        <v>2.0000005732018801E-3</v>
      </c>
      <c r="M741" s="261">
        <v>2.0000005732018801E-3</v>
      </c>
      <c r="N741" s="261">
        <v>1.5750004513964799E-2</v>
      </c>
      <c r="O741" s="261">
        <v>1.5750004513964799E-2</v>
      </c>
      <c r="P741" s="261">
        <v>0.22373108192254601</v>
      </c>
    </row>
    <row r="742" spans="1:16" x14ac:dyDescent="0.25">
      <c r="A742" s="259">
        <v>2031</v>
      </c>
      <c r="B742" s="259">
        <v>1988</v>
      </c>
      <c r="C742" s="260" t="str">
        <f t="shared" si="11"/>
        <v>2031_1988</v>
      </c>
      <c r="D742" s="261">
        <v>3.4046831863846799E-2</v>
      </c>
      <c r="E742" s="261">
        <v>4.9363373750773133E-2</v>
      </c>
      <c r="F742" s="261">
        <v>0.345053709377592</v>
      </c>
      <c r="G742" s="261">
        <v>0.36755912862953799</v>
      </c>
      <c r="H742" s="261">
        <v>1.2810784939984701</v>
      </c>
      <c r="I742" s="261">
        <v>1.0839483933548</v>
      </c>
      <c r="J742" s="261">
        <v>0.213908493800856</v>
      </c>
      <c r="K742" s="261">
        <v>1.87847505508313E-2</v>
      </c>
      <c r="L742" s="261">
        <v>2.0000005732018801E-3</v>
      </c>
      <c r="M742" s="261">
        <v>2.0000005732018801E-3</v>
      </c>
      <c r="N742" s="261">
        <v>1.5750004513964799E-2</v>
      </c>
      <c r="O742" s="261">
        <v>1.5750004513964799E-2</v>
      </c>
      <c r="P742" s="261">
        <v>0.22358048668564701</v>
      </c>
    </row>
    <row r="743" spans="1:16" x14ac:dyDescent="0.25">
      <c r="A743" s="259">
        <v>2031</v>
      </c>
      <c r="B743" s="259">
        <v>1989</v>
      </c>
      <c r="C743" s="260" t="str">
        <f t="shared" si="11"/>
        <v>2031_1989</v>
      </c>
      <c r="D743" s="261">
        <v>3.410666353658285E-2</v>
      </c>
      <c r="E743" s="261">
        <v>4.9118414767127382E-2</v>
      </c>
      <c r="F743" s="261">
        <v>0.34557555161761799</v>
      </c>
      <c r="G743" s="261">
        <v>0.37069763357878999</v>
      </c>
      <c r="H743" s="261">
        <v>1.28057245755739</v>
      </c>
      <c r="I743" s="261">
        <v>1.07004284935366</v>
      </c>
      <c r="J743" s="261">
        <v>0.21423199847427901</v>
      </c>
      <c r="K743" s="261">
        <v>1.8941533012090301E-2</v>
      </c>
      <c r="L743" s="261">
        <v>2.0000005732018801E-3</v>
      </c>
      <c r="M743" s="261">
        <v>2.0000005732018801E-3</v>
      </c>
      <c r="N743" s="261">
        <v>1.5750004513964799E-2</v>
      </c>
      <c r="O743" s="261">
        <v>1.5750004513964799E-2</v>
      </c>
      <c r="P743" s="261">
        <v>0.22391861880487199</v>
      </c>
    </row>
    <row r="744" spans="1:16" x14ac:dyDescent="0.25">
      <c r="A744" s="259">
        <v>2031</v>
      </c>
      <c r="B744" s="259">
        <v>1990</v>
      </c>
      <c r="C744" s="260" t="str">
        <f t="shared" si="11"/>
        <v>2031_1990</v>
      </c>
      <c r="D744" s="261">
        <v>3.3678223794839583E-2</v>
      </c>
      <c r="E744" s="261">
        <v>4.896172011806707E-2</v>
      </c>
      <c r="F744" s="261">
        <v>0.33945613527622698</v>
      </c>
      <c r="G744" s="261">
        <v>0.37171394820667297</v>
      </c>
      <c r="H744" s="261">
        <v>1.2997677023291101</v>
      </c>
      <c r="I744" s="261">
        <v>1.06712781613884</v>
      </c>
      <c r="J744" s="261">
        <v>0.21043840026926799</v>
      </c>
      <c r="K744" s="261">
        <v>1.8964137718282301E-2</v>
      </c>
      <c r="L744" s="261">
        <v>2.0000005732018801E-3</v>
      </c>
      <c r="M744" s="261">
        <v>2.0000005732018801E-3</v>
      </c>
      <c r="N744" s="261">
        <v>1.5750004513964799E-2</v>
      </c>
      <c r="O744" s="261">
        <v>1.5750004513964799E-2</v>
      </c>
      <c r="P744" s="261">
        <v>0.219953490922873</v>
      </c>
    </row>
    <row r="745" spans="1:16" x14ac:dyDescent="0.25">
      <c r="A745" s="259">
        <v>2031</v>
      </c>
      <c r="B745" s="259">
        <v>1991</v>
      </c>
      <c r="C745" s="260" t="str">
        <f t="shared" si="11"/>
        <v>2031_1991</v>
      </c>
      <c r="D745" s="261">
        <v>3.3984014804148845E-2</v>
      </c>
      <c r="E745" s="261">
        <v>4.8769085293021597E-2</v>
      </c>
      <c r="F745" s="261">
        <v>0.344129270445031</v>
      </c>
      <c r="G745" s="261">
        <v>0.37095195127173503</v>
      </c>
      <c r="H745" s="261">
        <v>1.28386125891115</v>
      </c>
      <c r="I745" s="261">
        <v>1.06689172084793</v>
      </c>
      <c r="J745" s="261">
        <v>0.213335408120856</v>
      </c>
      <c r="K745" s="261">
        <v>1.0598181066921401E-2</v>
      </c>
      <c r="L745" s="261">
        <v>2.0000005732018801E-3</v>
      </c>
      <c r="M745" s="261">
        <v>2.0000005732018801E-3</v>
      </c>
      <c r="N745" s="261">
        <v>1.5750004513964799E-2</v>
      </c>
      <c r="O745" s="261">
        <v>1.5750004513964799E-2</v>
      </c>
      <c r="P745" s="261">
        <v>0.22298148861422801</v>
      </c>
    </row>
    <row r="746" spans="1:16" x14ac:dyDescent="0.25">
      <c r="A746" s="259">
        <v>2031</v>
      </c>
      <c r="B746" s="259">
        <v>1992</v>
      </c>
      <c r="C746" s="260" t="str">
        <f t="shared" si="11"/>
        <v>2031_1992</v>
      </c>
      <c r="D746" s="261">
        <v>3.3897370976458917E-2</v>
      </c>
      <c r="E746" s="261">
        <v>4.8574616624068583E-2</v>
      </c>
      <c r="F746" s="261">
        <v>0.34232304628140098</v>
      </c>
      <c r="G746" s="261">
        <v>0.37043289239223698</v>
      </c>
      <c r="H746" s="261">
        <v>1.2901498282238899</v>
      </c>
      <c r="I746" s="261">
        <v>1.06697013318899</v>
      </c>
      <c r="J746" s="261">
        <v>0.212215678989395</v>
      </c>
      <c r="K746" s="261">
        <v>1.05761649407184E-2</v>
      </c>
      <c r="L746" s="261">
        <v>2.0000005732018801E-3</v>
      </c>
      <c r="M746" s="261">
        <v>2.0000005732018801E-3</v>
      </c>
      <c r="N746" s="261">
        <v>1.5750004513964799E-2</v>
      </c>
      <c r="O746" s="261">
        <v>1.5750004513964799E-2</v>
      </c>
      <c r="P746" s="261">
        <v>0.221811130300167</v>
      </c>
    </row>
    <row r="747" spans="1:16" x14ac:dyDescent="0.25">
      <c r="A747" s="259">
        <v>2031</v>
      </c>
      <c r="B747" s="259">
        <v>1993</v>
      </c>
      <c r="C747" s="260" t="str">
        <f t="shared" si="11"/>
        <v>2031_1993</v>
      </c>
      <c r="D747" s="261">
        <v>2.8373740066673269E-2</v>
      </c>
      <c r="E747" s="261">
        <v>4.5337504384376677E-2</v>
      </c>
      <c r="F747" s="261">
        <v>8.9561040831193095E-2</v>
      </c>
      <c r="G747" s="261">
        <v>0.37171311038356603</v>
      </c>
      <c r="H747" s="261">
        <v>1.68321288167504</v>
      </c>
      <c r="I747" s="261">
        <v>1.0677966726349499</v>
      </c>
      <c r="J747" s="261">
        <v>5.2459847786900403E-2</v>
      </c>
      <c r="K747" s="261">
        <v>1.0564552610815601E-2</v>
      </c>
      <c r="L747" s="261">
        <v>2.0000005732018801E-3</v>
      </c>
      <c r="M747" s="261">
        <v>2.0000005732018801E-3</v>
      </c>
      <c r="N747" s="261">
        <v>1.5750004513964799E-2</v>
      </c>
      <c r="O747" s="261">
        <v>1.5750004513964799E-2</v>
      </c>
      <c r="P747" s="261">
        <v>5.4831849316697101E-2</v>
      </c>
    </row>
    <row r="748" spans="1:16" x14ac:dyDescent="0.25">
      <c r="A748" s="259">
        <v>2031</v>
      </c>
      <c r="B748" s="259">
        <v>1994</v>
      </c>
      <c r="C748" s="260" t="str">
        <f t="shared" si="11"/>
        <v>2031_1994</v>
      </c>
      <c r="D748" s="261">
        <v>2.8476123165059156E-2</v>
      </c>
      <c r="E748" s="261">
        <v>4.5110372088733738E-2</v>
      </c>
      <c r="F748" s="261">
        <v>8.9800010509192396E-2</v>
      </c>
      <c r="G748" s="261">
        <v>0.37748554995275901</v>
      </c>
      <c r="H748" s="261">
        <v>1.6943753305071201</v>
      </c>
      <c r="I748" s="261">
        <v>1.05181659729891</v>
      </c>
      <c r="J748" s="261">
        <v>5.2599822856609101E-2</v>
      </c>
      <c r="K748" s="261">
        <v>1.0664025099230199E-2</v>
      </c>
      <c r="L748" s="261">
        <v>2.0000005732018801E-3</v>
      </c>
      <c r="M748" s="261">
        <v>2.0000005732018801E-3</v>
      </c>
      <c r="N748" s="261">
        <v>1.5750004513964799E-2</v>
      </c>
      <c r="O748" s="261">
        <v>1.5750004513964799E-2</v>
      </c>
      <c r="P748" s="261">
        <v>5.4978153437927897E-2</v>
      </c>
    </row>
    <row r="749" spans="1:16" x14ac:dyDescent="0.25">
      <c r="A749" s="259">
        <v>2031</v>
      </c>
      <c r="B749" s="259">
        <v>1995</v>
      </c>
      <c r="C749" s="260" t="str">
        <f t="shared" si="11"/>
        <v>2031_1995</v>
      </c>
      <c r="D749" s="261">
        <v>2.862774897828645E-2</v>
      </c>
      <c r="E749" s="261">
        <v>4.4907897077246108E-2</v>
      </c>
      <c r="F749" s="261">
        <v>9.0466916047609702E-2</v>
      </c>
      <c r="G749" s="261">
        <v>0.37999308556205003</v>
      </c>
      <c r="H749" s="261">
        <v>1.6836479661305701</v>
      </c>
      <c r="I749" s="261">
        <v>1.04483165829687</v>
      </c>
      <c r="J749" s="261">
        <v>5.2990458815156703E-2</v>
      </c>
      <c r="K749" s="261">
        <v>1.07161119528835E-2</v>
      </c>
      <c r="L749" s="261">
        <v>2.0000005732018801E-3</v>
      </c>
      <c r="M749" s="261">
        <v>2.0000005732018801E-3</v>
      </c>
      <c r="N749" s="261">
        <v>1.5750004513964799E-2</v>
      </c>
      <c r="O749" s="261">
        <v>1.5750004513964799E-2</v>
      </c>
      <c r="P749" s="261">
        <v>5.53864522210996E-2</v>
      </c>
    </row>
    <row r="750" spans="1:16" x14ac:dyDescent="0.25">
      <c r="A750" s="259">
        <v>2031</v>
      </c>
      <c r="B750" s="259">
        <v>1996</v>
      </c>
      <c r="C750" s="260" t="str">
        <f t="shared" si="11"/>
        <v>2031_1996</v>
      </c>
      <c r="D750" s="261">
        <v>2.835047409622922E-2</v>
      </c>
      <c r="E750" s="261">
        <v>4.5042680004412874E-2</v>
      </c>
      <c r="F750" s="261">
        <v>8.9304781326435503E-2</v>
      </c>
      <c r="G750" s="261">
        <v>0.44087794434944799</v>
      </c>
      <c r="H750" s="261">
        <v>1.70016141391237</v>
      </c>
      <c r="I750" s="261">
        <v>1.17381776586769</v>
      </c>
      <c r="J750" s="261">
        <v>5.2309745303847903E-2</v>
      </c>
      <c r="K750" s="261">
        <v>3.05417090900906E-3</v>
      </c>
      <c r="L750" s="261">
        <v>2.0000005732018801E-3</v>
      </c>
      <c r="M750" s="261">
        <v>2.0000005732018801E-3</v>
      </c>
      <c r="N750" s="261">
        <v>1.5750004513964799E-2</v>
      </c>
      <c r="O750" s="261">
        <v>1.5750004513964799E-2</v>
      </c>
      <c r="P750" s="261">
        <v>5.4674959865430903E-2</v>
      </c>
    </row>
    <row r="751" spans="1:16" x14ac:dyDescent="0.25">
      <c r="A751" s="259">
        <v>2031</v>
      </c>
      <c r="B751" s="259">
        <v>1997</v>
      </c>
      <c r="C751" s="260" t="str">
        <f t="shared" si="11"/>
        <v>2031_1997</v>
      </c>
      <c r="D751" s="261">
        <v>2.8334766007511971E-2</v>
      </c>
      <c r="E751" s="261">
        <v>4.4285908476216385E-2</v>
      </c>
      <c r="F751" s="261">
        <v>8.9201782744755806E-2</v>
      </c>
      <c r="G751" s="261">
        <v>0.33211988857574898</v>
      </c>
      <c r="H751" s="261">
        <v>1.70185095636349</v>
      </c>
      <c r="I751" s="261">
        <v>0.90947712503552702</v>
      </c>
      <c r="J751" s="261">
        <v>5.2249414496311097E-2</v>
      </c>
      <c r="K751" s="261">
        <v>3.0523702454786201E-3</v>
      </c>
      <c r="L751" s="261">
        <v>2.0000005732018801E-3</v>
      </c>
      <c r="M751" s="261">
        <v>2.0000005732018801E-3</v>
      </c>
      <c r="N751" s="261">
        <v>1.5750004513964799E-2</v>
      </c>
      <c r="O751" s="261">
        <v>1.5750004513964799E-2</v>
      </c>
      <c r="P751" s="261">
        <v>5.4611901166491297E-2</v>
      </c>
    </row>
    <row r="752" spans="1:16" x14ac:dyDescent="0.25">
      <c r="A752" s="259">
        <v>2031</v>
      </c>
      <c r="B752" s="259">
        <v>1998</v>
      </c>
      <c r="C752" s="260" t="str">
        <f t="shared" si="11"/>
        <v>2031_1998</v>
      </c>
      <c r="D752" s="261">
        <v>2.8251760783956827E-2</v>
      </c>
      <c r="E752" s="261">
        <v>4.3337315509982398E-2</v>
      </c>
      <c r="F752" s="261">
        <v>8.8873394159463201E-2</v>
      </c>
      <c r="G752" s="261">
        <v>0.23117397195789</v>
      </c>
      <c r="H752" s="261">
        <v>1.71003038050877</v>
      </c>
      <c r="I752" s="261">
        <v>0.661582459296574</v>
      </c>
      <c r="J752" s="261">
        <v>5.2057062832691202E-2</v>
      </c>
      <c r="K752" s="261">
        <v>3.05143005442998E-3</v>
      </c>
      <c r="L752" s="261">
        <v>2.0000005732018801E-3</v>
      </c>
      <c r="M752" s="261">
        <v>2.0000005732018801E-3</v>
      </c>
      <c r="N752" s="261">
        <v>1.5750004513964799E-2</v>
      </c>
      <c r="O752" s="261">
        <v>1.5750004513964799E-2</v>
      </c>
      <c r="P752" s="261">
        <v>5.4410852214190397E-2</v>
      </c>
    </row>
    <row r="753" spans="1:16" x14ac:dyDescent="0.25">
      <c r="A753" s="259">
        <v>2031</v>
      </c>
      <c r="B753" s="259">
        <v>1999</v>
      </c>
      <c r="C753" s="260" t="str">
        <f t="shared" si="11"/>
        <v>2031_1999</v>
      </c>
      <c r="D753" s="261">
        <v>2.8279250453872487E-2</v>
      </c>
      <c r="E753" s="261">
        <v>4.2417465789216881E-2</v>
      </c>
      <c r="F753" s="261">
        <v>8.8958247999711498E-2</v>
      </c>
      <c r="G753" s="261">
        <v>0.131662574955241</v>
      </c>
      <c r="H753" s="261">
        <v>1.7089750519865099</v>
      </c>
      <c r="I753" s="261">
        <v>0.417689439442744</v>
      </c>
      <c r="J753" s="261">
        <v>5.2106765465691603E-2</v>
      </c>
      <c r="K753" s="261">
        <v>3.0557714728326798E-3</v>
      </c>
      <c r="L753" s="261">
        <v>2.0000005732018801E-3</v>
      </c>
      <c r="M753" s="261">
        <v>2.0000005732018801E-3</v>
      </c>
      <c r="N753" s="261">
        <v>1.5750004513964799E-2</v>
      </c>
      <c r="O753" s="261">
        <v>1.5750004513964799E-2</v>
      </c>
      <c r="P753" s="261">
        <v>5.4462802179702799E-2</v>
      </c>
    </row>
    <row r="754" spans="1:16" x14ac:dyDescent="0.25">
      <c r="A754" s="259">
        <v>2031</v>
      </c>
      <c r="B754" s="259">
        <v>2000</v>
      </c>
      <c r="C754" s="260" t="str">
        <f t="shared" si="11"/>
        <v>2031_2000</v>
      </c>
      <c r="D754" s="261">
        <v>2.8270746037296634E-2</v>
      </c>
      <c r="E754" s="261">
        <v>4.2732371680921734E-2</v>
      </c>
      <c r="F754" s="261">
        <v>8.9002691760022901E-2</v>
      </c>
      <c r="G754" s="261">
        <v>3.9957023369204599E-2</v>
      </c>
      <c r="H754" s="261">
        <v>1.7098591441714599</v>
      </c>
      <c r="I754" s="261">
        <v>0.19319668507968701</v>
      </c>
      <c r="J754" s="261">
        <v>5.2132798134353897E-2</v>
      </c>
      <c r="K754" s="261">
        <v>3.0535767051888402E-3</v>
      </c>
      <c r="L754" s="261">
        <v>2.0000005732018801E-3</v>
      </c>
      <c r="M754" s="261">
        <v>2.0000005732018801E-3</v>
      </c>
      <c r="N754" s="261">
        <v>1.5750004513964799E-2</v>
      </c>
      <c r="O754" s="261">
        <v>1.5750004513964799E-2</v>
      </c>
      <c r="P754" s="261">
        <v>5.4490011930123802E-2</v>
      </c>
    </row>
    <row r="755" spans="1:16" x14ac:dyDescent="0.25">
      <c r="A755" s="259">
        <v>2031</v>
      </c>
      <c r="B755" s="259">
        <v>2001</v>
      </c>
      <c r="C755" s="260" t="str">
        <f t="shared" si="11"/>
        <v>2031_2001</v>
      </c>
      <c r="D755" s="261">
        <v>2.821038502308585E-2</v>
      </c>
      <c r="E755" s="261">
        <v>4.2577414258970915E-2</v>
      </c>
      <c r="F755" s="261">
        <v>8.8776495947666803E-2</v>
      </c>
      <c r="G755" s="261">
        <v>3.7585577917587598E-2</v>
      </c>
      <c r="H755" s="261">
        <v>1.7123484803397999</v>
      </c>
      <c r="I755" s="261">
        <v>0.18456400944628201</v>
      </c>
      <c r="J755" s="261">
        <v>5.2000305280585003E-2</v>
      </c>
      <c r="K755" s="261">
        <v>3.0489102217902998E-3</v>
      </c>
      <c r="L755" s="261">
        <v>2.0000005732018801E-3</v>
      </c>
      <c r="M755" s="261">
        <v>2.0000005732018801E-3</v>
      </c>
      <c r="N755" s="261">
        <v>1.5750004513964799E-2</v>
      </c>
      <c r="O755" s="261">
        <v>1.5750004513964799E-2</v>
      </c>
      <c r="P755" s="261">
        <v>5.4351528337435902E-2</v>
      </c>
    </row>
    <row r="756" spans="1:16" x14ac:dyDescent="0.25">
      <c r="A756" s="259">
        <v>2031</v>
      </c>
      <c r="B756" s="259">
        <v>2002</v>
      </c>
      <c r="C756" s="260" t="str">
        <f t="shared" si="11"/>
        <v>2031_2002</v>
      </c>
      <c r="D756" s="261">
        <v>2.819249744695498E-2</v>
      </c>
      <c r="E756" s="261">
        <v>4.2460746813260286E-2</v>
      </c>
      <c r="F756" s="261">
        <v>8.8561999965164506E-2</v>
      </c>
      <c r="G756" s="261">
        <v>3.6335650128646903E-2</v>
      </c>
      <c r="H756" s="261">
        <v>1.7174734913598799</v>
      </c>
      <c r="I756" s="261">
        <v>0.17967112605025201</v>
      </c>
      <c r="J756" s="261">
        <v>5.18746655326707E-2</v>
      </c>
      <c r="K756" s="261">
        <v>3.0513376082335298E-3</v>
      </c>
      <c r="L756" s="261">
        <v>2.0000005732018801E-3</v>
      </c>
      <c r="M756" s="261">
        <v>2.0000005732018801E-3</v>
      </c>
      <c r="N756" s="261">
        <v>1.5750004513964799E-2</v>
      </c>
      <c r="O756" s="261">
        <v>1.5750004513964799E-2</v>
      </c>
      <c r="P756" s="261">
        <v>5.4220207717639003E-2</v>
      </c>
    </row>
    <row r="757" spans="1:16" x14ac:dyDescent="0.25">
      <c r="A757" s="259">
        <v>2031</v>
      </c>
      <c r="B757" s="259">
        <v>2003</v>
      </c>
      <c r="C757" s="260" t="str">
        <f t="shared" si="11"/>
        <v>2031_2003</v>
      </c>
      <c r="D757" s="261">
        <v>2.8112017784336134E-2</v>
      </c>
      <c r="E757" s="261">
        <v>4.2530677756032247E-2</v>
      </c>
      <c r="F757" s="261">
        <v>8.8303334986992096E-2</v>
      </c>
      <c r="G757" s="261">
        <v>3.2790997399042801E-2</v>
      </c>
      <c r="H757" s="261">
        <v>1.71958859373469</v>
      </c>
      <c r="I757" s="261">
        <v>0.16438583596029499</v>
      </c>
      <c r="J757" s="261">
        <v>5.1723154057851002E-2</v>
      </c>
      <c r="K757" s="261">
        <v>3.0559750902097501E-3</v>
      </c>
      <c r="L757" s="261">
        <v>2.0000005732018801E-3</v>
      </c>
      <c r="M757" s="261">
        <v>2.0000005732018801E-3</v>
      </c>
      <c r="N757" s="261">
        <v>1.5750004513964799E-2</v>
      </c>
      <c r="O757" s="261">
        <v>1.5750004513964799E-2</v>
      </c>
      <c r="P757" s="261">
        <v>5.4061845566250197E-2</v>
      </c>
    </row>
    <row r="758" spans="1:16" x14ac:dyDescent="0.25">
      <c r="A758" s="259">
        <v>2031</v>
      </c>
      <c r="B758" s="259">
        <v>2004</v>
      </c>
      <c r="C758" s="260" t="str">
        <f t="shared" si="11"/>
        <v>2031_2004</v>
      </c>
      <c r="D758" s="261">
        <v>2.8286188765719367E-2</v>
      </c>
      <c r="E758" s="261">
        <v>4.4195385276614083E-2</v>
      </c>
      <c r="F758" s="261">
        <v>8.9070273614374404E-2</v>
      </c>
      <c r="G758" s="261">
        <v>7.8425481226805892E-3</v>
      </c>
      <c r="H758" s="261">
        <v>1.7129153086961499</v>
      </c>
      <c r="I758" s="261">
        <v>3.50006844893129E-2</v>
      </c>
      <c r="J758" s="261">
        <v>5.21723838041891E-2</v>
      </c>
      <c r="K758" s="261">
        <v>2.03532664005799E-4</v>
      </c>
      <c r="L758" s="261">
        <v>2.0000005732018801E-3</v>
      </c>
      <c r="M758" s="261">
        <v>2.0000005732018801E-3</v>
      </c>
      <c r="N758" s="261">
        <v>1.5750004513964799E-2</v>
      </c>
      <c r="O758" s="261">
        <v>1.5750004513964799E-2</v>
      </c>
      <c r="P758" s="261">
        <v>5.4531387488290103E-2</v>
      </c>
    </row>
    <row r="759" spans="1:16" x14ac:dyDescent="0.25">
      <c r="A759" s="259">
        <v>2031</v>
      </c>
      <c r="B759" s="259">
        <v>2005</v>
      </c>
      <c r="C759" s="260" t="str">
        <f t="shared" si="11"/>
        <v>2031_2005</v>
      </c>
      <c r="D759" s="261">
        <v>2.7085914389631139E-2</v>
      </c>
      <c r="E759" s="261">
        <v>4.2247673953325758E-2</v>
      </c>
      <c r="F759" s="261">
        <v>8.8894957358384902E-2</v>
      </c>
      <c r="G759" s="261">
        <v>7.3491189542327796E-3</v>
      </c>
      <c r="H759" s="261">
        <v>1.71282993925154</v>
      </c>
      <c r="I759" s="261">
        <v>3.4413061413425802E-2</v>
      </c>
      <c r="J759" s="261">
        <v>5.2069693348401398E-2</v>
      </c>
      <c r="K759" s="261">
        <v>2.03373424219729E-4</v>
      </c>
      <c r="L759" s="261">
        <v>2.0000005732018801E-3</v>
      </c>
      <c r="M759" s="261">
        <v>2.0000005732018801E-3</v>
      </c>
      <c r="N759" s="261">
        <v>1.5750004513964799E-2</v>
      </c>
      <c r="O759" s="261">
        <v>1.5750004513964799E-2</v>
      </c>
      <c r="P759" s="261">
        <v>5.4424053825773797E-2</v>
      </c>
    </row>
    <row r="760" spans="1:16" x14ac:dyDescent="0.25">
      <c r="A760" s="259">
        <v>2031</v>
      </c>
      <c r="B760" s="259">
        <v>2006</v>
      </c>
      <c r="C760" s="260" t="str">
        <f t="shared" si="11"/>
        <v>2031_2006</v>
      </c>
      <c r="D760" s="261">
        <v>2.7568320132241014E-2</v>
      </c>
      <c r="E760" s="261">
        <v>4.2642279871676861E-2</v>
      </c>
      <c r="F760" s="261">
        <v>8.8924346701001106E-2</v>
      </c>
      <c r="G760" s="261">
        <v>6.5267150204033099E-3</v>
      </c>
      <c r="H760" s="261">
        <v>1.7121263220782099</v>
      </c>
      <c r="I760" s="261">
        <v>2.9638262009779499E-2</v>
      </c>
      <c r="J760" s="261">
        <v>5.2086907981302999E-2</v>
      </c>
      <c r="K760" s="261">
        <v>2.0320554230948999E-4</v>
      </c>
      <c r="L760" s="261">
        <v>2.0000005732018801E-3</v>
      </c>
      <c r="M760" s="261">
        <v>2.0000005732018801E-3</v>
      </c>
      <c r="N760" s="261">
        <v>1.5750004513964799E-2</v>
      </c>
      <c r="O760" s="261">
        <v>1.5750004513964799E-2</v>
      </c>
      <c r="P760" s="261">
        <v>5.44420468279865E-2</v>
      </c>
    </row>
    <row r="761" spans="1:16" x14ac:dyDescent="0.25">
      <c r="A761" s="259">
        <v>2031</v>
      </c>
      <c r="B761" s="259">
        <v>2007</v>
      </c>
      <c r="C761" s="260" t="str">
        <f t="shared" si="11"/>
        <v>2031_2007</v>
      </c>
      <c r="D761" s="261">
        <v>2.644654824228132E-2</v>
      </c>
      <c r="E761" s="261">
        <v>4.124502806670919E-2</v>
      </c>
      <c r="F761" s="261">
        <v>8.8340783437223402E-2</v>
      </c>
      <c r="G761" s="261">
        <v>6.6725785600658801E-3</v>
      </c>
      <c r="H761" s="261">
        <v>1.7037669720298301</v>
      </c>
      <c r="I761" s="261">
        <v>3.2791070230394598E-2</v>
      </c>
      <c r="J761" s="261">
        <v>5.1745089265177298E-2</v>
      </c>
      <c r="K761" s="261">
        <v>2.0345100209135199E-4</v>
      </c>
      <c r="L761" s="261">
        <v>2.0000005732018801E-3</v>
      </c>
      <c r="M761" s="261">
        <v>2.0000005732018801E-3</v>
      </c>
      <c r="N761" s="261">
        <v>1.5750004513964799E-2</v>
      </c>
      <c r="O761" s="261">
        <v>1.5750004513964799E-2</v>
      </c>
      <c r="P761" s="261">
        <v>5.4084772586315701E-2</v>
      </c>
    </row>
    <row r="762" spans="1:16" x14ac:dyDescent="0.25">
      <c r="A762" s="259">
        <v>2031</v>
      </c>
      <c r="B762" s="259">
        <v>2008</v>
      </c>
      <c r="C762" s="260" t="str">
        <f t="shared" si="11"/>
        <v>2031_2008</v>
      </c>
      <c r="D762" s="261">
        <v>2.5855010464665405E-2</v>
      </c>
      <c r="E762" s="261">
        <v>3.9973027188565768E-2</v>
      </c>
      <c r="F762" s="261">
        <v>1.8132733754128001E-2</v>
      </c>
      <c r="G762" s="261">
        <v>6.3507752745728197E-3</v>
      </c>
      <c r="H762" s="261">
        <v>3.5404811417026602E-2</v>
      </c>
      <c r="I762" s="261">
        <v>3.3051235719771102E-2</v>
      </c>
      <c r="J762" s="261">
        <v>5.9321209546687303E-3</v>
      </c>
      <c r="K762" s="261">
        <v>2.3225110980302799E-4</v>
      </c>
      <c r="L762" s="261">
        <v>2.0000005732018801E-3</v>
      </c>
      <c r="M762" s="261">
        <v>2.0000005732018801E-3</v>
      </c>
      <c r="N762" s="261">
        <v>1.5750004513964799E-2</v>
      </c>
      <c r="O762" s="261">
        <v>1.5750004513964799E-2</v>
      </c>
      <c r="P762" s="261">
        <v>6.2003451408419704E-3</v>
      </c>
    </row>
    <row r="763" spans="1:16" x14ac:dyDescent="0.25">
      <c r="A763" s="259">
        <v>2031</v>
      </c>
      <c r="B763" s="259">
        <v>2009</v>
      </c>
      <c r="C763" s="260" t="str">
        <f t="shared" si="11"/>
        <v>2031_2009</v>
      </c>
      <c r="D763" s="261">
        <v>2.5282214227041609E-2</v>
      </c>
      <c r="E763" s="261">
        <v>3.9073897193899157E-2</v>
      </c>
      <c r="F763" s="261">
        <v>1.8046718171215999E-2</v>
      </c>
      <c r="G763" s="261">
        <v>6.0934883143264297E-3</v>
      </c>
      <c r="H763" s="261">
        <v>3.51802182533218E-2</v>
      </c>
      <c r="I763" s="261">
        <v>3.1956061011605197E-2</v>
      </c>
      <c r="J763" s="261">
        <v>5.8685371007168204E-3</v>
      </c>
      <c r="K763" s="261">
        <v>2.6101553994863899E-4</v>
      </c>
      <c r="L763" s="261">
        <v>2.0000005732018801E-3</v>
      </c>
      <c r="M763" s="261">
        <v>2.0000005732018801E-3</v>
      </c>
      <c r="N763" s="261">
        <v>1.5750004513964799E-2</v>
      </c>
      <c r="O763" s="261">
        <v>1.5750004513964799E-2</v>
      </c>
      <c r="P763" s="261">
        <v>6.1338863071635401E-3</v>
      </c>
    </row>
    <row r="764" spans="1:16" x14ac:dyDescent="0.25">
      <c r="A764" s="259">
        <v>2031</v>
      </c>
      <c r="B764" s="259">
        <v>2010</v>
      </c>
      <c r="C764" s="260" t="str">
        <f t="shared" si="11"/>
        <v>2031_2010</v>
      </c>
      <c r="D764" s="261">
        <v>2.4006945095862656E-2</v>
      </c>
      <c r="E764" s="261">
        <v>3.7012977120996167E-2</v>
      </c>
      <c r="F764" s="261">
        <v>1.7965359594699401E-2</v>
      </c>
      <c r="G764" s="261">
        <v>5.8559985201379304E-3</v>
      </c>
      <c r="H764" s="261">
        <v>3.5104561516029399E-2</v>
      </c>
      <c r="I764" s="261">
        <v>3.1572042911838002E-2</v>
      </c>
      <c r="J764" s="261">
        <v>5.8251466191511399E-3</v>
      </c>
      <c r="K764" s="261">
        <v>3.1780400423797199E-4</v>
      </c>
      <c r="L764" s="261">
        <v>2.0000005732018801E-3</v>
      </c>
      <c r="M764" s="261">
        <v>2.0000005732018801E-3</v>
      </c>
      <c r="N764" s="261">
        <v>1.5750004513964799E-2</v>
      </c>
      <c r="O764" s="261">
        <v>1.5750004513964799E-2</v>
      </c>
      <c r="P764" s="261">
        <v>6.0885339005638701E-3</v>
      </c>
    </row>
    <row r="765" spans="1:16" x14ac:dyDescent="0.25">
      <c r="A765" s="259">
        <v>2031</v>
      </c>
      <c r="B765" s="259">
        <v>2011</v>
      </c>
      <c r="C765" s="260" t="str">
        <f t="shared" si="11"/>
        <v>2031_2011</v>
      </c>
      <c r="D765" s="261">
        <v>2.4825058245931047E-2</v>
      </c>
      <c r="E765" s="261">
        <v>3.8237196279369438E-2</v>
      </c>
      <c r="F765" s="261">
        <v>1.7621724842936899E-2</v>
      </c>
      <c r="G765" s="261">
        <v>6.2300379626001696E-3</v>
      </c>
      <c r="H765" s="261">
        <v>3.4781222670940699E-2</v>
      </c>
      <c r="I765" s="261">
        <v>3.0700090394105501E-2</v>
      </c>
      <c r="J765" s="261">
        <v>5.7506505699003903E-3</v>
      </c>
      <c r="K765" s="261">
        <v>4.31399121102943E-4</v>
      </c>
      <c r="L765" s="261">
        <v>2.0000005732018801E-3</v>
      </c>
      <c r="M765" s="261">
        <v>2.0000005732018801E-3</v>
      </c>
      <c r="N765" s="261">
        <v>1.5750004513964799E-2</v>
      </c>
      <c r="O765" s="261">
        <v>1.5750004513964799E-2</v>
      </c>
      <c r="P765" s="261">
        <v>6.0106694705373102E-3</v>
      </c>
    </row>
    <row r="766" spans="1:16" x14ac:dyDescent="0.25">
      <c r="A766" s="259">
        <v>2031</v>
      </c>
      <c r="B766" s="259">
        <v>2012</v>
      </c>
      <c r="C766" s="260" t="str">
        <f t="shared" si="11"/>
        <v>2031_2012</v>
      </c>
      <c r="D766" s="261">
        <v>2.2702103991518102E-2</v>
      </c>
      <c r="E766" s="261">
        <v>3.492758315052924E-2</v>
      </c>
      <c r="F766" s="261">
        <v>1.7421874147956502E-2</v>
      </c>
      <c r="G766" s="261">
        <v>5.7170149728698596E-3</v>
      </c>
      <c r="H766" s="261">
        <v>3.4573568250351398E-2</v>
      </c>
      <c r="I766" s="261">
        <v>3.06345417348124E-2</v>
      </c>
      <c r="J766" s="261">
        <v>5.6804528146052399E-3</v>
      </c>
      <c r="K766" s="261">
        <v>6.2953972968622304E-4</v>
      </c>
      <c r="L766" s="261">
        <v>2.0000005732018801E-3</v>
      </c>
      <c r="M766" s="261">
        <v>2.0000005732018801E-3</v>
      </c>
      <c r="N766" s="261">
        <v>1.5750004513964799E-2</v>
      </c>
      <c r="O766" s="261">
        <v>1.5750004513964799E-2</v>
      </c>
      <c r="P766" s="261">
        <v>5.93729768424565E-3</v>
      </c>
    </row>
    <row r="767" spans="1:16" x14ac:dyDescent="0.25">
      <c r="A767" s="259">
        <v>2031</v>
      </c>
      <c r="B767" s="259">
        <v>2013</v>
      </c>
      <c r="C767" s="260" t="str">
        <f t="shared" si="11"/>
        <v>2031_2013</v>
      </c>
      <c r="D767" s="261">
        <v>2.2021620742196959E-2</v>
      </c>
      <c r="E767" s="261">
        <v>3.3930576515148574E-2</v>
      </c>
      <c r="F767" s="261">
        <v>1.7007841477433599E-2</v>
      </c>
      <c r="G767" s="261">
        <v>5.4550788206319898E-3</v>
      </c>
      <c r="H767" s="261">
        <v>3.4136453083297498E-2</v>
      </c>
      <c r="I767" s="261">
        <v>3.0086891008392999E-2</v>
      </c>
      <c r="J767" s="261">
        <v>5.5777480572035704E-3</v>
      </c>
      <c r="K767" s="261">
        <v>9.4231053791944599E-4</v>
      </c>
      <c r="L767" s="261">
        <v>2.0000005732018801E-3</v>
      </c>
      <c r="M767" s="261">
        <v>2.0000005732018801E-3</v>
      </c>
      <c r="N767" s="261">
        <v>1.5750004513964799E-2</v>
      </c>
      <c r="O767" s="261">
        <v>1.5750004513964799E-2</v>
      </c>
      <c r="P767" s="261">
        <v>5.8299490734598797E-3</v>
      </c>
    </row>
    <row r="768" spans="1:16" x14ac:dyDescent="0.25">
      <c r="A768" s="259">
        <v>2031</v>
      </c>
      <c r="B768" s="259">
        <v>2014</v>
      </c>
      <c r="C768" s="260" t="str">
        <f t="shared" si="11"/>
        <v>2031_2014</v>
      </c>
      <c r="D768" s="261">
        <v>2.21196043370014E-2</v>
      </c>
      <c r="E768" s="261">
        <v>3.3953577892119287E-2</v>
      </c>
      <c r="F768" s="261">
        <v>1.7080038873852899E-2</v>
      </c>
      <c r="G768" s="261">
        <v>5.5829766605168798E-3</v>
      </c>
      <c r="H768" s="261">
        <v>3.4218571223312802E-2</v>
      </c>
      <c r="I768" s="261">
        <v>2.9269071908467701E-2</v>
      </c>
      <c r="J768" s="261">
        <v>5.5266959241199098E-3</v>
      </c>
      <c r="K768" s="261">
        <v>1.3155214311014801E-3</v>
      </c>
      <c r="L768" s="261">
        <v>2.0000005732018801E-3</v>
      </c>
      <c r="M768" s="261">
        <v>2.0000005732018801E-3</v>
      </c>
      <c r="N768" s="261">
        <v>1.5750004513964799E-2</v>
      </c>
      <c r="O768" s="261">
        <v>1.5750004513964799E-2</v>
      </c>
      <c r="P768" s="261">
        <v>5.7765885894586703E-3</v>
      </c>
    </row>
    <row r="769" spans="1:16" x14ac:dyDescent="0.25">
      <c r="A769" s="259">
        <v>2031</v>
      </c>
      <c r="B769" s="259">
        <v>2015</v>
      </c>
      <c r="C769" s="260" t="str">
        <f t="shared" si="11"/>
        <v>2031_2015</v>
      </c>
      <c r="D769" s="261">
        <v>2.1667052606443471E-2</v>
      </c>
      <c r="E769" s="261">
        <v>3.3312113209388663E-2</v>
      </c>
      <c r="F769" s="261">
        <v>1.6708043584424001E-2</v>
      </c>
      <c r="G769" s="261">
        <v>5.38821620349373E-3</v>
      </c>
      <c r="H769" s="261">
        <v>3.3821618256277802E-2</v>
      </c>
      <c r="I769" s="261">
        <v>2.8481148422940201E-2</v>
      </c>
      <c r="J769" s="261">
        <v>5.4158953797671201E-3</v>
      </c>
      <c r="K769" s="261">
        <v>1.66198060894897E-3</v>
      </c>
      <c r="L769" s="261">
        <v>2.0000005732018801E-3</v>
      </c>
      <c r="M769" s="261">
        <v>2.0000005732018801E-3</v>
      </c>
      <c r="N769" s="261">
        <v>1.5750004513964799E-2</v>
      </c>
      <c r="O769" s="261">
        <v>1.5750004513964799E-2</v>
      </c>
      <c r="P769" s="261">
        <v>5.6607781361603798E-3</v>
      </c>
    </row>
    <row r="770" spans="1:16" x14ac:dyDescent="0.25">
      <c r="A770" s="259">
        <v>2031</v>
      </c>
      <c r="B770" s="259">
        <v>2016</v>
      </c>
      <c r="C770" s="260" t="str">
        <f t="shared" si="11"/>
        <v>2031_2016</v>
      </c>
      <c r="D770" s="261">
        <v>2.1195110531399042E-2</v>
      </c>
      <c r="E770" s="261">
        <v>3.2295131081247999E-2</v>
      </c>
      <c r="F770" s="261">
        <v>1.6949734524245499E-2</v>
      </c>
      <c r="G770" s="261">
        <v>5.2786163405940901E-3</v>
      </c>
      <c r="H770" s="261">
        <v>3.4112611003327901E-2</v>
      </c>
      <c r="I770" s="261">
        <v>2.7636687740408599E-2</v>
      </c>
      <c r="J770" s="261">
        <v>5.37624535360924E-3</v>
      </c>
      <c r="K770" s="261">
        <v>1.91281644223477E-3</v>
      </c>
      <c r="L770" s="261">
        <v>2.0000005732018801E-3</v>
      </c>
      <c r="M770" s="261">
        <v>2.0000005732018801E-3</v>
      </c>
      <c r="N770" s="261">
        <v>1.5750004513964799E-2</v>
      </c>
      <c r="O770" s="261">
        <v>1.5750004513964799E-2</v>
      </c>
      <c r="P770" s="261">
        <v>5.6193353117640196E-3</v>
      </c>
    </row>
    <row r="771" spans="1:16" x14ac:dyDescent="0.25">
      <c r="A771" s="259">
        <v>2031</v>
      </c>
      <c r="B771" s="259">
        <v>2017</v>
      </c>
      <c r="C771" s="260" t="str">
        <f t="shared" si="11"/>
        <v>2031_2017</v>
      </c>
      <c r="D771" s="261">
        <v>2.0471013836209997E-2</v>
      </c>
      <c r="E771" s="261">
        <v>3.1258357131050948E-2</v>
      </c>
      <c r="F771" s="261">
        <v>1.6464787514698102E-2</v>
      </c>
      <c r="G771" s="261">
        <v>5.1949027034212001E-3</v>
      </c>
      <c r="H771" s="261">
        <v>3.3596641184555999E-2</v>
      </c>
      <c r="I771" s="261">
        <v>2.70996327676199E-2</v>
      </c>
      <c r="J771" s="261">
        <v>5.2383463114941096E-3</v>
      </c>
      <c r="K771" s="261">
        <v>2.0428470023234201E-3</v>
      </c>
      <c r="L771" s="261">
        <v>2.0000005732018801E-3</v>
      </c>
      <c r="M771" s="261">
        <v>2.0000005732018801E-3</v>
      </c>
      <c r="N771" s="261">
        <v>1.5750004513964799E-2</v>
      </c>
      <c r="O771" s="261">
        <v>1.5750004513964799E-2</v>
      </c>
      <c r="P771" s="261">
        <v>5.4752010868823796E-3</v>
      </c>
    </row>
    <row r="772" spans="1:16" x14ac:dyDescent="0.25">
      <c r="A772" s="259">
        <v>2031</v>
      </c>
      <c r="B772" s="259">
        <v>2018</v>
      </c>
      <c r="C772" s="260" t="str">
        <f t="shared" si="11"/>
        <v>2031_2018</v>
      </c>
      <c r="D772" s="261">
        <v>1.9842970256313357E-2</v>
      </c>
      <c r="E772" s="261">
        <v>3.027200629188408E-2</v>
      </c>
      <c r="F772" s="261">
        <v>1.6136999287632799E-2</v>
      </c>
      <c r="G772" s="261">
        <v>4.76302165641284E-3</v>
      </c>
      <c r="H772" s="261">
        <v>3.3253548141558703E-2</v>
      </c>
      <c r="I772" s="261">
        <v>2.5091844513101601E-2</v>
      </c>
      <c r="J772" s="261">
        <v>5.1143597586593703E-3</v>
      </c>
      <c r="K772" s="261">
        <v>2.1276421218051301E-3</v>
      </c>
      <c r="L772" s="261">
        <v>2.0000005732018801E-3</v>
      </c>
      <c r="M772" s="261">
        <v>2.0000005732018801E-3</v>
      </c>
      <c r="N772" s="261">
        <v>1.5750004513964799E-2</v>
      </c>
      <c r="O772" s="261">
        <v>1.5750004513964799E-2</v>
      </c>
      <c r="P772" s="261">
        <v>5.34560841231063E-3</v>
      </c>
    </row>
    <row r="773" spans="1:16" x14ac:dyDescent="0.25">
      <c r="A773" s="259">
        <v>2031</v>
      </c>
      <c r="B773" s="259">
        <v>2019</v>
      </c>
      <c r="C773" s="260" t="str">
        <f t="shared" si="11"/>
        <v>2031_2019</v>
      </c>
      <c r="D773" s="261">
        <v>1.9215151491984751E-2</v>
      </c>
      <c r="E773" s="261">
        <v>2.9285493393601585E-2</v>
      </c>
      <c r="F773" s="261">
        <v>1.5787392469972399E-2</v>
      </c>
      <c r="G773" s="261">
        <v>4.3132238348021204E-3</v>
      </c>
      <c r="H773" s="261">
        <v>3.2886628166724802E-2</v>
      </c>
      <c r="I773" s="261">
        <v>2.3210706362306301E-2</v>
      </c>
      <c r="J773" s="261">
        <v>4.98140740661847E-3</v>
      </c>
      <c r="K773" s="261">
        <v>2.0094411760999201E-3</v>
      </c>
      <c r="L773" s="261">
        <v>2.0000005732018801E-3</v>
      </c>
      <c r="M773" s="261">
        <v>2.0000005732018801E-3</v>
      </c>
      <c r="N773" s="261">
        <v>1.5750004513964799E-2</v>
      </c>
      <c r="O773" s="261">
        <v>1.5750004513964799E-2</v>
      </c>
      <c r="P773" s="261">
        <v>5.2066445448777704E-3</v>
      </c>
    </row>
    <row r="774" spans="1:16" x14ac:dyDescent="0.25">
      <c r="A774" s="259">
        <v>2031</v>
      </c>
      <c r="B774" s="259">
        <v>2020</v>
      </c>
      <c r="C774" s="260" t="str">
        <f t="shared" si="11"/>
        <v>2031_2020</v>
      </c>
      <c r="D774" s="261">
        <v>1.8587149467516887E-2</v>
      </c>
      <c r="E774" s="261">
        <v>2.8304342107184698E-2</v>
      </c>
      <c r="F774" s="261">
        <v>1.5414169607444E-2</v>
      </c>
      <c r="G774" s="261">
        <v>3.8577165697767902E-3</v>
      </c>
      <c r="H774" s="261">
        <v>3.2494809072209099E-2</v>
      </c>
      <c r="I774" s="261">
        <v>2.1314074261439001E-2</v>
      </c>
      <c r="J774" s="261">
        <v>4.8394570973181597E-3</v>
      </c>
      <c r="K774" s="261">
        <v>1.4414705274526901E-3</v>
      </c>
      <c r="L774" s="261">
        <v>2.0000005732018801E-3</v>
      </c>
      <c r="M774" s="261">
        <v>2.0000005732018801E-3</v>
      </c>
      <c r="N774" s="261">
        <v>1.5750004513964799E-2</v>
      </c>
      <c r="O774" s="261">
        <v>1.5750004513964799E-2</v>
      </c>
      <c r="P774" s="261">
        <v>5.0582758724860696E-3</v>
      </c>
    </row>
    <row r="775" spans="1:16" x14ac:dyDescent="0.25">
      <c r="A775" s="259">
        <v>2031</v>
      </c>
      <c r="B775" s="259">
        <v>2021</v>
      </c>
      <c r="C775" s="260" t="str">
        <f t="shared" si="11"/>
        <v>2031_2021</v>
      </c>
      <c r="D775" s="261">
        <v>1.7959203613918222E-2</v>
      </c>
      <c r="E775" s="261">
        <v>2.732366404500132E-2</v>
      </c>
      <c r="F775" s="261">
        <v>5.83280276755066E-3</v>
      </c>
      <c r="G775" s="261">
        <v>3.4432931748603398E-3</v>
      </c>
      <c r="H775" s="261">
        <v>9.6420588880532093E-3</v>
      </c>
      <c r="I775" s="261">
        <v>1.99774602711753E-2</v>
      </c>
      <c r="J775" s="261">
        <v>7.8145015757129796E-4</v>
      </c>
      <c r="K775" s="261">
        <v>8.9546541754708503E-4</v>
      </c>
      <c r="L775" s="261">
        <v>2.0000005732018801E-3</v>
      </c>
      <c r="M775" s="261">
        <v>2.0000005732018801E-3</v>
      </c>
      <c r="N775" s="261">
        <v>1.5750004513964799E-2</v>
      </c>
      <c r="O775" s="261">
        <v>1.5750004513964799E-2</v>
      </c>
      <c r="P775" s="261">
        <v>8.1678386606295504E-4</v>
      </c>
    </row>
    <row r="776" spans="1:16" x14ac:dyDescent="0.25">
      <c r="A776" s="259">
        <v>2031</v>
      </c>
      <c r="B776" s="259">
        <v>2022</v>
      </c>
      <c r="C776" s="260" t="str">
        <f t="shared" si="11"/>
        <v>2031_2022</v>
      </c>
      <c r="D776" s="261">
        <v>1.7311899283071641E-2</v>
      </c>
      <c r="E776" s="261">
        <v>2.631632016991825E-2</v>
      </c>
      <c r="F776" s="261">
        <v>5.5978440438901704E-3</v>
      </c>
      <c r="G776" s="261">
        <v>3.08589746727932E-3</v>
      </c>
      <c r="H776" s="261">
        <v>9.3261059014370096E-3</v>
      </c>
      <c r="I776" s="261">
        <v>1.8766605289694701E-2</v>
      </c>
      <c r="J776" s="261">
        <v>7.5489736499334797E-4</v>
      </c>
      <c r="K776" s="261">
        <v>8.9558304004692198E-4</v>
      </c>
      <c r="L776" s="261">
        <v>2.0000005732018801E-3</v>
      </c>
      <c r="M776" s="261">
        <v>2.0000005732018801E-3</v>
      </c>
      <c r="N776" s="261">
        <v>1.5750004513964799E-2</v>
      </c>
      <c r="O776" s="261">
        <v>1.5750004513964799E-2</v>
      </c>
      <c r="P776" s="261">
        <v>7.8903047403090299E-4</v>
      </c>
    </row>
    <row r="777" spans="1:16" x14ac:dyDescent="0.25">
      <c r="A777" s="259">
        <v>2031</v>
      </c>
      <c r="B777" s="259">
        <v>2023</v>
      </c>
      <c r="C777" s="260" t="str">
        <f t="shared" si="11"/>
        <v>2031_2023</v>
      </c>
      <c r="D777" s="261">
        <v>1.6662545951008391E-2</v>
      </c>
      <c r="E777" s="261">
        <v>2.5308785067809408E-2</v>
      </c>
      <c r="F777" s="261">
        <v>5.34575479869952E-3</v>
      </c>
      <c r="G777" s="261">
        <v>2.6568613209152002E-3</v>
      </c>
      <c r="H777" s="261">
        <v>8.9887583634894602E-3</v>
      </c>
      <c r="I777" s="261">
        <v>1.76438889546956E-2</v>
      </c>
      <c r="J777" s="261">
        <v>7.2664896277812197E-4</v>
      </c>
      <c r="K777" s="261">
        <v>8.9538403431842705E-4</v>
      </c>
      <c r="L777" s="261">
        <v>2.0000005732018801E-3</v>
      </c>
      <c r="M777" s="261">
        <v>2.0000005732018801E-3</v>
      </c>
      <c r="N777" s="261">
        <v>1.5750004513964799E-2</v>
      </c>
      <c r="O777" s="261">
        <v>1.5750004513964799E-2</v>
      </c>
      <c r="P777" s="261">
        <v>7.5950480441793204E-4</v>
      </c>
    </row>
    <row r="778" spans="1:16" x14ac:dyDescent="0.25">
      <c r="A778" s="259">
        <v>2031</v>
      </c>
      <c r="B778" s="259">
        <v>2024</v>
      </c>
      <c r="C778" s="260" t="str">
        <f t="shared" si="11"/>
        <v>2031_2024</v>
      </c>
      <c r="D778" s="261">
        <v>1.6014239159534181E-2</v>
      </c>
      <c r="E778" s="261">
        <v>2.4309097995151879E-2</v>
      </c>
      <c r="F778" s="261">
        <v>5.0842629185065104E-3</v>
      </c>
      <c r="G778" s="261">
        <v>2.2144405399039399E-3</v>
      </c>
      <c r="H778" s="261">
        <v>8.6367376255047004E-3</v>
      </c>
      <c r="I778" s="261">
        <v>1.6940142420074002E-2</v>
      </c>
      <c r="J778" s="261">
        <v>6.9706247694155301E-4</v>
      </c>
      <c r="K778" s="261">
        <v>8.9543213371385004E-4</v>
      </c>
      <c r="L778" s="261">
        <v>2.0000005732018801E-3</v>
      </c>
      <c r="M778" s="261">
        <v>2.0000005732018801E-3</v>
      </c>
      <c r="N778" s="261">
        <v>1.5750004513964799E-2</v>
      </c>
      <c r="O778" s="261">
        <v>1.5750004513964799E-2</v>
      </c>
      <c r="P778" s="261">
        <v>7.2858054897991995E-4</v>
      </c>
    </row>
    <row r="779" spans="1:16" x14ac:dyDescent="0.25">
      <c r="A779" s="259">
        <v>2031</v>
      </c>
      <c r="B779" s="259">
        <v>2025</v>
      </c>
      <c r="C779" s="260" t="str">
        <f t="shared" si="11"/>
        <v>2031_2025</v>
      </c>
      <c r="D779" s="261">
        <v>1.5364628559521689E-2</v>
      </c>
      <c r="E779" s="261">
        <v>2.3307222162254535E-2</v>
      </c>
      <c r="F779" s="261">
        <v>4.8069604301526001E-3</v>
      </c>
      <c r="G779" s="261">
        <v>1.72207645289013E-3</v>
      </c>
      <c r="H779" s="261">
        <v>8.2643589962214797E-3</v>
      </c>
      <c r="I779" s="261">
        <v>1.64076993287595E-2</v>
      </c>
      <c r="J779" s="261">
        <v>6.6583157096199999E-4</v>
      </c>
      <c r="K779" s="261">
        <v>8.9524275464860801E-4</v>
      </c>
      <c r="L779" s="261">
        <v>2.0000005732018801E-3</v>
      </c>
      <c r="M779" s="261">
        <v>2.0000005732018801E-3</v>
      </c>
      <c r="N779" s="261">
        <v>1.5750004513964799E-2</v>
      </c>
      <c r="O779" s="261">
        <v>1.5750004513964799E-2</v>
      </c>
      <c r="P779" s="261">
        <v>6.9593752001706401E-4</v>
      </c>
    </row>
    <row r="780" spans="1:16" x14ac:dyDescent="0.25">
      <c r="A780" s="259">
        <v>2031</v>
      </c>
      <c r="B780" s="259">
        <v>2026</v>
      </c>
      <c r="C780" s="260" t="str">
        <f t="shared" si="11"/>
        <v>2031_2026</v>
      </c>
      <c r="D780" s="261">
        <v>1.5366746137285087E-2</v>
      </c>
      <c r="E780" s="261">
        <v>2.3301720673987197E-2</v>
      </c>
      <c r="F780" s="261">
        <v>4.5222917755431804E-3</v>
      </c>
      <c r="G780" s="261">
        <v>1.67556753140504E-3</v>
      </c>
      <c r="H780" s="261">
        <v>7.8792346956739496E-3</v>
      </c>
      <c r="I780" s="261">
        <v>1.5367008584670799E-2</v>
      </c>
      <c r="J780" s="261">
        <v>6.3336386253554295E-4</v>
      </c>
      <c r="K780" s="261">
        <v>7.6448877736388899E-4</v>
      </c>
      <c r="L780" s="261">
        <v>2.0000005732018801E-3</v>
      </c>
      <c r="M780" s="261">
        <v>2.0000005732018801E-3</v>
      </c>
      <c r="N780" s="261">
        <v>1.5750004513964799E-2</v>
      </c>
      <c r="O780" s="261">
        <v>1.5750004513964799E-2</v>
      </c>
      <c r="P780" s="261">
        <v>6.6200176588888395E-4</v>
      </c>
    </row>
    <row r="781" spans="1:16" x14ac:dyDescent="0.25">
      <c r="A781" s="259">
        <v>2031</v>
      </c>
      <c r="B781" s="259">
        <v>2027</v>
      </c>
      <c r="C781" s="260" t="str">
        <f t="shared" si="11"/>
        <v>2031_2027</v>
      </c>
      <c r="D781" s="261">
        <v>1.536859734203668E-2</v>
      </c>
      <c r="E781" s="261">
        <v>2.3296988125318573E-2</v>
      </c>
      <c r="F781" s="261">
        <v>4.2238863450589897E-3</v>
      </c>
      <c r="G781" s="261">
        <v>1.6267936431138799E-3</v>
      </c>
      <c r="H781" s="261">
        <v>7.4757845606052498E-3</v>
      </c>
      <c r="I781" s="261">
        <v>1.4348792148453599E-2</v>
      </c>
      <c r="J781" s="261">
        <v>5.9936511045511796E-4</v>
      </c>
      <c r="K781" s="261">
        <v>6.1177804600784499E-4</v>
      </c>
      <c r="L781" s="261">
        <v>2.0000005732018801E-3</v>
      </c>
      <c r="M781" s="261">
        <v>2.0000005732018801E-3</v>
      </c>
      <c r="N781" s="261">
        <v>1.5750004513964799E-2</v>
      </c>
      <c r="O781" s="261">
        <v>1.5750004513964799E-2</v>
      </c>
      <c r="P781" s="261">
        <v>6.2646574110661096E-4</v>
      </c>
    </row>
    <row r="782" spans="1:16" x14ac:dyDescent="0.25">
      <c r="A782" s="259">
        <v>2031</v>
      </c>
      <c r="B782" s="259">
        <v>2028</v>
      </c>
      <c r="C782" s="260" t="str">
        <f t="shared" si="11"/>
        <v>2031_2028</v>
      </c>
      <c r="D782" s="261">
        <v>1.5376079619383141E-2</v>
      </c>
      <c r="E782" s="261">
        <v>2.3298993606680793E-2</v>
      </c>
      <c r="F782" s="261">
        <v>3.9215132568551801E-3</v>
      </c>
      <c r="G782" s="261">
        <v>1.5775863566239901E-3</v>
      </c>
      <c r="H782" s="261">
        <v>7.0630718245720701E-3</v>
      </c>
      <c r="I782" s="261">
        <v>1.33586477897004E-2</v>
      </c>
      <c r="J782" s="261">
        <v>5.6430710485094596E-4</v>
      </c>
      <c r="K782" s="261">
        <v>4.8137880566858699E-4</v>
      </c>
      <c r="L782" s="261">
        <v>2.0000005732018801E-3</v>
      </c>
      <c r="M782" s="261">
        <v>2.0000005732018801E-3</v>
      </c>
      <c r="N782" s="261">
        <v>1.5750004513964799E-2</v>
      </c>
      <c r="O782" s="261">
        <v>1.5750004513964799E-2</v>
      </c>
      <c r="P782" s="261">
        <v>5.8982256805661395E-4</v>
      </c>
    </row>
    <row r="783" spans="1:16" x14ac:dyDescent="0.25">
      <c r="A783" s="259">
        <v>2031</v>
      </c>
      <c r="B783" s="259">
        <v>2029</v>
      </c>
      <c r="C783" s="260" t="str">
        <f t="shared" si="11"/>
        <v>2031_2029</v>
      </c>
      <c r="D783" s="261">
        <v>1.5395641989139871E-2</v>
      </c>
      <c r="E783" s="261">
        <v>2.3313287876512944E-2</v>
      </c>
      <c r="F783" s="261">
        <v>3.6217728568971601E-3</v>
      </c>
      <c r="G783" s="261">
        <v>1.52951812645056E-3</v>
      </c>
      <c r="H783" s="261">
        <v>6.6482298931689696E-3</v>
      </c>
      <c r="I783" s="261">
        <v>1.24012607323671E-2</v>
      </c>
      <c r="J783" s="261">
        <v>5.2856718143653905E-4</v>
      </c>
      <c r="K783" s="261">
        <v>4.8322180610127599E-4</v>
      </c>
      <c r="L783" s="261">
        <v>2.0000005732018801E-3</v>
      </c>
      <c r="M783" s="261">
        <v>2.0000005732018801E-3</v>
      </c>
      <c r="N783" s="261">
        <v>1.5750004513964799E-2</v>
      </c>
      <c r="O783" s="261">
        <v>1.5750004513964799E-2</v>
      </c>
      <c r="P783" s="261">
        <v>5.5246664389896902E-4</v>
      </c>
    </row>
    <row r="784" spans="1:16" x14ac:dyDescent="0.25">
      <c r="A784" s="259">
        <v>2031</v>
      </c>
      <c r="B784" s="259">
        <v>2030</v>
      </c>
      <c r="C784" s="260" t="str">
        <f t="shared" si="11"/>
        <v>2031_2030</v>
      </c>
      <c r="D784" s="261">
        <v>1.5426328534527781E-2</v>
      </c>
      <c r="E784" s="261">
        <v>2.333563870233472E-2</v>
      </c>
      <c r="F784" s="261">
        <v>3.3153636458603799E-3</v>
      </c>
      <c r="G784" s="261">
        <v>1.4811814266674E-3</v>
      </c>
      <c r="H784" s="261">
        <v>6.2238560845435196E-3</v>
      </c>
      <c r="I784" s="261">
        <v>1.14795883511239E-2</v>
      </c>
      <c r="J784" s="261">
        <v>4.9175665733838803E-4</v>
      </c>
      <c r="K784" s="261">
        <v>4.8599939305588198E-4</v>
      </c>
      <c r="L784" s="261">
        <v>2.0000005732018801E-3</v>
      </c>
      <c r="M784" s="261">
        <v>2.0000005732018801E-3</v>
      </c>
      <c r="N784" s="261">
        <v>1.5750004513964799E-2</v>
      </c>
      <c r="O784" s="261">
        <v>1.5750004513964799E-2</v>
      </c>
      <c r="P784" s="261">
        <v>5.1399171124538105E-4</v>
      </c>
    </row>
    <row r="785" spans="1:16" x14ac:dyDescent="0.25">
      <c r="A785" s="259">
        <v>2031</v>
      </c>
      <c r="B785" s="259">
        <v>2031</v>
      </c>
      <c r="C785" s="260" t="str">
        <f t="shared" si="11"/>
        <v>2031_2031</v>
      </c>
      <c r="D785" s="261">
        <v>1.5466856980857336E-2</v>
      </c>
      <c r="E785" s="261">
        <v>2.3366454193377136E-2</v>
      </c>
      <c r="F785" s="261">
        <v>2.9976602670675301E-3</v>
      </c>
      <c r="G785" s="261">
        <v>1.4322698983557001E-3</v>
      </c>
      <c r="H785" s="261">
        <v>5.7863954999374896E-3</v>
      </c>
      <c r="I785" s="261">
        <v>1.05951707509513E-2</v>
      </c>
      <c r="J785" s="261">
        <v>4.53674152150665E-4</v>
      </c>
      <c r="K785" s="261">
        <v>4.8964009471361895E-4</v>
      </c>
      <c r="L785" s="261">
        <v>2.0000005732018801E-3</v>
      </c>
      <c r="M785" s="261">
        <v>2.0000005732018801E-3</v>
      </c>
      <c r="N785" s="261">
        <v>1.5750004513964799E-2</v>
      </c>
      <c r="O785" s="261">
        <v>1.5750004513964799E-2</v>
      </c>
      <c r="P785" s="261">
        <v>4.7418728416168398E-4</v>
      </c>
    </row>
    <row r="786" spans="1:16" x14ac:dyDescent="0.25">
      <c r="A786" s="259">
        <v>2032</v>
      </c>
      <c r="B786" s="259">
        <v>1988</v>
      </c>
      <c r="C786" s="260" t="str">
        <f t="shared" si="11"/>
        <v>2032_1988</v>
      </c>
      <c r="D786" s="261">
        <v>3.404387960938423E-2</v>
      </c>
      <c r="E786" s="261">
        <v>4.9614214633336456E-2</v>
      </c>
      <c r="F786" s="261">
        <v>0.34503222533318201</v>
      </c>
      <c r="G786" s="261">
        <v>0.36768353073788501</v>
      </c>
      <c r="H786" s="261">
        <v>1.2813097825787101</v>
      </c>
      <c r="I786" s="261">
        <v>1.0843928047103599</v>
      </c>
      <c r="J786" s="261">
        <v>0.21389517523781601</v>
      </c>
      <c r="K786" s="261">
        <v>1.8789380473960199E-2</v>
      </c>
      <c r="L786" s="261">
        <v>2.0000005732018801E-3</v>
      </c>
      <c r="M786" s="261">
        <v>2.0000005732018801E-3</v>
      </c>
      <c r="N786" s="261">
        <v>1.5750004513964799E-2</v>
      </c>
      <c r="O786" s="261">
        <v>1.5750004513964799E-2</v>
      </c>
      <c r="P786" s="261">
        <v>0.22356656591628701</v>
      </c>
    </row>
    <row r="787" spans="1:16" x14ac:dyDescent="0.25">
      <c r="A787" s="259">
        <v>2032</v>
      </c>
      <c r="B787" s="259">
        <v>1989</v>
      </c>
      <c r="C787" s="260" t="str">
        <f t="shared" si="11"/>
        <v>2032_1989</v>
      </c>
      <c r="D787" s="261">
        <v>3.4113157254170613E-2</v>
      </c>
      <c r="E787" s="261">
        <v>4.936402426165816E-2</v>
      </c>
      <c r="F787" s="261">
        <v>0.34566470342936201</v>
      </c>
      <c r="G787" s="261">
        <v>0.370733411429084</v>
      </c>
      <c r="H787" s="261">
        <v>1.2806991782756201</v>
      </c>
      <c r="I787" s="261">
        <v>1.0704641079995401</v>
      </c>
      <c r="J787" s="261">
        <v>0.21428726618841001</v>
      </c>
      <c r="K787" s="261">
        <v>1.8942625421807E-2</v>
      </c>
      <c r="L787" s="261">
        <v>2.0000005732018801E-3</v>
      </c>
      <c r="M787" s="261">
        <v>2.0000005732018801E-3</v>
      </c>
      <c r="N787" s="261">
        <v>1.5750004513964799E-2</v>
      </c>
      <c r="O787" s="261">
        <v>1.5750004513964799E-2</v>
      </c>
      <c r="P787" s="261">
        <v>0.22397638547978899</v>
      </c>
    </row>
    <row r="788" spans="1:16" x14ac:dyDescent="0.25">
      <c r="A788" s="259">
        <v>2032</v>
      </c>
      <c r="B788" s="259">
        <v>1990</v>
      </c>
      <c r="C788" s="260" t="str">
        <f t="shared" si="11"/>
        <v>2032_1990</v>
      </c>
      <c r="D788" s="261">
        <v>3.370547854208062E-2</v>
      </c>
      <c r="E788" s="261">
        <v>4.9199979654779714E-2</v>
      </c>
      <c r="F788" s="261">
        <v>0.33981147610127299</v>
      </c>
      <c r="G788" s="261">
        <v>0.37170905253025099</v>
      </c>
      <c r="H788" s="261">
        <v>1.30069891962173</v>
      </c>
      <c r="I788" s="261">
        <v>1.0674054422588899</v>
      </c>
      <c r="J788" s="261">
        <v>0.21065868603523899</v>
      </c>
      <c r="K788" s="261">
        <v>1.8962223311424099E-2</v>
      </c>
      <c r="L788" s="261">
        <v>2.0000005732018801E-3</v>
      </c>
      <c r="M788" s="261">
        <v>2.0000005732018801E-3</v>
      </c>
      <c r="N788" s="261">
        <v>1.5750004513964799E-2</v>
      </c>
      <c r="O788" s="261">
        <v>1.5750004513964799E-2</v>
      </c>
      <c r="P788" s="261">
        <v>0.220183737033678</v>
      </c>
    </row>
    <row r="789" spans="1:16" x14ac:dyDescent="0.25">
      <c r="A789" s="259">
        <v>2032</v>
      </c>
      <c r="B789" s="259">
        <v>1991</v>
      </c>
      <c r="C789" s="260" t="str">
        <f t="shared" si="11"/>
        <v>2032_1991</v>
      </c>
      <c r="D789" s="261">
        <v>3.3984500158919094E-2</v>
      </c>
      <c r="E789" s="261">
        <v>4.900318233604424E-2</v>
      </c>
      <c r="F789" s="261">
        <v>0.34415731507958103</v>
      </c>
      <c r="G789" s="261">
        <v>0.37090177159818499</v>
      </c>
      <c r="H789" s="261">
        <v>1.28403467871368</v>
      </c>
      <c r="I789" s="261">
        <v>1.0671293997251099</v>
      </c>
      <c r="J789" s="261">
        <v>0.21335279377814001</v>
      </c>
      <c r="K789" s="261">
        <v>1.05958899950117E-2</v>
      </c>
      <c r="L789" s="261">
        <v>2.0000005732018801E-3</v>
      </c>
      <c r="M789" s="261">
        <v>2.0000005732018801E-3</v>
      </c>
      <c r="N789" s="261">
        <v>1.5750004513964799E-2</v>
      </c>
      <c r="O789" s="261">
        <v>1.5750004513964799E-2</v>
      </c>
      <c r="P789" s="261">
        <v>0.22299966037378699</v>
      </c>
    </row>
    <row r="790" spans="1:16" x14ac:dyDescent="0.25">
      <c r="A790" s="259">
        <v>2032</v>
      </c>
      <c r="B790" s="259">
        <v>1992</v>
      </c>
      <c r="C790" s="260" t="str">
        <f t="shared" ref="C790:C853" si="12">CONCATENATE(A790,"_",B790)</f>
        <v>2032_1992</v>
      </c>
      <c r="D790" s="261">
        <v>3.3889862322362643E-2</v>
      </c>
      <c r="E790" s="261">
        <v>4.8801941436706318E-2</v>
      </c>
      <c r="F790" s="261">
        <v>0.34224301241312099</v>
      </c>
      <c r="G790" s="261">
        <v>0.37045816482152499</v>
      </c>
      <c r="H790" s="261">
        <v>1.29041217364167</v>
      </c>
      <c r="I790" s="261">
        <v>1.0672263886328099</v>
      </c>
      <c r="J790" s="261">
        <v>0.21216606374472</v>
      </c>
      <c r="K790" s="261">
        <v>1.0576114955787599E-2</v>
      </c>
      <c r="L790" s="261">
        <v>2.0000005732018801E-3</v>
      </c>
      <c r="M790" s="261">
        <v>2.0000005732018801E-3</v>
      </c>
      <c r="N790" s="261">
        <v>1.5750004513964799E-2</v>
      </c>
      <c r="O790" s="261">
        <v>1.5750004513964799E-2</v>
      </c>
      <c r="P790" s="261">
        <v>0.22175927167429199</v>
      </c>
    </row>
    <row r="791" spans="1:16" x14ac:dyDescent="0.25">
      <c r="A791" s="259">
        <v>2032</v>
      </c>
      <c r="B791" s="259">
        <v>1993</v>
      </c>
      <c r="C791" s="260" t="str">
        <f t="shared" si="12"/>
        <v>2032_1993</v>
      </c>
      <c r="D791" s="261">
        <v>2.8376425467171448E-2</v>
      </c>
      <c r="E791" s="261">
        <v>4.5537530609137407E-2</v>
      </c>
      <c r="F791" s="261">
        <v>8.9568449968073199E-2</v>
      </c>
      <c r="G791" s="261">
        <v>0.37162942229280999</v>
      </c>
      <c r="H791" s="261">
        <v>1.68390849245121</v>
      </c>
      <c r="I791" s="261">
        <v>1.0680180091687199</v>
      </c>
      <c r="J791" s="261">
        <v>5.2464187644827E-2</v>
      </c>
      <c r="K791" s="261">
        <v>1.05610600663344E-2</v>
      </c>
      <c r="L791" s="261">
        <v>2.0000005732018801E-3</v>
      </c>
      <c r="M791" s="261">
        <v>2.0000005732018801E-3</v>
      </c>
      <c r="N791" s="261">
        <v>1.5750004513964799E-2</v>
      </c>
      <c r="O791" s="261">
        <v>1.5750004513964799E-2</v>
      </c>
      <c r="P791" s="261">
        <v>5.4836385403741299E-2</v>
      </c>
    </row>
    <row r="792" spans="1:16" x14ac:dyDescent="0.25">
      <c r="A792" s="259">
        <v>2032</v>
      </c>
      <c r="B792" s="259">
        <v>1994</v>
      </c>
      <c r="C792" s="260" t="str">
        <f t="shared" si="12"/>
        <v>2032_1994</v>
      </c>
      <c r="D792" s="261">
        <v>2.8479182473839123E-2</v>
      </c>
      <c r="E792" s="261">
        <v>4.530824403748749E-2</v>
      </c>
      <c r="F792" s="261">
        <v>8.9811590490634099E-2</v>
      </c>
      <c r="G792" s="261">
        <v>0.37752592502239601</v>
      </c>
      <c r="H792" s="261">
        <v>1.69466738678633</v>
      </c>
      <c r="I792" s="261">
        <v>1.0519477548049401</v>
      </c>
      <c r="J792" s="261">
        <v>5.2606605761968003E-2</v>
      </c>
      <c r="K792" s="261">
        <v>1.0664717385419501E-2</v>
      </c>
      <c r="L792" s="261">
        <v>2.0000005732018801E-3</v>
      </c>
      <c r="M792" s="261">
        <v>2.0000005732018801E-3</v>
      </c>
      <c r="N792" s="261">
        <v>1.5750004513964799E-2</v>
      </c>
      <c r="O792" s="261">
        <v>1.5750004513964799E-2</v>
      </c>
      <c r="P792" s="261">
        <v>5.4985243036168502E-2</v>
      </c>
    </row>
    <row r="793" spans="1:16" x14ac:dyDescent="0.25">
      <c r="A793" s="259">
        <v>2032</v>
      </c>
      <c r="B793" s="259">
        <v>1995</v>
      </c>
      <c r="C793" s="260" t="str">
        <f t="shared" si="12"/>
        <v>2032_1995</v>
      </c>
      <c r="D793" s="261">
        <v>2.8626532120250268E-2</v>
      </c>
      <c r="E793" s="261">
        <v>4.5087555277405468E-2</v>
      </c>
      <c r="F793" s="261">
        <v>9.0457964025148802E-2</v>
      </c>
      <c r="G793" s="261">
        <v>0.37984262901703802</v>
      </c>
      <c r="H793" s="261">
        <v>1.68409756544709</v>
      </c>
      <c r="I793" s="261">
        <v>1.04490437891208</v>
      </c>
      <c r="J793" s="261">
        <v>5.2985215221163902E-2</v>
      </c>
      <c r="K793" s="261">
        <v>1.07106460583111E-2</v>
      </c>
      <c r="L793" s="261">
        <v>2.0000005732018801E-3</v>
      </c>
      <c r="M793" s="261">
        <v>2.0000005732018801E-3</v>
      </c>
      <c r="N793" s="261">
        <v>1.5750004513964799E-2</v>
      </c>
      <c r="O793" s="261">
        <v>1.5750004513964799E-2</v>
      </c>
      <c r="P793" s="261">
        <v>5.5380971535054703E-2</v>
      </c>
    </row>
    <row r="794" spans="1:16" x14ac:dyDescent="0.25">
      <c r="A794" s="259">
        <v>2032</v>
      </c>
      <c r="B794" s="259">
        <v>1996</v>
      </c>
      <c r="C794" s="260" t="str">
        <f t="shared" si="12"/>
        <v>2032_1996</v>
      </c>
      <c r="D794" s="261">
        <v>2.8349814716729919E-2</v>
      </c>
      <c r="E794" s="261">
        <v>4.5222839182402816E-2</v>
      </c>
      <c r="F794" s="261">
        <v>8.9306322628639898E-2</v>
      </c>
      <c r="G794" s="261">
        <v>0.44086240999330001</v>
      </c>
      <c r="H794" s="261">
        <v>1.7001610826362199</v>
      </c>
      <c r="I794" s="261">
        <v>1.1739717857897001</v>
      </c>
      <c r="J794" s="261">
        <v>5.2310648112460702E-2</v>
      </c>
      <c r="K794" s="261">
        <v>3.0539106926140099E-3</v>
      </c>
      <c r="L794" s="261">
        <v>2.0000005732018801E-3</v>
      </c>
      <c r="M794" s="261">
        <v>2.0000005732018801E-3</v>
      </c>
      <c r="N794" s="261">
        <v>1.5750004513964799E-2</v>
      </c>
      <c r="O794" s="261">
        <v>1.5750004513964799E-2</v>
      </c>
      <c r="P794" s="261">
        <v>5.4675903495043102E-2</v>
      </c>
    </row>
    <row r="795" spans="1:16" x14ac:dyDescent="0.25">
      <c r="A795" s="259">
        <v>2032</v>
      </c>
      <c r="B795" s="259">
        <v>1997</v>
      </c>
      <c r="C795" s="260" t="str">
        <f t="shared" si="12"/>
        <v>2032_1997</v>
      </c>
      <c r="D795" s="261">
        <v>2.8325623531991667E-2</v>
      </c>
      <c r="E795" s="261">
        <v>4.4451914042277448E-2</v>
      </c>
      <c r="F795" s="261">
        <v>8.9168565817887194E-2</v>
      </c>
      <c r="G795" s="261">
        <v>0.33202759821967198</v>
      </c>
      <c r="H795" s="261">
        <v>1.70211426648054</v>
      </c>
      <c r="I795" s="261">
        <v>0.909618809070318</v>
      </c>
      <c r="J795" s="261">
        <v>5.22299578786646E-2</v>
      </c>
      <c r="K795" s="261">
        <v>3.0511564124023698E-3</v>
      </c>
      <c r="L795" s="261">
        <v>2.0000005732018801E-3</v>
      </c>
      <c r="M795" s="261">
        <v>2.0000005732018801E-3</v>
      </c>
      <c r="N795" s="261">
        <v>1.5750004513964799E-2</v>
      </c>
      <c r="O795" s="261">
        <v>1.5750004513964799E-2</v>
      </c>
      <c r="P795" s="261">
        <v>5.4591564806932301E-2</v>
      </c>
    </row>
    <row r="796" spans="1:16" x14ac:dyDescent="0.25">
      <c r="A796" s="259">
        <v>2032</v>
      </c>
      <c r="B796" s="259">
        <v>1998</v>
      </c>
      <c r="C796" s="260" t="str">
        <f t="shared" si="12"/>
        <v>2032_1998</v>
      </c>
      <c r="D796" s="261">
        <v>2.8251327287594833E-2</v>
      </c>
      <c r="E796" s="261">
        <v>4.3494003940932065E-2</v>
      </c>
      <c r="F796" s="261">
        <v>8.8878140315315796E-2</v>
      </c>
      <c r="G796" s="261">
        <v>0.231215891296498</v>
      </c>
      <c r="H796" s="261">
        <v>1.7098169035911299</v>
      </c>
      <c r="I796" s="261">
        <v>0.66163597600176705</v>
      </c>
      <c r="J796" s="261">
        <v>5.2059842865295698E-2</v>
      </c>
      <c r="K796" s="261">
        <v>3.0519469090441102E-3</v>
      </c>
      <c r="L796" s="261">
        <v>2.0000005732018801E-3</v>
      </c>
      <c r="M796" s="261">
        <v>2.0000005732018801E-3</v>
      </c>
      <c r="N796" s="261">
        <v>1.5750004513964799E-2</v>
      </c>
      <c r="O796" s="261">
        <v>1.5750004513964799E-2</v>
      </c>
      <c r="P796" s="261">
        <v>5.4413757947532997E-2</v>
      </c>
    </row>
    <row r="797" spans="1:16" x14ac:dyDescent="0.25">
      <c r="A797" s="259">
        <v>2032</v>
      </c>
      <c r="B797" s="259">
        <v>1999</v>
      </c>
      <c r="C797" s="260" t="str">
        <f t="shared" si="12"/>
        <v>2032_1999</v>
      </c>
      <c r="D797" s="261">
        <v>2.8281148630696286E-2</v>
      </c>
      <c r="E797" s="261">
        <v>4.2563111352656849E-2</v>
      </c>
      <c r="F797" s="261">
        <v>8.8967447107625497E-2</v>
      </c>
      <c r="G797" s="261">
        <v>0.131664031477087</v>
      </c>
      <c r="H797" s="261">
        <v>1.709013605158</v>
      </c>
      <c r="I797" s="261">
        <v>0.41770925803388598</v>
      </c>
      <c r="J797" s="261">
        <v>5.2112153788521E-2</v>
      </c>
      <c r="K797" s="261">
        <v>3.05546342286003E-3</v>
      </c>
      <c r="L797" s="261">
        <v>2.0000005732018801E-3</v>
      </c>
      <c r="M797" s="261">
        <v>2.0000005732018801E-3</v>
      </c>
      <c r="N797" s="261">
        <v>1.5750004513964799E-2</v>
      </c>
      <c r="O797" s="261">
        <v>1.5750004513964799E-2</v>
      </c>
      <c r="P797" s="261">
        <v>5.4468434138580303E-2</v>
      </c>
    </row>
    <row r="798" spans="1:16" x14ac:dyDescent="0.25">
      <c r="A798" s="259">
        <v>2032</v>
      </c>
      <c r="B798" s="259">
        <v>2000</v>
      </c>
      <c r="C798" s="260" t="str">
        <f t="shared" si="12"/>
        <v>2032_2000</v>
      </c>
      <c r="D798" s="261">
        <v>2.826947296081863E-2</v>
      </c>
      <c r="E798" s="261">
        <v>4.28758633979162E-2</v>
      </c>
      <c r="F798" s="261">
        <v>8.8998894904013998E-2</v>
      </c>
      <c r="G798" s="261">
        <v>3.9962232046956897E-2</v>
      </c>
      <c r="H798" s="261">
        <v>1.7097712114766801</v>
      </c>
      <c r="I798" s="261">
        <v>0.193210925318483</v>
      </c>
      <c r="J798" s="261">
        <v>5.2130574148495201E-2</v>
      </c>
      <c r="K798" s="261">
        <v>3.0536350014741601E-3</v>
      </c>
      <c r="L798" s="261">
        <v>2.0000005732018801E-3</v>
      </c>
      <c r="M798" s="261">
        <v>2.0000005732018801E-3</v>
      </c>
      <c r="N798" s="261">
        <v>1.5750004513964799E-2</v>
      </c>
      <c r="O798" s="261">
        <v>1.5750004513964799E-2</v>
      </c>
      <c r="P798" s="261">
        <v>5.4487687385493401E-2</v>
      </c>
    </row>
    <row r="799" spans="1:16" x14ac:dyDescent="0.25">
      <c r="A799" s="259">
        <v>2032</v>
      </c>
      <c r="B799" s="259">
        <v>2001</v>
      </c>
      <c r="C799" s="260" t="str">
        <f t="shared" si="12"/>
        <v>2032_2001</v>
      </c>
      <c r="D799" s="261">
        <v>2.8205291173863965E-2</v>
      </c>
      <c r="E799" s="261">
        <v>4.2710961995381908E-2</v>
      </c>
      <c r="F799" s="261">
        <v>8.8757166782722496E-2</v>
      </c>
      <c r="G799" s="261">
        <v>3.7595317932768199E-2</v>
      </c>
      <c r="H799" s="261">
        <v>1.7123216988665899</v>
      </c>
      <c r="I799" s="261">
        <v>0.18457217553185001</v>
      </c>
      <c r="J799" s="261">
        <v>5.1988983337009798E-2</v>
      </c>
      <c r="K799" s="261">
        <v>3.04943055860895E-3</v>
      </c>
      <c r="L799" s="261">
        <v>2.0000005732018801E-3</v>
      </c>
      <c r="M799" s="261">
        <v>2.0000005732018801E-3</v>
      </c>
      <c r="N799" s="261">
        <v>1.5750004513964799E-2</v>
      </c>
      <c r="O799" s="261">
        <v>1.5750004513964799E-2</v>
      </c>
      <c r="P799" s="261">
        <v>5.4339694465812598E-2</v>
      </c>
    </row>
    <row r="800" spans="1:16" x14ac:dyDescent="0.25">
      <c r="A800" s="259">
        <v>2032</v>
      </c>
      <c r="B800" s="259">
        <v>2002</v>
      </c>
      <c r="C800" s="260" t="str">
        <f t="shared" si="12"/>
        <v>2032_2002</v>
      </c>
      <c r="D800" s="261">
        <v>2.8195552978982474E-2</v>
      </c>
      <c r="E800" s="261">
        <v>4.2589091002235263E-2</v>
      </c>
      <c r="F800" s="261">
        <v>8.8581663161057603E-2</v>
      </c>
      <c r="G800" s="261">
        <v>3.6353323801920301E-2</v>
      </c>
      <c r="H800" s="261">
        <v>1.71723137412863</v>
      </c>
      <c r="I800" s="261">
        <v>0.17968807727657299</v>
      </c>
      <c r="J800" s="261">
        <v>5.1886183132890402E-2</v>
      </c>
      <c r="K800" s="261">
        <v>3.0527072135082501E-3</v>
      </c>
      <c r="L800" s="261">
        <v>2.0000005732018801E-3</v>
      </c>
      <c r="M800" s="261">
        <v>2.0000005732018801E-3</v>
      </c>
      <c r="N800" s="261">
        <v>1.5750004513964799E-2</v>
      </c>
      <c r="O800" s="261">
        <v>1.5750004513964799E-2</v>
      </c>
      <c r="P800" s="261">
        <v>5.4232246092631997E-2</v>
      </c>
    </row>
    <row r="801" spans="1:16" x14ac:dyDescent="0.25">
      <c r="A801" s="259">
        <v>2032</v>
      </c>
      <c r="B801" s="259">
        <v>2003</v>
      </c>
      <c r="C801" s="260" t="str">
        <f t="shared" si="12"/>
        <v>2032_2003</v>
      </c>
      <c r="D801" s="261">
        <v>2.8114531438902884E-2</v>
      </c>
      <c r="E801" s="261">
        <v>4.2647604203866006E-2</v>
      </c>
      <c r="F801" s="261">
        <v>8.8320043644871102E-2</v>
      </c>
      <c r="G801" s="261">
        <v>3.2796247246121298E-2</v>
      </c>
      <c r="H801" s="261">
        <v>1.71937945827517</v>
      </c>
      <c r="I801" s="261">
        <v>0.164402740620404</v>
      </c>
      <c r="J801" s="261">
        <v>5.1732941054975203E-2</v>
      </c>
      <c r="K801" s="261">
        <v>3.0563595775759699E-3</v>
      </c>
      <c r="L801" s="261">
        <v>2.0000005732018801E-3</v>
      </c>
      <c r="M801" s="261">
        <v>2.0000005732018801E-3</v>
      </c>
      <c r="N801" s="261">
        <v>1.5750004513964799E-2</v>
      </c>
      <c r="O801" s="261">
        <v>1.5750004513964799E-2</v>
      </c>
      <c r="P801" s="261">
        <v>5.4072075087955099E-2</v>
      </c>
    </row>
    <row r="802" spans="1:16" x14ac:dyDescent="0.25">
      <c r="A802" s="259">
        <v>2032</v>
      </c>
      <c r="B802" s="259">
        <v>2004</v>
      </c>
      <c r="C802" s="260" t="str">
        <f t="shared" si="12"/>
        <v>2032_2004</v>
      </c>
      <c r="D802" s="261">
        <v>2.828352541949284E-2</v>
      </c>
      <c r="E802" s="261">
        <v>4.4302987825625535E-2</v>
      </c>
      <c r="F802" s="261">
        <v>8.9060463676211205E-2</v>
      </c>
      <c r="G802" s="261">
        <v>7.8427353352658793E-3</v>
      </c>
      <c r="H802" s="261">
        <v>1.7129374268119699</v>
      </c>
      <c r="I802" s="261">
        <v>3.5000675944796E-2</v>
      </c>
      <c r="J802" s="261">
        <v>5.21666376911687E-2</v>
      </c>
      <c r="K802" s="261">
        <v>2.0354727896134599E-4</v>
      </c>
      <c r="L802" s="261">
        <v>2.0000005732018801E-3</v>
      </c>
      <c r="M802" s="261">
        <v>2.0000005732018801E-3</v>
      </c>
      <c r="N802" s="261">
        <v>1.5750004513964799E-2</v>
      </c>
      <c r="O802" s="261">
        <v>1.5750004513964799E-2</v>
      </c>
      <c r="P802" s="261">
        <v>5.4525381561537002E-2</v>
      </c>
    </row>
    <row r="803" spans="1:16" x14ac:dyDescent="0.25">
      <c r="A803" s="259">
        <v>2032</v>
      </c>
      <c r="B803" s="259">
        <v>2005</v>
      </c>
      <c r="C803" s="260" t="str">
        <f t="shared" si="12"/>
        <v>2032_2005</v>
      </c>
      <c r="D803" s="261">
        <v>2.708834233322303E-2</v>
      </c>
      <c r="E803" s="261">
        <v>4.2344733464960822E-2</v>
      </c>
      <c r="F803" s="261">
        <v>8.8908423080719501E-2</v>
      </c>
      <c r="G803" s="261">
        <v>7.3468587001143896E-3</v>
      </c>
      <c r="H803" s="261">
        <v>1.71292074143424</v>
      </c>
      <c r="I803" s="261">
        <v>3.4442099236221699E-2</v>
      </c>
      <c r="J803" s="261">
        <v>5.2077580815289397E-2</v>
      </c>
      <c r="K803" s="261">
        <v>2.0337127388065699E-4</v>
      </c>
      <c r="L803" s="261">
        <v>2.0000005732018801E-3</v>
      </c>
      <c r="M803" s="261">
        <v>2.0000005732018801E-3</v>
      </c>
      <c r="N803" s="261">
        <v>1.5750004513964799E-2</v>
      </c>
      <c r="O803" s="261">
        <v>1.5750004513964799E-2</v>
      </c>
      <c r="P803" s="261">
        <v>5.4432297928914498E-2</v>
      </c>
    </row>
    <row r="804" spans="1:16" x14ac:dyDescent="0.25">
      <c r="A804" s="259">
        <v>2032</v>
      </c>
      <c r="B804" s="259">
        <v>2006</v>
      </c>
      <c r="C804" s="260" t="str">
        <f t="shared" si="12"/>
        <v>2032_2006</v>
      </c>
      <c r="D804" s="261">
        <v>2.7571145107368196E-2</v>
      </c>
      <c r="E804" s="261">
        <v>4.2734099383130553E-2</v>
      </c>
      <c r="F804" s="261">
        <v>8.8936854879023003E-2</v>
      </c>
      <c r="G804" s="261">
        <v>6.5271126286558503E-3</v>
      </c>
      <c r="H804" s="261">
        <v>1.7122452522290901</v>
      </c>
      <c r="I804" s="261">
        <v>2.96960167058898E-2</v>
      </c>
      <c r="J804" s="261">
        <v>5.2094234572296498E-2</v>
      </c>
      <c r="K804" s="261">
        <v>2.03204335171208E-4</v>
      </c>
      <c r="L804" s="261">
        <v>2.0000005732018801E-3</v>
      </c>
      <c r="M804" s="261">
        <v>2.0000005732018801E-3</v>
      </c>
      <c r="N804" s="261">
        <v>1.5750004513964799E-2</v>
      </c>
      <c r="O804" s="261">
        <v>1.5750004513964799E-2</v>
      </c>
      <c r="P804" s="261">
        <v>5.4449704694913503E-2</v>
      </c>
    </row>
    <row r="805" spans="1:16" x14ac:dyDescent="0.25">
      <c r="A805" s="259">
        <v>2032</v>
      </c>
      <c r="B805" s="259">
        <v>2007</v>
      </c>
      <c r="C805" s="260" t="str">
        <f t="shared" si="12"/>
        <v>2032_2007</v>
      </c>
      <c r="D805" s="261">
        <v>2.6444904806758349E-2</v>
      </c>
      <c r="E805" s="261">
        <v>4.132802577956203E-2</v>
      </c>
      <c r="F805" s="261">
        <v>8.8335524487067205E-2</v>
      </c>
      <c r="G805" s="261">
        <v>6.6736547594426704E-3</v>
      </c>
      <c r="H805" s="261">
        <v>1.7038566413439999</v>
      </c>
      <c r="I805" s="261">
        <v>3.2911435053917401E-2</v>
      </c>
      <c r="J805" s="261">
        <v>5.1742008866354799E-2</v>
      </c>
      <c r="K805" s="261">
        <v>2.0341358245228299E-4</v>
      </c>
      <c r="L805" s="261">
        <v>2.0000005732018801E-3</v>
      </c>
      <c r="M805" s="261">
        <v>2.0000005732018801E-3</v>
      </c>
      <c r="N805" s="261">
        <v>1.5750004513964799E-2</v>
      </c>
      <c r="O805" s="261">
        <v>1.5750004513964799E-2</v>
      </c>
      <c r="P805" s="261">
        <v>5.4081552905527498E-2</v>
      </c>
    </row>
    <row r="806" spans="1:16" x14ac:dyDescent="0.25">
      <c r="A806" s="259">
        <v>2032</v>
      </c>
      <c r="B806" s="259">
        <v>2008</v>
      </c>
      <c r="C806" s="260" t="str">
        <f t="shared" si="12"/>
        <v>2032_2008</v>
      </c>
      <c r="D806" s="261">
        <v>2.5856099434069069E-2</v>
      </c>
      <c r="E806" s="261">
        <v>4.0048312932504736E-2</v>
      </c>
      <c r="F806" s="261">
        <v>1.8227148200339299E-2</v>
      </c>
      <c r="G806" s="261">
        <v>6.3505965038003096E-3</v>
      </c>
      <c r="H806" s="261">
        <v>3.5501847460933697E-2</v>
      </c>
      <c r="I806" s="261">
        <v>3.3234308930915703E-2</v>
      </c>
      <c r="J806" s="261">
        <v>5.9658569633632696E-3</v>
      </c>
      <c r="K806" s="261">
        <v>2.3218352122317401E-4</v>
      </c>
      <c r="L806" s="261">
        <v>2.0000005732018801E-3</v>
      </c>
      <c r="M806" s="261">
        <v>2.0000005732018801E-3</v>
      </c>
      <c r="N806" s="261">
        <v>1.5750004513964799E-2</v>
      </c>
      <c r="O806" s="261">
        <v>1.5750004513964799E-2</v>
      </c>
      <c r="P806" s="261">
        <v>6.2356065421483699E-3</v>
      </c>
    </row>
    <row r="807" spans="1:16" x14ac:dyDescent="0.25">
      <c r="A807" s="259">
        <v>2032</v>
      </c>
      <c r="B807" s="259">
        <v>2009</v>
      </c>
      <c r="C807" s="260" t="str">
        <f t="shared" si="12"/>
        <v>2032_2009</v>
      </c>
      <c r="D807" s="261">
        <v>2.5279297730340333E-2</v>
      </c>
      <c r="E807" s="261">
        <v>3.9142570561559772E-2</v>
      </c>
      <c r="F807" s="261">
        <v>1.8153549677949202E-2</v>
      </c>
      <c r="G807" s="261">
        <v>6.1037569485865202E-3</v>
      </c>
      <c r="H807" s="261">
        <v>3.5288982396130403E-2</v>
      </c>
      <c r="I807" s="261">
        <v>3.2191905938169299E-2</v>
      </c>
      <c r="J807" s="261">
        <v>5.9096704034509E-3</v>
      </c>
      <c r="K807" s="261">
        <v>2.6094046092311498E-4</v>
      </c>
      <c r="L807" s="261">
        <v>2.0000005732018801E-3</v>
      </c>
      <c r="M807" s="261">
        <v>2.0000005732018801E-3</v>
      </c>
      <c r="N807" s="261">
        <v>1.5750004513964799E-2</v>
      </c>
      <c r="O807" s="261">
        <v>1.5750004513964799E-2</v>
      </c>
      <c r="P807" s="261">
        <v>6.1768794753209203E-3</v>
      </c>
    </row>
    <row r="808" spans="1:16" x14ac:dyDescent="0.25">
      <c r="A808" s="259">
        <v>2032</v>
      </c>
      <c r="B808" s="259">
        <v>2010</v>
      </c>
      <c r="C808" s="260" t="str">
        <f t="shared" si="12"/>
        <v>2032_2010</v>
      </c>
      <c r="D808" s="261">
        <v>2.4004037594261531E-2</v>
      </c>
      <c r="E808" s="261">
        <v>3.7075126113443421E-2</v>
      </c>
      <c r="F808" s="261">
        <v>1.8095865770513898E-2</v>
      </c>
      <c r="G808" s="261">
        <v>5.8715352466164501E-3</v>
      </c>
      <c r="H808" s="261">
        <v>3.5238231835149701E-2</v>
      </c>
      <c r="I808" s="261">
        <v>3.1867512104439402E-2</v>
      </c>
      <c r="J808" s="261">
        <v>5.8753406587112597E-3</v>
      </c>
      <c r="K808" s="261">
        <v>3.17710449022584E-4</v>
      </c>
      <c r="L808" s="261">
        <v>2.0000005732018801E-3</v>
      </c>
      <c r="M808" s="261">
        <v>2.0000005732018801E-3</v>
      </c>
      <c r="N808" s="261">
        <v>1.5750004513964799E-2</v>
      </c>
      <c r="O808" s="261">
        <v>1.5750004513964799E-2</v>
      </c>
      <c r="P808" s="261">
        <v>6.1409974918601399E-3</v>
      </c>
    </row>
    <row r="809" spans="1:16" x14ac:dyDescent="0.25">
      <c r="A809" s="259">
        <v>2032</v>
      </c>
      <c r="B809" s="259">
        <v>2011</v>
      </c>
      <c r="C809" s="260" t="str">
        <f t="shared" si="12"/>
        <v>2032_2011</v>
      </c>
      <c r="D809" s="261">
        <v>2.4822118079610489E-2</v>
      </c>
      <c r="E809" s="261">
        <v>3.8297309318318096E-2</v>
      </c>
      <c r="F809" s="261">
        <v>1.77772079752886E-2</v>
      </c>
      <c r="G809" s="261">
        <v>6.25318938738623E-3</v>
      </c>
      <c r="H809" s="261">
        <v>3.4941063168354901E-2</v>
      </c>
      <c r="I809" s="261">
        <v>3.0996314439969301E-2</v>
      </c>
      <c r="J809" s="261">
        <v>5.8098581308276198E-3</v>
      </c>
      <c r="K809" s="261">
        <v>4.31265391123266E-4</v>
      </c>
      <c r="L809" s="261">
        <v>2.0000005732018801E-3</v>
      </c>
      <c r="M809" s="261">
        <v>2.0000005732018801E-3</v>
      </c>
      <c r="N809" s="261">
        <v>1.5750004513964799E-2</v>
      </c>
      <c r="O809" s="261">
        <v>1.5750004513964799E-2</v>
      </c>
      <c r="P809" s="261">
        <v>6.0725541346400196E-3</v>
      </c>
    </row>
    <row r="810" spans="1:16" x14ac:dyDescent="0.25">
      <c r="A810" s="259">
        <v>2032</v>
      </c>
      <c r="B810" s="259">
        <v>2012</v>
      </c>
      <c r="C810" s="260" t="str">
        <f t="shared" si="12"/>
        <v>2032_2012</v>
      </c>
      <c r="D810" s="261">
        <v>2.2699196049497886E-2</v>
      </c>
      <c r="E810" s="261">
        <v>3.4980080831407433E-2</v>
      </c>
      <c r="F810" s="261">
        <v>1.7600014081918899E-2</v>
      </c>
      <c r="G810" s="261">
        <v>5.7424358739814703E-3</v>
      </c>
      <c r="H810" s="261">
        <v>3.4757991247756803E-2</v>
      </c>
      <c r="I810" s="261">
        <v>3.1022516482148599E-2</v>
      </c>
      <c r="J810" s="261">
        <v>5.7486797648774396E-3</v>
      </c>
      <c r="K810" s="261">
        <v>6.2935775628671997E-4</v>
      </c>
      <c r="L810" s="261">
        <v>2.0000005732018801E-3</v>
      </c>
      <c r="M810" s="261">
        <v>2.0000005732018801E-3</v>
      </c>
      <c r="N810" s="261">
        <v>1.5750004513964799E-2</v>
      </c>
      <c r="O810" s="261">
        <v>1.5750004513964799E-2</v>
      </c>
      <c r="P810" s="261">
        <v>6.0086095544565404E-3</v>
      </c>
    </row>
    <row r="811" spans="1:16" x14ac:dyDescent="0.25">
      <c r="A811" s="259">
        <v>2032</v>
      </c>
      <c r="B811" s="259">
        <v>2013</v>
      </c>
      <c r="C811" s="260" t="str">
        <f t="shared" si="12"/>
        <v>2032_2013</v>
      </c>
      <c r="D811" s="261">
        <v>2.2017287762129755E-2</v>
      </c>
      <c r="E811" s="261">
        <v>3.3977949662669649E-2</v>
      </c>
      <c r="F811" s="261">
        <v>1.7199577049112201E-2</v>
      </c>
      <c r="G811" s="261">
        <v>5.4861134315604401E-3</v>
      </c>
      <c r="H811" s="261">
        <v>3.4337383938676497E-2</v>
      </c>
      <c r="I811" s="261">
        <v>3.0537302813876298E-2</v>
      </c>
      <c r="J811" s="261">
        <v>5.6539465728920602E-3</v>
      </c>
      <c r="K811" s="261">
        <v>9.4189361232131395E-4</v>
      </c>
      <c r="L811" s="261">
        <v>2.0000005732018801E-3</v>
      </c>
      <c r="M811" s="261">
        <v>2.0000005732018801E-3</v>
      </c>
      <c r="N811" s="261">
        <v>1.5750004513964799E-2</v>
      </c>
      <c r="O811" s="261">
        <v>1.5750004513964799E-2</v>
      </c>
      <c r="P811" s="261">
        <v>5.9095929479019002E-3</v>
      </c>
    </row>
    <row r="812" spans="1:16" x14ac:dyDescent="0.25">
      <c r="A812" s="259">
        <v>2032</v>
      </c>
      <c r="B812" s="259">
        <v>2014</v>
      </c>
      <c r="C812" s="260" t="str">
        <f t="shared" si="12"/>
        <v>2032_2014</v>
      </c>
      <c r="D812" s="261">
        <v>2.2116372286373032E-2</v>
      </c>
      <c r="E812" s="261">
        <v>3.3999317722414407E-2</v>
      </c>
      <c r="F812" s="261">
        <v>1.7301735852625899E-2</v>
      </c>
      <c r="G812" s="261">
        <v>5.6220172607007596E-3</v>
      </c>
      <c r="H812" s="261">
        <v>3.44508026287128E-2</v>
      </c>
      <c r="I812" s="261">
        <v>2.97269832826428E-2</v>
      </c>
      <c r="J812" s="261">
        <v>5.6130020849304001E-3</v>
      </c>
      <c r="K812" s="261">
        <v>1.3151012313143101E-3</v>
      </c>
      <c r="L812" s="261">
        <v>2.0000005732018801E-3</v>
      </c>
      <c r="M812" s="261">
        <v>2.0000005732018801E-3</v>
      </c>
      <c r="N812" s="261">
        <v>1.5750004513964799E-2</v>
      </c>
      <c r="O812" s="261">
        <v>1.5750004513964799E-2</v>
      </c>
      <c r="P812" s="261">
        <v>5.8667971318830904E-3</v>
      </c>
    </row>
    <row r="813" spans="1:16" x14ac:dyDescent="0.25">
      <c r="A813" s="259">
        <v>2032</v>
      </c>
      <c r="B813" s="259">
        <v>2015</v>
      </c>
      <c r="C813" s="260" t="str">
        <f t="shared" si="12"/>
        <v>2032_2015</v>
      </c>
      <c r="D813" s="261">
        <v>2.1663210263034353E-2</v>
      </c>
      <c r="E813" s="261">
        <v>3.3355175738133354E-2</v>
      </c>
      <c r="F813" s="261">
        <v>1.6950685170012601E-2</v>
      </c>
      <c r="G813" s="261">
        <v>5.4282776336826901E-3</v>
      </c>
      <c r="H813" s="261">
        <v>3.40769059565788E-2</v>
      </c>
      <c r="I813" s="261">
        <v>2.8982479772227399E-2</v>
      </c>
      <c r="J813" s="261">
        <v>5.5109176644239201E-3</v>
      </c>
      <c r="K813" s="261">
        <v>1.66156685366712E-3</v>
      </c>
      <c r="L813" s="261">
        <v>2.0000005732018801E-3</v>
      </c>
      <c r="M813" s="261">
        <v>2.0000005732018801E-3</v>
      </c>
      <c r="N813" s="261">
        <v>1.5750004513964799E-2</v>
      </c>
      <c r="O813" s="261">
        <v>1.5750004513964799E-2</v>
      </c>
      <c r="P813" s="261">
        <v>5.76009690687422E-3</v>
      </c>
    </row>
    <row r="814" spans="1:16" x14ac:dyDescent="0.25">
      <c r="A814" s="259">
        <v>2032</v>
      </c>
      <c r="B814" s="259">
        <v>2016</v>
      </c>
      <c r="C814" s="260" t="str">
        <f t="shared" si="12"/>
        <v>2032_2016</v>
      </c>
      <c r="D814" s="261">
        <v>2.1192874688052612E-2</v>
      </c>
      <c r="E814" s="261">
        <v>3.2335825589525871E-2</v>
      </c>
      <c r="F814" s="261">
        <v>1.7229941223150299E-2</v>
      </c>
      <c r="G814" s="261">
        <v>5.32394332360116E-3</v>
      </c>
      <c r="H814" s="261">
        <v>3.4404213300350601E-2</v>
      </c>
      <c r="I814" s="261">
        <v>2.81608863235491E-2</v>
      </c>
      <c r="J814" s="261">
        <v>5.4822728246144998E-3</v>
      </c>
      <c r="K814" s="261">
        <v>1.9124710313034199E-3</v>
      </c>
      <c r="L814" s="261">
        <v>2.0000005732018801E-3</v>
      </c>
      <c r="M814" s="261">
        <v>2.0000005732018801E-3</v>
      </c>
      <c r="N814" s="261">
        <v>1.5750004513964799E-2</v>
      </c>
      <c r="O814" s="261">
        <v>1.5750004513964799E-2</v>
      </c>
      <c r="P814" s="261">
        <v>5.7301568745182002E-3</v>
      </c>
    </row>
    <row r="815" spans="1:16" x14ac:dyDescent="0.25">
      <c r="A815" s="259">
        <v>2032</v>
      </c>
      <c r="B815" s="259">
        <v>2017</v>
      </c>
      <c r="C815" s="260" t="str">
        <f t="shared" si="12"/>
        <v>2032_2017</v>
      </c>
      <c r="D815" s="261">
        <v>2.0468307361104946E-2</v>
      </c>
      <c r="E815" s="261">
        <v>3.1295831051948921E-2</v>
      </c>
      <c r="F815" s="261">
        <v>1.67597287272266E-2</v>
      </c>
      <c r="G815" s="261">
        <v>5.2439433849115601E-3</v>
      </c>
      <c r="H815" s="261">
        <v>3.3905919526009097E-2</v>
      </c>
      <c r="I815" s="261">
        <v>2.7651070048311702E-2</v>
      </c>
      <c r="J815" s="261">
        <v>5.3524490247747998E-3</v>
      </c>
      <c r="K815" s="261">
        <v>2.0424711873088001E-3</v>
      </c>
      <c r="L815" s="261">
        <v>2.0000005732018801E-3</v>
      </c>
      <c r="M815" s="261">
        <v>2.0000005732018801E-3</v>
      </c>
      <c r="N815" s="261">
        <v>1.5750004513964799E-2</v>
      </c>
      <c r="O815" s="261">
        <v>1.5750004513964799E-2</v>
      </c>
      <c r="P815" s="261">
        <v>5.5944630185343304E-3</v>
      </c>
    </row>
    <row r="816" spans="1:16" x14ac:dyDescent="0.25">
      <c r="A816" s="259">
        <v>2032</v>
      </c>
      <c r="B816" s="259">
        <v>2018</v>
      </c>
      <c r="C816" s="260" t="str">
        <f t="shared" si="12"/>
        <v>2032_2018</v>
      </c>
      <c r="D816" s="261">
        <v>1.9840191195890044E-2</v>
      </c>
      <c r="E816" s="261">
        <v>3.0306683439932449E-2</v>
      </c>
      <c r="F816" s="261">
        <v>1.6454023971760202E-2</v>
      </c>
      <c r="G816" s="261">
        <v>4.8121772292770097E-3</v>
      </c>
      <c r="H816" s="261">
        <v>3.3586023497853099E-2</v>
      </c>
      <c r="I816" s="261">
        <v>2.5654317996136902E-2</v>
      </c>
      <c r="J816" s="261">
        <v>5.2373224405255396E-3</v>
      </c>
      <c r="K816" s="261">
        <v>2.1271842569134101E-3</v>
      </c>
      <c r="L816" s="261">
        <v>2.0000005732018801E-3</v>
      </c>
      <c r="M816" s="261">
        <v>2.0000005732018801E-3</v>
      </c>
      <c r="N816" s="261">
        <v>1.5750004513964799E-2</v>
      </c>
      <c r="O816" s="261">
        <v>1.5750004513964799E-2</v>
      </c>
      <c r="P816" s="261">
        <v>5.4741309210119696E-3</v>
      </c>
    </row>
    <row r="817" spans="1:16" x14ac:dyDescent="0.25">
      <c r="A817" s="259">
        <v>2032</v>
      </c>
      <c r="B817" s="259">
        <v>2019</v>
      </c>
      <c r="C817" s="260" t="str">
        <f t="shared" si="12"/>
        <v>2032_2019</v>
      </c>
      <c r="D817" s="261">
        <v>1.9212132493907706E-2</v>
      </c>
      <c r="E817" s="261">
        <v>2.9317543744715738E-2</v>
      </c>
      <c r="F817" s="261">
        <v>1.6126263649510902E-2</v>
      </c>
      <c r="G817" s="261">
        <v>4.3671681964572899E-3</v>
      </c>
      <c r="H817" s="261">
        <v>3.3242807767278698E-2</v>
      </c>
      <c r="I817" s="261">
        <v>2.3786178083188999E-2</v>
      </c>
      <c r="J817" s="261">
        <v>5.1133340053248003E-3</v>
      </c>
      <c r="K817" s="261">
        <v>2.00893814034773E-3</v>
      </c>
      <c r="L817" s="261">
        <v>2.0000005732018801E-3</v>
      </c>
      <c r="M817" s="261">
        <v>2.0000005732018801E-3</v>
      </c>
      <c r="N817" s="261">
        <v>1.5750004513964799E-2</v>
      </c>
      <c r="O817" s="261">
        <v>1.5750004513964799E-2</v>
      </c>
      <c r="P817" s="261">
        <v>5.3445362789619902E-3</v>
      </c>
    </row>
    <row r="818" spans="1:16" x14ac:dyDescent="0.25">
      <c r="A818" s="259">
        <v>2032</v>
      </c>
      <c r="B818" s="259">
        <v>2020</v>
      </c>
      <c r="C818" s="260" t="str">
        <f t="shared" si="12"/>
        <v>2032_2020</v>
      </c>
      <c r="D818" s="261">
        <v>1.8584326086348475E-2</v>
      </c>
      <c r="E818" s="261">
        <v>2.8334211566265945E-2</v>
      </c>
      <c r="F818" s="261">
        <v>1.5776901576288301E-2</v>
      </c>
      <c r="G818" s="261">
        <v>3.9105997136010496E-3</v>
      </c>
      <c r="H818" s="261">
        <v>3.2875992571529497E-2</v>
      </c>
      <c r="I818" s="261">
        <v>2.1904909427253798E-2</v>
      </c>
      <c r="J818" s="261">
        <v>4.9804036156804402E-3</v>
      </c>
      <c r="K818" s="261">
        <v>1.44113059986379E-3</v>
      </c>
      <c r="L818" s="261">
        <v>2.0000005732018801E-3</v>
      </c>
      <c r="M818" s="261">
        <v>2.0000005732018801E-3</v>
      </c>
      <c r="N818" s="261">
        <v>1.5750004513964799E-2</v>
      </c>
      <c r="O818" s="261">
        <v>1.5750004513964799E-2</v>
      </c>
      <c r="P818" s="261">
        <v>5.2055953669677699E-3</v>
      </c>
    </row>
    <row r="819" spans="1:16" x14ac:dyDescent="0.25">
      <c r="A819" s="259">
        <v>2032</v>
      </c>
      <c r="B819" s="259">
        <v>2021</v>
      </c>
      <c r="C819" s="260" t="str">
        <f t="shared" si="12"/>
        <v>2032_2021</v>
      </c>
      <c r="D819" s="261">
        <v>1.7956302224929048E-2</v>
      </c>
      <c r="E819" s="261">
        <v>2.7350747851539545E-2</v>
      </c>
      <c r="F819" s="261">
        <v>6.0521013959090502E-3</v>
      </c>
      <c r="G819" s="261">
        <v>3.4950016337781499E-3</v>
      </c>
      <c r="H819" s="261">
        <v>9.9382765393689898E-3</v>
      </c>
      <c r="I819" s="261">
        <v>2.0612293872914099E-2</v>
      </c>
      <c r="J819" s="261">
        <v>8.0641026617034697E-4</v>
      </c>
      <c r="K819" s="261">
        <v>8.9518989754358797E-4</v>
      </c>
      <c r="L819" s="261">
        <v>2.0000005732018801E-3</v>
      </c>
      <c r="M819" s="261">
        <v>2.0000005732018801E-3</v>
      </c>
      <c r="N819" s="261">
        <v>1.5750004513964799E-2</v>
      </c>
      <c r="O819" s="261">
        <v>1.5750004513964799E-2</v>
      </c>
      <c r="P819" s="261">
        <v>8.4287256001401101E-4</v>
      </c>
    </row>
    <row r="820" spans="1:16" x14ac:dyDescent="0.25">
      <c r="A820" s="259">
        <v>2032</v>
      </c>
      <c r="B820" s="259">
        <v>2022</v>
      </c>
      <c r="C820" s="260" t="str">
        <f t="shared" si="12"/>
        <v>2032_2022</v>
      </c>
      <c r="D820" s="261">
        <v>1.7308504527134699E-2</v>
      </c>
      <c r="E820" s="261">
        <v>2.6340772401924794E-2</v>
      </c>
      <c r="F820" s="261">
        <v>5.8288982713539496E-3</v>
      </c>
      <c r="G820" s="261">
        <v>3.13654441785002E-3</v>
      </c>
      <c r="H820" s="261">
        <v>9.6388999610601492E-3</v>
      </c>
      <c r="I820" s="261">
        <v>1.9444296369027399E-2</v>
      </c>
      <c r="J820" s="261">
        <v>7.8128947506074498E-4</v>
      </c>
      <c r="K820" s="261">
        <v>8.9519703781902897E-4</v>
      </c>
      <c r="L820" s="261">
        <v>2.0000005732018801E-3</v>
      </c>
      <c r="M820" s="261">
        <v>2.0000005732018801E-3</v>
      </c>
      <c r="N820" s="261">
        <v>1.5750004513964799E-2</v>
      </c>
      <c r="O820" s="261">
        <v>1.5750004513964799E-2</v>
      </c>
      <c r="P820" s="261">
        <v>8.1661591820229298E-4</v>
      </c>
    </row>
    <row r="821" spans="1:16" x14ac:dyDescent="0.25">
      <c r="A821" s="259">
        <v>2032</v>
      </c>
      <c r="B821" s="259">
        <v>2023</v>
      </c>
      <c r="C821" s="260" t="str">
        <f t="shared" si="12"/>
        <v>2032_2023</v>
      </c>
      <c r="D821" s="261">
        <v>1.6661185360555653E-2</v>
      </c>
      <c r="E821" s="261">
        <v>2.5332882098839507E-2</v>
      </c>
      <c r="F821" s="261">
        <v>5.5940978390221201E-3</v>
      </c>
      <c r="G821" s="261">
        <v>2.7066611354143598E-3</v>
      </c>
      <c r="H821" s="261">
        <v>9.3230423169595109E-3</v>
      </c>
      <c r="I821" s="261">
        <v>1.8396818891740999E-2</v>
      </c>
      <c r="J821" s="261">
        <v>7.5474121356786399E-4</v>
      </c>
      <c r="K821" s="261">
        <v>8.9531366949989304E-4</v>
      </c>
      <c r="L821" s="261">
        <v>2.0000005732018801E-3</v>
      </c>
      <c r="M821" s="261">
        <v>2.0000005732018801E-3</v>
      </c>
      <c r="N821" s="261">
        <v>1.5750004513964799E-2</v>
      </c>
      <c r="O821" s="261">
        <v>1.5750004513964799E-2</v>
      </c>
      <c r="P821" s="261">
        <v>7.8886726213086905E-4</v>
      </c>
    </row>
    <row r="822" spans="1:16" x14ac:dyDescent="0.25">
      <c r="A822" s="259">
        <v>2032</v>
      </c>
      <c r="B822" s="259">
        <v>2024</v>
      </c>
      <c r="C822" s="260" t="str">
        <f t="shared" si="12"/>
        <v>2032_2024</v>
      </c>
      <c r="D822" s="261">
        <v>1.6011901315400198E-2</v>
      </c>
      <c r="E822" s="261">
        <v>2.4321113661051851E-2</v>
      </c>
      <c r="F822" s="261">
        <v>5.3422112260447597E-3</v>
      </c>
      <c r="G822" s="261">
        <v>2.26093285112147E-3</v>
      </c>
      <c r="H822" s="261">
        <v>8.9858340377605393E-3</v>
      </c>
      <c r="I822" s="261">
        <v>1.78165570778708E-2</v>
      </c>
      <c r="J822" s="261">
        <v>7.2649996702343303E-4</v>
      </c>
      <c r="K822" s="261">
        <v>8.9511675104354696E-4</v>
      </c>
      <c r="L822" s="261">
        <v>2.0000005732018801E-3</v>
      </c>
      <c r="M822" s="261">
        <v>2.0000005732018801E-3</v>
      </c>
      <c r="N822" s="261">
        <v>1.5750004513964799E-2</v>
      </c>
      <c r="O822" s="261">
        <v>1.5750004513964799E-2</v>
      </c>
      <c r="P822" s="261">
        <v>7.5934907173637496E-4</v>
      </c>
    </row>
    <row r="823" spans="1:16" x14ac:dyDescent="0.25">
      <c r="A823" s="259">
        <v>2032</v>
      </c>
      <c r="B823" s="259">
        <v>2025</v>
      </c>
      <c r="C823" s="260" t="str">
        <f t="shared" si="12"/>
        <v>2032_2025</v>
      </c>
      <c r="D823" s="261">
        <v>1.536360426997006E-2</v>
      </c>
      <c r="E823" s="261">
        <v>2.3318956426939423E-2</v>
      </c>
      <c r="F823" s="261">
        <v>5.0808758255345698E-3</v>
      </c>
      <c r="G823" s="261">
        <v>1.76682364584933E-3</v>
      </c>
      <c r="H823" s="261">
        <v>8.6339087883319909E-3</v>
      </c>
      <c r="I823" s="261">
        <v>1.7466113806109601E-2</v>
      </c>
      <c r="J823" s="261">
        <v>6.9691822304780303E-4</v>
      </c>
      <c r="K823" s="261">
        <v>8.9516266667056404E-4</v>
      </c>
      <c r="L823" s="261">
        <v>2.0000005732018801E-3</v>
      </c>
      <c r="M823" s="261">
        <v>2.0000005732018801E-3</v>
      </c>
      <c r="N823" s="261">
        <v>1.5750004513964799E-2</v>
      </c>
      <c r="O823" s="261">
        <v>1.5750004513964799E-2</v>
      </c>
      <c r="P823" s="261">
        <v>7.2842977256521097E-4</v>
      </c>
    </row>
    <row r="824" spans="1:16" x14ac:dyDescent="0.25">
      <c r="A824" s="259">
        <v>2032</v>
      </c>
      <c r="B824" s="259">
        <v>2026</v>
      </c>
      <c r="C824" s="260" t="str">
        <f t="shared" si="12"/>
        <v>2032_2026</v>
      </c>
      <c r="D824" s="261">
        <v>1.5363197124618908E-2</v>
      </c>
      <c r="E824" s="261">
        <v>2.3309973811936415E-2</v>
      </c>
      <c r="F824" s="261">
        <v>4.8037613216021496E-3</v>
      </c>
      <c r="G824" s="261">
        <v>1.72161286105185E-3</v>
      </c>
      <c r="H824" s="261">
        <v>8.2616480653793008E-3</v>
      </c>
      <c r="I824" s="261">
        <v>1.6407208424186599E-2</v>
      </c>
      <c r="J824" s="261">
        <v>6.6569315130662605E-4</v>
      </c>
      <c r="K824" s="261">
        <v>7.6400113943950795E-4</v>
      </c>
      <c r="L824" s="261">
        <v>2.0000005732018801E-3</v>
      </c>
      <c r="M824" s="261">
        <v>2.0000005732018801E-3</v>
      </c>
      <c r="N824" s="261">
        <v>1.5750004513964799E-2</v>
      </c>
      <c r="O824" s="261">
        <v>1.5750004513964799E-2</v>
      </c>
      <c r="P824" s="261">
        <v>6.9579284163910203E-4</v>
      </c>
    </row>
    <row r="825" spans="1:16" x14ac:dyDescent="0.25">
      <c r="A825" s="259">
        <v>2032</v>
      </c>
      <c r="B825" s="259">
        <v>2027</v>
      </c>
      <c r="C825" s="260" t="str">
        <f t="shared" si="12"/>
        <v>2032_2027</v>
      </c>
      <c r="D825" s="261">
        <v>1.5365303652202464E-2</v>
      </c>
      <c r="E825" s="261">
        <v>2.3304353842889956E-2</v>
      </c>
      <c r="F825" s="261">
        <v>4.5192445933094801E-3</v>
      </c>
      <c r="G825" s="261">
        <v>1.67511042505522E-3</v>
      </c>
      <c r="H825" s="261">
        <v>7.8766163089577599E-3</v>
      </c>
      <c r="I825" s="261">
        <v>1.53665605820065E-2</v>
      </c>
      <c r="J825" s="261">
        <v>6.3323038972883398E-4</v>
      </c>
      <c r="K825" s="261">
        <v>6.1140453840707897E-4</v>
      </c>
      <c r="L825" s="261">
        <v>2.0000005732018801E-3</v>
      </c>
      <c r="M825" s="261">
        <v>2.0000005732018801E-3</v>
      </c>
      <c r="N825" s="261">
        <v>1.5750004513964799E-2</v>
      </c>
      <c r="O825" s="261">
        <v>1.5750004513964799E-2</v>
      </c>
      <c r="P825" s="261">
        <v>6.6186225803413295E-4</v>
      </c>
    </row>
    <row r="826" spans="1:16" x14ac:dyDescent="0.25">
      <c r="A826" s="259">
        <v>2032</v>
      </c>
      <c r="B826" s="259">
        <v>2028</v>
      </c>
      <c r="C826" s="260" t="str">
        <f t="shared" si="12"/>
        <v>2032_2028</v>
      </c>
      <c r="D826" s="261">
        <v>1.5367167121114807E-2</v>
      </c>
      <c r="E826" s="261">
        <v>2.3299535966145483E-2</v>
      </c>
      <c r="F826" s="261">
        <v>4.22106803244257E-3</v>
      </c>
      <c r="G826" s="261">
        <v>1.62635395887847E-3</v>
      </c>
      <c r="H826" s="261">
        <v>7.4733233321624898E-3</v>
      </c>
      <c r="I826" s="261">
        <v>1.4348390246420199E-2</v>
      </c>
      <c r="J826" s="261">
        <v>5.9923987382487802E-4</v>
      </c>
      <c r="K826" s="261">
        <v>4.8053748513924199E-4</v>
      </c>
      <c r="L826" s="261">
        <v>2.0000005732018801E-3</v>
      </c>
      <c r="M826" s="261">
        <v>2.0000005732018801E-3</v>
      </c>
      <c r="N826" s="261">
        <v>1.5750004513964799E-2</v>
      </c>
      <c r="O826" s="261">
        <v>1.5750004513964799E-2</v>
      </c>
      <c r="P826" s="261">
        <v>6.2633484183168095E-4</v>
      </c>
    </row>
    <row r="827" spans="1:16" x14ac:dyDescent="0.25">
      <c r="A827" s="259">
        <v>2032</v>
      </c>
      <c r="B827" s="259">
        <v>2029</v>
      </c>
      <c r="C827" s="260" t="str">
        <f t="shared" si="12"/>
        <v>2032_2029</v>
      </c>
      <c r="D827" s="261">
        <v>1.5374609406699283E-2</v>
      </c>
      <c r="E827" s="261">
        <v>2.3301423527042158E-2</v>
      </c>
      <c r="F827" s="261">
        <v>3.9188589222664202E-3</v>
      </c>
      <c r="G827" s="261">
        <v>1.5771516155046799E-3</v>
      </c>
      <c r="H827" s="261">
        <v>7.0607069826255199E-3</v>
      </c>
      <c r="I827" s="261">
        <v>1.3358282044036199E-2</v>
      </c>
      <c r="J827" s="261">
        <v>5.6418702872546001E-4</v>
      </c>
      <c r="K827" s="261">
        <v>4.8123050119418698E-4</v>
      </c>
      <c r="L827" s="261">
        <v>2.0000005732018801E-3</v>
      </c>
      <c r="M827" s="261">
        <v>2.0000005732018801E-3</v>
      </c>
      <c r="N827" s="261">
        <v>1.5750004513964799E-2</v>
      </c>
      <c r="O827" s="261">
        <v>1.5750004513964799E-2</v>
      </c>
      <c r="P827" s="261">
        <v>5.89697062621564E-4</v>
      </c>
    </row>
    <row r="828" spans="1:16" x14ac:dyDescent="0.25">
      <c r="A828" s="259">
        <v>2032</v>
      </c>
      <c r="B828" s="259">
        <v>2030</v>
      </c>
      <c r="C828" s="260" t="str">
        <f t="shared" si="12"/>
        <v>2032_2030</v>
      </c>
      <c r="D828" s="261">
        <v>1.5394128676488256E-2</v>
      </c>
      <c r="E828" s="261">
        <v>2.3315606205011958E-2</v>
      </c>
      <c r="F828" s="261">
        <v>3.6192760559323098E-3</v>
      </c>
      <c r="G828" s="261">
        <v>1.5290847777716401E-3</v>
      </c>
      <c r="H828" s="261">
        <v>6.6459486336547897E-3</v>
      </c>
      <c r="I828" s="261">
        <v>1.24009229464076E-2</v>
      </c>
      <c r="J828" s="261">
        <v>5.2845148501520604E-4</v>
      </c>
      <c r="K828" s="261">
        <v>4.8306936876588998E-4</v>
      </c>
      <c r="L828" s="261">
        <v>2.0000005732018801E-3</v>
      </c>
      <c r="M828" s="261">
        <v>2.0000005732018801E-3</v>
      </c>
      <c r="N828" s="261">
        <v>1.5750004513964799E-2</v>
      </c>
      <c r="O828" s="261">
        <v>1.5750004513964799E-2</v>
      </c>
      <c r="P828" s="261">
        <v>5.5234571619885899E-4</v>
      </c>
    </row>
    <row r="829" spans="1:16" x14ac:dyDescent="0.25">
      <c r="A829" s="259">
        <v>2032</v>
      </c>
      <c r="B829" s="259">
        <v>2031</v>
      </c>
      <c r="C829" s="260" t="str">
        <f t="shared" si="12"/>
        <v>2032_2031</v>
      </c>
      <c r="D829" s="261">
        <v>1.542475322332278E-2</v>
      </c>
      <c r="E829" s="261">
        <v>2.3337855898534429E-2</v>
      </c>
      <c r="F829" s="261">
        <v>3.3130651547876098E-3</v>
      </c>
      <c r="G829" s="261">
        <v>1.4807518099241199E-3</v>
      </c>
      <c r="H829" s="261">
        <v>6.22168861263227E-3</v>
      </c>
      <c r="I829" s="261">
        <v>1.1479269336650499E-2</v>
      </c>
      <c r="J829" s="261">
        <v>4.9164702796884198E-4</v>
      </c>
      <c r="K829" s="261">
        <v>4.85843117009159E-4</v>
      </c>
      <c r="L829" s="261">
        <v>2.0000005732018801E-3</v>
      </c>
      <c r="M829" s="261">
        <v>2.0000005732018801E-3</v>
      </c>
      <c r="N829" s="261">
        <v>1.5750004513964799E-2</v>
      </c>
      <c r="O829" s="261">
        <v>1.5750004513964799E-2</v>
      </c>
      <c r="P829" s="261">
        <v>5.1387712492221703E-4</v>
      </c>
    </row>
    <row r="830" spans="1:16" x14ac:dyDescent="0.25">
      <c r="A830" s="259">
        <v>2032</v>
      </c>
      <c r="B830" s="259">
        <v>2032</v>
      </c>
      <c r="C830" s="260" t="str">
        <f t="shared" si="12"/>
        <v>2032_2032</v>
      </c>
      <c r="D830" s="261">
        <v>1.5465261528908758E-2</v>
      </c>
      <c r="E830" s="261">
        <v>2.3368607455584538E-2</v>
      </c>
      <c r="F830" s="261">
        <v>2.9955948162531799E-3</v>
      </c>
      <c r="G830" s="261">
        <v>1.43185058826259E-3</v>
      </c>
      <c r="H830" s="261">
        <v>5.7843739132855598E-3</v>
      </c>
      <c r="I830" s="261">
        <v>1.0594871493378399E-2</v>
      </c>
      <c r="J830" s="261">
        <v>4.5357235393919898E-4</v>
      </c>
      <c r="K830" s="261">
        <v>4.8948222836271596E-4</v>
      </c>
      <c r="L830" s="261">
        <v>2.0000005732018801E-3</v>
      </c>
      <c r="M830" s="261">
        <v>2.0000005732018801E-3</v>
      </c>
      <c r="N830" s="261">
        <v>1.5750004513964799E-2</v>
      </c>
      <c r="O830" s="261">
        <v>1.5750004513964799E-2</v>
      </c>
      <c r="P830" s="261">
        <v>4.7408088308681801E-4</v>
      </c>
    </row>
    <row r="831" spans="1:16" x14ac:dyDescent="0.25">
      <c r="A831" s="259">
        <v>2033</v>
      </c>
      <c r="B831" s="259">
        <v>1989</v>
      </c>
      <c r="C831" s="260" t="str">
        <f t="shared" si="12"/>
        <v>2033_1989</v>
      </c>
      <c r="D831" s="261">
        <v>3.4127094847342283E-2</v>
      </c>
      <c r="E831" s="261">
        <v>4.9617463027394726E-2</v>
      </c>
      <c r="F831" s="261">
        <v>0.34586233296629498</v>
      </c>
      <c r="G831" s="261">
        <v>0.37087513358986102</v>
      </c>
      <c r="H831" s="261">
        <v>1.2805169356630299</v>
      </c>
      <c r="I831" s="261">
        <v>1.0708547984249699</v>
      </c>
      <c r="J831" s="261">
        <v>0.214409782293663</v>
      </c>
      <c r="K831" s="261">
        <v>1.8948117636941202E-2</v>
      </c>
      <c r="L831" s="261">
        <v>2.0000005732018801E-3</v>
      </c>
      <c r="M831" s="261">
        <v>2.0000005732018801E-3</v>
      </c>
      <c r="N831" s="261">
        <v>1.5750004513964799E-2</v>
      </c>
      <c r="O831" s="261">
        <v>1.5750004513964799E-2</v>
      </c>
      <c r="P831" s="261">
        <v>0.224104441219664</v>
      </c>
    </row>
    <row r="832" spans="1:16" x14ac:dyDescent="0.25">
      <c r="A832" s="259">
        <v>2033</v>
      </c>
      <c r="B832" s="259">
        <v>1990</v>
      </c>
      <c r="C832" s="260" t="str">
        <f t="shared" si="12"/>
        <v>2033_1990</v>
      </c>
      <c r="D832" s="261">
        <v>3.3740740779868335E-2</v>
      </c>
      <c r="E832" s="261">
        <v>4.9442353271488555E-2</v>
      </c>
      <c r="F832" s="261">
        <v>0.340269418237788</v>
      </c>
      <c r="G832" s="261">
        <v>0.37175105733178798</v>
      </c>
      <c r="H832" s="261">
        <v>1.30213791479261</v>
      </c>
      <c r="I832" s="261">
        <v>1.0678115142909801</v>
      </c>
      <c r="J832" s="261">
        <v>0.210942577238283</v>
      </c>
      <c r="K832" s="261">
        <v>1.8963614921067601E-2</v>
      </c>
      <c r="L832" s="261">
        <v>2.0000005732018801E-3</v>
      </c>
      <c r="M832" s="261">
        <v>2.0000005732018801E-3</v>
      </c>
      <c r="N832" s="261">
        <v>1.5750004513964799E-2</v>
      </c>
      <c r="O832" s="261">
        <v>1.5750004513964799E-2</v>
      </c>
      <c r="P832" s="261">
        <v>0.22048046453717399</v>
      </c>
    </row>
    <row r="833" spans="1:16" x14ac:dyDescent="0.25">
      <c r="A833" s="259">
        <v>2033</v>
      </c>
      <c r="B833" s="259">
        <v>1991</v>
      </c>
      <c r="C833" s="260" t="str">
        <f t="shared" si="12"/>
        <v>2033_1991</v>
      </c>
      <c r="D833" s="261">
        <v>3.3987607128207635E-2</v>
      </c>
      <c r="E833" s="261">
        <v>4.9248636612245475E-2</v>
      </c>
      <c r="F833" s="261">
        <v>0.344210975112832</v>
      </c>
      <c r="G833" s="261">
        <v>0.370908202688983</v>
      </c>
      <c r="H833" s="261">
        <v>1.28433181703059</v>
      </c>
      <c r="I833" s="261">
        <v>1.0674090611159599</v>
      </c>
      <c r="J833" s="261">
        <v>0.21338605914111999</v>
      </c>
      <c r="K833" s="261">
        <v>1.0595091387381199E-2</v>
      </c>
      <c r="L833" s="261">
        <v>2.0000005732018801E-3</v>
      </c>
      <c r="M833" s="261">
        <v>2.0000005732018801E-3</v>
      </c>
      <c r="N833" s="261">
        <v>1.5750004513964799E-2</v>
      </c>
      <c r="O833" s="261">
        <v>1.5750004513964799E-2</v>
      </c>
      <c r="P833" s="261">
        <v>0.22303442984886801</v>
      </c>
    </row>
    <row r="834" spans="1:16" x14ac:dyDescent="0.25">
      <c r="A834" s="259">
        <v>2033</v>
      </c>
      <c r="B834" s="259">
        <v>1992</v>
      </c>
      <c r="C834" s="260" t="str">
        <f t="shared" si="12"/>
        <v>2033_1992</v>
      </c>
      <c r="D834" s="261">
        <v>3.3878932403834522E-2</v>
      </c>
      <c r="E834" s="261">
        <v>4.9035617168931116E-2</v>
      </c>
      <c r="F834" s="261">
        <v>0.34210844346816699</v>
      </c>
      <c r="G834" s="261">
        <v>0.370400298278516</v>
      </c>
      <c r="H834" s="261">
        <v>1.29076886581676</v>
      </c>
      <c r="I834" s="261">
        <v>1.0674665650747499</v>
      </c>
      <c r="J834" s="261">
        <v>0.21208264067304999</v>
      </c>
      <c r="K834" s="261">
        <v>1.0573558156329399E-2</v>
      </c>
      <c r="L834" s="261">
        <v>2.0000005732018801E-3</v>
      </c>
      <c r="M834" s="261">
        <v>2.0000005732018801E-3</v>
      </c>
      <c r="N834" s="261">
        <v>1.5750004513964799E-2</v>
      </c>
      <c r="O834" s="261">
        <v>1.5750004513964799E-2</v>
      </c>
      <c r="P834" s="261">
        <v>0.22167207658150501</v>
      </c>
    </row>
    <row r="835" spans="1:16" x14ac:dyDescent="0.25">
      <c r="A835" s="259">
        <v>2033</v>
      </c>
      <c r="B835" s="259">
        <v>1993</v>
      </c>
      <c r="C835" s="260" t="str">
        <f t="shared" si="12"/>
        <v>2033_1993</v>
      </c>
      <c r="D835" s="261">
        <v>2.8380016602111032E-2</v>
      </c>
      <c r="E835" s="261">
        <v>4.5753488028356069E-2</v>
      </c>
      <c r="F835" s="261">
        <v>8.9583436451666498E-2</v>
      </c>
      <c r="G835" s="261">
        <v>0.37165792405134901</v>
      </c>
      <c r="H835" s="261">
        <v>1.6845029515640499</v>
      </c>
      <c r="I835" s="261">
        <v>1.06826621988356</v>
      </c>
      <c r="J835" s="261">
        <v>5.2472965888590899E-2</v>
      </c>
      <c r="K835" s="261">
        <v>1.0561012189863399E-2</v>
      </c>
      <c r="L835" s="261">
        <v>2.0000005732018801E-3</v>
      </c>
      <c r="M835" s="261">
        <v>2.0000005732018801E-3</v>
      </c>
      <c r="N835" s="261">
        <v>1.5750004513964799E-2</v>
      </c>
      <c r="O835" s="261">
        <v>1.5750004513964799E-2</v>
      </c>
      <c r="P835" s="261">
        <v>5.4845560560735397E-2</v>
      </c>
    </row>
    <row r="836" spans="1:16" x14ac:dyDescent="0.25">
      <c r="A836" s="259">
        <v>2033</v>
      </c>
      <c r="B836" s="259">
        <v>1994</v>
      </c>
      <c r="C836" s="260" t="str">
        <f t="shared" si="12"/>
        <v>2033_1994</v>
      </c>
      <c r="D836" s="261">
        <v>2.8476751618650854E-2</v>
      </c>
      <c r="E836" s="261">
        <v>4.5512298366022857E-2</v>
      </c>
      <c r="F836" s="261">
        <v>8.9798512860334995E-2</v>
      </c>
      <c r="G836" s="261">
        <v>0.37745576963164301</v>
      </c>
      <c r="H836" s="261">
        <v>1.6952002802905399</v>
      </c>
      <c r="I836" s="261">
        <v>1.05212103598238</v>
      </c>
      <c r="J836" s="261">
        <v>5.2598945617685001E-2</v>
      </c>
      <c r="K836" s="261">
        <v>1.0661545545099099E-2</v>
      </c>
      <c r="L836" s="261">
        <v>2.0000005732018801E-3</v>
      </c>
      <c r="M836" s="261">
        <v>2.0000005732018801E-3</v>
      </c>
      <c r="N836" s="261">
        <v>1.5750004513964799E-2</v>
      </c>
      <c r="O836" s="261">
        <v>1.5750004513964799E-2</v>
      </c>
      <c r="P836" s="261">
        <v>5.4977236534152402E-2</v>
      </c>
    </row>
    <row r="837" spans="1:16" x14ac:dyDescent="0.25">
      <c r="A837" s="259">
        <v>2033</v>
      </c>
      <c r="B837" s="259">
        <v>1995</v>
      </c>
      <c r="C837" s="260" t="str">
        <f t="shared" si="12"/>
        <v>2033_1995</v>
      </c>
      <c r="D837" s="261">
        <v>2.8630122081458074E-2</v>
      </c>
      <c r="E837" s="261">
        <v>4.5285017430662537E-2</v>
      </c>
      <c r="F837" s="261">
        <v>9.0472505737480696E-2</v>
      </c>
      <c r="G837" s="261">
        <v>0.37988456000008403</v>
      </c>
      <c r="H837" s="261">
        <v>1.68422075584381</v>
      </c>
      <c r="I837" s="261">
        <v>1.04501758543354</v>
      </c>
      <c r="J837" s="261">
        <v>5.29937329428029E-2</v>
      </c>
      <c r="K837" s="261">
        <v>1.07113724518624E-2</v>
      </c>
      <c r="L837" s="261">
        <v>2.0000005732018801E-3</v>
      </c>
      <c r="M837" s="261">
        <v>2.0000005732018801E-3</v>
      </c>
      <c r="N837" s="261">
        <v>1.5750004513964799E-2</v>
      </c>
      <c r="O837" s="261">
        <v>1.5750004513964799E-2</v>
      </c>
      <c r="P837" s="261">
        <v>5.5389874390269302E-2</v>
      </c>
    </row>
    <row r="838" spans="1:16" x14ac:dyDescent="0.25">
      <c r="A838" s="259">
        <v>2033</v>
      </c>
      <c r="B838" s="259">
        <v>1996</v>
      </c>
      <c r="C838" s="260" t="str">
        <f t="shared" si="12"/>
        <v>2033_1996</v>
      </c>
      <c r="D838" s="261">
        <v>2.8350552050441687E-2</v>
      </c>
      <c r="E838" s="261">
        <v>4.5409046803421879E-2</v>
      </c>
      <c r="F838" s="261">
        <v>8.931012994444E-2</v>
      </c>
      <c r="G838" s="261">
        <v>0.44069964510075699</v>
      </c>
      <c r="H838" s="261">
        <v>1.70042286135987</v>
      </c>
      <c r="I838" s="261">
        <v>1.1740536719092201</v>
      </c>
      <c r="J838" s="261">
        <v>5.2312878225079899E-2</v>
      </c>
      <c r="K838" s="261">
        <v>3.0524301462718298E-3</v>
      </c>
      <c r="L838" s="261">
        <v>2.0000005732018801E-3</v>
      </c>
      <c r="M838" s="261">
        <v>2.0000005732018801E-3</v>
      </c>
      <c r="N838" s="261">
        <v>1.5750004513964799E-2</v>
      </c>
      <c r="O838" s="261">
        <v>1.5750004513964799E-2</v>
      </c>
      <c r="P838" s="261">
        <v>5.4678234443458901E-2</v>
      </c>
    </row>
    <row r="839" spans="1:16" x14ac:dyDescent="0.25">
      <c r="A839" s="259">
        <v>2033</v>
      </c>
      <c r="B839" s="259">
        <v>1997</v>
      </c>
      <c r="C839" s="260" t="str">
        <f t="shared" si="12"/>
        <v>2033_1997</v>
      </c>
      <c r="D839" s="261">
        <v>2.8317707537441367E-2</v>
      </c>
      <c r="E839" s="261">
        <v>4.4632331976781216E-2</v>
      </c>
      <c r="F839" s="261">
        <v>8.9141904263517299E-2</v>
      </c>
      <c r="G839" s="261">
        <v>0.33201950323979601</v>
      </c>
      <c r="H839" s="261">
        <v>1.70227807707236</v>
      </c>
      <c r="I839" s="261">
        <v>0.90973627094656895</v>
      </c>
      <c r="J839" s="261">
        <v>5.2214341031528499E-2</v>
      </c>
      <c r="K839" s="261">
        <v>3.0509235053305401E-3</v>
      </c>
      <c r="L839" s="261">
        <v>2.0000005732018801E-3</v>
      </c>
      <c r="M839" s="261">
        <v>2.0000005732018801E-3</v>
      </c>
      <c r="N839" s="261">
        <v>1.5750004513964799E-2</v>
      </c>
      <c r="O839" s="261">
        <v>1.5750004513964799E-2</v>
      </c>
      <c r="P839" s="261">
        <v>5.45752418352674E-2</v>
      </c>
    </row>
    <row r="840" spans="1:16" x14ac:dyDescent="0.25">
      <c r="A840" s="259">
        <v>2033</v>
      </c>
      <c r="B840" s="259">
        <v>1998</v>
      </c>
      <c r="C840" s="260" t="str">
        <f t="shared" si="12"/>
        <v>2033_1998</v>
      </c>
      <c r="D840" s="261">
        <v>2.8245480298687425E-2</v>
      </c>
      <c r="E840" s="261">
        <v>4.3657900416985508E-2</v>
      </c>
      <c r="F840" s="261">
        <v>8.8861233312666696E-2</v>
      </c>
      <c r="G840" s="261">
        <v>0.23115436504683301</v>
      </c>
      <c r="H840" s="261">
        <v>1.70992404352919</v>
      </c>
      <c r="I840" s="261">
        <v>0.661738505715039</v>
      </c>
      <c r="J840" s="261">
        <v>5.2049939688900301E-2</v>
      </c>
      <c r="K840" s="261">
        <v>3.05074699190312E-3</v>
      </c>
      <c r="L840" s="261">
        <v>2.0000005732018801E-3</v>
      </c>
      <c r="M840" s="261">
        <v>2.0000005732018801E-3</v>
      </c>
      <c r="N840" s="261">
        <v>1.5750004513964799E-2</v>
      </c>
      <c r="O840" s="261">
        <v>1.5750004513964799E-2</v>
      </c>
      <c r="P840" s="261">
        <v>5.4403406993445702E-2</v>
      </c>
    </row>
    <row r="841" spans="1:16" x14ac:dyDescent="0.25">
      <c r="A841" s="259">
        <v>2033</v>
      </c>
      <c r="B841" s="259">
        <v>1999</v>
      </c>
      <c r="C841" s="260" t="str">
        <f t="shared" si="12"/>
        <v>2033_1999</v>
      </c>
      <c r="D841" s="261">
        <v>2.8281859980632623E-2</v>
      </c>
      <c r="E841" s="261">
        <v>4.2717828031225827E-2</v>
      </c>
      <c r="F841" s="261">
        <v>8.8974935182468698E-2</v>
      </c>
      <c r="G841" s="261">
        <v>0.131689094808213</v>
      </c>
      <c r="H841" s="261">
        <v>1.70894515385302</v>
      </c>
      <c r="I841" s="261">
        <v>0.41774077145282501</v>
      </c>
      <c r="J841" s="261">
        <v>5.21165398838907E-2</v>
      </c>
      <c r="K841" s="261">
        <v>3.0560015760010099E-3</v>
      </c>
      <c r="L841" s="261">
        <v>2.0000005732018801E-3</v>
      </c>
      <c r="M841" s="261">
        <v>2.0000005732018801E-3</v>
      </c>
      <c r="N841" s="261">
        <v>1.5750004513964799E-2</v>
      </c>
      <c r="O841" s="261">
        <v>1.5750004513964799E-2</v>
      </c>
      <c r="P841" s="261">
        <v>5.4473018553719603E-2</v>
      </c>
    </row>
    <row r="842" spans="1:16" x14ac:dyDescent="0.25">
      <c r="A842" s="259">
        <v>2033</v>
      </c>
      <c r="B842" s="259">
        <v>2000</v>
      </c>
      <c r="C842" s="260" t="str">
        <f t="shared" si="12"/>
        <v>2033_2000</v>
      </c>
      <c r="D842" s="261">
        <v>2.8272354612102861E-2</v>
      </c>
      <c r="E842" s="261">
        <v>4.302287615439248E-2</v>
      </c>
      <c r="F842" s="261">
        <v>8.9013281806474803E-2</v>
      </c>
      <c r="G842" s="261">
        <v>3.99626268167299E-2</v>
      </c>
      <c r="H842" s="261">
        <v>1.7096878590834299</v>
      </c>
      <c r="I842" s="261">
        <v>0.193218996227835</v>
      </c>
      <c r="J842" s="261">
        <v>5.21390011911715E-2</v>
      </c>
      <c r="K842" s="261">
        <v>3.05331426297498E-3</v>
      </c>
      <c r="L842" s="261">
        <v>2.0000005732018801E-3</v>
      </c>
      <c r="M842" s="261">
        <v>2.0000005732018801E-3</v>
      </c>
      <c r="N842" s="261">
        <v>1.5750004513964799E-2</v>
      </c>
      <c r="O842" s="261">
        <v>1.5750004513964799E-2</v>
      </c>
      <c r="P842" s="261">
        <v>5.4496495461645103E-2</v>
      </c>
    </row>
    <row r="843" spans="1:16" x14ac:dyDescent="0.25">
      <c r="A843" s="259">
        <v>2033</v>
      </c>
      <c r="B843" s="259">
        <v>2001</v>
      </c>
      <c r="C843" s="260" t="str">
        <f t="shared" si="12"/>
        <v>2033_2001</v>
      </c>
      <c r="D843" s="261">
        <v>2.8201718509449795E-2</v>
      </c>
      <c r="E843" s="261">
        <v>4.2854333223834404E-2</v>
      </c>
      <c r="F843" s="261">
        <v>8.8744992631811695E-2</v>
      </c>
      <c r="G843" s="261">
        <v>3.7600598599646602E-2</v>
      </c>
      <c r="H843" s="261">
        <v>1.71205789221919</v>
      </c>
      <c r="I843" s="261">
        <v>0.18458569123393101</v>
      </c>
      <c r="J843" s="261">
        <v>5.1981852400413003E-2</v>
      </c>
      <c r="K843" s="261">
        <v>3.0495117884650198E-3</v>
      </c>
      <c r="L843" s="261">
        <v>2.0000005732018801E-3</v>
      </c>
      <c r="M843" s="261">
        <v>2.0000005732018801E-3</v>
      </c>
      <c r="N843" s="261">
        <v>1.5750004513964799E-2</v>
      </c>
      <c r="O843" s="261">
        <v>1.5750004513964799E-2</v>
      </c>
      <c r="P843" s="261">
        <v>5.4332241099905899E-2</v>
      </c>
    </row>
    <row r="844" spans="1:16" x14ac:dyDescent="0.25">
      <c r="A844" s="259">
        <v>2033</v>
      </c>
      <c r="B844" s="259">
        <v>2002</v>
      </c>
      <c r="C844" s="260" t="str">
        <f t="shared" si="12"/>
        <v>2033_2002</v>
      </c>
      <c r="D844" s="261">
        <v>2.8194688168866503E-2</v>
      </c>
      <c r="E844" s="261">
        <v>4.2721883124108635E-2</v>
      </c>
      <c r="F844" s="261">
        <v>8.8581405374420497E-2</v>
      </c>
      <c r="G844" s="261">
        <v>3.6362522215551397E-2</v>
      </c>
      <c r="H844" s="261">
        <v>1.71718273599233</v>
      </c>
      <c r="I844" s="261">
        <v>0.17969556833807401</v>
      </c>
      <c r="J844" s="261">
        <v>5.1886032135898701E-2</v>
      </c>
      <c r="K844" s="261">
        <v>3.0532145771986498E-3</v>
      </c>
      <c r="L844" s="261">
        <v>2.0000005732018801E-3</v>
      </c>
      <c r="M844" s="261">
        <v>2.0000005732018801E-3</v>
      </c>
      <c r="N844" s="261">
        <v>1.5750004513964799E-2</v>
      </c>
      <c r="O844" s="261">
        <v>1.5750004513964799E-2</v>
      </c>
      <c r="P844" s="261">
        <v>5.4232088268226397E-2</v>
      </c>
    </row>
    <row r="845" spans="1:16" x14ac:dyDescent="0.25">
      <c r="A845" s="259">
        <v>2033</v>
      </c>
      <c r="B845" s="259">
        <v>2003</v>
      </c>
      <c r="C845" s="260" t="str">
        <f t="shared" si="12"/>
        <v>2033_2003</v>
      </c>
      <c r="D845" s="261">
        <v>2.8116497083980511E-2</v>
      </c>
      <c r="E845" s="261">
        <v>4.2774942472707633E-2</v>
      </c>
      <c r="F845" s="261">
        <v>8.8339238535415296E-2</v>
      </c>
      <c r="G845" s="261">
        <v>3.2812000514146303E-2</v>
      </c>
      <c r="H845" s="261">
        <v>1.7190154687488</v>
      </c>
      <c r="I845" s="261">
        <v>0.164416610634841</v>
      </c>
      <c r="J845" s="261">
        <v>5.1744184348117901E-2</v>
      </c>
      <c r="K845" s="261">
        <v>3.0577060096584701E-3</v>
      </c>
      <c r="L845" s="261">
        <v>2.0000005732018801E-3</v>
      </c>
      <c r="M845" s="261">
        <v>2.0000005732018801E-3</v>
      </c>
      <c r="N845" s="261">
        <v>1.5750004513964799E-2</v>
      </c>
      <c r="O845" s="261">
        <v>1.5750004513964799E-2</v>
      </c>
      <c r="P845" s="261">
        <v>5.40838267529224E-2</v>
      </c>
    </row>
    <row r="846" spans="1:16" x14ac:dyDescent="0.25">
      <c r="A846" s="259">
        <v>2033</v>
      </c>
      <c r="B846" s="259">
        <v>2004</v>
      </c>
      <c r="C846" s="260" t="str">
        <f t="shared" si="12"/>
        <v>2033_2004</v>
      </c>
      <c r="D846" s="261">
        <v>2.8287845124917922E-2</v>
      </c>
      <c r="E846" s="261">
        <v>4.4419000609636418E-2</v>
      </c>
      <c r="F846" s="261">
        <v>8.9083808153602201E-2</v>
      </c>
      <c r="G846" s="261">
        <v>7.8440301027876205E-3</v>
      </c>
      <c r="H846" s="261">
        <v>1.7127802334236899</v>
      </c>
      <c r="I846" s="261">
        <v>3.5004041360595102E-2</v>
      </c>
      <c r="J846" s="261">
        <v>5.2180311580163598E-2</v>
      </c>
      <c r="K846" s="261">
        <v>2.03572584387129E-4</v>
      </c>
      <c r="L846" s="261">
        <v>2.0000005732018801E-3</v>
      </c>
      <c r="M846" s="261">
        <v>2.0000005732018801E-3</v>
      </c>
      <c r="N846" s="261">
        <v>1.5750004513964799E-2</v>
      </c>
      <c r="O846" s="261">
        <v>1.5750004513964799E-2</v>
      </c>
      <c r="P846" s="261">
        <v>5.4539673723115301E-2</v>
      </c>
    </row>
    <row r="847" spans="1:16" x14ac:dyDescent="0.25">
      <c r="A847" s="259">
        <v>2033</v>
      </c>
      <c r="B847" s="259">
        <v>2005</v>
      </c>
      <c r="C847" s="260" t="str">
        <f t="shared" si="12"/>
        <v>2033_2005</v>
      </c>
      <c r="D847" s="261">
        <v>2.7087705115507836E-2</v>
      </c>
      <c r="E847" s="261">
        <v>4.2447089579425064E-2</v>
      </c>
      <c r="F847" s="261">
        <v>8.8907581032956096E-2</v>
      </c>
      <c r="G847" s="261">
        <v>7.3471558686836096E-3</v>
      </c>
      <c r="H847" s="261">
        <v>1.71291049895178</v>
      </c>
      <c r="I847" s="261">
        <v>3.4442267988140499E-2</v>
      </c>
      <c r="J847" s="261">
        <v>5.2077087590812698E-2</v>
      </c>
      <c r="K847" s="261">
        <v>2.03389445396751E-4</v>
      </c>
      <c r="L847" s="261">
        <v>2.0000005732018801E-3</v>
      </c>
      <c r="M847" s="261">
        <v>2.0000005732018801E-3</v>
      </c>
      <c r="N847" s="261">
        <v>1.5750004513964799E-2</v>
      </c>
      <c r="O847" s="261">
        <v>1.5750004513964799E-2</v>
      </c>
      <c r="P847" s="261">
        <v>5.4431782403015598E-2</v>
      </c>
    </row>
    <row r="848" spans="1:16" x14ac:dyDescent="0.25">
      <c r="A848" s="259">
        <v>2033</v>
      </c>
      <c r="B848" s="259">
        <v>2006</v>
      </c>
      <c r="C848" s="260" t="str">
        <f t="shared" si="12"/>
        <v>2033_2006</v>
      </c>
      <c r="D848" s="261">
        <v>2.7574580615588228E-2</v>
      </c>
      <c r="E848" s="261">
        <v>4.283164603927838E-2</v>
      </c>
      <c r="F848" s="261">
        <v>8.8955702509077E-2</v>
      </c>
      <c r="G848" s="261">
        <v>6.5274949549430899E-3</v>
      </c>
      <c r="H848" s="261">
        <v>1.7122664017434199</v>
      </c>
      <c r="I848" s="261">
        <v>2.9721957821382601E-2</v>
      </c>
      <c r="J848" s="261">
        <v>5.21052744596694E-2</v>
      </c>
      <c r="K848" s="261">
        <v>2.0320488425721E-4</v>
      </c>
      <c r="L848" s="261">
        <v>2.0000005732018801E-3</v>
      </c>
      <c r="M848" s="261">
        <v>2.0000005732018801E-3</v>
      </c>
      <c r="N848" s="261">
        <v>1.5750004513964799E-2</v>
      </c>
      <c r="O848" s="261">
        <v>1.5750004513964799E-2</v>
      </c>
      <c r="P848" s="261">
        <v>5.4461243757004597E-2</v>
      </c>
    </row>
    <row r="849" spans="1:16" x14ac:dyDescent="0.25">
      <c r="A849" s="259">
        <v>2033</v>
      </c>
      <c r="B849" s="259">
        <v>2007</v>
      </c>
      <c r="C849" s="260" t="str">
        <f t="shared" si="12"/>
        <v>2033_2007</v>
      </c>
      <c r="D849" s="261">
        <v>2.6447000013801025E-2</v>
      </c>
      <c r="E849" s="261">
        <v>4.1417519397829082E-2</v>
      </c>
      <c r="F849" s="261">
        <v>8.8343730836437304E-2</v>
      </c>
      <c r="G849" s="261">
        <v>6.6752123448830698E-3</v>
      </c>
      <c r="H849" s="261">
        <v>1.70400356610411</v>
      </c>
      <c r="I849" s="261">
        <v>3.29886951660033E-2</v>
      </c>
      <c r="J849" s="261">
        <v>5.1746815686763002E-2</v>
      </c>
      <c r="K849" s="261">
        <v>2.0341449734196301E-4</v>
      </c>
      <c r="L849" s="261">
        <v>2.0000005732018801E-3</v>
      </c>
      <c r="M849" s="261">
        <v>2.0000005732018801E-3</v>
      </c>
      <c r="N849" s="261">
        <v>1.5750004513964799E-2</v>
      </c>
      <c r="O849" s="261">
        <v>1.5750004513964799E-2</v>
      </c>
      <c r="P849" s="261">
        <v>5.4086577069024602E-2</v>
      </c>
    </row>
    <row r="850" spans="1:16" x14ac:dyDescent="0.25">
      <c r="A850" s="259">
        <v>2033</v>
      </c>
      <c r="B850" s="259">
        <v>2008</v>
      </c>
      <c r="C850" s="260" t="str">
        <f t="shared" si="12"/>
        <v>2033_2008</v>
      </c>
      <c r="D850" s="261">
        <v>2.5855423431448844E-2</v>
      </c>
      <c r="E850" s="261">
        <v>4.0128743087741288E-2</v>
      </c>
      <c r="F850" s="261">
        <v>1.8297841882937E-2</v>
      </c>
      <c r="G850" s="261">
        <v>6.3506013916394197E-3</v>
      </c>
      <c r="H850" s="261">
        <v>3.5575631153227497E-2</v>
      </c>
      <c r="I850" s="261">
        <v>3.3369714895536202E-2</v>
      </c>
      <c r="J850" s="261">
        <v>5.9908562840103197E-3</v>
      </c>
      <c r="K850" s="261">
        <v>2.3214130934495501E-4</v>
      </c>
      <c r="L850" s="261">
        <v>2.0000005732018801E-3</v>
      </c>
      <c r="M850" s="261">
        <v>2.0000005732018801E-3</v>
      </c>
      <c r="N850" s="261">
        <v>1.5750004513964799E-2</v>
      </c>
      <c r="O850" s="261">
        <v>1.5750004513964799E-2</v>
      </c>
      <c r="P850" s="261">
        <v>6.2617362211422299E-3</v>
      </c>
    </row>
    <row r="851" spans="1:16" x14ac:dyDescent="0.25">
      <c r="A851" s="259">
        <v>2033</v>
      </c>
      <c r="B851" s="259">
        <v>2009</v>
      </c>
      <c r="C851" s="260" t="str">
        <f t="shared" si="12"/>
        <v>2033_2009</v>
      </c>
      <c r="D851" s="261">
        <v>2.5279036299859021E-2</v>
      </c>
      <c r="E851" s="261">
        <v>3.9216122311464346E-2</v>
      </c>
      <c r="F851" s="261">
        <v>1.8240834093166399E-2</v>
      </c>
      <c r="G851" s="261">
        <v>6.1114999228497101E-3</v>
      </c>
      <c r="H851" s="261">
        <v>3.5376888441779997E-2</v>
      </c>
      <c r="I851" s="261">
        <v>3.2379269606080799E-2</v>
      </c>
      <c r="J851" s="261">
        <v>5.9422227478197302E-3</v>
      </c>
      <c r="K851" s="261">
        <v>2.6086811246592702E-4</v>
      </c>
      <c r="L851" s="261">
        <v>2.0000005732018801E-3</v>
      </c>
      <c r="M851" s="261">
        <v>2.0000005732018801E-3</v>
      </c>
      <c r="N851" s="261">
        <v>1.5750004513964799E-2</v>
      </c>
      <c r="O851" s="261">
        <v>1.5750004513964799E-2</v>
      </c>
      <c r="P851" s="261">
        <v>6.2109036922532203E-3</v>
      </c>
    </row>
    <row r="852" spans="1:16" x14ac:dyDescent="0.25">
      <c r="A852" s="259">
        <v>2033</v>
      </c>
      <c r="B852" s="259">
        <v>2010</v>
      </c>
      <c r="C852" s="260" t="str">
        <f t="shared" si="12"/>
        <v>2033_2010</v>
      </c>
      <c r="D852" s="261">
        <v>2.4001030224757403E-2</v>
      </c>
      <c r="E852" s="261">
        <v>3.7140570138311367E-2</v>
      </c>
      <c r="F852" s="261">
        <v>1.8202645761689101E-2</v>
      </c>
      <c r="G852" s="261">
        <v>5.8839750257191998E-3</v>
      </c>
      <c r="H852" s="261">
        <v>3.5346909965141803E-2</v>
      </c>
      <c r="I852" s="261">
        <v>3.2115657379858498E-2</v>
      </c>
      <c r="J852" s="261">
        <v>5.9165074368454102E-3</v>
      </c>
      <c r="K852" s="261">
        <v>3.1762335176528802E-4</v>
      </c>
      <c r="L852" s="261">
        <v>2.0000005732018801E-3</v>
      </c>
      <c r="M852" s="261">
        <v>2.0000005732018801E-3</v>
      </c>
      <c r="N852" s="261">
        <v>1.5750004513964799E-2</v>
      </c>
      <c r="O852" s="261">
        <v>1.5750004513964799E-2</v>
      </c>
      <c r="P852" s="261">
        <v>6.1840256490266502E-3</v>
      </c>
    </row>
    <row r="853" spans="1:16" x14ac:dyDescent="0.25">
      <c r="A853" s="259">
        <v>2033</v>
      </c>
      <c r="B853" s="259">
        <v>2011</v>
      </c>
      <c r="C853" s="260" t="str">
        <f t="shared" si="12"/>
        <v>2033_2011</v>
      </c>
      <c r="D853" s="261">
        <v>2.4820019034567476E-2</v>
      </c>
      <c r="E853" s="261">
        <v>3.8361537520743803E-2</v>
      </c>
      <c r="F853" s="261">
        <v>1.7909566406642301E-2</v>
      </c>
      <c r="G853" s="261">
        <v>6.2727634599320297E-3</v>
      </c>
      <c r="H853" s="261">
        <v>3.5077562580891897E-2</v>
      </c>
      <c r="I853" s="261">
        <v>3.12519690493024E-2</v>
      </c>
      <c r="J853" s="261">
        <v>5.8603074727148997E-3</v>
      </c>
      <c r="K853" s="261">
        <v>4.3114211960983498E-4</v>
      </c>
      <c r="L853" s="261">
        <v>2.0000005732018801E-3</v>
      </c>
      <c r="M853" s="261">
        <v>2.0000005732018801E-3</v>
      </c>
      <c r="N853" s="261">
        <v>1.5750004513964799E-2</v>
      </c>
      <c r="O853" s="261">
        <v>1.5750004513964799E-2</v>
      </c>
      <c r="P853" s="261">
        <v>6.1252845719018002E-3</v>
      </c>
    </row>
    <row r="854" spans="1:16" x14ac:dyDescent="0.25">
      <c r="A854" s="259">
        <v>2033</v>
      </c>
      <c r="B854" s="259">
        <v>2012</v>
      </c>
      <c r="C854" s="260" t="str">
        <f t="shared" ref="C854:C917" si="13">CONCATENATE(A854,"_",B854)</f>
        <v>2033_2012</v>
      </c>
      <c r="D854" s="261">
        <v>2.2695882406024836E-2</v>
      </c>
      <c r="E854" s="261">
        <v>3.5035100505874994E-2</v>
      </c>
      <c r="F854" s="261">
        <v>1.7753354053015698E-2</v>
      </c>
      <c r="G854" s="261">
        <v>5.7640430054398898E-3</v>
      </c>
      <c r="H854" s="261">
        <v>3.4915916984568501E-2</v>
      </c>
      <c r="I854" s="261">
        <v>3.1367061410237998E-2</v>
      </c>
      <c r="J854" s="261">
        <v>5.8077128838230699E-3</v>
      </c>
      <c r="K854" s="261">
        <v>6.2916925177913796E-4</v>
      </c>
      <c r="L854" s="261">
        <v>2.0000005732018801E-3</v>
      </c>
      <c r="M854" s="261">
        <v>2.0000005732018801E-3</v>
      </c>
      <c r="N854" s="261">
        <v>1.5750004513964799E-2</v>
      </c>
      <c r="O854" s="261">
        <v>1.5750004513964799E-2</v>
      </c>
      <c r="P854" s="261">
        <v>6.0703118890853098E-3</v>
      </c>
    </row>
    <row r="855" spans="1:16" x14ac:dyDescent="0.25">
      <c r="A855" s="259">
        <v>2033</v>
      </c>
      <c r="B855" s="259">
        <v>2013</v>
      </c>
      <c r="C855" s="260" t="str">
        <f t="shared" si="13"/>
        <v>2033_2013</v>
      </c>
      <c r="D855" s="261">
        <v>2.2014123599583831E-2</v>
      </c>
      <c r="E855" s="261">
        <v>3.402900337612718E-2</v>
      </c>
      <c r="F855" s="261">
        <v>1.7374150185451898E-2</v>
      </c>
      <c r="G855" s="261">
        <v>5.5140459149638802E-3</v>
      </c>
      <c r="H855" s="261">
        <v>3.4519094708307503E-2</v>
      </c>
      <c r="I855" s="261">
        <v>3.0945690308911301E-2</v>
      </c>
      <c r="J855" s="261">
        <v>5.7216899414671996E-3</v>
      </c>
      <c r="K855" s="261">
        <v>9.41625100415755E-4</v>
      </c>
      <c r="L855" s="261">
        <v>2.0000005732018801E-3</v>
      </c>
      <c r="M855" s="261">
        <v>2.0000005732018801E-3</v>
      </c>
      <c r="N855" s="261">
        <v>1.5750004513964799E-2</v>
      </c>
      <c r="O855" s="261">
        <v>1.5750004513964799E-2</v>
      </c>
      <c r="P855" s="261">
        <v>5.9803993709972598E-3</v>
      </c>
    </row>
    <row r="856" spans="1:16" x14ac:dyDescent="0.25">
      <c r="A856" s="259">
        <v>2033</v>
      </c>
      <c r="B856" s="259">
        <v>2014</v>
      </c>
      <c r="C856" s="260" t="str">
        <f t="shared" si="13"/>
        <v>2033_2014</v>
      </c>
      <c r="D856" s="261">
        <v>2.2112407951156213E-2</v>
      </c>
      <c r="E856" s="261">
        <v>3.4046614011376986E-2</v>
      </c>
      <c r="F856" s="261">
        <v>1.7495967860264101E-2</v>
      </c>
      <c r="G856" s="261">
        <v>5.6560805953790099E-3</v>
      </c>
      <c r="H856" s="261">
        <v>3.4653394513146502E-2</v>
      </c>
      <c r="I856" s="261">
        <v>3.0148250737012501E-2</v>
      </c>
      <c r="J856" s="261">
        <v>5.6897100466843003E-3</v>
      </c>
      <c r="K856" s="261">
        <v>1.3145289687285901E-3</v>
      </c>
      <c r="L856" s="261">
        <v>2.0000005732018801E-3</v>
      </c>
      <c r="M856" s="261">
        <v>2.0000005732018801E-3</v>
      </c>
      <c r="N856" s="261">
        <v>1.5750004513964799E-2</v>
      </c>
      <c r="O856" s="261">
        <v>1.5750004513964799E-2</v>
      </c>
      <c r="P856" s="261">
        <v>5.9469734872809599E-3</v>
      </c>
    </row>
    <row r="857" spans="1:16" x14ac:dyDescent="0.25">
      <c r="A857" s="259">
        <v>2033</v>
      </c>
      <c r="B857" s="259">
        <v>2015</v>
      </c>
      <c r="C857" s="260" t="str">
        <f t="shared" si="13"/>
        <v>2033_2015</v>
      </c>
      <c r="D857" s="261">
        <v>2.1659565268299406E-2</v>
      </c>
      <c r="E857" s="261">
        <v>3.3399931400570945E-2</v>
      </c>
      <c r="F857" s="261">
        <v>1.7168704017136101E-2</v>
      </c>
      <c r="G857" s="261">
        <v>5.4639164993789497E-3</v>
      </c>
      <c r="H857" s="261">
        <v>3.4306208235028501E-2</v>
      </c>
      <c r="I857" s="261">
        <v>2.9449710946294401E-2</v>
      </c>
      <c r="J857" s="261">
        <v>5.5967872258976597E-3</v>
      </c>
      <c r="K857" s="261">
        <v>1.66104560919325E-3</v>
      </c>
      <c r="L857" s="261">
        <v>2.0000005732018801E-3</v>
      </c>
      <c r="M857" s="261">
        <v>2.0000005732018801E-3</v>
      </c>
      <c r="N857" s="261">
        <v>1.5750004513964799E-2</v>
      </c>
      <c r="O857" s="261">
        <v>1.5750004513964799E-2</v>
      </c>
      <c r="P857" s="261">
        <v>5.8498491088772604E-3</v>
      </c>
    </row>
    <row r="858" spans="1:16" x14ac:dyDescent="0.25">
      <c r="A858" s="259">
        <v>2033</v>
      </c>
      <c r="B858" s="259">
        <v>2016</v>
      </c>
      <c r="C858" s="260" t="str">
        <f t="shared" si="13"/>
        <v>2033_2016</v>
      </c>
      <c r="D858" s="261">
        <v>2.1190377991329085E-2</v>
      </c>
      <c r="E858" s="261">
        <v>3.2377747204676649E-2</v>
      </c>
      <c r="F858" s="261">
        <v>1.7483695206511201E-2</v>
      </c>
      <c r="G858" s="261">
        <v>5.3647487472081304E-3</v>
      </c>
      <c r="H858" s="261">
        <v>3.4667948863701503E-2</v>
      </c>
      <c r="I858" s="261">
        <v>2.86546955564073E-2</v>
      </c>
      <c r="J858" s="261">
        <v>5.5789155883772101E-3</v>
      </c>
      <c r="K858" s="261">
        <v>1.91200066826724E-3</v>
      </c>
      <c r="L858" s="261">
        <v>2.0000005732018801E-3</v>
      </c>
      <c r="M858" s="261">
        <v>2.0000005732018801E-3</v>
      </c>
      <c r="N858" s="261">
        <v>1.5750004513964799E-2</v>
      </c>
      <c r="O858" s="261">
        <v>1.5750004513964799E-2</v>
      </c>
      <c r="P858" s="261">
        <v>5.8311693952123496E-3</v>
      </c>
    </row>
    <row r="859" spans="1:16" x14ac:dyDescent="0.25">
      <c r="A859" s="259">
        <v>2033</v>
      </c>
      <c r="B859" s="259">
        <v>2017</v>
      </c>
      <c r="C859" s="260" t="str">
        <f t="shared" si="13"/>
        <v>2033_2017</v>
      </c>
      <c r="D859" s="261">
        <v>2.0465724505971488E-2</v>
      </c>
      <c r="E859" s="261">
        <v>3.1335289117401202E-2</v>
      </c>
      <c r="F859" s="261">
        <v>1.7032489030985799E-2</v>
      </c>
      <c r="G859" s="261">
        <v>5.2889884859269E-3</v>
      </c>
      <c r="H859" s="261">
        <v>3.4190893514722299E-2</v>
      </c>
      <c r="I859" s="261">
        <v>2.8176109625041801E-2</v>
      </c>
      <c r="J859" s="261">
        <v>5.4574874633756699E-3</v>
      </c>
      <c r="K859" s="261">
        <v>2.0421282264921499E-3</v>
      </c>
      <c r="L859" s="261">
        <v>2.0000005732018801E-3</v>
      </c>
      <c r="M859" s="261">
        <v>2.0000005732018801E-3</v>
      </c>
      <c r="N859" s="261">
        <v>1.5750004513964799E-2</v>
      </c>
      <c r="O859" s="261">
        <v>1.5750004513964799E-2</v>
      </c>
      <c r="P859" s="261">
        <v>5.7042508292275704E-3</v>
      </c>
    </row>
    <row r="860" spans="1:16" x14ac:dyDescent="0.25">
      <c r="A860" s="259">
        <v>2033</v>
      </c>
      <c r="B860" s="259">
        <v>2018</v>
      </c>
      <c r="C860" s="260" t="str">
        <f t="shared" si="13"/>
        <v>2033_2018</v>
      </c>
      <c r="D860" s="261">
        <v>1.9837617392809152E-2</v>
      </c>
      <c r="E860" s="261">
        <v>3.0343028643147845E-2</v>
      </c>
      <c r="F860" s="261">
        <v>1.67489844934001E-2</v>
      </c>
      <c r="G860" s="261">
        <v>4.8576241434949499E-3</v>
      </c>
      <c r="H860" s="261">
        <v>3.3895444708075102E-2</v>
      </c>
      <c r="I860" s="261">
        <v>2.6194469648309401E-2</v>
      </c>
      <c r="J860" s="261">
        <v>5.3514292525109596E-3</v>
      </c>
      <c r="K860" s="261">
        <v>2.1268073995154898E-3</v>
      </c>
      <c r="L860" s="261">
        <v>2.0000005732018801E-3</v>
      </c>
      <c r="M860" s="261">
        <v>2.0000005732018801E-3</v>
      </c>
      <c r="N860" s="261">
        <v>1.5750004513964799E-2</v>
      </c>
      <c r="O860" s="261">
        <v>1.5750004513964799E-2</v>
      </c>
      <c r="P860" s="261">
        <v>5.5933971366938897E-3</v>
      </c>
    </row>
    <row r="861" spans="1:16" x14ac:dyDescent="0.25">
      <c r="A861" s="259">
        <v>2033</v>
      </c>
      <c r="B861" s="259">
        <v>2019</v>
      </c>
      <c r="C861" s="260" t="str">
        <f t="shared" si="13"/>
        <v>2033_2019</v>
      </c>
      <c r="D861" s="261">
        <v>1.9209490585696973E-2</v>
      </c>
      <c r="E861" s="261">
        <v>2.9351118959640956E-2</v>
      </c>
      <c r="F861" s="261">
        <v>1.6443292392172199E-2</v>
      </c>
      <c r="G861" s="261">
        <v>4.417515750766E-3</v>
      </c>
      <c r="H861" s="261">
        <v>3.3575420035256397E-2</v>
      </c>
      <c r="I861" s="261">
        <v>2.4343727450825099E-2</v>
      </c>
      <c r="J861" s="261">
        <v>5.2362983590939901E-3</v>
      </c>
      <c r="K861" s="261">
        <v>2.0085198132739502E-3</v>
      </c>
      <c r="L861" s="261">
        <v>2.0000005732018801E-3</v>
      </c>
      <c r="M861" s="261">
        <v>2.0000005732018801E-3</v>
      </c>
      <c r="N861" s="261">
        <v>1.5750004513964799E-2</v>
      </c>
      <c r="O861" s="261">
        <v>1.5750004513964799E-2</v>
      </c>
      <c r="P861" s="261">
        <v>5.4730605351623902E-3</v>
      </c>
    </row>
    <row r="862" spans="1:16" x14ac:dyDescent="0.25">
      <c r="A862" s="259">
        <v>2033</v>
      </c>
      <c r="B862" s="259">
        <v>2020</v>
      </c>
      <c r="C862" s="260" t="str">
        <f t="shared" si="13"/>
        <v>2033_2020</v>
      </c>
      <c r="D862" s="261">
        <v>1.8581451556141635E-2</v>
      </c>
      <c r="E862" s="261">
        <v>2.8365216811072926E-2</v>
      </c>
      <c r="F862" s="261">
        <v>1.61157551183518E-2</v>
      </c>
      <c r="G862" s="261">
        <v>3.96005122963081E-3</v>
      </c>
      <c r="H862" s="261">
        <v>3.3232293915118498E-2</v>
      </c>
      <c r="I862" s="261">
        <v>2.2481138200139399E-2</v>
      </c>
      <c r="J862" s="261">
        <v>5.1123286962233899E-3</v>
      </c>
      <c r="K862" s="261">
        <v>1.4407796045422399E-3</v>
      </c>
      <c r="L862" s="261">
        <v>2.0000005732018801E-3</v>
      </c>
      <c r="M862" s="261">
        <v>2.0000005732018801E-3</v>
      </c>
      <c r="N862" s="261">
        <v>1.5750004513964799E-2</v>
      </c>
      <c r="O862" s="261">
        <v>1.5750004513964799E-2</v>
      </c>
      <c r="P862" s="261">
        <v>5.3434855142440096E-3</v>
      </c>
    </row>
    <row r="863" spans="1:16" x14ac:dyDescent="0.25">
      <c r="A863" s="259">
        <v>2033</v>
      </c>
      <c r="B863" s="259">
        <v>2021</v>
      </c>
      <c r="C863" s="260" t="str">
        <f t="shared" si="13"/>
        <v>2033_2021</v>
      </c>
      <c r="D863" s="261">
        <v>1.7953619615758511E-2</v>
      </c>
      <c r="E863" s="261">
        <v>2.7379539823848033E-2</v>
      </c>
      <c r="F863" s="261">
        <v>6.2595976174105302E-3</v>
      </c>
      <c r="G863" s="261">
        <v>3.5438373041167801E-3</v>
      </c>
      <c r="H863" s="261">
        <v>1.02175523846858E-2</v>
      </c>
      <c r="I863" s="261">
        <v>2.12371996215149E-2</v>
      </c>
      <c r="J863" s="261">
        <v>8.2990063369962203E-4</v>
      </c>
      <c r="K863" s="261">
        <v>8.9498496004217904E-4</v>
      </c>
      <c r="L863" s="261">
        <v>2.0000005732018801E-3</v>
      </c>
      <c r="M863" s="261">
        <v>2.0000005732018801E-3</v>
      </c>
      <c r="N863" s="261">
        <v>1.5750004513964799E-2</v>
      </c>
      <c r="O863" s="261">
        <v>1.5750004513964799E-2</v>
      </c>
      <c r="P863" s="261">
        <v>8.6742505772599901E-4</v>
      </c>
    </row>
    <row r="864" spans="1:16" x14ac:dyDescent="0.25">
      <c r="A864" s="259">
        <v>2033</v>
      </c>
      <c r="B864" s="259">
        <v>2022</v>
      </c>
      <c r="C864" s="260" t="str">
        <f t="shared" si="13"/>
        <v>2033_2022</v>
      </c>
      <c r="D864" s="261">
        <v>1.7305751298749242E-2</v>
      </c>
      <c r="E864" s="261">
        <v>2.6366823099145648E-2</v>
      </c>
      <c r="F864" s="261">
        <v>6.0481274011036697E-3</v>
      </c>
      <c r="G864" s="261">
        <v>3.1846629785840801E-3</v>
      </c>
      <c r="H864" s="261">
        <v>9.9350905120015702E-3</v>
      </c>
      <c r="I864" s="261">
        <v>2.0115482978900302E-2</v>
      </c>
      <c r="J864" s="261">
        <v>8.0624833075304905E-4</v>
      </c>
      <c r="K864" s="261">
        <v>8.9492767593398804E-4</v>
      </c>
      <c r="L864" s="261">
        <v>2.0000005732018801E-3</v>
      </c>
      <c r="M864" s="261">
        <v>2.0000005732018801E-3</v>
      </c>
      <c r="N864" s="261">
        <v>1.5750004513964799E-2</v>
      </c>
      <c r="O864" s="261">
        <v>1.5750004513964799E-2</v>
      </c>
      <c r="P864" s="261">
        <v>8.4270330259572201E-4</v>
      </c>
    </row>
    <row r="865" spans="1:16" x14ac:dyDescent="0.25">
      <c r="A865" s="259">
        <v>2033</v>
      </c>
      <c r="B865" s="259">
        <v>2023</v>
      </c>
      <c r="C865" s="260" t="str">
        <f t="shared" si="13"/>
        <v>2033_2023</v>
      </c>
      <c r="D865" s="261">
        <v>1.6657961817803275E-2</v>
      </c>
      <c r="E865" s="261">
        <v>2.5356342856663338E-2</v>
      </c>
      <c r="F865" s="261">
        <v>5.8250746646512103E-3</v>
      </c>
      <c r="G865" s="261">
        <v>2.7528955393128799E-3</v>
      </c>
      <c r="H865" s="261">
        <v>9.6358045552316293E-3</v>
      </c>
      <c r="I865" s="261">
        <v>1.91474714974951E-2</v>
      </c>
      <c r="J865" s="261">
        <v>7.8113180502889696E-4</v>
      </c>
      <c r="K865" s="261">
        <v>8.9493411765272795E-4</v>
      </c>
      <c r="L865" s="261">
        <v>2.0000005732018801E-3</v>
      </c>
      <c r="M865" s="261">
        <v>2.0000005732018801E-3</v>
      </c>
      <c r="N865" s="261">
        <v>1.5750004513964799E-2</v>
      </c>
      <c r="O865" s="261">
        <v>1.5750004513964799E-2</v>
      </c>
      <c r="P865" s="261">
        <v>8.1645111903125495E-4</v>
      </c>
    </row>
    <row r="866" spans="1:16" x14ac:dyDescent="0.25">
      <c r="A866" s="259">
        <v>2033</v>
      </c>
      <c r="B866" s="259">
        <v>2024</v>
      </c>
      <c r="C866" s="260" t="str">
        <f t="shared" si="13"/>
        <v>2033_2024</v>
      </c>
      <c r="D866" s="261">
        <v>1.6010633148409184E-2</v>
      </c>
      <c r="E866" s="261">
        <v>2.434408457328719E-2</v>
      </c>
      <c r="F866" s="261">
        <v>5.5904671513255502E-3</v>
      </c>
      <c r="G866" s="261">
        <v>2.3063431406883301E-3</v>
      </c>
      <c r="H866" s="261">
        <v>9.3200786811448895E-3</v>
      </c>
      <c r="I866" s="261">
        <v>1.8701774493387599E-2</v>
      </c>
      <c r="J866" s="261">
        <v>7.5459023520334104E-4</v>
      </c>
      <c r="K866" s="261">
        <v>8.9505268804858699E-4</v>
      </c>
      <c r="L866" s="261">
        <v>2.0000005732018801E-3</v>
      </c>
      <c r="M866" s="261">
        <v>2.0000005732018801E-3</v>
      </c>
      <c r="N866" s="261">
        <v>1.5750004513964799E-2</v>
      </c>
      <c r="O866" s="261">
        <v>1.5750004513964799E-2</v>
      </c>
      <c r="P866" s="261">
        <v>7.8870945719466002E-4</v>
      </c>
    </row>
    <row r="867" spans="1:16" x14ac:dyDescent="0.25">
      <c r="A867" s="259">
        <v>2033</v>
      </c>
      <c r="B867" s="259">
        <v>2025</v>
      </c>
      <c r="C867" s="260" t="str">
        <f t="shared" si="13"/>
        <v>2033_2025</v>
      </c>
      <c r="D867" s="261">
        <v>1.53614016875908E-2</v>
      </c>
      <c r="E867" s="261">
        <v>2.3330232873324107E-2</v>
      </c>
      <c r="F867" s="261">
        <v>5.3387300494162999E-3</v>
      </c>
      <c r="G867" s="261">
        <v>1.8088918534314199E-3</v>
      </c>
      <c r="H867" s="261">
        <v>8.9829631198531899E-3</v>
      </c>
      <c r="I867" s="261">
        <v>1.8536639049067799E-2</v>
      </c>
      <c r="J867" s="261">
        <v>7.2635360699591697E-4</v>
      </c>
      <c r="K867" s="261">
        <v>8.9485412948053095E-4</v>
      </c>
      <c r="L867" s="261">
        <v>2.0000005732018801E-3</v>
      </c>
      <c r="M867" s="261">
        <v>2.0000005732018801E-3</v>
      </c>
      <c r="N867" s="261">
        <v>1.5750004513964799E-2</v>
      </c>
      <c r="O867" s="261">
        <v>1.5750004513964799E-2</v>
      </c>
      <c r="P867" s="261">
        <v>7.5919609395787703E-4</v>
      </c>
    </row>
    <row r="868" spans="1:16" x14ac:dyDescent="0.25">
      <c r="A868" s="259">
        <v>2033</v>
      </c>
      <c r="B868" s="259">
        <v>2026</v>
      </c>
      <c r="C868" s="260" t="str">
        <f t="shared" si="13"/>
        <v>2033_2026</v>
      </c>
      <c r="D868" s="261">
        <v>1.5362211268294648E-2</v>
      </c>
      <c r="E868" s="261">
        <v>2.3321674786253861E-2</v>
      </c>
      <c r="F868" s="261">
        <v>5.0775713834437597E-3</v>
      </c>
      <c r="G868" s="261">
        <v>1.76636086972557E-3</v>
      </c>
      <c r="H868" s="261">
        <v>8.6311461676718392E-3</v>
      </c>
      <c r="I868" s="261">
        <v>1.7465588412546199E-2</v>
      </c>
      <c r="J868" s="261">
        <v>6.9677707823925501E-4</v>
      </c>
      <c r="K868" s="261">
        <v>7.6393849323284999E-4</v>
      </c>
      <c r="L868" s="261">
        <v>2.0000005732018801E-3</v>
      </c>
      <c r="M868" s="261">
        <v>2.0000005732018801E-3</v>
      </c>
      <c r="N868" s="261">
        <v>1.5750004513964799E-2</v>
      </c>
      <c r="O868" s="261">
        <v>1.5750004513964799E-2</v>
      </c>
      <c r="P868" s="261">
        <v>7.2828224581474195E-4</v>
      </c>
    </row>
    <row r="869" spans="1:16" x14ac:dyDescent="0.25">
      <c r="A869" s="259">
        <v>2033</v>
      </c>
      <c r="B869" s="259">
        <v>2027</v>
      </c>
      <c r="C869" s="260" t="str">
        <f t="shared" si="13"/>
        <v>2033_2027</v>
      </c>
      <c r="D869" s="261">
        <v>1.5361799521396572E-2</v>
      </c>
      <c r="E869" s="261">
        <v>2.3312578306298862E-2</v>
      </c>
      <c r="F869" s="261">
        <v>4.8006051589530802E-3</v>
      </c>
      <c r="G869" s="261">
        <v>1.7211576836448101E-3</v>
      </c>
      <c r="H869" s="261">
        <v>8.2589787325893609E-3</v>
      </c>
      <c r="I869" s="261">
        <v>1.6406727853425899E-2</v>
      </c>
      <c r="J869" s="261">
        <v>6.6555700253435499E-4</v>
      </c>
      <c r="K869" s="261">
        <v>6.1101976011199198E-4</v>
      </c>
      <c r="L869" s="261">
        <v>2.0000005732018801E-3</v>
      </c>
      <c r="M869" s="261">
        <v>2.0000005732018801E-3</v>
      </c>
      <c r="N869" s="261">
        <v>1.5750004513964799E-2</v>
      </c>
      <c r="O869" s="261">
        <v>1.5750004513964799E-2</v>
      </c>
      <c r="P869" s="261">
        <v>6.9565053682349995E-4</v>
      </c>
    </row>
    <row r="870" spans="1:16" x14ac:dyDescent="0.25">
      <c r="A870" s="259">
        <v>2033</v>
      </c>
      <c r="B870" s="259">
        <v>2028</v>
      </c>
      <c r="C870" s="260" t="str">
        <f t="shared" si="13"/>
        <v>2033_2028</v>
      </c>
      <c r="D870" s="261">
        <v>1.5363920768913722E-2</v>
      </c>
      <c r="E870" s="261">
        <v>2.3306874794004995E-2</v>
      </c>
      <c r="F870" s="261">
        <v>4.5163122555203E-3</v>
      </c>
      <c r="G870" s="261">
        <v>1.6746726048529599E-3</v>
      </c>
      <c r="H870" s="261">
        <v>7.8741012948228203E-3</v>
      </c>
      <c r="I870" s="261">
        <v>1.5366131212784399E-2</v>
      </c>
      <c r="J870" s="261">
        <v>6.3310226493176703E-4</v>
      </c>
      <c r="K870" s="261">
        <v>4.8024848833021401E-4</v>
      </c>
      <c r="L870" s="261">
        <v>2.0000005732018801E-3</v>
      </c>
      <c r="M870" s="261">
        <v>2.0000005732018801E-3</v>
      </c>
      <c r="N870" s="261">
        <v>1.5750004513964799E-2</v>
      </c>
      <c r="O870" s="261">
        <v>1.5750004513964799E-2</v>
      </c>
      <c r="P870" s="261">
        <v>6.6172834000228901E-4</v>
      </c>
    </row>
    <row r="871" spans="1:16" x14ac:dyDescent="0.25">
      <c r="A871" s="259">
        <v>2033</v>
      </c>
      <c r="B871" s="259">
        <v>2029</v>
      </c>
      <c r="C871" s="260" t="str">
        <f t="shared" si="13"/>
        <v>2033_2029</v>
      </c>
      <c r="D871" s="261">
        <v>1.5365760957985962E-2</v>
      </c>
      <c r="E871" s="261">
        <v>2.3301952946826063E-2</v>
      </c>
      <c r="F871" s="261">
        <v>4.2183082337448798E-3</v>
      </c>
      <c r="G871" s="261">
        <v>1.6259248352718601E-3</v>
      </c>
      <c r="H871" s="261">
        <v>7.4709165522946902E-3</v>
      </c>
      <c r="I871" s="261">
        <v>1.4348003057475399E-2</v>
      </c>
      <c r="J871" s="261">
        <v>5.9911748294624195E-4</v>
      </c>
      <c r="K871" s="261">
        <v>4.8039512231025703E-4</v>
      </c>
      <c r="L871" s="261">
        <v>2.0000005732018801E-3</v>
      </c>
      <c r="M871" s="261">
        <v>2.0000005732018801E-3</v>
      </c>
      <c r="N871" s="261">
        <v>1.5750004513964799E-2</v>
      </c>
      <c r="O871" s="261">
        <v>1.5750004513964799E-2</v>
      </c>
      <c r="P871" s="261">
        <v>6.2620691698061495E-4</v>
      </c>
    </row>
    <row r="872" spans="1:16" x14ac:dyDescent="0.25">
      <c r="A872" s="259">
        <v>2033</v>
      </c>
      <c r="B872" s="259">
        <v>2030</v>
      </c>
      <c r="C872" s="260" t="str">
        <f t="shared" si="13"/>
        <v>2033_2030</v>
      </c>
      <c r="D872" s="261">
        <v>1.5373187625506884E-2</v>
      </c>
      <c r="E872" s="261">
        <v>2.3303747411397471E-2</v>
      </c>
      <c r="F872" s="261">
        <v>3.9162707469115703E-3</v>
      </c>
      <c r="G872" s="261">
        <v>1.57673013897176E-3</v>
      </c>
      <c r="H872" s="261">
        <v>7.0584027838903303E-3</v>
      </c>
      <c r="I872" s="261">
        <v>1.3357931017793499E-2</v>
      </c>
      <c r="J872" s="261">
        <v>5.6406992191855695E-4</v>
      </c>
      <c r="K872" s="261">
        <v>4.8108625710470502E-4</v>
      </c>
      <c r="L872" s="261">
        <v>2.0000005732018801E-3</v>
      </c>
      <c r="M872" s="261">
        <v>2.0000005732018801E-3</v>
      </c>
      <c r="N872" s="261">
        <v>1.5750004513964799E-2</v>
      </c>
      <c r="O872" s="261">
        <v>1.5750004513964799E-2</v>
      </c>
      <c r="P872" s="261">
        <v>5.8957466076450598E-4</v>
      </c>
    </row>
    <row r="873" spans="1:16" x14ac:dyDescent="0.25">
      <c r="A873" s="259">
        <v>2033</v>
      </c>
      <c r="B873" s="259">
        <v>2031</v>
      </c>
      <c r="C873" s="260" t="str">
        <f t="shared" si="13"/>
        <v>2033_2031</v>
      </c>
      <c r="D873" s="261">
        <v>1.5392653398402293E-2</v>
      </c>
      <c r="E873" s="261">
        <v>2.3317815953316522E-2</v>
      </c>
      <c r="F873" s="261">
        <v>3.6168563773360698E-3</v>
      </c>
      <c r="G873" s="261">
        <v>1.5286658746747801E-3</v>
      </c>
      <c r="H873" s="261">
        <v>6.6437369945675897E-3</v>
      </c>
      <c r="I873" s="261">
        <v>1.2400595376305499E-2</v>
      </c>
      <c r="J873" s="261">
        <v>5.2833926485776502E-4</v>
      </c>
      <c r="K873" s="261">
        <v>4.8292129424677601E-4</v>
      </c>
      <c r="L873" s="261">
        <v>2.0000005732018801E-3</v>
      </c>
      <c r="M873" s="261">
        <v>2.0000005732018801E-3</v>
      </c>
      <c r="N873" s="261">
        <v>1.5750004513964799E-2</v>
      </c>
      <c r="O873" s="261">
        <v>1.5750004513964799E-2</v>
      </c>
      <c r="P873" s="261">
        <v>5.5222842194386796E-4</v>
      </c>
    </row>
    <row r="874" spans="1:16" x14ac:dyDescent="0.25">
      <c r="A874" s="259">
        <v>2033</v>
      </c>
      <c r="B874" s="259">
        <v>2032</v>
      </c>
      <c r="C874" s="260" t="str">
        <f t="shared" si="13"/>
        <v>2033_2032</v>
      </c>
      <c r="D874" s="261">
        <v>1.5423239404621543E-2</v>
      </c>
      <c r="E874" s="261">
        <v>2.3339965262846415E-2</v>
      </c>
      <c r="F874" s="261">
        <v>3.3108324465984098E-3</v>
      </c>
      <c r="G874" s="261">
        <v>1.4803368634797899E-3</v>
      </c>
      <c r="H874" s="261">
        <v>6.2195872088913803E-3</v>
      </c>
      <c r="I874" s="261">
        <v>1.1478958567642699E-2</v>
      </c>
      <c r="J874" s="261">
        <v>4.9154085924871705E-4</v>
      </c>
      <c r="K874" s="261">
        <v>4.8569193904464598E-4</v>
      </c>
      <c r="L874" s="261">
        <v>2.0000005732018801E-3</v>
      </c>
      <c r="M874" s="261">
        <v>2.0000005732018801E-3</v>
      </c>
      <c r="N874" s="261">
        <v>1.5750004513964799E-2</v>
      </c>
      <c r="O874" s="261">
        <v>1.5750004513964799E-2</v>
      </c>
      <c r="P874" s="261">
        <v>5.1376615572368604E-4</v>
      </c>
    </row>
    <row r="875" spans="1:16" x14ac:dyDescent="0.25">
      <c r="A875" s="259">
        <v>2033</v>
      </c>
      <c r="B875" s="259">
        <v>2033</v>
      </c>
      <c r="C875" s="260" t="str">
        <f t="shared" si="13"/>
        <v>2033_2033</v>
      </c>
      <c r="D875" s="261">
        <v>1.5463739617816767E-2</v>
      </c>
      <c r="E875" s="261">
        <v>2.3370668474363834E-2</v>
      </c>
      <c r="F875" s="261">
        <v>2.9935968837384798E-3</v>
      </c>
      <c r="G875" s="261">
        <v>1.43144811890537E-3</v>
      </c>
      <c r="H875" s="261">
        <v>5.7824201640619497E-3</v>
      </c>
      <c r="I875" s="261">
        <v>1.05945833502503E-2</v>
      </c>
      <c r="J875" s="261">
        <v>4.5347398451941302E-4</v>
      </c>
      <c r="K875" s="261">
        <v>4.8933020860778497E-4</v>
      </c>
      <c r="L875" s="261">
        <v>2.0000005732018801E-3</v>
      </c>
      <c r="M875" s="261">
        <v>2.0000005732018801E-3</v>
      </c>
      <c r="N875" s="261">
        <v>1.5750004513964799E-2</v>
      </c>
      <c r="O875" s="261">
        <v>1.5750004513964799E-2</v>
      </c>
      <c r="P875" s="261">
        <v>4.73978065838378E-4</v>
      </c>
    </row>
    <row r="876" spans="1:16" x14ac:dyDescent="0.25">
      <c r="A876" s="259">
        <v>2034</v>
      </c>
      <c r="B876" s="259">
        <v>1990</v>
      </c>
      <c r="C876" s="260" t="str">
        <f t="shared" si="13"/>
        <v>2034_1990</v>
      </c>
      <c r="D876" s="261">
        <v>3.3788255107859481E-2</v>
      </c>
      <c r="E876" s="261">
        <v>4.9691682219621919E-2</v>
      </c>
      <c r="F876" s="261">
        <v>0.340901549127266</v>
      </c>
      <c r="G876" s="261">
        <v>0.37189554674772102</v>
      </c>
      <c r="H876" s="261">
        <v>1.30360854447893</v>
      </c>
      <c r="I876" s="261">
        <v>1.06818822727675</v>
      </c>
      <c r="J876" s="261">
        <v>0.21133445294568201</v>
      </c>
      <c r="K876" s="261">
        <v>1.8969155401965001E-2</v>
      </c>
      <c r="L876" s="261">
        <v>2.0000005732018801E-3</v>
      </c>
      <c r="M876" s="261">
        <v>2.0000005732018801E-3</v>
      </c>
      <c r="N876" s="261">
        <v>1.5750004513964799E-2</v>
      </c>
      <c r="O876" s="261">
        <v>1.5750004513964799E-2</v>
      </c>
      <c r="P876" s="261">
        <v>0.22089005912514001</v>
      </c>
    </row>
    <row r="877" spans="1:16" x14ac:dyDescent="0.25">
      <c r="A877" s="259">
        <v>2034</v>
      </c>
      <c r="B877" s="259">
        <v>1991</v>
      </c>
      <c r="C877" s="260" t="str">
        <f t="shared" si="13"/>
        <v>2034_1991</v>
      </c>
      <c r="D877" s="261">
        <v>3.3994584347498608E-2</v>
      </c>
      <c r="E877" s="261">
        <v>4.9498596542170696E-2</v>
      </c>
      <c r="F877" s="261">
        <v>0.34432961640590298</v>
      </c>
      <c r="G877" s="261">
        <v>0.37096246253055398</v>
      </c>
      <c r="H877" s="261">
        <v>1.2847058634544899</v>
      </c>
      <c r="I877" s="261">
        <v>1.06782503796898</v>
      </c>
      <c r="J877" s="261">
        <v>0.213459608213667</v>
      </c>
      <c r="K877" s="261">
        <v>1.05961760279112E-2</v>
      </c>
      <c r="L877" s="261">
        <v>2.0000005732018801E-3</v>
      </c>
      <c r="M877" s="261">
        <v>2.0000005732018701E-3</v>
      </c>
      <c r="N877" s="261">
        <v>1.5750004513964799E-2</v>
      </c>
      <c r="O877" s="261">
        <v>1.5750004513964799E-2</v>
      </c>
      <c r="P877" s="261">
        <v>0.22311130448410599</v>
      </c>
    </row>
    <row r="878" spans="1:16" x14ac:dyDescent="0.25">
      <c r="A878" s="259">
        <v>2034</v>
      </c>
      <c r="B878" s="259">
        <v>1992</v>
      </c>
      <c r="C878" s="260" t="str">
        <f t="shared" si="13"/>
        <v>2034_1992</v>
      </c>
      <c r="D878" s="261">
        <v>3.3871885410191462E-2</v>
      </c>
      <c r="E878" s="261">
        <v>4.9280171004120389E-2</v>
      </c>
      <c r="F878" s="261">
        <v>0.34202662700907299</v>
      </c>
      <c r="G878" s="261">
        <v>0.37039384350787002</v>
      </c>
      <c r="H878" s="261">
        <v>1.2911381100641099</v>
      </c>
      <c r="I878" s="261">
        <v>1.0677518268558299</v>
      </c>
      <c r="J878" s="261">
        <v>0.212031920350221</v>
      </c>
      <c r="K878" s="261">
        <v>1.05723431293495E-2</v>
      </c>
      <c r="L878" s="261">
        <v>2.0000005732018801E-3</v>
      </c>
      <c r="M878" s="261">
        <v>2.0000005732018801E-3</v>
      </c>
      <c r="N878" s="261">
        <v>1.5750004513964799E-2</v>
      </c>
      <c r="O878" s="261">
        <v>1.5750004513964799E-2</v>
      </c>
      <c r="P878" s="261">
        <v>0.22161906291074601</v>
      </c>
    </row>
    <row r="879" spans="1:16" x14ac:dyDescent="0.25">
      <c r="A879" s="259">
        <v>2034</v>
      </c>
      <c r="B879" s="259">
        <v>1993</v>
      </c>
      <c r="C879" s="260" t="str">
        <f t="shared" si="13"/>
        <v>2034_1993</v>
      </c>
      <c r="D879" s="261">
        <v>2.8386737762416521E-2</v>
      </c>
      <c r="E879" s="261">
        <v>4.5974878993987521E-2</v>
      </c>
      <c r="F879" s="261">
        <v>8.9611986919134995E-2</v>
      </c>
      <c r="G879" s="261">
        <v>0.37159218469222499</v>
      </c>
      <c r="H879" s="261">
        <v>1.6850028546839599</v>
      </c>
      <c r="I879" s="261">
        <v>1.06848709076519</v>
      </c>
      <c r="J879" s="261">
        <v>5.2489689155356602E-2</v>
      </c>
      <c r="K879" s="261">
        <v>1.05581185177612E-2</v>
      </c>
      <c r="L879" s="261">
        <v>2.0000005732018801E-3</v>
      </c>
      <c r="M879" s="261">
        <v>2.0000005732018801E-3</v>
      </c>
      <c r="N879" s="261">
        <v>1.5750004513964799E-2</v>
      </c>
      <c r="O879" s="261">
        <v>1.5750004513964799E-2</v>
      </c>
      <c r="P879" s="261">
        <v>5.4863039979415898E-2</v>
      </c>
    </row>
    <row r="880" spans="1:16" x14ac:dyDescent="0.25">
      <c r="A880" s="259">
        <v>2034</v>
      </c>
      <c r="B880" s="259">
        <v>1994</v>
      </c>
      <c r="C880" s="260" t="str">
        <f t="shared" si="13"/>
        <v>2034_1994</v>
      </c>
      <c r="D880" s="261">
        <v>2.8478701819853437E-2</v>
      </c>
      <c r="E880" s="261">
        <v>4.5732455145680292E-2</v>
      </c>
      <c r="F880" s="261">
        <v>8.9806566837650398E-2</v>
      </c>
      <c r="G880" s="261">
        <v>0.377496158777268</v>
      </c>
      <c r="H880" s="261">
        <v>1.6955878240242599</v>
      </c>
      <c r="I880" s="261">
        <v>1.0523290775977601</v>
      </c>
      <c r="J880" s="261">
        <v>5.2603663187067003E-2</v>
      </c>
      <c r="K880" s="261">
        <v>1.06617825380305E-2</v>
      </c>
      <c r="L880" s="261">
        <v>2.0000005732018801E-3</v>
      </c>
      <c r="M880" s="261">
        <v>2.0000005732018801E-3</v>
      </c>
      <c r="N880" s="261">
        <v>1.5750004513964799E-2</v>
      </c>
      <c r="O880" s="261">
        <v>1.5750004513964799E-2</v>
      </c>
      <c r="P880" s="261">
        <v>5.4982167411087898E-2</v>
      </c>
    </row>
    <row r="881" spans="1:16" x14ac:dyDescent="0.25">
      <c r="A881" s="259">
        <v>2034</v>
      </c>
      <c r="B881" s="259">
        <v>1995</v>
      </c>
      <c r="C881" s="260" t="str">
        <f t="shared" si="13"/>
        <v>2034_1995</v>
      </c>
      <c r="D881" s="261">
        <v>2.8631115980623092E-2</v>
      </c>
      <c r="E881" s="261">
        <v>4.5488280014204185E-2</v>
      </c>
      <c r="F881" s="261">
        <v>9.0475545456032799E-2</v>
      </c>
      <c r="G881" s="261">
        <v>0.37981517408360199</v>
      </c>
      <c r="H881" s="261">
        <v>1.684471659655</v>
      </c>
      <c r="I881" s="261">
        <v>1.04517093200917</v>
      </c>
      <c r="J881" s="261">
        <v>5.29955134398927E-2</v>
      </c>
      <c r="K881" s="261">
        <v>1.0708249009881101E-2</v>
      </c>
      <c r="L881" s="261">
        <v>2.0000005732018801E-3</v>
      </c>
      <c r="M881" s="261">
        <v>2.0000005732018801E-3</v>
      </c>
      <c r="N881" s="261">
        <v>1.5750004513964799E-2</v>
      </c>
      <c r="O881" s="261">
        <v>1.5750004513964799E-2</v>
      </c>
      <c r="P881" s="261">
        <v>5.5391735393536597E-2</v>
      </c>
    </row>
    <row r="882" spans="1:16" x14ac:dyDescent="0.25">
      <c r="A882" s="259">
        <v>2034</v>
      </c>
      <c r="B882" s="259">
        <v>1996</v>
      </c>
      <c r="C882" s="260" t="str">
        <f t="shared" si="13"/>
        <v>2034_1996</v>
      </c>
      <c r="D882" s="261">
        <v>2.8354282856464484E-2</v>
      </c>
      <c r="E882" s="261">
        <v>4.5613311363857628E-2</v>
      </c>
      <c r="F882" s="261">
        <v>8.9325836740337103E-2</v>
      </c>
      <c r="G882" s="261">
        <v>0.44074644418803499</v>
      </c>
      <c r="H882" s="261">
        <v>1.70058471408066</v>
      </c>
      <c r="I882" s="261">
        <v>1.1741765755043401</v>
      </c>
      <c r="J882" s="261">
        <v>5.2322078387498E-2</v>
      </c>
      <c r="K882" s="261">
        <v>3.0526244449608901E-3</v>
      </c>
      <c r="L882" s="261">
        <v>2.0000005732018801E-3</v>
      </c>
      <c r="M882" s="261">
        <v>2.0000005732018801E-3</v>
      </c>
      <c r="N882" s="261">
        <v>1.5750004513964799E-2</v>
      </c>
      <c r="O882" s="261">
        <v>1.5750004513964799E-2</v>
      </c>
      <c r="P882" s="261">
        <v>5.4687850596396498E-2</v>
      </c>
    </row>
    <row r="883" spans="1:16" x14ac:dyDescent="0.25">
      <c r="A883" s="259">
        <v>2034</v>
      </c>
      <c r="B883" s="259">
        <v>1997</v>
      </c>
      <c r="C883" s="260" t="str">
        <f t="shared" si="13"/>
        <v>2034_1997</v>
      </c>
      <c r="D883" s="261">
        <v>2.8316180730535538E-2</v>
      </c>
      <c r="E883" s="261">
        <v>4.4818688665717449E-2</v>
      </c>
      <c r="F883" s="261">
        <v>8.9137043182457201E-2</v>
      </c>
      <c r="G883" s="261">
        <v>0.33189825058217898</v>
      </c>
      <c r="H883" s="261">
        <v>1.70262508561199</v>
      </c>
      <c r="I883" s="261">
        <v>0.90980325654394401</v>
      </c>
      <c r="J883" s="261">
        <v>5.2211493682166203E-2</v>
      </c>
      <c r="K883" s="261">
        <v>3.0494619680373198E-3</v>
      </c>
      <c r="L883" s="261">
        <v>2.0000005732018801E-3</v>
      </c>
      <c r="M883" s="261">
        <v>2.0000005732018701E-3</v>
      </c>
      <c r="N883" s="261">
        <v>1.5750004513964799E-2</v>
      </c>
      <c r="O883" s="261">
        <v>1.5750004513964799E-2</v>
      </c>
      <c r="P883" s="261">
        <v>5.45722657414019E-2</v>
      </c>
    </row>
    <row r="884" spans="1:16" x14ac:dyDescent="0.25">
      <c r="A884" s="259">
        <v>2034</v>
      </c>
      <c r="B884" s="259">
        <v>1998</v>
      </c>
      <c r="C884" s="260" t="str">
        <f t="shared" si="13"/>
        <v>2034_1998</v>
      </c>
      <c r="D884" s="261">
        <v>2.8242129163803611E-2</v>
      </c>
      <c r="E884" s="261">
        <v>4.3835497900072407E-2</v>
      </c>
      <c r="F884" s="261">
        <v>8.88550021085137E-2</v>
      </c>
      <c r="G884" s="261">
        <v>0.23114824208590601</v>
      </c>
      <c r="H884" s="261">
        <v>1.70991214191569</v>
      </c>
      <c r="I884" s="261">
        <v>0.66182434824137404</v>
      </c>
      <c r="J884" s="261">
        <v>5.20462897980732E-2</v>
      </c>
      <c r="K884" s="261">
        <v>3.0504993112158798E-3</v>
      </c>
      <c r="L884" s="261">
        <v>2.0000005732018801E-3</v>
      </c>
      <c r="M884" s="261">
        <v>2.0000005732018801E-3</v>
      </c>
      <c r="N884" s="261">
        <v>1.5750004513964799E-2</v>
      </c>
      <c r="O884" s="261">
        <v>1.5750004513964799E-2</v>
      </c>
      <c r="P884" s="261">
        <v>5.4399592070751603E-2</v>
      </c>
    </row>
    <row r="885" spans="1:16" x14ac:dyDescent="0.25">
      <c r="A885" s="259">
        <v>2034</v>
      </c>
      <c r="B885" s="259">
        <v>1999</v>
      </c>
      <c r="C885" s="260" t="str">
        <f t="shared" si="13"/>
        <v>2034_1999</v>
      </c>
      <c r="D885" s="261">
        <v>2.8277765738855844E-2</v>
      </c>
      <c r="E885" s="261">
        <v>4.2879269140138898E-2</v>
      </c>
      <c r="F885" s="261">
        <v>8.8962631906223694E-2</v>
      </c>
      <c r="G885" s="261">
        <v>0.13165292368300499</v>
      </c>
      <c r="H885" s="261">
        <v>1.7091468579172</v>
      </c>
      <c r="I885" s="261">
        <v>0.41780408397643898</v>
      </c>
      <c r="J885" s="261">
        <v>5.2109333312896203E-2</v>
      </c>
      <c r="K885" s="261">
        <v>3.0547714540215499E-3</v>
      </c>
      <c r="L885" s="261">
        <v>2.0000005732018801E-3</v>
      </c>
      <c r="M885" s="261">
        <v>2.0000005732018801E-3</v>
      </c>
      <c r="N885" s="261">
        <v>1.5750004513964799E-2</v>
      </c>
      <c r="O885" s="261">
        <v>1.5750004513964799E-2</v>
      </c>
      <c r="P885" s="261">
        <v>5.4465486133563397E-2</v>
      </c>
    </row>
    <row r="886" spans="1:16" x14ac:dyDescent="0.25">
      <c r="A886" s="259">
        <v>2034</v>
      </c>
      <c r="B886" s="259">
        <v>2000</v>
      </c>
      <c r="C886" s="260" t="str">
        <f t="shared" si="13"/>
        <v>2034_2000</v>
      </c>
      <c r="D886" s="261">
        <v>2.827388954108994E-2</v>
      </c>
      <c r="E886" s="261">
        <v>4.3178626531808373E-2</v>
      </c>
      <c r="F886" s="261">
        <v>8.9025264293100606E-2</v>
      </c>
      <c r="G886" s="261">
        <v>3.9969305693569601E-2</v>
      </c>
      <c r="H886" s="261">
        <v>1.70954745075069</v>
      </c>
      <c r="I886" s="261">
        <v>0.19323214473276801</v>
      </c>
      <c r="J886" s="261">
        <v>5.21460198615517E-2</v>
      </c>
      <c r="K886" s="261">
        <v>3.0537763485570502E-3</v>
      </c>
      <c r="L886" s="261">
        <v>2.0000005732018801E-3</v>
      </c>
      <c r="M886" s="261">
        <v>2.0000005732018801E-3</v>
      </c>
      <c r="N886" s="261">
        <v>1.5750004513964799E-2</v>
      </c>
      <c r="O886" s="261">
        <v>1.5750004513964799E-2</v>
      </c>
      <c r="P886" s="261">
        <v>5.4503831485154898E-2</v>
      </c>
    </row>
    <row r="887" spans="1:16" x14ac:dyDescent="0.25">
      <c r="A887" s="259">
        <v>2034</v>
      </c>
      <c r="B887" s="259">
        <v>2001</v>
      </c>
      <c r="C887" s="260" t="str">
        <f t="shared" si="13"/>
        <v>2034_2001</v>
      </c>
      <c r="D887" s="261">
        <v>2.8200409400309216E-2</v>
      </c>
      <c r="E887" s="261">
        <v>4.30009740324468E-2</v>
      </c>
      <c r="F887" s="261">
        <v>8.8743052362203395E-2</v>
      </c>
      <c r="G887" s="261">
        <v>3.7600858146636898E-2</v>
      </c>
      <c r="H887" s="261">
        <v>1.71199531023065</v>
      </c>
      <c r="I887" s="261">
        <v>0.18459334982027201</v>
      </c>
      <c r="J887" s="261">
        <v>5.1980715899012701E-2</v>
      </c>
      <c r="K887" s="261">
        <v>3.04917521548207E-3</v>
      </c>
      <c r="L887" s="261">
        <v>2.0000005732018801E-3</v>
      </c>
      <c r="M887" s="261">
        <v>2.0000005732018801E-3</v>
      </c>
      <c r="N887" s="261">
        <v>1.5750004513964799E-2</v>
      </c>
      <c r="O887" s="261">
        <v>1.5750004513964799E-2</v>
      </c>
      <c r="P887" s="261">
        <v>5.4331053210955403E-2</v>
      </c>
    </row>
    <row r="888" spans="1:16" x14ac:dyDescent="0.25">
      <c r="A888" s="259">
        <v>2034</v>
      </c>
      <c r="B888" s="259">
        <v>2002</v>
      </c>
      <c r="C888" s="260" t="str">
        <f t="shared" si="13"/>
        <v>2034_2002</v>
      </c>
      <c r="D888" s="261">
        <v>2.819344399096475E-2</v>
      </c>
      <c r="E888" s="261">
        <v>4.286450214895051E-2</v>
      </c>
      <c r="F888" s="261">
        <v>8.8577855463834093E-2</v>
      </c>
      <c r="G888" s="261">
        <v>3.6367465144155502E-2</v>
      </c>
      <c r="H888" s="261">
        <v>1.7170547998957499</v>
      </c>
      <c r="I888" s="261">
        <v>0.17970888469395199</v>
      </c>
      <c r="J888" s="261">
        <v>5.1883952796854801E-2</v>
      </c>
      <c r="K888" s="261">
        <v>3.0532909368800399E-3</v>
      </c>
      <c r="L888" s="261">
        <v>2.0000005732018801E-3</v>
      </c>
      <c r="M888" s="261">
        <v>2.0000005732018801E-3</v>
      </c>
      <c r="N888" s="261">
        <v>1.5750004513964799E-2</v>
      </c>
      <c r="O888" s="261">
        <v>1.5750004513964799E-2</v>
      </c>
      <c r="P888" s="261">
        <v>5.4229914910697799E-2</v>
      </c>
    </row>
    <row r="889" spans="1:16" x14ac:dyDescent="0.25">
      <c r="A889" s="259">
        <v>2034</v>
      </c>
      <c r="B889" s="259">
        <v>2003</v>
      </c>
      <c r="C889" s="260" t="str">
        <f t="shared" si="13"/>
        <v>2034_2003</v>
      </c>
      <c r="D889" s="261">
        <v>2.8114247102622534E-2</v>
      </c>
      <c r="E889" s="261">
        <v>4.290633003235457E-2</v>
      </c>
      <c r="F889" s="261">
        <v>8.8332707504325605E-2</v>
      </c>
      <c r="G889" s="261">
        <v>3.2819610562015898E-2</v>
      </c>
      <c r="H889" s="261">
        <v>1.7189680639206599</v>
      </c>
      <c r="I889" s="261">
        <v>0.16442188826382501</v>
      </c>
      <c r="J889" s="261">
        <v>5.1740358835443298E-2</v>
      </c>
      <c r="K889" s="261">
        <v>3.0581352874028702E-3</v>
      </c>
      <c r="L889" s="261">
        <v>2.0000005732018801E-3</v>
      </c>
      <c r="M889" s="261">
        <v>2.0000005732018801E-3</v>
      </c>
      <c r="N889" s="261">
        <v>1.5750004513964799E-2</v>
      </c>
      <c r="O889" s="261">
        <v>1.5750004513964799E-2</v>
      </c>
      <c r="P889" s="261">
        <v>5.4079828267540098E-2</v>
      </c>
    </row>
    <row r="890" spans="1:16" x14ac:dyDescent="0.25">
      <c r="A890" s="259">
        <v>2034</v>
      </c>
      <c r="B890" s="259">
        <v>2004</v>
      </c>
      <c r="C890" s="260" t="str">
        <f t="shared" si="13"/>
        <v>2034_2004</v>
      </c>
      <c r="D890" s="261">
        <v>2.8288042957753751E-2</v>
      </c>
      <c r="E890" s="261">
        <v>4.454519604161998E-2</v>
      </c>
      <c r="F890" s="261">
        <v>8.9093074727947905E-2</v>
      </c>
      <c r="G890" s="261">
        <v>7.8477322909285101E-3</v>
      </c>
      <c r="H890" s="261">
        <v>1.7125820114455801</v>
      </c>
      <c r="I890" s="261">
        <v>3.5006565025544403E-2</v>
      </c>
      <c r="J890" s="261">
        <v>5.21857394210547E-2</v>
      </c>
      <c r="K890" s="261">
        <v>2.03659128561636E-4</v>
      </c>
      <c r="L890" s="261">
        <v>2.0000005732018801E-3</v>
      </c>
      <c r="M890" s="261">
        <v>2.0000005732018801E-3</v>
      </c>
      <c r="N890" s="261">
        <v>1.5750004513964799E-2</v>
      </c>
      <c r="O890" s="261">
        <v>1.5750004513964799E-2</v>
      </c>
      <c r="P890" s="261">
        <v>5.4545346986885797E-2</v>
      </c>
    </row>
    <row r="891" spans="1:16" x14ac:dyDescent="0.25">
      <c r="A891" s="259">
        <v>2034</v>
      </c>
      <c r="B891" s="259">
        <v>2005</v>
      </c>
      <c r="C891" s="260" t="str">
        <f t="shared" si="13"/>
        <v>2034_2005</v>
      </c>
      <c r="D891" s="261">
        <v>2.7093517652480248E-2</v>
      </c>
      <c r="E891" s="261">
        <v>4.255715701502033E-2</v>
      </c>
      <c r="F891" s="261">
        <v>8.8935149186955595E-2</v>
      </c>
      <c r="G891" s="261">
        <v>7.3483797278642597E-3</v>
      </c>
      <c r="H891" s="261">
        <v>1.71283406347793</v>
      </c>
      <c r="I891" s="261">
        <v>3.4445655862140601E-2</v>
      </c>
      <c r="J891" s="261">
        <v>5.2093235473297701E-2</v>
      </c>
      <c r="K891" s="261">
        <v>2.0341502323041201E-4</v>
      </c>
      <c r="L891" s="261">
        <v>2.0000005732018801E-3</v>
      </c>
      <c r="M891" s="261">
        <v>2.0000005732018801E-3</v>
      </c>
      <c r="N891" s="261">
        <v>1.5750004513964799E-2</v>
      </c>
      <c r="O891" s="261">
        <v>1.5750004513964799E-2</v>
      </c>
      <c r="P891" s="261">
        <v>5.4448660421091401E-2</v>
      </c>
    </row>
    <row r="892" spans="1:16" x14ac:dyDescent="0.25">
      <c r="A892" s="259">
        <v>2034</v>
      </c>
      <c r="B892" s="259">
        <v>2006</v>
      </c>
      <c r="C892" s="260" t="str">
        <f t="shared" si="13"/>
        <v>2034_2006</v>
      </c>
      <c r="D892" s="261">
        <v>2.7574456733520561E-2</v>
      </c>
      <c r="E892" s="261">
        <v>4.2934334615416528E-2</v>
      </c>
      <c r="F892" s="261">
        <v>8.8955749470257903E-2</v>
      </c>
      <c r="G892" s="261">
        <v>6.5277697209679599E-3</v>
      </c>
      <c r="H892" s="261">
        <v>1.71219014251815</v>
      </c>
      <c r="I892" s="261">
        <v>2.9721921747443598E-2</v>
      </c>
      <c r="J892" s="261">
        <v>5.2105301966902197E-2</v>
      </c>
      <c r="K892" s="261">
        <v>2.0322338536811799E-4</v>
      </c>
      <c r="L892" s="261">
        <v>2.0000005732018801E-3</v>
      </c>
      <c r="M892" s="261">
        <v>2.0000005732018801E-3</v>
      </c>
      <c r="N892" s="261">
        <v>1.5750004513964799E-2</v>
      </c>
      <c r="O892" s="261">
        <v>1.5750004513964799E-2</v>
      </c>
      <c r="P892" s="261">
        <v>5.4461272507992403E-2</v>
      </c>
    </row>
    <row r="893" spans="1:16" x14ac:dyDescent="0.25">
      <c r="A893" s="259">
        <v>2034</v>
      </c>
      <c r="B893" s="259">
        <v>2007</v>
      </c>
      <c r="C893" s="260" t="str">
        <f t="shared" si="13"/>
        <v>2034_2007</v>
      </c>
      <c r="D893" s="261">
        <v>2.6448532252019489E-2</v>
      </c>
      <c r="E893" s="261">
        <v>4.1512386874784007E-2</v>
      </c>
      <c r="F893" s="261">
        <v>8.8352784645307006E-2</v>
      </c>
      <c r="G893" s="261">
        <v>6.6760694524074498E-3</v>
      </c>
      <c r="H893" s="261">
        <v>1.7039865504795999</v>
      </c>
      <c r="I893" s="261">
        <v>3.3022918578018298E-2</v>
      </c>
      <c r="J893" s="261">
        <v>5.1752118901540099E-2</v>
      </c>
      <c r="K893" s="261">
        <v>2.03415312733269E-4</v>
      </c>
      <c r="L893" s="261">
        <v>2.0000005732018801E-3</v>
      </c>
      <c r="M893" s="261">
        <v>2.0000005732018801E-3</v>
      </c>
      <c r="N893" s="261">
        <v>1.5750004513964799E-2</v>
      </c>
      <c r="O893" s="261">
        <v>1.5750004513964799E-2</v>
      </c>
      <c r="P893" s="261">
        <v>5.4092120071641298E-2</v>
      </c>
    </row>
    <row r="894" spans="1:16" x14ac:dyDescent="0.25">
      <c r="A894" s="259">
        <v>2034</v>
      </c>
      <c r="B894" s="259">
        <v>2008</v>
      </c>
      <c r="C894" s="260" t="str">
        <f t="shared" si="13"/>
        <v>2034_2008</v>
      </c>
      <c r="D894" s="261">
        <v>2.5856946348999432E-2</v>
      </c>
      <c r="E894" s="261">
        <v>4.0215267068111578E-2</v>
      </c>
      <c r="F894" s="261">
        <v>1.8338537489366001E-2</v>
      </c>
      <c r="G894" s="261">
        <v>6.35137475965869E-3</v>
      </c>
      <c r="H894" s="261">
        <v>3.5619021925747202E-2</v>
      </c>
      <c r="I894" s="261">
        <v>3.3456550897343999E-2</v>
      </c>
      <c r="J894" s="261">
        <v>6.0064077021218902E-3</v>
      </c>
      <c r="K894" s="261">
        <v>2.32140732502869E-4</v>
      </c>
      <c r="L894" s="261">
        <v>2.0000005732018801E-3</v>
      </c>
      <c r="M894" s="261">
        <v>2.0000005732018801E-3</v>
      </c>
      <c r="N894" s="261">
        <v>1.5750004513964799E-2</v>
      </c>
      <c r="O894" s="261">
        <v>1.5750004513964799E-2</v>
      </c>
      <c r="P894" s="261">
        <v>6.27799080537241E-3</v>
      </c>
    </row>
    <row r="895" spans="1:16" x14ac:dyDescent="0.25">
      <c r="A895" s="259">
        <v>2034</v>
      </c>
      <c r="B895" s="259">
        <v>2009</v>
      </c>
      <c r="C895" s="260" t="str">
        <f t="shared" si="13"/>
        <v>2034_2009</v>
      </c>
      <c r="D895" s="261">
        <v>2.5278045518502129E-2</v>
      </c>
      <c r="E895" s="261">
        <v>3.9294518149828643E-2</v>
      </c>
      <c r="F895" s="261">
        <v>1.8302718422675699E-2</v>
      </c>
      <c r="G895" s="261">
        <v>6.1173205612520699E-3</v>
      </c>
      <c r="H895" s="261">
        <v>3.5440555673212699E-2</v>
      </c>
      <c r="I895" s="261">
        <v>3.2517832772419999E-2</v>
      </c>
      <c r="J895" s="261">
        <v>5.9660334216608997E-3</v>
      </c>
      <c r="K895" s="261">
        <v>2.6082189696513401E-4</v>
      </c>
      <c r="L895" s="261">
        <v>2.0000005732018801E-3</v>
      </c>
      <c r="M895" s="261">
        <v>2.0000005732018801E-3</v>
      </c>
      <c r="N895" s="261">
        <v>1.5750004513964799E-2</v>
      </c>
      <c r="O895" s="261">
        <v>1.5750004513964799E-2</v>
      </c>
      <c r="P895" s="261">
        <v>6.23579097910719E-3</v>
      </c>
    </row>
    <row r="896" spans="1:16" x14ac:dyDescent="0.25">
      <c r="A896" s="259">
        <v>2034</v>
      </c>
      <c r="B896" s="259">
        <v>2010</v>
      </c>
      <c r="C896" s="260" t="str">
        <f t="shared" si="13"/>
        <v>2034_2010</v>
      </c>
      <c r="D896" s="261">
        <v>2.4000347925021551E-2</v>
      </c>
      <c r="E896" s="261">
        <v>3.7210374287940093E-2</v>
      </c>
      <c r="F896" s="261">
        <v>1.8289967145622501E-2</v>
      </c>
      <c r="G896" s="261">
        <v>5.89337585626931E-3</v>
      </c>
      <c r="H896" s="261">
        <v>3.5434768723583802E-2</v>
      </c>
      <c r="I896" s="261">
        <v>3.2312792027803197E-2</v>
      </c>
      <c r="J896" s="261">
        <v>5.94908050010456E-3</v>
      </c>
      <c r="K896" s="261">
        <v>3.1753408177467298E-4</v>
      </c>
      <c r="L896" s="261">
        <v>2.0000005732018801E-3</v>
      </c>
      <c r="M896" s="261">
        <v>2.0000005732018801E-3</v>
      </c>
      <c r="N896" s="261">
        <v>1.5750004513964799E-2</v>
      </c>
      <c r="O896" s="261">
        <v>1.5750004513964799E-2</v>
      </c>
      <c r="P896" s="261">
        <v>6.2180715216655497E-3</v>
      </c>
    </row>
    <row r="897" spans="1:16" x14ac:dyDescent="0.25">
      <c r="A897" s="259">
        <v>2034</v>
      </c>
      <c r="B897" s="259">
        <v>2011</v>
      </c>
      <c r="C897" s="260" t="str">
        <f t="shared" si="13"/>
        <v>2034_2011</v>
      </c>
      <c r="D897" s="261">
        <v>2.481815213250671E-2</v>
      </c>
      <c r="E897" s="261">
        <v>3.8428988674560523E-2</v>
      </c>
      <c r="F897" s="261">
        <v>1.8019857160671199E-2</v>
      </c>
      <c r="G897" s="261">
        <v>6.2885069400825701E-3</v>
      </c>
      <c r="H897" s="261">
        <v>3.5190420202881101E-2</v>
      </c>
      <c r="I897" s="261">
        <v>3.14666349508761E-2</v>
      </c>
      <c r="J897" s="261">
        <v>5.9018679772065499E-3</v>
      </c>
      <c r="K897" s="261">
        <v>4.3102391959996399E-4</v>
      </c>
      <c r="L897" s="261">
        <v>2.0000005732018801E-3</v>
      </c>
      <c r="M897" s="261">
        <v>2.0000005732018801E-3</v>
      </c>
      <c r="N897" s="261">
        <v>1.5750004513964799E-2</v>
      </c>
      <c r="O897" s="261">
        <v>1.5750004513964799E-2</v>
      </c>
      <c r="P897" s="261">
        <v>6.16872425798455E-3</v>
      </c>
    </row>
    <row r="898" spans="1:16" x14ac:dyDescent="0.25">
      <c r="A898" s="259">
        <v>2034</v>
      </c>
      <c r="B898" s="259">
        <v>2012</v>
      </c>
      <c r="C898" s="260" t="str">
        <f t="shared" si="13"/>
        <v>2034_2012</v>
      </c>
      <c r="D898" s="261">
        <v>2.2693188909534492E-2</v>
      </c>
      <c r="E898" s="261">
        <v>3.5093700166592683E-2</v>
      </c>
      <c r="F898" s="261">
        <v>1.7882273270436299E-2</v>
      </c>
      <c r="G898" s="261">
        <v>5.7822392264967404E-3</v>
      </c>
      <c r="H898" s="261">
        <v>3.5049473480534298E-2</v>
      </c>
      <c r="I898" s="261">
        <v>3.1664633408065503E-2</v>
      </c>
      <c r="J898" s="261">
        <v>5.8579016325610196E-3</v>
      </c>
      <c r="K898" s="261">
        <v>6.2898779113426998E-4</v>
      </c>
      <c r="L898" s="261">
        <v>2.0000005732018801E-3</v>
      </c>
      <c r="M898" s="261">
        <v>2.0000005732018801E-3</v>
      </c>
      <c r="N898" s="261">
        <v>1.5750004513964799E-2</v>
      </c>
      <c r="O898" s="261">
        <v>1.5750004513964799E-2</v>
      </c>
      <c r="P898" s="261">
        <v>6.1227699503319096E-3</v>
      </c>
    </row>
    <row r="899" spans="1:16" x14ac:dyDescent="0.25">
      <c r="A899" s="259">
        <v>2034</v>
      </c>
      <c r="B899" s="259">
        <v>2013</v>
      </c>
      <c r="C899" s="260" t="str">
        <f t="shared" si="13"/>
        <v>2034_2013</v>
      </c>
      <c r="D899" s="261">
        <v>2.2010664514742512E-2</v>
      </c>
      <c r="E899" s="261">
        <v>3.4082325878569457E-2</v>
      </c>
      <c r="F899" s="261">
        <v>1.7524697218035401E-2</v>
      </c>
      <c r="G899" s="261">
        <v>5.53785607829093E-3</v>
      </c>
      <c r="H899" s="261">
        <v>3.46750766093889E-2</v>
      </c>
      <c r="I899" s="261">
        <v>3.1308478743802999E-2</v>
      </c>
      <c r="J899" s="261">
        <v>5.7803515328550296E-3</v>
      </c>
      <c r="K899" s="261">
        <v>9.4133498190255703E-4</v>
      </c>
      <c r="L899" s="261">
        <v>2.0000005732018801E-3</v>
      </c>
      <c r="M899" s="261">
        <v>2.0000005732018801E-3</v>
      </c>
      <c r="N899" s="261">
        <v>1.5750004513964799E-2</v>
      </c>
      <c r="O899" s="261">
        <v>1.5750004513964799E-2</v>
      </c>
      <c r="P899" s="261">
        <v>6.0417133792406898E-3</v>
      </c>
    </row>
    <row r="900" spans="1:16" x14ac:dyDescent="0.25">
      <c r="A900" s="259">
        <v>2034</v>
      </c>
      <c r="B900" s="259">
        <v>2014</v>
      </c>
      <c r="C900" s="260" t="str">
        <f t="shared" si="13"/>
        <v>2034_2014</v>
      </c>
      <c r="D900" s="261">
        <v>2.2109536154379352E-2</v>
      </c>
      <c r="E900" s="261">
        <v>3.4097418360083842E-2</v>
      </c>
      <c r="F900" s="261">
        <v>1.7672531681365601E-2</v>
      </c>
      <c r="G900" s="261">
        <v>5.6866981511978004E-3</v>
      </c>
      <c r="H900" s="261">
        <v>3.4836364807822401E-2</v>
      </c>
      <c r="I900" s="261">
        <v>3.0530072359362202E-2</v>
      </c>
      <c r="J900" s="261">
        <v>5.7578801736621098E-3</v>
      </c>
      <c r="K900" s="261">
        <v>1.3141466149494099E-3</v>
      </c>
      <c r="L900" s="261">
        <v>2.0000005732018801E-3</v>
      </c>
      <c r="M900" s="261">
        <v>2.0000005732018801E-3</v>
      </c>
      <c r="N900" s="261">
        <v>1.5750004513964799E-2</v>
      </c>
      <c r="O900" s="261">
        <v>1.5750004513964799E-2</v>
      </c>
      <c r="P900" s="261">
        <v>6.0182259649002399E-3</v>
      </c>
    </row>
    <row r="901" spans="1:16" x14ac:dyDescent="0.25">
      <c r="A901" s="259">
        <v>2034</v>
      </c>
      <c r="B901" s="259">
        <v>2015</v>
      </c>
      <c r="C901" s="260" t="str">
        <f t="shared" si="13"/>
        <v>2034_2015</v>
      </c>
      <c r="D901" s="261">
        <v>2.1655102379443396E-2</v>
      </c>
      <c r="E901" s="261">
        <v>3.3446026096829964E-2</v>
      </c>
      <c r="F901" s="261">
        <v>1.73597872386884E-2</v>
      </c>
      <c r="G901" s="261">
        <v>5.4948167496237698E-3</v>
      </c>
      <c r="H901" s="261">
        <v>3.4506098092325903E-2</v>
      </c>
      <c r="I901" s="261">
        <v>2.9879530716204201E-2</v>
      </c>
      <c r="J901" s="261">
        <v>5.6730750223969797E-3</v>
      </c>
      <c r="K901" s="261">
        <v>1.66030928233476E-3</v>
      </c>
      <c r="L901" s="261">
        <v>2.0000005732018801E-3</v>
      </c>
      <c r="M901" s="261">
        <v>2.0000005732018801E-3</v>
      </c>
      <c r="N901" s="261">
        <v>1.5750004513964799E-2</v>
      </c>
      <c r="O901" s="261">
        <v>1.5750004513964799E-2</v>
      </c>
      <c r="P901" s="261">
        <v>5.9295863010122001E-3</v>
      </c>
    </row>
    <row r="902" spans="1:16" x14ac:dyDescent="0.25">
      <c r="A902" s="259">
        <v>2034</v>
      </c>
      <c r="B902" s="259">
        <v>2016</v>
      </c>
      <c r="C902" s="260" t="str">
        <f t="shared" si="13"/>
        <v>2034_2016</v>
      </c>
      <c r="D902" s="261">
        <v>2.1187950868958312E-2</v>
      </c>
      <c r="E902" s="261">
        <v>3.2421202120040668E-2</v>
      </c>
      <c r="F902" s="261">
        <v>1.7712160340790099E-2</v>
      </c>
      <c r="G902" s="261">
        <v>5.4010567461480197E-3</v>
      </c>
      <c r="H902" s="261">
        <v>3.4905082168306401E-2</v>
      </c>
      <c r="I902" s="261">
        <v>2.9114871437201401E-2</v>
      </c>
      <c r="J902" s="261">
        <v>5.6662699061528297E-3</v>
      </c>
      <c r="K902" s="261">
        <v>1.91138548531015E-3</v>
      </c>
      <c r="L902" s="261">
        <v>2.0000005732018801E-3</v>
      </c>
      <c r="M902" s="261">
        <v>2.0000005732018801E-3</v>
      </c>
      <c r="N902" s="261">
        <v>1.5750004513964799E-2</v>
      </c>
      <c r="O902" s="261">
        <v>1.5750004513964799E-2</v>
      </c>
      <c r="P902" s="261">
        <v>5.92247348760874E-3</v>
      </c>
    </row>
    <row r="903" spans="1:16" x14ac:dyDescent="0.25">
      <c r="A903" s="259">
        <v>2034</v>
      </c>
      <c r="B903" s="259">
        <v>2017</v>
      </c>
      <c r="C903" s="260" t="str">
        <f t="shared" si="13"/>
        <v>2034_2017</v>
      </c>
      <c r="D903" s="261">
        <v>2.0462806176599298E-2</v>
      </c>
      <c r="E903" s="261">
        <v>3.1375965559034519E-2</v>
      </c>
      <c r="F903" s="261">
        <v>1.7279874381677201E-2</v>
      </c>
      <c r="G903" s="261">
        <v>5.3295979817225697E-3</v>
      </c>
      <c r="H903" s="261">
        <v>3.4449194961067901E-2</v>
      </c>
      <c r="I903" s="261">
        <v>2.8670858908434502E-2</v>
      </c>
      <c r="J903" s="261">
        <v>5.5532911200123197E-3</v>
      </c>
      <c r="K903" s="261">
        <v>2.0416733614385999E-3</v>
      </c>
      <c r="L903" s="261">
        <v>2.0000005732018801E-3</v>
      </c>
      <c r="M903" s="261">
        <v>2.0000005732018801E-3</v>
      </c>
      <c r="N903" s="261">
        <v>1.5750004513964799E-2</v>
      </c>
      <c r="O903" s="261">
        <v>1.5750004513964799E-2</v>
      </c>
      <c r="P903" s="261">
        <v>5.8043863020949002E-3</v>
      </c>
    </row>
    <row r="904" spans="1:16" x14ac:dyDescent="0.25">
      <c r="A904" s="259">
        <v>2034</v>
      </c>
      <c r="B904" s="259">
        <v>2018</v>
      </c>
      <c r="C904" s="260" t="str">
        <f t="shared" si="13"/>
        <v>2034_2018</v>
      </c>
      <c r="D904" s="261">
        <v>1.9835068249723281E-2</v>
      </c>
      <c r="E904" s="261">
        <v>3.0381151178253994E-2</v>
      </c>
      <c r="F904" s="261">
        <v>1.7021440641932398E-2</v>
      </c>
      <c r="G904" s="261">
        <v>4.8993071200227698E-3</v>
      </c>
      <c r="H904" s="261">
        <v>3.4180226424484698E-2</v>
      </c>
      <c r="I904" s="261">
        <v>2.6708881469309699E-2</v>
      </c>
      <c r="J904" s="261">
        <v>5.4564399462260901E-3</v>
      </c>
      <c r="K904" s="261">
        <v>2.1264416771609E-3</v>
      </c>
      <c r="L904" s="261">
        <v>2.0000005732018801E-3</v>
      </c>
      <c r="M904" s="261">
        <v>2.0000005732018801E-3</v>
      </c>
      <c r="N904" s="261">
        <v>1.5750004513964799E-2</v>
      </c>
      <c r="O904" s="261">
        <v>1.5750004513964799E-2</v>
      </c>
      <c r="P904" s="261">
        <v>5.70315594800076E-3</v>
      </c>
    </row>
    <row r="905" spans="1:16" x14ac:dyDescent="0.25">
      <c r="A905" s="259">
        <v>2034</v>
      </c>
      <c r="B905" s="259">
        <v>2019</v>
      </c>
      <c r="C905" s="260" t="str">
        <f t="shared" si="13"/>
        <v>2034_2019</v>
      </c>
      <c r="D905" s="261">
        <v>1.9206953819454118E-2</v>
      </c>
      <c r="E905" s="261">
        <v>2.9386165969101589E-2</v>
      </c>
      <c r="F905" s="261">
        <v>1.6737933376183501E-2</v>
      </c>
      <c r="G905" s="261">
        <v>4.4642440023840999E-3</v>
      </c>
      <c r="H905" s="261">
        <v>3.3884639930933103E-2</v>
      </c>
      <c r="I905" s="261">
        <v>2.4879504106231801E-2</v>
      </c>
      <c r="J905" s="261">
        <v>5.3503751829545197E-3</v>
      </c>
      <c r="K905" s="261">
        <v>2.0081557991695801E-3</v>
      </c>
      <c r="L905" s="261">
        <v>2.0000005732018801E-3</v>
      </c>
      <c r="M905" s="261">
        <v>2.0000005732018801E-3</v>
      </c>
      <c r="N905" s="261">
        <v>1.5750004513964799E-2</v>
      </c>
      <c r="O905" s="261">
        <v>1.5750004513964799E-2</v>
      </c>
      <c r="P905" s="261">
        <v>5.5922954067894803E-3</v>
      </c>
    </row>
    <row r="906" spans="1:16" x14ac:dyDescent="0.25">
      <c r="A906" s="259">
        <v>2034</v>
      </c>
      <c r="B906" s="259">
        <v>2020</v>
      </c>
      <c r="C906" s="260" t="str">
        <f t="shared" si="13"/>
        <v>2034_2020</v>
      </c>
      <c r="D906" s="261">
        <v>1.8578855060828035E-2</v>
      </c>
      <c r="E906" s="261">
        <v>2.839756505746896E-2</v>
      </c>
      <c r="F906" s="261">
        <v>1.6432466169367901E-2</v>
      </c>
      <c r="G906" s="261">
        <v>4.00616397618007E-3</v>
      </c>
      <c r="H906" s="261">
        <v>3.3564711782160597E-2</v>
      </c>
      <c r="I906" s="261">
        <v>2.3039717765276899E-2</v>
      </c>
      <c r="J906" s="261">
        <v>5.2352626343794796E-3</v>
      </c>
      <c r="K906" s="261">
        <v>1.44047421914145E-3</v>
      </c>
      <c r="L906" s="261">
        <v>2.0000005732018801E-3</v>
      </c>
      <c r="M906" s="261">
        <v>2.0000005732018801E-3</v>
      </c>
      <c r="N906" s="261">
        <v>1.5750004513964799E-2</v>
      </c>
      <c r="O906" s="261">
        <v>1.5750004513964799E-2</v>
      </c>
      <c r="P906" s="261">
        <v>5.47197797957225E-3</v>
      </c>
    </row>
    <row r="907" spans="1:16" x14ac:dyDescent="0.25">
      <c r="A907" s="259">
        <v>2034</v>
      </c>
      <c r="B907" s="259">
        <v>2021</v>
      </c>
      <c r="C907" s="260" t="str">
        <f t="shared" si="13"/>
        <v>2034_2021</v>
      </c>
      <c r="D907" s="261">
        <v>1.7950801108849789E-2</v>
      </c>
      <c r="E907" s="261">
        <v>2.7409298025473958E-2</v>
      </c>
      <c r="F907" s="261">
        <v>6.4534452266313096E-3</v>
      </c>
      <c r="G907" s="261">
        <v>3.5894674646700601E-3</v>
      </c>
      <c r="H907" s="261">
        <v>1.0478728117613001E-2</v>
      </c>
      <c r="I907" s="261">
        <v>2.1847240432291699E-2</v>
      </c>
      <c r="J907" s="261">
        <v>8.5188265225761802E-4</v>
      </c>
      <c r="K907" s="261">
        <v>8.9476353735461905E-4</v>
      </c>
      <c r="L907" s="261">
        <v>2.0000005732018801E-3</v>
      </c>
      <c r="M907" s="261">
        <v>2.0000005732018801E-3</v>
      </c>
      <c r="N907" s="261">
        <v>1.5750004513964799E-2</v>
      </c>
      <c r="O907" s="261">
        <v>1.5750004513964799E-2</v>
      </c>
      <c r="P907" s="261">
        <v>8.9040100561942395E-4</v>
      </c>
    </row>
    <row r="908" spans="1:16" x14ac:dyDescent="0.25">
      <c r="A908" s="259">
        <v>2034</v>
      </c>
      <c r="B908" s="259">
        <v>2022</v>
      </c>
      <c r="C908" s="260" t="str">
        <f t="shared" si="13"/>
        <v>2034_2022</v>
      </c>
      <c r="D908" s="261">
        <v>1.7303127966525941E-2</v>
      </c>
      <c r="E908" s="261">
        <v>2.6394399842578457E-2</v>
      </c>
      <c r="F908" s="261">
        <v>6.2554483746585796E-3</v>
      </c>
      <c r="G908" s="261">
        <v>3.2300715393187998E-3</v>
      </c>
      <c r="H908" s="261">
        <v>1.0214251679056501E-2</v>
      </c>
      <c r="I908" s="261">
        <v>2.0776669465195598E-2</v>
      </c>
      <c r="J908" s="261">
        <v>8.2973305312658097E-4</v>
      </c>
      <c r="K908" s="261">
        <v>8.9471958803688696E-4</v>
      </c>
      <c r="L908" s="261">
        <v>2.0000005732018801E-3</v>
      </c>
      <c r="M908" s="261">
        <v>2.0000005732018801E-3</v>
      </c>
      <c r="N908" s="261">
        <v>1.5750004513964799E-2</v>
      </c>
      <c r="O908" s="261">
        <v>1.5750004513964799E-2</v>
      </c>
      <c r="P908" s="261">
        <v>8.6724989990307204E-4</v>
      </c>
    </row>
    <row r="909" spans="1:16" x14ac:dyDescent="0.25">
      <c r="A909" s="259">
        <v>2034</v>
      </c>
      <c r="B909" s="259">
        <v>2023</v>
      </c>
      <c r="C909" s="260" t="str">
        <f t="shared" si="13"/>
        <v>2034_2023</v>
      </c>
      <c r="D909" s="261">
        <v>1.6655276328256023E-2</v>
      </c>
      <c r="E909" s="261">
        <v>2.5381223332511173E-2</v>
      </c>
      <c r="F909" s="261">
        <v>6.0441233366485703E-3</v>
      </c>
      <c r="G909" s="261">
        <v>2.7967806600971701E-3</v>
      </c>
      <c r="H909" s="261">
        <v>9.9318762456194892E-3</v>
      </c>
      <c r="I909" s="261">
        <v>1.9891825113408899E-2</v>
      </c>
      <c r="J909" s="261">
        <v>8.0608474390117296E-4</v>
      </c>
      <c r="K909" s="261">
        <v>8.9466172954351397E-4</v>
      </c>
      <c r="L909" s="261">
        <v>2.0000005732018801E-3</v>
      </c>
      <c r="M909" s="261">
        <v>2.0000005732018801E-3</v>
      </c>
      <c r="N909" s="261">
        <v>1.5750004513964799E-2</v>
      </c>
      <c r="O909" s="261">
        <v>1.5750004513964799E-2</v>
      </c>
      <c r="P909" s="261">
        <v>8.4253231907230905E-4</v>
      </c>
    </row>
    <row r="910" spans="1:16" x14ac:dyDescent="0.25">
      <c r="A910" s="259">
        <v>2034</v>
      </c>
      <c r="B910" s="259">
        <v>2024</v>
      </c>
      <c r="C910" s="260" t="str">
        <f t="shared" si="13"/>
        <v>2034_2024</v>
      </c>
      <c r="D910" s="261">
        <v>1.600750291542866E-2</v>
      </c>
      <c r="E910" s="261">
        <v>2.4366329872808717E-2</v>
      </c>
      <c r="F910" s="261">
        <v>5.8212613141397597E-3</v>
      </c>
      <c r="G910" s="261">
        <v>2.34853247833774E-3</v>
      </c>
      <c r="H910" s="261">
        <v>9.63272152780692E-3</v>
      </c>
      <c r="I910" s="261">
        <v>1.9585647549947498E-2</v>
      </c>
      <c r="J910" s="261">
        <v>7.8097488291536499E-4</v>
      </c>
      <c r="K910" s="261">
        <v>8.94670385914056E-4</v>
      </c>
      <c r="L910" s="261">
        <v>2.0000005732018801E-3</v>
      </c>
      <c r="M910" s="261">
        <v>2.0000005732018801E-3</v>
      </c>
      <c r="N910" s="261">
        <v>1.5750004513964799E-2</v>
      </c>
      <c r="O910" s="261">
        <v>1.5750004513964799E-2</v>
      </c>
      <c r="P910" s="261">
        <v>8.1628710159608101E-4</v>
      </c>
    </row>
    <row r="911" spans="1:16" x14ac:dyDescent="0.25">
      <c r="A911" s="259">
        <v>2034</v>
      </c>
      <c r="B911" s="259">
        <v>2025</v>
      </c>
      <c r="C911" s="260" t="str">
        <f t="shared" si="13"/>
        <v>2034_2025</v>
      </c>
      <c r="D911" s="261">
        <v>1.5360152388458505E-2</v>
      </c>
      <c r="E911" s="261">
        <v>2.33519138789158E-2</v>
      </c>
      <c r="F911" s="261">
        <v>5.5867984207931404E-3</v>
      </c>
      <c r="G911" s="261">
        <v>1.84982618851373E-3</v>
      </c>
      <c r="H911" s="261">
        <v>9.3170843775053792E-3</v>
      </c>
      <c r="I911" s="261">
        <v>1.9618613620716398E-2</v>
      </c>
      <c r="J911" s="261">
        <v>7.5443764030819704E-4</v>
      </c>
      <c r="K911" s="261">
        <v>8.9478733871971696E-4</v>
      </c>
      <c r="L911" s="261">
        <v>2.0000005732018801E-3</v>
      </c>
      <c r="M911" s="261">
        <v>2.0000005732018801E-3</v>
      </c>
      <c r="N911" s="261">
        <v>1.5750004513964799E-2</v>
      </c>
      <c r="O911" s="261">
        <v>1.5750004513964799E-2</v>
      </c>
      <c r="P911" s="261">
        <v>7.8854996263548601E-4</v>
      </c>
    </row>
    <row r="912" spans="1:16" x14ac:dyDescent="0.25">
      <c r="A912" s="259">
        <v>2034</v>
      </c>
      <c r="B912" s="259">
        <v>2026</v>
      </c>
      <c r="C912" s="260" t="str">
        <f t="shared" si="13"/>
        <v>2034_2026</v>
      </c>
      <c r="D912" s="261">
        <v>1.5359979653563366E-2</v>
      </c>
      <c r="E912" s="261">
        <v>2.3332820693289482E-2</v>
      </c>
      <c r="F912" s="261">
        <v>5.3352387809087699E-3</v>
      </c>
      <c r="G912" s="261">
        <v>1.8084131311521701E-3</v>
      </c>
      <c r="H912" s="261">
        <v>8.9800797114998696E-3</v>
      </c>
      <c r="I912" s="261">
        <v>1.85360523520628E-2</v>
      </c>
      <c r="J912" s="261">
        <v>7.2620637888017904E-4</v>
      </c>
      <c r="K912" s="261">
        <v>7.6367336276587103E-4</v>
      </c>
      <c r="L912" s="261">
        <v>2.0000005732018801E-3</v>
      </c>
      <c r="M912" s="261">
        <v>2.0000005732018801E-3</v>
      </c>
      <c r="N912" s="261">
        <v>1.5750004513964799E-2</v>
      </c>
      <c r="O912" s="261">
        <v>1.5750004513964799E-2</v>
      </c>
      <c r="P912" s="261">
        <v>7.5904220884005997E-4</v>
      </c>
    </row>
    <row r="913" spans="1:16" x14ac:dyDescent="0.25">
      <c r="A913" s="259">
        <v>2034</v>
      </c>
      <c r="B913" s="259">
        <v>2027</v>
      </c>
      <c r="C913" s="260" t="str">
        <f t="shared" si="13"/>
        <v>2034_2027</v>
      </c>
      <c r="D913" s="261">
        <v>1.5360783397686434E-2</v>
      </c>
      <c r="E913" s="261">
        <v>2.3324151081877978E-2</v>
      </c>
      <c r="F913" s="261">
        <v>5.0742207203650896E-3</v>
      </c>
      <c r="G913" s="261">
        <v>1.7658889796529199E-3</v>
      </c>
      <c r="H913" s="261">
        <v>8.6283495993646903E-3</v>
      </c>
      <c r="I913" s="261">
        <v>1.7465051903964701E-2</v>
      </c>
      <c r="J913" s="261">
        <v>6.9663442284764602E-4</v>
      </c>
      <c r="K913" s="261">
        <v>6.1096821388798798E-4</v>
      </c>
      <c r="L913" s="261">
        <v>2.0000005732018801E-3</v>
      </c>
      <c r="M913" s="261">
        <v>2.0000005732018801E-3</v>
      </c>
      <c r="N913" s="261">
        <v>1.5750004513964799E-2</v>
      </c>
      <c r="O913" s="261">
        <v>1.5750004513964799E-2</v>
      </c>
      <c r="P913" s="261">
        <v>7.28133140179348E-4</v>
      </c>
    </row>
    <row r="914" spans="1:16" x14ac:dyDescent="0.25">
      <c r="A914" s="259">
        <v>2034</v>
      </c>
      <c r="B914" s="259">
        <v>2028</v>
      </c>
      <c r="C914" s="260" t="str">
        <f t="shared" si="13"/>
        <v>2034_2028</v>
      </c>
      <c r="D914" s="261">
        <v>1.5360393517635997E-2</v>
      </c>
      <c r="E914" s="261">
        <v>2.3314977534670728E-2</v>
      </c>
      <c r="F914" s="261">
        <v>4.7974854362086098E-3</v>
      </c>
      <c r="G914" s="261">
        <v>1.7207052430107E-3</v>
      </c>
      <c r="H914" s="261">
        <v>8.2563446479209796E-3</v>
      </c>
      <c r="I914" s="261">
        <v>1.6406246810455001E-2</v>
      </c>
      <c r="J914" s="261">
        <v>6.6542280767214503E-4</v>
      </c>
      <c r="K914" s="261">
        <v>4.7994568210670902E-4</v>
      </c>
      <c r="L914" s="261">
        <v>2.0000005732018801E-3</v>
      </c>
      <c r="M914" s="261">
        <v>2.0000005732018801E-3</v>
      </c>
      <c r="N914" s="261">
        <v>1.5750004513964799E-2</v>
      </c>
      <c r="O914" s="261">
        <v>1.5750004513964799E-2</v>
      </c>
      <c r="P914" s="261">
        <v>6.9551027426510204E-4</v>
      </c>
    </row>
    <row r="915" spans="1:16" x14ac:dyDescent="0.25">
      <c r="A915" s="259">
        <v>2034</v>
      </c>
      <c r="B915" s="259">
        <v>2029</v>
      </c>
      <c r="C915" s="260" t="str">
        <f t="shared" si="13"/>
        <v>2034_2029</v>
      </c>
      <c r="D915" s="261">
        <v>1.5362494518097933E-2</v>
      </c>
      <c r="E915" s="261">
        <v>2.3309173428770764E-2</v>
      </c>
      <c r="F915" s="261">
        <v>4.5133623410109304E-3</v>
      </c>
      <c r="G915" s="261">
        <v>1.6742291815675301E-3</v>
      </c>
      <c r="H915" s="261">
        <v>7.8715743656915301E-3</v>
      </c>
      <c r="I915" s="261">
        <v>1.5365698237459501E-2</v>
      </c>
      <c r="J915" s="261">
        <v>6.3297368864612905E-4</v>
      </c>
      <c r="K915" s="261">
        <v>4.80105960650117E-4</v>
      </c>
      <c r="L915" s="261">
        <v>2.0000005732018801E-3</v>
      </c>
      <c r="M915" s="261">
        <v>2.0000005732018801E-3</v>
      </c>
      <c r="N915" s="261">
        <v>1.5750004513964799E-2</v>
      </c>
      <c r="O915" s="261">
        <v>1.5750004513964799E-2</v>
      </c>
      <c r="P915" s="261">
        <v>6.6159395006756296E-4</v>
      </c>
    </row>
    <row r="916" spans="1:16" x14ac:dyDescent="0.25">
      <c r="A916" s="259">
        <v>2034</v>
      </c>
      <c r="B916" s="259">
        <v>2030</v>
      </c>
      <c r="C916" s="260" t="str">
        <f t="shared" si="13"/>
        <v>2034_2030</v>
      </c>
      <c r="D916" s="261">
        <v>1.5364335685217728E-2</v>
      </c>
      <c r="E916" s="261">
        <v>2.3304173931239153E-2</v>
      </c>
      <c r="F916" s="261">
        <v>4.2155446461306098E-3</v>
      </c>
      <c r="G916" s="261">
        <v>1.62549339023213E-3</v>
      </c>
      <c r="H916" s="261">
        <v>7.4685080360033197E-3</v>
      </c>
      <c r="I916" s="261">
        <v>1.4347613773479701E-2</v>
      </c>
      <c r="J916" s="261">
        <v>5.9899495927298802E-4</v>
      </c>
      <c r="K916" s="261">
        <v>4.8025216463127901E-4</v>
      </c>
      <c r="L916" s="261">
        <v>2.0000005732018801E-3</v>
      </c>
      <c r="M916" s="261">
        <v>2.0000005732018801E-3</v>
      </c>
      <c r="N916" s="261">
        <v>1.5750004513964799E-2</v>
      </c>
      <c r="O916" s="261">
        <v>1.5750004513964799E-2</v>
      </c>
      <c r="P916" s="261">
        <v>6.2607885333054703E-4</v>
      </c>
    </row>
    <row r="917" spans="1:16" x14ac:dyDescent="0.25">
      <c r="A917" s="259">
        <v>2034</v>
      </c>
      <c r="B917" s="259">
        <v>2031</v>
      </c>
      <c r="C917" s="260" t="str">
        <f t="shared" si="13"/>
        <v>2034_2031</v>
      </c>
      <c r="D917" s="261">
        <v>1.5371736877694237E-2</v>
      </c>
      <c r="E917" s="261">
        <v>2.3305876205645362E-2</v>
      </c>
      <c r="F917" s="261">
        <v>3.91369799109746E-3</v>
      </c>
      <c r="G917" s="261">
        <v>1.57630826685772E-3</v>
      </c>
      <c r="H917" s="261">
        <v>7.0561108845773003E-3</v>
      </c>
      <c r="I917" s="261">
        <v>1.3357574551503401E-2</v>
      </c>
      <c r="J917" s="261">
        <v>5.6395343931163098E-4</v>
      </c>
      <c r="K917" s="261">
        <v>4.8094174705800202E-4</v>
      </c>
      <c r="L917" s="261">
        <v>2.0000005732018801E-3</v>
      </c>
      <c r="M917" s="261">
        <v>2.0000005732018801E-3</v>
      </c>
      <c r="N917" s="261">
        <v>1.5750004513964799E-2</v>
      </c>
      <c r="O917" s="261">
        <v>1.5750004513964799E-2</v>
      </c>
      <c r="P917" s="261">
        <v>5.8945291133097896E-4</v>
      </c>
    </row>
    <row r="918" spans="1:16" x14ac:dyDescent="0.25">
      <c r="A918" s="259">
        <v>2034</v>
      </c>
      <c r="B918" s="259">
        <v>2032</v>
      </c>
      <c r="C918" s="260" t="str">
        <f t="shared" ref="C918:C981" si="14">CONCATENATE(A918,"_",B918)</f>
        <v>2034_2032</v>
      </c>
      <c r="D918" s="261">
        <v>1.5391173108211148E-2</v>
      </c>
      <c r="E918" s="261">
        <v>2.3319837647572606E-2</v>
      </c>
      <c r="F918" s="261">
        <v>3.6144460212244002E-3</v>
      </c>
      <c r="G918" s="261">
        <v>1.5282475265456601E-3</v>
      </c>
      <c r="H918" s="261">
        <v>6.6415382195890603E-3</v>
      </c>
      <c r="I918" s="261">
        <v>1.2400261215399199E-2</v>
      </c>
      <c r="J918" s="261">
        <v>5.2822789446706501E-4</v>
      </c>
      <c r="K918" s="261">
        <v>4.8277369889710402E-4</v>
      </c>
      <c r="L918" s="261">
        <v>2.0000005732018801E-3</v>
      </c>
      <c r="M918" s="261">
        <v>2.0000005732018801E-3</v>
      </c>
      <c r="N918" s="261">
        <v>1.5750004513964799E-2</v>
      </c>
      <c r="O918" s="261">
        <v>1.5750004513964799E-2</v>
      </c>
      <c r="P918" s="261">
        <v>5.5211201587829998E-4</v>
      </c>
    </row>
    <row r="919" spans="1:16" x14ac:dyDescent="0.25">
      <c r="A919" s="259">
        <v>2034</v>
      </c>
      <c r="B919" s="259">
        <v>2033</v>
      </c>
      <c r="C919" s="260" t="str">
        <f t="shared" si="14"/>
        <v>2034_2033</v>
      </c>
      <c r="D919" s="261">
        <v>1.5421735494565117E-2</v>
      </c>
      <c r="E919" s="261">
        <v>2.3341911702990322E-2</v>
      </c>
      <c r="F919" s="261">
        <v>3.3086200171093599E-3</v>
      </c>
      <c r="G919" s="261">
        <v>1.4799260312024899E-3</v>
      </c>
      <c r="H919" s="261">
        <v>6.2175064685932998E-3</v>
      </c>
      <c r="I919" s="261">
        <v>1.1478645609222999E-2</v>
      </c>
      <c r="J919" s="261">
        <v>4.91435791371815E-4</v>
      </c>
      <c r="K919" s="261">
        <v>4.855421238723E-4</v>
      </c>
      <c r="L919" s="261">
        <v>2.0000005732018801E-3</v>
      </c>
      <c r="M919" s="261">
        <v>2.0000005732018801E-3</v>
      </c>
      <c r="N919" s="261">
        <v>1.5750004513964799E-2</v>
      </c>
      <c r="O919" s="261">
        <v>1.5750004513964799E-2</v>
      </c>
      <c r="P919" s="261">
        <v>5.1365633714362197E-4</v>
      </c>
    </row>
    <row r="920" spans="1:16" x14ac:dyDescent="0.25">
      <c r="A920" s="259">
        <v>2034</v>
      </c>
      <c r="B920" s="259">
        <v>2034</v>
      </c>
      <c r="C920" s="260" t="str">
        <f t="shared" si="14"/>
        <v>2034_2034</v>
      </c>
      <c r="D920" s="261">
        <v>1.5462177682728196E-2</v>
      </c>
      <c r="E920" s="261">
        <v>2.3372515872096086E-2</v>
      </c>
      <c r="F920" s="261">
        <v>2.9915800268475101E-3</v>
      </c>
      <c r="G920" s="261">
        <v>1.4310393925012501E-3</v>
      </c>
      <c r="H920" s="261">
        <v>5.7804504053878599E-3</v>
      </c>
      <c r="I920" s="261">
        <v>1.05942845385808E-2</v>
      </c>
      <c r="J920" s="261">
        <v>4.5337494386202298E-4</v>
      </c>
      <c r="K920" s="261">
        <v>4.8917618161076204E-4</v>
      </c>
      <c r="L920" s="261">
        <v>2.0000005732018801E-3</v>
      </c>
      <c r="M920" s="261">
        <v>2.0000005732018801E-3</v>
      </c>
      <c r="N920" s="261">
        <v>1.5750004513964799E-2</v>
      </c>
      <c r="O920" s="261">
        <v>1.5750004513964799E-2</v>
      </c>
      <c r="P920" s="261">
        <v>4.7387454700194601E-4</v>
      </c>
    </row>
    <row r="921" spans="1:16" x14ac:dyDescent="0.25">
      <c r="A921" s="259">
        <v>2035</v>
      </c>
      <c r="B921" s="259">
        <v>1991</v>
      </c>
      <c r="C921" s="260" t="str">
        <f t="shared" si="14"/>
        <v>2035_1991</v>
      </c>
      <c r="D921" s="261">
        <v>3.4005858850782056E-2</v>
      </c>
      <c r="E921" s="261">
        <v>4.9756741847385801E-2</v>
      </c>
      <c r="F921" s="261">
        <v>0.34451497201072201</v>
      </c>
      <c r="G921" s="261">
        <v>0.37112170994395599</v>
      </c>
      <c r="H921" s="261">
        <v>1.2849018444923099</v>
      </c>
      <c r="I921" s="261">
        <v>1.0682135266778501</v>
      </c>
      <c r="J921" s="261">
        <v>0.21357451536338501</v>
      </c>
      <c r="K921" s="261">
        <v>1.0599654097269399E-2</v>
      </c>
      <c r="L921" s="261">
        <v>2.0000005732018801E-3</v>
      </c>
      <c r="M921" s="261">
        <v>2.0000005732018801E-3</v>
      </c>
      <c r="N921" s="261">
        <v>1.5750004513964799E-2</v>
      </c>
      <c r="O921" s="261">
        <v>1.5750004513964799E-2</v>
      </c>
      <c r="P921" s="261">
        <v>0.22323140722524201</v>
      </c>
    </row>
    <row r="922" spans="1:16" x14ac:dyDescent="0.25">
      <c r="A922" s="259">
        <v>2035</v>
      </c>
      <c r="B922" s="259">
        <v>1992</v>
      </c>
      <c r="C922" s="260" t="str">
        <f t="shared" si="14"/>
        <v>2035_1992</v>
      </c>
      <c r="D922" s="261">
        <v>3.3869238497809602E-2</v>
      </c>
      <c r="E922" s="261">
        <v>4.9529481723103355E-2</v>
      </c>
      <c r="F922" s="261">
        <v>0.34200088542704699</v>
      </c>
      <c r="G922" s="261">
        <v>0.370438943663702</v>
      </c>
      <c r="H922" s="261">
        <v>1.2915752358436201</v>
      </c>
      <c r="I922" s="261">
        <v>1.0681775066609001</v>
      </c>
      <c r="J922" s="261">
        <v>0.21201596241993501</v>
      </c>
      <c r="K922" s="261">
        <v>1.0573148148862401E-2</v>
      </c>
      <c r="L922" s="261">
        <v>2.0000005732018801E-3</v>
      </c>
      <c r="M922" s="261">
        <v>2.0000005732018801E-3</v>
      </c>
      <c r="N922" s="261">
        <v>1.5750004513964799E-2</v>
      </c>
      <c r="O922" s="261">
        <v>1.5750004513964799E-2</v>
      </c>
      <c r="P922" s="261">
        <v>0.22160238343366501</v>
      </c>
    </row>
    <row r="923" spans="1:16" x14ac:dyDescent="0.25">
      <c r="A923" s="259">
        <v>2035</v>
      </c>
      <c r="B923" s="259">
        <v>1993</v>
      </c>
      <c r="C923" s="260" t="str">
        <f t="shared" si="14"/>
        <v>2035_1993</v>
      </c>
      <c r="D923" s="261">
        <v>2.8397314650456616E-2</v>
      </c>
      <c r="E923" s="261">
        <v>4.6206796254686093E-2</v>
      </c>
      <c r="F923" s="261">
        <v>8.9655244029202594E-2</v>
      </c>
      <c r="G923" s="261">
        <v>0.37158133837217</v>
      </c>
      <c r="H923" s="261">
        <v>1.6856029845141201</v>
      </c>
      <c r="I923" s="261">
        <v>1.06875221967682</v>
      </c>
      <c r="J923" s="261">
        <v>5.2515026750685902E-2</v>
      </c>
      <c r="K923" s="261">
        <v>1.0556660666258801E-2</v>
      </c>
      <c r="L923" s="261">
        <v>2.0000005732018801E-3</v>
      </c>
      <c r="M923" s="261">
        <v>2.0000005732018801E-3</v>
      </c>
      <c r="N923" s="261">
        <v>1.5750004513964799E-2</v>
      </c>
      <c r="O923" s="261">
        <v>1.5750004513964799E-2</v>
      </c>
      <c r="P923" s="261">
        <v>5.4889523228371997E-2</v>
      </c>
    </row>
    <row r="924" spans="1:16" x14ac:dyDescent="0.25">
      <c r="A924" s="259">
        <v>2035</v>
      </c>
      <c r="B924" s="259">
        <v>1994</v>
      </c>
      <c r="C924" s="260" t="str">
        <f t="shared" si="14"/>
        <v>2035_1994</v>
      </c>
      <c r="D924" s="261">
        <v>2.8477442878686098E-2</v>
      </c>
      <c r="E924" s="261">
        <v>4.5958644652591973E-2</v>
      </c>
      <c r="F924" s="261">
        <v>8.9800341251050603E-2</v>
      </c>
      <c r="G924" s="261">
        <v>0.37744399154318198</v>
      </c>
      <c r="H924" s="261">
        <v>1.6960256345206599</v>
      </c>
      <c r="I924" s="261">
        <v>1.05250406375118</v>
      </c>
      <c r="J924" s="261">
        <v>5.2600016586688302E-2</v>
      </c>
      <c r="K924" s="261">
        <v>1.0659215765680101E-2</v>
      </c>
      <c r="L924" s="261">
        <v>2.0000005732018801E-3</v>
      </c>
      <c r="M924" s="261">
        <v>2.0000005732018801E-3</v>
      </c>
      <c r="N924" s="261">
        <v>1.5750004513964799E-2</v>
      </c>
      <c r="O924" s="261">
        <v>1.5750004513964799E-2</v>
      </c>
      <c r="P924" s="261">
        <v>5.4978355927621701E-2</v>
      </c>
    </row>
    <row r="925" spans="1:16" x14ac:dyDescent="0.25">
      <c r="A925" s="259">
        <v>2035</v>
      </c>
      <c r="B925" s="259">
        <v>1995</v>
      </c>
      <c r="C925" s="260" t="str">
        <f t="shared" si="14"/>
        <v>2035_1995</v>
      </c>
      <c r="D925" s="261">
        <v>2.8635538881700881E-2</v>
      </c>
      <c r="E925" s="261">
        <v>4.570771477681157E-2</v>
      </c>
      <c r="F925" s="261">
        <v>9.0494764403297304E-2</v>
      </c>
      <c r="G925" s="261">
        <v>0.37985649997910698</v>
      </c>
      <c r="H925" s="261">
        <v>1.68454909026975</v>
      </c>
      <c r="I925" s="261">
        <v>1.04536183898958</v>
      </c>
      <c r="J925" s="261">
        <v>5.3006770824116499E-2</v>
      </c>
      <c r="K925" s="261">
        <v>1.07085111402405E-2</v>
      </c>
      <c r="L925" s="261">
        <v>2.0000005732018801E-3</v>
      </c>
      <c r="M925" s="261">
        <v>2.0000005732018801E-3</v>
      </c>
      <c r="N925" s="261">
        <v>1.5750004513964799E-2</v>
      </c>
      <c r="O925" s="261">
        <v>1.5750004513964799E-2</v>
      </c>
      <c r="P925" s="261">
        <v>5.5403501786721099E-2</v>
      </c>
    </row>
    <row r="926" spans="1:16" x14ac:dyDescent="0.25">
      <c r="A926" s="259">
        <v>2035</v>
      </c>
      <c r="B926" s="259">
        <v>1996</v>
      </c>
      <c r="C926" s="260" t="str">
        <f t="shared" si="14"/>
        <v>2035_1996</v>
      </c>
      <c r="D926" s="261">
        <v>2.8356645295537854E-2</v>
      </c>
      <c r="E926" s="261">
        <v>4.58242501903929E-2</v>
      </c>
      <c r="F926" s="261">
        <v>8.93393555143705E-2</v>
      </c>
      <c r="G926" s="261">
        <v>0.440676069385323</v>
      </c>
      <c r="H926" s="261">
        <v>1.70071727721285</v>
      </c>
      <c r="I926" s="261">
        <v>1.1743583763540999</v>
      </c>
      <c r="J926" s="261">
        <v>5.2329996929103603E-2</v>
      </c>
      <c r="K926" s="261">
        <v>3.05180556936529E-3</v>
      </c>
      <c r="L926" s="261">
        <v>2.0000005732018801E-3</v>
      </c>
      <c r="M926" s="261">
        <v>2.0000005732018801E-3</v>
      </c>
      <c r="N926" s="261">
        <v>1.5750004513964799E-2</v>
      </c>
      <c r="O926" s="261">
        <v>1.5750004513964799E-2</v>
      </c>
      <c r="P926" s="261">
        <v>5.46961271793154E-2</v>
      </c>
    </row>
    <row r="927" spans="1:16" x14ac:dyDescent="0.25">
      <c r="A927" s="259">
        <v>2035</v>
      </c>
      <c r="B927" s="259">
        <v>1997</v>
      </c>
      <c r="C927" s="260" t="str">
        <f t="shared" si="14"/>
        <v>2035_1997</v>
      </c>
      <c r="D927" s="261">
        <v>2.83193445946903E-2</v>
      </c>
      <c r="E927" s="261">
        <v>4.5023302641753415E-2</v>
      </c>
      <c r="F927" s="261">
        <v>8.9151791657412494E-2</v>
      </c>
      <c r="G927" s="261">
        <v>0.33193412959114899</v>
      </c>
      <c r="H927" s="261">
        <v>1.70286142767973</v>
      </c>
      <c r="I927" s="261">
        <v>0.90990199374437797</v>
      </c>
      <c r="J927" s="261">
        <v>5.22201325137839E-2</v>
      </c>
      <c r="K927" s="261">
        <v>3.0496715302290901E-3</v>
      </c>
      <c r="L927" s="261">
        <v>2.0000005732018801E-3</v>
      </c>
      <c r="M927" s="261">
        <v>2.0000005732018801E-3</v>
      </c>
      <c r="N927" s="261">
        <v>1.5750004513964799E-2</v>
      </c>
      <c r="O927" s="261">
        <v>1.5750004513964799E-2</v>
      </c>
      <c r="P927" s="261">
        <v>5.4581295182651098E-2</v>
      </c>
    </row>
    <row r="928" spans="1:16" x14ac:dyDescent="0.25">
      <c r="A928" s="259">
        <v>2035</v>
      </c>
      <c r="B928" s="259">
        <v>1998</v>
      </c>
      <c r="C928" s="260" t="str">
        <f t="shared" si="14"/>
        <v>2035_1998</v>
      </c>
      <c r="D928" s="261">
        <v>2.824019864211072E-2</v>
      </c>
      <c r="E928" s="261">
        <v>4.4019342681176979E-2</v>
      </c>
      <c r="F928" s="261">
        <v>8.8846531499151699E-2</v>
      </c>
      <c r="G928" s="261">
        <v>0.23106376735085801</v>
      </c>
      <c r="H928" s="261">
        <v>1.7102987661579101</v>
      </c>
      <c r="I928" s="261">
        <v>0.66187223418035301</v>
      </c>
      <c r="J928" s="261">
        <v>5.2041328188944198E-2</v>
      </c>
      <c r="K928" s="261">
        <v>3.0490165062285399E-3</v>
      </c>
      <c r="L928" s="261">
        <v>2.0000005732018801E-3</v>
      </c>
      <c r="M928" s="261">
        <v>2.0000005732018801E-3</v>
      </c>
      <c r="N928" s="261">
        <v>1.5750004513964799E-2</v>
      </c>
      <c r="O928" s="261">
        <v>1.5750004513964799E-2</v>
      </c>
      <c r="P928" s="261">
        <v>5.4394406119674603E-2</v>
      </c>
    </row>
    <row r="929" spans="1:16" x14ac:dyDescent="0.25">
      <c r="A929" s="259">
        <v>2035</v>
      </c>
      <c r="B929" s="259">
        <v>1999</v>
      </c>
      <c r="C929" s="260" t="str">
        <f t="shared" si="14"/>
        <v>2035_1999</v>
      </c>
      <c r="D929" s="261">
        <v>2.8272914473981298E-2</v>
      </c>
      <c r="E929" s="261">
        <v>4.3054606915824689E-2</v>
      </c>
      <c r="F929" s="261">
        <v>8.8948490031405494E-2</v>
      </c>
      <c r="G929" s="261">
        <v>0.13164993561767799</v>
      </c>
      <c r="H929" s="261">
        <v>1.70930527680186</v>
      </c>
      <c r="I929" s="261">
        <v>0.41785620905200899</v>
      </c>
      <c r="J929" s="261">
        <v>5.2101049793706299E-2</v>
      </c>
      <c r="K929" s="261">
        <v>3.0545332734873802E-3</v>
      </c>
      <c r="L929" s="261">
        <v>2.0000005732018801E-3</v>
      </c>
      <c r="M929" s="261">
        <v>2.0000005732018801E-3</v>
      </c>
      <c r="N929" s="261">
        <v>1.5750004513964799E-2</v>
      </c>
      <c r="O929" s="261">
        <v>1.5750004513964799E-2</v>
      </c>
      <c r="P929" s="261">
        <v>5.4456828070393398E-2</v>
      </c>
    </row>
    <row r="930" spans="1:16" x14ac:dyDescent="0.25">
      <c r="A930" s="259">
        <v>2035</v>
      </c>
      <c r="B930" s="259">
        <v>2000</v>
      </c>
      <c r="C930" s="260" t="str">
        <f t="shared" si="14"/>
        <v>2035_2000</v>
      </c>
      <c r="D930" s="261">
        <v>2.8268849731486235E-2</v>
      </c>
      <c r="E930" s="261">
        <v>4.3341578198775439E-2</v>
      </c>
      <c r="F930" s="261">
        <v>8.9011335014367796E-2</v>
      </c>
      <c r="G930" s="261">
        <v>3.9958249393216003E-2</v>
      </c>
      <c r="H930" s="261">
        <v>1.70965332702864</v>
      </c>
      <c r="I930" s="261">
        <v>0.19325939415620599</v>
      </c>
      <c r="J930" s="261">
        <v>5.2137860869256397E-2</v>
      </c>
      <c r="K930" s="261">
        <v>3.05253097465632E-3</v>
      </c>
      <c r="L930" s="261">
        <v>2.0000005732018801E-3</v>
      </c>
      <c r="M930" s="261">
        <v>2.0000005732018801E-3</v>
      </c>
      <c r="N930" s="261">
        <v>1.5750004513964799E-2</v>
      </c>
      <c r="O930" s="261">
        <v>1.5750004513964799E-2</v>
      </c>
      <c r="P930" s="261">
        <v>5.4495303579433003E-2</v>
      </c>
    </row>
    <row r="931" spans="1:16" x14ac:dyDescent="0.25">
      <c r="A931" s="259">
        <v>2035</v>
      </c>
      <c r="B931" s="259">
        <v>2001</v>
      </c>
      <c r="C931" s="260" t="str">
        <f t="shared" si="14"/>
        <v>2035_2001</v>
      </c>
      <c r="D931" s="261">
        <v>2.8202249106228261E-2</v>
      </c>
      <c r="E931" s="261">
        <v>4.3156564657641477E-2</v>
      </c>
      <c r="F931" s="261">
        <v>8.8760258762915503E-2</v>
      </c>
      <c r="G931" s="261">
        <v>3.7607476160903999E-2</v>
      </c>
      <c r="H931" s="261">
        <v>1.7118006965074799</v>
      </c>
      <c r="I931" s="261">
        <v>0.184606863236352</v>
      </c>
      <c r="J931" s="261">
        <v>5.1990794446045402E-2</v>
      </c>
      <c r="K931" s="261">
        <v>3.0496667680651999E-3</v>
      </c>
      <c r="L931" s="261">
        <v>2.0000005732018801E-3</v>
      </c>
      <c r="M931" s="261">
        <v>2.0000005732018801E-3</v>
      </c>
      <c r="N931" s="261">
        <v>1.5750004513964799E-2</v>
      </c>
      <c r="O931" s="261">
        <v>1.5750004513964799E-2</v>
      </c>
      <c r="P931" s="261">
        <v>5.4341587465162197E-2</v>
      </c>
    </row>
    <row r="932" spans="1:16" x14ac:dyDescent="0.25">
      <c r="A932" s="259">
        <v>2035</v>
      </c>
      <c r="B932" s="259">
        <v>2002</v>
      </c>
      <c r="C932" s="260" t="str">
        <f t="shared" si="14"/>
        <v>2035_2002</v>
      </c>
      <c r="D932" s="261">
        <v>2.8196476906057449E-2</v>
      </c>
      <c r="E932" s="261">
        <v>4.3010127853004919E-2</v>
      </c>
      <c r="F932" s="261">
        <v>8.8591566361110805E-2</v>
      </c>
      <c r="G932" s="261">
        <v>3.6366842643249103E-2</v>
      </c>
      <c r="H932" s="261">
        <v>1.7170256925957901</v>
      </c>
      <c r="I932" s="261">
        <v>0.17971540409507999</v>
      </c>
      <c r="J932" s="261">
        <v>5.1891983873509101E-2</v>
      </c>
      <c r="K932" s="261">
        <v>3.05288543171129E-3</v>
      </c>
      <c r="L932" s="261">
        <v>2.0000005732018801E-3</v>
      </c>
      <c r="M932" s="261">
        <v>2.0000005732018801E-3</v>
      </c>
      <c r="N932" s="261">
        <v>1.5750004513964799E-2</v>
      </c>
      <c r="O932" s="261">
        <v>1.5750004513964799E-2</v>
      </c>
      <c r="P932" s="261">
        <v>5.4238309117001102E-2</v>
      </c>
    </row>
    <row r="933" spans="1:16" x14ac:dyDescent="0.25">
      <c r="A933" s="259">
        <v>2035</v>
      </c>
      <c r="B933" s="259">
        <v>2003</v>
      </c>
      <c r="C933" s="260" t="str">
        <f t="shared" si="14"/>
        <v>2035_2003</v>
      </c>
      <c r="D933" s="261">
        <v>2.8112725891839073E-2</v>
      </c>
      <c r="E933" s="261">
        <v>4.3047688055028462E-2</v>
      </c>
      <c r="F933" s="261">
        <v>8.8331210232087898E-2</v>
      </c>
      <c r="G933" s="261">
        <v>3.2823853262604598E-2</v>
      </c>
      <c r="H933" s="261">
        <v>1.7186881736561299</v>
      </c>
      <c r="I933" s="261">
        <v>0.16443364501467</v>
      </c>
      <c r="J933" s="261">
        <v>5.1739481817121999E-2</v>
      </c>
      <c r="K933" s="261">
        <v>3.0581904926378998E-3</v>
      </c>
      <c r="L933" s="261">
        <v>2.0000005732018801E-3</v>
      </c>
      <c r="M933" s="261">
        <v>2.0000005732018801E-3</v>
      </c>
      <c r="N933" s="261">
        <v>1.5750004513964799E-2</v>
      </c>
      <c r="O933" s="261">
        <v>1.5750004513964799E-2</v>
      </c>
      <c r="P933" s="261">
        <v>5.4078911594342E-2</v>
      </c>
    </row>
    <row r="934" spans="1:16" x14ac:dyDescent="0.25">
      <c r="A934" s="259">
        <v>2035</v>
      </c>
      <c r="B934" s="259">
        <v>2004</v>
      </c>
      <c r="C934" s="260" t="str">
        <f t="shared" si="14"/>
        <v>2035_2004</v>
      </c>
      <c r="D934" s="261">
        <v>2.8283477431300916E-2</v>
      </c>
      <c r="E934" s="261">
        <v>4.4675308749434366E-2</v>
      </c>
      <c r="F934" s="261">
        <v>8.9076759641456796E-2</v>
      </c>
      <c r="G934" s="261">
        <v>7.8495352801549196E-3</v>
      </c>
      <c r="H934" s="261">
        <v>1.7126786422484399</v>
      </c>
      <c r="I934" s="261">
        <v>3.5007405225734999E-2</v>
      </c>
      <c r="J934" s="261">
        <v>5.2176182956033698E-2</v>
      </c>
      <c r="K934" s="261">
        <v>2.03686109034103E-4</v>
      </c>
      <c r="L934" s="261">
        <v>2.0000005732018801E-3</v>
      </c>
      <c r="M934" s="261">
        <v>2.0000005732018801E-3</v>
      </c>
      <c r="N934" s="261">
        <v>1.5750004513964799E-2</v>
      </c>
      <c r="O934" s="261">
        <v>1.5750004513964799E-2</v>
      </c>
      <c r="P934" s="261">
        <v>5.4535358420922699E-2</v>
      </c>
    </row>
    <row r="935" spans="1:16" x14ac:dyDescent="0.25">
      <c r="A935" s="259">
        <v>2035</v>
      </c>
      <c r="B935" s="259">
        <v>2005</v>
      </c>
      <c r="C935" s="260" t="str">
        <f t="shared" si="14"/>
        <v>2035_2005</v>
      </c>
      <c r="D935" s="261">
        <v>2.7097662052275647E-2</v>
      </c>
      <c r="E935" s="261">
        <v>4.2676909089562155E-2</v>
      </c>
      <c r="F935" s="261">
        <v>8.8961247206346905E-2</v>
      </c>
      <c r="G935" s="261">
        <v>7.3517897121611903E-3</v>
      </c>
      <c r="H935" s="261">
        <v>1.7126144401630801</v>
      </c>
      <c r="I935" s="261">
        <v>3.4448255188090998E-2</v>
      </c>
      <c r="J935" s="261">
        <v>5.2108522233166699E-2</v>
      </c>
      <c r="K935" s="261">
        <v>2.034998361263E-4</v>
      </c>
      <c r="L935" s="261">
        <v>2.0000005732018801E-3</v>
      </c>
      <c r="M935" s="261">
        <v>2.0000005732018801E-3</v>
      </c>
      <c r="N935" s="261">
        <v>1.5750004513964799E-2</v>
      </c>
      <c r="O935" s="261">
        <v>1.5750004513964799E-2</v>
      </c>
      <c r="P935" s="261">
        <v>5.4464638380407701E-2</v>
      </c>
    </row>
    <row r="936" spans="1:16" x14ac:dyDescent="0.25">
      <c r="A936" s="259">
        <v>2035</v>
      </c>
      <c r="B936" s="259">
        <v>2006</v>
      </c>
      <c r="C936" s="260" t="str">
        <f t="shared" si="14"/>
        <v>2035_2006</v>
      </c>
      <c r="D936" s="261">
        <v>2.7579250488562249E-2</v>
      </c>
      <c r="E936" s="261">
        <v>4.3044959729323602E-2</v>
      </c>
      <c r="F936" s="261">
        <v>8.8980197631691904E-2</v>
      </c>
      <c r="G936" s="261">
        <v>6.52889213556341E-3</v>
      </c>
      <c r="H936" s="261">
        <v>1.71204165157594</v>
      </c>
      <c r="I936" s="261">
        <v>2.9724623245181499E-2</v>
      </c>
      <c r="J936" s="261">
        <v>5.2119622332270799E-2</v>
      </c>
      <c r="K936" s="261">
        <v>2.0325017370924499E-4</v>
      </c>
      <c r="L936" s="261">
        <v>2.0000005732018801E-3</v>
      </c>
      <c r="M936" s="261">
        <v>2.0000005732018801E-3</v>
      </c>
      <c r="N936" s="261">
        <v>1.5750004513964799E-2</v>
      </c>
      <c r="O936" s="261">
        <v>1.5750004513964799E-2</v>
      </c>
      <c r="P936" s="261">
        <v>5.4476240376737303E-2</v>
      </c>
    </row>
    <row r="937" spans="1:16" x14ac:dyDescent="0.25">
      <c r="A937" s="259">
        <v>2035</v>
      </c>
      <c r="B937" s="259">
        <v>2007</v>
      </c>
      <c r="C937" s="260" t="str">
        <f t="shared" si="14"/>
        <v>2035_2007</v>
      </c>
      <c r="D937" s="261">
        <v>2.644944641736386E-2</v>
      </c>
      <c r="E937" s="261">
        <v>4.1612383787741125E-2</v>
      </c>
      <c r="F937" s="261">
        <v>8.8359282537525397E-2</v>
      </c>
      <c r="G937" s="261">
        <v>6.6763746219566603E-3</v>
      </c>
      <c r="H937" s="261">
        <v>1.7039393608506199</v>
      </c>
      <c r="I937" s="261">
        <v>3.3022780462064902E-2</v>
      </c>
      <c r="J937" s="261">
        <v>5.1755925003317702E-2</v>
      </c>
      <c r="K937" s="261">
        <v>2.0343440082100001E-4</v>
      </c>
      <c r="L937" s="261">
        <v>2.0000005732018801E-3</v>
      </c>
      <c r="M937" s="261">
        <v>2.0000005732018801E-3</v>
      </c>
      <c r="N937" s="261">
        <v>1.5750004513964799E-2</v>
      </c>
      <c r="O937" s="261">
        <v>1.5750004513964799E-2</v>
      </c>
      <c r="P937" s="261">
        <v>5.4096098268451999E-2</v>
      </c>
    </row>
    <row r="938" spans="1:16" x14ac:dyDescent="0.25">
      <c r="A938" s="259">
        <v>2035</v>
      </c>
      <c r="B938" s="259">
        <v>2008</v>
      </c>
      <c r="C938" s="260" t="str">
        <f t="shared" si="14"/>
        <v>2035_2008</v>
      </c>
      <c r="D938" s="261">
        <v>2.5860909913326249E-2</v>
      </c>
      <c r="E938" s="261">
        <v>4.0307319921889649E-2</v>
      </c>
      <c r="F938" s="261">
        <v>1.8384782725136401E-2</v>
      </c>
      <c r="G938" s="261">
        <v>6.3519571094699297E-3</v>
      </c>
      <c r="H938" s="261">
        <v>3.5662217135137599E-2</v>
      </c>
      <c r="I938" s="261">
        <v>3.3494896233108501E-2</v>
      </c>
      <c r="J938" s="261">
        <v>6.01515035151747E-3</v>
      </c>
      <c r="K938" s="261">
        <v>2.3214355780677701E-4</v>
      </c>
      <c r="L938" s="261">
        <v>2.0000005732018801E-3</v>
      </c>
      <c r="M938" s="261">
        <v>2.0000005732018801E-3</v>
      </c>
      <c r="N938" s="261">
        <v>1.5750004513964799E-2</v>
      </c>
      <c r="O938" s="261">
        <v>1.5750004513964799E-2</v>
      </c>
      <c r="P938" s="261">
        <v>6.2871287585787201E-3</v>
      </c>
    </row>
    <row r="939" spans="1:16" x14ac:dyDescent="0.25">
      <c r="A939" s="259">
        <v>2035</v>
      </c>
      <c r="B939" s="259">
        <v>2009</v>
      </c>
      <c r="C939" s="260" t="str">
        <f t="shared" si="14"/>
        <v>2035_2009</v>
      </c>
      <c r="D939" s="261">
        <v>2.5280252768716704E-2</v>
      </c>
      <c r="E939" s="261">
        <v>3.9379102729108231E-2</v>
      </c>
      <c r="F939" s="261">
        <v>1.8346193997898701E-2</v>
      </c>
      <c r="G939" s="261">
        <v>6.1218590383781604E-3</v>
      </c>
      <c r="H939" s="261">
        <v>3.5482525341598001E-2</v>
      </c>
      <c r="I939" s="261">
        <v>3.2606758335454303E-2</v>
      </c>
      <c r="J939" s="261">
        <v>5.9810762763888798E-3</v>
      </c>
      <c r="K939" s="261">
        <v>2.60825953696166E-4</v>
      </c>
      <c r="L939" s="261">
        <v>2.0000005732018801E-3</v>
      </c>
      <c r="M939" s="261">
        <v>2.0000005732018801E-3</v>
      </c>
      <c r="N939" s="261">
        <v>1.5750004513964799E-2</v>
      </c>
      <c r="O939" s="261">
        <v>1.5750004513964799E-2</v>
      </c>
      <c r="P939" s="261">
        <v>6.2515140049742898E-3</v>
      </c>
    </row>
    <row r="940" spans="1:16" x14ac:dyDescent="0.25">
      <c r="A940" s="259">
        <v>2035</v>
      </c>
      <c r="B940" s="259">
        <v>2010</v>
      </c>
      <c r="C940" s="260" t="str">
        <f t="shared" si="14"/>
        <v>2035_2010</v>
      </c>
      <c r="D940" s="261">
        <v>2.3998136109264986E-2</v>
      </c>
      <c r="E940" s="261">
        <v>3.7284941268674925E-2</v>
      </c>
      <c r="F940" s="261">
        <v>1.83497978485225E-2</v>
      </c>
      <c r="G940" s="261">
        <v>5.9004617984376399E-3</v>
      </c>
      <c r="H940" s="261">
        <v>3.54958424314573E-2</v>
      </c>
      <c r="I940" s="261">
        <v>3.2458615051151003E-2</v>
      </c>
      <c r="J940" s="261">
        <v>5.9725855432660102E-3</v>
      </c>
      <c r="K940" s="261">
        <v>3.1747980167797299E-4</v>
      </c>
      <c r="L940" s="261">
        <v>2.0000005732018801E-3</v>
      </c>
      <c r="M940" s="261">
        <v>2.0000005732018801E-3</v>
      </c>
      <c r="N940" s="261">
        <v>1.5750004513964799E-2</v>
      </c>
      <c r="O940" s="261">
        <v>1.5750004513964799E-2</v>
      </c>
      <c r="P940" s="261">
        <v>6.2426393585766696E-3</v>
      </c>
    </row>
    <row r="941" spans="1:16" x14ac:dyDescent="0.25">
      <c r="A941" s="259">
        <v>2035</v>
      </c>
      <c r="B941" s="259">
        <v>2011</v>
      </c>
      <c r="C941" s="260" t="str">
        <f t="shared" si="14"/>
        <v>2035_2011</v>
      </c>
      <c r="D941" s="261">
        <v>2.4819208183628327E-2</v>
      </c>
      <c r="E941" s="261">
        <v>3.8501084312939325E-2</v>
      </c>
      <c r="F941" s="261">
        <v>1.8110868628654901E-2</v>
      </c>
      <c r="G941" s="261">
        <v>6.3005233785618396E-3</v>
      </c>
      <c r="H941" s="261">
        <v>3.5282479795164398E-2</v>
      </c>
      <c r="I941" s="261">
        <v>3.1637017991355099E-2</v>
      </c>
      <c r="J941" s="261">
        <v>5.9348386868677298E-3</v>
      </c>
      <c r="K941" s="261">
        <v>4.3090368301189298E-4</v>
      </c>
      <c r="L941" s="261">
        <v>2.0000005732018801E-3</v>
      </c>
      <c r="M941" s="261">
        <v>2.0000005732018801E-3</v>
      </c>
      <c r="N941" s="261">
        <v>1.5750004513964799E-2</v>
      </c>
      <c r="O941" s="261">
        <v>1.5750004513964799E-2</v>
      </c>
      <c r="P941" s="261">
        <v>6.2031857568312599E-3</v>
      </c>
    </row>
    <row r="942" spans="1:16" x14ac:dyDescent="0.25">
      <c r="A942" s="259">
        <v>2035</v>
      </c>
      <c r="B942" s="259">
        <v>2012</v>
      </c>
      <c r="C942" s="260" t="str">
        <f t="shared" si="14"/>
        <v>2035_2012</v>
      </c>
      <c r="D942" s="261">
        <v>2.2690860709680783E-2</v>
      </c>
      <c r="E942" s="261">
        <v>3.5155419443361188E-2</v>
      </c>
      <c r="F942" s="261">
        <v>1.7990771964226299E-2</v>
      </c>
      <c r="G942" s="261">
        <v>5.7969387432892502E-3</v>
      </c>
      <c r="H942" s="261">
        <v>3.5160610197577102E-2</v>
      </c>
      <c r="I942" s="261">
        <v>3.1914644644048501E-2</v>
      </c>
      <c r="J942" s="261">
        <v>5.8993026912373897E-3</v>
      </c>
      <c r="K942" s="261">
        <v>6.2882170932456003E-4</v>
      </c>
      <c r="L942" s="261">
        <v>2.0000005732018801E-3</v>
      </c>
      <c r="M942" s="261">
        <v>2.0000005732018801E-3</v>
      </c>
      <c r="N942" s="261">
        <v>1.5750004513964799E-2</v>
      </c>
      <c r="O942" s="261">
        <v>1.5750004513964799E-2</v>
      </c>
      <c r="P942" s="261">
        <v>6.1660429811671597E-3</v>
      </c>
    </row>
    <row r="943" spans="1:16" x14ac:dyDescent="0.25">
      <c r="A943" s="259">
        <v>2035</v>
      </c>
      <c r="B943" s="259">
        <v>2013</v>
      </c>
      <c r="C943" s="260" t="str">
        <f t="shared" si="14"/>
        <v>2035_2013</v>
      </c>
      <c r="D943" s="261">
        <v>2.2007708134606847E-2</v>
      </c>
      <c r="E943" s="261">
        <v>3.4139281851168393E-2</v>
      </c>
      <c r="F943" s="261">
        <v>1.76509745645958E-2</v>
      </c>
      <c r="G943" s="261">
        <v>5.5580115621379298E-3</v>
      </c>
      <c r="H943" s="261">
        <v>3.4806415400383803E-2</v>
      </c>
      <c r="I943" s="261">
        <v>3.1622003614375498E-2</v>
      </c>
      <c r="J943" s="261">
        <v>5.83013274799164E-3</v>
      </c>
      <c r="K943" s="261">
        <v>9.4106253602606901E-4</v>
      </c>
      <c r="L943" s="261">
        <v>2.0000005732018801E-3</v>
      </c>
      <c r="M943" s="261">
        <v>2.0000005732018801E-3</v>
      </c>
      <c r="N943" s="261">
        <v>1.5750004513964799E-2</v>
      </c>
      <c r="O943" s="261">
        <v>1.5750004513964799E-2</v>
      </c>
      <c r="P943" s="261">
        <v>6.0937454800249098E-3</v>
      </c>
    </row>
    <row r="944" spans="1:16" x14ac:dyDescent="0.25">
      <c r="A944" s="259">
        <v>2035</v>
      </c>
      <c r="B944" s="259">
        <v>2014</v>
      </c>
      <c r="C944" s="260" t="str">
        <f t="shared" si="14"/>
        <v>2035_2014</v>
      </c>
      <c r="D944" s="261">
        <v>2.2106536524139447E-2</v>
      </c>
      <c r="E944" s="261">
        <v>3.415063969859683E-2</v>
      </c>
      <c r="F944" s="261">
        <v>1.7824911727744801E-2</v>
      </c>
      <c r="G944" s="261">
        <v>5.7129150714142199E-3</v>
      </c>
      <c r="H944" s="261">
        <v>3.4993615086691202E-2</v>
      </c>
      <c r="I944" s="261">
        <v>3.0869194617780801E-2</v>
      </c>
      <c r="J944" s="261">
        <v>5.8169383942114801E-3</v>
      </c>
      <c r="K944" s="261">
        <v>1.3137467204712601E-3</v>
      </c>
      <c r="L944" s="261">
        <v>2.0000005732018801E-3</v>
      </c>
      <c r="M944" s="261">
        <v>2.0000005732018801E-3</v>
      </c>
      <c r="N944" s="261">
        <v>1.5750004513964799E-2</v>
      </c>
      <c r="O944" s="261">
        <v>1.5750004513964799E-2</v>
      </c>
      <c r="P944" s="261">
        <v>6.0799545361159002E-3</v>
      </c>
    </row>
    <row r="945" spans="1:16" x14ac:dyDescent="0.25">
      <c r="A945" s="259">
        <v>2035</v>
      </c>
      <c r="B945" s="259">
        <v>2015</v>
      </c>
      <c r="C945" s="260" t="str">
        <f t="shared" si="14"/>
        <v>2035_2015</v>
      </c>
      <c r="D945" s="261">
        <v>2.1651806570553246E-2</v>
      </c>
      <c r="E945" s="261">
        <v>3.3495722535629872E-2</v>
      </c>
      <c r="F945" s="261">
        <v>1.7533248263948999E-2</v>
      </c>
      <c r="G945" s="261">
        <v>5.5226277882403996E-3</v>
      </c>
      <c r="H945" s="261">
        <v>3.46865527581127E-2</v>
      </c>
      <c r="I945" s="261">
        <v>3.0269182018426499E-2</v>
      </c>
      <c r="J945" s="261">
        <v>5.7408703343169E-3</v>
      </c>
      <c r="K945" s="261">
        <v>1.65983333491931E-3</v>
      </c>
      <c r="L945" s="261">
        <v>2.0000005732018801E-3</v>
      </c>
      <c r="M945" s="261">
        <v>2.0000005732018801E-3</v>
      </c>
      <c r="N945" s="261">
        <v>1.5750004513964799E-2</v>
      </c>
      <c r="O945" s="261">
        <v>1.5750004513964799E-2</v>
      </c>
      <c r="P945" s="261">
        <v>6.0004470160999E-3</v>
      </c>
    </row>
    <row r="946" spans="1:16" x14ac:dyDescent="0.25">
      <c r="A946" s="259">
        <v>2035</v>
      </c>
      <c r="B946" s="259">
        <v>2016</v>
      </c>
      <c r="C946" s="260" t="str">
        <f t="shared" si="14"/>
        <v>2035_2016</v>
      </c>
      <c r="D946" s="261">
        <v>2.1184728879619887E-2</v>
      </c>
      <c r="E946" s="261">
        <v>3.2466116032833441E-2</v>
      </c>
      <c r="F946" s="261">
        <v>1.79122655795904E-2</v>
      </c>
      <c r="G946" s="261">
        <v>5.4326448347844199E-3</v>
      </c>
      <c r="H946" s="261">
        <v>3.5111604775580701E-2</v>
      </c>
      <c r="I946" s="261">
        <v>2.9538246190229999E-2</v>
      </c>
      <c r="J946" s="261">
        <v>5.7438513160817497E-3</v>
      </c>
      <c r="K946" s="261">
        <v>1.9105429081678199E-3</v>
      </c>
      <c r="L946" s="261">
        <v>2.0000005732018801E-3</v>
      </c>
      <c r="M946" s="261">
        <v>2.0000005732018801E-3</v>
      </c>
      <c r="N946" s="261">
        <v>1.5750004513964799E-2</v>
      </c>
      <c r="O946" s="261">
        <v>1.5750004513964799E-2</v>
      </c>
      <c r="P946" s="261">
        <v>6.0035627846322399E-3</v>
      </c>
    </row>
    <row r="947" spans="1:16" x14ac:dyDescent="0.25">
      <c r="A947" s="259">
        <v>2035</v>
      </c>
      <c r="B947" s="259">
        <v>2017</v>
      </c>
      <c r="C947" s="260" t="str">
        <f t="shared" si="14"/>
        <v>2035_2017</v>
      </c>
      <c r="D947" s="261">
        <v>2.0459773617964465E-2</v>
      </c>
      <c r="E947" s="261">
        <v>3.1418265421381923E-2</v>
      </c>
      <c r="F947" s="261">
        <v>1.7500255537737999E-2</v>
      </c>
      <c r="G947" s="261">
        <v>5.3657816181486E-3</v>
      </c>
      <c r="H947" s="261">
        <v>3.4679460672587398E-2</v>
      </c>
      <c r="I947" s="261">
        <v>2.9132121832199001E-2</v>
      </c>
      <c r="J947" s="261">
        <v>5.6397128144854902E-3</v>
      </c>
      <c r="K947" s="261">
        <v>2.0410833009252699E-3</v>
      </c>
      <c r="L947" s="261">
        <v>2.0000005732018801E-3</v>
      </c>
      <c r="M947" s="261">
        <v>2.0000005732018801E-3</v>
      </c>
      <c r="N947" s="261">
        <v>1.5750004513964799E-2</v>
      </c>
      <c r="O947" s="261">
        <v>1.5750004513964799E-2</v>
      </c>
      <c r="P947" s="261">
        <v>5.8947156021015596E-3</v>
      </c>
    </row>
    <row r="948" spans="1:16" x14ac:dyDescent="0.25">
      <c r="A948" s="259">
        <v>2035</v>
      </c>
      <c r="B948" s="259">
        <v>2018</v>
      </c>
      <c r="C948" s="260" t="str">
        <f t="shared" si="14"/>
        <v>2035_2018</v>
      </c>
      <c r="D948" s="261">
        <v>1.9832290010577656E-2</v>
      </c>
      <c r="E948" s="261">
        <v>3.0420598838003965E-2</v>
      </c>
      <c r="F948" s="261">
        <v>1.7268883519104099E-2</v>
      </c>
      <c r="G948" s="261">
        <v>4.9369236891490201E-3</v>
      </c>
      <c r="H948" s="261">
        <v>3.4438681939010903E-2</v>
      </c>
      <c r="I948" s="261">
        <v>2.7193807064320501E-2</v>
      </c>
      <c r="J948" s="261">
        <v>5.5522503835503997E-3</v>
      </c>
      <c r="K948" s="261">
        <v>2.1259821690480202E-3</v>
      </c>
      <c r="L948" s="261">
        <v>2.0000005732018801E-3</v>
      </c>
      <c r="M948" s="261">
        <v>2.0000005732018801E-3</v>
      </c>
      <c r="N948" s="261">
        <v>1.5750004513964799E-2</v>
      </c>
      <c r="O948" s="261">
        <v>1.5750004513964799E-2</v>
      </c>
      <c r="P948" s="261">
        <v>5.8032985081483699E-3</v>
      </c>
    </row>
    <row r="949" spans="1:16" x14ac:dyDescent="0.25">
      <c r="A949" s="259">
        <v>2035</v>
      </c>
      <c r="B949" s="259">
        <v>2019</v>
      </c>
      <c r="C949" s="260" t="str">
        <f t="shared" si="14"/>
        <v>2035_2019</v>
      </c>
      <c r="D949" s="261">
        <v>1.9204531484498522E-2</v>
      </c>
      <c r="E949" s="261">
        <v>2.9423065222952089E-2</v>
      </c>
      <c r="F949" s="261">
        <v>1.70104062666089E-2</v>
      </c>
      <c r="G949" s="261">
        <v>4.5073467152960001E-3</v>
      </c>
      <c r="H949" s="261">
        <v>3.4169543586343103E-2</v>
      </c>
      <c r="I949" s="261">
        <v>2.53901201747419E-2</v>
      </c>
      <c r="J949" s="261">
        <v>5.4553877671732996E-3</v>
      </c>
      <c r="K949" s="261">
        <v>2.0078228241530299E-3</v>
      </c>
      <c r="L949" s="261">
        <v>2.0000005732018801E-3</v>
      </c>
      <c r="M949" s="261">
        <v>2.0000005732018801E-3</v>
      </c>
      <c r="N949" s="261">
        <v>1.5750004513964799E-2</v>
      </c>
      <c r="O949" s="261">
        <v>1.5750004513964799E-2</v>
      </c>
      <c r="P949" s="261">
        <v>5.7020561940801899E-3</v>
      </c>
    </row>
    <row r="950" spans="1:16" x14ac:dyDescent="0.25">
      <c r="A950" s="259">
        <v>2035</v>
      </c>
      <c r="B950" s="259">
        <v>2020</v>
      </c>
      <c r="C950" s="260" t="str">
        <f t="shared" si="14"/>
        <v>2035_2020</v>
      </c>
      <c r="D950" s="261">
        <v>1.8576445395330172E-2</v>
      </c>
      <c r="E950" s="261">
        <v>2.8431459808738586E-2</v>
      </c>
      <c r="F950" s="261">
        <v>1.6727103178707702E-2</v>
      </c>
      <c r="G950" s="261">
        <v>4.04899663879603E-3</v>
      </c>
      <c r="H950" s="261">
        <v>3.3874041127806599E-2</v>
      </c>
      <c r="I950" s="261">
        <v>2.3576821541437601E-2</v>
      </c>
      <c r="J950" s="261">
        <v>5.3493387669323999E-3</v>
      </c>
      <c r="K950" s="261">
        <v>1.4402218829244499E-3</v>
      </c>
      <c r="L950" s="261">
        <v>2.0000005732018801E-3</v>
      </c>
      <c r="M950" s="261">
        <v>2.0000005732018801E-3</v>
      </c>
      <c r="N950" s="261">
        <v>1.5750004513964799E-2</v>
      </c>
      <c r="O950" s="261">
        <v>1.5750004513964799E-2</v>
      </c>
      <c r="P950" s="261">
        <v>5.59121212863387E-3</v>
      </c>
    </row>
    <row r="951" spans="1:16" x14ac:dyDescent="0.25">
      <c r="A951" s="259">
        <v>2035</v>
      </c>
      <c r="B951" s="259">
        <v>2021</v>
      </c>
      <c r="C951" s="260" t="str">
        <f t="shared" si="14"/>
        <v>2035_2021</v>
      </c>
      <c r="D951" s="261">
        <v>1.7948336391767957E-2</v>
      </c>
      <c r="E951" s="261">
        <v>2.7440469483963153E-2</v>
      </c>
      <c r="F951" s="261">
        <v>6.6345838523995601E-3</v>
      </c>
      <c r="G951" s="261">
        <v>3.6320492122628098E-3</v>
      </c>
      <c r="H951" s="261">
        <v>1.07223214241241E-2</v>
      </c>
      <c r="I951" s="261">
        <v>2.24391204014933E-2</v>
      </c>
      <c r="J951" s="261">
        <v>8.72371179072067E-4</v>
      </c>
      <c r="K951" s="261">
        <v>8.9457947569664001E-4</v>
      </c>
      <c r="L951" s="261">
        <v>2.0000005732018801E-3</v>
      </c>
      <c r="M951" s="261">
        <v>2.0000005732018801E-3</v>
      </c>
      <c r="N951" s="261">
        <v>1.5750004513964799E-2</v>
      </c>
      <c r="O951" s="261">
        <v>1.5750004513964799E-2</v>
      </c>
      <c r="P951" s="261">
        <v>9.11815932699932E-4</v>
      </c>
    </row>
    <row r="952" spans="1:16" x14ac:dyDescent="0.25">
      <c r="A952" s="259">
        <v>2035</v>
      </c>
      <c r="B952" s="259">
        <v>2022</v>
      </c>
      <c r="C952" s="260" t="str">
        <f t="shared" si="14"/>
        <v>2035_2022</v>
      </c>
      <c r="D952" s="261">
        <v>1.7300451729704496E-2</v>
      </c>
      <c r="E952" s="261">
        <v>2.6423013394693436E-2</v>
      </c>
      <c r="F952" s="261">
        <v>6.4492406204621801E-3</v>
      </c>
      <c r="G952" s="261">
        <v>3.27252906990616E-3</v>
      </c>
      <c r="H952" s="261">
        <v>1.04754069053818E-2</v>
      </c>
      <c r="I952" s="261">
        <v>2.14227055259111E-2</v>
      </c>
      <c r="J952" s="261">
        <v>8.5171406877224999E-4</v>
      </c>
      <c r="K952" s="261">
        <v>8.9450359201966999E-4</v>
      </c>
      <c r="L952" s="261">
        <v>2.0000005732018801E-3</v>
      </c>
      <c r="M952" s="261">
        <v>2.0000005732018801E-3</v>
      </c>
      <c r="N952" s="261">
        <v>1.5750004513964799E-2</v>
      </c>
      <c r="O952" s="261">
        <v>1.5750004513964799E-2</v>
      </c>
      <c r="P952" s="261">
        <v>8.9022479953692701E-4</v>
      </c>
    </row>
    <row r="953" spans="1:16" x14ac:dyDescent="0.25">
      <c r="A953" s="259">
        <v>2035</v>
      </c>
      <c r="B953" s="259">
        <v>2023</v>
      </c>
      <c r="C953" s="260" t="str">
        <f t="shared" si="14"/>
        <v>2035_2023</v>
      </c>
      <c r="D953" s="261">
        <v>1.6652792167428491E-2</v>
      </c>
      <c r="E953" s="261">
        <v>2.540767348083927E-2</v>
      </c>
      <c r="F953" s="261">
        <v>6.2513803010361803E-3</v>
      </c>
      <c r="G953" s="261">
        <v>2.8382129385472001E-3</v>
      </c>
      <c r="H953" s="261">
        <v>1.02110112344045E-2</v>
      </c>
      <c r="I953" s="261">
        <v>2.0625882863996001E-2</v>
      </c>
      <c r="J953" s="261">
        <v>8.2956813722090796E-4</v>
      </c>
      <c r="K953" s="261">
        <v>8.9445924295570504E-4</v>
      </c>
      <c r="L953" s="261">
        <v>2.0000005732018801E-3</v>
      </c>
      <c r="M953" s="261">
        <v>2.0000005732018801E-3</v>
      </c>
      <c r="N953" s="261">
        <v>1.5750004513964799E-2</v>
      </c>
      <c r="O953" s="261">
        <v>1.5750004513964799E-2</v>
      </c>
      <c r="P953" s="261">
        <v>8.6707752723194805E-4</v>
      </c>
    </row>
    <row r="954" spans="1:16" x14ac:dyDescent="0.25">
      <c r="A954" s="259">
        <v>2035</v>
      </c>
      <c r="B954" s="259">
        <v>2024</v>
      </c>
      <c r="C954" s="260" t="str">
        <f t="shared" si="14"/>
        <v>2035_2024</v>
      </c>
      <c r="D954" s="261">
        <v>1.6004960807924115E-2</v>
      </c>
      <c r="E954" s="261">
        <v>2.4390024649893205E-2</v>
      </c>
      <c r="F954" s="261">
        <v>6.0402350209087996E-3</v>
      </c>
      <c r="G954" s="261">
        <v>2.3885808964748101E-3</v>
      </c>
      <c r="H954" s="261">
        <v>9.928759022477E-3</v>
      </c>
      <c r="I954" s="261">
        <v>2.04632957671303E-2</v>
      </c>
      <c r="J954" s="261">
        <v>8.05926049884704E-4</v>
      </c>
      <c r="K954" s="261">
        <v>8.9440352077984405E-4</v>
      </c>
      <c r="L954" s="261">
        <v>2.0000005732018801E-3</v>
      </c>
      <c r="M954" s="261">
        <v>2.0000005732018801E-3</v>
      </c>
      <c r="N954" s="261">
        <v>1.5750004513964799E-2</v>
      </c>
      <c r="O954" s="261">
        <v>1.5750004513964799E-2</v>
      </c>
      <c r="P954" s="261">
        <v>8.4236644961660999E-4</v>
      </c>
    </row>
    <row r="955" spans="1:16" x14ac:dyDescent="0.25">
      <c r="A955" s="259">
        <v>2035</v>
      </c>
      <c r="B955" s="259">
        <v>2025</v>
      </c>
      <c r="C955" s="260" t="str">
        <f t="shared" si="14"/>
        <v>2035_2025</v>
      </c>
      <c r="D955" s="261">
        <v>1.5357187619200232E-2</v>
      </c>
      <c r="E955" s="261">
        <v>2.3372976918358174E-2</v>
      </c>
      <c r="F955" s="261">
        <v>5.8175080428046304E-3</v>
      </c>
      <c r="G955" s="261">
        <v>1.8879504160669699E-3</v>
      </c>
      <c r="H955" s="261">
        <v>9.6296872241304499E-3</v>
      </c>
      <c r="I955" s="261">
        <v>2.0700487446761999E-2</v>
      </c>
      <c r="J955" s="261">
        <v>7.8082021132224301E-4</v>
      </c>
      <c r="K955" s="261">
        <v>8.9441073699598702E-4</v>
      </c>
      <c r="L955" s="261">
        <v>2.0000005732018801E-3</v>
      </c>
      <c r="M955" s="261">
        <v>2.0000005732018801E-3</v>
      </c>
      <c r="N955" s="261">
        <v>1.5750004513964799E-2</v>
      </c>
      <c r="O955" s="261">
        <v>1.5750004513964799E-2</v>
      </c>
      <c r="P955" s="261">
        <v>8.1612543643986299E-4</v>
      </c>
    </row>
    <row r="956" spans="1:16" x14ac:dyDescent="0.25">
      <c r="A956" s="259">
        <v>2035</v>
      </c>
      <c r="B956" s="259">
        <v>2026</v>
      </c>
      <c r="C956" s="260" t="str">
        <f t="shared" si="14"/>
        <v>2035_2026</v>
      </c>
      <c r="D956" s="261">
        <v>1.5358766753610899E-2</v>
      </c>
      <c r="E956" s="261">
        <v>2.3354466622509496E-2</v>
      </c>
      <c r="F956" s="261">
        <v>5.5832126467257196E-3</v>
      </c>
      <c r="G956" s="261">
        <v>1.84934701794155E-3</v>
      </c>
      <c r="H956" s="261">
        <v>9.3141532358490594E-3</v>
      </c>
      <c r="I956" s="261">
        <v>1.9618002185761398E-2</v>
      </c>
      <c r="J956" s="261">
        <v>7.5428785407374605E-4</v>
      </c>
      <c r="K956" s="261">
        <v>7.6362111637330403E-4</v>
      </c>
      <c r="L956" s="261">
        <v>2.0000005732018801E-3</v>
      </c>
      <c r="M956" s="261">
        <v>2.0000005732018801E-3</v>
      </c>
      <c r="N956" s="261">
        <v>1.5750004513964799E-2</v>
      </c>
      <c r="O956" s="261">
        <v>1.5750004513964799E-2</v>
      </c>
      <c r="P956" s="261">
        <v>7.8839340373218004E-4</v>
      </c>
    </row>
    <row r="957" spans="1:16" x14ac:dyDescent="0.25">
      <c r="A957" s="259">
        <v>2035</v>
      </c>
      <c r="B957" s="259">
        <v>2027</v>
      </c>
      <c r="C957" s="260" t="str">
        <f t="shared" si="14"/>
        <v>2035_2027</v>
      </c>
      <c r="D957" s="261">
        <v>1.5358590796960175E-2</v>
      </c>
      <c r="E957" s="261">
        <v>2.3335254348888723E-2</v>
      </c>
      <c r="F957" s="261">
        <v>5.3317863270494203E-3</v>
      </c>
      <c r="G957" s="261">
        <v>1.8079404248810399E-3</v>
      </c>
      <c r="H957" s="261">
        <v>8.9772327314225492E-3</v>
      </c>
      <c r="I957" s="261">
        <v>1.8535485152399198E-2</v>
      </c>
      <c r="J957" s="261">
        <v>7.2606106883034796E-4</v>
      </c>
      <c r="K957" s="261">
        <v>6.1076029225359905E-4</v>
      </c>
      <c r="L957" s="261">
        <v>2.0000005732018801E-3</v>
      </c>
      <c r="M957" s="261">
        <v>2.0000005732018801E-3</v>
      </c>
      <c r="N957" s="261">
        <v>1.5750004513964799E-2</v>
      </c>
      <c r="O957" s="261">
        <v>1.5750004513964799E-2</v>
      </c>
      <c r="P957" s="261">
        <v>7.5889032851458003E-4</v>
      </c>
    </row>
    <row r="958" spans="1:16" x14ac:dyDescent="0.25">
      <c r="A958" s="259">
        <v>2035</v>
      </c>
      <c r="B958" s="259">
        <v>2028</v>
      </c>
      <c r="C958" s="260" t="str">
        <f t="shared" si="14"/>
        <v>2035_2028</v>
      </c>
      <c r="D958" s="261">
        <v>1.535941473803225E-2</v>
      </c>
      <c r="E958" s="261">
        <v>2.332650785407903E-2</v>
      </c>
      <c r="F958" s="261">
        <v>5.0709905047146304E-3</v>
      </c>
      <c r="G958" s="261">
        <v>1.76543468089881E-3</v>
      </c>
      <c r="H958" s="261">
        <v>8.6256577397239506E-3</v>
      </c>
      <c r="I958" s="261">
        <v>1.7464544036116001E-2</v>
      </c>
      <c r="J958" s="261">
        <v>6.9649710691935002E-4</v>
      </c>
      <c r="K958" s="261">
        <v>4.7990839238532998E-4</v>
      </c>
      <c r="L958" s="261">
        <v>2.0000005732018801E-3</v>
      </c>
      <c r="M958" s="261">
        <v>2.0000005732018801E-3</v>
      </c>
      <c r="N958" s="261">
        <v>1.5750004513964799E-2</v>
      </c>
      <c r="O958" s="261">
        <v>1.5750004513964799E-2</v>
      </c>
      <c r="P958" s="261">
        <v>7.27989615434105E-4</v>
      </c>
    </row>
    <row r="959" spans="1:16" x14ac:dyDescent="0.25">
      <c r="A959" s="259">
        <v>2035</v>
      </c>
      <c r="B959" s="259">
        <v>2029</v>
      </c>
      <c r="C959" s="260" t="str">
        <f t="shared" si="14"/>
        <v>2035_2029</v>
      </c>
      <c r="D959" s="261">
        <v>1.5359010599438429E-2</v>
      </c>
      <c r="E959" s="261">
        <v>2.331723794232874E-2</v>
      </c>
      <c r="F959" s="261">
        <v>4.7944223769967997E-3</v>
      </c>
      <c r="G959" s="261">
        <v>1.7202610929376301E-3</v>
      </c>
      <c r="H959" s="261">
        <v>8.2537612634773806E-3</v>
      </c>
      <c r="I959" s="261">
        <v>1.64057882148105E-2</v>
      </c>
      <c r="J959" s="261">
        <v>6.6529119973918096E-4</v>
      </c>
      <c r="K959" s="261">
        <v>4.7980691004285102E-4</v>
      </c>
      <c r="L959" s="261">
        <v>2.0000005732018801E-3</v>
      </c>
      <c r="M959" s="261">
        <v>2.0000005732018801E-3</v>
      </c>
      <c r="N959" s="261">
        <v>1.5750004513964799E-2</v>
      </c>
      <c r="O959" s="261">
        <v>1.5750004513964799E-2</v>
      </c>
      <c r="P959" s="261">
        <v>6.9537271560541096E-4</v>
      </c>
    </row>
    <row r="960" spans="1:16" x14ac:dyDescent="0.25">
      <c r="A960" s="259">
        <v>2035</v>
      </c>
      <c r="B960" s="259">
        <v>2030</v>
      </c>
      <c r="C960" s="260" t="str">
        <f t="shared" si="14"/>
        <v>2035_2030</v>
      </c>
      <c r="D960" s="261">
        <v>1.5361114670169564E-2</v>
      </c>
      <c r="E960" s="261">
        <v>2.3311357515661817E-2</v>
      </c>
      <c r="F960" s="261">
        <v>4.5104779166925202E-3</v>
      </c>
      <c r="G960" s="261">
        <v>1.6737967543511399E-3</v>
      </c>
      <c r="H960" s="261">
        <v>7.8691046288919802E-3</v>
      </c>
      <c r="I960" s="261">
        <v>1.53652874141959E-2</v>
      </c>
      <c r="J960" s="261">
        <v>6.3284781785944496E-4</v>
      </c>
      <c r="K960" s="261">
        <v>4.7996700236731E-4</v>
      </c>
      <c r="L960" s="261">
        <v>2.0000005732018801E-3</v>
      </c>
      <c r="M960" s="261">
        <v>2.0000005732018801E-3</v>
      </c>
      <c r="N960" s="261">
        <v>1.5750004513964799E-2</v>
      </c>
      <c r="O960" s="261">
        <v>1.5750004513964799E-2</v>
      </c>
      <c r="P960" s="261">
        <v>6.6146238796244898E-4</v>
      </c>
    </row>
    <row r="961" spans="1:16" x14ac:dyDescent="0.25">
      <c r="A961" s="259">
        <v>2035</v>
      </c>
      <c r="B961" s="259">
        <v>2031</v>
      </c>
      <c r="C961" s="260" t="str">
        <f t="shared" si="14"/>
        <v>2035_2031</v>
      </c>
      <c r="D961" s="261">
        <v>1.536294610365734E-2</v>
      </c>
      <c r="E961" s="261">
        <v>2.3306279596634318E-2</v>
      </c>
      <c r="F961" s="261">
        <v>4.2128619466844097E-3</v>
      </c>
      <c r="G961" s="261">
        <v>1.6250742930985101E-3</v>
      </c>
      <c r="H961" s="261">
        <v>7.4661676167358196E-3</v>
      </c>
      <c r="I961" s="261">
        <v>1.43472410197109E-2</v>
      </c>
      <c r="J961" s="261">
        <v>5.9887573613047604E-4</v>
      </c>
      <c r="K961" s="261">
        <v>4.8011304597910502E-4</v>
      </c>
      <c r="L961" s="261">
        <v>2.0000005732018801E-3</v>
      </c>
      <c r="M961" s="261">
        <v>2.0000005732018801E-3</v>
      </c>
      <c r="N961" s="261">
        <v>1.5750004513964799E-2</v>
      </c>
      <c r="O961" s="261">
        <v>1.5750004513964799E-2</v>
      </c>
      <c r="P961" s="261">
        <v>6.2595423944657505E-4</v>
      </c>
    </row>
    <row r="962" spans="1:16" x14ac:dyDescent="0.25">
      <c r="A962" s="259">
        <v>2035</v>
      </c>
      <c r="B962" s="259">
        <v>2032</v>
      </c>
      <c r="C962" s="260" t="str">
        <f t="shared" si="14"/>
        <v>2035_2032</v>
      </c>
      <c r="D962" s="261">
        <v>1.5370343052160368E-2</v>
      </c>
      <c r="E962" s="261">
        <v>2.3307894297229188E-2</v>
      </c>
      <c r="F962" s="261">
        <v>3.9111903738419896E-3</v>
      </c>
      <c r="G962" s="261">
        <v>1.57589856570903E-3</v>
      </c>
      <c r="H962" s="261">
        <v>7.0538810481866002E-3</v>
      </c>
      <c r="I962" s="261">
        <v>1.33572302648674E-2</v>
      </c>
      <c r="J962" s="261">
        <v>5.6384018722747595E-4</v>
      </c>
      <c r="K962" s="261">
        <v>4.8080159126489403E-4</v>
      </c>
      <c r="L962" s="261">
        <v>2.0000005732018801E-3</v>
      </c>
      <c r="M962" s="261">
        <v>2.0000005732018801E-3</v>
      </c>
      <c r="N962" s="261">
        <v>1.5750004513964799E-2</v>
      </c>
      <c r="O962" s="261">
        <v>1.5750004513964799E-2</v>
      </c>
      <c r="P962" s="261">
        <v>5.8933453849012798E-4</v>
      </c>
    </row>
    <row r="963" spans="1:16" x14ac:dyDescent="0.25">
      <c r="A963" s="259">
        <v>2035</v>
      </c>
      <c r="B963" s="259">
        <v>2033</v>
      </c>
      <c r="C963" s="260" t="str">
        <f t="shared" si="14"/>
        <v>2035_2033</v>
      </c>
      <c r="D963" s="261">
        <v>1.5389762592821276E-2</v>
      </c>
      <c r="E963" s="261">
        <v>2.3321773325701043E-2</v>
      </c>
      <c r="F963" s="261">
        <v>3.6121057172616398E-3</v>
      </c>
      <c r="G963" s="261">
        <v>1.5278441373652899E-3</v>
      </c>
      <c r="H963" s="261">
        <v>6.6394041141545797E-3</v>
      </c>
      <c r="I963" s="261">
        <v>1.23999410517255E-2</v>
      </c>
      <c r="J963" s="261">
        <v>5.2811972628674598E-4</v>
      </c>
      <c r="K963" s="261">
        <v>4.8263115204831097E-4</v>
      </c>
      <c r="L963" s="261">
        <v>2.0000005732018801E-3</v>
      </c>
      <c r="M963" s="261">
        <v>2.0000005732018801E-3</v>
      </c>
      <c r="N963" s="261">
        <v>1.5750004513964799E-2</v>
      </c>
      <c r="O963" s="261">
        <v>1.5750004513964799E-2</v>
      </c>
      <c r="P963" s="261">
        <v>5.5199895681285502E-4</v>
      </c>
    </row>
    <row r="964" spans="1:16" x14ac:dyDescent="0.25">
      <c r="A964" s="259">
        <v>2035</v>
      </c>
      <c r="B964" s="259">
        <v>2034</v>
      </c>
      <c r="C964" s="260" t="str">
        <f t="shared" si="14"/>
        <v>2035_2034</v>
      </c>
      <c r="D964" s="261">
        <v>1.5420245892631204E-2</v>
      </c>
      <c r="E964" s="261">
        <v>2.3343715557035974E-2</v>
      </c>
      <c r="F964" s="261">
        <v>3.3064236163844402E-3</v>
      </c>
      <c r="G964" s="261">
        <v>1.4795176156478199E-3</v>
      </c>
      <c r="H964" s="261">
        <v>6.2154424096044396E-3</v>
      </c>
      <c r="I964" s="261">
        <v>1.1478333783427001E-2</v>
      </c>
      <c r="J964" s="261">
        <v>4.9133159443262499E-4</v>
      </c>
      <c r="K964" s="261">
        <v>4.8539356607862601E-4</v>
      </c>
      <c r="L964" s="261">
        <v>2.0000005732018801E-3</v>
      </c>
      <c r="M964" s="261">
        <v>2.0000005732018801E-3</v>
      </c>
      <c r="N964" s="261">
        <v>1.5750004513964799E-2</v>
      </c>
      <c r="O964" s="261">
        <v>1.5750004513964799E-2</v>
      </c>
      <c r="P964" s="261">
        <v>5.1354742888120902E-4</v>
      </c>
    </row>
    <row r="965" spans="1:16" x14ac:dyDescent="0.25">
      <c r="A965" s="259">
        <v>2035</v>
      </c>
      <c r="B965" s="259">
        <v>2035</v>
      </c>
      <c r="C965" s="260" t="str">
        <f t="shared" si="14"/>
        <v>2035_2035</v>
      </c>
      <c r="D965" s="261">
        <v>1.5460679629876304E-2</v>
      </c>
      <c r="E965" s="261">
        <v>2.337425348920092E-2</v>
      </c>
      <c r="F965" s="261">
        <v>2.9896059308705801E-3</v>
      </c>
      <c r="G965" s="261">
        <v>1.4306406342895399E-3</v>
      </c>
      <c r="H965" s="261">
        <v>5.7785241276913099E-3</v>
      </c>
      <c r="I965" s="261">
        <v>1.0593996573325701E-2</v>
      </c>
      <c r="J965" s="261">
        <v>4.5327807094003498E-4</v>
      </c>
      <c r="K965" s="261">
        <v>4.8902638470581304E-4</v>
      </c>
      <c r="L965" s="261">
        <v>2.0000005732018801E-3</v>
      </c>
      <c r="M965" s="261">
        <v>2.0000005732018801E-3</v>
      </c>
      <c r="N965" s="261">
        <v>1.5750004513964799E-2</v>
      </c>
      <c r="O965" s="261">
        <v>1.5750004513964799E-2</v>
      </c>
      <c r="P965" s="261">
        <v>4.7377329391629297E-4</v>
      </c>
    </row>
    <row r="966" spans="1:16" x14ac:dyDescent="0.25">
      <c r="A966" s="259">
        <v>2036</v>
      </c>
      <c r="B966" s="259">
        <v>1992</v>
      </c>
      <c r="C966" s="260" t="str">
        <f t="shared" si="14"/>
        <v>2036_1992</v>
      </c>
      <c r="D966" s="261">
        <v>3.3868727236957566E-2</v>
      </c>
      <c r="E966" s="261">
        <v>4.9788040446340998E-2</v>
      </c>
      <c r="F966" s="261">
        <v>0.34201453916420299</v>
      </c>
      <c r="G966" s="261">
        <v>0.37063477717412902</v>
      </c>
      <c r="H966" s="261">
        <v>1.29186077556698</v>
      </c>
      <c r="I966" s="261">
        <v>1.0685960564557599</v>
      </c>
      <c r="J966" s="261">
        <v>0.21202442675540001</v>
      </c>
      <c r="K966" s="261">
        <v>1.0577576771563299E-2</v>
      </c>
      <c r="L966" s="261">
        <v>2.0000005732018801E-3</v>
      </c>
      <c r="M966" s="261">
        <v>2.0000005732018801E-3</v>
      </c>
      <c r="N966" s="261">
        <v>1.5750004513964799E-2</v>
      </c>
      <c r="O966" s="261">
        <v>1.5750004513964799E-2</v>
      </c>
      <c r="P966" s="261">
        <v>0.22161123048882</v>
      </c>
    </row>
    <row r="967" spans="1:16" x14ac:dyDescent="0.25">
      <c r="A967" s="259">
        <v>2036</v>
      </c>
      <c r="B967" s="259">
        <v>1993</v>
      </c>
      <c r="C967" s="260" t="str">
        <f t="shared" si="14"/>
        <v>2036_1993</v>
      </c>
      <c r="D967" s="261">
        <v>2.8431967051960907E-2</v>
      </c>
      <c r="E967" s="261">
        <v>4.6444206601978122E-2</v>
      </c>
      <c r="F967" s="261">
        <v>8.9815527993066802E-2</v>
      </c>
      <c r="G967" s="261">
        <v>0.37168071777936601</v>
      </c>
      <c r="H967" s="261">
        <v>1.68560040737938</v>
      </c>
      <c r="I967" s="261">
        <v>1.0691940146227901</v>
      </c>
      <c r="J967" s="261">
        <v>5.2608912130634101E-2</v>
      </c>
      <c r="K967" s="261">
        <v>1.05588738062504E-2</v>
      </c>
      <c r="L967" s="261">
        <v>2.0000005732018801E-3</v>
      </c>
      <c r="M967" s="261">
        <v>2.0000005732018801E-3</v>
      </c>
      <c r="N967" s="261">
        <v>1.5750004513964799E-2</v>
      </c>
      <c r="O967" s="261">
        <v>1.5750004513964799E-2</v>
      </c>
      <c r="P967" s="261">
        <v>5.4987653688591299E-2</v>
      </c>
    </row>
    <row r="968" spans="1:16" x14ac:dyDescent="0.25">
      <c r="A968" s="259">
        <v>2036</v>
      </c>
      <c r="B968" s="259">
        <v>1994</v>
      </c>
      <c r="C968" s="260" t="str">
        <f t="shared" si="14"/>
        <v>2036_1994</v>
      </c>
      <c r="D968" s="261">
        <v>2.8475573858555397E-2</v>
      </c>
      <c r="E968" s="261">
        <v>4.6197791766773334E-2</v>
      </c>
      <c r="F968" s="261">
        <v>8.9792153315320894E-2</v>
      </c>
      <c r="G968" s="261">
        <v>0.37752478362809999</v>
      </c>
      <c r="H968" s="261">
        <v>1.6966145508482899</v>
      </c>
      <c r="I968" s="261">
        <v>1.0527571442989501</v>
      </c>
      <c r="J968" s="261">
        <v>5.2595220551960697E-2</v>
      </c>
      <c r="K968" s="261">
        <v>1.0660260572023499E-2</v>
      </c>
      <c r="L968" s="261">
        <v>2.0000005732018801E-3</v>
      </c>
      <c r="M968" s="261">
        <v>2.0000005732018801E-3</v>
      </c>
      <c r="N968" s="261">
        <v>1.5750004513964799E-2</v>
      </c>
      <c r="O968" s="261">
        <v>1.5750004513964799E-2</v>
      </c>
      <c r="P968" s="261">
        <v>5.49733430374858E-2</v>
      </c>
    </row>
    <row r="969" spans="1:16" x14ac:dyDescent="0.25">
      <c r="A969" s="259">
        <v>2036</v>
      </c>
      <c r="B969" s="259">
        <v>1995</v>
      </c>
      <c r="C969" s="260" t="str">
        <f t="shared" si="14"/>
        <v>2036_1995</v>
      </c>
      <c r="D969" s="261">
        <v>2.8638083250600809E-2</v>
      </c>
      <c r="E969" s="261">
        <v>4.5934471669149865E-2</v>
      </c>
      <c r="F969" s="261">
        <v>9.05066796861662E-2</v>
      </c>
      <c r="G969" s="261">
        <v>0.37986948607862703</v>
      </c>
      <c r="H969" s="261">
        <v>1.6846981693440199</v>
      </c>
      <c r="I969" s="261">
        <v>1.04555469784904</v>
      </c>
      <c r="J969" s="261">
        <v>5.3013750130295099E-2</v>
      </c>
      <c r="K969" s="261">
        <v>1.07078091390331E-2</v>
      </c>
      <c r="L969" s="261">
        <v>2.0000005732018801E-3</v>
      </c>
      <c r="M969" s="261">
        <v>2.0000005732018801E-3</v>
      </c>
      <c r="N969" s="261">
        <v>1.5750004513964799E-2</v>
      </c>
      <c r="O969" s="261">
        <v>1.5750004513964799E-2</v>
      </c>
      <c r="P969" s="261">
        <v>5.54107966661549E-2</v>
      </c>
    </row>
    <row r="970" spans="1:16" x14ac:dyDescent="0.25">
      <c r="A970" s="259">
        <v>2036</v>
      </c>
      <c r="B970" s="259">
        <v>1996</v>
      </c>
      <c r="C970" s="260" t="str">
        <f t="shared" si="14"/>
        <v>2036_1996</v>
      </c>
      <c r="D970" s="261">
        <v>2.8363957718686085E-2</v>
      </c>
      <c r="E970" s="261">
        <v>4.6053833111262696E-2</v>
      </c>
      <c r="F970" s="261">
        <v>8.9377621637016E-2</v>
      </c>
      <c r="G970" s="261">
        <v>0.44081241661529602</v>
      </c>
      <c r="H970" s="261">
        <v>1.70063702806836</v>
      </c>
      <c r="I970" s="261">
        <v>1.17462868307765</v>
      </c>
      <c r="J970" s="261">
        <v>5.2352411083190498E-2</v>
      </c>
      <c r="K970" s="261">
        <v>3.0524868277849002E-3</v>
      </c>
      <c r="L970" s="261">
        <v>2.0000005732018801E-3</v>
      </c>
      <c r="M970" s="261">
        <v>2.0000005732018801E-3</v>
      </c>
      <c r="N970" s="261">
        <v>1.5750004513964799E-2</v>
      </c>
      <c r="O970" s="261">
        <v>1.5750004513964799E-2</v>
      </c>
      <c r="P970" s="261">
        <v>5.4719554801988902E-2</v>
      </c>
    </row>
    <row r="971" spans="1:16" x14ac:dyDescent="0.25">
      <c r="A971" s="259">
        <v>2036</v>
      </c>
      <c r="B971" s="259">
        <v>1997</v>
      </c>
      <c r="C971" s="260" t="str">
        <f t="shared" si="14"/>
        <v>2036_1997</v>
      </c>
      <c r="D971" s="261">
        <v>2.8318223903796954E-2</v>
      </c>
      <c r="E971" s="261">
        <v>4.5236305983567919E-2</v>
      </c>
      <c r="F971" s="261">
        <v>8.9153193980043496E-2</v>
      </c>
      <c r="G971" s="261">
        <v>0.33193956428806198</v>
      </c>
      <c r="H971" s="261">
        <v>1.7031675290905</v>
      </c>
      <c r="I971" s="261">
        <v>0.91007959652177695</v>
      </c>
      <c r="J971" s="261">
        <v>5.2220953915937E-2</v>
      </c>
      <c r="K971" s="261">
        <v>3.0493911067060201E-3</v>
      </c>
      <c r="L971" s="261">
        <v>2.0000005732018801E-3</v>
      </c>
      <c r="M971" s="261">
        <v>2.0000005732018801E-3</v>
      </c>
      <c r="N971" s="261">
        <v>1.5750004513964799E-2</v>
      </c>
      <c r="O971" s="261">
        <v>1.5750004513964799E-2</v>
      </c>
      <c r="P971" s="261">
        <v>5.4582153724964701E-2</v>
      </c>
    </row>
    <row r="972" spans="1:16" x14ac:dyDescent="0.25">
      <c r="A972" s="259">
        <v>2036</v>
      </c>
      <c r="B972" s="259">
        <v>1998</v>
      </c>
      <c r="C972" s="260" t="str">
        <f t="shared" si="14"/>
        <v>2036_1998</v>
      </c>
      <c r="D972" s="261">
        <v>2.8239952690193283E-2</v>
      </c>
      <c r="E972" s="261">
        <v>4.422249780325109E-2</v>
      </c>
      <c r="F972" s="261">
        <v>8.8845515528916605E-2</v>
      </c>
      <c r="G972" s="261">
        <v>0.23112952760084801</v>
      </c>
      <c r="H972" s="261">
        <v>1.71064978328946</v>
      </c>
      <c r="I972" s="261">
        <v>0.66197020329590806</v>
      </c>
      <c r="J972" s="261">
        <v>5.2040733090412503E-2</v>
      </c>
      <c r="K972" s="261">
        <v>3.0497415657516698E-3</v>
      </c>
      <c r="L972" s="261">
        <v>2.0000005732018801E-3</v>
      </c>
      <c r="M972" s="261">
        <v>2.0000005732018801E-3</v>
      </c>
      <c r="N972" s="261">
        <v>1.5750004513964799E-2</v>
      </c>
      <c r="O972" s="261">
        <v>1.5750004513964799E-2</v>
      </c>
      <c r="P972" s="261">
        <v>5.4393784113427997E-2</v>
      </c>
    </row>
    <row r="973" spans="1:16" x14ac:dyDescent="0.25">
      <c r="A973" s="259">
        <v>2036</v>
      </c>
      <c r="B973" s="259">
        <v>1999</v>
      </c>
      <c r="C973" s="260" t="str">
        <f t="shared" si="14"/>
        <v>2036_1999</v>
      </c>
      <c r="D973" s="261">
        <v>2.8275339687380566E-2</v>
      </c>
      <c r="E973" s="261">
        <v>4.3237533410562405E-2</v>
      </c>
      <c r="F973" s="261">
        <v>8.8959364391904799E-2</v>
      </c>
      <c r="G973" s="261">
        <v>0.13162585259540499</v>
      </c>
      <c r="H973" s="261">
        <v>1.70965328634057</v>
      </c>
      <c r="I973" s="261">
        <v>0.41790201147860401</v>
      </c>
      <c r="J973" s="261">
        <v>5.2107419385788799E-2</v>
      </c>
      <c r="K973" s="261">
        <v>3.0536056994110998E-3</v>
      </c>
      <c r="L973" s="261">
        <v>2.0000005732018801E-3</v>
      </c>
      <c r="M973" s="261">
        <v>2.0000005732018801E-3</v>
      </c>
      <c r="N973" s="261">
        <v>1.5750004513964799E-2</v>
      </c>
      <c r="O973" s="261">
        <v>1.5750004513964799E-2</v>
      </c>
      <c r="P973" s="261">
        <v>5.44634856671651E-2</v>
      </c>
    </row>
    <row r="974" spans="1:16" x14ac:dyDescent="0.25">
      <c r="A974" s="259">
        <v>2036</v>
      </c>
      <c r="B974" s="259">
        <v>2000</v>
      </c>
      <c r="C974" s="260" t="str">
        <f t="shared" si="14"/>
        <v>2036_2000</v>
      </c>
      <c r="D974" s="261">
        <v>2.8267081047683468E-2</v>
      </c>
      <c r="E974" s="261">
        <v>4.3519664901136554E-2</v>
      </c>
      <c r="F974" s="261">
        <v>8.90124240073117E-2</v>
      </c>
      <c r="G974" s="261">
        <v>3.9963994823648298E-2</v>
      </c>
      <c r="H974" s="261">
        <v>1.7096441714228501</v>
      </c>
      <c r="I974" s="261">
        <v>0.19328986895813499</v>
      </c>
      <c r="J974" s="261">
        <v>5.2138498740405999E-2</v>
      </c>
      <c r="K974" s="261">
        <v>3.05278181585479E-3</v>
      </c>
      <c r="L974" s="261">
        <v>2.0000005732018801E-3</v>
      </c>
      <c r="M974" s="261">
        <v>2.0000005732018801E-3</v>
      </c>
      <c r="N974" s="261">
        <v>1.5750004513964799E-2</v>
      </c>
      <c r="O974" s="261">
        <v>1.5750004513964799E-2</v>
      </c>
      <c r="P974" s="261">
        <v>5.4495970292285499E-2</v>
      </c>
    </row>
    <row r="975" spans="1:16" x14ac:dyDescent="0.25">
      <c r="A975" s="259">
        <v>2036</v>
      </c>
      <c r="B975" s="259">
        <v>2001</v>
      </c>
      <c r="C975" s="260" t="str">
        <f t="shared" si="14"/>
        <v>2036_2001</v>
      </c>
      <c r="D975" s="261">
        <v>2.82002516159734E-2</v>
      </c>
      <c r="E975" s="261">
        <v>4.3320898150186748E-2</v>
      </c>
      <c r="F975" s="261">
        <v>8.8763325491798301E-2</v>
      </c>
      <c r="G975" s="261">
        <v>3.7604887919491702E-2</v>
      </c>
      <c r="H975" s="261">
        <v>1.71172376369783</v>
      </c>
      <c r="I975" s="261">
        <v>0.18464241789244801</v>
      </c>
      <c r="J975" s="261">
        <v>5.1992590764276002E-2</v>
      </c>
      <c r="K975" s="261">
        <v>3.0490439192067398E-3</v>
      </c>
      <c r="L975" s="261">
        <v>2.0000005732018801E-3</v>
      </c>
      <c r="M975" s="261">
        <v>2.0000005732018801E-3</v>
      </c>
      <c r="N975" s="261">
        <v>1.5750004513964799E-2</v>
      </c>
      <c r="O975" s="261">
        <v>1.5750004513964799E-2</v>
      </c>
      <c r="P975" s="261">
        <v>5.4343465004932E-2</v>
      </c>
    </row>
    <row r="976" spans="1:16" x14ac:dyDescent="0.25">
      <c r="A976" s="259">
        <v>2036</v>
      </c>
      <c r="B976" s="259">
        <v>2002</v>
      </c>
      <c r="C976" s="260" t="str">
        <f t="shared" si="14"/>
        <v>2036_2002</v>
      </c>
      <c r="D976" s="261">
        <v>2.8198670042008874E-2</v>
      </c>
      <c r="E976" s="261">
        <v>4.3166358904896347E-2</v>
      </c>
      <c r="F976" s="261">
        <v>8.8607693644049204E-2</v>
      </c>
      <c r="G976" s="261">
        <v>3.6380025177090901E-2</v>
      </c>
      <c r="H976" s="261">
        <v>1.7168445970836601</v>
      </c>
      <c r="I976" s="261">
        <v>0.179735892993342</v>
      </c>
      <c r="J976" s="261">
        <v>5.1901430333714499E-2</v>
      </c>
      <c r="K976" s="261">
        <v>3.05394308108747E-3</v>
      </c>
      <c r="L976" s="261">
        <v>2.0000005732018801E-3</v>
      </c>
      <c r="M976" s="261">
        <v>2.0000005732018801E-3</v>
      </c>
      <c r="N976" s="261">
        <v>1.5750004513964799E-2</v>
      </c>
      <c r="O976" s="261">
        <v>1.5750004513964799E-2</v>
      </c>
      <c r="P976" s="261">
        <v>5.4248182704218897E-2</v>
      </c>
    </row>
    <row r="977" spans="1:16" x14ac:dyDescent="0.25">
      <c r="A977" s="259">
        <v>2036</v>
      </c>
      <c r="B977" s="259">
        <v>2003</v>
      </c>
      <c r="C977" s="260" t="str">
        <f t="shared" si="14"/>
        <v>2036_2003</v>
      </c>
      <c r="D977" s="261">
        <v>2.8117803399415026E-2</v>
      </c>
      <c r="E977" s="261">
        <v>4.3193381728789004E-2</v>
      </c>
      <c r="F977" s="261">
        <v>8.8359005928538001E-2</v>
      </c>
      <c r="G977" s="261">
        <v>3.2828960382740302E-2</v>
      </c>
      <c r="H977" s="261">
        <v>1.71843942186952</v>
      </c>
      <c r="I977" s="261">
        <v>0.16444574744246299</v>
      </c>
      <c r="J977" s="261">
        <v>5.1755762981246102E-2</v>
      </c>
      <c r="K977" s="261">
        <v>3.0583025780505598E-3</v>
      </c>
      <c r="L977" s="261">
        <v>2.0000005732018801E-3</v>
      </c>
      <c r="M977" s="261">
        <v>2.0000005732018801E-3</v>
      </c>
      <c r="N977" s="261">
        <v>1.5750004513964799E-2</v>
      </c>
      <c r="O977" s="261">
        <v>1.5750004513964799E-2</v>
      </c>
      <c r="P977" s="261">
        <v>5.4095928920461202E-2</v>
      </c>
    </row>
    <row r="978" spans="1:16" x14ac:dyDescent="0.25">
      <c r="A978" s="259">
        <v>2036</v>
      </c>
      <c r="B978" s="259">
        <v>2004</v>
      </c>
      <c r="C978" s="260" t="str">
        <f t="shared" si="14"/>
        <v>2036_2004</v>
      </c>
      <c r="D978" s="261">
        <v>2.8283251656422582E-2</v>
      </c>
      <c r="E978" s="261">
        <v>4.4816675114870842E-2</v>
      </c>
      <c r="F978" s="261">
        <v>8.9077338504828601E-2</v>
      </c>
      <c r="G978" s="261">
        <v>7.8520171516045598E-3</v>
      </c>
      <c r="H978" s="261">
        <v>1.71262142716968</v>
      </c>
      <c r="I978" s="261">
        <v>3.5011374133187001E-2</v>
      </c>
      <c r="J978" s="261">
        <v>5.21765220218161E-2</v>
      </c>
      <c r="K978" s="261">
        <v>2.03726331549621E-4</v>
      </c>
      <c r="L978" s="261">
        <v>2.0000005732018801E-3</v>
      </c>
      <c r="M978" s="261">
        <v>2.0000005732018801E-3</v>
      </c>
      <c r="N978" s="261">
        <v>1.5750004513964799E-2</v>
      </c>
      <c r="O978" s="261">
        <v>1.5750004513964799E-2</v>
      </c>
      <c r="P978" s="261">
        <v>5.4535712817755197E-2</v>
      </c>
    </row>
    <row r="979" spans="1:16" x14ac:dyDescent="0.25">
      <c r="A979" s="259">
        <v>2036</v>
      </c>
      <c r="B979" s="259">
        <v>2005</v>
      </c>
      <c r="C979" s="260" t="str">
        <f t="shared" si="14"/>
        <v>2036_2005</v>
      </c>
      <c r="D979" s="261">
        <v>2.7097248612406911E-2</v>
      </c>
      <c r="E979" s="261">
        <v>4.2801728387876492E-2</v>
      </c>
      <c r="F979" s="261">
        <v>8.89615287686715E-2</v>
      </c>
      <c r="G979" s="261">
        <v>7.3548921730922099E-3</v>
      </c>
      <c r="H979" s="261">
        <v>1.7125723701209199</v>
      </c>
      <c r="I979" s="261">
        <v>3.4450812454636499E-2</v>
      </c>
      <c r="J979" s="261">
        <v>5.2108687156626199E-2</v>
      </c>
      <c r="K979" s="261">
        <v>2.0356542157868001E-4</v>
      </c>
      <c r="L979" s="261">
        <v>2.0000005732018801E-3</v>
      </c>
      <c r="M979" s="261">
        <v>2.0000005732018801E-3</v>
      </c>
      <c r="N979" s="261">
        <v>1.5750004513964799E-2</v>
      </c>
      <c r="O979" s="261">
        <v>1.5750004513964799E-2</v>
      </c>
      <c r="P979" s="261">
        <v>5.4464810760974099E-2</v>
      </c>
    </row>
    <row r="980" spans="1:16" x14ac:dyDescent="0.25">
      <c r="A980" s="259">
        <v>2036</v>
      </c>
      <c r="B980" s="259">
        <v>2006</v>
      </c>
      <c r="C980" s="260" t="str">
        <f t="shared" si="14"/>
        <v>2036_2006</v>
      </c>
      <c r="D980" s="261">
        <v>2.7586016385101907E-2</v>
      </c>
      <c r="E980" s="261">
        <v>4.3166868347882151E-2</v>
      </c>
      <c r="F980" s="261">
        <v>8.9018726908936599E-2</v>
      </c>
      <c r="G980" s="261">
        <v>6.5332587871784796E-3</v>
      </c>
      <c r="H980" s="261">
        <v>1.7116281823648301</v>
      </c>
      <c r="I980" s="261">
        <v>2.97279462526246E-2</v>
      </c>
      <c r="J980" s="261">
        <v>5.2142190627601399E-2</v>
      </c>
      <c r="K980" s="261">
        <v>2.0337604794889099E-4</v>
      </c>
      <c r="L980" s="261">
        <v>2.0000005732018801E-3</v>
      </c>
      <c r="M980" s="261">
        <v>2.0000005732018801E-3</v>
      </c>
      <c r="N980" s="261">
        <v>1.5750004513964799E-2</v>
      </c>
      <c r="O980" s="261">
        <v>1.5750004513964799E-2</v>
      </c>
      <c r="P980" s="261">
        <v>5.4499829110237499E-2</v>
      </c>
    </row>
    <row r="981" spans="1:16" x14ac:dyDescent="0.25">
      <c r="A981" s="259">
        <v>2036</v>
      </c>
      <c r="B981" s="259">
        <v>2007</v>
      </c>
      <c r="C981" s="260" t="str">
        <f t="shared" si="14"/>
        <v>2036_2007</v>
      </c>
      <c r="D981" s="261">
        <v>2.6457049096809848E-2</v>
      </c>
      <c r="E981" s="261">
        <v>4.1721667343945827E-2</v>
      </c>
      <c r="F981" s="261">
        <v>8.8400340803891406E-2</v>
      </c>
      <c r="G981" s="261">
        <v>6.6790525286252603E-3</v>
      </c>
      <c r="H981" s="261">
        <v>1.7037165585184699</v>
      </c>
      <c r="I981" s="261">
        <v>3.3027403823610399E-2</v>
      </c>
      <c r="J981" s="261">
        <v>5.1779974639007201E-2</v>
      </c>
      <c r="K981" s="261">
        <v>2.0350713599818799E-4</v>
      </c>
      <c r="L981" s="261">
        <v>2.0000005732018801E-3</v>
      </c>
      <c r="M981" s="261">
        <v>2.0000005732018801E-3</v>
      </c>
      <c r="N981" s="261">
        <v>1.5750004513964799E-2</v>
      </c>
      <c r="O981" s="261">
        <v>1.5750004513964799E-2</v>
      </c>
      <c r="P981" s="261">
        <v>5.4121235321948603E-2</v>
      </c>
    </row>
    <row r="982" spans="1:16" x14ac:dyDescent="0.25">
      <c r="A982" s="259">
        <v>2036</v>
      </c>
      <c r="B982" s="259">
        <v>2008</v>
      </c>
      <c r="C982" s="260" t="str">
        <f t="shared" ref="C982:C1045" si="15">CONCATENATE(A982,"_",B982)</f>
        <v>2036_2008</v>
      </c>
      <c r="D982" s="261">
        <v>2.5863210615265489E-2</v>
      </c>
      <c r="E982" s="261">
        <v>4.0405919958342425E-2</v>
      </c>
      <c r="F982" s="261">
        <v>1.84009142581332E-2</v>
      </c>
      <c r="G982" s="261">
        <v>6.3537198685593597E-3</v>
      </c>
      <c r="H982" s="261">
        <v>3.5680106964624397E-2</v>
      </c>
      <c r="I982" s="261">
        <v>3.3496625394772502E-2</v>
      </c>
      <c r="J982" s="261">
        <v>6.0170411723996396E-3</v>
      </c>
      <c r="K982" s="261">
        <v>2.3221856777836799E-4</v>
      </c>
      <c r="L982" s="261">
        <v>2.0000005732018801E-3</v>
      </c>
      <c r="M982" s="261">
        <v>2.0000005732018801E-3</v>
      </c>
      <c r="N982" s="261">
        <v>1.5750004513964799E-2</v>
      </c>
      <c r="O982" s="261">
        <v>1.5750004513964799E-2</v>
      </c>
      <c r="P982" s="261">
        <v>6.2891050739907898E-3</v>
      </c>
    </row>
    <row r="983" spans="1:16" x14ac:dyDescent="0.25">
      <c r="A983" s="259">
        <v>2036</v>
      </c>
      <c r="B983" s="259">
        <v>2009</v>
      </c>
      <c r="C983" s="260" t="str">
        <f t="shared" si="15"/>
        <v>2036_2009</v>
      </c>
      <c r="D983" s="261">
        <v>2.5284173390528304E-2</v>
      </c>
      <c r="E983" s="261">
        <v>3.9470585612407502E-2</v>
      </c>
      <c r="F983" s="261">
        <v>1.8389421713910802E-2</v>
      </c>
      <c r="G983" s="261">
        <v>6.1255310626150399E-3</v>
      </c>
      <c r="H983" s="261">
        <v>3.5518381844449901E-2</v>
      </c>
      <c r="I983" s="261">
        <v>3.2647764549363099E-2</v>
      </c>
      <c r="J983" s="261">
        <v>5.9888828156901596E-3</v>
      </c>
      <c r="K983" s="261">
        <v>2.6089464012626603E-4</v>
      </c>
      <c r="L983" s="261">
        <v>2.0000005732018801E-3</v>
      </c>
      <c r="M983" s="261">
        <v>2.0000005732018801E-3</v>
      </c>
      <c r="N983" s="261">
        <v>1.5750004513964799E-2</v>
      </c>
      <c r="O983" s="261">
        <v>1.5750004513964799E-2</v>
      </c>
      <c r="P983" s="261">
        <v>6.2596735213417704E-3</v>
      </c>
    </row>
    <row r="984" spans="1:16" x14ac:dyDescent="0.25">
      <c r="A984" s="259">
        <v>2036</v>
      </c>
      <c r="B984" s="259">
        <v>2010</v>
      </c>
      <c r="C984" s="260" t="str">
        <f t="shared" si="15"/>
        <v>2036_2010</v>
      </c>
      <c r="D984" s="261">
        <v>2.4000525441338558E-2</v>
      </c>
      <c r="E984" s="261">
        <v>3.7366818938172425E-2</v>
      </c>
      <c r="F984" s="261">
        <v>1.8399332264102699E-2</v>
      </c>
      <c r="G984" s="261">
        <v>5.9071466384906304E-3</v>
      </c>
      <c r="H984" s="261">
        <v>3.5541654779188303E-2</v>
      </c>
      <c r="I984" s="261">
        <v>3.2553973773524002E-2</v>
      </c>
      <c r="J984" s="261">
        <v>5.9879328312898101E-3</v>
      </c>
      <c r="K984" s="261">
        <v>3.1755843593566301E-4</v>
      </c>
      <c r="L984" s="261">
        <v>2.0000005732018801E-3</v>
      </c>
      <c r="M984" s="261">
        <v>2.0000005732018801E-3</v>
      </c>
      <c r="N984" s="261">
        <v>1.5750004513964799E-2</v>
      </c>
      <c r="O984" s="261">
        <v>1.5750004513964799E-2</v>
      </c>
      <c r="P984" s="261">
        <v>6.25868058286232E-3</v>
      </c>
    </row>
    <row r="985" spans="1:16" x14ac:dyDescent="0.25">
      <c r="A985" s="259">
        <v>2036</v>
      </c>
      <c r="B985" s="259">
        <v>2011</v>
      </c>
      <c r="C985" s="260" t="str">
        <f t="shared" si="15"/>
        <v>2036_2011</v>
      </c>
      <c r="D985" s="261">
        <v>2.4821462064211829E-2</v>
      </c>
      <c r="E985" s="261">
        <v>3.8579702593501936E-2</v>
      </c>
      <c r="F985" s="261">
        <v>1.81917501399813E-2</v>
      </c>
      <c r="G985" s="261">
        <v>6.3110911249323904E-3</v>
      </c>
      <c r="H985" s="261">
        <v>3.5360974778184201E-2</v>
      </c>
      <c r="I985" s="261">
        <v>3.1764869939319797E-2</v>
      </c>
      <c r="J985" s="261">
        <v>5.9599716956209303E-3</v>
      </c>
      <c r="K985" s="261">
        <v>4.3093393995433202E-4</v>
      </c>
      <c r="L985" s="261">
        <v>2.0000005732018801E-3</v>
      </c>
      <c r="M985" s="261">
        <v>2.0000005732018801E-3</v>
      </c>
      <c r="N985" s="261">
        <v>1.5750004513964799E-2</v>
      </c>
      <c r="O985" s="261">
        <v>1.5750004513964799E-2</v>
      </c>
      <c r="P985" s="261">
        <v>6.2294551687141998E-3</v>
      </c>
    </row>
    <row r="986" spans="1:16" x14ac:dyDescent="0.25">
      <c r="A986" s="259">
        <v>2036</v>
      </c>
      <c r="B986" s="259">
        <v>2012</v>
      </c>
      <c r="C986" s="260" t="str">
        <f t="shared" si="15"/>
        <v>2036_2012</v>
      </c>
      <c r="D986" s="261">
        <v>2.2692191300491438E-2</v>
      </c>
      <c r="E986" s="261">
        <v>3.5222977738673236E-2</v>
      </c>
      <c r="F986" s="261">
        <v>1.8091769528638502E-2</v>
      </c>
      <c r="G986" s="261">
        <v>5.8097262299826096E-3</v>
      </c>
      <c r="H986" s="261">
        <v>3.5259227124268502E-2</v>
      </c>
      <c r="I986" s="261">
        <v>3.2115335921950601E-2</v>
      </c>
      <c r="J986" s="261">
        <v>5.9328267226724197E-3</v>
      </c>
      <c r="K986" s="261">
        <v>6.2881860820731801E-4</v>
      </c>
      <c r="L986" s="261">
        <v>2.0000005732018801E-3</v>
      </c>
      <c r="M986" s="261">
        <v>2.0000005732018801E-3</v>
      </c>
      <c r="N986" s="261">
        <v>1.5750004513964799E-2</v>
      </c>
      <c r="O986" s="261">
        <v>1.5750004513964799E-2</v>
      </c>
      <c r="P986" s="261">
        <v>6.2010828205429896E-3</v>
      </c>
    </row>
    <row r="987" spans="1:16" x14ac:dyDescent="0.25">
      <c r="A987" s="259">
        <v>2036</v>
      </c>
      <c r="B987" s="259">
        <v>2013</v>
      </c>
      <c r="C987" s="260" t="str">
        <f t="shared" si="15"/>
        <v>2036_2013</v>
      </c>
      <c r="D987" s="261">
        <v>2.2006830809975276E-2</v>
      </c>
      <c r="E987" s="261">
        <v>3.4200859485610233E-2</v>
      </c>
      <c r="F987" s="261">
        <v>1.7769629526289799E-2</v>
      </c>
      <c r="G987" s="261">
        <v>5.57589387372932E-3</v>
      </c>
      <c r="H987" s="261">
        <v>3.4924921410005597E-2</v>
      </c>
      <c r="I987" s="261">
        <v>3.1887565417168202E-2</v>
      </c>
      <c r="J987" s="261">
        <v>5.8720146486489697E-3</v>
      </c>
      <c r="K987" s="261">
        <v>9.41068556677159E-4</v>
      </c>
      <c r="L987" s="261">
        <v>2.0000005732018801E-3</v>
      </c>
      <c r="M987" s="261">
        <v>2.0000005732018801E-3</v>
      </c>
      <c r="N987" s="261">
        <v>1.5750004513964799E-2</v>
      </c>
      <c r="O987" s="261">
        <v>1.5750004513964799E-2</v>
      </c>
      <c r="P987" s="261">
        <v>6.1375210943817801E-3</v>
      </c>
    </row>
    <row r="988" spans="1:16" x14ac:dyDescent="0.25">
      <c r="A988" s="259">
        <v>2036</v>
      </c>
      <c r="B988" s="259">
        <v>2014</v>
      </c>
      <c r="C988" s="260" t="str">
        <f t="shared" si="15"/>
        <v>2036_2014</v>
      </c>
      <c r="D988" s="261">
        <v>2.2106041004962045E-2</v>
      </c>
      <c r="E988" s="261">
        <v>3.4209008684005324E-2</v>
      </c>
      <c r="F988" s="261">
        <v>1.79670363022091E-2</v>
      </c>
      <c r="G988" s="261">
        <v>5.7366670613043296E-3</v>
      </c>
      <c r="H988" s="261">
        <v>3.5136858245721603E-2</v>
      </c>
      <c r="I988" s="261">
        <v>3.1164135396993701E-2</v>
      </c>
      <c r="J988" s="261">
        <v>5.8680191858091601E-3</v>
      </c>
      <c r="K988" s="261">
        <v>1.31371572257938E-3</v>
      </c>
      <c r="L988" s="261">
        <v>2.0000005732018801E-3</v>
      </c>
      <c r="M988" s="261">
        <v>2.0000005732018801E-3</v>
      </c>
      <c r="N988" s="261">
        <v>1.5750004513964799E-2</v>
      </c>
      <c r="O988" s="261">
        <v>1.5750004513964799E-2</v>
      </c>
      <c r="P988" s="261">
        <v>6.1333449744419601E-3</v>
      </c>
    </row>
    <row r="989" spans="1:16" x14ac:dyDescent="0.25">
      <c r="A989" s="259">
        <v>2036</v>
      </c>
      <c r="B989" s="259">
        <v>2015</v>
      </c>
      <c r="C989" s="260" t="str">
        <f t="shared" si="15"/>
        <v>2036_2015</v>
      </c>
      <c r="D989" s="261">
        <v>2.1650726571280855E-2</v>
      </c>
      <c r="E989" s="261">
        <v>3.3549186598832423E-2</v>
      </c>
      <c r="F989" s="261">
        <v>1.76997185223935E-2</v>
      </c>
      <c r="G989" s="261">
        <v>5.5477427684613896E-3</v>
      </c>
      <c r="H989" s="261">
        <v>3.48543192882503E-2</v>
      </c>
      <c r="I989" s="261">
        <v>3.0617073840215499E-2</v>
      </c>
      <c r="J989" s="261">
        <v>5.8007193839726204E-3</v>
      </c>
      <c r="K989" s="261">
        <v>1.6597385401065101E-3</v>
      </c>
      <c r="L989" s="261">
        <v>2.0000005732018801E-3</v>
      </c>
      <c r="M989" s="261">
        <v>2.0000005732018801E-3</v>
      </c>
      <c r="N989" s="261">
        <v>1.5750004513964799E-2</v>
      </c>
      <c r="O989" s="261">
        <v>1.5750004513964799E-2</v>
      </c>
      <c r="P989" s="261">
        <v>6.0630021742048299E-3</v>
      </c>
    </row>
    <row r="990" spans="1:16" x14ac:dyDescent="0.25">
      <c r="A990" s="259">
        <v>2036</v>
      </c>
      <c r="B990" s="259">
        <v>2016</v>
      </c>
      <c r="C990" s="260" t="str">
        <f t="shared" si="15"/>
        <v>2036_2016</v>
      </c>
      <c r="D990" s="261">
        <v>2.1182371062704639E-2</v>
      </c>
      <c r="E990" s="261">
        <v>3.2515914455021507E-2</v>
      </c>
      <c r="F990" s="261">
        <v>1.8092181000056998E-2</v>
      </c>
      <c r="G990" s="261">
        <v>5.4624401101159301E-3</v>
      </c>
      <c r="H990" s="261">
        <v>3.5296763953167498E-2</v>
      </c>
      <c r="I990" s="261">
        <v>2.9923864635622799E-2</v>
      </c>
      <c r="J990" s="261">
        <v>5.8127094590291004E-3</v>
      </c>
      <c r="K990" s="261">
        <v>1.9104685253011099E-3</v>
      </c>
      <c r="L990" s="261">
        <v>2.0000005732018801E-3</v>
      </c>
      <c r="M990" s="261">
        <v>2.0000005732018801E-3</v>
      </c>
      <c r="N990" s="261">
        <v>1.5750004513964799E-2</v>
      </c>
      <c r="O990" s="261">
        <v>1.5750004513964799E-2</v>
      </c>
      <c r="P990" s="261">
        <v>6.0755343872501899E-3</v>
      </c>
    </row>
    <row r="991" spans="1:16" x14ac:dyDescent="0.25">
      <c r="A991" s="259">
        <v>2036</v>
      </c>
      <c r="B991" s="259">
        <v>2017</v>
      </c>
      <c r="C991" s="260" t="str">
        <f t="shared" si="15"/>
        <v>2036_2017</v>
      </c>
      <c r="D991" s="261">
        <v>2.0458027295672202E-2</v>
      </c>
      <c r="E991" s="261">
        <v>3.1463707215456403E-2</v>
      </c>
      <c r="F991" s="261">
        <v>1.7708357184653599E-2</v>
      </c>
      <c r="G991" s="261">
        <v>5.3989554808941799E-3</v>
      </c>
      <c r="H991" s="261">
        <v>3.4891768387100501E-2</v>
      </c>
      <c r="I991" s="261">
        <v>2.9558850618409599E-2</v>
      </c>
      <c r="J991" s="261">
        <v>5.7175050872265397E-3</v>
      </c>
      <c r="K991" s="261">
        <v>2.0408780811546198E-3</v>
      </c>
      <c r="L991" s="261">
        <v>2.0000005732018801E-3</v>
      </c>
      <c r="M991" s="261">
        <v>2.0000005732018801E-3</v>
      </c>
      <c r="N991" s="261">
        <v>1.5750004513964799E-2</v>
      </c>
      <c r="O991" s="261">
        <v>1.5750004513964799E-2</v>
      </c>
      <c r="P991" s="261">
        <v>5.9760252962178604E-3</v>
      </c>
    </row>
    <row r="992" spans="1:16" x14ac:dyDescent="0.25">
      <c r="A992" s="259">
        <v>2036</v>
      </c>
      <c r="B992" s="259">
        <v>2018</v>
      </c>
      <c r="C992" s="260" t="str">
        <f t="shared" si="15"/>
        <v>2036_2018</v>
      </c>
      <c r="D992" s="261">
        <v>1.9831191651543959E-2</v>
      </c>
      <c r="E992" s="261">
        <v>3.0463099245752263E-2</v>
      </c>
      <c r="F992" s="261">
        <v>1.7503119655086798E-2</v>
      </c>
      <c r="G992" s="261">
        <v>4.9718685660996003E-3</v>
      </c>
      <c r="H992" s="261">
        <v>3.4679641152212698E-2</v>
      </c>
      <c r="I992" s="261">
        <v>2.7647944519525201E-2</v>
      </c>
      <c r="J992" s="261">
        <v>5.6395819159795399E-3</v>
      </c>
      <c r="K992" s="261">
        <v>2.1259885307945E-3</v>
      </c>
      <c r="L992" s="261">
        <v>2.0000005732018801E-3</v>
      </c>
      <c r="M992" s="261">
        <v>2.0000005732018801E-3</v>
      </c>
      <c r="N992" s="261">
        <v>1.5750004513964799E-2</v>
      </c>
      <c r="O992" s="261">
        <v>1.5750004513964799E-2</v>
      </c>
      <c r="P992" s="261">
        <v>5.8945787849460198E-3</v>
      </c>
    </row>
    <row r="993" spans="1:16" x14ac:dyDescent="0.25">
      <c r="A993" s="259">
        <v>2036</v>
      </c>
      <c r="B993" s="259">
        <v>2019</v>
      </c>
      <c r="C993" s="260" t="str">
        <f t="shared" si="15"/>
        <v>2036_2019</v>
      </c>
      <c r="D993" s="261">
        <v>1.920359097178128E-2</v>
      </c>
      <c r="E993" s="261">
        <v>2.9462655659489766E-2</v>
      </c>
      <c r="F993" s="261">
        <v>1.7271262345651701E-2</v>
      </c>
      <c r="G993" s="261">
        <v>4.5477465645128003E-3</v>
      </c>
      <c r="H993" s="261">
        <v>3.4438420410263897E-2</v>
      </c>
      <c r="I993" s="261">
        <v>2.5873519037093801E-2</v>
      </c>
      <c r="J993" s="261">
        <v>5.5520752989962402E-3</v>
      </c>
      <c r="K993" s="261">
        <v>2.0079648193003499E-3</v>
      </c>
      <c r="L993" s="261">
        <v>2.0000005732018801E-3</v>
      </c>
      <c r="M993" s="261">
        <v>2.0000005732018801E-3</v>
      </c>
      <c r="N993" s="261">
        <v>1.5750004513964799E-2</v>
      </c>
      <c r="O993" s="261">
        <v>1.5750004513964799E-2</v>
      </c>
      <c r="P993" s="261">
        <v>5.8031155070476003E-3</v>
      </c>
    </row>
    <row r="994" spans="1:16" x14ac:dyDescent="0.25">
      <c r="A994" s="259">
        <v>2036</v>
      </c>
      <c r="B994" s="259">
        <v>2020</v>
      </c>
      <c r="C994" s="260" t="str">
        <f t="shared" si="15"/>
        <v>2036_2020</v>
      </c>
      <c r="D994" s="261">
        <v>1.8575750356631775E-2</v>
      </c>
      <c r="E994" s="261">
        <v>2.8468473649829948E-2</v>
      </c>
      <c r="F994" s="261">
        <v>1.7012436258371798E-2</v>
      </c>
      <c r="G994" s="261">
        <v>4.0896362105348402E-3</v>
      </c>
      <c r="H994" s="261">
        <v>3.4169006607290102E-2</v>
      </c>
      <c r="I994" s="261">
        <v>2.4090548254553298E-2</v>
      </c>
      <c r="J994" s="261">
        <v>5.4551877412425996E-3</v>
      </c>
      <c r="K994" s="261">
        <v>1.4403854690969999E-3</v>
      </c>
      <c r="L994" s="261">
        <v>2.0000005732018801E-3</v>
      </c>
      <c r="M994" s="261">
        <v>2.0000005732018801E-3</v>
      </c>
      <c r="N994" s="261">
        <v>1.5750004513964799E-2</v>
      </c>
      <c r="O994" s="261">
        <v>1.5750004513964799E-2</v>
      </c>
      <c r="P994" s="261">
        <v>5.7018471238645101E-3</v>
      </c>
    </row>
    <row r="995" spans="1:16" x14ac:dyDescent="0.25">
      <c r="A995" s="259">
        <v>2036</v>
      </c>
      <c r="B995" s="259">
        <v>2021</v>
      </c>
      <c r="C995" s="260" t="str">
        <f t="shared" si="15"/>
        <v>2036_2021</v>
      </c>
      <c r="D995" s="261">
        <v>1.7947557528848638E-2</v>
      </c>
      <c r="E995" s="261">
        <v>2.7474377985385691E-2</v>
      </c>
      <c r="F995" s="261">
        <v>6.80793865405902E-3</v>
      </c>
      <c r="G995" s="261">
        <v>3.6725876471473801E-3</v>
      </c>
      <c r="H995" s="261">
        <v>1.0951608863110701E-2</v>
      </c>
      <c r="I995" s="261">
        <v>2.3010166956732799E-2</v>
      </c>
      <c r="J995" s="261">
        <v>8.91516416612218E-4</v>
      </c>
      <c r="K995" s="261">
        <v>8.9466608009656102E-4</v>
      </c>
      <c r="L995" s="261">
        <v>2.0000005732018801E-3</v>
      </c>
      <c r="M995" s="261">
        <v>2.0000005732018801E-3</v>
      </c>
      <c r="N995" s="261">
        <v>1.5750004513964799E-2</v>
      </c>
      <c r="O995" s="261">
        <v>1.5750004513964799E-2</v>
      </c>
      <c r="P995" s="261">
        <v>9.3182683292591505E-4</v>
      </c>
    </row>
    <row r="996" spans="1:16" x14ac:dyDescent="0.25">
      <c r="A996" s="259">
        <v>2036</v>
      </c>
      <c r="B996" s="259">
        <v>2022</v>
      </c>
      <c r="C996" s="260" t="str">
        <f t="shared" si="15"/>
        <v>2036_2022</v>
      </c>
      <c r="D996" s="261">
        <v>1.7299566359093077E-2</v>
      </c>
      <c r="E996" s="261">
        <v>2.6454187098360633E-2</v>
      </c>
      <c r="F996" s="261">
        <v>6.6352069094042596E-3</v>
      </c>
      <c r="G996" s="261">
        <v>3.3130383647776299E-3</v>
      </c>
      <c r="H996" s="261">
        <v>1.07220188895619E-2</v>
      </c>
      <c r="I996" s="261">
        <v>2.2051359866156001E-2</v>
      </c>
      <c r="J996" s="261">
        <v>8.7233165179256898E-4</v>
      </c>
      <c r="K996" s="261">
        <v>8.9456238024468297E-4</v>
      </c>
      <c r="L996" s="261">
        <v>2.0000005732018801E-3</v>
      </c>
      <c r="M996" s="261">
        <v>2.0000005732018801E-3</v>
      </c>
      <c r="N996" s="261">
        <v>1.5750004513964799E-2</v>
      </c>
      <c r="O996" s="261">
        <v>1.5750004513964799E-2</v>
      </c>
      <c r="P996" s="261">
        <v>9.1177461817225402E-4</v>
      </c>
    </row>
    <row r="997" spans="1:16" x14ac:dyDescent="0.25">
      <c r="A997" s="259">
        <v>2036</v>
      </c>
      <c r="B997" s="259">
        <v>2023</v>
      </c>
      <c r="C997" s="260" t="str">
        <f t="shared" si="15"/>
        <v>2036_2023</v>
      </c>
      <c r="D997" s="261">
        <v>1.665160108753834E-2</v>
      </c>
      <c r="E997" s="261">
        <v>2.5436231261847433E-2</v>
      </c>
      <c r="F997" s="261">
        <v>6.4496965642977201E-3</v>
      </c>
      <c r="G997" s="261">
        <v>2.8776997563490902E-3</v>
      </c>
      <c r="H997" s="261">
        <v>1.04750076800822E-2</v>
      </c>
      <c r="I997" s="261">
        <v>2.1345231435390601E-2</v>
      </c>
      <c r="J997" s="261">
        <v>8.5167038195236601E-4</v>
      </c>
      <c r="K997" s="261">
        <v>8.9447790914941002E-4</v>
      </c>
      <c r="L997" s="261">
        <v>2.0000005732018801E-3</v>
      </c>
      <c r="M997" s="261">
        <v>2.0000005732018801E-3</v>
      </c>
      <c r="N997" s="261">
        <v>1.5750004513964799E-2</v>
      </c>
      <c r="O997" s="261">
        <v>1.5750004513964799E-2</v>
      </c>
      <c r="P997" s="261">
        <v>8.9017913739290397E-4</v>
      </c>
    </row>
    <row r="998" spans="1:16" x14ac:dyDescent="0.25">
      <c r="A998" s="259">
        <v>2036</v>
      </c>
      <c r="B998" s="259">
        <v>2024</v>
      </c>
      <c r="C998" s="260" t="str">
        <f t="shared" si="15"/>
        <v>2036_2024</v>
      </c>
      <c r="D998" s="261">
        <v>1.6003854110045113E-2</v>
      </c>
      <c r="E998" s="261">
        <v>2.4416250423726776E-2</v>
      </c>
      <c r="F998" s="261">
        <v>6.2516976891628098E-3</v>
      </c>
      <c r="G998" s="261">
        <v>2.4269852293116001E-3</v>
      </c>
      <c r="H998" s="261">
        <v>1.0210549890669799E-2</v>
      </c>
      <c r="I998" s="261">
        <v>2.1331022874385701E-2</v>
      </c>
      <c r="J998" s="261">
        <v>8.2952257371430096E-4</v>
      </c>
      <c r="K998" s="261">
        <v>8.9442684136538397E-4</v>
      </c>
      <c r="L998" s="261">
        <v>2.0000005732018801E-3</v>
      </c>
      <c r="M998" s="261">
        <v>2.0000005732018801E-3</v>
      </c>
      <c r="N998" s="261">
        <v>1.5750004513964799E-2</v>
      </c>
      <c r="O998" s="261">
        <v>1.5750004513964799E-2</v>
      </c>
      <c r="P998" s="261">
        <v>8.6702990354575705E-4</v>
      </c>
    </row>
    <row r="999" spans="1:16" x14ac:dyDescent="0.25">
      <c r="A999" s="259">
        <v>2036</v>
      </c>
      <c r="B999" s="259">
        <v>2025</v>
      </c>
      <c r="C999" s="260" t="str">
        <f t="shared" si="15"/>
        <v>2036_2025</v>
      </c>
      <c r="D999" s="261">
        <v>1.5355931772084556E-2</v>
      </c>
      <c r="E999" s="261">
        <v>2.3396367887367899E-2</v>
      </c>
      <c r="F999" s="261">
        <v>6.0403810081151397E-3</v>
      </c>
      <c r="G999" s="261">
        <v>1.92457528095127E-3</v>
      </c>
      <c r="H999" s="261">
        <v>9.9282013809018198E-3</v>
      </c>
      <c r="I999" s="261">
        <v>2.1777278107417902E-2</v>
      </c>
      <c r="J999" s="261">
        <v>8.0587662109513698E-4</v>
      </c>
      <c r="K999" s="261">
        <v>8.9436140170255803E-4</v>
      </c>
      <c r="L999" s="261">
        <v>2.0000005732018801E-3</v>
      </c>
      <c r="M999" s="261">
        <v>2.0000005732018801E-3</v>
      </c>
      <c r="N999" s="261">
        <v>1.5750004513964799E-2</v>
      </c>
      <c r="O999" s="261">
        <v>1.5750004513964799E-2</v>
      </c>
      <c r="P999" s="261">
        <v>8.4231478587651505E-4</v>
      </c>
    </row>
    <row r="1000" spans="1:16" x14ac:dyDescent="0.25">
      <c r="A1000" s="259">
        <v>2036</v>
      </c>
      <c r="B1000" s="259">
        <v>2026</v>
      </c>
      <c r="C1000" s="260" t="str">
        <f t="shared" si="15"/>
        <v>2036_2026</v>
      </c>
      <c r="D1000" s="261">
        <v>1.5356960739962781E-2</v>
      </c>
      <c r="E1000" s="261">
        <v>2.3376427246065323E-2</v>
      </c>
      <c r="F1000" s="261">
        <v>5.8175838200840799E-3</v>
      </c>
      <c r="G1000" s="261">
        <v>1.88791441659121E-3</v>
      </c>
      <c r="H1000" s="261">
        <v>9.6290985719687892E-3</v>
      </c>
      <c r="I1000" s="261">
        <v>2.07010206905805E-2</v>
      </c>
      <c r="J1000" s="261">
        <v>7.8076976665402505E-4</v>
      </c>
      <c r="K1000" s="261">
        <v>7.6348146042295203E-4</v>
      </c>
      <c r="L1000" s="261">
        <v>2.0000005732018801E-3</v>
      </c>
      <c r="M1000" s="261">
        <v>2.0000005732018801E-3</v>
      </c>
      <c r="N1000" s="261">
        <v>1.5750004513964799E-2</v>
      </c>
      <c r="O1000" s="261">
        <v>1.5750004513964799E-2</v>
      </c>
      <c r="P1000" s="261">
        <v>8.1607271088759298E-4</v>
      </c>
    </row>
    <row r="1001" spans="1:16" x14ac:dyDescent="0.25">
      <c r="A1001" s="259">
        <v>2036</v>
      </c>
      <c r="B1001" s="259">
        <v>2027</v>
      </c>
      <c r="C1001" s="260" t="str">
        <f t="shared" si="15"/>
        <v>2036_2027</v>
      </c>
      <c r="D1001" s="261">
        <v>1.5358494880926313E-2</v>
      </c>
      <c r="E1001" s="261">
        <v>2.3357764917389254E-2</v>
      </c>
      <c r="F1001" s="261">
        <v>5.5831366253587403E-3</v>
      </c>
      <c r="G1001" s="261">
        <v>1.84929222718243E-3</v>
      </c>
      <c r="H1001" s="261">
        <v>9.3134832490243107E-3</v>
      </c>
      <c r="I1001" s="261">
        <v>1.9618483562305399E-2</v>
      </c>
      <c r="J1001" s="261">
        <v>7.5423457973873098E-4</v>
      </c>
      <c r="K1001" s="261">
        <v>6.1085899428930501E-4</v>
      </c>
      <c r="L1001" s="261">
        <v>2.0000005732018801E-3</v>
      </c>
      <c r="M1001" s="261">
        <v>2.0000005732018801E-3</v>
      </c>
      <c r="N1001" s="261">
        <v>1.5750004513964799E-2</v>
      </c>
      <c r="O1001" s="261">
        <v>1.5750004513964799E-2</v>
      </c>
      <c r="P1001" s="261">
        <v>7.8833772056813702E-4</v>
      </c>
    </row>
    <row r="1002" spans="1:16" x14ac:dyDescent="0.25">
      <c r="A1002" s="259">
        <v>2036</v>
      </c>
      <c r="B1002" s="259">
        <v>2028</v>
      </c>
      <c r="C1002" s="260" t="str">
        <f t="shared" si="15"/>
        <v>2036_2028</v>
      </c>
      <c r="D1002" s="261">
        <v>1.5358317716442655E-2</v>
      </c>
      <c r="E1002" s="261">
        <v>2.3338449330647267E-2</v>
      </c>
      <c r="F1002" s="261">
        <v>5.3317045952026099E-3</v>
      </c>
      <c r="G1002" s="261">
        <v>1.80788584998129E-3</v>
      </c>
      <c r="H1002" s="261">
        <v>8.9765920997609498E-3</v>
      </c>
      <c r="I1002" s="261">
        <v>1.8535939693556599E-2</v>
      </c>
      <c r="J1002" s="261">
        <v>7.2601035275427102E-4</v>
      </c>
      <c r="K1002" s="261">
        <v>4.7985336705810199E-4</v>
      </c>
      <c r="L1002" s="261">
        <v>2.0000005732018801E-3</v>
      </c>
      <c r="M1002" s="261">
        <v>2.0000005732018801E-3</v>
      </c>
      <c r="N1002" s="261">
        <v>1.5750004513964799E-2</v>
      </c>
      <c r="O1002" s="261">
        <v>1.5750004513964799E-2</v>
      </c>
      <c r="P1002" s="261">
        <v>7.5883731928259195E-4</v>
      </c>
    </row>
    <row r="1003" spans="1:16" x14ac:dyDescent="0.25">
      <c r="A1003" s="259">
        <v>2036</v>
      </c>
      <c r="B1003" s="259">
        <v>2029</v>
      </c>
      <c r="C1003" s="260" t="str">
        <f t="shared" si="15"/>
        <v>2036_2029</v>
      </c>
      <c r="D1003" s="261">
        <v>1.5359087410354343E-2</v>
      </c>
      <c r="E1003" s="261">
        <v>2.3329576248588918E-2</v>
      </c>
      <c r="F1003" s="261">
        <v>5.0707969366973801E-3</v>
      </c>
      <c r="G1003" s="261">
        <v>1.76536578907006E-3</v>
      </c>
      <c r="H1003" s="261">
        <v>8.6249627814198003E-3</v>
      </c>
      <c r="I1003" s="261">
        <v>1.7464960640416999E-2</v>
      </c>
      <c r="J1003" s="261">
        <v>6.9644487829851698E-4</v>
      </c>
      <c r="K1003" s="261">
        <v>4.79874144193603E-4</v>
      </c>
      <c r="L1003" s="261">
        <v>2.0000005732018801E-3</v>
      </c>
      <c r="M1003" s="261">
        <v>2.0000005732018801E-3</v>
      </c>
      <c r="N1003" s="261">
        <v>1.5750004513964799E-2</v>
      </c>
      <c r="O1003" s="261">
        <v>1.5750004513964799E-2</v>
      </c>
      <c r="P1003" s="261">
        <v>7.2793502526679904E-4</v>
      </c>
    </row>
    <row r="1004" spans="1:16" x14ac:dyDescent="0.25">
      <c r="A1004" s="259">
        <v>2036</v>
      </c>
      <c r="B1004" s="259">
        <v>2030</v>
      </c>
      <c r="C1004" s="260" t="str">
        <f t="shared" si="15"/>
        <v>2036_2030</v>
      </c>
      <c r="D1004" s="261">
        <v>1.5358672408858654E-2</v>
      </c>
      <c r="E1004" s="261">
        <v>2.3320219242091128E-2</v>
      </c>
      <c r="F1004" s="261">
        <v>4.7941924936111997E-3</v>
      </c>
      <c r="G1004" s="261">
        <v>1.7201886951243701E-3</v>
      </c>
      <c r="H1004" s="261">
        <v>8.2530636367129998E-3</v>
      </c>
      <c r="I1004" s="261">
        <v>1.6406183759817901E-2</v>
      </c>
      <c r="J1004" s="261">
        <v>6.65239658775274E-4</v>
      </c>
      <c r="K1004" s="261">
        <v>4.79771096502618E-4</v>
      </c>
      <c r="L1004" s="261">
        <v>2.0000005732018801E-3</v>
      </c>
      <c r="M1004" s="261">
        <v>2.0000005732018801E-3</v>
      </c>
      <c r="N1004" s="261">
        <v>1.5750004513964799E-2</v>
      </c>
      <c r="O1004" s="261">
        <v>1.5750004513964799E-2</v>
      </c>
      <c r="P1004" s="261">
        <v>6.9531884418782598E-4</v>
      </c>
    </row>
    <row r="1005" spans="1:16" x14ac:dyDescent="0.25">
      <c r="A1005" s="259">
        <v>2036</v>
      </c>
      <c r="B1005" s="259">
        <v>2031</v>
      </c>
      <c r="C1005" s="260" t="str">
        <f t="shared" si="15"/>
        <v>2036_2031</v>
      </c>
      <c r="D1005" s="261">
        <v>1.5360744448611244E-2</v>
      </c>
      <c r="E1005" s="261">
        <v>2.3314242790797485E-2</v>
      </c>
      <c r="F1005" s="261">
        <v>4.51021638732731E-3</v>
      </c>
      <c r="G1005" s="261">
        <v>1.6737192818613001E-3</v>
      </c>
      <c r="H1005" s="261">
        <v>7.8684051070901304E-3</v>
      </c>
      <c r="I1005" s="261">
        <v>1.53656533644865E-2</v>
      </c>
      <c r="J1005" s="261">
        <v>6.3279711549139297E-4</v>
      </c>
      <c r="K1005" s="261">
        <v>4.7992887694420997E-4</v>
      </c>
      <c r="L1005" s="261">
        <v>2.0000005732018801E-3</v>
      </c>
      <c r="M1005" s="261">
        <v>2.0000005732018801E-3</v>
      </c>
      <c r="N1005" s="261">
        <v>1.5750004513964799E-2</v>
      </c>
      <c r="O1005" s="261">
        <v>1.5750004513964799E-2</v>
      </c>
      <c r="P1005" s="261">
        <v>6.6140939305830103E-4</v>
      </c>
    </row>
    <row r="1006" spans="1:16" x14ac:dyDescent="0.25">
      <c r="A1006" s="259">
        <v>2036</v>
      </c>
      <c r="B1006" s="259">
        <v>2032</v>
      </c>
      <c r="C1006" s="260" t="str">
        <f t="shared" si="15"/>
        <v>2036_2032</v>
      </c>
      <c r="D1006" s="261">
        <v>1.5362563995304144E-2</v>
      </c>
      <c r="E1006" s="261">
        <v>2.3309073037396856E-2</v>
      </c>
      <c r="F1006" s="261">
        <v>4.2125620346628702E-3</v>
      </c>
      <c r="G1006" s="261">
        <v>1.6249922145578301E-3</v>
      </c>
      <c r="H1006" s="261">
        <v>7.4654663441861002E-3</v>
      </c>
      <c r="I1006" s="261">
        <v>1.4347573768544199E-2</v>
      </c>
      <c r="J1006" s="261">
        <v>5.9882618611164997E-4</v>
      </c>
      <c r="K1006" s="261">
        <v>4.8007299459150801E-4</v>
      </c>
      <c r="L1006" s="261">
        <v>2.0000005732018801E-3</v>
      </c>
      <c r="M1006" s="261">
        <v>2.0000005732018801E-3</v>
      </c>
      <c r="N1006" s="261">
        <v>1.5750004513964799E-2</v>
      </c>
      <c r="O1006" s="261">
        <v>1.5750004513964799E-2</v>
      </c>
      <c r="P1006" s="261">
        <v>6.2590244899577297E-4</v>
      </c>
    </row>
    <row r="1007" spans="1:16" x14ac:dyDescent="0.25">
      <c r="A1007" s="259">
        <v>2036</v>
      </c>
      <c r="B1007" s="259">
        <v>2033</v>
      </c>
      <c r="C1007" s="260" t="str">
        <f t="shared" si="15"/>
        <v>2036_2033</v>
      </c>
      <c r="D1007" s="261">
        <v>1.5369942355605329E-2</v>
      </c>
      <c r="E1007" s="261">
        <v>2.331060408917205E-2</v>
      </c>
      <c r="F1007" s="261">
        <v>3.9108390218501E-3</v>
      </c>
      <c r="G1007" s="261">
        <v>1.5758096766744199E-3</v>
      </c>
      <c r="H1007" s="261">
        <v>7.0531622568963497E-3</v>
      </c>
      <c r="I1007" s="261">
        <v>1.3357527157803299E-2</v>
      </c>
      <c r="J1007" s="261">
        <v>5.6379089188339699E-4</v>
      </c>
      <c r="K1007" s="261">
        <v>4.8075849962751001E-4</v>
      </c>
      <c r="L1007" s="261">
        <v>2.0000005732018801E-3</v>
      </c>
      <c r="M1007" s="261">
        <v>2.0000005732018801E-3</v>
      </c>
      <c r="N1007" s="261">
        <v>1.5750004513964799E-2</v>
      </c>
      <c r="O1007" s="261">
        <v>1.5750004513964799E-2</v>
      </c>
      <c r="P1007" s="261">
        <v>5.8928301422933496E-4</v>
      </c>
    </row>
    <row r="1008" spans="1:16" x14ac:dyDescent="0.25">
      <c r="A1008" s="259">
        <v>2036</v>
      </c>
      <c r="B1008" s="259">
        <v>2034</v>
      </c>
      <c r="C1008" s="260" t="str">
        <f t="shared" si="15"/>
        <v>2036_2034</v>
      </c>
      <c r="D1008" s="261">
        <v>1.5389218940924558E-2</v>
      </c>
      <c r="E1008" s="261">
        <v>2.3324291534885289E-2</v>
      </c>
      <c r="F1008" s="261">
        <v>3.61154612443324E-3</v>
      </c>
      <c r="G1008" s="261">
        <v>1.5277161971209701E-3</v>
      </c>
      <c r="H1008" s="261">
        <v>6.6385388636173897E-3</v>
      </c>
      <c r="I1008" s="261">
        <v>1.24001590328399E-2</v>
      </c>
      <c r="J1008" s="261">
        <v>5.2806483024771104E-4</v>
      </c>
      <c r="K1008" s="261">
        <v>4.8257495378457502E-4</v>
      </c>
      <c r="L1008" s="261">
        <v>2.0000005732018801E-3</v>
      </c>
      <c r="M1008" s="261">
        <v>2.0000005732018801E-3</v>
      </c>
      <c r="N1008" s="261">
        <v>1.5750004513964799E-2</v>
      </c>
      <c r="O1008" s="261">
        <v>1.5750004513964799E-2</v>
      </c>
      <c r="P1008" s="261">
        <v>5.5194157861853299E-4</v>
      </c>
    </row>
    <row r="1009" spans="1:16" x14ac:dyDescent="0.25">
      <c r="A1009" s="259">
        <v>2036</v>
      </c>
      <c r="B1009" s="259">
        <v>2035</v>
      </c>
      <c r="C1009" s="260" t="str">
        <f t="shared" si="15"/>
        <v>2036_2035</v>
      </c>
      <c r="D1009" s="261">
        <v>1.5419573231884589E-2</v>
      </c>
      <c r="E1009" s="261">
        <v>2.3346061478602763E-2</v>
      </c>
      <c r="F1009" s="261">
        <v>3.30568473434377E-3</v>
      </c>
      <c r="G1009" s="261">
        <v>1.4793526125985101E-3</v>
      </c>
      <c r="H1009" s="261">
        <v>6.2144566562799099E-3</v>
      </c>
      <c r="I1009" s="261">
        <v>1.14784708974668E-2</v>
      </c>
      <c r="J1009" s="261">
        <v>4.9127280616729498E-4</v>
      </c>
      <c r="K1009" s="261">
        <v>4.8532451182638399E-4</v>
      </c>
      <c r="L1009" s="261">
        <v>2.0000005732018801E-3</v>
      </c>
      <c r="M1009" s="261">
        <v>2.0000005732018801E-3</v>
      </c>
      <c r="N1009" s="261">
        <v>1.5750004513964799E-2</v>
      </c>
      <c r="O1009" s="261">
        <v>1.5750004513964799E-2</v>
      </c>
      <c r="P1009" s="261">
        <v>5.1348598247138901E-4</v>
      </c>
    </row>
    <row r="1010" spans="1:16" x14ac:dyDescent="0.25">
      <c r="A1010" s="259">
        <v>2036</v>
      </c>
      <c r="B1010" s="259">
        <v>2036</v>
      </c>
      <c r="C1010" s="260" t="str">
        <f t="shared" si="15"/>
        <v>2036_2036</v>
      </c>
      <c r="D1010" s="261">
        <v>1.5459830785198265E-2</v>
      </c>
      <c r="E1010" s="261">
        <v>2.3376414064081672E-2</v>
      </c>
      <c r="F1010" s="261">
        <v>2.9886975795815301E-3</v>
      </c>
      <c r="G1010" s="261">
        <v>1.4304338707733801E-3</v>
      </c>
      <c r="H1010" s="261">
        <v>5.77741648698316E-3</v>
      </c>
      <c r="I1010" s="261">
        <v>1.05940406616933E-2</v>
      </c>
      <c r="J1010" s="261">
        <v>4.5321558055647201E-4</v>
      </c>
      <c r="K1010" s="261">
        <v>4.8894133946463696E-4</v>
      </c>
      <c r="L1010" s="261">
        <v>2.0000005732018801E-3</v>
      </c>
      <c r="M1010" s="261">
        <v>2.0000005732018801E-3</v>
      </c>
      <c r="N1010" s="261">
        <v>1.5750004513964799E-2</v>
      </c>
      <c r="O1010" s="261">
        <v>1.5750004513964799E-2</v>
      </c>
      <c r="P1010" s="261">
        <v>4.7370797799488199E-4</v>
      </c>
    </row>
    <row r="1011" spans="1:16" x14ac:dyDescent="0.25">
      <c r="A1011" s="259">
        <v>2037</v>
      </c>
      <c r="B1011" s="259">
        <v>1993</v>
      </c>
      <c r="C1011" s="260" t="str">
        <f t="shared" si="15"/>
        <v>2037_1993</v>
      </c>
      <c r="D1011" s="261">
        <v>2.8455019525060105E-2</v>
      </c>
      <c r="E1011" s="261">
        <v>4.6688115253728776E-2</v>
      </c>
      <c r="F1011" s="261">
        <v>8.9912115379059396E-2</v>
      </c>
      <c r="G1011" s="261">
        <v>0.371815789778839</v>
      </c>
      <c r="H1011" s="261">
        <v>1.68607315558576</v>
      </c>
      <c r="I1011" s="261">
        <v>1.06956179322092</v>
      </c>
      <c r="J1011" s="261">
        <v>5.2665487618371698E-2</v>
      </c>
      <c r="K1011" s="261">
        <v>1.05614601637859E-2</v>
      </c>
      <c r="L1011" s="261">
        <v>2.0000005732018801E-3</v>
      </c>
      <c r="M1011" s="261">
        <v>2.0000005732018801E-3</v>
      </c>
      <c r="N1011" s="261">
        <v>1.5750004513964799E-2</v>
      </c>
      <c r="O1011" s="261">
        <v>1.5750004513964799E-2</v>
      </c>
      <c r="P1011" s="261">
        <v>5.5046787268834399E-2</v>
      </c>
    </row>
    <row r="1012" spans="1:16" x14ac:dyDescent="0.25">
      <c r="A1012" s="259">
        <v>2037</v>
      </c>
      <c r="B1012" s="259">
        <v>1994</v>
      </c>
      <c r="C1012" s="260" t="str">
        <f t="shared" si="15"/>
        <v>2037_1994</v>
      </c>
      <c r="D1012" s="261">
        <v>2.8478315324935201E-2</v>
      </c>
      <c r="E1012" s="261">
        <v>4.6440416702523274E-2</v>
      </c>
      <c r="F1012" s="261">
        <v>8.9803954851304907E-2</v>
      </c>
      <c r="G1012" s="261">
        <v>0.37758638053754701</v>
      </c>
      <c r="H1012" s="261">
        <v>1.6972695847591699</v>
      </c>
      <c r="I1012" s="261">
        <v>1.05308286551551</v>
      </c>
      <c r="J1012" s="261">
        <v>5.26021332315771E-2</v>
      </c>
      <c r="K1012" s="261">
        <v>1.06613361845289E-2</v>
      </c>
      <c r="L1012" s="261">
        <v>2.0000005732018801E-3</v>
      </c>
      <c r="M1012" s="261">
        <v>2.0000005732018801E-3</v>
      </c>
      <c r="N1012" s="261">
        <v>1.5750004513964799E-2</v>
      </c>
      <c r="O1012" s="261">
        <v>1.5750004513964799E-2</v>
      </c>
      <c r="P1012" s="261">
        <v>5.4980568277799798E-2</v>
      </c>
    </row>
    <row r="1013" spans="1:16" x14ac:dyDescent="0.25">
      <c r="A1013" s="259">
        <v>2037</v>
      </c>
      <c r="B1013" s="259">
        <v>1995</v>
      </c>
      <c r="C1013" s="260" t="str">
        <f t="shared" si="15"/>
        <v>2037_1995</v>
      </c>
      <c r="D1013" s="261">
        <v>2.8641529672633018E-2</v>
      </c>
      <c r="E1013" s="261">
        <v>4.617143146841636E-2</v>
      </c>
      <c r="F1013" s="261">
        <v>9.0520872866600099E-2</v>
      </c>
      <c r="G1013" s="261">
        <v>0.379881633755838</v>
      </c>
      <c r="H1013" s="261">
        <v>1.68492797683947</v>
      </c>
      <c r="I1013" s="261">
        <v>1.04573751018942</v>
      </c>
      <c r="J1013" s="261">
        <v>5.3022063701444598E-2</v>
      </c>
      <c r="K1013" s="261">
        <v>1.07069474733866E-2</v>
      </c>
      <c r="L1013" s="261">
        <v>2.0000005732018801E-3</v>
      </c>
      <c r="M1013" s="261">
        <v>2.0000005732018801E-3</v>
      </c>
      <c r="N1013" s="261">
        <v>1.5750004513964799E-2</v>
      </c>
      <c r="O1013" s="261">
        <v>1.5750004513964799E-2</v>
      </c>
      <c r="P1013" s="261">
        <v>5.54194861401009E-2</v>
      </c>
    </row>
    <row r="1014" spans="1:16" x14ac:dyDescent="0.25">
      <c r="A1014" s="259">
        <v>2037</v>
      </c>
      <c r="B1014" s="259">
        <v>1996</v>
      </c>
      <c r="C1014" s="260" t="str">
        <f t="shared" si="15"/>
        <v>2037_1996</v>
      </c>
      <c r="D1014" s="261">
        <v>2.8366955802292496E-2</v>
      </c>
      <c r="E1014" s="261">
        <v>4.6288496758350922E-2</v>
      </c>
      <c r="F1014" s="261">
        <v>8.9394489709705399E-2</v>
      </c>
      <c r="G1014" s="261">
        <v>0.44075678474032298</v>
      </c>
      <c r="H1014" s="261">
        <v>1.70068064341683</v>
      </c>
      <c r="I1014" s="261">
        <v>1.1748083109704199</v>
      </c>
      <c r="J1014" s="261">
        <v>5.2362291456593199E-2</v>
      </c>
      <c r="K1014" s="261">
        <v>3.0518072037690699E-3</v>
      </c>
      <c r="L1014" s="261">
        <v>2.0000005732018801E-3</v>
      </c>
      <c r="M1014" s="261">
        <v>2.0000005732018801E-3</v>
      </c>
      <c r="N1014" s="261">
        <v>1.5750004513964799E-2</v>
      </c>
      <c r="O1014" s="261">
        <v>1.5750004513964799E-2</v>
      </c>
      <c r="P1014" s="261">
        <v>5.4729881922033298E-2</v>
      </c>
    </row>
    <row r="1015" spans="1:16" x14ac:dyDescent="0.25">
      <c r="A1015" s="259">
        <v>2037</v>
      </c>
      <c r="B1015" s="259">
        <v>1997</v>
      </c>
      <c r="C1015" s="260" t="str">
        <f t="shared" si="15"/>
        <v>2037_1997</v>
      </c>
      <c r="D1015" s="261">
        <v>2.8317937967494461E-2</v>
      </c>
      <c r="E1015" s="261">
        <v>4.5465629676578856E-2</v>
      </c>
      <c r="F1015" s="261">
        <v>8.9158491980213805E-2</v>
      </c>
      <c r="G1015" s="261">
        <v>0.33198393916001301</v>
      </c>
      <c r="H1015" s="261">
        <v>1.70346663552066</v>
      </c>
      <c r="I1015" s="261">
        <v>0.91024937226920799</v>
      </c>
      <c r="J1015" s="261">
        <v>5.2224057188073297E-2</v>
      </c>
      <c r="K1015" s="261">
        <v>3.0495444747541201E-3</v>
      </c>
      <c r="L1015" s="261">
        <v>2.0000005732018801E-3</v>
      </c>
      <c r="M1015" s="261">
        <v>2.0000005732018801E-3</v>
      </c>
      <c r="N1015" s="261">
        <v>1.5750004513964799E-2</v>
      </c>
      <c r="O1015" s="261">
        <v>1.5750004513964799E-2</v>
      </c>
      <c r="P1015" s="261">
        <v>5.4585397313296397E-2</v>
      </c>
    </row>
    <row r="1016" spans="1:16" x14ac:dyDescent="0.25">
      <c r="A1016" s="259">
        <v>2037</v>
      </c>
      <c r="B1016" s="259">
        <v>1998</v>
      </c>
      <c r="C1016" s="260" t="str">
        <f t="shared" si="15"/>
        <v>2037_1998</v>
      </c>
      <c r="D1016" s="261">
        <v>2.8237577427080437E-2</v>
      </c>
      <c r="E1016" s="261">
        <v>4.4431451122105281E-2</v>
      </c>
      <c r="F1016" s="261">
        <v>8.8839265917252094E-2</v>
      </c>
      <c r="G1016" s="261">
        <v>0.231093303087123</v>
      </c>
      <c r="H1016" s="261">
        <v>1.7109013362354</v>
      </c>
      <c r="I1016" s="261">
        <v>0.66207240920219002</v>
      </c>
      <c r="J1016" s="261">
        <v>5.2037072417494799E-2</v>
      </c>
      <c r="K1016" s="261">
        <v>3.0489104750085101E-3</v>
      </c>
      <c r="L1016" s="261">
        <v>2.0000005732018801E-3</v>
      </c>
      <c r="M1016" s="261">
        <v>2.0000005732018801E-3</v>
      </c>
      <c r="N1016" s="261">
        <v>1.5750004513964799E-2</v>
      </c>
      <c r="O1016" s="261">
        <v>1.5750004513964799E-2</v>
      </c>
      <c r="P1016" s="261">
        <v>5.4389957921124998E-2</v>
      </c>
    </row>
    <row r="1017" spans="1:16" x14ac:dyDescent="0.25">
      <c r="A1017" s="259">
        <v>2037</v>
      </c>
      <c r="B1017" s="259">
        <v>1999</v>
      </c>
      <c r="C1017" s="260" t="str">
        <f t="shared" si="15"/>
        <v>2037_1999</v>
      </c>
      <c r="D1017" s="261">
        <v>2.8277064658349785E-2</v>
      </c>
      <c r="E1017" s="261">
        <v>4.3437140168609119E-2</v>
      </c>
      <c r="F1017" s="261">
        <v>8.8965930111962799E-2</v>
      </c>
      <c r="G1017" s="261">
        <v>0.13163995593526401</v>
      </c>
      <c r="H1017" s="261">
        <v>1.7100390574639699</v>
      </c>
      <c r="I1017" s="261">
        <v>0.41794395361589198</v>
      </c>
      <c r="J1017" s="261">
        <v>5.2111265217320603E-2</v>
      </c>
      <c r="K1017" s="261">
        <v>3.05380148196489E-3</v>
      </c>
      <c r="L1017" s="261">
        <v>2.0000005732018801E-3</v>
      </c>
      <c r="M1017" s="261">
        <v>2.0000005732018801E-3</v>
      </c>
      <c r="N1017" s="261">
        <v>1.5750004513964799E-2</v>
      </c>
      <c r="O1017" s="261">
        <v>1.5750004513964799E-2</v>
      </c>
      <c r="P1017" s="261">
        <v>5.4467505390133203E-2</v>
      </c>
    </row>
    <row r="1018" spans="1:16" x14ac:dyDescent="0.25">
      <c r="A1018" s="259">
        <v>2037</v>
      </c>
      <c r="B1018" s="259">
        <v>2000</v>
      </c>
      <c r="C1018" s="260" t="str">
        <f t="shared" si="15"/>
        <v>2037_2000</v>
      </c>
      <c r="D1018" s="261">
        <v>2.8269135973152951E-2</v>
      </c>
      <c r="E1018" s="261">
        <v>4.3703264246151473E-2</v>
      </c>
      <c r="F1018" s="261">
        <v>8.9021168419584698E-2</v>
      </c>
      <c r="G1018" s="261">
        <v>3.9949491615140199E-2</v>
      </c>
      <c r="H1018" s="261">
        <v>1.7099909117324901</v>
      </c>
      <c r="I1018" s="261">
        <v>0.193299771615289</v>
      </c>
      <c r="J1018" s="261">
        <v>5.21436207279641E-2</v>
      </c>
      <c r="K1018" s="261">
        <v>3.0512837656103899E-3</v>
      </c>
      <c r="L1018" s="261">
        <v>2.0000005732018801E-3</v>
      </c>
      <c r="M1018" s="261">
        <v>2.0000005732018801E-3</v>
      </c>
      <c r="N1018" s="261">
        <v>1.5750004513964799E-2</v>
      </c>
      <c r="O1018" s="261">
        <v>1.5750004513964799E-2</v>
      </c>
      <c r="P1018" s="261">
        <v>5.4501323873392599E-2</v>
      </c>
    </row>
    <row r="1019" spans="1:16" x14ac:dyDescent="0.25">
      <c r="A1019" s="259">
        <v>2037</v>
      </c>
      <c r="B1019" s="259">
        <v>2001</v>
      </c>
      <c r="C1019" s="260" t="str">
        <f t="shared" si="15"/>
        <v>2037_2001</v>
      </c>
      <c r="D1019" s="261">
        <v>2.8199296878215614E-2</v>
      </c>
      <c r="E1019" s="261">
        <v>4.3498122243009696E-2</v>
      </c>
      <c r="F1019" s="261">
        <v>8.8768151393148198E-2</v>
      </c>
      <c r="G1019" s="261">
        <v>3.7604063092595397E-2</v>
      </c>
      <c r="H1019" s="261">
        <v>1.7117316499570501</v>
      </c>
      <c r="I1019" s="261">
        <v>0.18466438164920701</v>
      </c>
      <c r="J1019" s="261">
        <v>5.1995417507331901E-2</v>
      </c>
      <c r="K1019" s="261">
        <v>3.0487909217456698E-3</v>
      </c>
      <c r="L1019" s="261">
        <v>2.0000005732018801E-3</v>
      </c>
      <c r="M1019" s="261">
        <v>2.0000005732018801E-3</v>
      </c>
      <c r="N1019" s="261">
        <v>1.5750004513964799E-2</v>
      </c>
      <c r="O1019" s="261">
        <v>1.5750004513964799E-2</v>
      </c>
      <c r="P1019" s="261">
        <v>5.4346419560765399E-2</v>
      </c>
    </row>
    <row r="1020" spans="1:16" x14ac:dyDescent="0.25">
      <c r="A1020" s="259">
        <v>2037</v>
      </c>
      <c r="B1020" s="259">
        <v>2002</v>
      </c>
      <c r="C1020" s="260" t="str">
        <f t="shared" si="15"/>
        <v>2037_2002</v>
      </c>
      <c r="D1020" s="261">
        <v>2.8194697338134504E-2</v>
      </c>
      <c r="E1020" s="261">
        <v>4.3328569878185452E-2</v>
      </c>
      <c r="F1020" s="261">
        <v>8.8597785328889997E-2</v>
      </c>
      <c r="G1020" s="261">
        <v>3.6369202140557097E-2</v>
      </c>
      <c r="H1020" s="261">
        <v>1.71691571076495</v>
      </c>
      <c r="I1020" s="261">
        <v>0.17976017697859401</v>
      </c>
      <c r="J1020" s="261">
        <v>5.1895626596952897E-2</v>
      </c>
      <c r="K1020" s="261">
        <v>3.0526284763651101E-3</v>
      </c>
      <c r="L1020" s="261">
        <v>2.0000005732018801E-3</v>
      </c>
      <c r="M1020" s="261">
        <v>2.0000005732018801E-3</v>
      </c>
      <c r="N1020" s="261">
        <v>1.5750004513964799E-2</v>
      </c>
      <c r="O1020" s="261">
        <v>1.5750004513964799E-2</v>
      </c>
      <c r="P1020" s="261">
        <v>5.4242116548234701E-2</v>
      </c>
    </row>
    <row r="1021" spans="1:16" x14ac:dyDescent="0.25">
      <c r="A1021" s="259">
        <v>2037</v>
      </c>
      <c r="B1021" s="259">
        <v>2003</v>
      </c>
      <c r="C1021" s="260" t="str">
        <f t="shared" si="15"/>
        <v>2037_2003</v>
      </c>
      <c r="D1021" s="261">
        <v>2.8119086183459353E-2</v>
      </c>
      <c r="E1021" s="261">
        <v>4.3347214890596793E-2</v>
      </c>
      <c r="F1021" s="261">
        <v>8.8372280955270402E-2</v>
      </c>
      <c r="G1021" s="261">
        <v>3.28341591510979E-2</v>
      </c>
      <c r="H1021" s="261">
        <v>1.71825670532407</v>
      </c>
      <c r="I1021" s="261">
        <v>0.16445534895449199</v>
      </c>
      <c r="J1021" s="261">
        <v>5.1763538749317703E-2</v>
      </c>
      <c r="K1021" s="261">
        <v>3.0587374426429199E-3</v>
      </c>
      <c r="L1021" s="261">
        <v>2.0000005732018801E-3</v>
      </c>
      <c r="M1021" s="261">
        <v>2.0000005732018801E-3</v>
      </c>
      <c r="N1021" s="261">
        <v>1.5750004513964799E-2</v>
      </c>
      <c r="O1021" s="261">
        <v>1.5750004513964799E-2</v>
      </c>
      <c r="P1021" s="261">
        <v>5.4104056274260501E-2</v>
      </c>
    </row>
    <row r="1022" spans="1:16" x14ac:dyDescent="0.25">
      <c r="A1022" s="259">
        <v>2037</v>
      </c>
      <c r="B1022" s="259">
        <v>2004</v>
      </c>
      <c r="C1022" s="260" t="str">
        <f t="shared" si="15"/>
        <v>2037_2004</v>
      </c>
      <c r="D1022" s="261">
        <v>2.8286267819644623E-2</v>
      </c>
      <c r="E1022" s="261">
        <v>4.4959635191824388E-2</v>
      </c>
      <c r="F1022" s="261">
        <v>8.9091456066260497E-2</v>
      </c>
      <c r="G1022" s="261">
        <v>7.8516517810834907E-3</v>
      </c>
      <c r="H1022" s="261">
        <v>1.7125871113714</v>
      </c>
      <c r="I1022" s="261">
        <v>3.5012194818467998E-2</v>
      </c>
      <c r="J1022" s="261">
        <v>5.2184791299584199E-2</v>
      </c>
      <c r="K1022" s="261">
        <v>2.03692102618054E-4</v>
      </c>
      <c r="L1022" s="261">
        <v>2.0000005732018801E-3</v>
      </c>
      <c r="M1022" s="261">
        <v>2.0000005732018801E-3</v>
      </c>
      <c r="N1022" s="261">
        <v>1.5750004513964799E-2</v>
      </c>
      <c r="O1022" s="261">
        <v>1.5750004513964799E-2</v>
      </c>
      <c r="P1022" s="261">
        <v>5.4544355995569602E-2</v>
      </c>
    </row>
    <row r="1023" spans="1:16" x14ac:dyDescent="0.25">
      <c r="A1023" s="259">
        <v>2037</v>
      </c>
      <c r="B1023" s="259">
        <v>2005</v>
      </c>
      <c r="C1023" s="260" t="str">
        <f t="shared" si="15"/>
        <v>2037_2005</v>
      </c>
      <c r="D1023" s="261">
        <v>2.7098201975081917E-2</v>
      </c>
      <c r="E1023" s="261">
        <v>4.2934876833143579E-2</v>
      </c>
      <c r="F1023" s="261">
        <v>8.8967301866206702E-2</v>
      </c>
      <c r="G1023" s="261">
        <v>7.3557567308198497E-3</v>
      </c>
      <c r="H1023" s="261">
        <v>1.71248529059789</v>
      </c>
      <c r="I1023" s="261">
        <v>3.4453087829877202E-2</v>
      </c>
      <c r="J1023" s="261">
        <v>5.2112068714222498E-2</v>
      </c>
      <c r="K1023" s="261">
        <v>2.0356548024134699E-4</v>
      </c>
      <c r="L1023" s="261">
        <v>2.0000005732018801E-3</v>
      </c>
      <c r="M1023" s="261">
        <v>2.0000005732018801E-3</v>
      </c>
      <c r="N1023" s="261">
        <v>1.5750004513964799E-2</v>
      </c>
      <c r="O1023" s="261">
        <v>1.5750004513964799E-2</v>
      </c>
      <c r="P1023" s="261">
        <v>5.4468345217599502E-2</v>
      </c>
    </row>
    <row r="1024" spans="1:16" x14ac:dyDescent="0.25">
      <c r="A1024" s="259">
        <v>2037</v>
      </c>
      <c r="B1024" s="259">
        <v>2006</v>
      </c>
      <c r="C1024" s="260" t="str">
        <f t="shared" si="15"/>
        <v>2037_2006</v>
      </c>
      <c r="D1024" s="261">
        <v>2.758456330737508E-2</v>
      </c>
      <c r="E1024" s="261">
        <v>4.329127676988305E-2</v>
      </c>
      <c r="F1024" s="261">
        <v>8.9014159592211997E-2</v>
      </c>
      <c r="G1024" s="261">
        <v>6.5347709133443104E-3</v>
      </c>
      <c r="H1024" s="261">
        <v>1.7115233479402101</v>
      </c>
      <c r="I1024" s="261">
        <v>2.9728564567837699E-2</v>
      </c>
      <c r="J1024" s="261">
        <v>5.2139515348954203E-2</v>
      </c>
      <c r="K1024" s="261">
        <v>2.0340404673918001E-4</v>
      </c>
      <c r="L1024" s="261">
        <v>2.0000005732018801E-3</v>
      </c>
      <c r="M1024" s="261">
        <v>2.0000005732018801E-3</v>
      </c>
      <c r="N1024" s="261">
        <v>1.5750004513964799E-2</v>
      </c>
      <c r="O1024" s="261">
        <v>1.5750004513964799E-2</v>
      </c>
      <c r="P1024" s="261">
        <v>5.44970328673611E-2</v>
      </c>
    </row>
    <row r="1025" spans="1:16" x14ac:dyDescent="0.25">
      <c r="A1025" s="259">
        <v>2037</v>
      </c>
      <c r="B1025" s="259">
        <v>2007</v>
      </c>
      <c r="C1025" s="260" t="str">
        <f t="shared" si="15"/>
        <v>2037_2007</v>
      </c>
      <c r="D1025" s="261">
        <v>2.6458441663089475E-2</v>
      </c>
      <c r="E1025" s="261">
        <v>4.1839134655291252E-2</v>
      </c>
      <c r="F1025" s="261">
        <v>8.8414647081113407E-2</v>
      </c>
      <c r="G1025" s="261">
        <v>6.6821411844260499E-3</v>
      </c>
      <c r="H1025" s="261">
        <v>1.7033682135477499</v>
      </c>
      <c r="I1025" s="261">
        <v>3.3029128633123503E-2</v>
      </c>
      <c r="J1025" s="261">
        <v>5.1788354455928699E-2</v>
      </c>
      <c r="K1025" s="261">
        <v>2.03591101051397E-4</v>
      </c>
      <c r="L1025" s="261">
        <v>2.0000005732018801E-3</v>
      </c>
      <c r="M1025" s="261">
        <v>2.0000005732018801E-3</v>
      </c>
      <c r="N1025" s="261">
        <v>1.5750004513964799E-2</v>
      </c>
      <c r="O1025" s="261">
        <v>1.5750004513964799E-2</v>
      </c>
      <c r="P1025" s="261">
        <v>5.4129994037006399E-2</v>
      </c>
    </row>
    <row r="1026" spans="1:16" x14ac:dyDescent="0.25">
      <c r="A1026" s="259">
        <v>2037</v>
      </c>
      <c r="B1026" s="259">
        <v>2008</v>
      </c>
      <c r="C1026" s="260" t="str">
        <f t="shared" si="15"/>
        <v>2037_2008</v>
      </c>
      <c r="D1026" s="261">
        <v>2.5865698549504396E-2</v>
      </c>
      <c r="E1026" s="261">
        <v>4.0510575888629427E-2</v>
      </c>
      <c r="F1026" s="261">
        <v>1.8422127683984602E-2</v>
      </c>
      <c r="G1026" s="261">
        <v>6.3548317085550098E-3</v>
      </c>
      <c r="H1026" s="261">
        <v>3.5701684912874503E-2</v>
      </c>
      <c r="I1026" s="261">
        <v>3.3499449883721097E-2</v>
      </c>
      <c r="J1026" s="261">
        <v>6.0191333207570098E-3</v>
      </c>
      <c r="K1026" s="261">
        <v>2.32249613056518E-4</v>
      </c>
      <c r="L1026" s="261">
        <v>2.0000005732018801E-3</v>
      </c>
      <c r="M1026" s="261">
        <v>2.0000005732018801E-3</v>
      </c>
      <c r="N1026" s="261">
        <v>1.5750004513964799E-2</v>
      </c>
      <c r="O1026" s="261">
        <v>1.5750004513964799E-2</v>
      </c>
      <c r="P1026" s="261">
        <v>6.2912918200131096E-3</v>
      </c>
    </row>
    <row r="1027" spans="1:16" x14ac:dyDescent="0.25">
      <c r="A1027" s="259">
        <v>2037</v>
      </c>
      <c r="B1027" s="259">
        <v>2009</v>
      </c>
      <c r="C1027" s="260" t="str">
        <f t="shared" si="15"/>
        <v>2037_2009</v>
      </c>
      <c r="D1027" s="261">
        <v>2.5285174935918264E-2</v>
      </c>
      <c r="E1027" s="261">
        <v>3.9565403282892167E-2</v>
      </c>
      <c r="F1027" s="261">
        <v>1.83920505353613E-2</v>
      </c>
      <c r="G1027" s="261">
        <v>6.12575895261077E-3</v>
      </c>
      <c r="H1027" s="261">
        <v>3.55215526116558E-2</v>
      </c>
      <c r="I1027" s="261">
        <v>3.26474129306581E-2</v>
      </c>
      <c r="J1027" s="261">
        <v>5.9892644966466398E-3</v>
      </c>
      <c r="K1027" s="261">
        <v>2.6091643447428899E-4</v>
      </c>
      <c r="L1027" s="261">
        <v>2.0000005732018801E-3</v>
      </c>
      <c r="M1027" s="261">
        <v>2.0000005732018801E-3</v>
      </c>
      <c r="N1027" s="261">
        <v>1.5750004513964799E-2</v>
      </c>
      <c r="O1027" s="261">
        <v>1.5750004513964799E-2</v>
      </c>
      <c r="P1027" s="261">
        <v>6.2600724602174199E-3</v>
      </c>
    </row>
    <row r="1028" spans="1:16" x14ac:dyDescent="0.25">
      <c r="A1028" s="259">
        <v>2037</v>
      </c>
      <c r="B1028" s="259">
        <v>2010</v>
      </c>
      <c r="C1028" s="260" t="str">
        <f t="shared" si="15"/>
        <v>2037_2010</v>
      </c>
      <c r="D1028" s="261">
        <v>2.4002196466822841E-2</v>
      </c>
      <c r="E1028" s="261">
        <v>3.7452466471629434E-2</v>
      </c>
      <c r="F1028" s="261">
        <v>1.8430705109098802E-2</v>
      </c>
      <c r="G1028" s="261">
        <v>5.90961489673419E-3</v>
      </c>
      <c r="H1028" s="261">
        <v>3.55687045021119E-2</v>
      </c>
      <c r="I1028" s="261">
        <v>3.2594871295436603E-2</v>
      </c>
      <c r="J1028" s="261">
        <v>5.9949805011805897E-3</v>
      </c>
      <c r="K1028" s="261">
        <v>3.1756304543384401E-4</v>
      </c>
      <c r="L1028" s="261">
        <v>2.0000005732018801E-3</v>
      </c>
      <c r="M1028" s="261">
        <v>2.0000005732018801E-3</v>
      </c>
      <c r="N1028" s="261">
        <v>1.5750004513964799E-2</v>
      </c>
      <c r="O1028" s="261">
        <v>1.5750004513964799E-2</v>
      </c>
      <c r="P1028" s="261">
        <v>6.266046917112E-3</v>
      </c>
    </row>
    <row r="1029" spans="1:16" x14ac:dyDescent="0.25">
      <c r="A1029" s="259">
        <v>2037</v>
      </c>
      <c r="B1029" s="259">
        <v>2011</v>
      </c>
      <c r="C1029" s="260" t="str">
        <f t="shared" si="15"/>
        <v>2037_2011</v>
      </c>
      <c r="D1029" s="261">
        <v>2.4824109158781728E-2</v>
      </c>
      <c r="E1029" s="261">
        <v>3.8662887724342135E-2</v>
      </c>
      <c r="F1029" s="261">
        <v>1.82344069447236E-2</v>
      </c>
      <c r="G1029" s="261">
        <v>6.3176261221700204E-3</v>
      </c>
      <c r="H1029" s="261">
        <v>3.5403041267651598E-2</v>
      </c>
      <c r="I1029" s="261">
        <v>3.1845588195275401E-2</v>
      </c>
      <c r="J1029" s="261">
        <v>5.97507281293835E-3</v>
      </c>
      <c r="K1029" s="261">
        <v>4.30936316978964E-4</v>
      </c>
      <c r="L1029" s="261">
        <v>2.0000005732018801E-3</v>
      </c>
      <c r="M1029" s="261">
        <v>2.0000005732018801E-3</v>
      </c>
      <c r="N1029" s="261">
        <v>1.5750004513964799E-2</v>
      </c>
      <c r="O1029" s="261">
        <v>1.5750004513964799E-2</v>
      </c>
      <c r="P1029" s="261">
        <v>6.2452390915465001E-3</v>
      </c>
    </row>
    <row r="1030" spans="1:16" x14ac:dyDescent="0.25">
      <c r="A1030" s="259">
        <v>2037</v>
      </c>
      <c r="B1030" s="259">
        <v>2012</v>
      </c>
      <c r="C1030" s="260" t="str">
        <f t="shared" si="15"/>
        <v>2037_2012</v>
      </c>
      <c r="D1030" s="261">
        <v>2.2690895799075645E-2</v>
      </c>
      <c r="E1030" s="261">
        <v>3.5293704647672425E-2</v>
      </c>
      <c r="F1030" s="261">
        <v>1.81528601277791E-2</v>
      </c>
      <c r="G1030" s="261">
        <v>5.8182272607538704E-3</v>
      </c>
      <c r="H1030" s="261">
        <v>3.5322629310007597E-2</v>
      </c>
      <c r="I1030" s="261">
        <v>3.2262267719825502E-2</v>
      </c>
      <c r="J1030" s="261">
        <v>5.9566478802453096E-3</v>
      </c>
      <c r="K1030" s="261">
        <v>6.28722616262978E-4</v>
      </c>
      <c r="L1030" s="261">
        <v>2.0000005732018801E-3</v>
      </c>
      <c r="M1030" s="261">
        <v>2.0000005732018801E-3</v>
      </c>
      <c r="N1030" s="261">
        <v>1.5750004513964799E-2</v>
      </c>
      <c r="O1030" s="261">
        <v>1.5750004513964799E-2</v>
      </c>
      <c r="P1030" s="261">
        <v>6.2259810651565098E-3</v>
      </c>
    </row>
    <row r="1031" spans="1:16" x14ac:dyDescent="0.25">
      <c r="A1031" s="259">
        <v>2037</v>
      </c>
      <c r="B1031" s="259">
        <v>2013</v>
      </c>
      <c r="C1031" s="260" t="str">
        <f t="shared" si="15"/>
        <v>2037_2013</v>
      </c>
      <c r="D1031" s="261">
        <v>2.2005640774964898E-2</v>
      </c>
      <c r="E1031" s="261">
        <v>3.4265153638048509E-2</v>
      </c>
      <c r="F1031" s="261">
        <v>1.7852957385206501E-2</v>
      </c>
      <c r="G1031" s="261">
        <v>5.5884703021539302E-3</v>
      </c>
      <c r="H1031" s="261">
        <v>3.5010427370135003E-2</v>
      </c>
      <c r="I1031" s="261">
        <v>3.2096894971642198E-2</v>
      </c>
      <c r="J1031" s="261">
        <v>5.9042923849591403E-3</v>
      </c>
      <c r="K1031" s="261">
        <v>9.4081228290810305E-4</v>
      </c>
      <c r="L1031" s="261">
        <v>2.0000005732018801E-3</v>
      </c>
      <c r="M1031" s="261">
        <v>2.0000005732018801E-3</v>
      </c>
      <c r="N1031" s="261">
        <v>1.5750004513964799E-2</v>
      </c>
      <c r="O1031" s="261">
        <v>1.5750004513964799E-2</v>
      </c>
      <c r="P1031" s="261">
        <v>6.1712582866975596E-3</v>
      </c>
    </row>
    <row r="1032" spans="1:16" x14ac:dyDescent="0.25">
      <c r="A1032" s="259">
        <v>2037</v>
      </c>
      <c r="B1032" s="259">
        <v>2014</v>
      </c>
      <c r="C1032" s="260" t="str">
        <f t="shared" si="15"/>
        <v>2037_2014</v>
      </c>
      <c r="D1032" s="261">
        <v>2.2103737227950261E-2</v>
      </c>
      <c r="E1032" s="261">
        <v>3.4269056616704902E-2</v>
      </c>
      <c r="F1032" s="261">
        <v>1.8073521243981198E-2</v>
      </c>
      <c r="G1032" s="261">
        <v>5.7547780486949E-3</v>
      </c>
      <c r="H1032" s="261">
        <v>3.5246438489277901E-2</v>
      </c>
      <c r="I1032" s="261">
        <v>3.14102638327119E-2</v>
      </c>
      <c r="J1032" s="261">
        <v>5.9093442239641896E-3</v>
      </c>
      <c r="K1032" s="261">
        <v>1.3133735755657999E-3</v>
      </c>
      <c r="L1032" s="261">
        <v>2.0000005732018801E-3</v>
      </c>
      <c r="M1032" s="261">
        <v>2.0000005732018801E-3</v>
      </c>
      <c r="N1032" s="261">
        <v>1.5750004513964799E-2</v>
      </c>
      <c r="O1032" s="261">
        <v>1.5750004513964799E-2</v>
      </c>
      <c r="P1032" s="261">
        <v>6.1765385474452199E-3</v>
      </c>
    </row>
    <row r="1033" spans="1:16" x14ac:dyDescent="0.25">
      <c r="A1033" s="259">
        <v>2037</v>
      </c>
      <c r="B1033" s="259">
        <v>2015</v>
      </c>
      <c r="C1033" s="260" t="str">
        <f t="shared" si="15"/>
        <v>2037_2015</v>
      </c>
      <c r="D1033" s="261">
        <v>2.1647635324697271E-2</v>
      </c>
      <c r="E1033" s="261">
        <v>3.3604913343429216E-2</v>
      </c>
      <c r="F1033" s="261">
        <v>1.7824546013469299E-2</v>
      </c>
      <c r="G1033" s="261">
        <v>5.5678632219078898E-3</v>
      </c>
      <c r="H1033" s="261">
        <v>3.4984328564387802E-2</v>
      </c>
      <c r="I1033" s="261">
        <v>3.09160411500531E-2</v>
      </c>
      <c r="J1033" s="261">
        <v>5.8505340464720199E-3</v>
      </c>
      <c r="K1033" s="261">
        <v>1.6592700143822001E-3</v>
      </c>
      <c r="L1033" s="261">
        <v>2.0000005732018801E-3</v>
      </c>
      <c r="M1033" s="261">
        <v>2.0000005732018801E-3</v>
      </c>
      <c r="N1033" s="261">
        <v>1.5750004513964799E-2</v>
      </c>
      <c r="O1033" s="261">
        <v>1.5750004513964799E-2</v>
      </c>
      <c r="P1033" s="261">
        <v>6.1150692346931502E-3</v>
      </c>
    </row>
    <row r="1034" spans="1:16" x14ac:dyDescent="0.25">
      <c r="A1034" s="259">
        <v>2037</v>
      </c>
      <c r="B1034" s="259">
        <v>2016</v>
      </c>
      <c r="C1034" s="260" t="str">
        <f t="shared" si="15"/>
        <v>2037_2016</v>
      </c>
      <c r="D1034" s="261">
        <v>2.1180038998886666E-2</v>
      </c>
      <c r="E1034" s="261">
        <v>3.2566830164249626E-2</v>
      </c>
      <c r="F1034" s="261">
        <v>1.8248501969452002E-2</v>
      </c>
      <c r="G1034" s="261">
        <v>5.4867880336375904E-3</v>
      </c>
      <c r="H1034" s="261">
        <v>3.5456357951709198E-2</v>
      </c>
      <c r="I1034" s="261">
        <v>3.02647344678156E-2</v>
      </c>
      <c r="J1034" s="261">
        <v>5.8723663939142896E-3</v>
      </c>
      <c r="K1034" s="261">
        <v>1.9099023425359399E-3</v>
      </c>
      <c r="L1034" s="261">
        <v>2.0000005732018801E-3</v>
      </c>
      <c r="M1034" s="261">
        <v>2.0000005732018801E-3</v>
      </c>
      <c r="N1034" s="261">
        <v>1.5750004513964799E-2</v>
      </c>
      <c r="O1034" s="261">
        <v>1.5750004513964799E-2</v>
      </c>
      <c r="P1034" s="261">
        <v>6.1378887440071504E-3</v>
      </c>
    </row>
    <row r="1035" spans="1:16" x14ac:dyDescent="0.25">
      <c r="A1035" s="259">
        <v>2037</v>
      </c>
      <c r="B1035" s="259">
        <v>2017</v>
      </c>
      <c r="C1035" s="260" t="str">
        <f t="shared" si="15"/>
        <v>2037_2017</v>
      </c>
      <c r="D1035" s="261">
        <v>2.0455405917335391E-2</v>
      </c>
      <c r="E1035" s="261">
        <v>3.1511043524436906E-2</v>
      </c>
      <c r="F1035" s="261">
        <v>1.78844831947539E-2</v>
      </c>
      <c r="G1035" s="261">
        <v>5.4273695595600099E-3</v>
      </c>
      <c r="H1035" s="261">
        <v>3.5074173942418199E-2</v>
      </c>
      <c r="I1035" s="261">
        <v>2.9944017544638501E-2</v>
      </c>
      <c r="J1035" s="261">
        <v>5.78591469784285E-3</v>
      </c>
      <c r="K1035" s="261">
        <v>2.04038287576973E-3</v>
      </c>
      <c r="L1035" s="261">
        <v>2.0000005732018801E-3</v>
      </c>
      <c r="M1035" s="261">
        <v>2.0000005732018801E-3</v>
      </c>
      <c r="N1035" s="261">
        <v>1.5750004513964799E-2</v>
      </c>
      <c r="O1035" s="261">
        <v>1.5750004513964799E-2</v>
      </c>
      <c r="P1035" s="261">
        <v>6.04752808586309E-3</v>
      </c>
    </row>
    <row r="1036" spans="1:16" x14ac:dyDescent="0.25">
      <c r="A1036" s="259">
        <v>2037</v>
      </c>
      <c r="B1036" s="259">
        <v>2018</v>
      </c>
      <c r="C1036" s="260" t="str">
        <f t="shared" si="15"/>
        <v>2037_2018</v>
      </c>
      <c r="D1036" s="261">
        <v>1.9827703687844023E-2</v>
      </c>
      <c r="E1036" s="261">
        <v>3.0505782673798252E-2</v>
      </c>
      <c r="F1036" s="261">
        <v>1.7697422408398101E-2</v>
      </c>
      <c r="G1036" s="261">
        <v>5.0011434998525704E-3</v>
      </c>
      <c r="H1036" s="261">
        <v>3.48814900878755E-2</v>
      </c>
      <c r="I1036" s="261">
        <v>2.8064348901124799E-2</v>
      </c>
      <c r="J1036" s="261">
        <v>5.7164775653460497E-3</v>
      </c>
      <c r="K1036" s="261">
        <v>2.1251728918342998E-3</v>
      </c>
      <c r="L1036" s="261">
        <v>2.0000005732018801E-3</v>
      </c>
      <c r="M1036" s="261">
        <v>2.0000005732018801E-3</v>
      </c>
      <c r="N1036" s="261">
        <v>1.5750004513964799E-2</v>
      </c>
      <c r="O1036" s="261">
        <v>1.5750004513964799E-2</v>
      </c>
      <c r="P1036" s="261">
        <v>5.9749513143574897E-3</v>
      </c>
    </row>
    <row r="1037" spans="1:16" x14ac:dyDescent="0.25">
      <c r="A1037" s="259">
        <v>2037</v>
      </c>
      <c r="B1037" s="259">
        <v>2019</v>
      </c>
      <c r="C1037" s="260" t="str">
        <f t="shared" si="15"/>
        <v>2037_2019</v>
      </c>
      <c r="D1037" s="261">
        <v>1.9200819513277536E-2</v>
      </c>
      <c r="E1037" s="261">
        <v>2.9502472241546909E-2</v>
      </c>
      <c r="F1037" s="261">
        <v>1.7492094079064598E-2</v>
      </c>
      <c r="G1037" s="261">
        <v>4.5828106502498397E-3</v>
      </c>
      <c r="H1037" s="261">
        <v>3.4669161374277703E-2</v>
      </c>
      <c r="I1037" s="261">
        <v>2.6322908301813001E-2</v>
      </c>
      <c r="J1037" s="261">
        <v>5.6385366240739501E-3</v>
      </c>
      <c r="K1037" s="261">
        <v>2.0074122260309601E-3</v>
      </c>
      <c r="L1037" s="261">
        <v>2.0000005732018801E-3</v>
      </c>
      <c r="M1037" s="261">
        <v>2.0000005732018801E-3</v>
      </c>
      <c r="N1037" s="261">
        <v>1.5750004513964799E-2</v>
      </c>
      <c r="O1037" s="261">
        <v>1.5750004513964799E-2</v>
      </c>
      <c r="P1037" s="261">
        <v>5.8934862295788697E-3</v>
      </c>
    </row>
    <row r="1038" spans="1:16" x14ac:dyDescent="0.25">
      <c r="A1038" s="259">
        <v>2037</v>
      </c>
      <c r="B1038" s="259">
        <v>2020</v>
      </c>
      <c r="C1038" s="260" t="str">
        <f t="shared" si="15"/>
        <v>2037_2020</v>
      </c>
      <c r="D1038" s="261">
        <v>1.8573229593866813E-2</v>
      </c>
      <c r="E1038" s="261">
        <v>2.8505520082670866E-2</v>
      </c>
      <c r="F1038" s="261">
        <v>1.7260395621228102E-2</v>
      </c>
      <c r="G1038" s="261">
        <v>4.12552303981712E-3</v>
      </c>
      <c r="H1038" s="261">
        <v>3.4427992602835203E-2</v>
      </c>
      <c r="I1038" s="261">
        <v>2.4573848757372001E-2</v>
      </c>
      <c r="J1038" s="261">
        <v>5.55103984172015E-3</v>
      </c>
      <c r="K1038" s="261">
        <v>1.44009673668345E-3</v>
      </c>
      <c r="L1038" s="261">
        <v>2.0000005732018801E-3</v>
      </c>
      <c r="M1038" s="261">
        <v>2.0000005732018801E-3</v>
      </c>
      <c r="N1038" s="261">
        <v>1.5750004513964799E-2</v>
      </c>
      <c r="O1038" s="261">
        <v>1.5750004513964799E-2</v>
      </c>
      <c r="P1038" s="261">
        <v>5.8020332309882596E-3</v>
      </c>
    </row>
    <row r="1039" spans="1:16" x14ac:dyDescent="0.25">
      <c r="A1039" s="259">
        <v>2037</v>
      </c>
      <c r="B1039" s="259">
        <v>2021</v>
      </c>
      <c r="C1039" s="260" t="str">
        <f t="shared" si="15"/>
        <v>2037_2021</v>
      </c>
      <c r="D1039" s="261">
        <v>1.7945369152385482E-2</v>
      </c>
      <c r="E1039" s="261">
        <v>2.7508874848478367E-2</v>
      </c>
      <c r="F1039" s="261">
        <v>6.9636910181447402E-3</v>
      </c>
      <c r="G1039" s="261">
        <v>3.7090992439250299E-3</v>
      </c>
      <c r="H1039" s="261">
        <v>1.11601263925771E-2</v>
      </c>
      <c r="I1039" s="261">
        <v>2.3553620008113198E-2</v>
      </c>
      <c r="J1039" s="261">
        <v>9.0902426960727696E-4</v>
      </c>
      <c r="K1039" s="261">
        <v>8.94531187289108E-4</v>
      </c>
      <c r="L1039" s="261">
        <v>2.0000005732018801E-3</v>
      </c>
      <c r="M1039" s="261">
        <v>2.0000005732018801E-3</v>
      </c>
      <c r="N1039" s="261">
        <v>1.5750004513964799E-2</v>
      </c>
      <c r="O1039" s="261">
        <v>1.5750004513964799E-2</v>
      </c>
      <c r="P1039" s="261">
        <v>9.5012631334346297E-4</v>
      </c>
    </row>
    <row r="1040" spans="1:16" x14ac:dyDescent="0.25">
      <c r="A1040" s="259">
        <v>2037</v>
      </c>
      <c r="B1040" s="259">
        <v>2022</v>
      </c>
      <c r="C1040" s="260" t="str">
        <f t="shared" si="15"/>
        <v>2037_2022</v>
      </c>
      <c r="D1040" s="261">
        <v>1.729735743721297E-2</v>
      </c>
      <c r="E1040" s="261">
        <v>2.6485662460994645E-2</v>
      </c>
      <c r="F1040" s="261">
        <v>6.8036188627387199E-3</v>
      </c>
      <c r="G1040" s="261">
        <v>3.3498422253414499E-3</v>
      </c>
      <c r="H1040" s="261">
        <v>1.0948241709183799E-2</v>
      </c>
      <c r="I1040" s="261">
        <v>2.2655312946573102E-2</v>
      </c>
      <c r="J1040" s="261">
        <v>8.9134607965854495E-4</v>
      </c>
      <c r="K1040" s="261">
        <v>8.9441309515176498E-4</v>
      </c>
      <c r="L1040" s="261">
        <v>2.0000005732018801E-3</v>
      </c>
      <c r="M1040" s="261">
        <v>2.0000005732018801E-3</v>
      </c>
      <c r="N1040" s="261">
        <v>1.5750004513964799E-2</v>
      </c>
      <c r="O1040" s="261">
        <v>1.5750004513964799E-2</v>
      </c>
      <c r="P1040" s="261">
        <v>9.3164879409105505E-4</v>
      </c>
    </row>
    <row r="1041" spans="1:16" x14ac:dyDescent="0.25">
      <c r="A1041" s="259">
        <v>2037</v>
      </c>
      <c r="B1041" s="259">
        <v>2023</v>
      </c>
      <c r="C1041" s="260" t="str">
        <f t="shared" si="15"/>
        <v>2037_2023</v>
      </c>
      <c r="D1041" s="261">
        <v>1.6649395506530284E-2</v>
      </c>
      <c r="E1041" s="261">
        <v>2.5465080556178268E-2</v>
      </c>
      <c r="F1041" s="261">
        <v>6.6310094174557299E-3</v>
      </c>
      <c r="G1041" s="261">
        <v>2.9138808890214699E-3</v>
      </c>
      <c r="H1041" s="261">
        <v>1.07187222082307E-2</v>
      </c>
      <c r="I1041" s="261">
        <v>2.2043010087914799E-2</v>
      </c>
      <c r="J1041" s="261">
        <v>8.7216434365767397E-4</v>
      </c>
      <c r="K1041" s="261">
        <v>8.9430919344957605E-4</v>
      </c>
      <c r="L1041" s="261">
        <v>2.0000005732018801E-3</v>
      </c>
      <c r="M1041" s="261">
        <v>2.0000005732018801E-3</v>
      </c>
      <c r="N1041" s="261">
        <v>1.5750004513964799E-2</v>
      </c>
      <c r="O1041" s="261">
        <v>1.5750004513964799E-2</v>
      </c>
      <c r="P1041" s="261">
        <v>9.1159974510591796E-4</v>
      </c>
    </row>
    <row r="1042" spans="1:16" x14ac:dyDescent="0.25">
      <c r="A1042" s="259">
        <v>2037</v>
      </c>
      <c r="B1042" s="259">
        <v>2024</v>
      </c>
      <c r="C1042" s="260" t="str">
        <f t="shared" si="15"/>
        <v>2037_2024</v>
      </c>
      <c r="D1042" s="261">
        <v>1.600145825906147E-2</v>
      </c>
      <c r="E1042" s="261">
        <v>2.444248483105484E-2</v>
      </c>
      <c r="F1042" s="261">
        <v>6.4456613400846897E-3</v>
      </c>
      <c r="G1042" s="261">
        <v>2.4623604618757501E-3</v>
      </c>
      <c r="H1042" s="261">
        <v>1.0471822082368999E-2</v>
      </c>
      <c r="I1042" s="261">
        <v>2.21795628723578E-2</v>
      </c>
      <c r="J1042" s="261">
        <v>8.5150860287545101E-4</v>
      </c>
      <c r="K1042" s="261">
        <v>8.9422679780036996E-4</v>
      </c>
      <c r="L1042" s="261">
        <v>2.0000005732018801E-3</v>
      </c>
      <c r="M1042" s="261">
        <v>2.0000005732018801E-3</v>
      </c>
      <c r="N1042" s="261">
        <v>1.5750004513964799E-2</v>
      </c>
      <c r="O1042" s="261">
        <v>1.5750004513964799E-2</v>
      </c>
      <c r="P1042" s="261">
        <v>8.9001004338401502E-4</v>
      </c>
    </row>
    <row r="1043" spans="1:16" x14ac:dyDescent="0.25">
      <c r="A1043" s="259">
        <v>2037</v>
      </c>
      <c r="B1043" s="259">
        <v>2025</v>
      </c>
      <c r="C1043" s="260" t="str">
        <f t="shared" si="15"/>
        <v>2037_2025</v>
      </c>
      <c r="D1043" s="261">
        <v>1.5353716213528138E-2</v>
      </c>
      <c r="E1043" s="261">
        <v>2.342032149260739E-2</v>
      </c>
      <c r="F1043" s="261">
        <v>6.24777799913103E-3</v>
      </c>
      <c r="G1043" s="261">
        <v>1.9587151304033602E-3</v>
      </c>
      <c r="H1043" s="261">
        <v>1.0207433515375799E-2</v>
      </c>
      <c r="I1043" s="261">
        <v>2.28401943856835E-2</v>
      </c>
      <c r="J1043" s="261">
        <v>8.2936402837200296E-4</v>
      </c>
      <c r="K1043" s="261">
        <v>8.9417440455166796E-4</v>
      </c>
      <c r="L1043" s="261">
        <v>2.0000005732018801E-3</v>
      </c>
      <c r="M1043" s="261">
        <v>2.0000005732018801E-3</v>
      </c>
      <c r="N1043" s="261">
        <v>1.5750004513964799E-2</v>
      </c>
      <c r="O1043" s="261">
        <v>1.5750004513964799E-2</v>
      </c>
      <c r="P1043" s="261">
        <v>8.6686418948661505E-4</v>
      </c>
    </row>
    <row r="1044" spans="1:16" x14ac:dyDescent="0.25">
      <c r="A1044" s="259">
        <v>2037</v>
      </c>
      <c r="B1044" s="259">
        <v>2026</v>
      </c>
      <c r="C1044" s="260" t="str">
        <f t="shared" si="15"/>
        <v>2037_2026</v>
      </c>
      <c r="D1044" s="261">
        <v>1.5354577503819003E-2</v>
      </c>
      <c r="E1044" s="261">
        <v>2.3398900181693431E-2</v>
      </c>
      <c r="F1044" s="261">
        <v>6.0366128498001602E-3</v>
      </c>
      <c r="G1044" s="261">
        <v>1.92409257103002E-3</v>
      </c>
      <c r="H1044" s="261">
        <v>9.92517716994901E-3</v>
      </c>
      <c r="I1044" s="261">
        <v>2.1776586288918601E-2</v>
      </c>
      <c r="J1044" s="261">
        <v>8.0572231851418197E-4</v>
      </c>
      <c r="K1044" s="261">
        <v>7.6326389206162403E-4</v>
      </c>
      <c r="L1044" s="261">
        <v>2.0000005732018801E-3</v>
      </c>
      <c r="M1044" s="261">
        <v>2.0000005732018801E-3</v>
      </c>
      <c r="N1044" s="261">
        <v>1.5750004513964799E-2</v>
      </c>
      <c r="O1044" s="261">
        <v>1.5750004513964799E-2</v>
      </c>
      <c r="P1044" s="261">
        <v>8.4215350641755795E-4</v>
      </c>
    </row>
    <row r="1045" spans="1:16" x14ac:dyDescent="0.25">
      <c r="A1045" s="259">
        <v>2037</v>
      </c>
      <c r="B1045" s="259">
        <v>2027</v>
      </c>
      <c r="C1045" s="260" t="str">
        <f t="shared" si="15"/>
        <v>2037_2027</v>
      </c>
      <c r="D1045" s="261">
        <v>1.5355602660779389E-2</v>
      </c>
      <c r="E1045" s="261">
        <v>2.3378839816774358E-2</v>
      </c>
      <c r="F1045" s="261">
        <v>5.8139305212801902E-3</v>
      </c>
      <c r="G1045" s="261">
        <v>1.88743687814082E-3</v>
      </c>
      <c r="H1045" s="261">
        <v>9.6261465977703197E-3</v>
      </c>
      <c r="I1045" s="261">
        <v>2.07003774522115E-2</v>
      </c>
      <c r="J1045" s="261">
        <v>7.8061926331460599E-4</v>
      </c>
      <c r="K1045" s="261">
        <v>6.10611999457979E-4</v>
      </c>
      <c r="L1045" s="261">
        <v>2.0000005732018801E-3</v>
      </c>
      <c r="M1045" s="261">
        <v>2.0000005732018801E-3</v>
      </c>
      <c r="N1045" s="261">
        <v>1.5750004513964799E-2</v>
      </c>
      <c r="O1045" s="261">
        <v>1.5750004513964799E-2</v>
      </c>
      <c r="P1045" s="261">
        <v>8.1591540245501404E-4</v>
      </c>
    </row>
    <row r="1046" spans="1:16" x14ac:dyDescent="0.25">
      <c r="A1046" s="259">
        <v>2037</v>
      </c>
      <c r="B1046" s="259">
        <v>2028</v>
      </c>
      <c r="C1046" s="260" t="str">
        <f t="shared" ref="C1046:C1109" si="16">CONCATENATE(A1046,"_",B1046)</f>
        <v>2037_2028</v>
      </c>
      <c r="D1046" s="261">
        <v>1.535715766530686E-2</v>
      </c>
      <c r="E1046" s="261">
        <v>2.3360090630114093E-2</v>
      </c>
      <c r="F1046" s="261">
        <v>5.5796976404527601E-3</v>
      </c>
      <c r="G1046" s="261">
        <v>1.84883228396229E-3</v>
      </c>
      <c r="H1046" s="261">
        <v>9.3106828010491704E-3</v>
      </c>
      <c r="I1046" s="261">
        <v>1.96179005758731E-2</v>
      </c>
      <c r="J1046" s="261">
        <v>7.54091857408774E-4</v>
      </c>
      <c r="K1046" s="261">
        <v>4.7982695763160399E-4</v>
      </c>
      <c r="L1046" s="261">
        <v>2.0000005732018801E-3</v>
      </c>
      <c r="M1046" s="261">
        <v>2.0000005732018801E-3</v>
      </c>
      <c r="N1046" s="261">
        <v>1.5750004513964799E-2</v>
      </c>
      <c r="O1046" s="261">
        <v>1.5750004513964799E-2</v>
      </c>
      <c r="P1046" s="261">
        <v>7.8818854496774096E-4</v>
      </c>
    </row>
    <row r="1047" spans="1:16" x14ac:dyDescent="0.25">
      <c r="A1047" s="259">
        <v>2037</v>
      </c>
      <c r="B1047" s="259">
        <v>2029</v>
      </c>
      <c r="C1047" s="260" t="str">
        <f t="shared" si="16"/>
        <v>2037_2029</v>
      </c>
      <c r="D1047" s="261">
        <v>1.535696708942174E-2</v>
      </c>
      <c r="E1047" s="261">
        <v>2.3340670023760609E-2</v>
      </c>
      <c r="F1047" s="261">
        <v>5.3284162766499303E-3</v>
      </c>
      <c r="G1047" s="261">
        <v>1.80743467265859E-3</v>
      </c>
      <c r="H1047" s="261">
        <v>8.9738899212799799E-3</v>
      </c>
      <c r="I1047" s="261">
        <v>1.85354046910624E-2</v>
      </c>
      <c r="J1047" s="261">
        <v>7.2587276852980698E-4</v>
      </c>
      <c r="K1047" s="261">
        <v>4.7971918650257503E-4</v>
      </c>
      <c r="L1047" s="261">
        <v>2.0000005732018801E-3</v>
      </c>
      <c r="M1047" s="261">
        <v>2.0000005732018801E-3</v>
      </c>
      <c r="N1047" s="261">
        <v>1.5750004513964799E-2</v>
      </c>
      <c r="O1047" s="261">
        <v>1.5750004513964799E-2</v>
      </c>
      <c r="P1047" s="261">
        <v>7.5869351411002003E-4</v>
      </c>
    </row>
    <row r="1048" spans="1:16" x14ac:dyDescent="0.25">
      <c r="A1048" s="259">
        <v>2037</v>
      </c>
      <c r="B1048" s="259">
        <v>2030</v>
      </c>
      <c r="C1048" s="260" t="str">
        <f t="shared" si="16"/>
        <v>2037_2030</v>
      </c>
      <c r="D1048" s="261">
        <v>1.5357744210019179E-2</v>
      </c>
      <c r="E1048" s="261">
        <v>2.3331723614145393E-2</v>
      </c>
      <c r="F1048" s="261">
        <v>5.0676772260225397E-3</v>
      </c>
      <c r="G1048" s="261">
        <v>1.7649266634583E-3</v>
      </c>
      <c r="H1048" s="261">
        <v>8.6223691713065397E-3</v>
      </c>
      <c r="I1048" s="261">
        <v>1.7464480296698299E-2</v>
      </c>
      <c r="J1048" s="261">
        <v>6.9631267155646E-4</v>
      </c>
      <c r="K1048" s="261">
        <v>4.7974028632700202E-4</v>
      </c>
      <c r="L1048" s="261">
        <v>2.0000005732018801E-3</v>
      </c>
      <c r="M1048" s="261">
        <v>2.0000005732018801E-3</v>
      </c>
      <c r="N1048" s="261">
        <v>1.5750004513964799E-2</v>
      </c>
      <c r="O1048" s="261">
        <v>1.5750004513964799E-2</v>
      </c>
      <c r="P1048" s="261">
        <v>7.2779684072252497E-4</v>
      </c>
    </row>
    <row r="1049" spans="1:16" x14ac:dyDescent="0.25">
      <c r="A1049" s="259">
        <v>2037</v>
      </c>
      <c r="B1049" s="259">
        <v>2031</v>
      </c>
      <c r="C1049" s="260" t="str">
        <f t="shared" si="16"/>
        <v>2037_2031</v>
      </c>
      <c r="D1049" s="261">
        <v>1.5357328254889188E-2</v>
      </c>
      <c r="E1049" s="261">
        <v>2.3322293548513326E-2</v>
      </c>
      <c r="F1049" s="261">
        <v>4.7912715453181098E-3</v>
      </c>
      <c r="G1049" s="261">
        <v>1.7197643917818001E-3</v>
      </c>
      <c r="H1049" s="261">
        <v>8.2506004749023799E-3</v>
      </c>
      <c r="I1049" s="261">
        <v>1.6405748124073499E-2</v>
      </c>
      <c r="J1049" s="261">
        <v>6.6511408379417902E-4</v>
      </c>
      <c r="K1049" s="261">
        <v>4.7963794332699002E-4</v>
      </c>
      <c r="L1049" s="261">
        <v>2.0000005732018801E-3</v>
      </c>
      <c r="M1049" s="261">
        <v>2.0000005732018801E-3</v>
      </c>
      <c r="N1049" s="261">
        <v>1.5750004513964799E-2</v>
      </c>
      <c r="O1049" s="261">
        <v>1.5750004513964799E-2</v>
      </c>
      <c r="P1049" s="261">
        <v>6.9518759126331597E-4</v>
      </c>
    </row>
    <row r="1050" spans="1:16" x14ac:dyDescent="0.25">
      <c r="A1050" s="259">
        <v>2037</v>
      </c>
      <c r="B1050" s="259">
        <v>2032</v>
      </c>
      <c r="C1050" s="260" t="str">
        <f t="shared" si="16"/>
        <v>2037_2032</v>
      </c>
      <c r="D1050" s="261">
        <v>1.5359414053978917E-2</v>
      </c>
      <c r="E1050" s="261">
        <v>2.3316244091075744E-2</v>
      </c>
      <c r="F1050" s="261">
        <v>4.5074756867787003E-3</v>
      </c>
      <c r="G1050" s="261">
        <v>1.6733082355819E-3</v>
      </c>
      <c r="H1050" s="261">
        <v>7.8660626051657006E-3</v>
      </c>
      <c r="I1050" s="261">
        <v>1.5365256099995299E-2</v>
      </c>
      <c r="J1050" s="261">
        <v>6.3267794529192698E-4</v>
      </c>
      <c r="K1050" s="261">
        <v>4.7979634717648997E-4</v>
      </c>
      <c r="L1050" s="261">
        <v>2.0000005732018801E-3</v>
      </c>
      <c r="M1050" s="261">
        <v>2.0000005732018801E-3</v>
      </c>
      <c r="N1050" s="261">
        <v>1.5750004513964799E-2</v>
      </c>
      <c r="O1050" s="261">
        <v>1.5750004513964799E-2</v>
      </c>
      <c r="P1050" s="261">
        <v>6.6128483451122504E-4</v>
      </c>
    </row>
    <row r="1051" spans="1:16" x14ac:dyDescent="0.25">
      <c r="A1051" s="259">
        <v>2037</v>
      </c>
      <c r="B1051" s="259">
        <v>2033</v>
      </c>
      <c r="C1051" s="260" t="str">
        <f t="shared" si="16"/>
        <v>2037_2033</v>
      </c>
      <c r="D1051" s="261">
        <v>1.5361258531988288E-2</v>
      </c>
      <c r="E1051" s="261">
        <v>2.3311025652189975E-2</v>
      </c>
      <c r="F1051" s="261">
        <v>4.2100152669282001E-3</v>
      </c>
      <c r="G1051" s="261">
        <v>1.6245976277933099E-3</v>
      </c>
      <c r="H1051" s="261">
        <v>7.4632518555604798E-3</v>
      </c>
      <c r="I1051" s="261">
        <v>1.4347213105930999E-2</v>
      </c>
      <c r="J1051" s="261">
        <v>5.9871366017402998E-4</v>
      </c>
      <c r="K1051" s="261">
        <v>4.7994153621701898E-4</v>
      </c>
      <c r="L1051" s="261">
        <v>2.0000005732018801E-3</v>
      </c>
      <c r="M1051" s="261">
        <v>2.0000005732018801E-3</v>
      </c>
      <c r="N1051" s="261">
        <v>1.5750004513964799E-2</v>
      </c>
      <c r="O1051" s="261">
        <v>1.5750004513964799E-2</v>
      </c>
      <c r="P1051" s="261">
        <v>6.2578483513458095E-4</v>
      </c>
    </row>
    <row r="1052" spans="1:16" x14ac:dyDescent="0.25">
      <c r="A1052" s="259">
        <v>2037</v>
      </c>
      <c r="B1052" s="259">
        <v>2034</v>
      </c>
      <c r="C1052" s="260" t="str">
        <f t="shared" si="16"/>
        <v>2037_2034</v>
      </c>
      <c r="D1052" s="261">
        <v>1.5368591765908187E-2</v>
      </c>
      <c r="E1052" s="261">
        <v>2.3312443448554716E-2</v>
      </c>
      <c r="F1052" s="261">
        <v>3.90841613349338E-3</v>
      </c>
      <c r="G1052" s="261">
        <v>1.5754148968902301E-3</v>
      </c>
      <c r="H1052" s="261">
        <v>7.0510119369215701E-3</v>
      </c>
      <c r="I1052" s="261">
        <v>1.3357183921275001E-2</v>
      </c>
      <c r="J1052" s="261">
        <v>5.6368187109285097E-4</v>
      </c>
      <c r="K1052" s="261">
        <v>4.8062312030438398E-4</v>
      </c>
      <c r="L1052" s="261">
        <v>2.0000005732018801E-3</v>
      </c>
      <c r="M1052" s="261">
        <v>2.0000005732018801E-3</v>
      </c>
      <c r="N1052" s="261">
        <v>1.5750004513964799E-2</v>
      </c>
      <c r="O1052" s="261">
        <v>1.5750004513964799E-2</v>
      </c>
      <c r="P1052" s="261">
        <v>5.8916906400241205E-4</v>
      </c>
    </row>
    <row r="1053" spans="1:16" x14ac:dyDescent="0.25">
      <c r="A1053" s="259">
        <v>2037</v>
      </c>
      <c r="B1053" s="259">
        <v>2035</v>
      </c>
      <c r="C1053" s="260" t="str">
        <f t="shared" si="16"/>
        <v>2037_2035</v>
      </c>
      <c r="D1053" s="261">
        <v>1.5387862531502098E-2</v>
      </c>
      <c r="E1053" s="261">
        <v>2.332605095324166E-2</v>
      </c>
      <c r="F1053" s="261">
        <v>3.6092934458001498E-3</v>
      </c>
      <c r="G1053" s="261">
        <v>1.52732836282723E-3</v>
      </c>
      <c r="H1053" s="261">
        <v>6.6364890480569497E-3</v>
      </c>
      <c r="I1053" s="261">
        <v>1.23998453569233E-2</v>
      </c>
      <c r="J1053" s="261">
        <v>5.2796108727375904E-4</v>
      </c>
      <c r="K1053" s="261">
        <v>4.8243793097803398E-4</v>
      </c>
      <c r="L1053" s="261">
        <v>2.0000005732018801E-3</v>
      </c>
      <c r="M1053" s="261">
        <v>2.0000005732018801E-3</v>
      </c>
      <c r="N1053" s="261">
        <v>1.5750004513964799E-2</v>
      </c>
      <c r="O1053" s="261">
        <v>1.5750004513964799E-2</v>
      </c>
      <c r="P1053" s="261">
        <v>5.5183314484765096E-4</v>
      </c>
    </row>
    <row r="1054" spans="1:16" x14ac:dyDescent="0.25">
      <c r="A1054" s="259">
        <v>2037</v>
      </c>
      <c r="B1054" s="259">
        <v>2036</v>
      </c>
      <c r="C1054" s="260" t="str">
        <f t="shared" si="16"/>
        <v>2037_2036</v>
      </c>
      <c r="D1054" s="261">
        <v>1.5418174658272244E-2</v>
      </c>
      <c r="E1054" s="261">
        <v>2.3347732768966945E-2</v>
      </c>
      <c r="F1054" s="261">
        <v>3.3036209049295E-3</v>
      </c>
      <c r="G1054" s="261">
        <v>1.47897049918491E-3</v>
      </c>
      <c r="H1054" s="261">
        <v>6.2125179896913704E-3</v>
      </c>
      <c r="I1054" s="261">
        <v>1.1478174815707599E-2</v>
      </c>
      <c r="J1054" s="261">
        <v>4.9117492234584796E-4</v>
      </c>
      <c r="K1054" s="261">
        <v>4.85184927163126E-4</v>
      </c>
      <c r="L1054" s="261">
        <v>2.0000005732018801E-3</v>
      </c>
      <c r="M1054" s="261">
        <v>2.0000005732018801E-3</v>
      </c>
      <c r="N1054" s="261">
        <v>1.5750004513964799E-2</v>
      </c>
      <c r="O1054" s="261">
        <v>1.5750004513964799E-2</v>
      </c>
      <c r="P1054" s="261">
        <v>5.1338367277789E-4</v>
      </c>
    </row>
    <row r="1055" spans="1:16" x14ac:dyDescent="0.25">
      <c r="A1055" s="259">
        <v>2037</v>
      </c>
      <c r="B1055" s="259">
        <v>2037</v>
      </c>
      <c r="C1055" s="260" t="str">
        <f t="shared" si="16"/>
        <v>2037_2037</v>
      </c>
      <c r="D1055" s="261">
        <v>1.545841870356923E-2</v>
      </c>
      <c r="E1055" s="261">
        <v>2.337799793587933E-2</v>
      </c>
      <c r="F1055" s="261">
        <v>2.98683812174408E-3</v>
      </c>
      <c r="G1055" s="261">
        <v>1.4300590952166E-3</v>
      </c>
      <c r="H1055" s="261">
        <v>5.7756082975708297E-3</v>
      </c>
      <c r="I1055" s="261">
        <v>1.0593765855707499E-2</v>
      </c>
      <c r="J1055" s="261">
        <v>4.5312490619559502E-4</v>
      </c>
      <c r="K1055" s="261">
        <v>4.8880046335291795E-4</v>
      </c>
      <c r="L1055" s="261">
        <v>2.0000005732018801E-3</v>
      </c>
      <c r="M1055" s="261">
        <v>2.0000005732018801E-3</v>
      </c>
      <c r="N1055" s="261">
        <v>1.5750004513964799E-2</v>
      </c>
      <c r="O1055" s="261">
        <v>1.5750004513964799E-2</v>
      </c>
      <c r="P1055" s="261">
        <v>4.7361320374176901E-4</v>
      </c>
    </row>
    <row r="1056" spans="1:16" x14ac:dyDescent="0.25">
      <c r="A1056" s="259">
        <v>2038</v>
      </c>
      <c r="B1056" s="259">
        <v>1994</v>
      </c>
      <c r="C1056" s="260" t="str">
        <f t="shared" si="16"/>
        <v>2038_1994</v>
      </c>
      <c r="D1056" s="261">
        <v>2.848557588571023E-2</v>
      </c>
      <c r="E1056" s="261">
        <v>4.6691678740921096E-2</v>
      </c>
      <c r="F1056" s="261">
        <v>8.9835519981990394E-2</v>
      </c>
      <c r="G1056" s="261">
        <v>0.37775162482546798</v>
      </c>
      <c r="H1056" s="261">
        <v>1.6977623978396501</v>
      </c>
      <c r="I1056" s="261">
        <v>1.05338322203426</v>
      </c>
      <c r="J1056" s="261">
        <v>5.26206223194189E-2</v>
      </c>
      <c r="K1056" s="261">
        <v>1.06646788874733E-2</v>
      </c>
      <c r="L1056" s="261">
        <v>2.0000005732018801E-3</v>
      </c>
      <c r="M1056" s="261">
        <v>2.0000005732018801E-3</v>
      </c>
      <c r="N1056" s="261">
        <v>1.5750004513964799E-2</v>
      </c>
      <c r="O1056" s="261">
        <v>1.5750004513964799E-2</v>
      </c>
      <c r="P1056" s="261">
        <v>5.4999893360149703E-2</v>
      </c>
    </row>
    <row r="1057" spans="1:16" x14ac:dyDescent="0.25">
      <c r="A1057" s="259">
        <v>2038</v>
      </c>
      <c r="B1057" s="259">
        <v>1995</v>
      </c>
      <c r="C1057" s="260" t="str">
        <f t="shared" si="16"/>
        <v>2038_1995</v>
      </c>
      <c r="D1057" s="261">
        <v>2.8647656250869524E-2</v>
      </c>
      <c r="E1057" s="261">
        <v>4.6412976469288714E-2</v>
      </c>
      <c r="F1057" s="261">
        <v>9.05458030753723E-2</v>
      </c>
      <c r="G1057" s="261">
        <v>0.37994379089368302</v>
      </c>
      <c r="H1057" s="261">
        <v>1.68527644264391</v>
      </c>
      <c r="I1057" s="261">
        <v>1.04602584867254</v>
      </c>
      <c r="J1057" s="261">
        <v>5.3036666423178898E-2</v>
      </c>
      <c r="K1057" s="261">
        <v>1.0708050777440199E-2</v>
      </c>
      <c r="L1057" s="261">
        <v>2.0000005732018801E-3</v>
      </c>
      <c r="M1057" s="261">
        <v>2.0000005732018801E-3</v>
      </c>
      <c r="N1057" s="261">
        <v>1.5750004513964799E-2</v>
      </c>
      <c r="O1057" s="261">
        <v>1.5750004513964799E-2</v>
      </c>
      <c r="P1057" s="261">
        <v>5.5434749132113298E-2</v>
      </c>
    </row>
    <row r="1058" spans="1:16" x14ac:dyDescent="0.25">
      <c r="A1058" s="259">
        <v>2038</v>
      </c>
      <c r="B1058" s="259">
        <v>1996</v>
      </c>
      <c r="C1058" s="260" t="str">
        <f t="shared" si="16"/>
        <v>2038_1996</v>
      </c>
      <c r="D1058" s="261">
        <v>2.8369418213370332E-2</v>
      </c>
      <c r="E1058" s="261">
        <v>4.6535697825175977E-2</v>
      </c>
      <c r="F1058" s="261">
        <v>8.9408343984392596E-2</v>
      </c>
      <c r="G1058" s="261">
        <v>0.44077481432781701</v>
      </c>
      <c r="H1058" s="261">
        <v>1.7008884264950399</v>
      </c>
      <c r="I1058" s="261">
        <v>1.17502094209047</v>
      </c>
      <c r="J1058" s="261">
        <v>5.2370406515714299E-2</v>
      </c>
      <c r="K1058" s="261">
        <v>3.0515903657361001E-3</v>
      </c>
      <c r="L1058" s="261">
        <v>2.0000005732018801E-3</v>
      </c>
      <c r="M1058" s="261">
        <v>2.0000005732018801E-3</v>
      </c>
      <c r="N1058" s="261">
        <v>1.5750004513964799E-2</v>
      </c>
      <c r="O1058" s="261">
        <v>1.5750004513964799E-2</v>
      </c>
      <c r="P1058" s="261">
        <v>5.4738363908117801E-2</v>
      </c>
    </row>
    <row r="1059" spans="1:16" x14ac:dyDescent="0.25">
      <c r="A1059" s="259">
        <v>2038</v>
      </c>
      <c r="B1059" s="259">
        <v>1997</v>
      </c>
      <c r="C1059" s="260" t="str">
        <f t="shared" si="16"/>
        <v>2038_1997</v>
      </c>
      <c r="D1059" s="261">
        <v>2.8314185310289713E-2</v>
      </c>
      <c r="E1059" s="261">
        <v>4.5701840063804948E-2</v>
      </c>
      <c r="F1059" s="261">
        <v>8.9148927655739493E-2</v>
      </c>
      <c r="G1059" s="261">
        <v>0.33194052387574802</v>
      </c>
      <c r="H1059" s="261">
        <v>1.7037756636672401</v>
      </c>
      <c r="I1059" s="261">
        <v>0.91038805820736701</v>
      </c>
      <c r="J1059" s="261">
        <v>5.22184549418125E-2</v>
      </c>
      <c r="K1059" s="261">
        <v>3.0488562420867499E-3</v>
      </c>
      <c r="L1059" s="261">
        <v>2.0000005732018801E-3</v>
      </c>
      <c r="M1059" s="261">
        <v>2.0000005732018801E-3</v>
      </c>
      <c r="N1059" s="261">
        <v>1.5750004513964799E-2</v>
      </c>
      <c r="O1059" s="261">
        <v>1.5750004513964799E-2</v>
      </c>
      <c r="P1059" s="261">
        <v>5.4579541758319298E-2</v>
      </c>
    </row>
    <row r="1060" spans="1:16" x14ac:dyDescent="0.25">
      <c r="A1060" s="259">
        <v>2038</v>
      </c>
      <c r="B1060" s="259">
        <v>1998</v>
      </c>
      <c r="C1060" s="260" t="str">
        <f t="shared" si="16"/>
        <v>2038_1998</v>
      </c>
      <c r="D1060" s="261">
        <v>2.8236405951682163E-2</v>
      </c>
      <c r="E1060" s="261">
        <v>4.4657829453800445E-2</v>
      </c>
      <c r="F1060" s="261">
        <v>8.8838896387537405E-2</v>
      </c>
      <c r="G1060" s="261">
        <v>0.23112203369487699</v>
      </c>
      <c r="H1060" s="261">
        <v>1.7111368755207299</v>
      </c>
      <c r="I1060" s="261">
        <v>0.66219485721879201</v>
      </c>
      <c r="J1060" s="261">
        <v>5.2036855967659099E-2</v>
      </c>
      <c r="K1060" s="261">
        <v>3.0490046733634502E-3</v>
      </c>
      <c r="L1060" s="261">
        <v>2.0000005732018801E-3</v>
      </c>
      <c r="M1060" s="261">
        <v>2.0000005732018801E-3</v>
      </c>
      <c r="N1060" s="261">
        <v>1.5750004513964799E-2</v>
      </c>
      <c r="O1060" s="261">
        <v>1.5750004513964799E-2</v>
      </c>
      <c r="P1060" s="261">
        <v>5.4389731684388098E-2</v>
      </c>
    </row>
    <row r="1061" spans="1:16" x14ac:dyDescent="0.25">
      <c r="A1061" s="259">
        <v>2038</v>
      </c>
      <c r="B1061" s="259">
        <v>1999</v>
      </c>
      <c r="C1061" s="260" t="str">
        <f t="shared" si="16"/>
        <v>2038_1999</v>
      </c>
      <c r="D1061" s="261">
        <v>2.8276792495997457E-2</v>
      </c>
      <c r="E1061" s="261">
        <v>4.3644059546143241E-2</v>
      </c>
      <c r="F1061" s="261">
        <v>8.8964766870511705E-2</v>
      </c>
      <c r="G1061" s="261">
        <v>0.13162016002244201</v>
      </c>
      <c r="H1061" s="261">
        <v>1.7104576203262301</v>
      </c>
      <c r="I1061" s="261">
        <v>0.41800543776957599</v>
      </c>
      <c r="J1061" s="261">
        <v>5.2110583855548898E-2</v>
      </c>
      <c r="K1061" s="261">
        <v>3.0529815189047102E-3</v>
      </c>
      <c r="L1061" s="261">
        <v>2.0000005732018801E-3</v>
      </c>
      <c r="M1061" s="261">
        <v>2.0000005732018801E-3</v>
      </c>
      <c r="N1061" s="261">
        <v>1.5750004513964799E-2</v>
      </c>
      <c r="O1061" s="261">
        <v>1.5750004513964799E-2</v>
      </c>
      <c r="P1061" s="261">
        <v>5.4466793220205603E-2</v>
      </c>
    </row>
    <row r="1062" spans="1:16" x14ac:dyDescent="0.25">
      <c r="A1062" s="259">
        <v>2038</v>
      </c>
      <c r="B1062" s="259">
        <v>2000</v>
      </c>
      <c r="C1062" s="260" t="str">
        <f t="shared" si="16"/>
        <v>2038_2000</v>
      </c>
      <c r="D1062" s="261">
        <v>2.8274104495322101E-2</v>
      </c>
      <c r="E1062" s="261">
        <v>4.3904840447394539E-2</v>
      </c>
      <c r="F1062" s="261">
        <v>8.9044394481777603E-2</v>
      </c>
      <c r="G1062" s="261">
        <v>3.9953164593764398E-2</v>
      </c>
      <c r="H1062" s="261">
        <v>1.7101433500223799</v>
      </c>
      <c r="I1062" s="261">
        <v>0.193316522176982</v>
      </c>
      <c r="J1062" s="261">
        <v>5.2157225255959998E-2</v>
      </c>
      <c r="K1062" s="261">
        <v>3.0514002870759001E-3</v>
      </c>
      <c r="L1062" s="261">
        <v>2.0000005732018801E-3</v>
      </c>
      <c r="M1062" s="261">
        <v>2.0000005732018801E-3</v>
      </c>
      <c r="N1062" s="261">
        <v>1.5750004513964799E-2</v>
      </c>
      <c r="O1062" s="261">
        <v>1.5750004513964799E-2</v>
      </c>
      <c r="P1062" s="261">
        <v>5.4515543537775199E-2</v>
      </c>
    </row>
    <row r="1063" spans="1:16" x14ac:dyDescent="0.25">
      <c r="A1063" s="259">
        <v>2038</v>
      </c>
      <c r="B1063" s="259">
        <v>2001</v>
      </c>
      <c r="C1063" s="260" t="str">
        <f t="shared" si="16"/>
        <v>2038_2001</v>
      </c>
      <c r="D1063" s="261">
        <v>2.8198076248598034E-2</v>
      </c>
      <c r="E1063" s="261">
        <v>4.3682169271072706E-2</v>
      </c>
      <c r="F1063" s="261">
        <v>8.8765785454478593E-2</v>
      </c>
      <c r="G1063" s="261">
        <v>3.7590986674016703E-2</v>
      </c>
      <c r="H1063" s="261">
        <v>1.7120443630793001</v>
      </c>
      <c r="I1063" s="261">
        <v>0.18467445985096201</v>
      </c>
      <c r="J1063" s="261">
        <v>5.1994031672806897E-2</v>
      </c>
      <c r="K1063" s="261">
        <v>3.04732813057184E-3</v>
      </c>
      <c r="L1063" s="261">
        <v>2.0000005732018801E-3</v>
      </c>
      <c r="M1063" s="261">
        <v>2.0000005732018801E-3</v>
      </c>
      <c r="N1063" s="261">
        <v>1.5750004513964799E-2</v>
      </c>
      <c r="O1063" s="261">
        <v>1.5750004513964799E-2</v>
      </c>
      <c r="P1063" s="261">
        <v>5.4344971064952799E-2</v>
      </c>
    </row>
    <row r="1064" spans="1:16" x14ac:dyDescent="0.25">
      <c r="A1064" s="259">
        <v>2038</v>
      </c>
      <c r="B1064" s="259">
        <v>2002</v>
      </c>
      <c r="C1064" s="260" t="str">
        <f t="shared" si="16"/>
        <v>2038_2002</v>
      </c>
      <c r="D1064" s="261">
        <v>2.818989886121295E-2</v>
      </c>
      <c r="E1064" s="261">
        <v>4.3505037540960835E-2</v>
      </c>
      <c r="F1064" s="261">
        <v>8.8585100754377699E-2</v>
      </c>
      <c r="G1064" s="261">
        <v>3.6367622233534999E-2</v>
      </c>
      <c r="H1064" s="261">
        <v>1.71696711799129</v>
      </c>
      <c r="I1064" s="261">
        <v>0.17978032596121199</v>
      </c>
      <c r="J1064" s="261">
        <v>5.1888196682762698E-2</v>
      </c>
      <c r="K1064" s="261">
        <v>3.0523085564407E-3</v>
      </c>
      <c r="L1064" s="261">
        <v>2.0000005732018801E-3</v>
      </c>
      <c r="M1064" s="261">
        <v>2.0000005732018801E-3</v>
      </c>
      <c r="N1064" s="261">
        <v>1.5750004513964799E-2</v>
      </c>
      <c r="O1064" s="261">
        <v>1.5750004513964799E-2</v>
      </c>
      <c r="P1064" s="261">
        <v>5.4234350686294598E-2</v>
      </c>
    </row>
    <row r="1065" spans="1:16" x14ac:dyDescent="0.25">
      <c r="A1065" s="259">
        <v>2038</v>
      </c>
      <c r="B1065" s="259">
        <v>2003</v>
      </c>
      <c r="C1065" s="260" t="str">
        <f t="shared" si="16"/>
        <v>2038_2003</v>
      </c>
      <c r="D1065" s="261">
        <v>2.8116285145435998E-2</v>
      </c>
      <c r="E1065" s="261">
        <v>4.3508270305405862E-2</v>
      </c>
      <c r="F1065" s="261">
        <v>8.8370907912299596E-2</v>
      </c>
      <c r="G1065" s="261">
        <v>3.2823699787578001E-2</v>
      </c>
      <c r="H1065" s="261">
        <v>1.7181579709708099</v>
      </c>
      <c r="I1065" s="261">
        <v>0.16447584505822699</v>
      </c>
      <c r="J1065" s="261">
        <v>5.1762734497551602E-2</v>
      </c>
      <c r="K1065" s="261">
        <v>3.05734776749877E-3</v>
      </c>
      <c r="L1065" s="261">
        <v>2.0000005732018801E-3</v>
      </c>
      <c r="M1065" s="261">
        <v>2.0000005732018801E-3</v>
      </c>
      <c r="N1065" s="261">
        <v>1.5750004513964799E-2</v>
      </c>
      <c r="O1065" s="261">
        <v>1.5750004513964799E-2</v>
      </c>
      <c r="P1065" s="261">
        <v>5.4103215657798499E-2</v>
      </c>
    </row>
    <row r="1066" spans="1:16" x14ac:dyDescent="0.25">
      <c r="A1066" s="259">
        <v>2038</v>
      </c>
      <c r="B1066" s="259">
        <v>2004</v>
      </c>
      <c r="C1066" s="260" t="str">
        <f t="shared" si="16"/>
        <v>2038_2004</v>
      </c>
      <c r="D1066" s="261">
        <v>2.8288621465895419E-2</v>
      </c>
      <c r="E1066" s="261">
        <v>4.5112271064154032E-2</v>
      </c>
      <c r="F1066" s="261">
        <v>8.9107021535963907E-2</v>
      </c>
      <c r="G1066" s="261">
        <v>7.8527699905038793E-3</v>
      </c>
      <c r="H1066" s="261">
        <v>1.71244590236477</v>
      </c>
      <c r="I1066" s="261">
        <v>3.5013777149393098E-2</v>
      </c>
      <c r="J1066" s="261">
        <v>5.2193908681023603E-2</v>
      </c>
      <c r="K1066" s="261">
        <v>2.0371660128987799E-4</v>
      </c>
      <c r="L1066" s="261">
        <v>2.0000005732018801E-3</v>
      </c>
      <c r="M1066" s="261">
        <v>2.0000005732018801E-3</v>
      </c>
      <c r="N1066" s="261">
        <v>1.5750004513964799E-2</v>
      </c>
      <c r="O1066" s="261">
        <v>1.5750004513964799E-2</v>
      </c>
      <c r="P1066" s="261">
        <v>5.4553885624539902E-2</v>
      </c>
    </row>
    <row r="1067" spans="1:16" x14ac:dyDescent="0.25">
      <c r="A1067" s="259">
        <v>2038</v>
      </c>
      <c r="B1067" s="259">
        <v>2005</v>
      </c>
      <c r="C1067" s="260" t="str">
        <f t="shared" si="16"/>
        <v>2038_2005</v>
      </c>
      <c r="D1067" s="261">
        <v>2.7101077369885991E-2</v>
      </c>
      <c r="E1067" s="261">
        <v>4.3070603931549191E-2</v>
      </c>
      <c r="F1067" s="261">
        <v>8.89796465640392E-2</v>
      </c>
      <c r="G1067" s="261">
        <v>7.3552878926481501E-3</v>
      </c>
      <c r="H1067" s="261">
        <v>1.7125317961130999</v>
      </c>
      <c r="I1067" s="261">
        <v>3.4453668654699801E-2</v>
      </c>
      <c r="J1067" s="261">
        <v>5.21192995476659E-2</v>
      </c>
      <c r="K1067" s="261">
        <v>2.0352678781806601E-4</v>
      </c>
      <c r="L1067" s="261">
        <v>2.0000005732018801E-3</v>
      </c>
      <c r="M1067" s="261">
        <v>2.0000005732018801E-3</v>
      </c>
      <c r="N1067" s="261">
        <v>1.5750004513964799E-2</v>
      </c>
      <c r="O1067" s="261">
        <v>1.5750004513964799E-2</v>
      </c>
      <c r="P1067" s="261">
        <v>5.4475902997244897E-2</v>
      </c>
    </row>
    <row r="1068" spans="1:16" x14ac:dyDescent="0.25">
      <c r="A1068" s="259">
        <v>2038</v>
      </c>
      <c r="B1068" s="259">
        <v>2006</v>
      </c>
      <c r="C1068" s="260" t="str">
        <f t="shared" si="16"/>
        <v>2038_2006</v>
      </c>
      <c r="D1068" s="261">
        <v>2.7585006828968306E-2</v>
      </c>
      <c r="E1068" s="261">
        <v>4.3425492713560672E-2</v>
      </c>
      <c r="F1068" s="261">
        <v>8.9017609386620497E-2</v>
      </c>
      <c r="G1068" s="261">
        <v>6.5355933801509404E-3</v>
      </c>
      <c r="H1068" s="261">
        <v>1.71136502775424</v>
      </c>
      <c r="I1068" s="261">
        <v>2.973053670518E-2</v>
      </c>
      <c r="J1068" s="261">
        <v>5.2141536045541503E-2</v>
      </c>
      <c r="K1068" s="261">
        <v>2.03406520558349E-4</v>
      </c>
      <c r="L1068" s="261">
        <v>2.0000005732018801E-3</v>
      </c>
      <c r="M1068" s="261">
        <v>2.0000005732018801E-3</v>
      </c>
      <c r="N1068" s="261">
        <v>1.5750004513964799E-2</v>
      </c>
      <c r="O1068" s="261">
        <v>1.5750004513964799E-2</v>
      </c>
      <c r="P1068" s="261">
        <v>5.4499144930881399E-2</v>
      </c>
    </row>
    <row r="1069" spans="1:16" x14ac:dyDescent="0.25">
      <c r="A1069" s="259">
        <v>2038</v>
      </c>
      <c r="B1069" s="259">
        <v>2007</v>
      </c>
      <c r="C1069" s="260" t="str">
        <f t="shared" si="16"/>
        <v>2038_2007</v>
      </c>
      <c r="D1069" s="261">
        <v>2.645750416709975E-2</v>
      </c>
      <c r="E1069" s="261">
        <v>4.1960583169255286E-2</v>
      </c>
      <c r="F1069" s="261">
        <v>8.8414175532144298E-2</v>
      </c>
      <c r="G1069" s="261">
        <v>6.6837630127736299E-3</v>
      </c>
      <c r="H1069" s="261">
        <v>1.70313091439585</v>
      </c>
      <c r="I1069" s="261">
        <v>3.3029695957298703E-2</v>
      </c>
      <c r="J1069" s="261">
        <v>5.1788078248920399E-2</v>
      </c>
      <c r="K1069" s="261">
        <v>2.03620924283462E-4</v>
      </c>
      <c r="L1069" s="261">
        <v>2.0000005732018801E-3</v>
      </c>
      <c r="M1069" s="261">
        <v>2.0000005732018801E-3</v>
      </c>
      <c r="N1069" s="261">
        <v>1.5750004513964799E-2</v>
      </c>
      <c r="O1069" s="261">
        <v>1.5750004513964799E-2</v>
      </c>
      <c r="P1069" s="261">
        <v>5.4129705341142899E-2</v>
      </c>
    </row>
    <row r="1070" spans="1:16" x14ac:dyDescent="0.25">
      <c r="A1070" s="259">
        <v>2038</v>
      </c>
      <c r="B1070" s="259">
        <v>2008</v>
      </c>
      <c r="C1070" s="260" t="str">
        <f t="shared" si="16"/>
        <v>2038_2008</v>
      </c>
      <c r="D1070" s="261">
        <v>2.5870427327412977E-2</v>
      </c>
      <c r="E1070" s="261">
        <v>4.0624783586995443E-2</v>
      </c>
      <c r="F1070" s="261">
        <v>1.8463004314733401E-2</v>
      </c>
      <c r="G1070" s="261">
        <v>6.3577708155678099E-3</v>
      </c>
      <c r="H1070" s="261">
        <v>3.5742636927683799E-2</v>
      </c>
      <c r="I1070" s="261">
        <v>3.3501214872629498E-2</v>
      </c>
      <c r="J1070" s="261">
        <v>6.0233558451964096E-3</v>
      </c>
      <c r="K1070" s="261">
        <v>2.32344917272725E-4</v>
      </c>
      <c r="L1070" s="261">
        <v>2.0000005732018801E-3</v>
      </c>
      <c r="M1070" s="261">
        <v>2.0000005732018801E-3</v>
      </c>
      <c r="N1070" s="261">
        <v>1.5750004513964799E-2</v>
      </c>
      <c r="O1070" s="261">
        <v>1.5750004513964799E-2</v>
      </c>
      <c r="P1070" s="261">
        <v>6.2957052682704904E-3</v>
      </c>
    </row>
    <row r="1071" spans="1:16" x14ac:dyDescent="0.25">
      <c r="A1071" s="259">
        <v>2038</v>
      </c>
      <c r="B1071" s="259">
        <v>2009</v>
      </c>
      <c r="C1071" s="260" t="str">
        <f t="shared" si="16"/>
        <v>2038_2009</v>
      </c>
      <c r="D1071" s="261">
        <v>2.5288952227500376E-2</v>
      </c>
      <c r="E1071" s="261">
        <v>3.9667842115850283E-2</v>
      </c>
      <c r="F1071" s="261">
        <v>1.84092725016314E-2</v>
      </c>
      <c r="G1071" s="261">
        <v>6.1268615919859003E-3</v>
      </c>
      <c r="H1071" s="261">
        <v>3.5535889677217103E-2</v>
      </c>
      <c r="I1071" s="261">
        <v>3.2650071405462402E-2</v>
      </c>
      <c r="J1071" s="261">
        <v>5.99046802131167E-3</v>
      </c>
      <c r="K1071" s="261">
        <v>2.6095210772406898E-4</v>
      </c>
      <c r="L1071" s="261">
        <v>2.0000005732018801E-3</v>
      </c>
      <c r="M1071" s="261">
        <v>2.0000005732018801E-3</v>
      </c>
      <c r="N1071" s="261">
        <v>1.5750004513964799E-2</v>
      </c>
      <c r="O1071" s="261">
        <v>1.5750004513964799E-2</v>
      </c>
      <c r="P1071" s="261">
        <v>6.26133040292724E-3</v>
      </c>
    </row>
    <row r="1072" spans="1:16" x14ac:dyDescent="0.25">
      <c r="A1072" s="259">
        <v>2038</v>
      </c>
      <c r="B1072" s="259">
        <v>2010</v>
      </c>
      <c r="C1072" s="260" t="str">
        <f t="shared" si="16"/>
        <v>2038_2010</v>
      </c>
      <c r="D1072" s="261">
        <v>2.4003293936845083E-2</v>
      </c>
      <c r="E1072" s="261">
        <v>3.7542796703124971E-2</v>
      </c>
      <c r="F1072" s="261">
        <v>1.84359306769947E-2</v>
      </c>
      <c r="G1072" s="261">
        <v>5.9097976375179799E-3</v>
      </c>
      <c r="H1072" s="261">
        <v>3.5573148131313299E-2</v>
      </c>
      <c r="I1072" s="261">
        <v>3.2594440377306702E-2</v>
      </c>
      <c r="J1072" s="261">
        <v>5.9954048971685697E-3</v>
      </c>
      <c r="K1072" s="261">
        <v>3.1758694714150403E-4</v>
      </c>
      <c r="L1072" s="261">
        <v>2.0000005732018801E-3</v>
      </c>
      <c r="M1072" s="261">
        <v>2.0000005732018801E-3</v>
      </c>
      <c r="N1072" s="261">
        <v>1.5750004513964799E-2</v>
      </c>
      <c r="O1072" s="261">
        <v>1.5750004513964799E-2</v>
      </c>
      <c r="P1072" s="261">
        <v>6.2664905024033303E-3</v>
      </c>
    </row>
    <row r="1073" spans="1:16" x14ac:dyDescent="0.25">
      <c r="A1073" s="259">
        <v>2038</v>
      </c>
      <c r="B1073" s="259">
        <v>2011</v>
      </c>
      <c r="C1073" s="260" t="str">
        <f t="shared" si="16"/>
        <v>2038_2011</v>
      </c>
      <c r="D1073" s="261">
        <v>2.4826620410881739E-2</v>
      </c>
      <c r="E1073" s="261">
        <v>3.8751480715511065E-2</v>
      </c>
      <c r="F1073" s="261">
        <v>1.82644713413701E-2</v>
      </c>
      <c r="G1073" s="261">
        <v>6.3206066268989402E-3</v>
      </c>
      <c r="H1073" s="261">
        <v>3.5429369623097402E-2</v>
      </c>
      <c r="I1073" s="261">
        <v>3.1880882042312E-2</v>
      </c>
      <c r="J1073" s="261">
        <v>5.9820538970700799E-3</v>
      </c>
      <c r="K1073" s="261">
        <v>4.3093781603089401E-4</v>
      </c>
      <c r="L1073" s="261">
        <v>2.0000005732018801E-3</v>
      </c>
      <c r="M1073" s="261">
        <v>2.0000005732018801E-3</v>
      </c>
      <c r="N1073" s="261">
        <v>1.5750004513964799E-2</v>
      </c>
      <c r="O1073" s="261">
        <v>1.5750004513964799E-2</v>
      </c>
      <c r="P1073" s="261">
        <v>6.25253582932457E-3</v>
      </c>
    </row>
    <row r="1074" spans="1:16" x14ac:dyDescent="0.25">
      <c r="A1074" s="259">
        <v>2038</v>
      </c>
      <c r="B1074" s="259">
        <v>2012</v>
      </c>
      <c r="C1074" s="260" t="str">
        <f t="shared" si="16"/>
        <v>2038_2012</v>
      </c>
      <c r="D1074" s="261">
        <v>2.2692132889626352E-2</v>
      </c>
      <c r="E1074" s="261">
        <v>3.537007305342197E-2</v>
      </c>
      <c r="F1074" s="261">
        <v>1.8191652109341101E-2</v>
      </c>
      <c r="G1074" s="261">
        <v>5.8243449186327198E-3</v>
      </c>
      <c r="H1074" s="261">
        <v>3.5360863036531201E-2</v>
      </c>
      <c r="I1074" s="261">
        <v>3.2356292643963898E-2</v>
      </c>
      <c r="J1074" s="261">
        <v>5.9713803823577601E-3</v>
      </c>
      <c r="K1074" s="261">
        <v>6.2873042748002401E-4</v>
      </c>
      <c r="L1074" s="261">
        <v>2.0000005732018801E-3</v>
      </c>
      <c r="M1074" s="261">
        <v>2.0000005732018801E-3</v>
      </c>
      <c r="N1074" s="261">
        <v>1.5750004513964799E-2</v>
      </c>
      <c r="O1074" s="261">
        <v>1.5750004513964799E-2</v>
      </c>
      <c r="P1074" s="261">
        <v>6.2413797056399796E-3</v>
      </c>
    </row>
    <row r="1075" spans="1:16" x14ac:dyDescent="0.25">
      <c r="A1075" s="259">
        <v>2038</v>
      </c>
      <c r="B1075" s="259">
        <v>2013</v>
      </c>
      <c r="C1075" s="260" t="str">
        <f t="shared" si="16"/>
        <v>2038_2013</v>
      </c>
      <c r="D1075" s="261">
        <v>2.2003659137255247E-2</v>
      </c>
      <c r="E1075" s="261">
        <v>3.4334121172706115E-2</v>
      </c>
      <c r="F1075" s="261">
        <v>1.7911097585228401E-2</v>
      </c>
      <c r="G1075" s="261">
        <v>5.59796394524824E-3</v>
      </c>
      <c r="H1075" s="261">
        <v>3.5071575914928502E-2</v>
      </c>
      <c r="I1075" s="261">
        <v>3.2251792896060602E-2</v>
      </c>
      <c r="J1075" s="261">
        <v>5.9278239762545898E-3</v>
      </c>
      <c r="K1075" s="261">
        <v>9.40668566854171E-4</v>
      </c>
      <c r="L1075" s="261">
        <v>2.0000005732018801E-3</v>
      </c>
      <c r="M1075" s="261">
        <v>2.0000005732018801E-3</v>
      </c>
      <c r="N1075" s="261">
        <v>1.5750004513964799E-2</v>
      </c>
      <c r="O1075" s="261">
        <v>1.5750004513964799E-2</v>
      </c>
      <c r="P1075" s="261">
        <v>6.1958538721315097E-3</v>
      </c>
    </row>
    <row r="1076" spans="1:16" x14ac:dyDescent="0.25">
      <c r="A1076" s="259">
        <v>2038</v>
      </c>
      <c r="B1076" s="259">
        <v>2014</v>
      </c>
      <c r="C1076" s="260" t="str">
        <f t="shared" si="16"/>
        <v>2038_2014</v>
      </c>
      <c r="D1076" s="261">
        <v>2.2103251325813603E-2</v>
      </c>
      <c r="E1076" s="261">
        <v>3.4333313444392735E-2</v>
      </c>
      <c r="F1076" s="261">
        <v>1.8158064294809699E-2</v>
      </c>
      <c r="G1076" s="261">
        <v>5.7686768785258601E-3</v>
      </c>
      <c r="H1076" s="261">
        <v>3.5332813480374897E-2</v>
      </c>
      <c r="I1076" s="261">
        <v>3.1605736220671601E-2</v>
      </c>
      <c r="J1076" s="261">
        <v>5.9418466557851204E-3</v>
      </c>
      <c r="K1076" s="261">
        <v>1.31300709943249E-3</v>
      </c>
      <c r="L1076" s="261">
        <v>2.0000005732018801E-3</v>
      </c>
      <c r="M1076" s="261">
        <v>2.0000005732018801E-3</v>
      </c>
      <c r="N1076" s="261">
        <v>1.5750004513964799E-2</v>
      </c>
      <c r="O1076" s="261">
        <v>1.5750004513964799E-2</v>
      </c>
      <c r="P1076" s="261">
        <v>6.2105105950056904E-3</v>
      </c>
    </row>
    <row r="1077" spans="1:16" x14ac:dyDescent="0.25">
      <c r="A1077" s="259">
        <v>2038</v>
      </c>
      <c r="B1077" s="259">
        <v>2015</v>
      </c>
      <c r="C1077" s="260" t="str">
        <f t="shared" si="16"/>
        <v>2038_2015</v>
      </c>
      <c r="D1077" s="261">
        <v>2.1644630311970645E-2</v>
      </c>
      <c r="E1077" s="261">
        <v>3.3663782964163162E-2</v>
      </c>
      <c r="F1077" s="261">
        <v>1.7927070147575899E-2</v>
      </c>
      <c r="G1077" s="261">
        <v>5.5841754358372303E-3</v>
      </c>
      <c r="H1077" s="261">
        <v>3.5090453986425699E-2</v>
      </c>
      <c r="I1077" s="261">
        <v>3.1167184004373402E-2</v>
      </c>
      <c r="J1077" s="261">
        <v>5.8914353128768204E-3</v>
      </c>
      <c r="K1077" s="261">
        <v>1.6588311242630501E-3</v>
      </c>
      <c r="L1077" s="261">
        <v>2.0000005732018801E-3</v>
      </c>
      <c r="M1077" s="261">
        <v>2.0000005732018801E-3</v>
      </c>
      <c r="N1077" s="261">
        <v>1.5750004513964799E-2</v>
      </c>
      <c r="O1077" s="261">
        <v>1.5750004513964799E-2</v>
      </c>
      <c r="P1077" s="261">
        <v>6.1578198748681E-3</v>
      </c>
    </row>
    <row r="1078" spans="1:16" x14ac:dyDescent="0.25">
      <c r="A1078" s="259">
        <v>2038</v>
      </c>
      <c r="B1078" s="259">
        <v>2016</v>
      </c>
      <c r="C1078" s="260" t="str">
        <f t="shared" si="16"/>
        <v>2038_2016</v>
      </c>
      <c r="D1078" s="261">
        <v>2.1178500197280306E-2</v>
      </c>
      <c r="E1078" s="261">
        <v>3.262133790657365E-2</v>
      </c>
      <c r="F1078" s="261">
        <v>1.8382482504747898E-2</v>
      </c>
      <c r="G1078" s="261">
        <v>5.50741573035155E-3</v>
      </c>
      <c r="H1078" s="261">
        <v>3.5592954087819997E-2</v>
      </c>
      <c r="I1078" s="261">
        <v>3.05591731294097E-2</v>
      </c>
      <c r="J1078" s="261">
        <v>5.9231778800383104E-3</v>
      </c>
      <c r="K1078" s="261">
        <v>1.90936432365173E-3</v>
      </c>
      <c r="L1078" s="261">
        <v>2.0000005732018801E-3</v>
      </c>
      <c r="M1078" s="261">
        <v>2.0000005732018801E-3</v>
      </c>
      <c r="N1078" s="261">
        <v>1.5750004513964799E-2</v>
      </c>
      <c r="O1078" s="261">
        <v>1.5750004513964799E-2</v>
      </c>
      <c r="P1078" s="261">
        <v>6.19099770006107E-3</v>
      </c>
    </row>
    <row r="1079" spans="1:16" x14ac:dyDescent="0.25">
      <c r="A1079" s="259">
        <v>2038</v>
      </c>
      <c r="B1079" s="259">
        <v>2017</v>
      </c>
      <c r="C1079" s="260" t="str">
        <f t="shared" si="16"/>
        <v>2038_2017</v>
      </c>
      <c r="D1079" s="261">
        <v>2.0452701031668075E-2</v>
      </c>
      <c r="E1079" s="261">
        <v>3.1560786592965094E-2</v>
      </c>
      <c r="F1079" s="261">
        <v>1.80365067453883E-2</v>
      </c>
      <c r="G1079" s="261">
        <v>5.4516870649763804E-3</v>
      </c>
      <c r="H1079" s="261">
        <v>3.5231218348265002E-2</v>
      </c>
      <c r="I1079" s="261">
        <v>3.0286330257756199E-2</v>
      </c>
      <c r="J1079" s="261">
        <v>5.8452303696056298E-3</v>
      </c>
      <c r="K1079" s="261">
        <v>2.0398552023546302E-3</v>
      </c>
      <c r="L1079" s="261">
        <v>2.0000005732018801E-3</v>
      </c>
      <c r="M1079" s="261">
        <v>2.0000005732018801E-3</v>
      </c>
      <c r="N1079" s="261">
        <v>1.5750004513964799E-2</v>
      </c>
      <c r="O1079" s="261">
        <v>1.5750004513964799E-2</v>
      </c>
      <c r="P1079" s="261">
        <v>6.1095257490935799E-3</v>
      </c>
    </row>
    <row r="1080" spans="1:16" x14ac:dyDescent="0.25">
      <c r="A1080" s="259">
        <v>2038</v>
      </c>
      <c r="B1080" s="259">
        <v>2018</v>
      </c>
      <c r="C1080" s="260" t="str">
        <f t="shared" si="16"/>
        <v>2038_2018</v>
      </c>
      <c r="D1080" s="261">
        <v>1.9825143923251073E-2</v>
      </c>
      <c r="E1080" s="261">
        <v>3.0551790878940874E-2</v>
      </c>
      <c r="F1080" s="261">
        <v>1.78733314102257E-2</v>
      </c>
      <c r="G1080" s="261">
        <v>5.0274216569295999E-3</v>
      </c>
      <c r="H1080" s="261">
        <v>3.5063749063182E-2</v>
      </c>
      <c r="I1080" s="261">
        <v>2.8442029514107001E-2</v>
      </c>
      <c r="J1080" s="261">
        <v>5.7848658440919501E-3</v>
      </c>
      <c r="K1080" s="261">
        <v>2.1246517604693298E-3</v>
      </c>
      <c r="L1080" s="261">
        <v>2.0000005732018801E-3</v>
      </c>
      <c r="M1080" s="261">
        <v>2.0000005732018801E-3</v>
      </c>
      <c r="N1080" s="261">
        <v>1.5750004513964799E-2</v>
      </c>
      <c r="O1080" s="261">
        <v>1.5750004513964799E-2</v>
      </c>
      <c r="P1080" s="261">
        <v>6.0464318075997897E-3</v>
      </c>
    </row>
    <row r="1081" spans="1:16" x14ac:dyDescent="0.25">
      <c r="A1081" s="259">
        <v>2038</v>
      </c>
      <c r="B1081" s="259">
        <v>2019</v>
      </c>
      <c r="C1081" s="260" t="str">
        <f t="shared" si="16"/>
        <v>2038_2019</v>
      </c>
      <c r="D1081" s="261">
        <v>1.9197422544953959E-2</v>
      </c>
      <c r="E1081" s="261">
        <v>2.9543877199189616E-2</v>
      </c>
      <c r="F1081" s="261">
        <v>1.76861588131044E-2</v>
      </c>
      <c r="G1081" s="261">
        <v>4.6135943691105403E-3</v>
      </c>
      <c r="H1081" s="261">
        <v>3.4870845115463497E-2</v>
      </c>
      <c r="I1081" s="261">
        <v>2.6736812093668998E-2</v>
      </c>
      <c r="J1081" s="261">
        <v>5.71540753721892E-3</v>
      </c>
      <c r="K1081" s="261">
        <v>2.0066363901687901E-3</v>
      </c>
      <c r="L1081" s="261">
        <v>2.0000005732018801E-3</v>
      </c>
      <c r="M1081" s="261">
        <v>2.0000005732018801E-3</v>
      </c>
      <c r="N1081" s="261">
        <v>1.5750004513964799E-2</v>
      </c>
      <c r="O1081" s="261">
        <v>1.5750004513964799E-2</v>
      </c>
      <c r="P1081" s="261">
        <v>5.9738329043066297E-3</v>
      </c>
    </row>
    <row r="1082" spans="1:16" x14ac:dyDescent="0.25">
      <c r="A1082" s="259">
        <v>2038</v>
      </c>
      <c r="B1082" s="259">
        <v>2020</v>
      </c>
      <c r="C1082" s="260" t="str">
        <f t="shared" si="16"/>
        <v>2038_2020</v>
      </c>
      <c r="D1082" s="261">
        <v>1.8570528961561215E-2</v>
      </c>
      <c r="E1082" s="261">
        <v>2.8544116302888934E-2</v>
      </c>
      <c r="F1082" s="261">
        <v>1.74809684736166E-2</v>
      </c>
      <c r="G1082" s="261">
        <v>4.1576471134155699E-3</v>
      </c>
      <c r="H1082" s="261">
        <v>3.4658552324550798E-2</v>
      </c>
      <c r="I1082" s="261">
        <v>2.5024880674728502E-2</v>
      </c>
      <c r="J1082" s="261">
        <v>5.6374737441154303E-3</v>
      </c>
      <c r="K1082" s="261">
        <v>1.43969607740425E-3</v>
      </c>
      <c r="L1082" s="261">
        <v>2.0000005732018801E-3</v>
      </c>
      <c r="M1082" s="261">
        <v>2.0000005732018801E-3</v>
      </c>
      <c r="N1082" s="261">
        <v>1.5750004513964799E-2</v>
      </c>
      <c r="O1082" s="261">
        <v>1.5750004513964799E-2</v>
      </c>
      <c r="P1082" s="261">
        <v>5.89237529090509E-3</v>
      </c>
    </row>
    <row r="1083" spans="1:16" x14ac:dyDescent="0.25">
      <c r="A1083" s="259">
        <v>2038</v>
      </c>
      <c r="B1083" s="259">
        <v>2021</v>
      </c>
      <c r="C1083" s="260" t="str">
        <f t="shared" si="16"/>
        <v>2038_2021</v>
      </c>
      <c r="D1083" s="261">
        <v>1.7942913676646976E-2</v>
      </c>
      <c r="E1083" s="261">
        <v>2.7544655883111259E-2</v>
      </c>
      <c r="F1083" s="261">
        <v>7.1053543176787699E-3</v>
      </c>
      <c r="G1083" s="261">
        <v>3.7422189931639199E-3</v>
      </c>
      <c r="H1083" s="261">
        <v>1.1350107159498E-2</v>
      </c>
      <c r="I1083" s="261">
        <v>2.4066715566939002E-2</v>
      </c>
      <c r="J1083" s="261">
        <v>9.2499476492641003E-4</v>
      </c>
      <c r="K1083" s="261">
        <v>8.9434921356399398E-4</v>
      </c>
      <c r="L1083" s="261">
        <v>2.0000005732018801E-3</v>
      </c>
      <c r="M1083" s="261">
        <v>2.0000005732018801E-3</v>
      </c>
      <c r="N1083" s="261">
        <v>1.5750004513964799E-2</v>
      </c>
      <c r="O1083" s="261">
        <v>1.5750004513964799E-2</v>
      </c>
      <c r="P1083" s="261">
        <v>9.6681892359290402E-4</v>
      </c>
    </row>
    <row r="1084" spans="1:16" x14ac:dyDescent="0.25">
      <c r="A1084" s="259">
        <v>2038</v>
      </c>
      <c r="B1084" s="259">
        <v>2022</v>
      </c>
      <c r="C1084" s="260" t="str">
        <f t="shared" si="16"/>
        <v>2038_2022</v>
      </c>
      <c r="D1084" s="261">
        <v>1.7295226843846677E-2</v>
      </c>
      <c r="E1084" s="261">
        <v>2.6518907353145032E-2</v>
      </c>
      <c r="F1084" s="261">
        <v>6.9592210217085003E-3</v>
      </c>
      <c r="G1084" s="261">
        <v>3.3837912878191098E-3</v>
      </c>
      <c r="H1084" s="261">
        <v>1.1156654721177999E-2</v>
      </c>
      <c r="I1084" s="261">
        <v>2.3231842371662901E-2</v>
      </c>
      <c r="J1084" s="261">
        <v>9.0884847808457103E-4</v>
      </c>
      <c r="K1084" s="261">
        <v>8.9427519220576697E-4</v>
      </c>
      <c r="L1084" s="261">
        <v>2.0000005732018801E-3</v>
      </c>
      <c r="M1084" s="261">
        <v>2.0000005732018801E-3</v>
      </c>
      <c r="N1084" s="261">
        <v>1.5750004513964799E-2</v>
      </c>
      <c r="O1084" s="261">
        <v>1.5750004513964799E-2</v>
      </c>
      <c r="P1084" s="261">
        <v>9.4994257330816402E-4</v>
      </c>
    </row>
    <row r="1085" spans="1:16" x14ac:dyDescent="0.25">
      <c r="A1085" s="259">
        <v>2038</v>
      </c>
      <c r="B1085" s="259">
        <v>2023</v>
      </c>
      <c r="C1085" s="260" t="str">
        <f t="shared" si="16"/>
        <v>2038_2023</v>
      </c>
      <c r="D1085" s="261">
        <v>1.6647249116172089E-2</v>
      </c>
      <c r="E1085" s="261">
        <v>2.5495334824024114E-2</v>
      </c>
      <c r="F1085" s="261">
        <v>6.7992657503588103E-3</v>
      </c>
      <c r="G1085" s="261">
        <v>2.9474409225331002E-3</v>
      </c>
      <c r="H1085" s="261">
        <v>1.09448365541377E-2</v>
      </c>
      <c r="I1085" s="261">
        <v>2.27153404403687E-2</v>
      </c>
      <c r="J1085" s="261">
        <v>8.9117307562605304E-4</v>
      </c>
      <c r="K1085" s="261">
        <v>8.9415694231083701E-4</v>
      </c>
      <c r="L1085" s="261">
        <v>2.0000005732018801E-3</v>
      </c>
      <c r="M1085" s="261">
        <v>2.0000005732018801E-3</v>
      </c>
      <c r="N1085" s="261">
        <v>1.5750004513964799E-2</v>
      </c>
      <c r="O1085" s="261">
        <v>1.5750004513964799E-2</v>
      </c>
      <c r="P1085" s="261">
        <v>9.3146796758390802E-4</v>
      </c>
    </row>
    <row r="1086" spans="1:16" x14ac:dyDescent="0.25">
      <c r="A1086" s="259">
        <v>2038</v>
      </c>
      <c r="B1086" s="259">
        <v>2024</v>
      </c>
      <c r="C1086" s="260" t="str">
        <f t="shared" si="16"/>
        <v>2038_2024</v>
      </c>
      <c r="D1086" s="261">
        <v>1.5999320813070345E-2</v>
      </c>
      <c r="E1086" s="261">
        <v>2.4470026632414529E-2</v>
      </c>
      <c r="F1086" s="261">
        <v>6.62681787499886E-3</v>
      </c>
      <c r="G1086" s="261">
        <v>2.4953527741205699E-3</v>
      </c>
      <c r="H1086" s="261">
        <v>1.0715428063382E-2</v>
      </c>
      <c r="I1086" s="261">
        <v>2.3004825452161901E-2</v>
      </c>
      <c r="J1086" s="261">
        <v>8.7199683987773495E-4</v>
      </c>
      <c r="K1086" s="261">
        <v>8.9405540524176499E-4</v>
      </c>
      <c r="L1086" s="261">
        <v>2.0000005732018801E-3</v>
      </c>
      <c r="M1086" s="261">
        <v>2.0000005732018801E-3</v>
      </c>
      <c r="N1086" s="261">
        <v>1.5750004513964799E-2</v>
      </c>
      <c r="O1086" s="261">
        <v>1.5750004513964799E-2</v>
      </c>
      <c r="P1086" s="261">
        <v>9.1142466754833701E-4</v>
      </c>
    </row>
    <row r="1087" spans="1:16" x14ac:dyDescent="0.25">
      <c r="A1087" s="259">
        <v>2038</v>
      </c>
      <c r="B1087" s="259">
        <v>2025</v>
      </c>
      <c r="C1087" s="260" t="str">
        <f t="shared" si="16"/>
        <v>2038_2025</v>
      </c>
      <c r="D1087" s="261">
        <v>1.5351399050751563E-2</v>
      </c>
      <c r="E1087" s="261">
        <v>2.3445225263169538E-2</v>
      </c>
      <c r="F1087" s="261">
        <v>6.44157771870964E-3</v>
      </c>
      <c r="G1087" s="261">
        <v>1.9906337883635401E-3</v>
      </c>
      <c r="H1087" s="261">
        <v>1.04685913477774E-2</v>
      </c>
      <c r="I1087" s="261">
        <v>2.3882076494603201E-2</v>
      </c>
      <c r="J1087" s="261">
        <v>8.5134398999829803E-4</v>
      </c>
      <c r="K1087" s="261">
        <v>8.9397156734360495E-4</v>
      </c>
      <c r="L1087" s="261">
        <v>2.0000005732018801E-3</v>
      </c>
      <c r="M1087" s="261">
        <v>2.0000005732018801E-3</v>
      </c>
      <c r="N1087" s="261">
        <v>1.5750004513964799E-2</v>
      </c>
      <c r="O1087" s="261">
        <v>1.5750004513964799E-2</v>
      </c>
      <c r="P1087" s="261">
        <v>8.8983798744301601E-4</v>
      </c>
    </row>
    <row r="1088" spans="1:16" x14ac:dyDescent="0.25">
      <c r="A1088" s="259">
        <v>2038</v>
      </c>
      <c r="B1088" s="259">
        <v>2026</v>
      </c>
      <c r="C1088" s="260" t="str">
        <f t="shared" si="16"/>
        <v>2038_2026</v>
      </c>
      <c r="D1088" s="261">
        <v>1.5352345427196774E-2</v>
      </c>
      <c r="E1088" s="261">
        <v>2.3422872729313714E-2</v>
      </c>
      <c r="F1088" s="261">
        <v>6.2438423639350196E-3</v>
      </c>
      <c r="G1088" s="261">
        <v>1.95822105297578E-3</v>
      </c>
      <c r="H1088" s="261">
        <v>1.0204292768350399E-2</v>
      </c>
      <c r="I1088" s="261">
        <v>2.2839438215529698E-2</v>
      </c>
      <c r="J1088" s="261">
        <v>8.2920351578497401E-4</v>
      </c>
      <c r="K1088" s="261">
        <v>7.6310205347746897E-4</v>
      </c>
      <c r="L1088" s="261">
        <v>2.0000005732018801E-3</v>
      </c>
      <c r="M1088" s="261">
        <v>2.0000005732018801E-3</v>
      </c>
      <c r="N1088" s="261">
        <v>1.5750004513964799E-2</v>
      </c>
      <c r="O1088" s="261">
        <v>1.5750004513964799E-2</v>
      </c>
      <c r="P1088" s="261">
        <v>8.6669641923266499E-4</v>
      </c>
    </row>
    <row r="1089" spans="1:16" x14ac:dyDescent="0.25">
      <c r="A1089" s="259">
        <v>2038</v>
      </c>
      <c r="B1089" s="259">
        <v>2027</v>
      </c>
      <c r="C1089" s="260" t="str">
        <f t="shared" si="16"/>
        <v>2038_2027</v>
      </c>
      <c r="D1089" s="261">
        <v>1.5353203133998907E-2</v>
      </c>
      <c r="E1089" s="261">
        <v>2.340132916534143E-2</v>
      </c>
      <c r="F1089" s="261">
        <v>6.0327846027128399E-3</v>
      </c>
      <c r="G1089" s="261">
        <v>1.9236029578426901E-3</v>
      </c>
      <c r="H1089" s="261">
        <v>9.9221034992524101E-3</v>
      </c>
      <c r="I1089" s="261">
        <v>2.17758816129437E-2</v>
      </c>
      <c r="J1089" s="261">
        <v>8.0556532667061303E-4</v>
      </c>
      <c r="K1089" s="261">
        <v>6.1043621008771004E-4</v>
      </c>
      <c r="L1089" s="261">
        <v>2.0000005732018801E-3</v>
      </c>
      <c r="M1089" s="261">
        <v>2.0000005732018801E-3</v>
      </c>
      <c r="N1089" s="261">
        <v>1.5750004513964799E-2</v>
      </c>
      <c r="O1089" s="261">
        <v>1.5750004513964799E-2</v>
      </c>
      <c r="P1089" s="261">
        <v>8.4198941609946404E-4</v>
      </c>
    </row>
    <row r="1090" spans="1:16" x14ac:dyDescent="0.25">
      <c r="A1090" s="259">
        <v>2038</v>
      </c>
      <c r="B1090" s="259">
        <v>2028</v>
      </c>
      <c r="C1090" s="260" t="str">
        <f t="shared" si="16"/>
        <v>2038_2028</v>
      </c>
      <c r="D1090" s="261">
        <v>1.5354251037327038E-2</v>
      </c>
      <c r="E1090" s="261">
        <v>2.3381182551152086E-2</v>
      </c>
      <c r="F1090" s="261">
        <v>5.8103164462731402E-3</v>
      </c>
      <c r="G1090" s="261">
        <v>1.88696524387725E-3</v>
      </c>
      <c r="H1090" s="261">
        <v>9.62322536303265E-3</v>
      </c>
      <c r="I1090" s="261">
        <v>2.0699735271034501E-2</v>
      </c>
      <c r="J1090" s="261">
        <v>7.8047010844325298E-4</v>
      </c>
      <c r="K1090" s="261">
        <v>4.7963168364391801E-4</v>
      </c>
      <c r="L1090" s="261">
        <v>2.0000005732018801E-3</v>
      </c>
      <c r="M1090" s="261">
        <v>2.0000005732018801E-3</v>
      </c>
      <c r="N1090" s="261">
        <v>1.5750004513964799E-2</v>
      </c>
      <c r="O1090" s="261">
        <v>1.5750004513964799E-2</v>
      </c>
      <c r="P1090" s="261">
        <v>8.1575950346224303E-4</v>
      </c>
    </row>
    <row r="1091" spans="1:16" x14ac:dyDescent="0.25">
      <c r="A1091" s="259">
        <v>2038</v>
      </c>
      <c r="B1091" s="259">
        <v>2029</v>
      </c>
      <c r="C1091" s="260" t="str">
        <f t="shared" si="16"/>
        <v>2038_2029</v>
      </c>
      <c r="D1091" s="261">
        <v>1.5355790707763564E-2</v>
      </c>
      <c r="E1091" s="261">
        <v>2.3362325768360358E-2</v>
      </c>
      <c r="F1091" s="261">
        <v>5.5762283457387301E-3</v>
      </c>
      <c r="G1091" s="261">
        <v>1.8483685637618299E-3</v>
      </c>
      <c r="H1091" s="261">
        <v>9.3078556115150802E-3</v>
      </c>
      <c r="I1091" s="261">
        <v>1.96173117120861E-2</v>
      </c>
      <c r="J1091" s="261">
        <v>7.5394758461733895E-4</v>
      </c>
      <c r="K1091" s="261">
        <v>4.7969153350258702E-4</v>
      </c>
      <c r="L1091" s="261">
        <v>2.0000005732018801E-3</v>
      </c>
      <c r="M1091" s="261">
        <v>2.0000005732018801E-3</v>
      </c>
      <c r="N1091" s="261">
        <v>1.5750004513964799E-2</v>
      </c>
      <c r="O1091" s="261">
        <v>1.5750004513964799E-2</v>
      </c>
      <c r="P1091" s="261">
        <v>7.8803774880087905E-4</v>
      </c>
    </row>
    <row r="1092" spans="1:16" x14ac:dyDescent="0.25">
      <c r="A1092" s="259">
        <v>2038</v>
      </c>
      <c r="B1092" s="259">
        <v>2030</v>
      </c>
      <c r="C1092" s="260" t="str">
        <f t="shared" si="16"/>
        <v>2038_2030</v>
      </c>
      <c r="D1092" s="261">
        <v>1.5355610258324307E-2</v>
      </c>
      <c r="E1092" s="261">
        <v>2.3342823385999984E-2</v>
      </c>
      <c r="F1092" s="261">
        <v>5.3251158780199702E-3</v>
      </c>
      <c r="G1092" s="261">
        <v>1.8069831939233E-3</v>
      </c>
      <c r="H1092" s="261">
        <v>8.9711738249304094E-3</v>
      </c>
      <c r="I1092" s="261">
        <v>1.8534867365386402E-2</v>
      </c>
      <c r="J1092" s="261">
        <v>7.2573404486555996E-4</v>
      </c>
      <c r="K1092" s="261">
        <v>4.7958439826374102E-4</v>
      </c>
      <c r="L1092" s="261">
        <v>2.0000005732018801E-3</v>
      </c>
      <c r="M1092" s="261">
        <v>2.0000005732018801E-3</v>
      </c>
      <c r="N1092" s="261">
        <v>1.5750004513964799E-2</v>
      </c>
      <c r="O1092" s="261">
        <v>1.5750004513964799E-2</v>
      </c>
      <c r="P1092" s="261">
        <v>7.5854851797725197E-4</v>
      </c>
    </row>
    <row r="1093" spans="1:16" x14ac:dyDescent="0.25">
      <c r="A1093" s="259">
        <v>2038</v>
      </c>
      <c r="B1093" s="259">
        <v>2031</v>
      </c>
      <c r="C1093" s="260" t="str">
        <f t="shared" si="16"/>
        <v>2038_2031</v>
      </c>
      <c r="D1093" s="261">
        <v>1.5356385417809345E-2</v>
      </c>
      <c r="E1093" s="261">
        <v>2.3333802808320658E-2</v>
      </c>
      <c r="F1093" s="261">
        <v>5.0645718058928701E-3</v>
      </c>
      <c r="G1093" s="261">
        <v>1.7644893680415299E-3</v>
      </c>
      <c r="H1093" s="261">
        <v>8.6197795481734903E-3</v>
      </c>
      <c r="I1093" s="261">
        <v>1.7463993256940001E-2</v>
      </c>
      <c r="J1093" s="261">
        <v>6.9618029390006197E-4</v>
      </c>
      <c r="K1093" s="261">
        <v>4.7960617580311999E-4</v>
      </c>
      <c r="L1093" s="261">
        <v>2.0000005732018801E-3</v>
      </c>
      <c r="M1093" s="261">
        <v>2.0000005732018801E-3</v>
      </c>
      <c r="N1093" s="261">
        <v>1.5750004513964799E-2</v>
      </c>
      <c r="O1093" s="261">
        <v>1.5750004513964799E-2</v>
      </c>
      <c r="P1093" s="261">
        <v>7.2765847753592102E-4</v>
      </c>
    </row>
    <row r="1094" spans="1:16" x14ac:dyDescent="0.25">
      <c r="A1094" s="259">
        <v>2038</v>
      </c>
      <c r="B1094" s="259">
        <v>2032</v>
      </c>
      <c r="C1094" s="260" t="str">
        <f t="shared" si="16"/>
        <v>2038_2032</v>
      </c>
      <c r="D1094" s="261">
        <v>1.5355988854896892E-2</v>
      </c>
      <c r="E1094" s="261">
        <v>2.3324303579102687E-2</v>
      </c>
      <c r="F1094" s="261">
        <v>4.7883503768776804E-3</v>
      </c>
      <c r="G1094" s="261">
        <v>1.7193419733692299E-3</v>
      </c>
      <c r="H1094" s="261">
        <v>8.2481375658566992E-3</v>
      </c>
      <c r="I1094" s="261">
        <v>1.6405302484148902E-2</v>
      </c>
      <c r="J1094" s="261">
        <v>6.6498846603091604E-4</v>
      </c>
      <c r="K1094" s="261">
        <v>4.7950499336246998E-4</v>
      </c>
      <c r="L1094" s="261">
        <v>2.0000005732018801E-3</v>
      </c>
      <c r="M1094" s="261">
        <v>2.0000005732018801E-3</v>
      </c>
      <c r="N1094" s="261">
        <v>1.5750004513964799E-2</v>
      </c>
      <c r="O1094" s="261">
        <v>1.5750004513964799E-2</v>
      </c>
      <c r="P1094" s="261">
        <v>6.9505629362221996E-4</v>
      </c>
    </row>
    <row r="1095" spans="1:16" x14ac:dyDescent="0.25">
      <c r="A1095" s="259">
        <v>2038</v>
      </c>
      <c r="B1095" s="259">
        <v>2033</v>
      </c>
      <c r="C1095" s="260" t="str">
        <f t="shared" si="16"/>
        <v>2038_2033</v>
      </c>
      <c r="D1095" s="261">
        <v>1.5358102622820441E-2</v>
      </c>
      <c r="E1095" s="261">
        <v>2.3318206939562342E-2</v>
      </c>
      <c r="F1095" s="261">
        <v>4.5047487586835798E-3</v>
      </c>
      <c r="G1095" s="261">
        <v>1.6729028111948201E-3</v>
      </c>
      <c r="H1095" s="261">
        <v>7.8637287761124698E-3</v>
      </c>
      <c r="I1095" s="261">
        <v>1.53648526763519E-2</v>
      </c>
      <c r="J1095" s="261">
        <v>6.3255898455895105E-4</v>
      </c>
      <c r="K1095" s="261">
        <v>4.7966477477621501E-4</v>
      </c>
      <c r="L1095" s="261">
        <v>2.0000005732018801E-3</v>
      </c>
      <c r="M1095" s="261">
        <v>2.0000005732018801E-3</v>
      </c>
      <c r="N1095" s="261">
        <v>1.5750004513964799E-2</v>
      </c>
      <c r="O1095" s="261">
        <v>1.5750004513964799E-2</v>
      </c>
      <c r="P1095" s="261">
        <v>6.6116049490178496E-4</v>
      </c>
    </row>
    <row r="1096" spans="1:16" x14ac:dyDescent="0.25">
      <c r="A1096" s="259">
        <v>2038</v>
      </c>
      <c r="B1096" s="259">
        <v>2034</v>
      </c>
      <c r="C1096" s="260" t="str">
        <f t="shared" si="16"/>
        <v>2038_2034</v>
      </c>
      <c r="D1096" s="261">
        <v>1.5359916108615982E-2</v>
      </c>
      <c r="E1096" s="261">
        <v>2.3312887212419166E-2</v>
      </c>
      <c r="F1096" s="261">
        <v>4.2074217435744297E-3</v>
      </c>
      <c r="G1096" s="261">
        <v>1.62419541796912E-3</v>
      </c>
      <c r="H1096" s="261">
        <v>7.4609941140285499E-3</v>
      </c>
      <c r="I1096" s="261">
        <v>1.43468321867922E-2</v>
      </c>
      <c r="J1096" s="261">
        <v>5.9859881029624795E-4</v>
      </c>
      <c r="K1096" s="261">
        <v>4.79807297042224E-4</v>
      </c>
      <c r="L1096" s="261">
        <v>2.0000005732018801E-3</v>
      </c>
      <c r="M1096" s="261">
        <v>2.0000005732018801E-3</v>
      </c>
      <c r="N1096" s="261">
        <v>1.5750004513964799E-2</v>
      </c>
      <c r="O1096" s="261">
        <v>1.5750004513964799E-2</v>
      </c>
      <c r="P1096" s="261">
        <v>6.2566479225496395E-4</v>
      </c>
    </row>
    <row r="1097" spans="1:16" x14ac:dyDescent="0.25">
      <c r="A1097" s="259">
        <v>2038</v>
      </c>
      <c r="B1097" s="259">
        <v>2035</v>
      </c>
      <c r="C1097" s="260" t="str">
        <f t="shared" si="16"/>
        <v>2038_2035</v>
      </c>
      <c r="D1097" s="261">
        <v>1.5367268859761574E-2</v>
      </c>
      <c r="E1097" s="261">
        <v>2.3314247228462405E-2</v>
      </c>
      <c r="F1097" s="261">
        <v>3.9060138228282902E-3</v>
      </c>
      <c r="G1097" s="261">
        <v>1.57502613881503E-3</v>
      </c>
      <c r="H1097" s="261">
        <v>7.0488777001819301E-3</v>
      </c>
      <c r="I1097" s="261">
        <v>1.3356841105640799E-2</v>
      </c>
      <c r="J1097" s="261">
        <v>5.6357344164363696E-4</v>
      </c>
      <c r="K1097" s="261">
        <v>4.8048929975362601E-4</v>
      </c>
      <c r="L1097" s="261">
        <v>2.0000005732018801E-3</v>
      </c>
      <c r="M1097" s="261">
        <v>2.0000005732018801E-3</v>
      </c>
      <c r="N1097" s="261">
        <v>1.5750004513964799E-2</v>
      </c>
      <c r="O1097" s="261">
        <v>1.5750004513964799E-2</v>
      </c>
      <c r="P1097" s="261">
        <v>5.8905573185465295E-4</v>
      </c>
    </row>
    <row r="1098" spans="1:16" x14ac:dyDescent="0.25">
      <c r="A1098" s="259">
        <v>2038</v>
      </c>
      <c r="B1098" s="259">
        <v>2036</v>
      </c>
      <c r="C1098" s="260" t="str">
        <f t="shared" si="16"/>
        <v>2038_2036</v>
      </c>
      <c r="D1098" s="261">
        <v>1.5386506353027008E-2</v>
      </c>
      <c r="E1098" s="261">
        <v>2.3327770936314801E-2</v>
      </c>
      <c r="F1098" s="261">
        <v>3.60706291305069E-3</v>
      </c>
      <c r="G1098" s="261">
        <v>1.52694568287469E-3</v>
      </c>
      <c r="H1098" s="261">
        <v>6.6344535259673801E-3</v>
      </c>
      <c r="I1098" s="261">
        <v>1.23995257450134E-2</v>
      </c>
      <c r="J1098" s="261">
        <v>5.2785777200615503E-4</v>
      </c>
      <c r="K1098" s="261">
        <v>4.8230167419621999E-4</v>
      </c>
      <c r="L1098" s="261">
        <v>2.0000005732018801E-3</v>
      </c>
      <c r="M1098" s="261">
        <v>2.0000005732018801E-3</v>
      </c>
      <c r="N1098" s="261">
        <v>1.5750004513964799E-2</v>
      </c>
      <c r="O1098" s="261">
        <v>1.5750004513964799E-2</v>
      </c>
      <c r="P1098" s="261">
        <v>5.51725158122101E-4</v>
      </c>
    </row>
    <row r="1099" spans="1:16" x14ac:dyDescent="0.25">
      <c r="A1099" s="259">
        <v>2038</v>
      </c>
      <c r="B1099" s="259">
        <v>2037</v>
      </c>
      <c r="C1099" s="260" t="str">
        <f t="shared" si="16"/>
        <v>2038_2037</v>
      </c>
      <c r="D1099" s="261">
        <v>1.5416796492811094E-2</v>
      </c>
      <c r="E1099" s="261">
        <v>2.3349354242323178E-2</v>
      </c>
      <c r="F1099" s="261">
        <v>3.3015699289800698E-3</v>
      </c>
      <c r="G1099" s="261">
        <v>1.4785925713637401E-3</v>
      </c>
      <c r="H1099" s="261">
        <v>6.2105955489701404E-3</v>
      </c>
      <c r="I1099" s="261">
        <v>1.1477876334249701E-2</v>
      </c>
      <c r="J1099" s="261">
        <v>4.9107798459720403E-4</v>
      </c>
      <c r="K1099" s="261">
        <v>4.8504676026843202E-4</v>
      </c>
      <c r="L1099" s="261">
        <v>2.0000005732018801E-3</v>
      </c>
      <c r="M1099" s="261">
        <v>2.0000005732018801E-3</v>
      </c>
      <c r="N1099" s="261">
        <v>1.5750004513964799E-2</v>
      </c>
      <c r="O1099" s="261">
        <v>1.5750004513964799E-2</v>
      </c>
      <c r="P1099" s="261">
        <v>5.1328235193440598E-4</v>
      </c>
    </row>
    <row r="1100" spans="1:16" x14ac:dyDescent="0.25">
      <c r="A1100" s="259">
        <v>2038</v>
      </c>
      <c r="B1100" s="259">
        <v>2038</v>
      </c>
      <c r="C1100" s="260" t="str">
        <f t="shared" si="16"/>
        <v>2038_2038</v>
      </c>
      <c r="D1100" s="261">
        <v>1.5456998603447568E-2</v>
      </c>
      <c r="E1100" s="261">
        <v>2.337953393297677E-2</v>
      </c>
      <c r="F1100" s="261">
        <v>2.9849661043988601E-3</v>
      </c>
      <c r="G1100" s="261">
        <v>1.4296840477387501E-3</v>
      </c>
      <c r="H1100" s="261">
        <v>5.7737848029785696E-3</v>
      </c>
      <c r="I1100" s="261">
        <v>1.0593483056489E-2</v>
      </c>
      <c r="J1100" s="261">
        <v>4.5303325420424802E-4</v>
      </c>
      <c r="K1100" s="261">
        <v>4.8865860418530205E-4</v>
      </c>
      <c r="L1100" s="261">
        <v>2.0000005732018801E-3</v>
      </c>
      <c r="M1100" s="261">
        <v>2.0000005732018801E-3</v>
      </c>
      <c r="N1100" s="261">
        <v>1.5750004513964799E-2</v>
      </c>
      <c r="O1100" s="261">
        <v>1.5750004513964799E-2</v>
      </c>
      <c r="P1100" s="261">
        <v>4.7351740765407202E-4</v>
      </c>
    </row>
    <row r="1101" spans="1:16" x14ac:dyDescent="0.25">
      <c r="A1101" s="259">
        <v>2039</v>
      </c>
      <c r="B1101" s="259">
        <v>1995</v>
      </c>
      <c r="C1101" s="260" t="str">
        <f t="shared" si="16"/>
        <v>2039_1995</v>
      </c>
      <c r="D1101" s="261">
        <v>2.8654881804199703E-2</v>
      </c>
      <c r="E1101" s="261">
        <v>4.6662747258716698E-2</v>
      </c>
      <c r="F1101" s="261">
        <v>9.0575646677706706E-2</v>
      </c>
      <c r="G1101" s="261">
        <v>0.38011183540379201</v>
      </c>
      <c r="H1101" s="261">
        <v>1.6855606242016901</v>
      </c>
      <c r="I1101" s="261">
        <v>1.0462985640243301</v>
      </c>
      <c r="J1101" s="261">
        <v>5.3054147136012801E-2</v>
      </c>
      <c r="K1101" s="261">
        <v>1.0711461335493E-2</v>
      </c>
      <c r="L1101" s="261">
        <v>2.0000005732018801E-3</v>
      </c>
      <c r="M1101" s="261">
        <v>2.0000005732018801E-3</v>
      </c>
      <c r="N1101" s="261">
        <v>1.5750004513964799E-2</v>
      </c>
      <c r="O1101" s="261">
        <v>1.5750004513964799E-2</v>
      </c>
      <c r="P1101" s="261">
        <v>5.5453020245212099E-2</v>
      </c>
    </row>
    <row r="1102" spans="1:16" x14ac:dyDescent="0.25">
      <c r="A1102" s="259">
        <v>2039</v>
      </c>
      <c r="B1102" s="259">
        <v>1996</v>
      </c>
      <c r="C1102" s="260" t="str">
        <f t="shared" si="16"/>
        <v>2039_1996</v>
      </c>
      <c r="D1102" s="261">
        <v>2.8375345715705651E-2</v>
      </c>
      <c r="E1102" s="261">
        <v>4.6788082808730529E-2</v>
      </c>
      <c r="F1102" s="261">
        <v>8.9437860127871804E-2</v>
      </c>
      <c r="G1102" s="261">
        <v>0.44085515513183599</v>
      </c>
      <c r="H1102" s="261">
        <v>1.70108799792465</v>
      </c>
      <c r="I1102" s="261">
        <v>1.1753526075192</v>
      </c>
      <c r="J1102" s="261">
        <v>5.2387695421468497E-2</v>
      </c>
      <c r="K1102" s="261">
        <v>3.0519668589828902E-3</v>
      </c>
      <c r="L1102" s="261">
        <v>2.0000005732018801E-3</v>
      </c>
      <c r="M1102" s="261">
        <v>2.0000005732018801E-3</v>
      </c>
      <c r="N1102" s="261">
        <v>1.5750004513964799E-2</v>
      </c>
      <c r="O1102" s="261">
        <v>1.5750004513964799E-2</v>
      </c>
      <c r="P1102" s="261">
        <v>5.4756434541471798E-2</v>
      </c>
    </row>
    <row r="1103" spans="1:16" x14ac:dyDescent="0.25">
      <c r="A1103" s="259">
        <v>2039</v>
      </c>
      <c r="B1103" s="259">
        <v>1997</v>
      </c>
      <c r="C1103" s="260" t="str">
        <f t="shared" si="16"/>
        <v>2039_1997</v>
      </c>
      <c r="D1103" s="261">
        <v>2.8312981415660965E-2</v>
      </c>
      <c r="E1103" s="261">
        <v>4.5950732226718083E-2</v>
      </c>
      <c r="F1103" s="261">
        <v>8.9146147306892895E-2</v>
      </c>
      <c r="G1103" s="261">
        <v>0.33195485033132199</v>
      </c>
      <c r="H1103" s="261">
        <v>1.70423558913087</v>
      </c>
      <c r="I1103" s="261">
        <v>0.91055537167086698</v>
      </c>
      <c r="J1103" s="261">
        <v>5.2216826368987397E-2</v>
      </c>
      <c r="K1103" s="261">
        <v>3.0486502596085399E-3</v>
      </c>
      <c r="L1103" s="261">
        <v>2.0000005732018801E-3</v>
      </c>
      <c r="M1103" s="261">
        <v>2.0000005732018801E-3</v>
      </c>
      <c r="N1103" s="261">
        <v>1.5750004513964799E-2</v>
      </c>
      <c r="O1103" s="261">
        <v>1.5750004513964799E-2</v>
      </c>
      <c r="P1103" s="261">
        <v>5.4577839548657699E-2</v>
      </c>
    </row>
    <row r="1104" spans="1:16" x14ac:dyDescent="0.25">
      <c r="A1104" s="259">
        <v>2039</v>
      </c>
      <c r="B1104" s="259">
        <v>1998</v>
      </c>
      <c r="C1104" s="260" t="str">
        <f t="shared" si="16"/>
        <v>2039_1998</v>
      </c>
      <c r="D1104" s="261">
        <v>2.8233141880556874E-2</v>
      </c>
      <c r="E1104" s="261">
        <v>4.4890732941622775E-2</v>
      </c>
      <c r="F1104" s="261">
        <v>8.8829420778829896E-2</v>
      </c>
      <c r="G1104" s="261">
        <v>0.23108917920640001</v>
      </c>
      <c r="H1104" s="261">
        <v>1.71132911842908</v>
      </c>
      <c r="I1104" s="261">
        <v>0.66229653317552495</v>
      </c>
      <c r="J1104" s="261">
        <v>5.2031305686131901E-2</v>
      </c>
      <c r="K1104" s="261">
        <v>3.0482515869937402E-3</v>
      </c>
      <c r="L1104" s="261">
        <v>2.0000005732018801E-3</v>
      </c>
      <c r="M1104" s="261">
        <v>2.0000005732018801E-3</v>
      </c>
      <c r="N1104" s="261">
        <v>1.5750004513964799E-2</v>
      </c>
      <c r="O1104" s="261">
        <v>1.5750004513964799E-2</v>
      </c>
      <c r="P1104" s="261">
        <v>5.4383930443759297E-2</v>
      </c>
    </row>
    <row r="1105" spans="1:16" x14ac:dyDescent="0.25">
      <c r="A1105" s="259">
        <v>2039</v>
      </c>
      <c r="B1105" s="259">
        <v>1999</v>
      </c>
      <c r="C1105" s="260" t="str">
        <f t="shared" si="16"/>
        <v>2039_1999</v>
      </c>
      <c r="D1105" s="261">
        <v>2.8278226300733213E-2</v>
      </c>
      <c r="E1105" s="261">
        <v>4.3868005751863406E-2</v>
      </c>
      <c r="F1105" s="261">
        <v>8.8973430234514206E-2</v>
      </c>
      <c r="G1105" s="261">
        <v>0.13163777178356501</v>
      </c>
      <c r="H1105" s="261">
        <v>1.7108271076053401</v>
      </c>
      <c r="I1105" s="261">
        <v>0.41808122130403602</v>
      </c>
      <c r="J1105" s="261">
        <v>5.2115658369563798E-2</v>
      </c>
      <c r="K1105" s="261">
        <v>3.0531043429500599E-3</v>
      </c>
      <c r="L1105" s="261">
        <v>2.0000005732018801E-3</v>
      </c>
      <c r="M1105" s="261">
        <v>2.0000005732018801E-3</v>
      </c>
      <c r="N1105" s="261">
        <v>1.5750004513964799E-2</v>
      </c>
      <c r="O1105" s="261">
        <v>1.5750004513964799E-2</v>
      </c>
      <c r="P1105" s="261">
        <v>5.4472097181226503E-2</v>
      </c>
    </row>
    <row r="1106" spans="1:16" x14ac:dyDescent="0.25">
      <c r="A1106" s="259">
        <v>2039</v>
      </c>
      <c r="B1106" s="259">
        <v>2000</v>
      </c>
      <c r="C1106" s="260" t="str">
        <f t="shared" si="16"/>
        <v>2039_2000</v>
      </c>
      <c r="D1106" s="261">
        <v>2.827548777338872E-2</v>
      </c>
      <c r="E1106" s="261">
        <v>4.4113457789378883E-2</v>
      </c>
      <c r="F1106" s="261">
        <v>8.9052863549613906E-2</v>
      </c>
      <c r="G1106" s="261">
        <v>3.9946164847857998E-2</v>
      </c>
      <c r="H1106" s="261">
        <v>1.7104235770858101</v>
      </c>
      <c r="I1106" s="261">
        <v>0.19334117792904401</v>
      </c>
      <c r="J1106" s="261">
        <v>5.2162185962149499E-2</v>
      </c>
      <c r="K1106" s="261">
        <v>3.0504743902543098E-3</v>
      </c>
      <c r="L1106" s="261">
        <v>2.0000005732018801E-3</v>
      </c>
      <c r="M1106" s="261">
        <v>2.0000005732018801E-3</v>
      </c>
      <c r="N1106" s="261">
        <v>1.5750004513964799E-2</v>
      </c>
      <c r="O1106" s="261">
        <v>1.5750004513964799E-2</v>
      </c>
      <c r="P1106" s="261">
        <v>5.45207285450858E-2</v>
      </c>
    </row>
    <row r="1107" spans="1:16" x14ac:dyDescent="0.25">
      <c r="A1107" s="259">
        <v>2039</v>
      </c>
      <c r="B1107" s="259">
        <v>2001</v>
      </c>
      <c r="C1107" s="260" t="str">
        <f t="shared" si="16"/>
        <v>2039_2001</v>
      </c>
      <c r="D1107" s="261">
        <v>2.819866514320608E-2</v>
      </c>
      <c r="E1107" s="261">
        <v>4.3884257609514102E-2</v>
      </c>
      <c r="F1107" s="261">
        <v>8.87694465543898E-2</v>
      </c>
      <c r="G1107" s="261">
        <v>3.7595048060373198E-2</v>
      </c>
      <c r="H1107" s="261">
        <v>1.7123580746427001</v>
      </c>
      <c r="I1107" s="261">
        <v>0.18469149923404199</v>
      </c>
      <c r="J1107" s="261">
        <v>5.1996176140337497E-2</v>
      </c>
      <c r="K1107" s="261">
        <v>3.0474892971316999E-3</v>
      </c>
      <c r="L1107" s="261">
        <v>2.0000005732018801E-3</v>
      </c>
      <c r="M1107" s="261">
        <v>2.0000005732018801E-3</v>
      </c>
      <c r="N1107" s="261">
        <v>1.5750004513964799E-2</v>
      </c>
      <c r="O1107" s="261">
        <v>1.5750004513964799E-2</v>
      </c>
      <c r="P1107" s="261">
        <v>5.43472124957892E-2</v>
      </c>
    </row>
    <row r="1108" spans="1:16" x14ac:dyDescent="0.25">
      <c r="A1108" s="259">
        <v>2039</v>
      </c>
      <c r="B1108" s="259">
        <v>2002</v>
      </c>
      <c r="C1108" s="260" t="str">
        <f t="shared" si="16"/>
        <v>2039_2002</v>
      </c>
      <c r="D1108" s="261">
        <v>2.8192280398289152E-2</v>
      </c>
      <c r="E1108" s="261">
        <v>4.3688336795373831E-2</v>
      </c>
      <c r="F1108" s="261">
        <v>8.85948589619759E-2</v>
      </c>
      <c r="G1108" s="261">
        <v>3.63544427458381E-2</v>
      </c>
      <c r="H1108" s="261">
        <v>1.7173637810803899</v>
      </c>
      <c r="I1108" s="261">
        <v>0.179789690510918</v>
      </c>
      <c r="J1108" s="261">
        <v>5.1893912494911799E-2</v>
      </c>
      <c r="K1108" s="261">
        <v>3.0508015530731698E-3</v>
      </c>
      <c r="L1108" s="261">
        <v>2.0000005732018801E-3</v>
      </c>
      <c r="M1108" s="261">
        <v>2.0000005732018801E-3</v>
      </c>
      <c r="N1108" s="261">
        <v>1.5750004513964799E-2</v>
      </c>
      <c r="O1108" s="261">
        <v>1.5750004513964799E-2</v>
      </c>
      <c r="P1108" s="261">
        <v>5.4240324942105497E-2</v>
      </c>
    </row>
    <row r="1109" spans="1:16" x14ac:dyDescent="0.25">
      <c r="A1109" s="259">
        <v>2039</v>
      </c>
      <c r="B1109" s="259">
        <v>2003</v>
      </c>
      <c r="C1109" s="260" t="str">
        <f t="shared" si="16"/>
        <v>2039_2003</v>
      </c>
      <c r="D1109" s="261">
        <v>2.8115070902335334E-2</v>
      </c>
      <c r="E1109" s="261">
        <v>4.3683413831174495E-2</v>
      </c>
      <c r="F1109" s="261">
        <v>8.8373975949492006E-2</v>
      </c>
      <c r="G1109" s="261">
        <v>3.2821827552521603E-2</v>
      </c>
      <c r="H1109" s="261">
        <v>1.7181778455816501</v>
      </c>
      <c r="I1109" s="261">
        <v>0.164492895117342</v>
      </c>
      <c r="J1109" s="261">
        <v>5.1764531582116802E-2</v>
      </c>
      <c r="K1109" s="261">
        <v>3.0569762684197802E-3</v>
      </c>
      <c r="L1109" s="261">
        <v>2.0000005732018801E-3</v>
      </c>
      <c r="M1109" s="261">
        <v>2.0000005732018801E-3</v>
      </c>
      <c r="N1109" s="261">
        <v>1.5750004513964799E-2</v>
      </c>
      <c r="O1109" s="261">
        <v>1.5750004513964799E-2</v>
      </c>
      <c r="P1109" s="261">
        <v>5.4105093998553198E-2</v>
      </c>
    </row>
    <row r="1110" spans="1:16" x14ac:dyDescent="0.25">
      <c r="A1110" s="259">
        <v>2039</v>
      </c>
      <c r="B1110" s="259">
        <v>2004</v>
      </c>
      <c r="C1110" s="260" t="str">
        <f t="shared" ref="C1110:C1173" si="17">CONCATENATE(A1110,"_",B1110)</f>
        <v>2039_2004</v>
      </c>
      <c r="D1110" s="261">
        <v>2.8283212693425062E-2</v>
      </c>
      <c r="E1110" s="261">
        <v>4.5271697723381722E-2</v>
      </c>
      <c r="F1110" s="261">
        <v>8.9093445742660995E-2</v>
      </c>
      <c r="G1110" s="261">
        <v>7.8502744021745896E-3</v>
      </c>
      <c r="H1110" s="261">
        <v>1.7124884138943499</v>
      </c>
      <c r="I1110" s="261">
        <v>3.5017990245799602E-2</v>
      </c>
      <c r="J1110" s="261">
        <v>5.2185956740719602E-2</v>
      </c>
      <c r="K1110" s="261">
        <v>2.0362274659465601E-4</v>
      </c>
      <c r="L1110" s="261">
        <v>2.0000005732018801E-3</v>
      </c>
      <c r="M1110" s="261">
        <v>2.0000005732018801E-3</v>
      </c>
      <c r="N1110" s="261">
        <v>1.5750004513964799E-2</v>
      </c>
      <c r="O1110" s="261">
        <v>1.5750004513964799E-2</v>
      </c>
      <c r="P1110" s="261">
        <v>5.4545574132781598E-2</v>
      </c>
    </row>
    <row r="1111" spans="1:16" x14ac:dyDescent="0.25">
      <c r="A1111" s="259">
        <v>2039</v>
      </c>
      <c r="B1111" s="259">
        <v>2005</v>
      </c>
      <c r="C1111" s="260" t="str">
        <f t="shared" si="17"/>
        <v>2039_2005</v>
      </c>
      <c r="D1111" s="261">
        <v>2.7103168628020997E-2</v>
      </c>
      <c r="E1111" s="261">
        <v>4.321561163497898E-2</v>
      </c>
      <c r="F1111" s="261">
        <v>8.8993992443565595E-2</v>
      </c>
      <c r="G1111" s="261">
        <v>7.35634797490061E-3</v>
      </c>
      <c r="H1111" s="261">
        <v>1.71244373620662</v>
      </c>
      <c r="I1111" s="261">
        <v>3.4455356062955703E-2</v>
      </c>
      <c r="J1111" s="261">
        <v>5.2127702561401999E-2</v>
      </c>
      <c r="K1111" s="261">
        <v>2.03551779741108E-4</v>
      </c>
      <c r="L1111" s="261">
        <v>2.0000005732018801E-3</v>
      </c>
      <c r="M1111" s="261">
        <v>2.0000005732018801E-3</v>
      </c>
      <c r="N1111" s="261">
        <v>1.5750004513964799E-2</v>
      </c>
      <c r="O1111" s="261">
        <v>1.5750004513964799E-2</v>
      </c>
      <c r="P1111" s="261">
        <v>5.4484685957974399E-2</v>
      </c>
    </row>
    <row r="1112" spans="1:16" x14ac:dyDescent="0.25">
      <c r="A1112" s="259">
        <v>2039</v>
      </c>
      <c r="B1112" s="259">
        <v>2006</v>
      </c>
      <c r="C1112" s="260" t="str">
        <f t="shared" si="17"/>
        <v>2039_2006</v>
      </c>
      <c r="D1112" s="261">
        <v>2.7585288294648409E-2</v>
      </c>
      <c r="E1112" s="261">
        <v>4.3561843256565008E-2</v>
      </c>
      <c r="F1112" s="261">
        <v>8.9019963600750901E-2</v>
      </c>
      <c r="G1112" s="261">
        <v>6.5351241538572904E-3</v>
      </c>
      <c r="H1112" s="261">
        <v>1.71140890661004</v>
      </c>
      <c r="I1112" s="261">
        <v>2.9730914205175599E-2</v>
      </c>
      <c r="J1112" s="261">
        <v>5.2142915012487301E-2</v>
      </c>
      <c r="K1112" s="261">
        <v>2.03366500124728E-4</v>
      </c>
      <c r="L1112" s="261">
        <v>2.0000005732018801E-3</v>
      </c>
      <c r="M1112" s="261">
        <v>2.0000005732018801E-3</v>
      </c>
      <c r="N1112" s="261">
        <v>1.5750004513964799E-2</v>
      </c>
      <c r="O1112" s="261">
        <v>1.5750004513964799E-2</v>
      </c>
      <c r="P1112" s="261">
        <v>5.4500586248593497E-2</v>
      </c>
    </row>
    <row r="1113" spans="1:16" x14ac:dyDescent="0.25">
      <c r="A1113" s="259">
        <v>2039</v>
      </c>
      <c r="B1113" s="259">
        <v>2007</v>
      </c>
      <c r="C1113" s="260" t="str">
        <f t="shared" si="17"/>
        <v>2039_2007</v>
      </c>
      <c r="D1113" s="261">
        <v>2.6453181379100695E-2</v>
      </c>
      <c r="E1113" s="261">
        <v>4.209141704389923E-2</v>
      </c>
      <c r="F1113" s="261">
        <v>8.8398337925270701E-2</v>
      </c>
      <c r="G1113" s="261">
        <v>6.6846325886069802E-3</v>
      </c>
      <c r="H1113" s="261">
        <v>1.7030616167708399</v>
      </c>
      <c r="I1113" s="261">
        <v>3.30319041716833E-2</v>
      </c>
      <c r="J1113" s="261">
        <v>5.1778801464749703E-2</v>
      </c>
      <c r="K1113" s="261">
        <v>2.0362424139925699E-4</v>
      </c>
      <c r="L1113" s="261">
        <v>2.0000005732018801E-3</v>
      </c>
      <c r="M1113" s="261">
        <v>2.0000005732018801E-3</v>
      </c>
      <c r="N1113" s="261">
        <v>1.5750004513964799E-2</v>
      </c>
      <c r="O1113" s="261">
        <v>1.5750004513964799E-2</v>
      </c>
      <c r="P1113" s="261">
        <v>5.4120009101957099E-2</v>
      </c>
    </row>
    <row r="1114" spans="1:16" x14ac:dyDescent="0.25">
      <c r="A1114" s="259">
        <v>2039</v>
      </c>
      <c r="B1114" s="259">
        <v>2008</v>
      </c>
      <c r="C1114" s="260" t="str">
        <f t="shared" si="17"/>
        <v>2039_2008</v>
      </c>
      <c r="D1114" s="261">
        <v>2.5871009831238443E-2</v>
      </c>
      <c r="E1114" s="261">
        <v>4.0742840763927313E-2</v>
      </c>
      <c r="F1114" s="261">
        <v>1.84852199434354E-2</v>
      </c>
      <c r="G1114" s="261">
        <v>6.3594137154217197E-3</v>
      </c>
      <c r="H1114" s="261">
        <v>3.5768114181777402E-2</v>
      </c>
      <c r="I1114" s="261">
        <v>3.3501850365906902E-2</v>
      </c>
      <c r="J1114" s="261">
        <v>6.0262522158194302E-3</v>
      </c>
      <c r="K1114" s="261">
        <v>2.3238245023318599E-4</v>
      </c>
      <c r="L1114" s="261">
        <v>2.0000005732018801E-3</v>
      </c>
      <c r="M1114" s="261">
        <v>2.0000005732018801E-3</v>
      </c>
      <c r="N1114" s="261">
        <v>1.5750004513964799E-2</v>
      </c>
      <c r="O1114" s="261">
        <v>1.5750004513964799E-2</v>
      </c>
      <c r="P1114" s="261">
        <v>6.2987325999206301E-3</v>
      </c>
    </row>
    <row r="1115" spans="1:16" x14ac:dyDescent="0.25">
      <c r="A1115" s="259">
        <v>2039</v>
      </c>
      <c r="B1115" s="259">
        <v>2009</v>
      </c>
      <c r="C1115" s="260" t="str">
        <f t="shared" si="17"/>
        <v>2039_2009</v>
      </c>
      <c r="D1115" s="261">
        <v>2.5292837290002649E-2</v>
      </c>
      <c r="E1115" s="261">
        <v>3.977955481082824E-2</v>
      </c>
      <c r="F1115" s="261">
        <v>1.8436257062351899E-2</v>
      </c>
      <c r="G1115" s="261">
        <v>6.1297666933190498E-3</v>
      </c>
      <c r="H1115" s="261">
        <v>3.5559921369114303E-2</v>
      </c>
      <c r="I1115" s="261">
        <v>3.2651708299616597E-2</v>
      </c>
      <c r="J1115" s="261">
        <v>5.9927369461256598E-3</v>
      </c>
      <c r="K1115" s="261">
        <v>2.6106182766536901E-4</v>
      </c>
      <c r="L1115" s="261">
        <v>2.0000005732018801E-3</v>
      </c>
      <c r="M1115" s="261">
        <v>2.0000005732018801E-3</v>
      </c>
      <c r="N1115" s="261">
        <v>1.5750004513964799E-2</v>
      </c>
      <c r="O1115" s="261">
        <v>1.5750004513964799E-2</v>
      </c>
      <c r="P1115" s="261">
        <v>6.2637019184531E-3</v>
      </c>
    </row>
    <row r="1116" spans="1:16" x14ac:dyDescent="0.25">
      <c r="A1116" s="259">
        <v>2039</v>
      </c>
      <c r="B1116" s="259">
        <v>2010</v>
      </c>
      <c r="C1116" s="260" t="str">
        <f t="shared" si="17"/>
        <v>2039_2010</v>
      </c>
      <c r="D1116" s="261">
        <v>2.4005735362151285E-2</v>
      </c>
      <c r="E1116" s="261">
        <v>3.7640284938280193E-2</v>
      </c>
      <c r="F1116" s="261">
        <v>1.84503042519037E-2</v>
      </c>
      <c r="G1116" s="261">
        <v>5.9107976493717697E-3</v>
      </c>
      <c r="H1116" s="261">
        <v>3.5584690330879201E-2</v>
      </c>
      <c r="I1116" s="261">
        <v>3.2596912673519697E-2</v>
      </c>
      <c r="J1116" s="261">
        <v>5.9963250081896896E-3</v>
      </c>
      <c r="K1116" s="261">
        <v>3.1762613258620802E-4</v>
      </c>
      <c r="L1116" s="261">
        <v>2.0000005732018801E-3</v>
      </c>
      <c r="M1116" s="261">
        <v>2.0000005732018801E-3</v>
      </c>
      <c r="N1116" s="261">
        <v>1.5750004513964799E-2</v>
      </c>
      <c r="O1116" s="261">
        <v>1.5750004513964799E-2</v>
      </c>
      <c r="P1116" s="261">
        <v>6.2674522167618799E-3</v>
      </c>
    </row>
    <row r="1117" spans="1:16" x14ac:dyDescent="0.25">
      <c r="A1117" s="259">
        <v>2039</v>
      </c>
      <c r="B1117" s="259">
        <v>2011</v>
      </c>
      <c r="C1117" s="260" t="str">
        <f t="shared" si="17"/>
        <v>2039_2011</v>
      </c>
      <c r="D1117" s="261">
        <v>2.4828281141045239E-2</v>
      </c>
      <c r="E1117" s="261">
        <v>3.8845061875546878E-2</v>
      </c>
      <c r="F1117" s="261">
        <v>1.8269865088448901E-2</v>
      </c>
      <c r="G1117" s="261">
        <v>6.3208782399849202E-3</v>
      </c>
      <c r="H1117" s="261">
        <v>3.5433905973779802E-2</v>
      </c>
      <c r="I1117" s="261">
        <v>3.1880494436131099E-2</v>
      </c>
      <c r="J1117" s="261">
        <v>5.9824797629171797E-3</v>
      </c>
      <c r="K1117" s="261">
        <v>4.3097543656138399E-4</v>
      </c>
      <c r="L1117" s="261">
        <v>2.0000005732018801E-3</v>
      </c>
      <c r="M1117" s="261">
        <v>2.0000005732018801E-3</v>
      </c>
      <c r="N1117" s="261">
        <v>1.5750004513964799E-2</v>
      </c>
      <c r="O1117" s="261">
        <v>1.5750004513964799E-2</v>
      </c>
      <c r="P1117" s="261">
        <v>6.25298095093551E-3</v>
      </c>
    </row>
    <row r="1118" spans="1:16" x14ac:dyDescent="0.25">
      <c r="A1118" s="259">
        <v>2039</v>
      </c>
      <c r="B1118" s="259">
        <v>2012</v>
      </c>
      <c r="C1118" s="260" t="str">
        <f t="shared" si="17"/>
        <v>2039_2012</v>
      </c>
      <c r="D1118" s="261">
        <v>2.2693316671382635E-2</v>
      </c>
      <c r="E1118" s="261">
        <v>3.5451393573364236E-2</v>
      </c>
      <c r="F1118" s="261">
        <v>1.8220507518551799E-2</v>
      </c>
      <c r="G1118" s="261">
        <v>5.8271768488747403E-3</v>
      </c>
      <c r="H1118" s="261">
        <v>3.5385486462616002E-2</v>
      </c>
      <c r="I1118" s="261">
        <v>3.2397315363529397E-2</v>
      </c>
      <c r="J1118" s="261">
        <v>5.9781796287246298E-3</v>
      </c>
      <c r="K1118" s="261">
        <v>6.2873926196723297E-4</v>
      </c>
      <c r="L1118" s="261">
        <v>2.0000005732018801E-3</v>
      </c>
      <c r="M1118" s="261">
        <v>2.0000005732018801E-3</v>
      </c>
      <c r="N1118" s="261">
        <v>1.5750004513964799E-2</v>
      </c>
      <c r="O1118" s="261">
        <v>1.5750004513964799E-2</v>
      </c>
      <c r="P1118" s="261">
        <v>6.2484863837563498E-3</v>
      </c>
    </row>
    <row r="1119" spans="1:16" x14ac:dyDescent="0.25">
      <c r="A1119" s="259">
        <v>2039</v>
      </c>
      <c r="B1119" s="259">
        <v>2013</v>
      </c>
      <c r="C1119" s="260" t="str">
        <f t="shared" si="17"/>
        <v>2039_2013</v>
      </c>
      <c r="D1119" s="261">
        <v>2.2004360967375871E-2</v>
      </c>
      <c r="E1119" s="261">
        <v>3.440859888140109E-2</v>
      </c>
      <c r="F1119" s="261">
        <v>1.7948368998380801E-2</v>
      </c>
      <c r="G1119" s="261">
        <v>5.6047054218233503E-3</v>
      </c>
      <c r="H1119" s="261">
        <v>3.5108673555671897E-2</v>
      </c>
      <c r="I1119" s="261">
        <v>3.2350913572220703E-2</v>
      </c>
      <c r="J1119" s="261">
        <v>5.94241097647918E-3</v>
      </c>
      <c r="K1119" s="261">
        <v>9.4068383528037502E-4</v>
      </c>
      <c r="L1119" s="261">
        <v>2.0000005732018801E-3</v>
      </c>
      <c r="M1119" s="261">
        <v>2.0000005732018801E-3</v>
      </c>
      <c r="N1119" s="261">
        <v>1.5750004513964799E-2</v>
      </c>
      <c r="O1119" s="261">
        <v>1.5750004513964799E-2</v>
      </c>
      <c r="P1119" s="261">
        <v>6.2111004317774001E-3</v>
      </c>
    </row>
    <row r="1120" spans="1:16" x14ac:dyDescent="0.25">
      <c r="A1120" s="259">
        <v>2039</v>
      </c>
      <c r="B1120" s="259">
        <v>2014</v>
      </c>
      <c r="C1120" s="260" t="str">
        <f t="shared" si="17"/>
        <v>2039_2014</v>
      </c>
      <c r="D1120" s="261">
        <v>2.2101693481972575E-2</v>
      </c>
      <c r="E1120" s="261">
        <v>3.440221310647415E-2</v>
      </c>
      <c r="F1120" s="261">
        <v>1.82178349991222E-2</v>
      </c>
      <c r="G1120" s="261">
        <v>5.7791842909700498E-3</v>
      </c>
      <c r="H1120" s="261">
        <v>3.5394813455572903E-2</v>
      </c>
      <c r="I1120" s="261">
        <v>3.1750358504470902E-2</v>
      </c>
      <c r="J1120" s="261">
        <v>5.9655299132621497E-3</v>
      </c>
      <c r="K1120" s="261">
        <v>1.3128057316587399E-3</v>
      </c>
      <c r="L1120" s="261">
        <v>2.0000005732018801E-3</v>
      </c>
      <c r="M1120" s="261">
        <v>2.0000005732018801E-3</v>
      </c>
      <c r="N1120" s="261">
        <v>1.5750004513964799E-2</v>
      </c>
      <c r="O1120" s="261">
        <v>1.5750004513964799E-2</v>
      </c>
      <c r="P1120" s="261">
        <v>6.2352647042929303E-3</v>
      </c>
    </row>
    <row r="1121" spans="1:16" x14ac:dyDescent="0.25">
      <c r="A1121" s="259">
        <v>2039</v>
      </c>
      <c r="B1121" s="259">
        <v>2015</v>
      </c>
      <c r="C1121" s="260" t="str">
        <f t="shared" si="17"/>
        <v>2039_2015</v>
      </c>
      <c r="D1121" s="261">
        <v>2.1643266334220975E-2</v>
      </c>
      <c r="E1121" s="261">
        <v>3.3726696216677468E-2</v>
      </c>
      <c r="F1121" s="261">
        <v>1.80079205740677E-2</v>
      </c>
      <c r="G1121" s="261">
        <v>5.5966348615296303E-3</v>
      </c>
      <c r="H1121" s="261">
        <v>3.51734367549403E-2</v>
      </c>
      <c r="I1121" s="261">
        <v>3.1366653739121203E-2</v>
      </c>
      <c r="J1121" s="261">
        <v>5.92353410382264E-3</v>
      </c>
      <c r="K1121" s="261">
        <v>1.6583591101878301E-3</v>
      </c>
      <c r="L1121" s="261">
        <v>2.0000005732018801E-3</v>
      </c>
      <c r="M1121" s="261">
        <v>2.0000005732018801E-3</v>
      </c>
      <c r="N1121" s="261">
        <v>1.5750004513964799E-2</v>
      </c>
      <c r="O1121" s="261">
        <v>1.5750004513964799E-2</v>
      </c>
      <c r="P1121" s="261">
        <v>6.1913700307042099E-3</v>
      </c>
    </row>
    <row r="1122" spans="1:16" x14ac:dyDescent="0.25">
      <c r="A1122" s="259">
        <v>2039</v>
      </c>
      <c r="B1122" s="259">
        <v>2016</v>
      </c>
      <c r="C1122" s="260" t="str">
        <f t="shared" si="17"/>
        <v>2039_2016</v>
      </c>
      <c r="D1122" s="261">
        <v>2.1176675492365665E-2</v>
      </c>
      <c r="E1122" s="261">
        <v>3.2678933999994282E-2</v>
      </c>
      <c r="F1122" s="261">
        <v>1.8492636157487301E-2</v>
      </c>
      <c r="G1122" s="261">
        <v>5.5241996823842997E-3</v>
      </c>
      <c r="H1122" s="261">
        <v>3.5704485219738097E-2</v>
      </c>
      <c r="I1122" s="261">
        <v>3.0806559209820301E-2</v>
      </c>
      <c r="J1122" s="261">
        <v>5.9649038604766402E-3</v>
      </c>
      <c r="K1122" s="261">
        <v>1.9088737826236E-3</v>
      </c>
      <c r="L1122" s="261">
        <v>2.0000005732018801E-3</v>
      </c>
      <c r="M1122" s="261">
        <v>2.0000005732018801E-3</v>
      </c>
      <c r="N1122" s="261">
        <v>1.5750004513964799E-2</v>
      </c>
      <c r="O1122" s="261">
        <v>1.5750004513964799E-2</v>
      </c>
      <c r="P1122" s="261">
        <v>6.2346103441785301E-3</v>
      </c>
    </row>
    <row r="1123" spans="1:16" x14ac:dyDescent="0.25">
      <c r="A1123" s="259">
        <v>2039</v>
      </c>
      <c r="B1123" s="259">
        <v>2017</v>
      </c>
      <c r="C1123" s="260" t="str">
        <f t="shared" si="17"/>
        <v>2039_2017</v>
      </c>
      <c r="D1123" s="261">
        <v>2.0450518512354784E-2</v>
      </c>
      <c r="E1123" s="261">
        <v>3.1614010892811802E-2</v>
      </c>
      <c r="F1123" s="261">
        <v>1.8163041408072501E-2</v>
      </c>
      <c r="G1123" s="261">
        <v>5.4722878986397704E-3</v>
      </c>
      <c r="H1123" s="261">
        <v>3.5362844371765602E-2</v>
      </c>
      <c r="I1123" s="261">
        <v>3.0582131300276E-2</v>
      </c>
      <c r="J1123" s="261">
        <v>5.8955520179260002E-3</v>
      </c>
      <c r="K1123" s="261">
        <v>2.0393499711979699E-3</v>
      </c>
      <c r="L1123" s="261">
        <v>2.0000005732018801E-3</v>
      </c>
      <c r="M1123" s="261">
        <v>2.0000005732018801E-3</v>
      </c>
      <c r="N1123" s="261">
        <v>1.5750004513964799E-2</v>
      </c>
      <c r="O1123" s="261">
        <v>1.5750004513964799E-2</v>
      </c>
      <c r="P1123" s="261">
        <v>6.1621227190519897E-3</v>
      </c>
    </row>
    <row r="1124" spans="1:16" x14ac:dyDescent="0.25">
      <c r="A1124" s="259">
        <v>2039</v>
      </c>
      <c r="B1124" s="259">
        <v>2018</v>
      </c>
      <c r="C1124" s="260" t="str">
        <f t="shared" si="17"/>
        <v>2039_2018</v>
      </c>
      <c r="D1124" s="261">
        <v>1.9822538397989701E-2</v>
      </c>
      <c r="E1124" s="261">
        <v>3.0600136373791515E-2</v>
      </c>
      <c r="F1124" s="261">
        <v>1.8025462971193999E-2</v>
      </c>
      <c r="G1124" s="261">
        <v>5.0499363018184102E-3</v>
      </c>
      <c r="H1124" s="261">
        <v>3.52209388975342E-2</v>
      </c>
      <c r="I1124" s="261">
        <v>2.8777789837241E-2</v>
      </c>
      <c r="J1124" s="261">
        <v>5.8441903521363903E-3</v>
      </c>
      <c r="K1124" s="261">
        <v>2.1241110950927702E-3</v>
      </c>
      <c r="L1124" s="261">
        <v>2.0000005732018801E-3</v>
      </c>
      <c r="M1124" s="261">
        <v>2.0000005732018801E-3</v>
      </c>
      <c r="N1124" s="261">
        <v>1.5750004513964799E-2</v>
      </c>
      <c r="O1124" s="261">
        <v>1.5750004513964799E-2</v>
      </c>
      <c r="P1124" s="261">
        <v>6.1084387066493899E-3</v>
      </c>
    </row>
    <row r="1125" spans="1:16" x14ac:dyDescent="0.25">
      <c r="A1125" s="259">
        <v>2039</v>
      </c>
      <c r="B1125" s="259">
        <v>2019</v>
      </c>
      <c r="C1125" s="260" t="str">
        <f t="shared" si="17"/>
        <v>2039_2019</v>
      </c>
      <c r="D1125" s="261">
        <v>1.9194960299677117E-2</v>
      </c>
      <c r="E1125" s="261">
        <v>2.9588504018098021E-2</v>
      </c>
      <c r="F1125" s="261">
        <v>1.78621583918676E-2</v>
      </c>
      <c r="G1125" s="261">
        <v>4.6412885634168196E-3</v>
      </c>
      <c r="H1125" s="261">
        <v>3.5053239010145801E-2</v>
      </c>
      <c r="I1125" s="261">
        <v>2.7112400520867001E-2</v>
      </c>
      <c r="J1125" s="261">
        <v>5.7838021301220999E-3</v>
      </c>
      <c r="K1125" s="261">
        <v>2.00615266516487E-3</v>
      </c>
      <c r="L1125" s="261">
        <v>2.0000005732018801E-3</v>
      </c>
      <c r="M1125" s="261">
        <v>2.0000005732018801E-3</v>
      </c>
      <c r="N1125" s="261">
        <v>1.5750004513964799E-2</v>
      </c>
      <c r="O1125" s="261">
        <v>1.5750004513964799E-2</v>
      </c>
      <c r="P1125" s="261">
        <v>6.0453199972043802E-3</v>
      </c>
    </row>
    <row r="1126" spans="1:16" x14ac:dyDescent="0.25">
      <c r="A1126" s="259">
        <v>2039</v>
      </c>
      <c r="B1126" s="259">
        <v>2020</v>
      </c>
      <c r="C1126" s="260" t="str">
        <f t="shared" si="17"/>
        <v>2039_2020</v>
      </c>
      <c r="D1126" s="261">
        <v>1.8567257691938007E-2</v>
      </c>
      <c r="E1126" s="261">
        <v>2.8584252832850258E-2</v>
      </c>
      <c r="F1126" s="261">
        <v>1.7675101034484601E-2</v>
      </c>
      <c r="G1126" s="261">
        <v>4.1858805729853097E-3</v>
      </c>
      <c r="H1126" s="261">
        <v>3.4860351962432201E-2</v>
      </c>
      <c r="I1126" s="261">
        <v>2.5440470789514901E-2</v>
      </c>
      <c r="J1126" s="261">
        <v>5.7143475711170198E-3</v>
      </c>
      <c r="K1126" s="261">
        <v>1.43914524398522E-3</v>
      </c>
      <c r="L1126" s="261">
        <v>2.0000005732018801E-3</v>
      </c>
      <c r="M1126" s="261">
        <v>2.0000005732018801E-3</v>
      </c>
      <c r="N1126" s="261">
        <v>1.5750004513964799E-2</v>
      </c>
      <c r="O1126" s="261">
        <v>1.5750004513964799E-2</v>
      </c>
      <c r="P1126" s="261">
        <v>5.9727250112411399E-3</v>
      </c>
    </row>
    <row r="1127" spans="1:16" x14ac:dyDescent="0.25">
      <c r="A1127" s="259">
        <v>2039</v>
      </c>
      <c r="B1127" s="259">
        <v>2021</v>
      </c>
      <c r="C1127" s="260" t="str">
        <f t="shared" si="17"/>
        <v>2039_2021</v>
      </c>
      <c r="D1127" s="261">
        <v>1.7940317200369107E-2</v>
      </c>
      <c r="E1127" s="261">
        <v>2.7581932536376835E-2</v>
      </c>
      <c r="F1127" s="261">
        <v>7.2321584172938599E-3</v>
      </c>
      <c r="G1127" s="261">
        <v>3.7718939876240001E-3</v>
      </c>
      <c r="H1127" s="261">
        <v>1.15210204691816E-2</v>
      </c>
      <c r="I1127" s="261">
        <v>2.4545845909023901E-2</v>
      </c>
      <c r="J1127" s="261">
        <v>9.3940030902954605E-4</v>
      </c>
      <c r="K1127" s="261">
        <v>8.9410365380167799E-4</v>
      </c>
      <c r="L1127" s="261">
        <v>2.0000005732018801E-3</v>
      </c>
      <c r="M1127" s="261">
        <v>2.0000005732018801E-3</v>
      </c>
      <c r="N1127" s="261">
        <v>1.5750004513964799E-2</v>
      </c>
      <c r="O1127" s="261">
        <v>1.5750004513964799E-2</v>
      </c>
      <c r="P1127" s="261">
        <v>9.8187582247672898E-4</v>
      </c>
    </row>
    <row r="1128" spans="1:16" x14ac:dyDescent="0.25">
      <c r="A1128" s="259">
        <v>2039</v>
      </c>
      <c r="B1128" s="259">
        <v>2022</v>
      </c>
      <c r="C1128" s="260" t="str">
        <f t="shared" si="17"/>
        <v>2039_2022</v>
      </c>
      <c r="D1128" s="261">
        <v>1.7292871629764714E-2</v>
      </c>
      <c r="E1128" s="261">
        <v>2.6553392553944403E-2</v>
      </c>
      <c r="F1128" s="261">
        <v>7.1008695957359797E-3</v>
      </c>
      <c r="G1128" s="261">
        <v>3.4146122253540401E-3</v>
      </c>
      <c r="H1128" s="261">
        <v>1.1346632235498999E-2</v>
      </c>
      <c r="I1128" s="261">
        <v>2.37764875929827E-2</v>
      </c>
      <c r="J1128" s="261">
        <v>9.2481856140097702E-4</v>
      </c>
      <c r="K1128" s="261">
        <v>8.9409656228688203E-4</v>
      </c>
      <c r="L1128" s="261">
        <v>2.0000005732018801E-3</v>
      </c>
      <c r="M1128" s="261">
        <v>2.0000005732018801E-3</v>
      </c>
      <c r="N1128" s="261">
        <v>1.5750004513964799E-2</v>
      </c>
      <c r="O1128" s="261">
        <v>1.5750004513964799E-2</v>
      </c>
      <c r="P1128" s="261">
        <v>9.6663475292594204E-4</v>
      </c>
    </row>
    <row r="1129" spans="1:16" x14ac:dyDescent="0.25">
      <c r="A1129" s="259">
        <v>2039</v>
      </c>
      <c r="B1129" s="259">
        <v>2023</v>
      </c>
      <c r="C1129" s="260" t="str">
        <f t="shared" si="17"/>
        <v>2039_2023</v>
      </c>
      <c r="D1129" s="261">
        <v>1.6645207605326638E-2</v>
      </c>
      <c r="E1129" s="261">
        <v>2.5527291023343189E-2</v>
      </c>
      <c r="F1129" s="261">
        <v>6.9548367099154101E-3</v>
      </c>
      <c r="G1129" s="261">
        <v>2.9784134256662302E-3</v>
      </c>
      <c r="H1129" s="261">
        <v>1.11532339712731E-2</v>
      </c>
      <c r="I1129" s="261">
        <v>2.3357626799296E-2</v>
      </c>
      <c r="J1129" s="261">
        <v>9.0867439065462198E-4</v>
      </c>
      <c r="K1129" s="261">
        <v>8.9402199425696099E-4</v>
      </c>
      <c r="L1129" s="261">
        <v>2.0000005732018801E-3</v>
      </c>
      <c r="M1129" s="261">
        <v>2.0000005732018801E-3</v>
      </c>
      <c r="N1129" s="261">
        <v>1.5750004513964799E-2</v>
      </c>
      <c r="O1129" s="261">
        <v>1.5750004513964799E-2</v>
      </c>
      <c r="P1129" s="261">
        <v>9.4976061441713405E-4</v>
      </c>
    </row>
    <row r="1130" spans="1:16" x14ac:dyDescent="0.25">
      <c r="A1130" s="259">
        <v>2039</v>
      </c>
      <c r="B1130" s="259">
        <v>2024</v>
      </c>
      <c r="C1130" s="260" t="str">
        <f t="shared" si="17"/>
        <v>2039_2024</v>
      </c>
      <c r="D1130" s="261">
        <v>1.5997266447004801E-2</v>
      </c>
      <c r="E1130" s="261">
        <v>2.4498908808630964E-2</v>
      </c>
      <c r="F1130" s="261">
        <v>6.7950347728515598E-3</v>
      </c>
      <c r="G1130" s="261">
        <v>2.5259672104298398E-3</v>
      </c>
      <c r="H1130" s="261">
        <v>1.09415212245513E-2</v>
      </c>
      <c r="I1130" s="261">
        <v>2.38007125963333E-2</v>
      </c>
      <c r="J1130" s="261">
        <v>8.91004178206466E-4</v>
      </c>
      <c r="K1130" s="261">
        <v>8.9390608413206999E-4</v>
      </c>
      <c r="L1130" s="261">
        <v>2.0000005732018801E-3</v>
      </c>
      <c r="M1130" s="261">
        <v>2.0000005732018801E-3</v>
      </c>
      <c r="N1130" s="261">
        <v>1.5750004513964799E-2</v>
      </c>
      <c r="O1130" s="261">
        <v>1.5750004513964799E-2</v>
      </c>
      <c r="P1130" s="261">
        <v>9.3129143337247798E-4</v>
      </c>
    </row>
    <row r="1131" spans="1:16" x14ac:dyDescent="0.25">
      <c r="A1131" s="259">
        <v>2039</v>
      </c>
      <c r="B1131" s="259">
        <v>2025</v>
      </c>
      <c r="C1131" s="260" t="str">
        <f t="shared" si="17"/>
        <v>2039_2025</v>
      </c>
      <c r="D1131" s="261">
        <v>1.5349357655873253E-2</v>
      </c>
      <c r="E1131" s="261">
        <v>2.3471372865444717E-2</v>
      </c>
      <c r="F1131" s="261">
        <v>6.6226891066197904E-3</v>
      </c>
      <c r="G1131" s="261">
        <v>2.0204113033382301E-3</v>
      </c>
      <c r="H1131" s="261">
        <v>1.07121727432643E-2</v>
      </c>
      <c r="I1131" s="261">
        <v>2.4896258242096601E-2</v>
      </c>
      <c r="J1131" s="261">
        <v>8.7183063234141499E-4</v>
      </c>
      <c r="K1131" s="261">
        <v>8.9380335246120799E-4</v>
      </c>
      <c r="L1131" s="261">
        <v>2.0000005732018801E-3</v>
      </c>
      <c r="M1131" s="261">
        <v>2.0000005732018801E-3</v>
      </c>
      <c r="N1131" s="261">
        <v>1.5750004513964799E-2</v>
      </c>
      <c r="O1131" s="261">
        <v>1.5750004513964799E-2</v>
      </c>
      <c r="P1131" s="261">
        <v>9.1125094484475902E-4</v>
      </c>
    </row>
    <row r="1132" spans="1:16" x14ac:dyDescent="0.25">
      <c r="A1132" s="259">
        <v>2039</v>
      </c>
      <c r="B1132" s="259">
        <v>2026</v>
      </c>
      <c r="C1132" s="260" t="str">
        <f t="shared" si="17"/>
        <v>2039_2026</v>
      </c>
      <c r="D1132" s="261">
        <v>1.535003613684034E-2</v>
      </c>
      <c r="E1132" s="261">
        <v>2.3447794716569319E-2</v>
      </c>
      <c r="F1132" s="261">
        <v>6.4375865832976701E-3</v>
      </c>
      <c r="G1132" s="261">
        <v>1.9901396902434901E-3</v>
      </c>
      <c r="H1132" s="261">
        <v>1.0465418471919801E-2</v>
      </c>
      <c r="I1132" s="261">
        <v>2.3881301984104202E-2</v>
      </c>
      <c r="J1132" s="261">
        <v>8.5118145201500605E-4</v>
      </c>
      <c r="K1132" s="261">
        <v>7.62931491563544E-4</v>
      </c>
      <c r="L1132" s="261">
        <v>2.0000005732018801E-3</v>
      </c>
      <c r="M1132" s="261">
        <v>2.0000005732018801E-3</v>
      </c>
      <c r="N1132" s="261">
        <v>1.5750004513964799E-2</v>
      </c>
      <c r="O1132" s="261">
        <v>1.5750004513964799E-2</v>
      </c>
      <c r="P1132" s="261">
        <v>8.8966810021337095E-4</v>
      </c>
    </row>
    <row r="1133" spans="1:16" x14ac:dyDescent="0.25">
      <c r="A1133" s="259">
        <v>2039</v>
      </c>
      <c r="B1133" s="259">
        <v>2027</v>
      </c>
      <c r="C1133" s="260" t="str">
        <f t="shared" si="17"/>
        <v>2039_2027</v>
      </c>
      <c r="D1133" s="261">
        <v>1.5350980285597383E-2</v>
      </c>
      <c r="E1133" s="261">
        <v>2.3425320336041042E-2</v>
      </c>
      <c r="F1133" s="261">
        <v>6.2399491006793198E-3</v>
      </c>
      <c r="G1133" s="261">
        <v>1.9577311008124698E-3</v>
      </c>
      <c r="H1133" s="261">
        <v>1.0201181342555E-2</v>
      </c>
      <c r="I1133" s="261">
        <v>2.2838714299068402E-2</v>
      </c>
      <c r="J1133" s="261">
        <v>8.2904420866049505E-4</v>
      </c>
      <c r="K1133" s="261">
        <v>6.1030891254464797E-4</v>
      </c>
      <c r="L1133" s="261">
        <v>2.0000005732018801E-3</v>
      </c>
      <c r="M1133" s="261">
        <v>2.0000005732018801E-3</v>
      </c>
      <c r="N1133" s="261">
        <v>1.5750004513964799E-2</v>
      </c>
      <c r="O1133" s="261">
        <v>1.5750004513964799E-2</v>
      </c>
      <c r="P1133" s="261">
        <v>8.6652990894693096E-4</v>
      </c>
    </row>
    <row r="1134" spans="1:16" x14ac:dyDescent="0.25">
      <c r="A1134" s="259">
        <v>2039</v>
      </c>
      <c r="B1134" s="259">
        <v>2028</v>
      </c>
      <c r="C1134" s="260" t="str">
        <f t="shared" si="17"/>
        <v>2039_2028</v>
      </c>
      <c r="D1134" s="261">
        <v>1.5351860828002956E-2</v>
      </c>
      <c r="E1134" s="261">
        <v>2.3403688163396396E-2</v>
      </c>
      <c r="F1134" s="261">
        <v>6.0290982707780398E-3</v>
      </c>
      <c r="G1134" s="261">
        <v>1.92313030198458E-3</v>
      </c>
      <c r="H1134" s="261">
        <v>9.9191395925599408E-3</v>
      </c>
      <c r="I1134" s="261">
        <v>2.1775221610677499E-2</v>
      </c>
      <c r="J1134" s="261">
        <v>8.0541358888022295E-4</v>
      </c>
      <c r="K1134" s="261">
        <v>4.7949529294721399E-4</v>
      </c>
      <c r="L1134" s="261">
        <v>2.0000005732018801E-3</v>
      </c>
      <c r="M1134" s="261">
        <v>2.0000005732018801E-3</v>
      </c>
      <c r="N1134" s="261">
        <v>1.5750004513964799E-2</v>
      </c>
      <c r="O1134" s="261">
        <v>1.5750004513964799E-2</v>
      </c>
      <c r="P1134" s="261">
        <v>8.4183081739951798E-4</v>
      </c>
    </row>
    <row r="1135" spans="1:16" x14ac:dyDescent="0.25">
      <c r="A1135" s="259">
        <v>2039</v>
      </c>
      <c r="B1135" s="259">
        <v>2029</v>
      </c>
      <c r="C1135" s="260" t="str">
        <f t="shared" si="17"/>
        <v>2039_2029</v>
      </c>
      <c r="D1135" s="261">
        <v>1.5352894552460642E-2</v>
      </c>
      <c r="E1135" s="261">
        <v>2.3383434300378897E-2</v>
      </c>
      <c r="F1135" s="261">
        <v>5.8067661141103996E-3</v>
      </c>
      <c r="G1135" s="261">
        <v>1.8865002620950899E-3</v>
      </c>
      <c r="H1135" s="261">
        <v>9.6203507887434297E-3</v>
      </c>
      <c r="I1135" s="261">
        <v>2.0699126827272599E-2</v>
      </c>
      <c r="J1135" s="261">
        <v>7.80323036568802E-4</v>
      </c>
      <c r="K1135" s="261">
        <v>4.7949807935136703E-4</v>
      </c>
      <c r="L1135" s="261">
        <v>2.0000005732018801E-3</v>
      </c>
      <c r="M1135" s="261">
        <v>2.0000005732018801E-3</v>
      </c>
      <c r="N1135" s="261">
        <v>1.5750004513964799E-2</v>
      </c>
      <c r="O1135" s="261">
        <v>1.5750004513964799E-2</v>
      </c>
      <c r="P1135" s="261">
        <v>8.1560578165025197E-4</v>
      </c>
    </row>
    <row r="1136" spans="1:16" x14ac:dyDescent="0.25">
      <c r="A1136" s="259">
        <v>2039</v>
      </c>
      <c r="B1136" s="259">
        <v>2030</v>
      </c>
      <c r="C1136" s="260" t="str">
        <f t="shared" si="17"/>
        <v>2039_2030</v>
      </c>
      <c r="D1136" s="261">
        <v>1.5354442043995907E-2</v>
      </c>
      <c r="E1136" s="261">
        <v>2.3364493115526075E-2</v>
      </c>
      <c r="F1136" s="261">
        <v>5.5728380204322801E-3</v>
      </c>
      <c r="G1136" s="261">
        <v>1.84791478571858E-3</v>
      </c>
      <c r="H1136" s="261">
        <v>9.3050860073289193E-3</v>
      </c>
      <c r="I1136" s="261">
        <v>1.9616758418505E-2</v>
      </c>
      <c r="J1136" s="261">
        <v>7.5380569754135603E-4</v>
      </c>
      <c r="K1136" s="261">
        <v>4.7955852119626902E-4</v>
      </c>
      <c r="L1136" s="261">
        <v>2.0000005732018801E-3</v>
      </c>
      <c r="M1136" s="261">
        <v>2.0000005732018801E-3</v>
      </c>
      <c r="N1136" s="261">
        <v>1.5750004513964799E-2</v>
      </c>
      <c r="O1136" s="261">
        <v>1.5750004513964799E-2</v>
      </c>
      <c r="P1136" s="261">
        <v>7.8788944622093298E-4</v>
      </c>
    </row>
    <row r="1137" spans="1:16" x14ac:dyDescent="0.25">
      <c r="A1137" s="259">
        <v>2039</v>
      </c>
      <c r="B1137" s="259">
        <v>2031</v>
      </c>
      <c r="C1137" s="260" t="str">
        <f t="shared" si="17"/>
        <v>2039_2031</v>
      </c>
      <c r="D1137" s="261">
        <v>1.5354262296043805E-2</v>
      </c>
      <c r="E1137" s="261">
        <v>2.3344908459455579E-2</v>
      </c>
      <c r="F1137" s="261">
        <v>5.3219181001710296E-3</v>
      </c>
      <c r="G1137" s="261">
        <v>1.80654359436331E-3</v>
      </c>
      <c r="H1137" s="261">
        <v>8.9685312167571904E-3</v>
      </c>
      <c r="I1137" s="261">
        <v>1.8534358269717201E-2</v>
      </c>
      <c r="J1137" s="261">
        <v>7.2559856951409901E-4</v>
      </c>
      <c r="K1137" s="261">
        <v>4.7945237321010199E-4</v>
      </c>
      <c r="L1137" s="261">
        <v>2.0000005732018801E-3</v>
      </c>
      <c r="M1137" s="261">
        <v>2.0000005732018801E-3</v>
      </c>
      <c r="N1137" s="261">
        <v>1.5750004513964799E-2</v>
      </c>
      <c r="O1137" s="261">
        <v>1.5750004513964799E-2</v>
      </c>
      <c r="P1137" s="261">
        <v>7.5840691703156103E-4</v>
      </c>
    </row>
    <row r="1138" spans="1:16" x14ac:dyDescent="0.25">
      <c r="A1138" s="259">
        <v>2039</v>
      </c>
      <c r="B1138" s="259">
        <v>2032</v>
      </c>
      <c r="C1138" s="260" t="str">
        <f t="shared" si="17"/>
        <v>2039_2032</v>
      </c>
      <c r="D1138" s="261">
        <v>1.5355055194802748E-2</v>
      </c>
      <c r="E1138" s="261">
        <v>2.3335817458765229E-2</v>
      </c>
      <c r="F1138" s="261">
        <v>5.0615480863685997E-3</v>
      </c>
      <c r="G1138" s="261">
        <v>1.7640636136250099E-3</v>
      </c>
      <c r="H1138" s="261">
        <v>8.6172560096516304E-3</v>
      </c>
      <c r="I1138" s="261">
        <v>1.7463528252991901E-2</v>
      </c>
      <c r="J1138" s="261">
        <v>6.9605113208656797E-4</v>
      </c>
      <c r="K1138" s="261">
        <v>4.79475236292018E-4</v>
      </c>
      <c r="L1138" s="261">
        <v>2.0000005732018801E-3</v>
      </c>
      <c r="M1138" s="261">
        <v>2.0000005732018801E-3</v>
      </c>
      <c r="N1138" s="261">
        <v>1.5750004513964799E-2</v>
      </c>
      <c r="O1138" s="261">
        <v>1.5750004513964799E-2</v>
      </c>
      <c r="P1138" s="261">
        <v>7.2752347559836895E-4</v>
      </c>
    </row>
    <row r="1139" spans="1:16" x14ac:dyDescent="0.25">
      <c r="A1139" s="259">
        <v>2039</v>
      </c>
      <c r="B1139" s="259">
        <v>2033</v>
      </c>
      <c r="C1139" s="260" t="str">
        <f t="shared" si="17"/>
        <v>2039_2033</v>
      </c>
      <c r="D1139" s="261">
        <v>1.5354692427820282E-2</v>
      </c>
      <c r="E1139" s="261">
        <v>2.3326275288350368E-2</v>
      </c>
      <c r="F1139" s="261">
        <v>4.7855212288677399E-3</v>
      </c>
      <c r="G1139" s="261">
        <v>1.71893471583939E-3</v>
      </c>
      <c r="H1139" s="261">
        <v>8.2457467113668803E-3</v>
      </c>
      <c r="I1139" s="261">
        <v>1.6404880392064301E-2</v>
      </c>
      <c r="J1139" s="261">
        <v>6.6486618366773701E-4</v>
      </c>
      <c r="K1139" s="261">
        <v>4.79375970423471E-4</v>
      </c>
      <c r="L1139" s="261">
        <v>2.0000005732018801E-3</v>
      </c>
      <c r="M1139" s="261">
        <v>2.0000005732018801E-3</v>
      </c>
      <c r="N1139" s="261">
        <v>1.5750004513964799E-2</v>
      </c>
      <c r="O1139" s="261">
        <v>1.5750004513964799E-2</v>
      </c>
      <c r="P1139" s="261">
        <v>6.9492848219319795E-4</v>
      </c>
    </row>
    <row r="1140" spans="1:16" x14ac:dyDescent="0.25">
      <c r="A1140" s="259">
        <v>2039</v>
      </c>
      <c r="B1140" s="259">
        <v>2034</v>
      </c>
      <c r="C1140" s="260" t="str">
        <f t="shared" si="17"/>
        <v>2039_2034</v>
      </c>
      <c r="D1140" s="261">
        <v>1.5356777584463006E-2</v>
      </c>
      <c r="E1140" s="261">
        <v>2.3320078334538374E-2</v>
      </c>
      <c r="F1140" s="261">
        <v>4.50204356268073E-3</v>
      </c>
      <c r="G1140" s="261">
        <v>1.6724984603146999E-3</v>
      </c>
      <c r="H1140" s="261">
        <v>7.8614085634016798E-3</v>
      </c>
      <c r="I1140" s="261">
        <v>1.53644550616743E-2</v>
      </c>
      <c r="J1140" s="261">
        <v>6.3244049295043E-4</v>
      </c>
      <c r="K1140" s="261">
        <v>4.7953334448375199E-4</v>
      </c>
      <c r="L1140" s="261">
        <v>2.0000005732018801E-3</v>
      </c>
      <c r="M1140" s="261">
        <v>2.0000005732018801E-3</v>
      </c>
      <c r="N1140" s="261">
        <v>1.5750004513964799E-2</v>
      </c>
      <c r="O1140" s="261">
        <v>1.5750004513964799E-2</v>
      </c>
      <c r="P1140" s="261">
        <v>6.6103664562852497E-4</v>
      </c>
    </row>
    <row r="1141" spans="1:16" x14ac:dyDescent="0.25">
      <c r="A1141" s="259">
        <v>2039</v>
      </c>
      <c r="B1141" s="259">
        <v>2035</v>
      </c>
      <c r="C1141" s="260" t="str">
        <f t="shared" si="17"/>
        <v>2039_2035</v>
      </c>
      <c r="D1141" s="261">
        <v>1.5358625254936456E-2</v>
      </c>
      <c r="E1141" s="261">
        <v>2.3314714078082711E-2</v>
      </c>
      <c r="F1141" s="261">
        <v>4.2049183064764798E-3</v>
      </c>
      <c r="G1141" s="261">
        <v>1.62380825256266E-3</v>
      </c>
      <c r="H1141" s="261">
        <v>7.4588103359152797E-3</v>
      </c>
      <c r="I1141" s="261">
        <v>1.4346477480998199E-2</v>
      </c>
      <c r="J1141" s="261">
        <v>5.9848739301049305E-4</v>
      </c>
      <c r="K1141" s="261">
        <v>4.7967758410075498E-4</v>
      </c>
      <c r="L1141" s="261">
        <v>2.0000005732018801E-3</v>
      </c>
      <c r="M1141" s="261">
        <v>2.0000005732018801E-3</v>
      </c>
      <c r="N1141" s="261">
        <v>1.5750004513964799E-2</v>
      </c>
      <c r="O1141" s="261">
        <v>1.5750004513964799E-2</v>
      </c>
      <c r="P1141" s="261">
        <v>6.2554833717395398E-4</v>
      </c>
    </row>
    <row r="1142" spans="1:16" x14ac:dyDescent="0.25">
      <c r="A1142" s="259">
        <v>2039</v>
      </c>
      <c r="B1142" s="259">
        <v>2036</v>
      </c>
      <c r="C1142" s="260" t="str">
        <f t="shared" si="17"/>
        <v>2039_2036</v>
      </c>
      <c r="D1142" s="261">
        <v>1.5365967089827834E-2</v>
      </c>
      <c r="E1142" s="261">
        <v>2.3316009948808471E-2</v>
      </c>
      <c r="F1142" s="261">
        <v>3.90369483950307E-3</v>
      </c>
      <c r="G1142" s="261">
        <v>1.5746505390510999E-3</v>
      </c>
      <c r="H1142" s="261">
        <v>7.0468089257834602E-3</v>
      </c>
      <c r="I1142" s="261">
        <v>1.33565140170341E-2</v>
      </c>
      <c r="J1142" s="261">
        <v>5.6346792708005097E-4</v>
      </c>
      <c r="K1142" s="261">
        <v>4.8035898037653501E-4</v>
      </c>
      <c r="L1142" s="261">
        <v>2.0000005732018801E-3</v>
      </c>
      <c r="M1142" s="261">
        <v>2.0000005732018801E-3</v>
      </c>
      <c r="N1142" s="261">
        <v>1.5750004513964799E-2</v>
      </c>
      <c r="O1142" s="261">
        <v>1.5750004513964799E-2</v>
      </c>
      <c r="P1142" s="261">
        <v>5.8894544639071596E-4</v>
      </c>
    </row>
    <row r="1143" spans="1:16" x14ac:dyDescent="0.25">
      <c r="A1143" s="259">
        <v>2039</v>
      </c>
      <c r="B1143" s="259">
        <v>2037</v>
      </c>
      <c r="C1143" s="260" t="str">
        <f t="shared" si="17"/>
        <v>2039_2037</v>
      </c>
      <c r="D1143" s="261">
        <v>1.5385192927762888E-2</v>
      </c>
      <c r="E1143" s="261">
        <v>2.3329441213353407E-2</v>
      </c>
      <c r="F1143" s="261">
        <v>3.6049004398511701E-3</v>
      </c>
      <c r="G1143" s="261">
        <v>1.5265751174545099E-3</v>
      </c>
      <c r="H1143" s="261">
        <v>6.6324827584635301E-3</v>
      </c>
      <c r="I1143" s="261">
        <v>1.2399223830101299E-2</v>
      </c>
      <c r="J1143" s="261">
        <v>5.27757805042214E-4</v>
      </c>
      <c r="K1143" s="261">
        <v>4.8216962063955799E-4</v>
      </c>
      <c r="L1143" s="261">
        <v>2.0000005732018801E-3</v>
      </c>
      <c r="M1143" s="261">
        <v>2.0000005732018801E-3</v>
      </c>
      <c r="N1143" s="261">
        <v>1.5750004513964799E-2</v>
      </c>
      <c r="O1143" s="261">
        <v>1.5750004513964799E-2</v>
      </c>
      <c r="P1143" s="261">
        <v>5.51620671095647E-4</v>
      </c>
    </row>
    <row r="1144" spans="1:16" x14ac:dyDescent="0.25">
      <c r="A1144" s="259">
        <v>2039</v>
      </c>
      <c r="B1144" s="259">
        <v>2038</v>
      </c>
      <c r="C1144" s="260" t="str">
        <f t="shared" si="17"/>
        <v>2039_2038</v>
      </c>
      <c r="D1144" s="261">
        <v>1.5415425820646329E-2</v>
      </c>
      <c r="E1144" s="261">
        <v>2.3350921922747566E-2</v>
      </c>
      <c r="F1144" s="261">
        <v>3.2995436735586102E-3</v>
      </c>
      <c r="G1144" s="261">
        <v>1.4782199273400401E-3</v>
      </c>
      <c r="H1144" s="261">
        <v>6.2086911249649096E-3</v>
      </c>
      <c r="I1144" s="261">
        <v>1.1477584874401901E-2</v>
      </c>
      <c r="J1144" s="261">
        <v>4.9098165955665499E-4</v>
      </c>
      <c r="K1144" s="261">
        <v>4.8490974190848999E-4</v>
      </c>
      <c r="L1144" s="261">
        <v>2.0000005732018801E-3</v>
      </c>
      <c r="M1144" s="261">
        <v>2.0000005732018801E-3</v>
      </c>
      <c r="N1144" s="261">
        <v>1.5750004513964799E-2</v>
      </c>
      <c r="O1144" s="261">
        <v>1.5750004513964799E-2</v>
      </c>
      <c r="P1144" s="261">
        <v>5.1318167150296004E-4</v>
      </c>
    </row>
    <row r="1145" spans="1:16" x14ac:dyDescent="0.25">
      <c r="A1145" s="259">
        <v>2039</v>
      </c>
      <c r="B1145" s="259">
        <v>2039</v>
      </c>
      <c r="C1145" s="260" t="str">
        <f t="shared" si="17"/>
        <v>2039_2039</v>
      </c>
      <c r="D1145" s="261">
        <v>1.5455602584814382E-2</v>
      </c>
      <c r="E1145" s="261">
        <v>2.3381022809244825E-2</v>
      </c>
      <c r="F1145" s="261">
        <v>2.9831455555389599E-3</v>
      </c>
      <c r="G1145" s="261">
        <v>1.42931872202357E-3</v>
      </c>
      <c r="H1145" s="261">
        <v>5.7720070182325301E-3</v>
      </c>
      <c r="I1145" s="261">
        <v>1.05932168319711E-2</v>
      </c>
      <c r="J1145" s="261">
        <v>4.5294366205790099E-4</v>
      </c>
      <c r="K1145" s="261">
        <v>4.8851990491939796E-4</v>
      </c>
      <c r="L1145" s="261">
        <v>2.0000005732018801E-3</v>
      </c>
      <c r="M1145" s="261">
        <v>2.0000005732018801E-3</v>
      </c>
      <c r="N1145" s="261">
        <v>1.5750004513964799E-2</v>
      </c>
      <c r="O1145" s="261">
        <v>1.5750004513964799E-2</v>
      </c>
      <c r="P1145" s="261">
        <v>4.7342376454842598E-4</v>
      </c>
    </row>
    <row r="1146" spans="1:16" x14ac:dyDescent="0.25">
      <c r="A1146" s="259">
        <v>2040</v>
      </c>
      <c r="B1146" s="259">
        <v>1996</v>
      </c>
      <c r="C1146" s="260" t="str">
        <f t="shared" si="17"/>
        <v>2040_1996</v>
      </c>
      <c r="D1146" s="261">
        <v>2.8384995311420344E-2</v>
      </c>
      <c r="E1146" s="261">
        <v>4.7049619179523952E-2</v>
      </c>
      <c r="F1146" s="261">
        <v>8.9485076937416405E-2</v>
      </c>
      <c r="G1146" s="261">
        <v>0.44106094210518598</v>
      </c>
      <c r="H1146" s="261">
        <v>1.70108581110058</v>
      </c>
      <c r="I1146" s="261">
        <v>1.1756726002925</v>
      </c>
      <c r="J1146" s="261">
        <v>5.2415352387250799E-2</v>
      </c>
      <c r="K1146" s="261">
        <v>3.0530311272535002E-3</v>
      </c>
      <c r="L1146" s="261">
        <v>2.0000005732018801E-3</v>
      </c>
      <c r="M1146" s="261">
        <v>2.0000005732018801E-3</v>
      </c>
      <c r="N1146" s="261">
        <v>1.5750004513964799E-2</v>
      </c>
      <c r="O1146" s="261">
        <v>1.5750004513964799E-2</v>
      </c>
      <c r="P1146" s="261">
        <v>5.4785342032520799E-2</v>
      </c>
    </row>
    <row r="1147" spans="1:16" x14ac:dyDescent="0.25">
      <c r="A1147" s="259">
        <v>2040</v>
      </c>
      <c r="B1147" s="259">
        <v>1997</v>
      </c>
      <c r="C1147" s="260" t="str">
        <f t="shared" si="17"/>
        <v>2040_1997</v>
      </c>
      <c r="D1147" s="261">
        <v>2.8320553122221866E-2</v>
      </c>
      <c r="E1147" s="261">
        <v>4.6205186142145374E-2</v>
      </c>
      <c r="F1147" s="261">
        <v>8.9183721764037896E-2</v>
      </c>
      <c r="G1147" s="261">
        <v>0.33201522346350199</v>
      </c>
      <c r="H1147" s="261">
        <v>1.70460089024919</v>
      </c>
      <c r="I1147" s="261">
        <v>0.91081707924653899</v>
      </c>
      <c r="J1147" s="261">
        <v>5.2238835384115098E-2</v>
      </c>
      <c r="K1147" s="261">
        <v>3.0490473019464102E-3</v>
      </c>
      <c r="L1147" s="261">
        <v>2.0000005732018801E-3</v>
      </c>
      <c r="M1147" s="261">
        <v>2.0000005732018801E-3</v>
      </c>
      <c r="N1147" s="261">
        <v>1.5750004513964799E-2</v>
      </c>
      <c r="O1147" s="261">
        <v>1.5750004513964799E-2</v>
      </c>
      <c r="P1147" s="261">
        <v>5.4600843713785902E-2</v>
      </c>
    </row>
    <row r="1148" spans="1:16" x14ac:dyDescent="0.25">
      <c r="A1148" s="259">
        <v>2040</v>
      </c>
      <c r="B1148" s="259">
        <v>1998</v>
      </c>
      <c r="C1148" s="260" t="str">
        <f t="shared" si="17"/>
        <v>2040_1998</v>
      </c>
      <c r="D1148" s="261">
        <v>2.8229234865749513E-2</v>
      </c>
      <c r="E1148" s="261">
        <v>4.5136428860570364E-2</v>
      </c>
      <c r="F1148" s="261">
        <v>8.8815185928108303E-2</v>
      </c>
      <c r="G1148" s="261">
        <v>0.23109775871941299</v>
      </c>
      <c r="H1148" s="261">
        <v>1.7117265906875301</v>
      </c>
      <c r="I1148" s="261">
        <v>0.66241858824975597</v>
      </c>
      <c r="J1148" s="261">
        <v>5.2022967706858797E-2</v>
      </c>
      <c r="K1148" s="261">
        <v>3.04800680640871E-3</v>
      </c>
      <c r="L1148" s="261">
        <v>2.0000005732018801E-3</v>
      </c>
      <c r="M1148" s="261">
        <v>2.0000005732018801E-3</v>
      </c>
      <c r="N1148" s="261">
        <v>1.5750004513964799E-2</v>
      </c>
      <c r="O1148" s="261">
        <v>1.5750004513964799E-2</v>
      </c>
      <c r="P1148" s="261">
        <v>5.4375215458062703E-2</v>
      </c>
    </row>
    <row r="1149" spans="1:16" x14ac:dyDescent="0.25">
      <c r="A1149" s="259">
        <v>2040</v>
      </c>
      <c r="B1149" s="259">
        <v>1999</v>
      </c>
      <c r="C1149" s="260" t="str">
        <f t="shared" si="17"/>
        <v>2040_1999</v>
      </c>
      <c r="D1149" s="261">
        <v>2.8275186334491081E-2</v>
      </c>
      <c r="E1149" s="261">
        <v>4.4098704984422039E-2</v>
      </c>
      <c r="F1149" s="261">
        <v>8.8963344904477298E-2</v>
      </c>
      <c r="G1149" s="261">
        <v>0.13161994474237901</v>
      </c>
      <c r="H1149" s="261">
        <v>1.7112795002452299</v>
      </c>
      <c r="I1149" s="261">
        <v>0.41814100516701402</v>
      </c>
      <c r="J1149" s="261">
        <v>5.21097509473889E-2</v>
      </c>
      <c r="K1149" s="261">
        <v>3.0523752806196499E-3</v>
      </c>
      <c r="L1149" s="261">
        <v>2.0000005732018801E-3</v>
      </c>
      <c r="M1149" s="261">
        <v>2.0000005732018801E-3</v>
      </c>
      <c r="N1149" s="261">
        <v>1.5750004513964799E-2</v>
      </c>
      <c r="O1149" s="261">
        <v>1.5750004513964799E-2</v>
      </c>
      <c r="P1149" s="261">
        <v>5.4465922651634698E-2</v>
      </c>
    </row>
    <row r="1150" spans="1:16" x14ac:dyDescent="0.25">
      <c r="A1150" s="259">
        <v>2040</v>
      </c>
      <c r="B1150" s="259">
        <v>2000</v>
      </c>
      <c r="C1150" s="260" t="str">
        <f t="shared" si="17"/>
        <v>2040_2000</v>
      </c>
      <c r="D1150" s="261">
        <v>2.827703348033447E-2</v>
      </c>
      <c r="E1150" s="261">
        <v>4.433936741732538E-2</v>
      </c>
      <c r="F1150" s="261">
        <v>8.9063716531004505E-2</v>
      </c>
      <c r="G1150" s="261">
        <v>3.99508169369759E-2</v>
      </c>
      <c r="H1150" s="261">
        <v>1.7106006031348</v>
      </c>
      <c r="I1150" s="261">
        <v>0.193373418086729</v>
      </c>
      <c r="J1150" s="261">
        <v>5.2168543031545903E-2</v>
      </c>
      <c r="K1150" s="261">
        <v>3.0505212912726302E-3</v>
      </c>
      <c r="L1150" s="261">
        <v>2.0000005732018801E-3</v>
      </c>
      <c r="M1150" s="261">
        <v>2.0000005732018801E-3</v>
      </c>
      <c r="N1150" s="261">
        <v>1.5750004513964799E-2</v>
      </c>
      <c r="O1150" s="261">
        <v>1.5750004513964799E-2</v>
      </c>
      <c r="P1150" s="261">
        <v>5.45273730529513E-2</v>
      </c>
    </row>
    <row r="1151" spans="1:16" x14ac:dyDescent="0.25">
      <c r="A1151" s="259">
        <v>2040</v>
      </c>
      <c r="B1151" s="259">
        <v>2001</v>
      </c>
      <c r="C1151" s="260" t="str">
        <f t="shared" si="17"/>
        <v>2040_2001</v>
      </c>
      <c r="D1151" s="261">
        <v>2.8197622787809153E-2</v>
      </c>
      <c r="E1151" s="261">
        <v>4.4093596161634531E-2</v>
      </c>
      <c r="F1151" s="261">
        <v>8.8773001011177299E-2</v>
      </c>
      <c r="G1151" s="261">
        <v>3.7589202683059098E-2</v>
      </c>
      <c r="H1151" s="261">
        <v>1.71259538449849</v>
      </c>
      <c r="I1151" s="261">
        <v>0.184716277347903</v>
      </c>
      <c r="J1151" s="261">
        <v>5.1998258142291802E-2</v>
      </c>
      <c r="K1151" s="261">
        <v>3.04662124590319E-3</v>
      </c>
      <c r="L1151" s="261">
        <v>2.0000005732018801E-3</v>
      </c>
      <c r="M1151" s="261">
        <v>2.0000005732018801E-3</v>
      </c>
      <c r="N1151" s="261">
        <v>1.5750004513964799E-2</v>
      </c>
      <c r="O1151" s="261">
        <v>1.5750004513964799E-2</v>
      </c>
      <c r="P1151" s="261">
        <v>5.4349388636633099E-2</v>
      </c>
    </row>
    <row r="1152" spans="1:16" x14ac:dyDescent="0.25">
      <c r="A1152" s="259">
        <v>2040</v>
      </c>
      <c r="B1152" s="259">
        <v>2002</v>
      </c>
      <c r="C1152" s="260" t="str">
        <f t="shared" si="17"/>
        <v>2040_2002</v>
      </c>
      <c r="D1152" s="261">
        <v>2.8196135988904761E-2</v>
      </c>
      <c r="E1152" s="261">
        <v>4.3889796997188049E-2</v>
      </c>
      <c r="F1152" s="261">
        <v>8.8611025916806793E-2</v>
      </c>
      <c r="G1152" s="261">
        <v>3.6357849238315497E-2</v>
      </c>
      <c r="H1152" s="261">
        <v>1.71771201933214</v>
      </c>
      <c r="I1152" s="261">
        <v>0.179805265890396</v>
      </c>
      <c r="J1152" s="261">
        <v>5.19033821926927E-2</v>
      </c>
      <c r="K1152" s="261">
        <v>3.05093267630121E-3</v>
      </c>
      <c r="L1152" s="261">
        <v>2.0000005732018801E-3</v>
      </c>
      <c r="M1152" s="261">
        <v>2.0000005732018801E-3</v>
      </c>
      <c r="N1152" s="261">
        <v>1.5750004513964799E-2</v>
      </c>
      <c r="O1152" s="261">
        <v>1.5750004513964799E-2</v>
      </c>
      <c r="P1152" s="261">
        <v>5.4250222817598899E-2</v>
      </c>
    </row>
    <row r="1153" spans="1:16" x14ac:dyDescent="0.25">
      <c r="A1153" s="259">
        <v>2040</v>
      </c>
      <c r="B1153" s="259">
        <v>2003</v>
      </c>
      <c r="C1153" s="260" t="str">
        <f t="shared" si="17"/>
        <v>2040_2003</v>
      </c>
      <c r="D1153" s="261">
        <v>2.8117634092955542E-2</v>
      </c>
      <c r="E1153" s="261">
        <v>4.3865442624055749E-2</v>
      </c>
      <c r="F1153" s="261">
        <v>8.8388137087601695E-2</v>
      </c>
      <c r="G1153" s="261">
        <v>3.2809281895508802E-2</v>
      </c>
      <c r="H1153" s="261">
        <v>1.71839833235511</v>
      </c>
      <c r="I1153" s="261">
        <v>0.16450034267695601</v>
      </c>
      <c r="J1153" s="261">
        <v>5.1772826384665203E-2</v>
      </c>
      <c r="K1153" s="261">
        <v>3.0554002879925901E-3</v>
      </c>
      <c r="L1153" s="261">
        <v>2.0000005732018801E-3</v>
      </c>
      <c r="M1153" s="261">
        <v>2.0000005732018801E-3</v>
      </c>
      <c r="N1153" s="261">
        <v>1.5750004513964799E-2</v>
      </c>
      <c r="O1153" s="261">
        <v>1.5750004513964799E-2</v>
      </c>
      <c r="P1153" s="261">
        <v>5.4113763855265201E-2</v>
      </c>
    </row>
    <row r="1154" spans="1:16" x14ac:dyDescent="0.25">
      <c r="A1154" s="259">
        <v>2040</v>
      </c>
      <c r="B1154" s="259">
        <v>2004</v>
      </c>
      <c r="C1154" s="260" t="str">
        <f t="shared" si="17"/>
        <v>2040_2004</v>
      </c>
      <c r="D1154" s="261">
        <v>2.8281242783293921E-2</v>
      </c>
      <c r="E1154" s="261">
        <v>4.5445330052351365E-2</v>
      </c>
      <c r="F1154" s="261">
        <v>8.9092891824077994E-2</v>
      </c>
      <c r="G1154" s="261">
        <v>7.8498133096056993E-3</v>
      </c>
      <c r="H1154" s="261">
        <v>1.7124761218792299</v>
      </c>
      <c r="I1154" s="261">
        <v>3.5021330640444298E-2</v>
      </c>
      <c r="J1154" s="261">
        <v>5.2185632286199199E-2</v>
      </c>
      <c r="K1154" s="261">
        <v>2.0359647214085799E-4</v>
      </c>
      <c r="L1154" s="261">
        <v>2.0000005732018801E-3</v>
      </c>
      <c r="M1154" s="261">
        <v>2.0000005732018801E-3</v>
      </c>
      <c r="N1154" s="261">
        <v>1.5750004513964799E-2</v>
      </c>
      <c r="O1154" s="261">
        <v>1.5750004513964799E-2</v>
      </c>
      <c r="P1154" s="261">
        <v>5.4545235007867503E-2</v>
      </c>
    </row>
    <row r="1155" spans="1:16" x14ac:dyDescent="0.25">
      <c r="A1155" s="259">
        <v>2040</v>
      </c>
      <c r="B1155" s="259">
        <v>2005</v>
      </c>
      <c r="C1155" s="260" t="str">
        <f t="shared" si="17"/>
        <v>2040_2005</v>
      </c>
      <c r="D1155" s="261">
        <v>2.7098611526406198E-2</v>
      </c>
      <c r="E1155" s="261">
        <v>4.3367023404774073E-2</v>
      </c>
      <c r="F1155" s="261">
        <v>8.8981068629269897E-2</v>
      </c>
      <c r="G1155" s="261">
        <v>7.3538678275376097E-3</v>
      </c>
      <c r="H1155" s="261">
        <v>1.7124837160875801</v>
      </c>
      <c r="I1155" s="261">
        <v>3.44593655501296E-2</v>
      </c>
      <c r="J1155" s="261">
        <v>5.21201325139296E-2</v>
      </c>
      <c r="K1155" s="261">
        <v>2.03453675930989E-4</v>
      </c>
      <c r="L1155" s="261">
        <v>2.0000005732018801E-3</v>
      </c>
      <c r="M1155" s="261">
        <v>2.0000005732018801E-3</v>
      </c>
      <c r="N1155" s="261">
        <v>1.5750004513964799E-2</v>
      </c>
      <c r="O1155" s="261">
        <v>1.5750004513964799E-2</v>
      </c>
      <c r="P1155" s="261">
        <v>5.44767736265468E-2</v>
      </c>
    </row>
    <row r="1156" spans="1:16" x14ac:dyDescent="0.25">
      <c r="A1156" s="259">
        <v>2040</v>
      </c>
      <c r="B1156" s="259">
        <v>2006</v>
      </c>
      <c r="C1156" s="260" t="str">
        <f t="shared" si="17"/>
        <v>2040_2006</v>
      </c>
      <c r="D1156" s="261">
        <v>2.7588278262133614E-2</v>
      </c>
      <c r="E1156" s="261">
        <v>4.3707757989153079E-2</v>
      </c>
      <c r="F1156" s="261">
        <v>8.9038973994987697E-2</v>
      </c>
      <c r="G1156" s="261">
        <v>6.5360066847182999E-3</v>
      </c>
      <c r="H1156" s="261">
        <v>1.7112567493953601</v>
      </c>
      <c r="I1156" s="261">
        <v>2.97320186987408E-2</v>
      </c>
      <c r="J1156" s="261">
        <v>5.2154050238013602E-2</v>
      </c>
      <c r="K1156" s="261">
        <v>2.0338948385647599E-4</v>
      </c>
      <c r="L1156" s="261">
        <v>2.0000005732018801E-3</v>
      </c>
      <c r="M1156" s="261">
        <v>2.0000005732018801E-3</v>
      </c>
      <c r="N1156" s="261">
        <v>1.5750004513964799E-2</v>
      </c>
      <c r="O1156" s="261">
        <v>1.5750004513964799E-2</v>
      </c>
      <c r="P1156" s="261">
        <v>5.4512224959606302E-2</v>
      </c>
    </row>
    <row r="1157" spans="1:16" x14ac:dyDescent="0.25">
      <c r="A1157" s="259">
        <v>2040</v>
      </c>
      <c r="B1157" s="259">
        <v>2007</v>
      </c>
      <c r="C1157" s="260" t="str">
        <f t="shared" si="17"/>
        <v>2040_2007</v>
      </c>
      <c r="D1157" s="261">
        <v>2.6448411822743208E-2</v>
      </c>
      <c r="E1157" s="261">
        <v>4.2224717417016278E-2</v>
      </c>
      <c r="F1157" s="261">
        <v>8.8378729639238401E-2</v>
      </c>
      <c r="G1157" s="261">
        <v>6.6842881522221499E-3</v>
      </c>
      <c r="H1157" s="261">
        <v>1.7031168667215599</v>
      </c>
      <c r="I1157" s="261">
        <v>3.3032340574112799E-2</v>
      </c>
      <c r="J1157" s="261">
        <v>5.1767316027654803E-2</v>
      </c>
      <c r="K1157" s="261">
        <v>2.0358861486035999E-4</v>
      </c>
      <c r="L1157" s="261">
        <v>2.0000005732018801E-3</v>
      </c>
      <c r="M1157" s="261">
        <v>2.0000005732018801E-3</v>
      </c>
      <c r="N1157" s="261">
        <v>1.5750004513964799E-2</v>
      </c>
      <c r="O1157" s="261">
        <v>1.5750004513964799E-2</v>
      </c>
      <c r="P1157" s="261">
        <v>5.4108004344362699E-2</v>
      </c>
    </row>
    <row r="1158" spans="1:16" x14ac:dyDescent="0.25">
      <c r="A1158" s="259">
        <v>2040</v>
      </c>
      <c r="B1158" s="259">
        <v>2008</v>
      </c>
      <c r="C1158" s="260" t="str">
        <f t="shared" si="17"/>
        <v>2040_2008</v>
      </c>
      <c r="D1158" s="261">
        <v>2.5870787738891728E-2</v>
      </c>
      <c r="E1158" s="261">
        <v>4.0870062630353088E-2</v>
      </c>
      <c r="F1158" s="261">
        <v>1.84966147039024E-2</v>
      </c>
      <c r="G1158" s="261">
        <v>6.3603269604727104E-3</v>
      </c>
      <c r="H1158" s="261">
        <v>3.57809496061786E-2</v>
      </c>
      <c r="I1158" s="261">
        <v>3.3504199599506401E-2</v>
      </c>
      <c r="J1158" s="261">
        <v>6.0275329159349298E-3</v>
      </c>
      <c r="K1158" s="261">
        <v>2.3238970700559299E-4</v>
      </c>
      <c r="L1158" s="261">
        <v>2.0000005732018801E-3</v>
      </c>
      <c r="M1158" s="261">
        <v>2.0000005732018801E-3</v>
      </c>
      <c r="N1158" s="261">
        <v>1.5750004513964799E-2</v>
      </c>
      <c r="O1158" s="261">
        <v>1.5750004513964799E-2</v>
      </c>
      <c r="P1158" s="261">
        <v>6.3000712076123197E-3</v>
      </c>
    </row>
    <row r="1159" spans="1:16" x14ac:dyDescent="0.25">
      <c r="A1159" s="259">
        <v>2040</v>
      </c>
      <c r="B1159" s="259">
        <v>2009</v>
      </c>
      <c r="C1159" s="260" t="str">
        <f t="shared" si="17"/>
        <v>2040_2009</v>
      </c>
      <c r="D1159" s="261">
        <v>2.52936285765652E-2</v>
      </c>
      <c r="E1159" s="261">
        <v>3.9895023441819451E-2</v>
      </c>
      <c r="F1159" s="261">
        <v>1.8447450976880001E-2</v>
      </c>
      <c r="G1159" s="261">
        <v>6.1313786838392004E-3</v>
      </c>
      <c r="H1159" s="261">
        <v>3.5570322923642997E-2</v>
      </c>
      <c r="I1159" s="261">
        <v>3.2652299168430002E-2</v>
      </c>
      <c r="J1159" s="261">
        <v>5.9937890207922397E-3</v>
      </c>
      <c r="K1159" s="261">
        <v>2.6110592603473102E-4</v>
      </c>
      <c r="L1159" s="261">
        <v>2.0000005732018801E-3</v>
      </c>
      <c r="M1159" s="261">
        <v>2.0000005732018801E-3</v>
      </c>
      <c r="N1159" s="261">
        <v>1.5750004513964799E-2</v>
      </c>
      <c r="O1159" s="261">
        <v>1.5750004513964799E-2</v>
      </c>
      <c r="P1159" s="261">
        <v>6.2648015632675996E-3</v>
      </c>
    </row>
    <row r="1160" spans="1:16" x14ac:dyDescent="0.25">
      <c r="A1160" s="259">
        <v>2040</v>
      </c>
      <c r="B1160" s="259">
        <v>2010</v>
      </c>
      <c r="C1160" s="260" t="str">
        <f t="shared" si="17"/>
        <v>2040_2010</v>
      </c>
      <c r="D1160" s="261">
        <v>2.4009821321041687E-2</v>
      </c>
      <c r="E1160" s="261">
        <v>3.774676407070162E-2</v>
      </c>
      <c r="F1160" s="261">
        <v>1.8480603986007899E-2</v>
      </c>
      <c r="G1160" s="261">
        <v>5.91359333743606E-3</v>
      </c>
      <c r="H1160" s="261">
        <v>3.5611387828071002E-2</v>
      </c>
      <c r="I1160" s="261">
        <v>3.2598387457717898E-2</v>
      </c>
      <c r="J1160" s="261">
        <v>5.9988609602877703E-3</v>
      </c>
      <c r="K1160" s="261">
        <v>3.1775834155524097E-4</v>
      </c>
      <c r="L1160" s="261">
        <v>2.0000005732018801E-3</v>
      </c>
      <c r="M1160" s="261">
        <v>2.0000005732018801E-3</v>
      </c>
      <c r="N1160" s="261">
        <v>1.5750004513964799E-2</v>
      </c>
      <c r="O1160" s="261">
        <v>1.5750004513964799E-2</v>
      </c>
      <c r="P1160" s="261">
        <v>6.2701028333607203E-3</v>
      </c>
    </row>
    <row r="1161" spans="1:16" x14ac:dyDescent="0.25">
      <c r="A1161" s="259">
        <v>2040</v>
      </c>
      <c r="B1161" s="259">
        <v>2011</v>
      </c>
      <c r="C1161" s="260" t="str">
        <f t="shared" si="17"/>
        <v>2040_2011</v>
      </c>
      <c r="D1161" s="261">
        <v>2.4832389542151827E-2</v>
      </c>
      <c r="E1161" s="261">
        <v>3.8946131424588901E-2</v>
      </c>
      <c r="F1161" s="261">
        <v>1.8286521828032001E-2</v>
      </c>
      <c r="G1161" s="261">
        <v>6.3220231024999499E-3</v>
      </c>
      <c r="H1161" s="261">
        <v>3.54479094717478E-2</v>
      </c>
      <c r="I1161" s="261">
        <v>3.1882950790533701E-2</v>
      </c>
      <c r="J1161" s="261">
        <v>5.9836397046353898E-3</v>
      </c>
      <c r="K1161" s="261">
        <v>4.3103305993755301E-4</v>
      </c>
      <c r="L1161" s="261">
        <v>2.0000005732018801E-3</v>
      </c>
      <c r="M1161" s="261">
        <v>2.0000005732018801E-3</v>
      </c>
      <c r="N1161" s="261">
        <v>1.5750004513964799E-2</v>
      </c>
      <c r="O1161" s="261">
        <v>1.5750004513964799E-2</v>
      </c>
      <c r="P1161" s="261">
        <v>6.2541933400710598E-3</v>
      </c>
    </row>
    <row r="1162" spans="1:16" x14ac:dyDescent="0.25">
      <c r="A1162" s="259">
        <v>2040</v>
      </c>
      <c r="B1162" s="259">
        <v>2012</v>
      </c>
      <c r="C1162" s="260" t="str">
        <f t="shared" si="17"/>
        <v>2040_2012</v>
      </c>
      <c r="D1162" s="261">
        <v>2.2694613908031683E-2</v>
      </c>
      <c r="E1162" s="261">
        <v>3.553725703872123E-2</v>
      </c>
      <c r="F1162" s="261">
        <v>1.8224909739768001E-2</v>
      </c>
      <c r="G1162" s="261">
        <v>5.8274559255283298E-3</v>
      </c>
      <c r="H1162" s="261">
        <v>3.5389411464689803E-2</v>
      </c>
      <c r="I1162" s="261">
        <v>3.2396790199087797E-2</v>
      </c>
      <c r="J1162" s="261">
        <v>5.9785993779731704E-3</v>
      </c>
      <c r="K1162" s="261">
        <v>6.2879942314837504E-4</v>
      </c>
      <c r="L1162" s="261">
        <v>2.0000005732018801E-3</v>
      </c>
      <c r="M1162" s="261">
        <v>2.0000005732018801E-3</v>
      </c>
      <c r="N1162" s="261">
        <v>1.5750004513964799E-2</v>
      </c>
      <c r="O1162" s="261">
        <v>1.5750004513964799E-2</v>
      </c>
      <c r="P1162" s="261">
        <v>6.2489251122032899E-3</v>
      </c>
    </row>
    <row r="1163" spans="1:16" x14ac:dyDescent="0.25">
      <c r="A1163" s="259">
        <v>2040</v>
      </c>
      <c r="B1163" s="259">
        <v>2013</v>
      </c>
      <c r="C1163" s="260" t="str">
        <f t="shared" si="17"/>
        <v>2040_2013</v>
      </c>
      <c r="D1163" s="261">
        <v>2.2004826479160359E-2</v>
      </c>
      <c r="E1163" s="261">
        <v>3.4487887305741365E-2</v>
      </c>
      <c r="F1163" s="261">
        <v>1.7973722837674701E-2</v>
      </c>
      <c r="G1163" s="261">
        <v>5.6077780420381203E-3</v>
      </c>
      <c r="H1163" s="261">
        <v>3.5130603334058E-2</v>
      </c>
      <c r="I1163" s="261">
        <v>3.2394030935353299E-2</v>
      </c>
      <c r="J1163" s="261">
        <v>5.9489779823619499E-3</v>
      </c>
      <c r="K1163" s="261">
        <v>9.40697328037278E-4</v>
      </c>
      <c r="L1163" s="261">
        <v>2.0000005732018801E-3</v>
      </c>
      <c r="M1163" s="261">
        <v>2.0000005732018801E-3</v>
      </c>
      <c r="N1163" s="261">
        <v>1.5750004513964799E-2</v>
      </c>
      <c r="O1163" s="261">
        <v>1.5750004513964799E-2</v>
      </c>
      <c r="P1163" s="261">
        <v>6.2179643685255298E-3</v>
      </c>
    </row>
    <row r="1164" spans="1:16" x14ac:dyDescent="0.25">
      <c r="A1164" s="259">
        <v>2040</v>
      </c>
      <c r="B1164" s="259">
        <v>2014</v>
      </c>
      <c r="C1164" s="260" t="str">
        <f t="shared" si="17"/>
        <v>2040_2014</v>
      </c>
      <c r="D1164" s="261">
        <v>2.2102895822913617E-2</v>
      </c>
      <c r="E1164" s="261">
        <v>3.4476735049057725E-2</v>
      </c>
      <c r="F1164" s="261">
        <v>1.8256759029056598E-2</v>
      </c>
      <c r="G1164" s="261">
        <v>5.7866478768024403E-3</v>
      </c>
      <c r="H1164" s="261">
        <v>3.5433532364147702E-2</v>
      </c>
      <c r="I1164" s="261">
        <v>3.1842931402440502E-2</v>
      </c>
      <c r="J1164" s="261">
        <v>5.98035169396589E-3</v>
      </c>
      <c r="K1164" s="261">
        <v>1.3128378085170899E-3</v>
      </c>
      <c r="L1164" s="261">
        <v>2.0000005732018801E-3</v>
      </c>
      <c r="M1164" s="261">
        <v>2.0000005732018801E-3</v>
      </c>
      <c r="N1164" s="261">
        <v>1.5750004513964799E-2</v>
      </c>
      <c r="O1164" s="261">
        <v>1.5750004513964799E-2</v>
      </c>
      <c r="P1164" s="261">
        <v>6.2507566601494096E-3</v>
      </c>
    </row>
    <row r="1165" spans="1:16" x14ac:dyDescent="0.25">
      <c r="A1165" s="259">
        <v>2040</v>
      </c>
      <c r="B1165" s="259">
        <v>2015</v>
      </c>
      <c r="C1165" s="260" t="str">
        <f t="shared" si="17"/>
        <v>2040_2015</v>
      </c>
      <c r="D1165" s="261">
        <v>2.1641018379859628E-2</v>
      </c>
      <c r="E1165" s="261">
        <v>3.3794231952802324E-2</v>
      </c>
      <c r="F1165" s="261">
        <v>1.8065169212428098E-2</v>
      </c>
      <c r="G1165" s="261">
        <v>5.6060920701010396E-3</v>
      </c>
      <c r="H1165" s="261">
        <v>3.5232925055891998E-2</v>
      </c>
      <c r="I1165" s="261">
        <v>3.1514180877388803E-2</v>
      </c>
      <c r="J1165" s="261">
        <v>5.9468970444327999E-3</v>
      </c>
      <c r="K1165" s="261">
        <v>1.65810467434776E-3</v>
      </c>
      <c r="L1165" s="261">
        <v>2.0000005732018801E-3</v>
      </c>
      <c r="M1165" s="261">
        <v>2.0000005732018801E-3</v>
      </c>
      <c r="N1165" s="261">
        <v>1.5750004513964799E-2</v>
      </c>
      <c r="O1165" s="261">
        <v>1.5750004513964799E-2</v>
      </c>
      <c r="P1165" s="261">
        <v>6.2157893398172501E-3</v>
      </c>
    </row>
    <row r="1166" spans="1:16" x14ac:dyDescent="0.25">
      <c r="A1166" s="259">
        <v>2040</v>
      </c>
      <c r="B1166" s="259">
        <v>2016</v>
      </c>
      <c r="C1166" s="260" t="str">
        <f t="shared" si="17"/>
        <v>2040_2016</v>
      </c>
      <c r="D1166" s="261">
        <v>2.1176468136476462E-2</v>
      </c>
      <c r="E1166" s="261">
        <v>3.2740594160686809E-2</v>
      </c>
      <c r="F1166" s="261">
        <v>1.85795353787668E-2</v>
      </c>
      <c r="G1166" s="261">
        <v>5.5370650707634401E-3</v>
      </c>
      <c r="H1166" s="261">
        <v>3.5792042612795803E-2</v>
      </c>
      <c r="I1166" s="261">
        <v>3.1003011442077E-2</v>
      </c>
      <c r="J1166" s="261">
        <v>5.9976953980021503E-3</v>
      </c>
      <c r="K1166" s="261">
        <v>1.9083523210406299E-3</v>
      </c>
      <c r="L1166" s="261">
        <v>2.0000005732018801E-3</v>
      </c>
      <c r="M1166" s="261">
        <v>2.0000005732018801E-3</v>
      </c>
      <c r="N1166" s="261">
        <v>1.5750004513964799E-2</v>
      </c>
      <c r="O1166" s="261">
        <v>1.5750004513964799E-2</v>
      </c>
      <c r="P1166" s="261">
        <v>6.26888456952065E-3</v>
      </c>
    </row>
    <row r="1167" spans="1:16" x14ac:dyDescent="0.25">
      <c r="A1167" s="259">
        <v>2040</v>
      </c>
      <c r="B1167" s="259">
        <v>2017</v>
      </c>
      <c r="C1167" s="260" t="str">
        <f t="shared" si="17"/>
        <v>2040_2017</v>
      </c>
      <c r="D1167" s="261">
        <v>2.04482950202582E-2</v>
      </c>
      <c r="E1167" s="261">
        <v>3.1670221820486677E-2</v>
      </c>
      <c r="F1167" s="261">
        <v>1.8268124942460801E-2</v>
      </c>
      <c r="G1167" s="261">
        <v>5.4890481053880801E-3</v>
      </c>
      <c r="H1167" s="261">
        <v>3.5471567284933503E-2</v>
      </c>
      <c r="I1167" s="261">
        <v>3.0830773513996199E-2</v>
      </c>
      <c r="J1167" s="261">
        <v>5.9370193493697198E-3</v>
      </c>
      <c r="K1167" s="261">
        <v>2.03889280680657E-3</v>
      </c>
      <c r="L1167" s="261">
        <v>2.0000005732018801E-3</v>
      </c>
      <c r="M1167" s="261">
        <v>2.0000005732018801E-3</v>
      </c>
      <c r="N1167" s="261">
        <v>1.5750004513964799E-2</v>
      </c>
      <c r="O1167" s="261">
        <v>1.5750004513964799E-2</v>
      </c>
      <c r="P1167" s="261">
        <v>6.20546501921503E-3</v>
      </c>
    </row>
    <row r="1168" spans="1:16" x14ac:dyDescent="0.25">
      <c r="A1168" s="259">
        <v>2040</v>
      </c>
      <c r="B1168" s="259">
        <v>2018</v>
      </c>
      <c r="C1168" s="260" t="str">
        <f t="shared" si="17"/>
        <v>2040_2018</v>
      </c>
      <c r="D1168" s="261">
        <v>1.9820460553285704E-2</v>
      </c>
      <c r="E1168" s="261">
        <v>3.065191115782628E-2</v>
      </c>
      <c r="F1168" s="261">
        <v>1.81521041719249E-2</v>
      </c>
      <c r="G1168" s="261">
        <v>5.0690083772816598E-3</v>
      </c>
      <c r="H1168" s="261">
        <v>3.5352722558026801E-2</v>
      </c>
      <c r="I1168" s="261">
        <v>2.9067972942730301E-2</v>
      </c>
      <c r="J1168" s="261">
        <v>5.8945258962165396E-3</v>
      </c>
      <c r="K1168" s="261">
        <v>2.1235964255112601E-3</v>
      </c>
      <c r="L1168" s="261">
        <v>2.0000005732018801E-3</v>
      </c>
      <c r="M1168" s="261">
        <v>2.0000005732018801E-3</v>
      </c>
      <c r="N1168" s="261">
        <v>1.5750004513964799E-2</v>
      </c>
      <c r="O1168" s="261">
        <v>1.5750004513964799E-2</v>
      </c>
      <c r="P1168" s="261">
        <v>6.1610502006721798E-3</v>
      </c>
    </row>
    <row r="1169" spans="1:16" x14ac:dyDescent="0.25">
      <c r="A1169" s="259">
        <v>2040</v>
      </c>
      <c r="B1169" s="259">
        <v>2019</v>
      </c>
      <c r="C1169" s="260" t="str">
        <f t="shared" si="17"/>
        <v>2040_2019</v>
      </c>
      <c r="D1169" s="261">
        <v>1.9192475558089291E-2</v>
      </c>
      <c r="E1169" s="261">
        <v>2.9635443681992269E-2</v>
      </c>
      <c r="F1169" s="261">
        <v>1.8014398534676301E-2</v>
      </c>
      <c r="G1169" s="261">
        <v>4.6651271462403001E-3</v>
      </c>
      <c r="H1169" s="261">
        <v>3.5210594988491301E-2</v>
      </c>
      <c r="I1169" s="261">
        <v>2.7446385360783698E-2</v>
      </c>
      <c r="J1169" s="261">
        <v>5.8431400720278404E-3</v>
      </c>
      <c r="K1169" s="261">
        <v>2.00565372401272E-3</v>
      </c>
      <c r="L1169" s="261">
        <v>2.0000005732018801E-3</v>
      </c>
      <c r="M1169" s="261">
        <v>2.0000005732018801E-3</v>
      </c>
      <c r="N1169" s="261">
        <v>1.5750004513964799E-2</v>
      </c>
      <c r="O1169" s="261">
        <v>1.5750004513964799E-2</v>
      </c>
      <c r="P1169" s="261">
        <v>6.1073409375348798E-3</v>
      </c>
    </row>
    <row r="1170" spans="1:16" x14ac:dyDescent="0.25">
      <c r="A1170" s="259">
        <v>2040</v>
      </c>
      <c r="B1170" s="259">
        <v>2020</v>
      </c>
      <c r="C1170" s="260" t="str">
        <f t="shared" si="17"/>
        <v>2040_2020</v>
      </c>
      <c r="D1170" s="261">
        <v>1.8564913306360176E-2</v>
      </c>
      <c r="E1170" s="261">
        <v>2.8627554870869706E-2</v>
      </c>
      <c r="F1170" s="261">
        <v>1.7851191673540899E-2</v>
      </c>
      <c r="G1170" s="261">
        <v>4.2112788236699202E-3</v>
      </c>
      <c r="H1170" s="261">
        <v>3.5042900892989497E-2</v>
      </c>
      <c r="I1170" s="261">
        <v>2.5817654412405199E-2</v>
      </c>
      <c r="J1170" s="261">
        <v>5.7827531677343402E-3</v>
      </c>
      <c r="K1170" s="261">
        <v>1.4388065603824301E-3</v>
      </c>
      <c r="L1170" s="261">
        <v>2.0000005732018801E-3</v>
      </c>
      <c r="M1170" s="261">
        <v>2.0000005732018801E-3</v>
      </c>
      <c r="N1170" s="261">
        <v>1.5750004513964799E-2</v>
      </c>
      <c r="O1170" s="261">
        <v>1.5750004513964799E-2</v>
      </c>
      <c r="P1170" s="261">
        <v>6.0442236053921501E-3</v>
      </c>
    </row>
    <row r="1171" spans="1:16" x14ac:dyDescent="0.25">
      <c r="A1171" s="259">
        <v>2040</v>
      </c>
      <c r="B1171" s="259">
        <v>2021</v>
      </c>
      <c r="C1171" s="260" t="str">
        <f t="shared" si="17"/>
        <v>2040_2021</v>
      </c>
      <c r="D1171" s="261">
        <v>1.7937191011990594E-2</v>
      </c>
      <c r="E1171" s="261">
        <v>2.7620736795184068E-2</v>
      </c>
      <c r="F1171" s="261">
        <v>7.3443584077800697E-3</v>
      </c>
      <c r="G1171" s="261">
        <v>3.7979862878015501E-3</v>
      </c>
      <c r="H1171" s="261">
        <v>1.1672650833415401E-2</v>
      </c>
      <c r="I1171" s="261">
        <v>2.4987491008119901E-2</v>
      </c>
      <c r="J1171" s="261">
        <v>9.5221377262585396E-4</v>
      </c>
      <c r="K1171" s="261">
        <v>8.9376637726271905E-4</v>
      </c>
      <c r="L1171" s="261">
        <v>2.0000005732018801E-3</v>
      </c>
      <c r="M1171" s="261">
        <v>2.0000005732018801E-3</v>
      </c>
      <c r="N1171" s="261">
        <v>1.5750004513964799E-2</v>
      </c>
      <c r="O1171" s="261">
        <v>1.5750004513964799E-2</v>
      </c>
      <c r="P1171" s="261">
        <v>9.9526865403795801E-4</v>
      </c>
    </row>
    <row r="1172" spans="1:16" x14ac:dyDescent="0.25">
      <c r="A1172" s="259">
        <v>2040</v>
      </c>
      <c r="B1172" s="259">
        <v>2022</v>
      </c>
      <c r="C1172" s="260" t="str">
        <f t="shared" si="17"/>
        <v>2040_2022</v>
      </c>
      <c r="D1172" s="261">
        <v>1.7290400951198239E-2</v>
      </c>
      <c r="E1172" s="261">
        <v>2.6589353699323151E-2</v>
      </c>
      <c r="F1172" s="261">
        <v>7.2276659282588902E-3</v>
      </c>
      <c r="G1172" s="261">
        <v>3.4422342701586799E-3</v>
      </c>
      <c r="H1172" s="261">
        <v>1.1517553193025099E-2</v>
      </c>
      <c r="I1172" s="261">
        <v>2.4285277380213102E-2</v>
      </c>
      <c r="J1172" s="261">
        <v>9.3922467330685396E-4</v>
      </c>
      <c r="K1172" s="261">
        <v>8.9385563618198398E-4</v>
      </c>
      <c r="L1172" s="261">
        <v>2.0000005732018801E-3</v>
      </c>
      <c r="M1172" s="261">
        <v>2.0000005732018801E-3</v>
      </c>
      <c r="N1172" s="261">
        <v>1.5750004513964799E-2</v>
      </c>
      <c r="O1172" s="261">
        <v>1.5750004513964799E-2</v>
      </c>
      <c r="P1172" s="261">
        <v>9.8169224528602906E-4</v>
      </c>
    </row>
    <row r="1173" spans="1:16" x14ac:dyDescent="0.25">
      <c r="A1173" s="259">
        <v>2040</v>
      </c>
      <c r="B1173" s="259">
        <v>2023</v>
      </c>
      <c r="C1173" s="260" t="str">
        <f t="shared" si="17"/>
        <v>2040_2023</v>
      </c>
      <c r="D1173" s="261">
        <v>1.6642971067067882E-2</v>
      </c>
      <c r="E1173" s="261">
        <v>2.5560473805795732E-2</v>
      </c>
      <c r="F1173" s="261">
        <v>7.0964702556428304E-3</v>
      </c>
      <c r="G1173" s="261">
        <v>3.00654107106569E-3</v>
      </c>
      <c r="H1173" s="261">
        <v>1.13432139961075E-2</v>
      </c>
      <c r="I1173" s="261">
        <v>2.39647696653137E-2</v>
      </c>
      <c r="J1173" s="261">
        <v>9.2464473650883999E-4</v>
      </c>
      <c r="K1173" s="261">
        <v>8.9384804271344198E-4</v>
      </c>
      <c r="L1173" s="261">
        <v>2.0000005732018801E-3</v>
      </c>
      <c r="M1173" s="261">
        <v>2.0000005732018801E-3</v>
      </c>
      <c r="N1173" s="261">
        <v>1.5750004513964799E-2</v>
      </c>
      <c r="O1173" s="261">
        <v>1.5750004513964799E-2</v>
      </c>
      <c r="P1173" s="261">
        <v>9.6645306844351901E-4</v>
      </c>
    </row>
    <row r="1174" spans="1:16" x14ac:dyDescent="0.25">
      <c r="A1174" s="259">
        <v>2040</v>
      </c>
      <c r="B1174" s="259">
        <v>2024</v>
      </c>
      <c r="C1174" s="260" t="str">
        <f t="shared" ref="C1174:C1237" si="18">CONCATENATE(A1174,"_",B1174)</f>
        <v>2040_2024</v>
      </c>
      <c r="D1174" s="261">
        <v>1.5995331432091333E-2</v>
      </c>
      <c r="E1174" s="261">
        <v>2.4529448183755936E-2</v>
      </c>
      <c r="F1174" s="261">
        <v>6.9505740594207003E-3</v>
      </c>
      <c r="G1174" s="261">
        <v>2.5542185505102E-3</v>
      </c>
      <c r="H1174" s="261">
        <v>1.11499085211217E-2</v>
      </c>
      <c r="I1174" s="261">
        <v>2.4561557665843899E-2</v>
      </c>
      <c r="J1174" s="261">
        <v>9.0850506740019002E-4</v>
      </c>
      <c r="K1174" s="261">
        <v>8.9377535402938098E-4</v>
      </c>
      <c r="L1174" s="261">
        <v>2.0000005732018801E-3</v>
      </c>
      <c r="M1174" s="261">
        <v>2.0000005732018801E-3</v>
      </c>
      <c r="N1174" s="261">
        <v>1.5750004513964799E-2</v>
      </c>
      <c r="O1174" s="261">
        <v>1.5750004513964799E-2</v>
      </c>
      <c r="P1174" s="261">
        <v>9.4958363511649796E-4</v>
      </c>
    </row>
    <row r="1175" spans="1:16" x14ac:dyDescent="0.25">
      <c r="A1175" s="259">
        <v>2040</v>
      </c>
      <c r="B1175" s="259">
        <v>2025</v>
      </c>
      <c r="C1175" s="260" t="str">
        <f t="shared" si="18"/>
        <v>2040_2025</v>
      </c>
      <c r="D1175" s="261">
        <v>1.5347412142072083E-2</v>
      </c>
      <c r="E1175" s="261">
        <v>2.3498818128192166E-2</v>
      </c>
      <c r="F1175" s="261">
        <v>6.7908643184178396E-3</v>
      </c>
      <c r="G1175" s="261">
        <v>2.0480391224957E-3</v>
      </c>
      <c r="H1175" s="261">
        <v>1.09382486183988E-2</v>
      </c>
      <c r="I1175" s="261">
        <v>2.5875064944543998E-2</v>
      </c>
      <c r="J1175" s="261">
        <v>8.9083713612387498E-4</v>
      </c>
      <c r="K1175" s="261">
        <v>8.9365819654165196E-4</v>
      </c>
      <c r="L1175" s="261">
        <v>2.0000005732018801E-3</v>
      </c>
      <c r="M1175" s="261">
        <v>2.0000005732018801E-3</v>
      </c>
      <c r="N1175" s="261">
        <v>1.5750004513964799E-2</v>
      </c>
      <c r="O1175" s="261">
        <v>1.5750004513964799E-2</v>
      </c>
      <c r="P1175" s="261">
        <v>9.3111683838815096E-4</v>
      </c>
    </row>
    <row r="1176" spans="1:16" x14ac:dyDescent="0.25">
      <c r="A1176" s="259">
        <v>2040</v>
      </c>
      <c r="B1176" s="259">
        <v>2026</v>
      </c>
      <c r="C1176" s="260" t="str">
        <f t="shared" si="18"/>
        <v>2040_2026</v>
      </c>
      <c r="D1176" s="261">
        <v>1.5348021877176139E-2</v>
      </c>
      <c r="E1176" s="261">
        <v>2.3473986883786088E-2</v>
      </c>
      <c r="F1176" s="261">
        <v>6.6186514311012499E-3</v>
      </c>
      <c r="G1176" s="261">
        <v>2.0199175754487902E-3</v>
      </c>
      <c r="H1176" s="261">
        <v>1.0708979363798899E-2</v>
      </c>
      <c r="I1176" s="261">
        <v>2.48954522667027E-2</v>
      </c>
      <c r="J1176" s="261">
        <v>8.71667047693531E-4</v>
      </c>
      <c r="K1176" s="261">
        <v>7.6279165621336703E-4</v>
      </c>
      <c r="L1176" s="261">
        <v>2.0000005732018801E-3</v>
      </c>
      <c r="M1176" s="261">
        <v>2.0000005732018801E-3</v>
      </c>
      <c r="N1176" s="261">
        <v>1.5750004513964799E-2</v>
      </c>
      <c r="O1176" s="261">
        <v>1.5750004513964799E-2</v>
      </c>
      <c r="P1176" s="261">
        <v>9.11079963624994E-4</v>
      </c>
    </row>
    <row r="1177" spans="1:16" x14ac:dyDescent="0.25">
      <c r="A1177" s="259">
        <v>2040</v>
      </c>
      <c r="B1177" s="259">
        <v>2027</v>
      </c>
      <c r="C1177" s="260" t="str">
        <f t="shared" si="18"/>
        <v>2040_2027</v>
      </c>
      <c r="D1177" s="261">
        <v>1.5348696391979822E-2</v>
      </c>
      <c r="E1177" s="261">
        <v>2.3450282730943236E-2</v>
      </c>
      <c r="F1177" s="261">
        <v>6.4336345664259597E-3</v>
      </c>
      <c r="G1177" s="261">
        <v>1.9896490314705198E-3</v>
      </c>
      <c r="H1177" s="261">
        <v>1.04622778156797E-2</v>
      </c>
      <c r="I1177" s="261">
        <v>2.3880547333487E-2</v>
      </c>
      <c r="J1177" s="261">
        <v>8.5102061412903102E-4</v>
      </c>
      <c r="K1177" s="261">
        <v>6.1017535063918199E-4</v>
      </c>
      <c r="L1177" s="261">
        <v>2.0000005732018801E-3</v>
      </c>
      <c r="M1177" s="261">
        <v>2.0000005732018801E-3</v>
      </c>
      <c r="N1177" s="261">
        <v>1.5750004513964799E-2</v>
      </c>
      <c r="O1177" s="261">
        <v>1.5750004513964799E-2</v>
      </c>
      <c r="P1177" s="261">
        <v>8.8949998995189897E-4</v>
      </c>
    </row>
    <row r="1178" spans="1:16" x14ac:dyDescent="0.25">
      <c r="A1178" s="259">
        <v>2040</v>
      </c>
      <c r="B1178" s="259">
        <v>2028</v>
      </c>
      <c r="C1178" s="260" t="str">
        <f t="shared" si="18"/>
        <v>2040_2028</v>
      </c>
      <c r="D1178" s="261">
        <v>1.5349664817579781E-2</v>
      </c>
      <c r="E1178" s="261">
        <v>2.3427718943914912E-2</v>
      </c>
      <c r="F1178" s="261">
        <v>6.23619839665696E-3</v>
      </c>
      <c r="G1178" s="261">
        <v>1.9572576613833001E-3</v>
      </c>
      <c r="H1178" s="261">
        <v>1.01981847064991E-2</v>
      </c>
      <c r="I1178" s="261">
        <v>2.2838024439931999E-2</v>
      </c>
      <c r="J1178" s="261">
        <v>8.2889073471196302E-4</v>
      </c>
      <c r="K1178" s="261">
        <v>4.79397617074711E-4</v>
      </c>
      <c r="L1178" s="261">
        <v>2.0000005732018801E-3</v>
      </c>
      <c r="M1178" s="261">
        <v>2.0000005732018801E-3</v>
      </c>
      <c r="N1178" s="261">
        <v>1.5750004513964799E-2</v>
      </c>
      <c r="O1178" s="261">
        <v>1.5750004513964799E-2</v>
      </c>
      <c r="P1178" s="261">
        <v>8.6636949558747804E-4</v>
      </c>
    </row>
    <row r="1179" spans="1:16" x14ac:dyDescent="0.25">
      <c r="A1179" s="259">
        <v>2040</v>
      </c>
      <c r="B1179" s="259">
        <v>2029</v>
      </c>
      <c r="C1179" s="260" t="str">
        <f t="shared" si="18"/>
        <v>2040_2029</v>
      </c>
      <c r="D1179" s="261">
        <v>1.5350530862061699E-2</v>
      </c>
      <c r="E1179" s="261">
        <v>2.3405975787472579E-2</v>
      </c>
      <c r="F1179" s="261">
        <v>6.0254716468720699E-3</v>
      </c>
      <c r="G1179" s="261">
        <v>1.9226634740936901E-3</v>
      </c>
      <c r="H1179" s="261">
        <v>9.9162239779057599E-3</v>
      </c>
      <c r="I1179" s="261">
        <v>2.1774583907836698E-2</v>
      </c>
      <c r="J1179" s="261">
        <v>8.05264339078167E-4</v>
      </c>
      <c r="K1179" s="261">
        <v>4.7936399033261801E-4</v>
      </c>
      <c r="L1179" s="261">
        <v>2.0000005732018801E-3</v>
      </c>
      <c r="M1179" s="261">
        <v>2.0000005732018801E-3</v>
      </c>
      <c r="N1179" s="261">
        <v>1.5750004513964799E-2</v>
      </c>
      <c r="O1179" s="261">
        <v>1.5750004513964799E-2</v>
      </c>
      <c r="P1179" s="261">
        <v>8.41674819183699E-4</v>
      </c>
    </row>
    <row r="1180" spans="1:16" x14ac:dyDescent="0.25">
      <c r="A1180" s="259">
        <v>2040</v>
      </c>
      <c r="B1180" s="259">
        <v>2030</v>
      </c>
      <c r="C1180" s="260" t="str">
        <f t="shared" si="18"/>
        <v>2040_2030</v>
      </c>
      <c r="D1180" s="261">
        <v>1.5351573631959306E-2</v>
      </c>
      <c r="E1180" s="261">
        <v>2.338563697544389E-2</v>
      </c>
      <c r="F1180" s="261">
        <v>5.8032927361162997E-3</v>
      </c>
      <c r="G1180" s="261">
        <v>1.88604454022427E-3</v>
      </c>
      <c r="H1180" s="261">
        <v>9.6175363161496701E-3</v>
      </c>
      <c r="I1180" s="261">
        <v>2.0698544418359301E-2</v>
      </c>
      <c r="J1180" s="261">
        <v>7.8017876225194805E-4</v>
      </c>
      <c r="K1180" s="261">
        <v>4.7936747330124397E-4</v>
      </c>
      <c r="L1180" s="261">
        <v>2.0000005732018801E-3</v>
      </c>
      <c r="M1180" s="261">
        <v>2.0000005732018801E-3</v>
      </c>
      <c r="N1180" s="261">
        <v>1.5750004513964799E-2</v>
      </c>
      <c r="O1180" s="261">
        <v>1.5750004513964799E-2</v>
      </c>
      <c r="P1180" s="261">
        <v>8.1545498388899801E-4</v>
      </c>
    </row>
    <row r="1181" spans="1:16" x14ac:dyDescent="0.25">
      <c r="A1181" s="259">
        <v>2040</v>
      </c>
      <c r="B1181" s="259">
        <v>2031</v>
      </c>
      <c r="C1181" s="260" t="str">
        <f t="shared" si="18"/>
        <v>2040_2031</v>
      </c>
      <c r="D1181" s="261">
        <v>1.5353119642486169E-2</v>
      </c>
      <c r="E1181" s="261">
        <v>2.3366610009638401E-2</v>
      </c>
      <c r="F1181" s="261">
        <v>5.5695493243999401E-3</v>
      </c>
      <c r="G1181" s="261">
        <v>1.8474722364013E-3</v>
      </c>
      <c r="H1181" s="261">
        <v>9.30239249300319E-3</v>
      </c>
      <c r="I1181" s="261">
        <v>1.9616224062227999E-2</v>
      </c>
      <c r="J1181" s="261">
        <v>7.5366746115318895E-4</v>
      </c>
      <c r="K1181" s="261">
        <v>4.7942883922869902E-4</v>
      </c>
      <c r="L1181" s="261">
        <v>2.0000005732018801E-3</v>
      </c>
      <c r="M1181" s="261">
        <v>2.0000005732018801E-3</v>
      </c>
      <c r="N1181" s="261">
        <v>1.5750004513964799E-2</v>
      </c>
      <c r="O1181" s="261">
        <v>1.5750004513964799E-2</v>
      </c>
      <c r="P1181" s="261">
        <v>7.8774495939670796E-4</v>
      </c>
    </row>
    <row r="1182" spans="1:16" x14ac:dyDescent="0.25">
      <c r="A1182" s="259">
        <v>2040</v>
      </c>
      <c r="B1182" s="259">
        <v>2032</v>
      </c>
      <c r="C1182" s="260" t="str">
        <f t="shared" si="18"/>
        <v>2040_2032</v>
      </c>
      <c r="D1182" s="261">
        <v>1.5352959518396393E-2</v>
      </c>
      <c r="E1182" s="261">
        <v>2.3346945520761733E-2</v>
      </c>
      <c r="F1182" s="261">
        <v>5.3187994359006298E-3</v>
      </c>
      <c r="G1182" s="261">
        <v>1.8061147271882299E-3</v>
      </c>
      <c r="H1182" s="261">
        <v>8.9659562935089903E-3</v>
      </c>
      <c r="I1182" s="261">
        <v>1.85338620878665E-2</v>
      </c>
      <c r="J1182" s="261">
        <v>7.2546666744005496E-4</v>
      </c>
      <c r="K1182" s="261">
        <v>4.79324031653456E-4</v>
      </c>
      <c r="L1182" s="261">
        <v>2.0000005732018801E-3</v>
      </c>
      <c r="M1182" s="261">
        <v>2.0000005732018801E-3</v>
      </c>
      <c r="N1182" s="261">
        <v>1.5750004513964799E-2</v>
      </c>
      <c r="O1182" s="261">
        <v>1.5750004513964799E-2</v>
      </c>
      <c r="P1182" s="261">
        <v>7.5826905093103597E-4</v>
      </c>
    </row>
    <row r="1183" spans="1:16" x14ac:dyDescent="0.25">
      <c r="A1183" s="259">
        <v>2040</v>
      </c>
      <c r="B1183" s="259">
        <v>2033</v>
      </c>
      <c r="C1183" s="260" t="str">
        <f t="shared" si="18"/>
        <v>2040_2033</v>
      </c>
      <c r="D1183" s="261">
        <v>1.5353784882450795E-2</v>
      </c>
      <c r="E1183" s="261">
        <v>2.3337809302666355E-2</v>
      </c>
      <c r="F1183" s="261">
        <v>5.0586154320254699E-3</v>
      </c>
      <c r="G1183" s="261">
        <v>1.7636523941193399E-3</v>
      </c>
      <c r="H1183" s="261">
        <v>8.6148069239811702E-3</v>
      </c>
      <c r="I1183" s="261">
        <v>1.7463078246157601E-2</v>
      </c>
      <c r="J1183" s="261">
        <v>6.9592568396934504E-4</v>
      </c>
      <c r="K1183" s="261">
        <v>4.7934875200352401E-4</v>
      </c>
      <c r="L1183" s="261">
        <v>2.0000005732018801E-3</v>
      </c>
      <c r="M1183" s="261">
        <v>2.0000005732018801E-3</v>
      </c>
      <c r="N1183" s="261">
        <v>1.5750004513964799E-2</v>
      </c>
      <c r="O1183" s="261">
        <v>1.5750004513964799E-2</v>
      </c>
      <c r="P1183" s="261">
        <v>7.2739235527395304E-4</v>
      </c>
    </row>
    <row r="1184" spans="1:16" x14ac:dyDescent="0.25">
      <c r="A1184" s="259">
        <v>2040</v>
      </c>
      <c r="B1184" s="259">
        <v>2034</v>
      </c>
      <c r="C1184" s="260" t="str">
        <f t="shared" si="18"/>
        <v>2040_2034</v>
      </c>
      <c r="D1184" s="261">
        <v>1.5353398294066973E-2</v>
      </c>
      <c r="E1184" s="261">
        <v>2.3328169007069573E-2</v>
      </c>
      <c r="F1184" s="261">
        <v>4.7827079625596897E-3</v>
      </c>
      <c r="G1184" s="261">
        <v>1.7185272610549399E-3</v>
      </c>
      <c r="H1184" s="261">
        <v>8.2433680811931798E-3</v>
      </c>
      <c r="I1184" s="261">
        <v>1.6404454558510299E-2</v>
      </c>
      <c r="J1184" s="261">
        <v>6.6474453975717796E-4</v>
      </c>
      <c r="K1184" s="261">
        <v>4.7924754364167001E-4</v>
      </c>
      <c r="L1184" s="261">
        <v>2.0000005732018801E-3</v>
      </c>
      <c r="M1184" s="261">
        <v>2.0000005732018801E-3</v>
      </c>
      <c r="N1184" s="261">
        <v>1.5750004513964799E-2</v>
      </c>
      <c r="O1184" s="261">
        <v>1.5750004513964799E-2</v>
      </c>
      <c r="P1184" s="261">
        <v>6.94801338084789E-4</v>
      </c>
    </row>
    <row r="1185" spans="1:16" x14ac:dyDescent="0.25">
      <c r="A1185" s="259">
        <v>2040</v>
      </c>
      <c r="B1185" s="259">
        <v>2035</v>
      </c>
      <c r="C1185" s="260" t="str">
        <f t="shared" si="18"/>
        <v>2040_2035</v>
      </c>
      <c r="D1185" s="261">
        <v>1.5355520666928373E-2</v>
      </c>
      <c r="E1185" s="261">
        <v>2.3321928449375581E-2</v>
      </c>
      <c r="F1185" s="261">
        <v>4.4994293628489003E-3</v>
      </c>
      <c r="G1185" s="261">
        <v>1.6721085463534699E-3</v>
      </c>
      <c r="H1185" s="261">
        <v>7.8591655083429593E-3</v>
      </c>
      <c r="I1185" s="261">
        <v>1.53640766424127E-2</v>
      </c>
      <c r="J1185" s="261">
        <v>6.3232582433750103E-4</v>
      </c>
      <c r="K1185" s="261">
        <v>4.7940695565849698E-4</v>
      </c>
      <c r="L1185" s="261">
        <v>2.0000005732018801E-3</v>
      </c>
      <c r="M1185" s="261">
        <v>2.0000005732018801E-3</v>
      </c>
      <c r="N1185" s="261">
        <v>1.5750004513964799E-2</v>
      </c>
      <c r="O1185" s="261">
        <v>1.5750004513964799E-2</v>
      </c>
      <c r="P1185" s="261">
        <v>6.6091679220975396E-4</v>
      </c>
    </row>
    <row r="1186" spans="1:16" x14ac:dyDescent="0.25">
      <c r="A1186" s="259">
        <v>2040</v>
      </c>
      <c r="B1186" s="259">
        <v>2036</v>
      </c>
      <c r="C1186" s="260" t="str">
        <f t="shared" si="18"/>
        <v>2040_2036</v>
      </c>
      <c r="D1186" s="261">
        <v>1.5357371045797014E-2</v>
      </c>
      <c r="E1186" s="261">
        <v>2.3316511357089505E-2</v>
      </c>
      <c r="F1186" s="261">
        <v>4.2024992911328298E-3</v>
      </c>
      <c r="G1186" s="261">
        <v>1.6234334224186099E-3</v>
      </c>
      <c r="H1186" s="261">
        <v>7.4566944745623597E-3</v>
      </c>
      <c r="I1186" s="261">
        <v>1.43461310182163E-2</v>
      </c>
      <c r="J1186" s="261">
        <v>5.9837921173318601E-4</v>
      </c>
      <c r="K1186" s="261">
        <v>4.7955183065582498E-4</v>
      </c>
      <c r="L1186" s="261">
        <v>2.0000005732018801E-3</v>
      </c>
      <c r="M1186" s="261">
        <v>2.0000005732018801E-3</v>
      </c>
      <c r="N1186" s="261">
        <v>1.5750004513964799E-2</v>
      </c>
      <c r="O1186" s="261">
        <v>1.5750004513964799E-2</v>
      </c>
      <c r="P1186" s="261">
        <v>6.2543526441933401E-4</v>
      </c>
    </row>
    <row r="1187" spans="1:16" x14ac:dyDescent="0.25">
      <c r="A1187" s="259">
        <v>2040</v>
      </c>
      <c r="B1187" s="259">
        <v>2037</v>
      </c>
      <c r="C1187" s="260" t="str">
        <f t="shared" si="18"/>
        <v>2040_2037</v>
      </c>
      <c r="D1187" s="261">
        <v>1.5364724668641421E-2</v>
      </c>
      <c r="E1187" s="261">
        <v>2.3317736097599562E-2</v>
      </c>
      <c r="F1187" s="261">
        <v>3.90144600366655E-3</v>
      </c>
      <c r="G1187" s="261">
        <v>1.5742865272424099E-3</v>
      </c>
      <c r="H1187" s="261">
        <v>7.0448089452297101E-3</v>
      </c>
      <c r="I1187" s="261">
        <v>1.33561988097968E-2</v>
      </c>
      <c r="J1187" s="261">
        <v>5.6336618492926498E-4</v>
      </c>
      <c r="K1187" s="261">
        <v>4.8023339800458198E-4</v>
      </c>
      <c r="L1187" s="261">
        <v>2.0000005732018801E-3</v>
      </c>
      <c r="M1187" s="261">
        <v>2.0000005732018801E-3</v>
      </c>
      <c r="N1187" s="261">
        <v>1.5750004513964799E-2</v>
      </c>
      <c r="O1187" s="261">
        <v>1.5750004513964799E-2</v>
      </c>
      <c r="P1187" s="261">
        <v>5.8883910391134596E-4</v>
      </c>
    </row>
    <row r="1188" spans="1:16" x14ac:dyDescent="0.25">
      <c r="A1188" s="259">
        <v>2040</v>
      </c>
      <c r="B1188" s="259">
        <v>2038</v>
      </c>
      <c r="C1188" s="260" t="str">
        <f t="shared" si="18"/>
        <v>2040_2038</v>
      </c>
      <c r="D1188" s="261">
        <v>1.5383904463357084E-2</v>
      </c>
      <c r="E1188" s="261">
        <v>2.3331074323921674E-2</v>
      </c>
      <c r="F1188" s="261">
        <v>3.6027643251905798E-3</v>
      </c>
      <c r="G1188" s="261">
        <v>1.52620959423419E-3</v>
      </c>
      <c r="H1188" s="261">
        <v>6.63053284843241E-3</v>
      </c>
      <c r="I1188" s="261">
        <v>1.2398923587236099E-2</v>
      </c>
      <c r="J1188" s="261">
        <v>5.27658717170421E-4</v>
      </c>
      <c r="K1188" s="261">
        <v>4.8203935457094202E-4</v>
      </c>
      <c r="L1188" s="261">
        <v>2.0000005732018801E-3</v>
      </c>
      <c r="M1188" s="261">
        <v>2.0000005732018801E-3</v>
      </c>
      <c r="N1188" s="261">
        <v>1.5750004513964799E-2</v>
      </c>
      <c r="O1188" s="261">
        <v>1.5750004513964799E-2</v>
      </c>
      <c r="P1188" s="261">
        <v>5.51517102909988E-4</v>
      </c>
    </row>
    <row r="1189" spans="1:16" x14ac:dyDescent="0.25">
      <c r="A1189" s="259">
        <v>2040</v>
      </c>
      <c r="B1189" s="259">
        <v>2039</v>
      </c>
      <c r="C1189" s="260" t="str">
        <f t="shared" si="18"/>
        <v>2040_2039</v>
      </c>
      <c r="D1189" s="261">
        <v>1.5414103324719482E-2</v>
      </c>
      <c r="E1189" s="261">
        <v>2.3352469631509155E-2</v>
      </c>
      <c r="F1189" s="261">
        <v>3.2975870248900699E-3</v>
      </c>
      <c r="G1189" s="261">
        <v>1.4778594707331701E-3</v>
      </c>
      <c r="H1189" s="261">
        <v>6.2068484672756497E-3</v>
      </c>
      <c r="I1189" s="261">
        <v>1.1477309876429699E-2</v>
      </c>
      <c r="J1189" s="261">
        <v>4.9088826333479698E-4</v>
      </c>
      <c r="K1189" s="261">
        <v>4.8477723937197302E-4</v>
      </c>
      <c r="L1189" s="261">
        <v>2.0000005732018801E-3</v>
      </c>
      <c r="M1189" s="261">
        <v>2.0000005732018801E-3</v>
      </c>
      <c r="N1189" s="261">
        <v>1.5750004513964799E-2</v>
      </c>
      <c r="O1189" s="261">
        <v>1.5750004513964799E-2</v>
      </c>
      <c r="P1189" s="261">
        <v>5.1308405231838901E-4</v>
      </c>
    </row>
    <row r="1190" spans="1:16" x14ac:dyDescent="0.25">
      <c r="A1190" s="259">
        <v>2040</v>
      </c>
      <c r="B1190" s="259">
        <v>2040</v>
      </c>
      <c r="C1190" s="260" t="str">
        <f t="shared" si="18"/>
        <v>2040_2040</v>
      </c>
      <c r="D1190" s="261">
        <v>1.5454270183468604E-2</v>
      </c>
      <c r="E1190" s="261">
        <v>2.3382484399683729E-2</v>
      </c>
      <c r="F1190" s="261">
        <v>2.9813861762765198E-3</v>
      </c>
      <c r="G1190" s="261">
        <v>1.42896547278675E-3</v>
      </c>
      <c r="H1190" s="261">
        <v>5.7702873227703797E-3</v>
      </c>
      <c r="I1190" s="261">
        <v>1.0592963692967999E-2</v>
      </c>
      <c r="J1190" s="261">
        <v>4.5285689550996898E-4</v>
      </c>
      <c r="K1190" s="261">
        <v>4.8838624265924897E-4</v>
      </c>
      <c r="L1190" s="261">
        <v>2.0000005732018801E-3</v>
      </c>
      <c r="M1190" s="261">
        <v>2.0000005732018801E-3</v>
      </c>
      <c r="N1190" s="261">
        <v>1.5750004513964799E-2</v>
      </c>
      <c r="O1190" s="261">
        <v>1.5750004513964799E-2</v>
      </c>
      <c r="P1190" s="261">
        <v>4.7333307480221899E-4</v>
      </c>
    </row>
    <row r="1191" spans="1:16" x14ac:dyDescent="0.25">
      <c r="A1191" s="259">
        <v>2041</v>
      </c>
      <c r="B1191" s="259">
        <v>1997</v>
      </c>
      <c r="C1191" s="260" t="str">
        <f t="shared" si="18"/>
        <v>2041_1997</v>
      </c>
      <c r="D1191" s="261">
        <v>2.8331914577416885E-2</v>
      </c>
      <c r="E1191" s="261">
        <v>4.6469234909657868E-2</v>
      </c>
      <c r="F1191" s="261">
        <v>8.9237004062089703E-2</v>
      </c>
      <c r="G1191" s="261">
        <v>0.33216385453207198</v>
      </c>
      <c r="H1191" s="261">
        <v>1.7047492737979499</v>
      </c>
      <c r="I1191" s="261">
        <v>0.91106287219562698</v>
      </c>
      <c r="J1191" s="261">
        <v>5.2270045173769E-2</v>
      </c>
      <c r="K1191" s="261">
        <v>3.0500614988993998E-3</v>
      </c>
      <c r="L1191" s="261">
        <v>2.0000005732018801E-3</v>
      </c>
      <c r="M1191" s="261">
        <v>2.0000005732018801E-3</v>
      </c>
      <c r="N1191" s="261">
        <v>1.5750004513964799E-2</v>
      </c>
      <c r="O1191" s="261">
        <v>1.5750004513964799E-2</v>
      </c>
      <c r="P1191" s="261">
        <v>5.4633464671636697E-2</v>
      </c>
    </row>
    <row r="1192" spans="1:16" x14ac:dyDescent="0.25">
      <c r="A1192" s="259">
        <v>2041</v>
      </c>
      <c r="B1192" s="259">
        <v>1998</v>
      </c>
      <c r="C1192" s="260" t="str">
        <f t="shared" si="18"/>
        <v>2041_1998</v>
      </c>
      <c r="D1192" s="261">
        <v>2.8229538892174378E-2</v>
      </c>
      <c r="E1192" s="261">
        <v>4.5387926113838108E-2</v>
      </c>
      <c r="F1192" s="261">
        <v>8.8822307552592197E-2</v>
      </c>
      <c r="G1192" s="261">
        <v>0.23113686812428</v>
      </c>
      <c r="H1192" s="261">
        <v>1.7120668073480101</v>
      </c>
      <c r="I1192" s="261">
        <v>0.66260710413369595</v>
      </c>
      <c r="J1192" s="261">
        <v>5.2027139156106697E-2</v>
      </c>
      <c r="K1192" s="261">
        <v>3.0483410844423298E-3</v>
      </c>
      <c r="L1192" s="261">
        <v>2.0000005732018801E-3</v>
      </c>
      <c r="M1192" s="261">
        <v>2.0000005732018801E-3</v>
      </c>
      <c r="N1192" s="261">
        <v>1.5750004513964799E-2</v>
      </c>
      <c r="O1192" s="261">
        <v>1.5750004513964799E-2</v>
      </c>
      <c r="P1192" s="261">
        <v>5.4379575521735099E-2</v>
      </c>
    </row>
    <row r="1193" spans="1:16" x14ac:dyDescent="0.25">
      <c r="A1193" s="259">
        <v>2041</v>
      </c>
      <c r="B1193" s="259">
        <v>1999</v>
      </c>
      <c r="C1193" s="260" t="str">
        <f t="shared" si="18"/>
        <v>2041_1999</v>
      </c>
      <c r="D1193" s="261">
        <v>2.8272359221824372E-2</v>
      </c>
      <c r="E1193" s="261">
        <v>4.4342472765389496E-2</v>
      </c>
      <c r="F1193" s="261">
        <v>8.8953351351743801E-2</v>
      </c>
      <c r="G1193" s="261">
        <v>0.13162526706996899</v>
      </c>
      <c r="H1193" s="261">
        <v>1.71186980970138</v>
      </c>
      <c r="I1193" s="261">
        <v>0.41821241401847598</v>
      </c>
      <c r="J1193" s="261">
        <v>5.2103897283224399E-2</v>
      </c>
      <c r="K1193" s="261">
        <v>3.0521347893723901E-3</v>
      </c>
      <c r="L1193" s="261">
        <v>2.0000005732018801E-3</v>
      </c>
      <c r="M1193" s="261">
        <v>2.0000005732018801E-3</v>
      </c>
      <c r="N1193" s="261">
        <v>1.5750004513964799E-2</v>
      </c>
      <c r="O1193" s="261">
        <v>1.5750004513964799E-2</v>
      </c>
      <c r="P1193" s="261">
        <v>5.4459804310751897E-2</v>
      </c>
    </row>
    <row r="1194" spans="1:16" x14ac:dyDescent="0.25">
      <c r="A1194" s="259">
        <v>2041</v>
      </c>
      <c r="B1194" s="259">
        <v>2000</v>
      </c>
      <c r="C1194" s="260" t="str">
        <f t="shared" si="18"/>
        <v>2041_2000</v>
      </c>
      <c r="D1194" s="261">
        <v>2.8272715428443656E-2</v>
      </c>
      <c r="E1194" s="261">
        <v>4.4572104327659741E-2</v>
      </c>
      <c r="F1194" s="261">
        <v>8.9049745109150702E-2</v>
      </c>
      <c r="G1194" s="261">
        <v>3.9944468166071098E-2</v>
      </c>
      <c r="H1194" s="261">
        <v>1.71082375962466</v>
      </c>
      <c r="I1194" s="261">
        <v>0.193397171858219</v>
      </c>
      <c r="J1194" s="261">
        <v>5.2160359354167803E-2</v>
      </c>
      <c r="K1194" s="261">
        <v>3.0496854220719398E-3</v>
      </c>
      <c r="L1194" s="261">
        <v>2.0000005732018801E-3</v>
      </c>
      <c r="M1194" s="261">
        <v>2.0000005732018801E-3</v>
      </c>
      <c r="N1194" s="261">
        <v>1.5750004513964799E-2</v>
      </c>
      <c r="O1194" s="261">
        <v>1.5750004513964799E-2</v>
      </c>
      <c r="P1194" s="261">
        <v>5.4518819345996603E-2</v>
      </c>
    </row>
    <row r="1195" spans="1:16" x14ac:dyDescent="0.25">
      <c r="A1195" s="259">
        <v>2041</v>
      </c>
      <c r="B1195" s="259">
        <v>2001</v>
      </c>
      <c r="C1195" s="260" t="str">
        <f t="shared" si="18"/>
        <v>2041_2001</v>
      </c>
      <c r="D1195" s="261">
        <v>2.8197982070646031E-2</v>
      </c>
      <c r="E1195" s="261">
        <v>4.4320672917573953E-2</v>
      </c>
      <c r="F1195" s="261">
        <v>8.8782385534974903E-2</v>
      </c>
      <c r="G1195" s="261">
        <v>3.7594015523900501E-2</v>
      </c>
      <c r="H1195" s="261">
        <v>1.7128117030616401</v>
      </c>
      <c r="I1195" s="261">
        <v>0.18474765029619999</v>
      </c>
      <c r="J1195" s="261">
        <v>5.2003755071374003E-2</v>
      </c>
      <c r="K1195" s="261">
        <v>3.0466938887304101E-3</v>
      </c>
      <c r="L1195" s="261">
        <v>2.0000005732018801E-3</v>
      </c>
      <c r="M1195" s="261">
        <v>2.0000005732018801E-3</v>
      </c>
      <c r="N1195" s="261">
        <v>1.5750004513964799E-2</v>
      </c>
      <c r="O1195" s="261">
        <v>1.5750004513964799E-2</v>
      </c>
      <c r="P1195" s="261">
        <v>5.4355134112456099E-2</v>
      </c>
    </row>
    <row r="1196" spans="1:16" x14ac:dyDescent="0.25">
      <c r="A1196" s="259">
        <v>2041</v>
      </c>
      <c r="B1196" s="259">
        <v>2002</v>
      </c>
      <c r="C1196" s="260" t="str">
        <f t="shared" si="18"/>
        <v>2041_2002</v>
      </c>
      <c r="D1196" s="261">
        <v>2.8197669984063006E-2</v>
      </c>
      <c r="E1196" s="261">
        <v>4.4098568320825079E-2</v>
      </c>
      <c r="F1196" s="261">
        <v>8.8619916791758499E-2</v>
      </c>
      <c r="G1196" s="261">
        <v>3.6351437385982198E-2</v>
      </c>
      <c r="H1196" s="261">
        <v>1.71805760129297</v>
      </c>
      <c r="I1196" s="261">
        <v>0.17982864603241799</v>
      </c>
      <c r="J1196" s="261">
        <v>5.1908589969895003E-2</v>
      </c>
      <c r="K1196" s="261">
        <v>3.0500057297732199E-3</v>
      </c>
      <c r="L1196" s="261">
        <v>2.0000005732018801E-3</v>
      </c>
      <c r="M1196" s="261">
        <v>2.0000005732018801E-3</v>
      </c>
      <c r="N1196" s="261">
        <v>1.5750004513964799E-2</v>
      </c>
      <c r="O1196" s="261">
        <v>1.5750004513964799E-2</v>
      </c>
      <c r="P1196" s="261">
        <v>5.4255666067377098E-2</v>
      </c>
    </row>
    <row r="1197" spans="1:16" x14ac:dyDescent="0.25">
      <c r="A1197" s="259">
        <v>2041</v>
      </c>
      <c r="B1197" s="259">
        <v>2003</v>
      </c>
      <c r="C1197" s="260" t="str">
        <f t="shared" si="18"/>
        <v>2041_2003</v>
      </c>
      <c r="D1197" s="261">
        <v>2.8121460614823863E-2</v>
      </c>
      <c r="E1197" s="261">
        <v>4.4065807468313525E-2</v>
      </c>
      <c r="F1197" s="261">
        <v>8.8405790246591495E-2</v>
      </c>
      <c r="G1197" s="261">
        <v>3.2811861816093003E-2</v>
      </c>
      <c r="H1197" s="261">
        <v>1.7186648390374799</v>
      </c>
      <c r="I1197" s="261">
        <v>0.16451391181165001</v>
      </c>
      <c r="J1197" s="261">
        <v>5.1783166617705899E-2</v>
      </c>
      <c r="K1197" s="261">
        <v>3.05547175749912E-3</v>
      </c>
      <c r="L1197" s="261">
        <v>2.0000005732018801E-3</v>
      </c>
      <c r="M1197" s="261">
        <v>2.0000005732018801E-3</v>
      </c>
      <c r="N1197" s="261">
        <v>1.5750004513964799E-2</v>
      </c>
      <c r="O1197" s="261">
        <v>1.5750004513964799E-2</v>
      </c>
      <c r="P1197" s="261">
        <v>5.4124571627759903E-2</v>
      </c>
    </row>
    <row r="1198" spans="1:16" x14ac:dyDescent="0.25">
      <c r="A1198" s="259">
        <v>2041</v>
      </c>
      <c r="B1198" s="259">
        <v>2004</v>
      </c>
      <c r="C1198" s="260" t="str">
        <f t="shared" si="18"/>
        <v>2041_2004</v>
      </c>
      <c r="D1198" s="261">
        <v>2.8282551652959804E-2</v>
      </c>
      <c r="E1198" s="261">
        <v>4.5625781049645237E-2</v>
      </c>
      <c r="F1198" s="261">
        <v>8.9099322480563806E-2</v>
      </c>
      <c r="G1198" s="261">
        <v>7.8467342491235909E-3</v>
      </c>
      <c r="H1198" s="261">
        <v>1.7128244014590099</v>
      </c>
      <c r="I1198" s="261">
        <v>3.5022733794529901E-2</v>
      </c>
      <c r="J1198" s="261">
        <v>5.2189399005045801E-2</v>
      </c>
      <c r="K1198" s="261">
        <v>2.0348748327271899E-4</v>
      </c>
      <c r="L1198" s="261">
        <v>2.0000005732018801E-3</v>
      </c>
      <c r="M1198" s="261">
        <v>2.0000005732018801E-3</v>
      </c>
      <c r="N1198" s="261">
        <v>1.5750004513964799E-2</v>
      </c>
      <c r="O1198" s="261">
        <v>1.5750004513964799E-2</v>
      </c>
      <c r="P1198" s="261">
        <v>5.4549172041025801E-2</v>
      </c>
    </row>
    <row r="1199" spans="1:16" x14ac:dyDescent="0.25">
      <c r="A1199" s="259">
        <v>2041</v>
      </c>
      <c r="B1199" s="259">
        <v>2005</v>
      </c>
      <c r="C1199" s="260" t="str">
        <f t="shared" si="18"/>
        <v>2041_2005</v>
      </c>
      <c r="D1199" s="261">
        <v>2.7095268150639767E-2</v>
      </c>
      <c r="E1199" s="261">
        <v>4.3532301720322283E-2</v>
      </c>
      <c r="F1199" s="261">
        <v>8.8974921877915905E-2</v>
      </c>
      <c r="G1199" s="261">
        <v>7.3534508047799398E-3</v>
      </c>
      <c r="H1199" s="261">
        <v>1.71255589330719</v>
      </c>
      <c r="I1199" s="261">
        <v>3.4462698058614301E-2</v>
      </c>
      <c r="J1199" s="261">
        <v>5.2116532090827901E-2</v>
      </c>
      <c r="K1199" s="261">
        <v>2.0342746371343899E-4</v>
      </c>
      <c r="L1199" s="261">
        <v>2.0000005732018801E-3</v>
      </c>
      <c r="M1199" s="261">
        <v>2.0000005732018801E-3</v>
      </c>
      <c r="N1199" s="261">
        <v>1.5750004513964799E-2</v>
      </c>
      <c r="O1199" s="261">
        <v>1.5750004513964799E-2</v>
      </c>
      <c r="P1199" s="261">
        <v>5.4473010408289099E-2</v>
      </c>
    </row>
    <row r="1200" spans="1:16" x14ac:dyDescent="0.25">
      <c r="A1200" s="259">
        <v>2041</v>
      </c>
      <c r="B1200" s="259">
        <v>2006</v>
      </c>
      <c r="C1200" s="260" t="str">
        <f t="shared" si="18"/>
        <v>2041_2006</v>
      </c>
      <c r="D1200" s="261">
        <v>2.7583354617697339E-2</v>
      </c>
      <c r="E1200" s="261">
        <v>4.3860490165027001E-2</v>
      </c>
      <c r="F1200" s="261">
        <v>8.90253199207552E-2</v>
      </c>
      <c r="G1200" s="261">
        <v>6.5338361679220698E-3</v>
      </c>
      <c r="H1200" s="261">
        <v>1.7113461007456801</v>
      </c>
      <c r="I1200" s="261">
        <v>2.9735270135951699E-2</v>
      </c>
      <c r="J1200" s="261">
        <v>5.2146052445120002E-2</v>
      </c>
      <c r="K1200" s="261">
        <v>2.0329214638699499E-4</v>
      </c>
      <c r="L1200" s="261">
        <v>2.0000005732018701E-3</v>
      </c>
      <c r="M1200" s="261">
        <v>2.0000005732018801E-3</v>
      </c>
      <c r="N1200" s="261">
        <v>1.5750004513964799E-2</v>
      </c>
      <c r="O1200" s="261">
        <v>1.5750004513964799E-2</v>
      </c>
      <c r="P1200" s="261">
        <v>5.4503865542007701E-2</v>
      </c>
    </row>
    <row r="1201" spans="1:16" x14ac:dyDescent="0.25">
      <c r="A1201" s="259">
        <v>2041</v>
      </c>
      <c r="B1201" s="259">
        <v>2007</v>
      </c>
      <c r="C1201" s="260" t="str">
        <f t="shared" si="18"/>
        <v>2041_2007</v>
      </c>
      <c r="D1201" s="261">
        <v>2.6448612933681864E-2</v>
      </c>
      <c r="E1201" s="261">
        <v>4.2367430023343519E-2</v>
      </c>
      <c r="F1201" s="261">
        <v>8.8381751141782303E-2</v>
      </c>
      <c r="G1201" s="261">
        <v>6.6852279502902503E-3</v>
      </c>
      <c r="H1201" s="261">
        <v>1.70310091597767</v>
      </c>
      <c r="I1201" s="261">
        <v>3.3033461909944703E-2</v>
      </c>
      <c r="J1201" s="261">
        <v>5.1769085854826001E-2</v>
      </c>
      <c r="K1201" s="261">
        <v>2.03612474200705E-4</v>
      </c>
      <c r="L1201" s="261">
        <v>2.0000005732018801E-3</v>
      </c>
      <c r="M1201" s="261">
        <v>2.0000005732018801E-3</v>
      </c>
      <c r="N1201" s="261">
        <v>1.5750004513964799E-2</v>
      </c>
      <c r="O1201" s="261">
        <v>1.5750004513964799E-2</v>
      </c>
      <c r="P1201" s="261">
        <v>5.4109854195264998E-2</v>
      </c>
    </row>
    <row r="1202" spans="1:16" x14ac:dyDescent="0.25">
      <c r="A1202" s="259">
        <v>2041</v>
      </c>
      <c r="B1202" s="259">
        <v>2008</v>
      </c>
      <c r="C1202" s="260" t="str">
        <f t="shared" si="18"/>
        <v>2041_2008</v>
      </c>
      <c r="D1202" s="261">
        <v>2.5871469593203068E-2</v>
      </c>
      <c r="E1202" s="261">
        <v>4.0999741203507689E-2</v>
      </c>
      <c r="F1202" s="261">
        <v>1.8507421159351702E-2</v>
      </c>
      <c r="G1202" s="261">
        <v>6.36001995424947E-3</v>
      </c>
      <c r="H1202" s="261">
        <v>3.5789616714034397E-2</v>
      </c>
      <c r="I1202" s="261">
        <v>3.3504681181181203E-2</v>
      </c>
      <c r="J1202" s="261">
        <v>6.0280989729407696E-3</v>
      </c>
      <c r="K1202" s="261">
        <v>2.32350146944469E-4</v>
      </c>
      <c r="L1202" s="261">
        <v>2.0000005732018801E-3</v>
      </c>
      <c r="M1202" s="261">
        <v>2.0000005732018801E-3</v>
      </c>
      <c r="N1202" s="261">
        <v>1.5750004513964799E-2</v>
      </c>
      <c r="O1202" s="261">
        <v>1.5750004513964799E-2</v>
      </c>
      <c r="P1202" s="261">
        <v>6.30066285920413E-3</v>
      </c>
    </row>
    <row r="1203" spans="1:16" x14ac:dyDescent="0.25">
      <c r="A1203" s="259">
        <v>2041</v>
      </c>
      <c r="B1203" s="259">
        <v>2009</v>
      </c>
      <c r="C1203" s="260" t="str">
        <f t="shared" si="18"/>
        <v>2041_2009</v>
      </c>
      <c r="D1203" s="261">
        <v>2.5295344208359175E-2</v>
      </c>
      <c r="E1203" s="261">
        <v>4.0019629979596259E-2</v>
      </c>
      <c r="F1203" s="261">
        <v>1.8457061034026601E-2</v>
      </c>
      <c r="G1203" s="261">
        <v>6.1322429634073803E-3</v>
      </c>
      <c r="H1203" s="261">
        <v>3.558072835626E-2</v>
      </c>
      <c r="I1203" s="261">
        <v>3.26546181547741E-2</v>
      </c>
      <c r="J1203" s="261">
        <v>5.9948441916726197E-3</v>
      </c>
      <c r="K1203" s="261">
        <v>2.6111350820436698E-4</v>
      </c>
      <c r="L1203" s="261">
        <v>2.0000005732018801E-3</v>
      </c>
      <c r="M1203" s="261">
        <v>2.0000005732018801E-3</v>
      </c>
      <c r="N1203" s="261">
        <v>1.5750004513964799E-2</v>
      </c>
      <c r="O1203" s="261">
        <v>1.5750004513964799E-2</v>
      </c>
      <c r="P1203" s="261">
        <v>6.2659044442929298E-3</v>
      </c>
    </row>
    <row r="1204" spans="1:16" x14ac:dyDescent="0.25">
      <c r="A1204" s="259">
        <v>2041</v>
      </c>
      <c r="B1204" s="259">
        <v>2010</v>
      </c>
      <c r="C1204" s="260" t="str">
        <f t="shared" si="18"/>
        <v>2041_2010</v>
      </c>
      <c r="D1204" s="261">
        <v>2.401203445136663E-2</v>
      </c>
      <c r="E1204" s="261">
        <v>3.7856942716581105E-2</v>
      </c>
      <c r="F1204" s="261">
        <v>1.84973189653099E-2</v>
      </c>
      <c r="G1204" s="261">
        <v>5.9150691543247E-3</v>
      </c>
      <c r="H1204" s="261">
        <v>3.56263189180527E-2</v>
      </c>
      <c r="I1204" s="261">
        <v>3.2598825468756601E-2</v>
      </c>
      <c r="J1204" s="261">
        <v>6.0003556111322097E-3</v>
      </c>
      <c r="K1204" s="261">
        <v>3.1780600724323201E-4</v>
      </c>
      <c r="L1204" s="261">
        <v>2.0000005732018801E-3</v>
      </c>
      <c r="M1204" s="261">
        <v>2.0000005732018801E-3</v>
      </c>
      <c r="N1204" s="261">
        <v>1.5750004513964799E-2</v>
      </c>
      <c r="O1204" s="261">
        <v>1.5750004513964799E-2</v>
      </c>
      <c r="P1204" s="261">
        <v>6.2716650656839297E-3</v>
      </c>
    </row>
    <row r="1205" spans="1:16" x14ac:dyDescent="0.25">
      <c r="A1205" s="259">
        <v>2041</v>
      </c>
      <c r="B1205" s="259">
        <v>2011</v>
      </c>
      <c r="C1205" s="260" t="str">
        <f t="shared" si="18"/>
        <v>2041_2011</v>
      </c>
      <c r="D1205" s="261">
        <v>2.4836807948258939E-2</v>
      </c>
      <c r="E1205" s="261">
        <v>3.9056531465893614E-2</v>
      </c>
      <c r="F1205" s="261">
        <v>1.83151270960136E-2</v>
      </c>
      <c r="G1205" s="261">
        <v>6.3249579694532702E-3</v>
      </c>
      <c r="H1205" s="261">
        <v>3.5473448880494099E-2</v>
      </c>
      <c r="I1205" s="261">
        <v>3.1884316230149201E-2</v>
      </c>
      <c r="J1205" s="261">
        <v>5.9860486193925198E-3</v>
      </c>
      <c r="K1205" s="261">
        <v>4.3120872247042098E-4</v>
      </c>
      <c r="L1205" s="261">
        <v>2.0000005732018801E-3</v>
      </c>
      <c r="M1205" s="261">
        <v>2.0000005732018801E-3</v>
      </c>
      <c r="N1205" s="261">
        <v>1.5750004513964799E-2</v>
      </c>
      <c r="O1205" s="261">
        <v>1.5750004513964799E-2</v>
      </c>
      <c r="P1205" s="261">
        <v>6.2567111752641104E-3</v>
      </c>
    </row>
    <row r="1206" spans="1:16" x14ac:dyDescent="0.25">
      <c r="A1206" s="259">
        <v>2041</v>
      </c>
      <c r="B1206" s="259">
        <v>2012</v>
      </c>
      <c r="C1206" s="260" t="str">
        <f t="shared" si="18"/>
        <v>2041_2012</v>
      </c>
      <c r="D1206" s="261">
        <v>2.2696790170725904E-2</v>
      </c>
      <c r="E1206" s="261">
        <v>3.5630112733195378E-2</v>
      </c>
      <c r="F1206" s="261">
        <v>1.8237983662835099E-2</v>
      </c>
      <c r="G1206" s="261">
        <v>5.82851418820657E-3</v>
      </c>
      <c r="H1206" s="261">
        <v>3.5399867605100901E-2</v>
      </c>
      <c r="I1206" s="261">
        <v>3.2399253446299403E-2</v>
      </c>
      <c r="J1206" s="261">
        <v>5.9794601530990003E-3</v>
      </c>
      <c r="K1206" s="261">
        <v>6.2888541872155995E-4</v>
      </c>
      <c r="L1206" s="261">
        <v>2.0000005732018801E-3</v>
      </c>
      <c r="M1206" s="261">
        <v>2.0000005732018801E-3</v>
      </c>
      <c r="N1206" s="261">
        <v>1.5750004513964799E-2</v>
      </c>
      <c r="O1206" s="261">
        <v>1.5750004513964799E-2</v>
      </c>
      <c r="P1206" s="261">
        <v>6.2498248077606797E-3</v>
      </c>
    </row>
    <row r="1207" spans="1:16" x14ac:dyDescent="0.25">
      <c r="A1207" s="259">
        <v>2041</v>
      </c>
      <c r="B1207" s="259">
        <v>2013</v>
      </c>
      <c r="C1207" s="260" t="str">
        <f t="shared" si="18"/>
        <v>2041_2013</v>
      </c>
      <c r="D1207" s="261">
        <v>2.2005748809325619E-2</v>
      </c>
      <c r="E1207" s="261">
        <v>3.4571870071159486E-2</v>
      </c>
      <c r="F1207" s="261">
        <v>1.7977017038894101E-2</v>
      </c>
      <c r="G1207" s="261">
        <v>5.6080515920502198E-3</v>
      </c>
      <c r="H1207" s="261">
        <v>3.5133619345277201E-2</v>
      </c>
      <c r="I1207" s="261">
        <v>3.2393575443756803E-2</v>
      </c>
      <c r="J1207" s="261">
        <v>5.94933650002009E-3</v>
      </c>
      <c r="K1207" s="261">
        <v>9.4078752743147296E-4</v>
      </c>
      <c r="L1207" s="261">
        <v>2.0000005732018801E-3</v>
      </c>
      <c r="M1207" s="261">
        <v>2.0000005732018801E-3</v>
      </c>
      <c r="N1207" s="261">
        <v>1.5750004513964799E-2</v>
      </c>
      <c r="O1207" s="261">
        <v>1.5750004513964799E-2</v>
      </c>
      <c r="P1207" s="261">
        <v>6.2183390967612698E-3</v>
      </c>
    </row>
    <row r="1208" spans="1:16" x14ac:dyDescent="0.25">
      <c r="A1208" s="259">
        <v>2041</v>
      </c>
      <c r="B1208" s="259">
        <v>2014</v>
      </c>
      <c r="C1208" s="260" t="str">
        <f t="shared" si="18"/>
        <v>2041_2014</v>
      </c>
      <c r="D1208" s="261">
        <v>2.2103881222872969E-2</v>
      </c>
      <c r="E1208" s="261">
        <v>3.455613479098027E-2</v>
      </c>
      <c r="F1208" s="261">
        <v>1.8282948860575E-2</v>
      </c>
      <c r="G1208" s="261">
        <v>5.7899889917987597E-3</v>
      </c>
      <c r="H1208" s="261">
        <v>3.5456558575592101E-2</v>
      </c>
      <c r="I1208" s="261">
        <v>3.18831227427969E-2</v>
      </c>
      <c r="J1208" s="261">
        <v>5.9870704454996404E-3</v>
      </c>
      <c r="K1208" s="261">
        <v>1.3128485949780401E-3</v>
      </c>
      <c r="L1208" s="261">
        <v>2.0000005732018801E-3</v>
      </c>
      <c r="M1208" s="261">
        <v>2.0000005732018801E-3</v>
      </c>
      <c r="N1208" s="261">
        <v>1.5750004513964799E-2</v>
      </c>
      <c r="O1208" s="261">
        <v>1.5750004513964799E-2</v>
      </c>
      <c r="P1208" s="261">
        <v>6.2577792038134997E-3</v>
      </c>
    </row>
    <row r="1209" spans="1:16" x14ac:dyDescent="0.25">
      <c r="A1209" s="259">
        <v>2041</v>
      </c>
      <c r="B1209" s="259">
        <v>2015</v>
      </c>
      <c r="C1209" s="260" t="str">
        <f t="shared" si="18"/>
        <v>2041_2015</v>
      </c>
      <c r="D1209" s="261">
        <v>2.1641822358665068E-2</v>
      </c>
      <c r="E1209" s="261">
        <v>3.3867396820920791E-2</v>
      </c>
      <c r="F1209" s="261">
        <v>1.8103683997199499E-2</v>
      </c>
      <c r="G1209" s="261">
        <v>5.6128481930809299E-3</v>
      </c>
      <c r="H1209" s="261">
        <v>3.5270986642900203E-2</v>
      </c>
      <c r="I1209" s="261">
        <v>3.16085738664936E-2</v>
      </c>
      <c r="J1209" s="261">
        <v>5.9616110849316202E-3</v>
      </c>
      <c r="K1209" s="261">
        <v>1.6581355463372101E-3</v>
      </c>
      <c r="L1209" s="261">
        <v>2.0000005732018801E-3</v>
      </c>
      <c r="M1209" s="261">
        <v>2.0000005732018801E-3</v>
      </c>
      <c r="N1209" s="261">
        <v>1.5750004513964799E-2</v>
      </c>
      <c r="O1209" s="261">
        <v>1.5750004513964799E-2</v>
      </c>
      <c r="P1209" s="261">
        <v>6.2311686839348398E-3</v>
      </c>
    </row>
    <row r="1210" spans="1:16" x14ac:dyDescent="0.25">
      <c r="A1210" s="259">
        <v>2041</v>
      </c>
      <c r="B1210" s="259">
        <v>2016</v>
      </c>
      <c r="C1210" s="260" t="str">
        <f t="shared" si="18"/>
        <v>2041_2016</v>
      </c>
      <c r="D1210" s="261">
        <v>2.1175169815184532E-2</v>
      </c>
      <c r="E1210" s="261">
        <v>3.2806882709725795E-2</v>
      </c>
      <c r="F1210" s="261">
        <v>1.8639563892097099E-2</v>
      </c>
      <c r="G1210" s="261">
        <v>5.5468424664616304E-3</v>
      </c>
      <c r="H1210" s="261">
        <v>3.5852846644381903E-2</v>
      </c>
      <c r="I1210" s="261">
        <v>3.1148327351378301E-2</v>
      </c>
      <c r="J1210" s="261">
        <v>6.0213265550433702E-3</v>
      </c>
      <c r="K1210" s="261">
        <v>1.9080832235414699E-3</v>
      </c>
      <c r="L1210" s="261">
        <v>2.0000005732018801E-3</v>
      </c>
      <c r="M1210" s="261">
        <v>2.0000005732018801E-3</v>
      </c>
      <c r="N1210" s="261">
        <v>1.5750004513964799E-2</v>
      </c>
      <c r="O1210" s="261">
        <v>1.5750004513964799E-2</v>
      </c>
      <c r="P1210" s="261">
        <v>6.2935842226215701E-3</v>
      </c>
    </row>
    <row r="1211" spans="1:16" x14ac:dyDescent="0.25">
      <c r="A1211" s="259">
        <v>2041</v>
      </c>
      <c r="B1211" s="259">
        <v>2017</v>
      </c>
      <c r="C1211" s="260" t="str">
        <f t="shared" si="18"/>
        <v>2041_2017</v>
      </c>
      <c r="D1211" s="261">
        <v>2.0446788600354156E-2</v>
      </c>
      <c r="E1211" s="261">
        <v>3.1730786651800423E-2</v>
      </c>
      <c r="F1211" s="261">
        <v>1.8347751829340699E-2</v>
      </c>
      <c r="G1211" s="261">
        <v>5.5020262252000298E-3</v>
      </c>
      <c r="H1211" s="261">
        <v>3.55534279664435E-2</v>
      </c>
      <c r="I1211" s="261">
        <v>3.1028442873682598E-2</v>
      </c>
      <c r="J1211" s="261">
        <v>5.9692395129700903E-3</v>
      </c>
      <c r="K1211" s="261">
        <v>2.0384280571396798E-3</v>
      </c>
      <c r="L1211" s="261">
        <v>2.0000005732018801E-3</v>
      </c>
      <c r="M1211" s="261">
        <v>2.0000005732018801E-3</v>
      </c>
      <c r="N1211" s="261">
        <v>1.5750004513964799E-2</v>
      </c>
      <c r="O1211" s="261">
        <v>1.5750004513964799E-2</v>
      </c>
      <c r="P1211" s="261">
        <v>6.2391420356385603E-3</v>
      </c>
    </row>
    <row r="1212" spans="1:16" x14ac:dyDescent="0.25">
      <c r="A1212" s="259">
        <v>2041</v>
      </c>
      <c r="B1212" s="259">
        <v>2018</v>
      </c>
      <c r="C1212" s="260" t="str">
        <f t="shared" si="18"/>
        <v>2041_2018</v>
      </c>
      <c r="D1212" s="261">
        <v>1.9818302863066576E-2</v>
      </c>
      <c r="E1212" s="261">
        <v>3.0706673382198426E-2</v>
      </c>
      <c r="F1212" s="261">
        <v>1.8257141089325801E-2</v>
      </c>
      <c r="G1212" s="261">
        <v>5.0845092304100401E-3</v>
      </c>
      <c r="H1212" s="261">
        <v>3.5461443458123201E-2</v>
      </c>
      <c r="I1212" s="261">
        <v>2.9311879940294799E-2</v>
      </c>
      <c r="J1212" s="261">
        <v>5.9359901838921796E-3</v>
      </c>
      <c r="K1212" s="261">
        <v>2.1231212809817799E-3</v>
      </c>
      <c r="L1212" s="261">
        <v>2.0000005732018801E-3</v>
      </c>
      <c r="M1212" s="261">
        <v>2.0000005732018801E-3</v>
      </c>
      <c r="N1212" s="261">
        <v>1.5750004513964799E-2</v>
      </c>
      <c r="O1212" s="261">
        <v>1.5750004513964799E-2</v>
      </c>
      <c r="P1212" s="261">
        <v>6.2043893194414597E-3</v>
      </c>
    </row>
    <row r="1213" spans="1:16" x14ac:dyDescent="0.25">
      <c r="A1213" s="259">
        <v>2041</v>
      </c>
      <c r="B1213" s="259">
        <v>2019</v>
      </c>
      <c r="C1213" s="260" t="str">
        <f t="shared" si="18"/>
        <v>2041_2019</v>
      </c>
      <c r="D1213" s="261">
        <v>1.9190456315681875E-2</v>
      </c>
      <c r="E1213" s="261">
        <v>2.9685778284901671E-2</v>
      </c>
      <c r="F1213" s="261">
        <v>1.81409343680554E-2</v>
      </c>
      <c r="G1213" s="261">
        <v>4.6853596034872099E-3</v>
      </c>
      <c r="H1213" s="261">
        <v>3.5342330601501597E-2</v>
      </c>
      <c r="I1213" s="261">
        <v>2.7735119107314798E-2</v>
      </c>
      <c r="J1213" s="261">
        <v>5.8934672114281999E-3</v>
      </c>
      <c r="K1213" s="261">
        <v>2.0051667815042802E-3</v>
      </c>
      <c r="L1213" s="261">
        <v>2.0000005732018801E-3</v>
      </c>
      <c r="M1213" s="261">
        <v>2.0000005732018801E-3</v>
      </c>
      <c r="N1213" s="261">
        <v>1.5750004513964799E-2</v>
      </c>
      <c r="O1213" s="261">
        <v>1.5750004513964799E-2</v>
      </c>
      <c r="P1213" s="261">
        <v>6.1599436468555502E-3</v>
      </c>
    </row>
    <row r="1214" spans="1:16" x14ac:dyDescent="0.25">
      <c r="A1214" s="259">
        <v>2041</v>
      </c>
      <c r="B1214" s="259">
        <v>2020</v>
      </c>
      <c r="C1214" s="260" t="str">
        <f t="shared" si="18"/>
        <v>2041_2020</v>
      </c>
      <c r="D1214" s="261">
        <v>1.8562505006318144E-2</v>
      </c>
      <c r="E1214" s="261">
        <v>2.867316982952824E-2</v>
      </c>
      <c r="F1214" s="261">
        <v>1.8003336091583701E-2</v>
      </c>
      <c r="G1214" s="261">
        <v>4.2331283533442498E-3</v>
      </c>
      <c r="H1214" s="261">
        <v>3.5200223723143902E-2</v>
      </c>
      <c r="I1214" s="261">
        <v>2.6153105070596899E-2</v>
      </c>
      <c r="J1214" s="261">
        <v>5.8420832034523302E-3</v>
      </c>
      <c r="K1214" s="261">
        <v>1.43844872037931E-3</v>
      </c>
      <c r="L1214" s="261">
        <v>2.0000005732018801E-3</v>
      </c>
      <c r="M1214" s="261">
        <v>2.0000005732018801E-3</v>
      </c>
      <c r="N1214" s="261">
        <v>1.5750004513964799E-2</v>
      </c>
      <c r="O1214" s="261">
        <v>1.5750004513964799E-2</v>
      </c>
      <c r="P1214" s="261">
        <v>6.1062362820521804E-3</v>
      </c>
    </row>
    <row r="1215" spans="1:16" x14ac:dyDescent="0.25">
      <c r="A1215" s="259">
        <v>2041</v>
      </c>
      <c r="B1215" s="259">
        <v>2021</v>
      </c>
      <c r="C1215" s="260" t="str">
        <f t="shared" si="18"/>
        <v>2041_2021</v>
      </c>
      <c r="D1215" s="261">
        <v>1.7934921960716829E-2</v>
      </c>
      <c r="E1215" s="261">
        <v>2.7662667304292919E-2</v>
      </c>
      <c r="F1215" s="261">
        <v>7.4453640596629901E-3</v>
      </c>
      <c r="G1215" s="261">
        <v>3.8214387203264499E-3</v>
      </c>
      <c r="H1215" s="261">
        <v>1.18081128471421E-2</v>
      </c>
      <c r="I1215" s="261">
        <v>2.5388417608243299E-2</v>
      </c>
      <c r="J1215" s="261">
        <v>9.6361300558649903E-4</v>
      </c>
      <c r="K1215" s="261">
        <v>8.9355605491022599E-4</v>
      </c>
      <c r="L1215" s="261">
        <v>2.0000005732018801E-3</v>
      </c>
      <c r="M1215" s="261">
        <v>2.0000005732018801E-3</v>
      </c>
      <c r="N1215" s="261">
        <v>1.5750004513964799E-2</v>
      </c>
      <c r="O1215" s="261">
        <v>1.5750004513964799E-2</v>
      </c>
      <c r="P1215" s="261">
        <v>1.00718330972973E-3</v>
      </c>
    </row>
    <row r="1216" spans="1:16" x14ac:dyDescent="0.25">
      <c r="A1216" s="259">
        <v>2041</v>
      </c>
      <c r="B1216" s="259">
        <v>2022</v>
      </c>
      <c r="C1216" s="260" t="str">
        <f t="shared" si="18"/>
        <v>2041_2022</v>
      </c>
      <c r="D1216" s="261">
        <v>1.7287383260900794E-2</v>
      </c>
      <c r="E1216" s="261">
        <v>2.6626849828871264E-2</v>
      </c>
      <c r="F1216" s="261">
        <v>7.3397926079192804E-3</v>
      </c>
      <c r="G1216" s="261">
        <v>3.46651921331042E-3</v>
      </c>
      <c r="H1216" s="261">
        <v>1.1669138476924801E-2</v>
      </c>
      <c r="I1216" s="261">
        <v>2.47543995737565E-2</v>
      </c>
      <c r="J1216" s="261">
        <v>9.5203592723111703E-4</v>
      </c>
      <c r="K1216" s="261">
        <v>8.9351826986999098E-4</v>
      </c>
      <c r="L1216" s="261">
        <v>2.0000005732018801E-3</v>
      </c>
      <c r="M1216" s="261">
        <v>2.0000005732018801E-3</v>
      </c>
      <c r="N1216" s="261">
        <v>1.5750004513964799E-2</v>
      </c>
      <c r="O1216" s="261">
        <v>1.5750004513964799E-2</v>
      </c>
      <c r="P1216" s="261">
        <v>9.950827672636491E-4</v>
      </c>
    </row>
    <row r="1217" spans="1:16" x14ac:dyDescent="0.25">
      <c r="A1217" s="259">
        <v>2041</v>
      </c>
      <c r="B1217" s="259">
        <v>2023</v>
      </c>
      <c r="C1217" s="260" t="str">
        <f t="shared" si="18"/>
        <v>2041_2023</v>
      </c>
      <c r="D1217" s="261">
        <v>1.6640588438655159E-2</v>
      </c>
      <c r="E1217" s="261">
        <v>2.5595131965414495E-2</v>
      </c>
      <c r="F1217" s="261">
        <v>7.2231824272177402E-3</v>
      </c>
      <c r="G1217" s="261">
        <v>3.0317485224084601E-3</v>
      </c>
      <c r="H1217" s="261">
        <v>1.1514081775573601E-2</v>
      </c>
      <c r="I1217" s="261">
        <v>2.4532229347486001E-2</v>
      </c>
      <c r="J1217" s="261">
        <v>9.3904818687215496E-4</v>
      </c>
      <c r="K1217" s="261">
        <v>8.9360688570882499E-4</v>
      </c>
      <c r="L1217" s="261">
        <v>2.0000005732018801E-3</v>
      </c>
      <c r="M1217" s="261">
        <v>2.0000005732018801E-3</v>
      </c>
      <c r="N1217" s="261">
        <v>1.5750004513964799E-2</v>
      </c>
      <c r="O1217" s="261">
        <v>1.5750004513964799E-2</v>
      </c>
      <c r="P1217" s="261">
        <v>9.8150777891789997E-4</v>
      </c>
    </row>
    <row r="1218" spans="1:16" x14ac:dyDescent="0.25">
      <c r="A1218" s="259">
        <v>2041</v>
      </c>
      <c r="B1218" s="259">
        <v>2024</v>
      </c>
      <c r="C1218" s="260" t="str">
        <f t="shared" si="18"/>
        <v>2041_2024</v>
      </c>
      <c r="D1218" s="261">
        <v>1.5993177391027326E-2</v>
      </c>
      <c r="E1218" s="261">
        <v>2.4561213265244526E-2</v>
      </c>
      <c r="F1218" s="261">
        <v>7.0921192793467697E-3</v>
      </c>
      <c r="G1218" s="261">
        <v>2.5798778190649699E-3</v>
      </c>
      <c r="H1218" s="261">
        <v>1.1339832591208399E-2</v>
      </c>
      <c r="I1218" s="261">
        <v>2.5281236109105099E-2</v>
      </c>
      <c r="J1218" s="261">
        <v>9.2447258081850502E-4</v>
      </c>
      <c r="K1218" s="261">
        <v>8.9360126049563304E-4</v>
      </c>
      <c r="L1218" s="261">
        <v>2.0000005732018801E-3</v>
      </c>
      <c r="M1218" s="261">
        <v>2.0000005732018801E-3</v>
      </c>
      <c r="N1218" s="261">
        <v>1.5750004513964799E-2</v>
      </c>
      <c r="O1218" s="261">
        <v>1.5750004513964799E-2</v>
      </c>
      <c r="P1218" s="261">
        <v>9.6627312863679796E-4</v>
      </c>
    </row>
    <row r="1219" spans="1:16" x14ac:dyDescent="0.25">
      <c r="A1219" s="259">
        <v>2041</v>
      </c>
      <c r="B1219" s="259">
        <v>2025</v>
      </c>
      <c r="C1219" s="260" t="str">
        <f t="shared" si="18"/>
        <v>2041_2025</v>
      </c>
      <c r="D1219" s="261">
        <v>1.5345549494721274E-2</v>
      </c>
      <c r="E1219" s="261">
        <v>2.3527890762534653E-2</v>
      </c>
      <c r="F1219" s="261">
        <v>6.9463004581660501E-3</v>
      </c>
      <c r="G1219" s="261">
        <v>2.0735229714087802E-3</v>
      </c>
      <c r="H1219" s="261">
        <v>1.11465686607722E-2</v>
      </c>
      <c r="I1219" s="261">
        <v>2.6811349300905101E-2</v>
      </c>
      <c r="J1219" s="261">
        <v>9.0833457274960405E-4</v>
      </c>
      <c r="K1219" s="261">
        <v>8.9352694845876797E-4</v>
      </c>
      <c r="L1219" s="261">
        <v>2.0000005732018801E-3</v>
      </c>
      <c r="M1219" s="261">
        <v>2.0000005732018801E-3</v>
      </c>
      <c r="N1219" s="261">
        <v>1.5750004513964799E-2</v>
      </c>
      <c r="O1219" s="261">
        <v>1.5750004513964799E-2</v>
      </c>
      <c r="P1219" s="261">
        <v>9.4940543145437099E-4</v>
      </c>
    </row>
    <row r="1220" spans="1:16" x14ac:dyDescent="0.25">
      <c r="A1220" s="259">
        <v>2041</v>
      </c>
      <c r="B1220" s="259">
        <v>2026</v>
      </c>
      <c r="C1220" s="260" t="str">
        <f t="shared" si="18"/>
        <v>2041_2026</v>
      </c>
      <c r="D1220" s="261">
        <v>1.5346070764300151E-2</v>
      </c>
      <c r="E1220" s="261">
        <v>2.350152298591375E-2</v>
      </c>
      <c r="F1220" s="261">
        <v>6.7867182967423596E-3</v>
      </c>
      <c r="G1220" s="261">
        <v>2.0475382483983E-3</v>
      </c>
      <c r="H1220" s="261">
        <v>1.09349842196246E-2</v>
      </c>
      <c r="I1220" s="261">
        <v>2.58742116231114E-2</v>
      </c>
      <c r="J1220" s="261">
        <v>8.9066986283883301E-4</v>
      </c>
      <c r="K1220" s="261">
        <v>7.6266737004236195E-4</v>
      </c>
      <c r="L1220" s="261">
        <v>2.0000005732018801E-3</v>
      </c>
      <c r="M1220" s="261">
        <v>2.0000005732018801E-3</v>
      </c>
      <c r="N1220" s="261">
        <v>1.5750004513964799E-2</v>
      </c>
      <c r="O1220" s="261">
        <v>1.5750004513964799E-2</v>
      </c>
      <c r="P1220" s="261">
        <v>9.3094200174742396E-4</v>
      </c>
    </row>
    <row r="1221" spans="1:16" x14ac:dyDescent="0.25">
      <c r="A1221" s="259">
        <v>2041</v>
      </c>
      <c r="B1221" s="259">
        <v>2027</v>
      </c>
      <c r="C1221" s="260" t="str">
        <f t="shared" si="18"/>
        <v>2041_2027</v>
      </c>
      <c r="D1221" s="261">
        <v>1.5346678452655587E-2</v>
      </c>
      <c r="E1221" s="261">
        <v>2.3476563461380301E-2</v>
      </c>
      <c r="F1221" s="261">
        <v>6.6145881215784498E-3</v>
      </c>
      <c r="G1221" s="261">
        <v>2.0194199715477899E-3</v>
      </c>
      <c r="H1221" s="261">
        <v>1.07057662769716E-2</v>
      </c>
      <c r="I1221" s="261">
        <v>2.4894651664739701E-2</v>
      </c>
      <c r="J1221" s="261">
        <v>8.7150242462588796E-4</v>
      </c>
      <c r="K1221" s="261">
        <v>6.10063408842307E-4</v>
      </c>
      <c r="L1221" s="261">
        <v>2.0000005732018801E-3</v>
      </c>
      <c r="M1221" s="261">
        <v>2.0000005732018801E-3</v>
      </c>
      <c r="N1221" s="261">
        <v>1.5750004513964799E-2</v>
      </c>
      <c r="O1221" s="261">
        <v>1.5750004513964799E-2</v>
      </c>
      <c r="P1221" s="261">
        <v>9.1090789703273702E-4</v>
      </c>
    </row>
    <row r="1222" spans="1:16" x14ac:dyDescent="0.25">
      <c r="A1222" s="259">
        <v>2041</v>
      </c>
      <c r="B1222" s="259">
        <v>2028</v>
      </c>
      <c r="C1222" s="260" t="str">
        <f t="shared" si="18"/>
        <v>2041_2028</v>
      </c>
      <c r="D1222" s="261">
        <v>1.5347376084480753E-2</v>
      </c>
      <c r="E1222" s="261">
        <v>2.3452764405976389E-2</v>
      </c>
      <c r="F1222" s="261">
        <v>6.4297675304407402E-3</v>
      </c>
      <c r="G1222" s="261">
        <v>1.9891681124989901E-3</v>
      </c>
      <c r="H1222" s="261">
        <v>1.0459204913368899E-2</v>
      </c>
      <c r="I1222" s="261">
        <v>2.38798143291995E-2</v>
      </c>
      <c r="J1222" s="261">
        <v>8.5086312003465603E-4</v>
      </c>
      <c r="K1222" s="261">
        <v>4.7929258111468299E-4</v>
      </c>
      <c r="L1222" s="261">
        <v>2.0000005732018801E-3</v>
      </c>
      <c r="M1222" s="261">
        <v>2.0000005732018801E-3</v>
      </c>
      <c r="N1222" s="261">
        <v>1.5750004513964799E-2</v>
      </c>
      <c r="O1222" s="261">
        <v>1.5750004513964799E-2</v>
      </c>
      <c r="P1222" s="261">
        <v>8.8933537467344699E-4</v>
      </c>
    </row>
    <row r="1223" spans="1:16" x14ac:dyDescent="0.25">
      <c r="A1223" s="259">
        <v>2041</v>
      </c>
      <c r="B1223" s="259">
        <v>2029</v>
      </c>
      <c r="C1223" s="260" t="str">
        <f t="shared" si="18"/>
        <v>2041_2029</v>
      </c>
      <c r="D1223" s="261">
        <v>1.5348331614067425E-2</v>
      </c>
      <c r="E1223" s="261">
        <v>2.3430087466994286E-2</v>
      </c>
      <c r="F1223" s="261">
        <v>6.2324487422047003E-3</v>
      </c>
      <c r="G1223" s="261">
        <v>1.95678323024886E-3</v>
      </c>
      <c r="H1223" s="261">
        <v>1.01951889070862E-2</v>
      </c>
      <c r="I1223" s="261">
        <v>2.28373438087483E-2</v>
      </c>
      <c r="J1223" s="261">
        <v>8.2873726115546397E-4</v>
      </c>
      <c r="K1223" s="261">
        <v>4.7926629757976698E-4</v>
      </c>
      <c r="L1223" s="261">
        <v>2.0000005732018801E-3</v>
      </c>
      <c r="M1223" s="261">
        <v>2.0000005732018801E-3</v>
      </c>
      <c r="N1223" s="261">
        <v>1.5750004513964799E-2</v>
      </c>
      <c r="O1223" s="261">
        <v>1.5750004513964799E-2</v>
      </c>
      <c r="P1223" s="261">
        <v>8.6620908263778296E-4</v>
      </c>
    </row>
    <row r="1224" spans="1:16" x14ac:dyDescent="0.25">
      <c r="A1224" s="259">
        <v>2041</v>
      </c>
      <c r="B1224" s="259">
        <v>2030</v>
      </c>
      <c r="C1224" s="260" t="str">
        <f t="shared" si="18"/>
        <v>2041_2030</v>
      </c>
      <c r="D1224" s="261">
        <v>1.5349206987474455E-2</v>
      </c>
      <c r="E1224" s="261">
        <v>2.3408254791908802E-2</v>
      </c>
      <c r="F1224" s="261">
        <v>6.0218690688647802E-3</v>
      </c>
      <c r="G1224" s="261">
        <v>1.92219958694407E-3</v>
      </c>
      <c r="H1224" s="261">
        <v>9.9133250065475999E-3</v>
      </c>
      <c r="I1224" s="261">
        <v>2.17739611427053E-2</v>
      </c>
      <c r="J1224" s="261">
        <v>8.0511559110066301E-4</v>
      </c>
      <c r="K1224" s="261">
        <v>4.79233409447541E-4</v>
      </c>
      <c r="L1224" s="261">
        <v>2.0000005732018801E-3</v>
      </c>
      <c r="M1224" s="261">
        <v>2.0000005732018801E-3</v>
      </c>
      <c r="N1224" s="261">
        <v>1.5750004513964799E-2</v>
      </c>
      <c r="O1224" s="261">
        <v>1.5750004513964799E-2</v>
      </c>
      <c r="P1224" s="261">
        <v>8.4151934548271296E-4</v>
      </c>
    </row>
    <row r="1225" spans="1:16" x14ac:dyDescent="0.25">
      <c r="A1225" s="259">
        <v>2041</v>
      </c>
      <c r="B1225" s="259">
        <v>2031</v>
      </c>
      <c r="C1225" s="260" t="str">
        <f t="shared" si="18"/>
        <v>2041_2031</v>
      </c>
      <c r="D1225" s="261">
        <v>1.5350250087582873E-2</v>
      </c>
      <c r="E1225" s="261">
        <v>2.3387828791278664E-2</v>
      </c>
      <c r="F1225" s="261">
        <v>5.7998729331552E-3</v>
      </c>
      <c r="G1225" s="261">
        <v>1.8855941027140001E-3</v>
      </c>
      <c r="H1225" s="261">
        <v>9.61475760576435E-3</v>
      </c>
      <c r="I1225" s="261">
        <v>2.06979703622929E-2</v>
      </c>
      <c r="J1225" s="261">
        <v>7.8003600585986501E-4</v>
      </c>
      <c r="K1225" s="261">
        <v>4.7923797182499399E-4</v>
      </c>
      <c r="L1225" s="261">
        <v>2.0000005732018801E-3</v>
      </c>
      <c r="M1225" s="261">
        <v>2.0000005732018801E-3</v>
      </c>
      <c r="N1225" s="261">
        <v>1.5750004513964799E-2</v>
      </c>
      <c r="O1225" s="261">
        <v>1.5750004513964799E-2</v>
      </c>
      <c r="P1225" s="261">
        <v>8.1530577268633701E-4</v>
      </c>
    </row>
    <row r="1226" spans="1:16" x14ac:dyDescent="0.25">
      <c r="A1226" s="259">
        <v>2041</v>
      </c>
      <c r="B1226" s="259">
        <v>2032</v>
      </c>
      <c r="C1226" s="260" t="str">
        <f t="shared" si="18"/>
        <v>2041_2032</v>
      </c>
      <c r="D1226" s="261">
        <v>1.5351813609806581E-2</v>
      </c>
      <c r="E1226" s="261">
        <v>2.336871711996906E-2</v>
      </c>
      <c r="F1226" s="261">
        <v>5.5662933498017101E-3</v>
      </c>
      <c r="G1226" s="261">
        <v>1.84703465838448E-3</v>
      </c>
      <c r="H1226" s="261">
        <v>9.2997280145841205E-3</v>
      </c>
      <c r="I1226" s="261">
        <v>1.9615692344991598E-2</v>
      </c>
      <c r="J1226" s="261">
        <v>7.5353077849485005E-4</v>
      </c>
      <c r="K1226" s="261">
        <v>4.7930062860570698E-4</v>
      </c>
      <c r="L1226" s="261">
        <v>2.0000005732018801E-3</v>
      </c>
      <c r="M1226" s="261">
        <v>2.0000005732018801E-3</v>
      </c>
      <c r="N1226" s="261">
        <v>1.5750004513964799E-2</v>
      </c>
      <c r="O1226" s="261">
        <v>1.5750004513964799E-2</v>
      </c>
      <c r="P1226" s="261">
        <v>7.8760209655508E-4</v>
      </c>
    </row>
    <row r="1227" spans="1:16" x14ac:dyDescent="0.25">
      <c r="A1227" s="259">
        <v>2041</v>
      </c>
      <c r="B1227" s="259">
        <v>2033</v>
      </c>
      <c r="C1227" s="260" t="str">
        <f t="shared" si="18"/>
        <v>2041_2033</v>
      </c>
      <c r="D1227" s="261">
        <v>1.5351688947966707E-2</v>
      </c>
      <c r="E1227" s="261">
        <v>2.3348997904774866E-2</v>
      </c>
      <c r="F1227" s="261">
        <v>5.3157304832841699E-3</v>
      </c>
      <c r="G1227" s="261">
        <v>1.80569520606667E-3</v>
      </c>
      <c r="H1227" s="261">
        <v>8.9634206567342795E-3</v>
      </c>
      <c r="I1227" s="261">
        <v>1.8533371796467201E-2</v>
      </c>
      <c r="J1227" s="261">
        <v>7.25336635999449E-4</v>
      </c>
      <c r="K1227" s="261">
        <v>4.7919801453415601E-4</v>
      </c>
      <c r="L1227" s="261">
        <v>2.0000005732018801E-3</v>
      </c>
      <c r="M1227" s="261">
        <v>2.0000005732018801E-3</v>
      </c>
      <c r="N1227" s="261">
        <v>1.5750004513964799E-2</v>
      </c>
      <c r="O1227" s="261">
        <v>1.5750004513964799E-2</v>
      </c>
      <c r="P1227" s="261">
        <v>7.58133140045691E-4</v>
      </c>
    </row>
    <row r="1228" spans="1:16" x14ac:dyDescent="0.25">
      <c r="A1228" s="259">
        <v>2041</v>
      </c>
      <c r="B1228" s="259">
        <v>2034</v>
      </c>
      <c r="C1228" s="260" t="str">
        <f t="shared" si="18"/>
        <v>2041_2034</v>
      </c>
      <c r="D1228" s="261">
        <v>1.5352489091427128E-2</v>
      </c>
      <c r="E1228" s="261">
        <v>2.3339759948252537E-2</v>
      </c>
      <c r="F1228" s="261">
        <v>5.0556555560096299E-3</v>
      </c>
      <c r="G1228" s="261">
        <v>1.76323552985408E-3</v>
      </c>
      <c r="H1228" s="261">
        <v>8.6123335980212608E-3</v>
      </c>
      <c r="I1228" s="261">
        <v>1.7462614947001898E-2</v>
      </c>
      <c r="J1228" s="261">
        <v>6.9579896627164003E-4</v>
      </c>
      <c r="K1228" s="261">
        <v>4.79220721599389E-4</v>
      </c>
      <c r="L1228" s="261">
        <v>2.0000005732018801E-3</v>
      </c>
      <c r="M1228" s="261">
        <v>2.0000005732018801E-3</v>
      </c>
      <c r="N1228" s="261">
        <v>1.5750004513964799E-2</v>
      </c>
      <c r="O1228" s="261">
        <v>1.5750004513964799E-2</v>
      </c>
      <c r="P1228" s="261">
        <v>7.2725990796425896E-4</v>
      </c>
    </row>
    <row r="1229" spans="1:16" x14ac:dyDescent="0.25">
      <c r="A1229" s="259">
        <v>2041</v>
      </c>
      <c r="B1229" s="259">
        <v>2035</v>
      </c>
      <c r="C1229" s="260" t="str">
        <f t="shared" si="18"/>
        <v>2041_2035</v>
      </c>
      <c r="D1229" s="261">
        <v>1.5352145537606389E-2</v>
      </c>
      <c r="E1229" s="261">
        <v>2.3330078505250953E-2</v>
      </c>
      <c r="F1229" s="261">
        <v>4.7799516068719097E-3</v>
      </c>
      <c r="G1229" s="261">
        <v>1.71812967893737E-3</v>
      </c>
      <c r="H1229" s="261">
        <v>8.2410364908231497E-3</v>
      </c>
      <c r="I1229" s="261">
        <v>1.6404041141101899E-2</v>
      </c>
      <c r="J1229" s="261">
        <v>6.6462514229887598E-4</v>
      </c>
      <c r="K1229" s="261">
        <v>4.79122100316098E-4</v>
      </c>
      <c r="L1229" s="261">
        <v>2.0000005732018801E-3</v>
      </c>
      <c r="M1229" s="261">
        <v>2.0000005732018801E-3</v>
      </c>
      <c r="N1229" s="261">
        <v>1.5750004513964799E-2</v>
      </c>
      <c r="O1229" s="261">
        <v>1.5750004513964799E-2</v>
      </c>
      <c r="P1229" s="261">
        <v>6.9467654200324098E-4</v>
      </c>
    </row>
    <row r="1230" spans="1:16" x14ac:dyDescent="0.25">
      <c r="A1230" s="259">
        <v>2041</v>
      </c>
      <c r="B1230" s="259">
        <v>2036</v>
      </c>
      <c r="C1230" s="260" t="str">
        <f t="shared" si="18"/>
        <v>2041_2036</v>
      </c>
      <c r="D1230" s="261">
        <v>1.5354273220042158E-2</v>
      </c>
      <c r="E1230" s="261">
        <v>2.3323784312562181E-2</v>
      </c>
      <c r="F1230" s="261">
        <v>4.4968675617715701E-3</v>
      </c>
      <c r="G1230" s="261">
        <v>1.67172639842918E-3</v>
      </c>
      <c r="H1230" s="261">
        <v>7.8569610382902295E-3</v>
      </c>
      <c r="I1230" s="261">
        <v>1.53636993286287E-2</v>
      </c>
      <c r="J1230" s="261">
        <v>6.3221284651604004E-4</v>
      </c>
      <c r="K1230" s="261">
        <v>4.7928243040708599E-4</v>
      </c>
      <c r="L1230" s="261">
        <v>2.0000005732018801E-3</v>
      </c>
      <c r="M1230" s="261">
        <v>2.0000005732018801E-3</v>
      </c>
      <c r="N1230" s="261">
        <v>1.5750004513964799E-2</v>
      </c>
      <c r="O1230" s="261">
        <v>1.5750004513964799E-2</v>
      </c>
      <c r="P1230" s="261">
        <v>6.6079870603253797E-4</v>
      </c>
    </row>
    <row r="1231" spans="1:16" x14ac:dyDescent="0.25">
      <c r="A1231" s="259">
        <v>2041</v>
      </c>
      <c r="B1231" s="259">
        <v>2037</v>
      </c>
      <c r="C1231" s="260" t="str">
        <f t="shared" si="18"/>
        <v>2041_2037</v>
      </c>
      <c r="D1231" s="261">
        <v>1.5356148583750614E-2</v>
      </c>
      <c r="E1231" s="261">
        <v>2.3318306416053113E-2</v>
      </c>
      <c r="F1231" s="261">
        <v>4.2001187389060996E-3</v>
      </c>
      <c r="G1231" s="261">
        <v>1.62306557010097E-3</v>
      </c>
      <c r="H1231" s="261">
        <v>7.4546188411966302E-3</v>
      </c>
      <c r="I1231" s="261">
        <v>1.43457901283764E-2</v>
      </c>
      <c r="J1231" s="261">
        <v>5.98273347371125E-4</v>
      </c>
      <c r="K1231" s="261">
        <v>4.7942864872622698E-4</v>
      </c>
      <c r="L1231" s="261">
        <v>2.0000005732018801E-3</v>
      </c>
      <c r="M1231" s="261">
        <v>2.0000005732018801E-3</v>
      </c>
      <c r="N1231" s="261">
        <v>1.5750004513964799E-2</v>
      </c>
      <c r="O1231" s="261">
        <v>1.5750004513964799E-2</v>
      </c>
      <c r="P1231" s="261">
        <v>6.2532461334058602E-4</v>
      </c>
    </row>
    <row r="1232" spans="1:16" x14ac:dyDescent="0.25">
      <c r="A1232" s="259">
        <v>2041</v>
      </c>
      <c r="B1232" s="259">
        <v>2038</v>
      </c>
      <c r="C1232" s="260" t="str">
        <f t="shared" si="18"/>
        <v>2041_2038</v>
      </c>
      <c r="D1232" s="261">
        <v>1.5363477864428715E-2</v>
      </c>
      <c r="E1232" s="261">
        <v>2.3319456929525407E-2</v>
      </c>
      <c r="F1232" s="261">
        <v>3.8991894061470101E-3</v>
      </c>
      <c r="G1232" s="261">
        <v>1.57392246113753E-3</v>
      </c>
      <c r="H1232" s="261">
        <v>7.0427982718847997E-3</v>
      </c>
      <c r="I1232" s="261">
        <v>1.3355877801129901E-2</v>
      </c>
      <c r="J1232" s="261">
        <v>5.6326367457137396E-4</v>
      </c>
      <c r="K1232" s="261">
        <v>4.8010730082724898E-4</v>
      </c>
      <c r="L1232" s="261">
        <v>2.0000005732018801E-3</v>
      </c>
      <c r="M1232" s="261">
        <v>2.0000005732018801E-3</v>
      </c>
      <c r="N1232" s="261">
        <v>1.5750004513964799E-2</v>
      </c>
      <c r="O1232" s="261">
        <v>1.5750004513964799E-2</v>
      </c>
      <c r="P1232" s="261">
        <v>5.8873195848995396E-4</v>
      </c>
    </row>
    <row r="1233" spans="1:16" x14ac:dyDescent="0.25">
      <c r="A1233" s="259">
        <v>2041</v>
      </c>
      <c r="B1233" s="259">
        <v>2039</v>
      </c>
      <c r="C1233" s="260" t="str">
        <f t="shared" si="18"/>
        <v>2041_2039</v>
      </c>
      <c r="D1233" s="261">
        <v>1.5382634178066793E-2</v>
      </c>
      <c r="E1233" s="261">
        <v>2.3332719770204614E-2</v>
      </c>
      <c r="F1233" s="261">
        <v>3.60067273946404E-3</v>
      </c>
      <c r="G1233" s="261">
        <v>1.5258516586541099E-3</v>
      </c>
      <c r="H1233" s="261">
        <v>6.6286189082118601E-3</v>
      </c>
      <c r="I1233" s="261">
        <v>1.2398635003682599E-2</v>
      </c>
      <c r="J1233" s="261">
        <v>5.2756120090230202E-4</v>
      </c>
      <c r="K1233" s="261">
        <v>4.8191130423855098E-4</v>
      </c>
      <c r="L1233" s="261">
        <v>2.0000005732018801E-3</v>
      </c>
      <c r="M1233" s="261">
        <v>2.0000005732018801E-3</v>
      </c>
      <c r="N1233" s="261">
        <v>1.5750004513964799E-2</v>
      </c>
      <c r="O1233" s="261">
        <v>1.5750004513964799E-2</v>
      </c>
      <c r="P1233" s="261">
        <v>5.5141517738894704E-4</v>
      </c>
    </row>
    <row r="1234" spans="1:16" x14ac:dyDescent="0.25">
      <c r="A1234" s="259">
        <v>2041</v>
      </c>
      <c r="B1234" s="259">
        <v>2040</v>
      </c>
      <c r="C1234" s="260" t="str">
        <f t="shared" si="18"/>
        <v>2041_2040</v>
      </c>
      <c r="D1234" s="261">
        <v>1.5412808927912939E-2</v>
      </c>
      <c r="E1234" s="261">
        <v>2.3354014846866531E-2</v>
      </c>
      <c r="F1234" s="261">
        <v>3.2956618481335001E-3</v>
      </c>
      <c r="G1234" s="261">
        <v>1.4775048540181699E-3</v>
      </c>
      <c r="H1234" s="261">
        <v>6.2050333494438501E-3</v>
      </c>
      <c r="I1234" s="261">
        <v>1.1477041000724299E-2</v>
      </c>
      <c r="J1234" s="261">
        <v>4.9079614751961105E-4</v>
      </c>
      <c r="K1234" s="261">
        <v>4.8464696973949902E-4</v>
      </c>
      <c r="L1234" s="261">
        <v>2.0000005732018801E-3</v>
      </c>
      <c r="M1234" s="261">
        <v>2.0000005732018801E-3</v>
      </c>
      <c r="N1234" s="261">
        <v>1.5750004513964799E-2</v>
      </c>
      <c r="O1234" s="261">
        <v>1.5750004513964799E-2</v>
      </c>
      <c r="P1234" s="261">
        <v>5.1298777143479897E-4</v>
      </c>
    </row>
    <row r="1235" spans="1:16" x14ac:dyDescent="0.25">
      <c r="A1235" s="259">
        <v>2041</v>
      </c>
      <c r="B1235" s="259">
        <v>2041</v>
      </c>
      <c r="C1235" s="260" t="str">
        <f t="shared" si="18"/>
        <v>2041_2041</v>
      </c>
      <c r="D1235" s="261">
        <v>1.5452943905100458E-2</v>
      </c>
      <c r="E1235" s="261">
        <v>2.3383939762197319E-2</v>
      </c>
      <c r="F1235" s="261">
        <v>2.9796385900199402E-3</v>
      </c>
      <c r="G1235" s="261">
        <v>1.42861467542036E-3</v>
      </c>
      <c r="H1235" s="261">
        <v>5.7685758586781804E-3</v>
      </c>
      <c r="I1235" s="261">
        <v>1.05927117022507E-2</v>
      </c>
      <c r="J1235" s="261">
        <v>4.5277038504331702E-4</v>
      </c>
      <c r="K1235" s="261">
        <v>4.8825325411617002E-4</v>
      </c>
      <c r="L1235" s="261">
        <v>2.0000005732018801E-3</v>
      </c>
      <c r="M1235" s="261">
        <v>2.0000005732018801E-3</v>
      </c>
      <c r="N1235" s="261">
        <v>1.5750004513964799E-2</v>
      </c>
      <c r="O1235" s="261">
        <v>1.5750004513964799E-2</v>
      </c>
      <c r="P1235" s="261">
        <v>4.7324265271614802E-4</v>
      </c>
    </row>
    <row r="1236" spans="1:16" x14ac:dyDescent="0.25">
      <c r="A1236" s="259">
        <v>2042</v>
      </c>
      <c r="B1236" s="259">
        <v>1998</v>
      </c>
      <c r="C1236" s="260" t="str">
        <f t="shared" si="18"/>
        <v>2042_1998</v>
      </c>
      <c r="D1236" s="261">
        <v>2.8231411177714924E-2</v>
      </c>
      <c r="E1236" s="261">
        <v>4.5648354329555274E-2</v>
      </c>
      <c r="F1236" s="261">
        <v>8.88357460245804E-2</v>
      </c>
      <c r="G1236" s="261">
        <v>0.23124054886588599</v>
      </c>
      <c r="H1236" s="261">
        <v>1.7122084492010801</v>
      </c>
      <c r="I1236" s="261">
        <v>0.662788518465106</v>
      </c>
      <c r="J1236" s="261">
        <v>5.2035010661266201E-2</v>
      </c>
      <c r="K1236" s="261">
        <v>3.04933142957512E-3</v>
      </c>
      <c r="L1236" s="261">
        <v>2.0000005732018801E-3</v>
      </c>
      <c r="M1236" s="261">
        <v>2.0000005732018801E-3</v>
      </c>
      <c r="N1236" s="261">
        <v>1.5750004513964799E-2</v>
      </c>
      <c r="O1236" s="261">
        <v>1.5750004513964799E-2</v>
      </c>
      <c r="P1236" s="261">
        <v>5.4387802941428601E-2</v>
      </c>
    </row>
    <row r="1237" spans="1:16" x14ac:dyDescent="0.25">
      <c r="A1237" s="259">
        <v>2042</v>
      </c>
      <c r="B1237" s="259">
        <v>1999</v>
      </c>
      <c r="C1237" s="260" t="str">
        <f t="shared" si="18"/>
        <v>2042_1999</v>
      </c>
      <c r="D1237" s="261">
        <v>2.8276863727202489E-2</v>
      </c>
      <c r="E1237" s="261">
        <v>4.4591560456632033E-2</v>
      </c>
      <c r="F1237" s="261">
        <v>8.8974326874283999E-2</v>
      </c>
      <c r="G1237" s="261">
        <v>0.131649430418602</v>
      </c>
      <c r="H1237" s="261">
        <v>1.7125002027528</v>
      </c>
      <c r="I1237" s="261">
        <v>0.41832741642291799</v>
      </c>
      <c r="J1237" s="261">
        <v>5.2116183570984097E-2</v>
      </c>
      <c r="K1237" s="261">
        <v>3.0525116082861098E-3</v>
      </c>
      <c r="L1237" s="261">
        <v>2.0000005732018801E-3</v>
      </c>
      <c r="M1237" s="261">
        <v>2.0000005732018801E-3</v>
      </c>
      <c r="N1237" s="261">
        <v>1.5750004513964799E-2</v>
      </c>
      <c r="O1237" s="261">
        <v>1.5750004513964799E-2</v>
      </c>
      <c r="P1237" s="261">
        <v>5.4472646129924501E-2</v>
      </c>
    </row>
    <row r="1238" spans="1:16" x14ac:dyDescent="0.25">
      <c r="A1238" s="259">
        <v>2042</v>
      </c>
      <c r="B1238" s="259">
        <v>2000</v>
      </c>
      <c r="C1238" s="260" t="str">
        <f t="shared" ref="C1238:C1301" si="19">CONCATENATE(A1238,"_",B1238)</f>
        <v>2042_2000</v>
      </c>
      <c r="D1238" s="261">
        <v>2.8269075129852422E-2</v>
      </c>
      <c r="E1238" s="261">
        <v>4.4817504831933599E-2</v>
      </c>
      <c r="F1238" s="261">
        <v>8.9037325758541702E-2</v>
      </c>
      <c r="G1238" s="261">
        <v>3.9945489077167003E-2</v>
      </c>
      <c r="H1238" s="261">
        <v>1.71123768848141</v>
      </c>
      <c r="I1238" s="261">
        <v>0.19342584610173799</v>
      </c>
      <c r="J1238" s="261">
        <v>5.2153084793303897E-2</v>
      </c>
      <c r="K1238" s="261">
        <v>3.0493574189775401E-3</v>
      </c>
      <c r="L1238" s="261">
        <v>2.0000005732018801E-3</v>
      </c>
      <c r="M1238" s="261">
        <v>2.0000005732018801E-3</v>
      </c>
      <c r="N1238" s="261">
        <v>1.5750004513964799E-2</v>
      </c>
      <c r="O1238" s="261">
        <v>1.5750004513964799E-2</v>
      </c>
      <c r="P1238" s="261">
        <v>5.4511215861770802E-2</v>
      </c>
    </row>
    <row r="1239" spans="1:16" x14ac:dyDescent="0.25">
      <c r="A1239" s="259">
        <v>2042</v>
      </c>
      <c r="B1239" s="259">
        <v>2001</v>
      </c>
      <c r="C1239" s="260" t="str">
        <f t="shared" si="19"/>
        <v>2042_2001</v>
      </c>
      <c r="D1239" s="261">
        <v>2.8199239829021037E-2</v>
      </c>
      <c r="E1239" s="261">
        <v>4.4554407457169397E-2</v>
      </c>
      <c r="F1239" s="261">
        <v>8.8794306492504499E-2</v>
      </c>
      <c r="G1239" s="261">
        <v>3.7588797670830301E-2</v>
      </c>
      <c r="H1239" s="261">
        <v>1.71291426718246</v>
      </c>
      <c r="I1239" s="261">
        <v>0.184771589504269</v>
      </c>
      <c r="J1239" s="261">
        <v>5.2010737701451502E-2</v>
      </c>
      <c r="K1239" s="261">
        <v>3.0459118478698998E-3</v>
      </c>
      <c r="L1239" s="261">
        <v>2.0000005732018801E-3</v>
      </c>
      <c r="M1239" s="261">
        <v>2.0000005732018801E-3</v>
      </c>
      <c r="N1239" s="261">
        <v>1.5750004513964799E-2</v>
      </c>
      <c r="O1239" s="261">
        <v>1.5750004513964799E-2</v>
      </c>
      <c r="P1239" s="261">
        <v>5.4362432466080697E-2</v>
      </c>
    </row>
    <row r="1240" spans="1:16" x14ac:dyDescent="0.25">
      <c r="A1240" s="259">
        <v>2042</v>
      </c>
      <c r="B1240" s="259">
        <v>2002</v>
      </c>
      <c r="C1240" s="260" t="str">
        <f t="shared" si="19"/>
        <v>2042_2002</v>
      </c>
      <c r="D1240" s="261">
        <v>2.820020358963261E-2</v>
      </c>
      <c r="E1240" s="261">
        <v>4.4324648693959356E-2</v>
      </c>
      <c r="F1240" s="261">
        <v>8.8635216426733804E-2</v>
      </c>
      <c r="G1240" s="261">
        <v>3.6355644264334797E-2</v>
      </c>
      <c r="H1240" s="261">
        <v>1.7183465137204601</v>
      </c>
      <c r="I1240" s="261">
        <v>0.179859067143011</v>
      </c>
      <c r="J1240" s="261">
        <v>5.1917551640221202E-2</v>
      </c>
      <c r="K1240" s="261">
        <v>3.05004870328491E-3</v>
      </c>
      <c r="L1240" s="261">
        <v>2.0000005732018801E-3</v>
      </c>
      <c r="M1240" s="261">
        <v>2.0000005732018801E-3</v>
      </c>
      <c r="N1240" s="261">
        <v>1.5750004513964799E-2</v>
      </c>
      <c r="O1240" s="261">
        <v>1.5750004513964799E-2</v>
      </c>
      <c r="P1240" s="261">
        <v>5.4265032944668702E-2</v>
      </c>
    </row>
    <row r="1241" spans="1:16" x14ac:dyDescent="0.25">
      <c r="A1241" s="259">
        <v>2042</v>
      </c>
      <c r="B1241" s="259">
        <v>2003</v>
      </c>
      <c r="C1241" s="260" t="str">
        <f t="shared" si="19"/>
        <v>2042_2003</v>
      </c>
      <c r="D1241" s="261">
        <v>2.8121942597663253E-2</v>
      </c>
      <c r="E1241" s="261">
        <v>4.4273148300559097E-2</v>
      </c>
      <c r="F1241" s="261">
        <v>8.8413543260975294E-2</v>
      </c>
      <c r="G1241" s="261">
        <v>3.2805642841590599E-2</v>
      </c>
      <c r="H1241" s="261">
        <v>1.71886452690784</v>
      </c>
      <c r="I1241" s="261">
        <v>0.164533600656628</v>
      </c>
      <c r="J1241" s="261">
        <v>5.1787707899837998E-2</v>
      </c>
      <c r="K1241" s="261">
        <v>3.05448533975387E-3</v>
      </c>
      <c r="L1241" s="261">
        <v>2.0000005732018801E-3</v>
      </c>
      <c r="M1241" s="261">
        <v>2.0000005732018801E-3</v>
      </c>
      <c r="N1241" s="261">
        <v>1.5750004513964799E-2</v>
      </c>
      <c r="O1241" s="261">
        <v>1.5750004513964799E-2</v>
      </c>
      <c r="P1241" s="261">
        <v>5.4129318246518399E-2</v>
      </c>
    </row>
    <row r="1242" spans="1:16" x14ac:dyDescent="0.25">
      <c r="A1242" s="259">
        <v>2042</v>
      </c>
      <c r="B1242" s="259">
        <v>2004</v>
      </c>
      <c r="C1242" s="260" t="str">
        <f t="shared" si="19"/>
        <v>2042_2004</v>
      </c>
      <c r="D1242" s="261">
        <v>2.8284946516786567E-2</v>
      </c>
      <c r="E1242" s="261">
        <v>4.5824452806766891E-2</v>
      </c>
      <c r="F1242" s="261">
        <v>8.9108760873053902E-2</v>
      </c>
      <c r="G1242" s="261">
        <v>7.8473570246179892E-3</v>
      </c>
      <c r="H1242" s="261">
        <v>1.7131337535204201</v>
      </c>
      <c r="I1242" s="261">
        <v>3.5025590690817003E-2</v>
      </c>
      <c r="J1242" s="261">
        <v>5.2194927487394599E-2</v>
      </c>
      <c r="K1242" s="261">
        <v>2.03490919315098E-4</v>
      </c>
      <c r="L1242" s="261">
        <v>2.0000005732018801E-3</v>
      </c>
      <c r="M1242" s="261">
        <v>2.0000005732018801E-3</v>
      </c>
      <c r="N1242" s="261">
        <v>1.5750004513964799E-2</v>
      </c>
      <c r="O1242" s="261">
        <v>1.5750004513964799E-2</v>
      </c>
      <c r="P1242" s="261">
        <v>5.4554950496814102E-2</v>
      </c>
    </row>
    <row r="1243" spans="1:16" x14ac:dyDescent="0.25">
      <c r="A1243" s="259">
        <v>2042</v>
      </c>
      <c r="B1243" s="259">
        <v>2005</v>
      </c>
      <c r="C1243" s="260" t="str">
        <f t="shared" si="19"/>
        <v>2042_2005</v>
      </c>
      <c r="D1243" s="261">
        <v>2.7101206952878397E-2</v>
      </c>
      <c r="E1243" s="261">
        <v>4.3703568262286496E-2</v>
      </c>
      <c r="F1243" s="261">
        <v>8.9002336037089194E-2</v>
      </c>
      <c r="G1243" s="261">
        <v>7.3505374321656998E-3</v>
      </c>
      <c r="H1243" s="261">
        <v>1.7128584540177101</v>
      </c>
      <c r="I1243" s="261">
        <v>3.4463987533603899E-2</v>
      </c>
      <c r="J1243" s="261">
        <v>5.2132589771757998E-2</v>
      </c>
      <c r="K1243" s="261">
        <v>2.0331610117245899E-4</v>
      </c>
      <c r="L1243" s="261">
        <v>2.0000005732018801E-3</v>
      </c>
      <c r="M1243" s="261">
        <v>2.0000005732018801E-3</v>
      </c>
      <c r="N1243" s="261">
        <v>1.5750004513964799E-2</v>
      </c>
      <c r="O1243" s="261">
        <v>1.5750004513964799E-2</v>
      </c>
      <c r="P1243" s="261">
        <v>5.4489794146295997E-2</v>
      </c>
    </row>
    <row r="1244" spans="1:16" x14ac:dyDescent="0.25">
      <c r="A1244" s="259">
        <v>2042</v>
      </c>
      <c r="B1244" s="259">
        <v>2006</v>
      </c>
      <c r="C1244" s="260" t="str">
        <f t="shared" si="19"/>
        <v>2042_2006</v>
      </c>
      <c r="D1244" s="261">
        <v>2.7580921290524897E-2</v>
      </c>
      <c r="E1244" s="261">
        <v>4.4026857498994938E-2</v>
      </c>
      <c r="F1244" s="261">
        <v>8.9023139920592201E-2</v>
      </c>
      <c r="G1244" s="261">
        <v>6.5335185475240698E-3</v>
      </c>
      <c r="H1244" s="261">
        <v>1.71135978380403</v>
      </c>
      <c r="I1244" s="261">
        <v>2.97378838186978E-2</v>
      </c>
      <c r="J1244" s="261">
        <v>5.2144775522970997E-2</v>
      </c>
      <c r="K1244" s="261">
        <v>2.03267169732378E-4</v>
      </c>
      <c r="L1244" s="261">
        <v>2.0000005732018801E-3</v>
      </c>
      <c r="M1244" s="261">
        <v>2.0000005732018801E-3</v>
      </c>
      <c r="N1244" s="261">
        <v>1.5750004513964799E-2</v>
      </c>
      <c r="O1244" s="261">
        <v>1.5750004513964799E-2</v>
      </c>
      <c r="P1244" s="261">
        <v>5.4502530883105298E-2</v>
      </c>
    </row>
    <row r="1245" spans="1:16" x14ac:dyDescent="0.25">
      <c r="A1245" s="259">
        <v>2042</v>
      </c>
      <c r="B1245" s="259">
        <v>2007</v>
      </c>
      <c r="C1245" s="260" t="str">
        <f t="shared" si="19"/>
        <v>2042_2007</v>
      </c>
      <c r="D1245" s="261">
        <v>2.6442064075942961E-2</v>
      </c>
      <c r="E1245" s="261">
        <v>4.2516562867854338E-2</v>
      </c>
      <c r="F1245" s="261">
        <v>8.8357077621385102E-2</v>
      </c>
      <c r="G1245" s="261">
        <v>6.6831227039096204E-3</v>
      </c>
      <c r="H1245" s="261">
        <v>1.7031995287816399</v>
      </c>
      <c r="I1245" s="261">
        <v>3.3037029541130497E-2</v>
      </c>
      <c r="J1245" s="261">
        <v>5.1754633486782997E-2</v>
      </c>
      <c r="K1245" s="261">
        <v>2.0351869288994301E-4</v>
      </c>
      <c r="L1245" s="261">
        <v>2.0000005732018801E-3</v>
      </c>
      <c r="M1245" s="261">
        <v>2.0000005732018801E-3</v>
      </c>
      <c r="N1245" s="261">
        <v>1.5750004513964799E-2</v>
      </c>
      <c r="O1245" s="261">
        <v>1.5750004513964799E-2</v>
      </c>
      <c r="P1245" s="261">
        <v>5.4094748355270603E-2</v>
      </c>
    </row>
    <row r="1246" spans="1:16" x14ac:dyDescent="0.25">
      <c r="A1246" s="259">
        <v>2042</v>
      </c>
      <c r="B1246" s="259">
        <v>2008</v>
      </c>
      <c r="C1246" s="260" t="str">
        <f t="shared" si="19"/>
        <v>2042_2008</v>
      </c>
      <c r="D1246" s="261">
        <v>2.5873949891520837E-2</v>
      </c>
      <c r="E1246" s="261">
        <v>4.1138369787732644E-2</v>
      </c>
      <c r="F1246" s="261">
        <v>1.8538110774384001E-2</v>
      </c>
      <c r="G1246" s="261">
        <v>6.3609902394779197E-3</v>
      </c>
      <c r="H1246" s="261">
        <v>3.5817521982543003E-2</v>
      </c>
      <c r="I1246" s="261">
        <v>3.3505880068883498E-2</v>
      </c>
      <c r="J1246" s="261">
        <v>6.0306811546623701E-3</v>
      </c>
      <c r="K1246" s="261">
        <v>2.32379678854418E-4</v>
      </c>
      <c r="L1246" s="261">
        <v>2.0000005732018801E-3</v>
      </c>
      <c r="M1246" s="261">
        <v>2.0000005732018801E-3</v>
      </c>
      <c r="N1246" s="261">
        <v>1.5750004513964799E-2</v>
      </c>
      <c r="O1246" s="261">
        <v>1.5750004513964799E-2</v>
      </c>
      <c r="P1246" s="261">
        <v>6.3033617957249204E-3</v>
      </c>
    </row>
    <row r="1247" spans="1:16" x14ac:dyDescent="0.25">
      <c r="A1247" s="259">
        <v>2042</v>
      </c>
      <c r="B1247" s="259">
        <v>2009</v>
      </c>
      <c r="C1247" s="260" t="str">
        <f t="shared" si="19"/>
        <v>2042_2009</v>
      </c>
      <c r="D1247" s="261">
        <v>2.5296242051757789E-2</v>
      </c>
      <c r="E1247" s="261">
        <v>4.0146582413671444E-2</v>
      </c>
      <c r="F1247" s="261">
        <v>1.8460011385195398E-2</v>
      </c>
      <c r="G1247" s="261">
        <v>6.1320226093118197E-3</v>
      </c>
      <c r="H1247" s="261">
        <v>3.5582888468867299E-2</v>
      </c>
      <c r="I1247" s="261">
        <v>3.2655120726111403E-2</v>
      </c>
      <c r="J1247" s="261">
        <v>5.9948354879992803E-3</v>
      </c>
      <c r="K1247" s="261">
        <v>2.6107209314054898E-4</v>
      </c>
      <c r="L1247" s="261">
        <v>2.0000005732018801E-3</v>
      </c>
      <c r="M1247" s="261">
        <v>2.0000005732018801E-3</v>
      </c>
      <c r="N1247" s="261">
        <v>1.5750004513964799E-2</v>
      </c>
      <c r="O1247" s="261">
        <v>1.5750004513964799E-2</v>
      </c>
      <c r="P1247" s="261">
        <v>6.2658953470781098E-3</v>
      </c>
    </row>
    <row r="1248" spans="1:16" x14ac:dyDescent="0.25">
      <c r="A1248" s="259">
        <v>2042</v>
      </c>
      <c r="B1248" s="259">
        <v>2010</v>
      </c>
      <c r="C1248" s="260" t="str">
        <f t="shared" si="19"/>
        <v>2042_2010</v>
      </c>
      <c r="D1248" s="261">
        <v>2.4014368131060667E-2</v>
      </c>
      <c r="E1248" s="261">
        <v>3.797553979015994E-2</v>
      </c>
      <c r="F1248" s="261">
        <v>1.8510909958950501E-2</v>
      </c>
      <c r="G1248" s="261">
        <v>5.9158792893448204E-3</v>
      </c>
      <c r="H1248" s="261">
        <v>3.5638768952757201E-2</v>
      </c>
      <c r="I1248" s="261">
        <v>3.2600993639153301E-2</v>
      </c>
      <c r="J1248" s="261">
        <v>6.0014940653626801E-3</v>
      </c>
      <c r="K1248" s="261">
        <v>3.1781269367567398E-4</v>
      </c>
      <c r="L1248" s="261">
        <v>2.0000005732018801E-3</v>
      </c>
      <c r="M1248" s="261">
        <v>2.0000005732018801E-3</v>
      </c>
      <c r="N1248" s="261">
        <v>1.5750004513964799E-2</v>
      </c>
      <c r="O1248" s="261">
        <v>1.5750004513964799E-2</v>
      </c>
      <c r="P1248" s="261">
        <v>6.2728549957628901E-3</v>
      </c>
    </row>
    <row r="1249" spans="1:16" x14ac:dyDescent="0.25">
      <c r="A1249" s="259">
        <v>2042</v>
      </c>
      <c r="B1249" s="259">
        <v>2011</v>
      </c>
      <c r="C1249" s="260" t="str">
        <f t="shared" si="19"/>
        <v>2042_2011</v>
      </c>
      <c r="D1249" s="261">
        <v>2.4838701762965047E-2</v>
      </c>
      <c r="E1249" s="261">
        <v>3.9170656505273571E-2</v>
      </c>
      <c r="F1249" s="261">
        <v>1.8330162939055102E-2</v>
      </c>
      <c r="G1249" s="261">
        <v>6.3266242579546996E-3</v>
      </c>
      <c r="H1249" s="261">
        <v>3.5487124254503302E-2</v>
      </c>
      <c r="I1249" s="261">
        <v>3.1884707088029103E-2</v>
      </c>
      <c r="J1249" s="261">
        <v>5.9874025465323196E-3</v>
      </c>
      <c r="K1249" s="261">
        <v>4.3127953012938902E-4</v>
      </c>
      <c r="L1249" s="261">
        <v>2.0000005732018801E-3</v>
      </c>
      <c r="M1249" s="261">
        <v>2.0000005732018801E-3</v>
      </c>
      <c r="N1249" s="261">
        <v>1.5750004513964799E-2</v>
      </c>
      <c r="O1249" s="261">
        <v>1.5750004513964799E-2</v>
      </c>
      <c r="P1249" s="261">
        <v>6.2581263209812096E-3</v>
      </c>
    </row>
    <row r="1250" spans="1:16" x14ac:dyDescent="0.25">
      <c r="A1250" s="259">
        <v>2042</v>
      </c>
      <c r="B1250" s="259">
        <v>2012</v>
      </c>
      <c r="C1250" s="260" t="str">
        <f t="shared" si="19"/>
        <v>2042_2012</v>
      </c>
      <c r="D1250" s="261">
        <v>2.2699399700414694E-2</v>
      </c>
      <c r="E1250" s="261">
        <v>3.5731481016812679E-2</v>
      </c>
      <c r="F1250" s="261">
        <v>1.8263150006741301E-2</v>
      </c>
      <c r="G1250" s="261">
        <v>5.8312810429026196E-3</v>
      </c>
      <c r="H1250" s="261">
        <v>3.5422174672535299E-2</v>
      </c>
      <c r="I1250" s="261">
        <v>3.2400603239083801E-2</v>
      </c>
      <c r="J1250" s="261">
        <v>5.9816009229565498E-3</v>
      </c>
      <c r="K1250" s="261">
        <v>6.2914770066864901E-4</v>
      </c>
      <c r="L1250" s="261">
        <v>2.0000005732018801E-3</v>
      </c>
      <c r="M1250" s="261">
        <v>2.0000005732018801E-3</v>
      </c>
      <c r="N1250" s="261">
        <v>1.5750004513964799E-2</v>
      </c>
      <c r="O1250" s="261">
        <v>1.5750004513964799E-2</v>
      </c>
      <c r="P1250" s="261">
        <v>6.2520623737316603E-3</v>
      </c>
    </row>
    <row r="1251" spans="1:16" x14ac:dyDescent="0.25">
      <c r="A1251" s="259">
        <v>2042</v>
      </c>
      <c r="B1251" s="259">
        <v>2013</v>
      </c>
      <c r="C1251" s="260" t="str">
        <f t="shared" si="19"/>
        <v>2042_2013</v>
      </c>
      <c r="D1251" s="261">
        <v>2.200689265529546E-2</v>
      </c>
      <c r="E1251" s="261">
        <v>3.4662541371817311E-2</v>
      </c>
      <c r="F1251" s="261">
        <v>1.79867669101384E-2</v>
      </c>
      <c r="G1251" s="261">
        <v>5.6091132199795803E-3</v>
      </c>
      <c r="H1251" s="261">
        <v>3.5140823776071001E-2</v>
      </c>
      <c r="I1251" s="261">
        <v>3.23960725871646E-2</v>
      </c>
      <c r="J1251" s="261">
        <v>5.9498573466494602E-3</v>
      </c>
      <c r="K1251" s="261">
        <v>9.4092288901118201E-4</v>
      </c>
      <c r="L1251" s="261">
        <v>2.0000005732018801E-3</v>
      </c>
      <c r="M1251" s="261">
        <v>2.0000005732018801E-3</v>
      </c>
      <c r="N1251" s="261">
        <v>1.5750004513964799E-2</v>
      </c>
      <c r="O1251" s="261">
        <v>1.5750004513964799E-2</v>
      </c>
      <c r="P1251" s="261">
        <v>6.2188834937639903E-3</v>
      </c>
    </row>
    <row r="1252" spans="1:16" x14ac:dyDescent="0.25">
      <c r="A1252" s="259">
        <v>2042</v>
      </c>
      <c r="B1252" s="259">
        <v>2014</v>
      </c>
      <c r="C1252" s="260" t="str">
        <f t="shared" si="19"/>
        <v>2042_2014</v>
      </c>
      <c r="D1252" s="261">
        <v>2.2105078750813842E-2</v>
      </c>
      <c r="E1252" s="261">
        <v>3.4640185151839357E-2</v>
      </c>
      <c r="F1252" s="261">
        <v>1.8287144531317901E-2</v>
      </c>
      <c r="G1252" s="261">
        <v>5.7903643940482299E-3</v>
      </c>
      <c r="H1252" s="261">
        <v>3.54602829505406E-2</v>
      </c>
      <c r="I1252" s="261">
        <v>3.1882620657244197E-2</v>
      </c>
      <c r="J1252" s="261">
        <v>5.9874650754959801E-3</v>
      </c>
      <c r="K1252" s="261">
        <v>1.3129913579195201E-3</v>
      </c>
      <c r="L1252" s="261">
        <v>2.0000005732018801E-3</v>
      </c>
      <c r="M1252" s="261">
        <v>2.0000005732018801E-3</v>
      </c>
      <c r="N1252" s="261">
        <v>1.5750004513964799E-2</v>
      </c>
      <c r="O1252" s="261">
        <v>1.5750004513964799E-2</v>
      </c>
      <c r="P1252" s="261">
        <v>6.25819167722713E-3</v>
      </c>
    </row>
    <row r="1253" spans="1:16" x14ac:dyDescent="0.25">
      <c r="A1253" s="259">
        <v>2042</v>
      </c>
      <c r="B1253" s="259">
        <v>2015</v>
      </c>
      <c r="C1253" s="260" t="str">
        <f t="shared" si="19"/>
        <v>2042_2015</v>
      </c>
      <c r="D1253" s="261">
        <v>2.1642564740532312E-2</v>
      </c>
      <c r="E1253" s="261">
        <v>3.3945205362363728E-2</v>
      </c>
      <c r="F1253" s="261">
        <v>1.8128887627546001E-2</v>
      </c>
      <c r="G1253" s="261">
        <v>5.61587955947842E-3</v>
      </c>
      <c r="H1253" s="261">
        <v>3.5293099906581499E-2</v>
      </c>
      <c r="I1253" s="261">
        <v>3.1649359219397197E-2</v>
      </c>
      <c r="J1253" s="261">
        <v>5.9682523776761901E-3</v>
      </c>
      <c r="K1253" s="261">
        <v>1.6581445940879499E-3</v>
      </c>
      <c r="L1253" s="261">
        <v>2.0000005732018801E-3</v>
      </c>
      <c r="M1253" s="261">
        <v>2.0000005732018801E-3</v>
      </c>
      <c r="N1253" s="261">
        <v>1.5750004513964799E-2</v>
      </c>
      <c r="O1253" s="261">
        <v>1.5750004513964799E-2</v>
      </c>
      <c r="P1253" s="261">
        <v>6.2381102664670202E-3</v>
      </c>
    </row>
    <row r="1254" spans="1:16" x14ac:dyDescent="0.25">
      <c r="A1254" s="259">
        <v>2042</v>
      </c>
      <c r="B1254" s="259">
        <v>2016</v>
      </c>
      <c r="C1254" s="260" t="str">
        <f t="shared" si="19"/>
        <v>2042_2016</v>
      </c>
      <c r="D1254" s="261">
        <v>2.1176452413948586E-2</v>
      </c>
      <c r="E1254" s="261">
        <v>3.287853293729915E-2</v>
      </c>
      <c r="F1254" s="261">
        <v>1.86776808817859E-2</v>
      </c>
      <c r="G1254" s="261">
        <v>5.55382942623215E-3</v>
      </c>
      <c r="H1254" s="261">
        <v>3.5890383408675099E-2</v>
      </c>
      <c r="I1254" s="261">
        <v>3.1241246033767999E-2</v>
      </c>
      <c r="J1254" s="261">
        <v>6.0360657435343896E-3</v>
      </c>
      <c r="K1254" s="261">
        <v>1.9081427304517601E-3</v>
      </c>
      <c r="L1254" s="261">
        <v>2.0000005732018801E-3</v>
      </c>
      <c r="M1254" s="261">
        <v>2.0000005732018801E-3</v>
      </c>
      <c r="N1254" s="261">
        <v>1.5750004513964799E-2</v>
      </c>
      <c r="O1254" s="261">
        <v>1.5750004513964799E-2</v>
      </c>
      <c r="P1254" s="261">
        <v>6.30898985181197E-3</v>
      </c>
    </row>
    <row r="1255" spans="1:16" x14ac:dyDescent="0.25">
      <c r="A1255" s="259">
        <v>2042</v>
      </c>
      <c r="B1255" s="259">
        <v>2017</v>
      </c>
      <c r="C1255" s="260" t="str">
        <f t="shared" si="19"/>
        <v>2042_2017</v>
      </c>
      <c r="D1255" s="261">
        <v>2.0445493785976668E-2</v>
      </c>
      <c r="E1255" s="261">
        <v>3.1795683431650727E-2</v>
      </c>
      <c r="F1255" s="261">
        <v>1.8409146348791101E-2</v>
      </c>
      <c r="G1255" s="261">
        <v>5.51184746667198E-3</v>
      </c>
      <c r="H1255" s="261">
        <v>3.5617530172966497E-2</v>
      </c>
      <c r="I1255" s="261">
        <v>3.1175004509466302E-2</v>
      </c>
      <c r="J1255" s="261">
        <v>5.9933434779843699E-3</v>
      </c>
      <c r="K1255" s="261">
        <v>2.03821075467616E-3</v>
      </c>
      <c r="L1255" s="261">
        <v>2.0000005732018801E-3</v>
      </c>
      <c r="M1255" s="261">
        <v>2.0000005732018801E-3</v>
      </c>
      <c r="N1255" s="261">
        <v>1.5750004513964799E-2</v>
      </c>
      <c r="O1255" s="261">
        <v>1.5750004513964799E-2</v>
      </c>
      <c r="P1255" s="261">
        <v>6.26433587499102E-3</v>
      </c>
    </row>
    <row r="1256" spans="1:16" x14ac:dyDescent="0.25">
      <c r="A1256" s="259">
        <v>2042</v>
      </c>
      <c r="B1256" s="259">
        <v>2018</v>
      </c>
      <c r="C1256" s="260" t="str">
        <f t="shared" si="19"/>
        <v>2042_2018</v>
      </c>
      <c r="D1256" s="261">
        <v>1.9816893967760603E-2</v>
      </c>
      <c r="E1256" s="261">
        <v>3.0765584549945772E-2</v>
      </c>
      <c r="F1256" s="261">
        <v>1.83369894141839E-2</v>
      </c>
      <c r="G1256" s="261">
        <v>5.0965492397302796E-3</v>
      </c>
      <c r="H1256" s="261">
        <v>3.55435778537126E-2</v>
      </c>
      <c r="I1256" s="261">
        <v>2.9505843562333E-2</v>
      </c>
      <c r="J1256" s="261">
        <v>5.9682401404125996E-3</v>
      </c>
      <c r="K1256" s="261">
        <v>2.1226537021169101E-3</v>
      </c>
      <c r="L1256" s="261">
        <v>2.0000005732018801E-3</v>
      </c>
      <c r="M1256" s="261">
        <v>2.0000005732018801E-3</v>
      </c>
      <c r="N1256" s="261">
        <v>1.5750004513964799E-2</v>
      </c>
      <c r="O1256" s="261">
        <v>1.5750004513964799E-2</v>
      </c>
      <c r="P1256" s="261">
        <v>6.2380974758886702E-3</v>
      </c>
    </row>
    <row r="1257" spans="1:16" x14ac:dyDescent="0.25">
      <c r="A1257" s="259">
        <v>2042</v>
      </c>
      <c r="B1257" s="259">
        <v>2019</v>
      </c>
      <c r="C1257" s="260" t="str">
        <f t="shared" si="19"/>
        <v>2042_2019</v>
      </c>
      <c r="D1257" s="261">
        <v>1.9188421935562743E-2</v>
      </c>
      <c r="E1257" s="261">
        <v>2.9738945854649007E-2</v>
      </c>
      <c r="F1257" s="261">
        <v>1.8246205601382699E-2</v>
      </c>
      <c r="G1257" s="261">
        <v>4.7019097950539704E-3</v>
      </c>
      <c r="H1257" s="261">
        <v>3.54513461497898E-2</v>
      </c>
      <c r="I1257" s="261">
        <v>2.7977863540309299E-2</v>
      </c>
      <c r="J1257" s="261">
        <v>5.9349623237637504E-3</v>
      </c>
      <c r="K1257" s="261">
        <v>2.0047351531138598E-3</v>
      </c>
      <c r="L1257" s="261">
        <v>2.0000005732018801E-3</v>
      </c>
      <c r="M1257" s="261">
        <v>2.0000005732018801E-3</v>
      </c>
      <c r="N1257" s="261">
        <v>1.5750004513964799E-2</v>
      </c>
      <c r="O1257" s="261">
        <v>1.5750004513964799E-2</v>
      </c>
      <c r="P1257" s="261">
        <v>6.20331498403908E-3</v>
      </c>
    </row>
    <row r="1258" spans="1:16" x14ac:dyDescent="0.25">
      <c r="A1258" s="259">
        <v>2042</v>
      </c>
      <c r="B1258" s="259">
        <v>2020</v>
      </c>
      <c r="C1258" s="260" t="str">
        <f t="shared" si="19"/>
        <v>2042_2020</v>
      </c>
      <c r="D1258" s="261">
        <v>1.8560600259799553E-2</v>
      </c>
      <c r="E1258" s="261">
        <v>2.8722009151265042E-2</v>
      </c>
      <c r="F1258" s="261">
        <v>1.8130046166905601E-2</v>
      </c>
      <c r="G1258" s="261">
        <v>4.2517059364540503E-3</v>
      </c>
      <c r="H1258" s="261">
        <v>3.5332206649885498E-2</v>
      </c>
      <c r="I1258" s="261">
        <v>2.64432210675918E-2</v>
      </c>
      <c r="J1258" s="261">
        <v>5.8924356402420197E-3</v>
      </c>
      <c r="K1258" s="261">
        <v>1.43811035042777E-3</v>
      </c>
      <c r="L1258" s="261">
        <v>2.0000005732018801E-3</v>
      </c>
      <c r="M1258" s="261">
        <v>2.0000005732018801E-3</v>
      </c>
      <c r="N1258" s="261">
        <v>1.5750004513964799E-2</v>
      </c>
      <c r="O1258" s="261">
        <v>1.5750004513964799E-2</v>
      </c>
      <c r="P1258" s="261">
        <v>6.1588654325978598E-3</v>
      </c>
    </row>
    <row r="1259" spans="1:16" x14ac:dyDescent="0.25">
      <c r="A1259" s="259">
        <v>2042</v>
      </c>
      <c r="B1259" s="259">
        <v>2021</v>
      </c>
      <c r="C1259" s="260" t="str">
        <f t="shared" si="19"/>
        <v>2042_2021</v>
      </c>
      <c r="D1259" s="261">
        <v>1.7932643009569073E-2</v>
      </c>
      <c r="E1259" s="261">
        <v>2.770677503439958E-2</v>
      </c>
      <c r="F1259" s="261">
        <v>7.5329222287636296E-3</v>
      </c>
      <c r="G1259" s="261">
        <v>3.8416491351644902E-3</v>
      </c>
      <c r="H1259" s="261">
        <v>1.19255808242511E-2</v>
      </c>
      <c r="I1259" s="261">
        <v>2.5745106299706999E-2</v>
      </c>
      <c r="J1259" s="261">
        <v>9.7350551097517401E-4</v>
      </c>
      <c r="K1259" s="261">
        <v>8.9334091795484599E-4</v>
      </c>
      <c r="L1259" s="261">
        <v>2.0000005732018801E-3</v>
      </c>
      <c r="M1259" s="261">
        <v>2.0000005732018801E-3</v>
      </c>
      <c r="N1259" s="261">
        <v>1.5750004513964799E-2</v>
      </c>
      <c r="O1259" s="261">
        <v>1.5750004513964799E-2</v>
      </c>
      <c r="P1259" s="261">
        <v>1.01752311031474E-3</v>
      </c>
    </row>
    <row r="1260" spans="1:16" x14ac:dyDescent="0.25">
      <c r="A1260" s="259">
        <v>2042</v>
      </c>
      <c r="B1260" s="259">
        <v>2022</v>
      </c>
      <c r="C1260" s="260" t="str">
        <f t="shared" si="19"/>
        <v>2042_2022</v>
      </c>
      <c r="D1260" s="261">
        <v>1.7285243295122026E-2</v>
      </c>
      <c r="E1260" s="261">
        <v>2.6667308945119594E-2</v>
      </c>
      <c r="F1260" s="261">
        <v>7.4408490376430599E-3</v>
      </c>
      <c r="G1260" s="261">
        <v>3.4883694564143601E-3</v>
      </c>
      <c r="H1260" s="261">
        <v>1.18046617446556E-2</v>
      </c>
      <c r="I1260" s="261">
        <v>2.5180393571647499E-2</v>
      </c>
      <c r="J1260" s="261">
        <v>9.6343891814031502E-4</v>
      </c>
      <c r="K1260" s="261">
        <v>8.9331512623357795E-4</v>
      </c>
      <c r="L1260" s="261">
        <v>2.0000005732018801E-3</v>
      </c>
      <c r="M1260" s="261">
        <v>2.0000005732018801E-3</v>
      </c>
      <c r="N1260" s="261">
        <v>1.5750004513964799E-2</v>
      </c>
      <c r="O1260" s="261">
        <v>1.5750004513964799E-2</v>
      </c>
      <c r="P1260" s="261">
        <v>1.0070013508217299E-3</v>
      </c>
    </row>
    <row r="1261" spans="1:16" x14ac:dyDescent="0.25">
      <c r="A1261" s="259">
        <v>2042</v>
      </c>
      <c r="B1261" s="259">
        <v>2023</v>
      </c>
      <c r="C1261" s="260" t="str">
        <f t="shared" si="19"/>
        <v>2042_2023</v>
      </c>
      <c r="D1261" s="261">
        <v>1.6637728838052264E-2</v>
      </c>
      <c r="E1261" s="261">
        <v>2.5631219065898377E-2</v>
      </c>
      <c r="F1261" s="261">
        <v>7.3353488501078298E-3</v>
      </c>
      <c r="G1261" s="261">
        <v>3.0539509407841998E-3</v>
      </c>
      <c r="H1261" s="261">
        <v>1.1665718935863399E-2</v>
      </c>
      <c r="I1261" s="261">
        <v>2.5055695259564699E-2</v>
      </c>
      <c r="J1261" s="261">
        <v>9.5186262903860803E-4</v>
      </c>
      <c r="K1261" s="261">
        <v>8.93276564498547E-4</v>
      </c>
      <c r="L1261" s="261">
        <v>2.0000005732018801E-3</v>
      </c>
      <c r="M1261" s="261">
        <v>2.0000005732018801E-3</v>
      </c>
      <c r="N1261" s="261">
        <v>1.5750004513964799E-2</v>
      </c>
      <c r="O1261" s="261">
        <v>1.5750004513964799E-2</v>
      </c>
      <c r="P1261" s="261">
        <v>9.9490163329587393E-4</v>
      </c>
    </row>
    <row r="1262" spans="1:16" x14ac:dyDescent="0.25">
      <c r="A1262" s="259">
        <v>2042</v>
      </c>
      <c r="B1262" s="259">
        <v>2024</v>
      </c>
      <c r="C1262" s="260" t="str">
        <f t="shared" si="19"/>
        <v>2042_2024</v>
      </c>
      <c r="D1262" s="261">
        <v>1.5990929932957126E-2</v>
      </c>
      <c r="E1262" s="261">
        <v>2.4594343761384547E-2</v>
      </c>
      <c r="F1262" s="261">
        <v>7.2188582844823603E-3</v>
      </c>
      <c r="G1262" s="261">
        <v>2.6029091945654198E-3</v>
      </c>
      <c r="H1262" s="261">
        <v>1.15107426180105E-2</v>
      </c>
      <c r="I1262" s="261">
        <v>2.5954274707339801E-2</v>
      </c>
      <c r="J1262" s="261">
        <v>9.3887868762307998E-4</v>
      </c>
      <c r="K1262" s="261">
        <v>8.9336693955440198E-4</v>
      </c>
      <c r="L1262" s="261">
        <v>2.0000005732018801E-3</v>
      </c>
      <c r="M1262" s="261">
        <v>2.0000005732018801E-3</v>
      </c>
      <c r="N1262" s="261">
        <v>1.5750004513964799E-2</v>
      </c>
      <c r="O1262" s="261">
        <v>1.5750004513964799E-2</v>
      </c>
      <c r="P1262" s="261">
        <v>9.81330615664923E-4</v>
      </c>
    </row>
    <row r="1263" spans="1:16" x14ac:dyDescent="0.25">
      <c r="A1263" s="259">
        <v>2042</v>
      </c>
      <c r="B1263" s="259">
        <v>2025</v>
      </c>
      <c r="C1263" s="260" t="str">
        <f t="shared" si="19"/>
        <v>2042_2025</v>
      </c>
      <c r="D1263" s="261">
        <v>1.5343522838595532E-2</v>
      </c>
      <c r="E1263" s="261">
        <v>2.3558089251373617E-2</v>
      </c>
      <c r="F1263" s="261">
        <v>7.0878644128359904E-3</v>
      </c>
      <c r="G1263" s="261">
        <v>2.09670196871552E-3</v>
      </c>
      <c r="H1263" s="261">
        <v>1.1336529194303301E-2</v>
      </c>
      <c r="I1263" s="261">
        <v>2.76975291454227E-2</v>
      </c>
      <c r="J1263" s="261">
        <v>9.2430440185150003E-4</v>
      </c>
      <c r="K1263" s="261">
        <v>8.9335972260552005E-4</v>
      </c>
      <c r="L1263" s="261">
        <v>2.0000005732018801E-3</v>
      </c>
      <c r="M1263" s="261">
        <v>2.0000005732018801E-3</v>
      </c>
      <c r="N1263" s="261">
        <v>1.5750004513964799E-2</v>
      </c>
      <c r="O1263" s="261">
        <v>1.5750004513964799E-2</v>
      </c>
      <c r="P1263" s="261">
        <v>9.6609734536318799E-4</v>
      </c>
    </row>
    <row r="1264" spans="1:16" x14ac:dyDescent="0.25">
      <c r="A1264" s="259">
        <v>2042</v>
      </c>
      <c r="B1264" s="259">
        <v>2026</v>
      </c>
      <c r="C1264" s="260" t="str">
        <f t="shared" si="19"/>
        <v>2042_2026</v>
      </c>
      <c r="D1264" s="261">
        <v>1.5344246396994042E-2</v>
      </c>
      <c r="E1264" s="261">
        <v>2.3530650732724215E-2</v>
      </c>
      <c r="F1264" s="261">
        <v>6.9421561231656301E-3</v>
      </c>
      <c r="G1264" s="261">
        <v>2.07303157616319E-3</v>
      </c>
      <c r="H1264" s="261">
        <v>1.1143327570414099E-2</v>
      </c>
      <c r="I1264" s="261">
        <v>2.6810472508074501E-2</v>
      </c>
      <c r="J1264" s="261">
        <v>9.0816888374574195E-4</v>
      </c>
      <c r="K1264" s="261">
        <v>7.6256083286426195E-4</v>
      </c>
      <c r="L1264" s="261">
        <v>2.0000005732018801E-3</v>
      </c>
      <c r="M1264" s="261">
        <v>2.0000005732018801E-3</v>
      </c>
      <c r="N1264" s="261">
        <v>1.5750004513964799E-2</v>
      </c>
      <c r="O1264" s="261">
        <v>1.5750004513964799E-2</v>
      </c>
      <c r="P1264" s="261">
        <v>9.4923225072898797E-4</v>
      </c>
    </row>
    <row r="1265" spans="1:16" x14ac:dyDescent="0.25">
      <c r="A1265" s="259">
        <v>2042</v>
      </c>
      <c r="B1265" s="259">
        <v>2027</v>
      </c>
      <c r="C1265" s="260" t="str">
        <f t="shared" si="19"/>
        <v>2042_2027</v>
      </c>
      <c r="D1265" s="261">
        <v>1.5344765461036058E-2</v>
      </c>
      <c r="E1265" s="261">
        <v>2.3504151863888652E-2</v>
      </c>
      <c r="F1265" s="261">
        <v>6.7826469397347898E-3</v>
      </c>
      <c r="G1265" s="261">
        <v>2.0470492596327398E-3</v>
      </c>
      <c r="H1265" s="261">
        <v>1.0931787628307E-2</v>
      </c>
      <c r="I1265" s="261">
        <v>2.5873387518874601E-2</v>
      </c>
      <c r="J1265" s="261">
        <v>8.9050643539227399E-4</v>
      </c>
      <c r="K1265" s="261">
        <v>6.0996838926553301E-4</v>
      </c>
      <c r="L1265" s="261">
        <v>2.0000005732018801E-3</v>
      </c>
      <c r="M1265" s="261">
        <v>2.0000005732018801E-3</v>
      </c>
      <c r="N1265" s="261">
        <v>1.5750004513964799E-2</v>
      </c>
      <c r="O1265" s="261">
        <v>1.5750004513964799E-2</v>
      </c>
      <c r="P1265" s="261">
        <v>9.3077118483692999E-4</v>
      </c>
    </row>
    <row r="1266" spans="1:16" x14ac:dyDescent="0.25">
      <c r="A1266" s="259">
        <v>2042</v>
      </c>
      <c r="B1266" s="259">
        <v>2028</v>
      </c>
      <c r="C1266" s="260" t="str">
        <f t="shared" si="19"/>
        <v>2042_2028</v>
      </c>
      <c r="D1266" s="261">
        <v>1.5345397773595516E-2</v>
      </c>
      <c r="E1266" s="261">
        <v>2.347909696379636E-2</v>
      </c>
      <c r="F1266" s="261">
        <v>6.6107100228381E-3</v>
      </c>
      <c r="G1266" s="261">
        <v>2.0189477019012299E-3</v>
      </c>
      <c r="H1266" s="261">
        <v>1.0702707958482299E-2</v>
      </c>
      <c r="I1266" s="261">
        <v>2.4893896191725499E-2</v>
      </c>
      <c r="J1266" s="261">
        <v>8.7134598397380601E-4</v>
      </c>
      <c r="K1266" s="261">
        <v>4.7920823669717299E-4</v>
      </c>
      <c r="L1266" s="261">
        <v>2.0000005732018801E-3</v>
      </c>
      <c r="M1266" s="261">
        <v>2.0000005732018801E-3</v>
      </c>
      <c r="N1266" s="261">
        <v>1.5750004513964799E-2</v>
      </c>
      <c r="O1266" s="261">
        <v>1.5750004513964799E-2</v>
      </c>
      <c r="P1266" s="261">
        <v>9.1074438282856302E-4</v>
      </c>
    </row>
    <row r="1267" spans="1:16" x14ac:dyDescent="0.25">
      <c r="A1267" s="259">
        <v>2042</v>
      </c>
      <c r="B1267" s="259">
        <v>2029</v>
      </c>
      <c r="C1267" s="260" t="str">
        <f t="shared" si="19"/>
        <v>2042_2029</v>
      </c>
      <c r="D1267" s="261">
        <v>1.5346080459940044E-2</v>
      </c>
      <c r="E1267" s="261">
        <v>2.3455180652372433E-2</v>
      </c>
      <c r="F1267" s="261">
        <v>6.4259936041588901E-3</v>
      </c>
      <c r="G1267" s="261">
        <v>1.9887010484223701E-3</v>
      </c>
      <c r="H1267" s="261">
        <v>1.04562141517011E-2</v>
      </c>
      <c r="I1267" s="261">
        <v>2.3879110962787199E-2</v>
      </c>
      <c r="J1267" s="261">
        <v>8.5071017559619402E-4</v>
      </c>
      <c r="K1267" s="261">
        <v>4.7916474531309398E-4</v>
      </c>
      <c r="L1267" s="261">
        <v>2.0000005732018801E-3</v>
      </c>
      <c r="M1267" s="261">
        <v>2.0000005732018801E-3</v>
      </c>
      <c r="N1267" s="261">
        <v>1.5750004513964799E-2</v>
      </c>
      <c r="O1267" s="261">
        <v>1.5750004513964799E-2</v>
      </c>
      <c r="P1267" s="261">
        <v>8.8917551476615795E-4</v>
      </c>
    </row>
    <row r="1268" spans="1:16" x14ac:dyDescent="0.25">
      <c r="A1268" s="259">
        <v>2042</v>
      </c>
      <c r="B1268" s="259">
        <v>2030</v>
      </c>
      <c r="C1268" s="260" t="str">
        <f t="shared" si="19"/>
        <v>2042_2030</v>
      </c>
      <c r="D1268" s="261">
        <v>1.5347046574982081E-2</v>
      </c>
      <c r="E1268" s="261">
        <v>2.343241380508522E-2</v>
      </c>
      <c r="F1268" s="261">
        <v>6.2288138979590402E-3</v>
      </c>
      <c r="G1268" s="261">
        <v>1.95632638134339E-3</v>
      </c>
      <c r="H1268" s="261">
        <v>1.01922897423981E-2</v>
      </c>
      <c r="I1268" s="261">
        <v>2.2836698549307699E-2</v>
      </c>
      <c r="J1268" s="261">
        <v>8.2858873440999495E-4</v>
      </c>
      <c r="K1268" s="261">
        <v>4.79139276740842E-4</v>
      </c>
      <c r="L1268" s="261">
        <v>2.0000005732018801E-3</v>
      </c>
      <c r="M1268" s="261">
        <v>2.0000005732018801E-3</v>
      </c>
      <c r="N1268" s="261">
        <v>1.5750004513964799E-2</v>
      </c>
      <c r="O1268" s="261">
        <v>1.5750004513964799E-2</v>
      </c>
      <c r="P1268" s="261">
        <v>8.6605384017196096E-4</v>
      </c>
    </row>
    <row r="1269" spans="1:16" x14ac:dyDescent="0.25">
      <c r="A1269" s="259">
        <v>2042</v>
      </c>
      <c r="B1269" s="259">
        <v>2031</v>
      </c>
      <c r="C1269" s="260" t="str">
        <f t="shared" si="19"/>
        <v>2042_2031</v>
      </c>
      <c r="D1269" s="261">
        <v>1.5347922019961857E-2</v>
      </c>
      <c r="E1269" s="261">
        <v>2.3410491029765525E-2</v>
      </c>
      <c r="F1269" s="261">
        <v>6.0184076683639396E-3</v>
      </c>
      <c r="G1269" s="261">
        <v>1.92175522045553E-3</v>
      </c>
      <c r="H1269" s="261">
        <v>9.9105390279753992E-3</v>
      </c>
      <c r="I1269" s="261">
        <v>2.1773365241337401E-2</v>
      </c>
      <c r="J1269" s="261">
        <v>8.0497264905609505E-4</v>
      </c>
      <c r="K1269" s="261">
        <v>4.7910745699441198E-4</v>
      </c>
      <c r="L1269" s="261">
        <v>2.0000005732018801E-3</v>
      </c>
      <c r="M1269" s="261">
        <v>2.0000005732018801E-3</v>
      </c>
      <c r="N1269" s="261">
        <v>1.5750004513964799E-2</v>
      </c>
      <c r="O1269" s="261">
        <v>1.5750004513964799E-2</v>
      </c>
      <c r="P1269" s="261">
        <v>8.4136994023318505E-4</v>
      </c>
    </row>
    <row r="1270" spans="1:16" x14ac:dyDescent="0.25">
      <c r="A1270" s="259">
        <v>2042</v>
      </c>
      <c r="B1270" s="259">
        <v>2032</v>
      </c>
      <c r="C1270" s="260" t="str">
        <f t="shared" si="19"/>
        <v>2042_2032</v>
      </c>
      <c r="D1270" s="261">
        <v>1.5348983554624466E-2</v>
      </c>
      <c r="E1270" s="261">
        <v>2.3389980210781498E-2</v>
      </c>
      <c r="F1270" s="261">
        <v>5.7965681862079798E-3</v>
      </c>
      <c r="G1270" s="261">
        <v>1.8851623814587399E-3</v>
      </c>
      <c r="H1270" s="261">
        <v>9.6120817421093199E-3</v>
      </c>
      <c r="I1270" s="261">
        <v>2.06974157209062E-2</v>
      </c>
      <c r="J1270" s="261">
        <v>7.7989892221821597E-4</v>
      </c>
      <c r="K1270" s="261">
        <v>4.7911340912325701E-4</v>
      </c>
      <c r="L1270" s="261">
        <v>2.0000005732018801E-3</v>
      </c>
      <c r="M1270" s="261">
        <v>2.0000005732018801E-3</v>
      </c>
      <c r="N1270" s="261">
        <v>1.5750004513964799E-2</v>
      </c>
      <c r="O1270" s="261">
        <v>1.5750004513964799E-2</v>
      </c>
      <c r="P1270" s="261">
        <v>8.1516249073071195E-4</v>
      </c>
    </row>
    <row r="1271" spans="1:16" x14ac:dyDescent="0.25">
      <c r="A1271" s="259">
        <v>2042</v>
      </c>
      <c r="B1271" s="259">
        <v>2033</v>
      </c>
      <c r="C1271" s="260" t="str">
        <f t="shared" si="19"/>
        <v>2042_2033</v>
      </c>
      <c r="D1271" s="261">
        <v>1.5350580348170079E-2</v>
      </c>
      <c r="E1271" s="261">
        <v>2.3370810859140674E-2</v>
      </c>
      <c r="F1271" s="261">
        <v>5.56316671519143E-3</v>
      </c>
      <c r="G1271" s="261">
        <v>1.8466199683847199E-3</v>
      </c>
      <c r="H1271" s="261">
        <v>9.2971744561685492E-3</v>
      </c>
      <c r="I1271" s="261">
        <v>1.96151821816699E-2</v>
      </c>
      <c r="J1271" s="261">
        <v>7.5339995193935403E-4</v>
      </c>
      <c r="K1271" s="261">
        <v>4.7917819752275903E-4</v>
      </c>
      <c r="L1271" s="261">
        <v>2.0000005732018801E-3</v>
      </c>
      <c r="M1271" s="261">
        <v>2.0000005732018801E-3</v>
      </c>
      <c r="N1271" s="261">
        <v>1.5750004513964799E-2</v>
      </c>
      <c r="O1271" s="261">
        <v>1.5750004513964799E-2</v>
      </c>
      <c r="P1271" s="261">
        <v>7.8746535460327903E-4</v>
      </c>
    </row>
    <row r="1272" spans="1:16" x14ac:dyDescent="0.25">
      <c r="A1272" s="259">
        <v>2042</v>
      </c>
      <c r="B1272" s="259">
        <v>2034</v>
      </c>
      <c r="C1272" s="260" t="str">
        <f t="shared" si="19"/>
        <v>2042_2034</v>
      </c>
      <c r="D1272" s="261">
        <v>1.5350432060330361E-2</v>
      </c>
      <c r="E1272" s="261">
        <v>2.3350980967623121E-2</v>
      </c>
      <c r="F1272" s="261">
        <v>5.3127042040687503E-3</v>
      </c>
      <c r="G1272" s="261">
        <v>1.80528249869718E-3</v>
      </c>
      <c r="H1272" s="261">
        <v>8.9609251982761297E-3</v>
      </c>
      <c r="I1272" s="261">
        <v>1.8532881105023699E-2</v>
      </c>
      <c r="J1272" s="261">
        <v>7.25208929844029E-4</v>
      </c>
      <c r="K1272" s="261">
        <v>4.7907379151271198E-4</v>
      </c>
      <c r="L1272" s="261">
        <v>2.0000005732018801E-3</v>
      </c>
      <c r="M1272" s="261">
        <v>2.0000005732018801E-3</v>
      </c>
      <c r="N1272" s="261">
        <v>1.5750004513964799E-2</v>
      </c>
      <c r="O1272" s="261">
        <v>1.5750004513964799E-2</v>
      </c>
      <c r="P1272" s="261">
        <v>7.5799965958461097E-4</v>
      </c>
    </row>
    <row r="1273" spans="1:16" x14ac:dyDescent="0.25">
      <c r="A1273" s="259">
        <v>2042</v>
      </c>
      <c r="B1273" s="259">
        <v>2035</v>
      </c>
      <c r="C1273" s="260" t="str">
        <f t="shared" si="19"/>
        <v>2042_2035</v>
      </c>
      <c r="D1273" s="261">
        <v>1.5351274088551208E-2</v>
      </c>
      <c r="E1273" s="261">
        <v>2.3341700389774678E-2</v>
      </c>
      <c r="F1273" s="261">
        <v>5.0528244508917198E-3</v>
      </c>
      <c r="G1273" s="261">
        <v>1.7628412061242099E-3</v>
      </c>
      <c r="H1273" s="261">
        <v>8.6099730585177704E-3</v>
      </c>
      <c r="I1273" s="261">
        <v>1.7462177990118299E-2</v>
      </c>
      <c r="J1273" s="261">
        <v>6.9567814404441705E-4</v>
      </c>
      <c r="K1273" s="261">
        <v>4.7909904903019199E-4</v>
      </c>
      <c r="L1273" s="261">
        <v>2.0000005732018801E-3</v>
      </c>
      <c r="M1273" s="261">
        <v>2.0000005732018801E-3</v>
      </c>
      <c r="N1273" s="261">
        <v>1.5750004513964799E-2</v>
      </c>
      <c r="O1273" s="261">
        <v>1.5750004513964799E-2</v>
      </c>
      <c r="P1273" s="261">
        <v>7.2713362269206103E-4</v>
      </c>
    </row>
    <row r="1274" spans="1:16" x14ac:dyDescent="0.25">
      <c r="A1274" s="259">
        <v>2042</v>
      </c>
      <c r="B1274" s="259">
        <v>2036</v>
      </c>
      <c r="C1274" s="260" t="str">
        <f t="shared" si="19"/>
        <v>2042_2036</v>
      </c>
      <c r="D1274" s="261">
        <v>1.5350940681132189E-2</v>
      </c>
      <c r="E1274" s="261">
        <v>2.333196811394907E-2</v>
      </c>
      <c r="F1274" s="261">
        <v>4.7773144304694096E-3</v>
      </c>
      <c r="G1274" s="261">
        <v>1.7177518754513299E-3</v>
      </c>
      <c r="H1274" s="261">
        <v>8.2388049411264101E-3</v>
      </c>
      <c r="I1274" s="261">
        <v>1.6403640613718101E-2</v>
      </c>
      <c r="J1274" s="261">
        <v>6.6451083350411902E-4</v>
      </c>
      <c r="K1274" s="261">
        <v>4.7900181736366401E-4</v>
      </c>
      <c r="L1274" s="261">
        <v>2.0000005732018801E-3</v>
      </c>
      <c r="M1274" s="261">
        <v>2.0000005732018801E-3</v>
      </c>
      <c r="N1274" s="261">
        <v>1.5750004513964799E-2</v>
      </c>
      <c r="O1274" s="261">
        <v>1.5750004513964799E-2</v>
      </c>
      <c r="P1274" s="261">
        <v>6.9455706467202397E-4</v>
      </c>
    </row>
    <row r="1275" spans="1:16" x14ac:dyDescent="0.25">
      <c r="A1275" s="259">
        <v>2042</v>
      </c>
      <c r="B1275" s="259">
        <v>2037</v>
      </c>
      <c r="C1275" s="260" t="str">
        <f t="shared" si="19"/>
        <v>2042_2037</v>
      </c>
      <c r="D1275" s="261">
        <v>1.5353095798807033E-2</v>
      </c>
      <c r="E1275" s="261">
        <v>2.3325614224341391E-2</v>
      </c>
      <c r="F1275" s="261">
        <v>4.4944057481717901E-3</v>
      </c>
      <c r="G1275" s="261">
        <v>1.6713628423942501E-3</v>
      </c>
      <c r="H1275" s="261">
        <v>7.8548552244166094E-3</v>
      </c>
      <c r="I1275" s="261">
        <v>1.5363338799079701E-2</v>
      </c>
      <c r="J1275" s="261">
        <v>6.3210544891975304E-4</v>
      </c>
      <c r="K1275" s="261">
        <v>4.79163748013576E-4</v>
      </c>
      <c r="L1275" s="261">
        <v>2.0000005732018801E-3</v>
      </c>
      <c r="M1275" s="261">
        <v>2.0000005732018801E-3</v>
      </c>
      <c r="N1275" s="261">
        <v>1.5750004513964799E-2</v>
      </c>
      <c r="O1275" s="261">
        <v>1.5750004513964799E-2</v>
      </c>
      <c r="P1275" s="261">
        <v>6.6068645239351703E-4</v>
      </c>
    </row>
    <row r="1276" spans="1:16" x14ac:dyDescent="0.25">
      <c r="A1276" s="259">
        <v>2042</v>
      </c>
      <c r="B1276" s="259">
        <v>2038</v>
      </c>
      <c r="C1276" s="260" t="str">
        <f t="shared" si="19"/>
        <v>2042_2038</v>
      </c>
      <c r="D1276" s="261">
        <v>1.5354959708744955E-2</v>
      </c>
      <c r="E1276" s="261">
        <v>2.3320073157542129E-2</v>
      </c>
      <c r="F1276" s="261">
        <v>4.1977849367843996E-3</v>
      </c>
      <c r="G1276" s="261">
        <v>1.6227086856958699E-3</v>
      </c>
      <c r="H1276" s="261">
        <v>7.4525853251504199E-3</v>
      </c>
      <c r="I1276" s="261">
        <v>1.43454525421749E-2</v>
      </c>
      <c r="J1276" s="261">
        <v>5.9816962531329297E-4</v>
      </c>
      <c r="K1276" s="261">
        <v>4.7930821996891701E-4</v>
      </c>
      <c r="L1276" s="261">
        <v>2.0000005732018801E-3</v>
      </c>
      <c r="M1276" s="261">
        <v>2.0000005732018801E-3</v>
      </c>
      <c r="N1276" s="261">
        <v>1.5750004513964799E-2</v>
      </c>
      <c r="O1276" s="261">
        <v>1.5750004513964799E-2</v>
      </c>
      <c r="P1276" s="261">
        <v>6.2521620143155899E-4</v>
      </c>
    </row>
    <row r="1277" spans="1:16" x14ac:dyDescent="0.25">
      <c r="A1277" s="259">
        <v>2042</v>
      </c>
      <c r="B1277" s="259">
        <v>2039</v>
      </c>
      <c r="C1277" s="260" t="str">
        <f t="shared" si="19"/>
        <v>2042_2039</v>
      </c>
      <c r="D1277" s="261">
        <v>1.5362288333802617E-2</v>
      </c>
      <c r="E1277" s="261">
        <v>2.3321169780680159E-2</v>
      </c>
      <c r="F1277" s="261">
        <v>3.8970353109644101E-3</v>
      </c>
      <c r="G1277" s="261">
        <v>1.57357735908649E-3</v>
      </c>
      <c r="H1277" s="261">
        <v>7.04087872275873E-3</v>
      </c>
      <c r="I1277" s="261">
        <v>1.3355579125031601E-2</v>
      </c>
      <c r="J1277" s="261">
        <v>5.6316573338807501E-4</v>
      </c>
      <c r="K1277" s="261">
        <v>4.7998682031625102E-4</v>
      </c>
      <c r="L1277" s="261">
        <v>2.0000005732018801E-3</v>
      </c>
      <c r="M1277" s="261">
        <v>2.0000005732018801E-3</v>
      </c>
      <c r="N1277" s="261">
        <v>1.5750004513964799E-2</v>
      </c>
      <c r="O1277" s="261">
        <v>1.5750004513964799E-2</v>
      </c>
      <c r="P1277" s="261">
        <v>5.8862958884095301E-4</v>
      </c>
    </row>
    <row r="1278" spans="1:16" x14ac:dyDescent="0.25">
      <c r="A1278" s="259">
        <v>2042</v>
      </c>
      <c r="B1278" s="259">
        <v>2040</v>
      </c>
      <c r="C1278" s="260" t="str">
        <f t="shared" si="19"/>
        <v>2042_2040</v>
      </c>
      <c r="D1278" s="261">
        <v>1.5381430568284027E-2</v>
      </c>
      <c r="E1278" s="261">
        <v>2.3334341401607998E-2</v>
      </c>
      <c r="F1278" s="261">
        <v>3.5986656165438802E-3</v>
      </c>
      <c r="G1278" s="261">
        <v>1.5255104474151001E-3</v>
      </c>
      <c r="H1278" s="261">
        <v>6.6267845439201903E-3</v>
      </c>
      <c r="I1278" s="261">
        <v>1.2398361105128999E-2</v>
      </c>
      <c r="J1278" s="261">
        <v>5.2746780506185203E-4</v>
      </c>
      <c r="K1278" s="261">
        <v>4.8178890341451998E-4</v>
      </c>
      <c r="L1278" s="261">
        <v>2.0000005732018801E-3</v>
      </c>
      <c r="M1278" s="261">
        <v>2.0000005732018801E-3</v>
      </c>
      <c r="N1278" s="261">
        <v>1.5750004513964799E-2</v>
      </c>
      <c r="O1278" s="261">
        <v>1.5750004513964799E-2</v>
      </c>
      <c r="P1278" s="261">
        <v>5.5131755860302902E-4</v>
      </c>
    </row>
    <row r="1279" spans="1:16" x14ac:dyDescent="0.25">
      <c r="A1279" s="259">
        <v>2042</v>
      </c>
      <c r="B1279" s="259">
        <v>2041</v>
      </c>
      <c r="C1279" s="260" t="str">
        <f t="shared" si="19"/>
        <v>2042_2041</v>
      </c>
      <c r="D1279" s="261">
        <v>1.5411563749385224E-2</v>
      </c>
      <c r="E1279" s="261">
        <v>2.3355537412677849E-2</v>
      </c>
      <c r="F1279" s="261">
        <v>3.2938015228658598E-3</v>
      </c>
      <c r="G1279" s="261">
        <v>1.4771644914639301E-3</v>
      </c>
      <c r="H1279" s="261">
        <v>6.2032798828075102E-3</v>
      </c>
      <c r="I1279" s="261">
        <v>1.14767819163024E-2</v>
      </c>
      <c r="J1279" s="261">
        <v>4.90707145274489E-4</v>
      </c>
      <c r="K1279" s="261">
        <v>4.8452123051225102E-4</v>
      </c>
      <c r="L1279" s="261">
        <v>2.0000005732018801E-3</v>
      </c>
      <c r="M1279" s="261">
        <v>2.0000005732018801E-3</v>
      </c>
      <c r="N1279" s="261">
        <v>1.5750004513964799E-2</v>
      </c>
      <c r="O1279" s="261">
        <v>1.5750004513964799E-2</v>
      </c>
      <c r="P1279" s="261">
        <v>5.1289474490309305E-4</v>
      </c>
    </row>
    <row r="1280" spans="1:16" x14ac:dyDescent="0.25">
      <c r="A1280" s="259">
        <v>2042</v>
      </c>
      <c r="B1280" s="259">
        <v>2042</v>
      </c>
      <c r="C1280" s="260" t="str">
        <f t="shared" si="19"/>
        <v>2042_2042</v>
      </c>
      <c r="D1280" s="261">
        <v>1.5451706287177231E-2</v>
      </c>
      <c r="E1280" s="261">
        <v>2.3385404719210544E-2</v>
      </c>
      <c r="F1280" s="261">
        <v>2.9779883903289801E-3</v>
      </c>
      <c r="G1280" s="261">
        <v>1.42828739076212E-3</v>
      </c>
      <c r="H1280" s="261">
        <v>5.7669647511627096E-3</v>
      </c>
      <c r="I1280" s="261">
        <v>1.05924760060453E-2</v>
      </c>
      <c r="J1280" s="261">
        <v>4.52689103773656E-4</v>
      </c>
      <c r="K1280" s="261">
        <v>4.88128249827502E-4</v>
      </c>
      <c r="L1280" s="261">
        <v>2.0000005732018801E-3</v>
      </c>
      <c r="M1280" s="261">
        <v>2.0000005732018801E-3</v>
      </c>
      <c r="N1280" s="261">
        <v>1.5750004513964799E-2</v>
      </c>
      <c r="O1280" s="261">
        <v>1.5750004513964799E-2</v>
      </c>
      <c r="P1280" s="261">
        <v>4.7315769626815401E-4</v>
      </c>
    </row>
    <row r="1281" spans="1:16" x14ac:dyDescent="0.25">
      <c r="A1281" s="259">
        <v>2043</v>
      </c>
      <c r="B1281" s="259">
        <v>1999</v>
      </c>
      <c r="C1281" s="260" t="str">
        <f t="shared" si="19"/>
        <v>2043_1999</v>
      </c>
      <c r="D1281" s="261">
        <v>2.8282655534975287E-2</v>
      </c>
      <c r="E1281" s="261">
        <v>4.484975374815741E-2</v>
      </c>
      <c r="F1281" s="261">
        <v>8.8999512081924401E-2</v>
      </c>
      <c r="G1281" s="261">
        <v>0.13170846877426201</v>
      </c>
      <c r="H1281" s="261">
        <v>1.71304851955948</v>
      </c>
      <c r="I1281" s="261">
        <v>0.41843505570356399</v>
      </c>
      <c r="J1281" s="261">
        <v>5.2130935656790903E-2</v>
      </c>
      <c r="K1281" s="261">
        <v>3.0535026481052301E-3</v>
      </c>
      <c r="L1281" s="261">
        <v>2.0000005732018801E-3</v>
      </c>
      <c r="M1281" s="261">
        <v>2.0000005732018801E-3</v>
      </c>
      <c r="N1281" s="261">
        <v>1.5750004513964799E-2</v>
      </c>
      <c r="O1281" s="261">
        <v>1.5750004513964799E-2</v>
      </c>
      <c r="P1281" s="261">
        <v>5.4488065239590197E-2</v>
      </c>
    </row>
    <row r="1282" spans="1:16" x14ac:dyDescent="0.25">
      <c r="A1282" s="259">
        <v>2043</v>
      </c>
      <c r="B1282" s="259">
        <v>2000</v>
      </c>
      <c r="C1282" s="260" t="str">
        <f t="shared" si="19"/>
        <v>2043_2000</v>
      </c>
      <c r="D1282" s="261">
        <v>2.8271961122066352E-2</v>
      </c>
      <c r="E1282" s="261">
        <v>4.5068447687901109E-2</v>
      </c>
      <c r="F1282" s="261">
        <v>8.9054667011088204E-2</v>
      </c>
      <c r="G1282" s="261">
        <v>3.9951894522928001E-2</v>
      </c>
      <c r="H1282" s="261">
        <v>1.7115928437307799</v>
      </c>
      <c r="I1282" s="261">
        <v>0.19347352703655901</v>
      </c>
      <c r="J1282" s="261">
        <v>5.2163242328997703E-2</v>
      </c>
      <c r="K1282" s="261">
        <v>3.0496215907160999E-3</v>
      </c>
      <c r="L1282" s="261">
        <v>2.0000005732018801E-3</v>
      </c>
      <c r="M1282" s="261">
        <v>2.0000005732018801E-3</v>
      </c>
      <c r="N1282" s="261">
        <v>1.5750004513964799E-2</v>
      </c>
      <c r="O1282" s="261">
        <v>1.5750004513964799E-2</v>
      </c>
      <c r="P1282" s="261">
        <v>5.4521832676155402E-2</v>
      </c>
    </row>
    <row r="1283" spans="1:16" x14ac:dyDescent="0.25">
      <c r="A1283" s="259">
        <v>2043</v>
      </c>
      <c r="B1283" s="259">
        <v>2001</v>
      </c>
      <c r="C1283" s="260" t="str">
        <f t="shared" si="19"/>
        <v>2043_2001</v>
      </c>
      <c r="D1283" s="261">
        <v>2.819793590796044E-2</v>
      </c>
      <c r="E1283" s="261">
        <v>4.4801255885309241E-2</v>
      </c>
      <c r="F1283" s="261">
        <v>8.8794183037478894E-2</v>
      </c>
      <c r="G1283" s="261">
        <v>3.7590177054523298E-2</v>
      </c>
      <c r="H1283" s="261">
        <v>1.71337743071696</v>
      </c>
      <c r="I1283" s="261">
        <v>0.184800314379509</v>
      </c>
      <c r="J1283" s="261">
        <v>5.2010665388403397E-2</v>
      </c>
      <c r="K1283" s="261">
        <v>3.0456182665811698E-3</v>
      </c>
      <c r="L1283" s="261">
        <v>2.0000005732018801E-3</v>
      </c>
      <c r="M1283" s="261">
        <v>2.0000005732018801E-3</v>
      </c>
      <c r="N1283" s="261">
        <v>1.5750004513964799E-2</v>
      </c>
      <c r="O1283" s="261">
        <v>1.5750004513964799E-2</v>
      </c>
      <c r="P1283" s="261">
        <v>5.4362356883357499E-2</v>
      </c>
    </row>
    <row r="1284" spans="1:16" x14ac:dyDescent="0.25">
      <c r="A1284" s="259">
        <v>2043</v>
      </c>
      <c r="B1284" s="259">
        <v>2002</v>
      </c>
      <c r="C1284" s="260" t="str">
        <f t="shared" si="19"/>
        <v>2043_2002</v>
      </c>
      <c r="D1284" s="261">
        <v>2.8197793173848278E-2</v>
      </c>
      <c r="E1284" s="261">
        <v>4.4557291252814206E-2</v>
      </c>
      <c r="F1284" s="261">
        <v>8.8628874420888903E-2</v>
      </c>
      <c r="G1284" s="261">
        <v>3.6349700033929198E-2</v>
      </c>
      <c r="H1284" s="261">
        <v>1.7186555757048301</v>
      </c>
      <c r="I1284" s="261">
        <v>0.179881605838666</v>
      </c>
      <c r="J1284" s="261">
        <v>5.1913836847961102E-2</v>
      </c>
      <c r="K1284" s="261">
        <v>3.0491925986375198E-3</v>
      </c>
      <c r="L1284" s="261">
        <v>2.0000005732018801E-3</v>
      </c>
      <c r="M1284" s="261">
        <v>2.0000005732018801E-3</v>
      </c>
      <c r="N1284" s="261">
        <v>1.5750004513964799E-2</v>
      </c>
      <c r="O1284" s="261">
        <v>1.5750004513964799E-2</v>
      </c>
      <c r="P1284" s="261">
        <v>5.4261150185986699E-2</v>
      </c>
    </row>
    <row r="1285" spans="1:16" x14ac:dyDescent="0.25">
      <c r="A1285" s="259">
        <v>2043</v>
      </c>
      <c r="B1285" s="259">
        <v>2003</v>
      </c>
      <c r="C1285" s="260" t="str">
        <f t="shared" si="19"/>
        <v>2043_2003</v>
      </c>
      <c r="D1285" s="261">
        <v>2.8123861453879039E-2</v>
      </c>
      <c r="E1285" s="261">
        <v>4.4497948801691195E-2</v>
      </c>
      <c r="F1285" s="261">
        <v>8.84287814344175E-2</v>
      </c>
      <c r="G1285" s="261">
        <v>3.2808754971881397E-2</v>
      </c>
      <c r="H1285" s="261">
        <v>1.71903415845552</v>
      </c>
      <c r="I1285" s="261">
        <v>0.16455973224928599</v>
      </c>
      <c r="J1285" s="261">
        <v>5.1796633569436298E-2</v>
      </c>
      <c r="K1285" s="261">
        <v>3.05444872867505E-3</v>
      </c>
      <c r="L1285" s="261">
        <v>2.0000005732018801E-3</v>
      </c>
      <c r="M1285" s="261">
        <v>2.0000005732018801E-3</v>
      </c>
      <c r="N1285" s="261">
        <v>1.5750004513964799E-2</v>
      </c>
      <c r="O1285" s="261">
        <v>1.5750004513964799E-2</v>
      </c>
      <c r="P1285" s="261">
        <v>5.4138647495288801E-2</v>
      </c>
    </row>
    <row r="1286" spans="1:16" x14ac:dyDescent="0.25">
      <c r="A1286" s="259">
        <v>2043</v>
      </c>
      <c r="B1286" s="259">
        <v>2004</v>
      </c>
      <c r="C1286" s="260" t="str">
        <f t="shared" si="19"/>
        <v>2043_2004</v>
      </c>
      <c r="D1286" s="261">
        <v>2.8287417496495687E-2</v>
      </c>
      <c r="E1286" s="261">
        <v>4.602976276753961E-2</v>
      </c>
      <c r="F1286" s="261">
        <v>8.9122667704577996E-2</v>
      </c>
      <c r="G1286" s="261">
        <v>7.8457260935848594E-3</v>
      </c>
      <c r="H1286" s="261">
        <v>1.71336118590384</v>
      </c>
      <c r="I1286" s="261">
        <v>3.5029385144497702E-2</v>
      </c>
      <c r="J1286" s="261">
        <v>5.2203073331370801E-2</v>
      </c>
      <c r="K1286" s="261">
        <v>2.0341913844336201E-4</v>
      </c>
      <c r="L1286" s="261">
        <v>2.0000005732018801E-3</v>
      </c>
      <c r="M1286" s="261">
        <v>2.0000005732018801E-3</v>
      </c>
      <c r="N1286" s="261">
        <v>1.5750004513964799E-2</v>
      </c>
      <c r="O1286" s="261">
        <v>1.5750004513964799E-2</v>
      </c>
      <c r="P1286" s="261">
        <v>5.4563464659708301E-2</v>
      </c>
    </row>
    <row r="1287" spans="1:16" x14ac:dyDescent="0.25">
      <c r="A1287" s="259">
        <v>2043</v>
      </c>
      <c r="B1287" s="259">
        <v>2005</v>
      </c>
      <c r="C1287" s="260" t="str">
        <f t="shared" si="19"/>
        <v>2043_2005</v>
      </c>
      <c r="D1287" s="261">
        <v>2.7108149947947486E-2</v>
      </c>
      <c r="E1287" s="261">
        <v>4.3892189406225829E-2</v>
      </c>
      <c r="F1287" s="261">
        <v>8.9034193382187293E-2</v>
      </c>
      <c r="G1287" s="261">
        <v>7.3509729220384698E-3</v>
      </c>
      <c r="H1287" s="261">
        <v>1.71313222870161</v>
      </c>
      <c r="I1287" s="261">
        <v>3.4466559669952102E-2</v>
      </c>
      <c r="J1287" s="261">
        <v>5.2151250022456699E-2</v>
      </c>
      <c r="K1287" s="261">
        <v>2.03314239635468E-4</v>
      </c>
      <c r="L1287" s="261">
        <v>2.0000005732018801E-3</v>
      </c>
      <c r="M1287" s="261">
        <v>2.0000005732018801E-3</v>
      </c>
      <c r="N1287" s="261">
        <v>1.5750004513964799E-2</v>
      </c>
      <c r="O1287" s="261">
        <v>1.5750004513964799E-2</v>
      </c>
      <c r="P1287" s="261">
        <v>5.45092981307276E-2</v>
      </c>
    </row>
    <row r="1288" spans="1:16" x14ac:dyDescent="0.25">
      <c r="A1288" s="259">
        <v>2043</v>
      </c>
      <c r="B1288" s="259">
        <v>2006</v>
      </c>
      <c r="C1288" s="260" t="str">
        <f t="shared" si="19"/>
        <v>2043_2006</v>
      </c>
      <c r="D1288" s="261">
        <v>2.7582996748187358E-2</v>
      </c>
      <c r="E1288" s="261">
        <v>4.4199421396721082E-2</v>
      </c>
      <c r="F1288" s="261">
        <v>8.9033580522763694E-2</v>
      </c>
      <c r="G1288" s="261">
        <v>6.5309007901945097E-3</v>
      </c>
      <c r="H1288" s="261">
        <v>1.7116699530520201</v>
      </c>
      <c r="I1288" s="261">
        <v>2.9738779042973E-2</v>
      </c>
      <c r="J1288" s="261">
        <v>5.2150891043688898E-2</v>
      </c>
      <c r="K1288" s="261">
        <v>2.03155437648672E-4</v>
      </c>
      <c r="L1288" s="261">
        <v>2.0000005732018801E-3</v>
      </c>
      <c r="M1288" s="261">
        <v>2.0000005732018801E-3</v>
      </c>
      <c r="N1288" s="261">
        <v>1.5750004513964799E-2</v>
      </c>
      <c r="O1288" s="261">
        <v>1.5750004513964799E-2</v>
      </c>
      <c r="P1288" s="261">
        <v>5.4508922920532901E-2</v>
      </c>
    </row>
    <row r="1289" spans="1:16" x14ac:dyDescent="0.25">
      <c r="A1289" s="259">
        <v>2043</v>
      </c>
      <c r="B1289" s="259">
        <v>2007</v>
      </c>
      <c r="C1289" s="260" t="str">
        <f t="shared" si="19"/>
        <v>2043_2007</v>
      </c>
      <c r="D1289" s="261">
        <v>2.6439913017410097E-2</v>
      </c>
      <c r="E1289" s="261">
        <v>4.2678974496401595E-2</v>
      </c>
      <c r="F1289" s="261">
        <v>8.8348760264968601E-2</v>
      </c>
      <c r="G1289" s="261">
        <v>6.6827535943938098E-3</v>
      </c>
      <c r="H1289" s="261">
        <v>1.70332713867576</v>
      </c>
      <c r="I1289" s="261">
        <v>3.3039763731161201E-2</v>
      </c>
      <c r="J1289" s="261">
        <v>5.1749761644656701E-2</v>
      </c>
      <c r="K1289" s="261">
        <v>2.0349253813031201E-4</v>
      </c>
      <c r="L1289" s="261">
        <v>2.0000005732018801E-3</v>
      </c>
      <c r="M1289" s="261">
        <v>2.0000005732018801E-3</v>
      </c>
      <c r="N1289" s="261">
        <v>1.5750004513964799E-2</v>
      </c>
      <c r="O1289" s="261">
        <v>1.5750004513964799E-2</v>
      </c>
      <c r="P1289" s="261">
        <v>5.4089656230061803E-2</v>
      </c>
    </row>
    <row r="1290" spans="1:16" x14ac:dyDescent="0.25">
      <c r="A1290" s="259">
        <v>2043</v>
      </c>
      <c r="B1290" s="259">
        <v>2008</v>
      </c>
      <c r="C1290" s="260" t="str">
        <f t="shared" si="19"/>
        <v>2043_2008</v>
      </c>
      <c r="D1290" s="261">
        <v>2.5871435683811731E-2</v>
      </c>
      <c r="E1290" s="261">
        <v>4.1283177928319127E-2</v>
      </c>
      <c r="F1290" s="261">
        <v>1.8555083749145902E-2</v>
      </c>
      <c r="G1290" s="261">
        <v>6.3590129016165798E-3</v>
      </c>
      <c r="H1290" s="261">
        <v>3.582805541563E-2</v>
      </c>
      <c r="I1290" s="261">
        <v>3.3509484885460697E-2</v>
      </c>
      <c r="J1290" s="261">
        <v>6.0310461803891897E-3</v>
      </c>
      <c r="K1290" s="261">
        <v>2.3227383513188901E-4</v>
      </c>
      <c r="L1290" s="261">
        <v>2.0000005732018801E-3</v>
      </c>
      <c r="M1290" s="261">
        <v>2.0000005732018801E-3</v>
      </c>
      <c r="N1290" s="261">
        <v>1.5750004513964799E-2</v>
      </c>
      <c r="O1290" s="261">
        <v>1.5750004513964799E-2</v>
      </c>
      <c r="P1290" s="261">
        <v>6.3037433262953298E-3</v>
      </c>
    </row>
    <row r="1291" spans="1:16" x14ac:dyDescent="0.25">
      <c r="A1291" s="259">
        <v>2043</v>
      </c>
      <c r="B1291" s="259">
        <v>2009</v>
      </c>
      <c r="C1291" s="260" t="str">
        <f t="shared" si="19"/>
        <v>2043_2009</v>
      </c>
      <c r="D1291" s="261">
        <v>2.5298360422392641E-2</v>
      </c>
      <c r="E1291" s="261">
        <v>4.0282457741721497E-2</v>
      </c>
      <c r="F1291" s="261">
        <v>1.8480632805161198E-2</v>
      </c>
      <c r="G1291" s="261">
        <v>6.1329851704609601E-3</v>
      </c>
      <c r="H1291" s="261">
        <v>3.5599933474085299E-2</v>
      </c>
      <c r="I1291" s="261">
        <v>3.2656178003953103E-2</v>
      </c>
      <c r="J1291" s="261">
        <v>5.9963260246012002E-3</v>
      </c>
      <c r="K1291" s="261">
        <v>2.6110654252469101E-4</v>
      </c>
      <c r="L1291" s="261">
        <v>2.0000005732018801E-3</v>
      </c>
      <c r="M1291" s="261">
        <v>2.0000005732018801E-3</v>
      </c>
      <c r="N1291" s="261">
        <v>1.5750004513964799E-2</v>
      </c>
      <c r="O1291" s="261">
        <v>1.5750004513964799E-2</v>
      </c>
      <c r="P1291" s="261">
        <v>6.2674532791310196E-3</v>
      </c>
    </row>
    <row r="1292" spans="1:16" x14ac:dyDescent="0.25">
      <c r="A1292" s="259">
        <v>2043</v>
      </c>
      <c r="B1292" s="259">
        <v>2010</v>
      </c>
      <c r="C1292" s="260" t="str">
        <f t="shared" si="19"/>
        <v>2043_2010</v>
      </c>
      <c r="D1292" s="261">
        <v>2.4015034102740654E-2</v>
      </c>
      <c r="E1292" s="261">
        <v>3.8096555101861558E-2</v>
      </c>
      <c r="F1292" s="261">
        <v>1.8514403996487301E-2</v>
      </c>
      <c r="G1292" s="261">
        <v>5.9156142081338101E-3</v>
      </c>
      <c r="H1292" s="261">
        <v>3.5641015532301E-2</v>
      </c>
      <c r="I1292" s="261">
        <v>3.2601301405080503E-2</v>
      </c>
      <c r="J1292" s="261">
        <v>6.0014660189824098E-3</v>
      </c>
      <c r="K1292" s="261">
        <v>3.1775880064560799E-4</v>
      </c>
      <c r="L1292" s="261">
        <v>2.0000005732018801E-3</v>
      </c>
      <c r="M1292" s="261">
        <v>2.0000005732018801E-3</v>
      </c>
      <c r="N1292" s="261">
        <v>1.5750004513964799E-2</v>
      </c>
      <c r="O1292" s="261">
        <v>1.5750004513964799E-2</v>
      </c>
      <c r="P1292" s="261">
        <v>6.2728256812497598E-3</v>
      </c>
    </row>
    <row r="1293" spans="1:16" x14ac:dyDescent="0.25">
      <c r="A1293" s="259">
        <v>2043</v>
      </c>
      <c r="B1293" s="259">
        <v>2011</v>
      </c>
      <c r="C1293" s="260" t="str">
        <f t="shared" si="19"/>
        <v>2043_2011</v>
      </c>
      <c r="D1293" s="261">
        <v>2.484064249004939E-2</v>
      </c>
      <c r="E1293" s="261">
        <v>3.9293825751215795E-2</v>
      </c>
      <c r="F1293" s="261">
        <v>1.8341451936587299E-2</v>
      </c>
      <c r="G1293" s="261">
        <v>6.3275306837592103E-3</v>
      </c>
      <c r="H1293" s="261">
        <v>3.5498125706424903E-2</v>
      </c>
      <c r="I1293" s="261">
        <v>3.1886927705505899E-2</v>
      </c>
      <c r="J1293" s="261">
        <v>5.98841051054583E-3</v>
      </c>
      <c r="K1293" s="261">
        <v>4.3129139781240199E-4</v>
      </c>
      <c r="L1293" s="261">
        <v>2.0000005732018801E-3</v>
      </c>
      <c r="M1293" s="261">
        <v>2.0000005732018801E-3</v>
      </c>
      <c r="N1293" s="261">
        <v>1.5750004513964799E-2</v>
      </c>
      <c r="O1293" s="261">
        <v>1.5750004513964799E-2</v>
      </c>
      <c r="P1293" s="261">
        <v>6.2591798606546302E-3</v>
      </c>
    </row>
    <row r="1294" spans="1:16" x14ac:dyDescent="0.25">
      <c r="A1294" s="259">
        <v>2043</v>
      </c>
      <c r="B1294" s="259">
        <v>2012</v>
      </c>
      <c r="C1294" s="260" t="str">
        <f t="shared" si="19"/>
        <v>2043_2012</v>
      </c>
      <c r="D1294" s="261">
        <v>2.2700119395356065E-2</v>
      </c>
      <c r="E1294" s="261">
        <v>3.5836214151434162E-2</v>
      </c>
      <c r="F1294" s="261">
        <v>1.8275382468753602E-2</v>
      </c>
      <c r="G1294" s="261">
        <v>5.8327544657298096E-3</v>
      </c>
      <c r="H1294" s="261">
        <v>3.5433016144449603E-2</v>
      </c>
      <c r="I1294" s="261">
        <v>3.2400862168782997E-2</v>
      </c>
      <c r="J1294" s="261">
        <v>5.98271258047772E-3</v>
      </c>
      <c r="K1294" s="261">
        <v>6.2924474995113499E-4</v>
      </c>
      <c r="L1294" s="261">
        <v>2.0000005732018801E-3</v>
      </c>
      <c r="M1294" s="261">
        <v>2.0000005732018801E-3</v>
      </c>
      <c r="N1294" s="261">
        <v>1.5750004513964799E-2</v>
      </c>
      <c r="O1294" s="261">
        <v>1.5750004513964799E-2</v>
      </c>
      <c r="P1294" s="261">
        <v>6.2532242954730297E-3</v>
      </c>
    </row>
    <row r="1295" spans="1:16" x14ac:dyDescent="0.25">
      <c r="A1295" s="259">
        <v>2043</v>
      </c>
      <c r="B1295" s="259">
        <v>2013</v>
      </c>
      <c r="C1295" s="260" t="str">
        <f t="shared" si="19"/>
        <v>2043_2013</v>
      </c>
      <c r="D1295" s="261">
        <v>2.2009300557085203E-2</v>
      </c>
      <c r="E1295" s="261">
        <v>3.4761555763847166E-2</v>
      </c>
      <c r="F1295" s="261">
        <v>1.8009249419595801E-2</v>
      </c>
      <c r="G1295" s="261">
        <v>5.6117755309053399E-3</v>
      </c>
      <c r="H1295" s="261">
        <v>3.51607839843458E-2</v>
      </c>
      <c r="I1295" s="261">
        <v>3.2397418226566298E-2</v>
      </c>
      <c r="J1295" s="261">
        <v>5.9517905641969203E-3</v>
      </c>
      <c r="K1295" s="261">
        <v>9.4131581618247303E-4</v>
      </c>
      <c r="L1295" s="261">
        <v>2.0000005732018801E-3</v>
      </c>
      <c r="M1295" s="261">
        <v>2.0000005732018801E-3</v>
      </c>
      <c r="N1295" s="261">
        <v>1.5750004513964799E-2</v>
      </c>
      <c r="O1295" s="261">
        <v>1.5750004513964799E-2</v>
      </c>
      <c r="P1295" s="261">
        <v>6.2209041228304396E-3</v>
      </c>
    </row>
    <row r="1296" spans="1:16" x14ac:dyDescent="0.25">
      <c r="A1296" s="259">
        <v>2043</v>
      </c>
      <c r="B1296" s="259">
        <v>2014</v>
      </c>
      <c r="C1296" s="260" t="str">
        <f t="shared" si="19"/>
        <v>2043_2014</v>
      </c>
      <c r="D1296" s="261">
        <v>2.210703288948759E-2</v>
      </c>
      <c r="E1296" s="261">
        <v>3.4730905795523188E-2</v>
      </c>
      <c r="F1296" s="261">
        <v>1.8297344475501801E-2</v>
      </c>
      <c r="G1296" s="261">
        <v>5.79145094495352E-3</v>
      </c>
      <c r="H1296" s="261">
        <v>3.5468211907910101E-2</v>
      </c>
      <c r="I1296" s="261">
        <v>3.1884909870752202E-2</v>
      </c>
      <c r="J1296" s="261">
        <v>5.9880584610853202E-3</v>
      </c>
      <c r="K1296" s="261">
        <v>1.31317403094889E-3</v>
      </c>
      <c r="L1296" s="261">
        <v>2.0000005732018801E-3</v>
      </c>
      <c r="M1296" s="261">
        <v>2.0000005732018801E-3</v>
      </c>
      <c r="N1296" s="261">
        <v>1.5750004513964799E-2</v>
      </c>
      <c r="O1296" s="261">
        <v>1.5750004513964799E-2</v>
      </c>
      <c r="P1296" s="261">
        <v>6.25881189307972E-3</v>
      </c>
    </row>
    <row r="1297" spans="1:16" x14ac:dyDescent="0.25">
      <c r="A1297" s="259">
        <v>2043</v>
      </c>
      <c r="B1297" s="259">
        <v>2015</v>
      </c>
      <c r="C1297" s="260" t="str">
        <f t="shared" si="19"/>
        <v>2043_2015</v>
      </c>
      <c r="D1297" s="261">
        <v>2.1643571858464352E-2</v>
      </c>
      <c r="E1297" s="261">
        <v>3.4027687980898953E-2</v>
      </c>
      <c r="F1297" s="261">
        <v>1.8131845701229499E-2</v>
      </c>
      <c r="G1297" s="261">
        <v>5.6161535588326499E-3</v>
      </c>
      <c r="H1297" s="261">
        <v>3.5296021689312999E-2</v>
      </c>
      <c r="I1297" s="261">
        <v>3.1648555131396999E-2</v>
      </c>
      <c r="J1297" s="261">
        <v>5.9686165180671399E-3</v>
      </c>
      <c r="K1297" s="261">
        <v>1.6582981567189101E-3</v>
      </c>
      <c r="L1297" s="261">
        <v>2.0000005732018801E-3</v>
      </c>
      <c r="M1297" s="261">
        <v>2.0000005732018801E-3</v>
      </c>
      <c r="N1297" s="261">
        <v>1.5750004513964799E-2</v>
      </c>
      <c r="O1297" s="261">
        <v>1.5750004513964799E-2</v>
      </c>
      <c r="P1297" s="261">
        <v>6.2384908716705996E-3</v>
      </c>
    </row>
    <row r="1298" spans="1:16" x14ac:dyDescent="0.25">
      <c r="A1298" s="259">
        <v>2043</v>
      </c>
      <c r="B1298" s="259">
        <v>2016</v>
      </c>
      <c r="C1298" s="260" t="str">
        <f t="shared" si="19"/>
        <v>2043_2016</v>
      </c>
      <c r="D1298" s="261">
        <v>2.1177995669055892E-2</v>
      </c>
      <c r="E1298" s="261">
        <v>3.2954860023422454E-2</v>
      </c>
      <c r="F1298" s="261">
        <v>1.8702703278394999E-2</v>
      </c>
      <c r="G1298" s="261">
        <v>5.5569788927894897E-3</v>
      </c>
      <c r="H1298" s="261">
        <v>3.5912339699380701E-2</v>
      </c>
      <c r="I1298" s="261">
        <v>3.1281315465064297E-2</v>
      </c>
      <c r="J1298" s="261">
        <v>6.0427043637979504E-3</v>
      </c>
      <c r="K1298" s="261">
        <v>1.90816158462658E-3</v>
      </c>
      <c r="L1298" s="261">
        <v>2.0000005732018801E-3</v>
      </c>
      <c r="M1298" s="261">
        <v>2.0000005732018801E-3</v>
      </c>
      <c r="N1298" s="261">
        <v>1.5750004513964799E-2</v>
      </c>
      <c r="O1298" s="261">
        <v>1.5750004513964799E-2</v>
      </c>
      <c r="P1298" s="261">
        <v>6.3159286410253996E-3</v>
      </c>
    </row>
    <row r="1299" spans="1:16" x14ac:dyDescent="0.25">
      <c r="A1299" s="259">
        <v>2043</v>
      </c>
      <c r="B1299" s="259">
        <v>2017</v>
      </c>
      <c r="C1299" s="260" t="str">
        <f t="shared" si="19"/>
        <v>2043_2017</v>
      </c>
      <c r="D1299" s="261">
        <v>2.0446500204090685E-2</v>
      </c>
      <c r="E1299" s="261">
        <v>3.1865558115043553E-2</v>
      </c>
      <c r="F1299" s="261">
        <v>1.84500079476831E-2</v>
      </c>
      <c r="G1299" s="261">
        <v>5.5187566326989198E-3</v>
      </c>
      <c r="H1299" s="261">
        <v>3.5658923682966498E-2</v>
      </c>
      <c r="I1299" s="261">
        <v>3.1268711272312698E-2</v>
      </c>
      <c r="J1299" s="261">
        <v>6.0086482171353098E-3</v>
      </c>
      <c r="K1299" s="261">
        <v>2.0383002636608599E-3</v>
      </c>
      <c r="L1299" s="261">
        <v>2.0000005732018801E-3</v>
      </c>
      <c r="M1299" s="261">
        <v>2.0000005732018801E-3</v>
      </c>
      <c r="N1299" s="261">
        <v>1.5750004513964799E-2</v>
      </c>
      <c r="O1299" s="261">
        <v>1.5750004513964799E-2</v>
      </c>
      <c r="P1299" s="261">
        <v>6.2803326265325901E-3</v>
      </c>
    </row>
    <row r="1300" spans="1:16" x14ac:dyDescent="0.25">
      <c r="A1300" s="259">
        <v>2043</v>
      </c>
      <c r="B1300" s="259">
        <v>2018</v>
      </c>
      <c r="C1300" s="260" t="str">
        <f t="shared" si="19"/>
        <v>2043_2018</v>
      </c>
      <c r="D1300" s="261">
        <v>1.9815640124715726E-2</v>
      </c>
      <c r="E1300" s="261">
        <v>3.0828750111376192E-2</v>
      </c>
      <c r="F1300" s="261">
        <v>1.8398343717300401E-2</v>
      </c>
      <c r="G1300" s="261">
        <v>5.1056304158100902E-3</v>
      </c>
      <c r="H1300" s="261">
        <v>3.5607717333847599E-2</v>
      </c>
      <c r="I1300" s="261">
        <v>2.9649611442220499E-2</v>
      </c>
      <c r="J1300" s="261">
        <v>5.9923516607421502E-3</v>
      </c>
      <c r="K1300" s="261">
        <v>2.1224293417511E-3</v>
      </c>
      <c r="L1300" s="261">
        <v>2.0000005732018801E-3</v>
      </c>
      <c r="M1300" s="261">
        <v>2.0000005732018801E-3</v>
      </c>
      <c r="N1300" s="261">
        <v>1.5750004513964799E-2</v>
      </c>
      <c r="O1300" s="261">
        <v>1.5750004513964799E-2</v>
      </c>
      <c r="P1300" s="261">
        <v>6.2632992121742304E-3</v>
      </c>
    </row>
    <row r="1301" spans="1:16" x14ac:dyDescent="0.25">
      <c r="A1301" s="259">
        <v>2043</v>
      </c>
      <c r="B1301" s="259">
        <v>2019</v>
      </c>
      <c r="C1301" s="260" t="str">
        <f t="shared" si="19"/>
        <v>2043_2019</v>
      </c>
      <c r="D1301" s="261">
        <v>1.9187051269000926E-2</v>
      </c>
      <c r="E1301" s="261">
        <v>2.9796159154316836E-2</v>
      </c>
      <c r="F1301" s="261">
        <v>1.8325948230424799E-2</v>
      </c>
      <c r="G1301" s="261">
        <v>4.7147728852438096E-3</v>
      </c>
      <c r="H1301" s="261">
        <v>3.5533462353389798E-2</v>
      </c>
      <c r="I1301" s="261">
        <v>2.8170917196081401E-2</v>
      </c>
      <c r="J1301" s="261">
        <v>5.96721311542918E-3</v>
      </c>
      <c r="K1301" s="261">
        <v>2.0042929399786301E-3</v>
      </c>
      <c r="L1301" s="261">
        <v>2.0000005732018801E-3</v>
      </c>
      <c r="M1301" s="261">
        <v>2.0000005732018801E-3</v>
      </c>
      <c r="N1301" s="261">
        <v>1.5750004513964799E-2</v>
      </c>
      <c r="O1301" s="261">
        <v>1.5750004513964799E-2</v>
      </c>
      <c r="P1301" s="261">
        <v>6.2370240133928501E-3</v>
      </c>
    </row>
    <row r="1302" spans="1:16" x14ac:dyDescent="0.25">
      <c r="A1302" s="259">
        <v>2043</v>
      </c>
      <c r="B1302" s="259">
        <v>2020</v>
      </c>
      <c r="C1302" s="260" t="str">
        <f t="shared" ref="C1302:C1365" si="20">CONCATENATE(A1302,"_",B1302)</f>
        <v>2043_2020</v>
      </c>
      <c r="D1302" s="261">
        <v>1.8558631504377053E-2</v>
      </c>
      <c r="E1302" s="261">
        <v>2.8773626677042641E-2</v>
      </c>
      <c r="F1302" s="261">
        <v>1.8235228887206401E-2</v>
      </c>
      <c r="G1302" s="261">
        <v>4.2668752107999303E-3</v>
      </c>
      <c r="H1302" s="261">
        <v>3.5441228792394502E-2</v>
      </c>
      <c r="I1302" s="261">
        <v>2.6687093705036202E-2</v>
      </c>
      <c r="J1302" s="261">
        <v>5.9339333143081296E-3</v>
      </c>
      <c r="K1302" s="261">
        <v>1.4378014553738099E-3</v>
      </c>
      <c r="L1302" s="261">
        <v>2.0000005732018801E-3</v>
      </c>
      <c r="M1302" s="261">
        <v>2.0000005732018801E-3</v>
      </c>
      <c r="N1302" s="261">
        <v>1.5750004513964799E-2</v>
      </c>
      <c r="O1302" s="261">
        <v>1.5750004513964799E-2</v>
      </c>
      <c r="P1302" s="261">
        <v>6.2022394473420402E-3</v>
      </c>
    </row>
    <row r="1303" spans="1:16" x14ac:dyDescent="0.25">
      <c r="A1303" s="259">
        <v>2043</v>
      </c>
      <c r="B1303" s="259">
        <v>2021</v>
      </c>
      <c r="C1303" s="260" t="str">
        <f t="shared" si="20"/>
        <v>2043_2021</v>
      </c>
      <c r="D1303" s="261">
        <v>1.7930797241542992E-2</v>
      </c>
      <c r="E1303" s="261">
        <v>2.7754020214769116E-2</v>
      </c>
      <c r="F1303" s="261">
        <v>7.6061508270612102E-3</v>
      </c>
      <c r="G1303" s="261">
        <v>3.8588019901793901E-3</v>
      </c>
      <c r="H1303" s="261">
        <v>1.20248165822346E-2</v>
      </c>
      <c r="I1303" s="261">
        <v>2.60536836912258E-2</v>
      </c>
      <c r="J1303" s="261">
        <v>9.8189710217291902E-4</v>
      </c>
      <c r="K1303" s="261">
        <v>8.9313036173196698E-4</v>
      </c>
      <c r="L1303" s="261">
        <v>2.0000005732018801E-3</v>
      </c>
      <c r="M1303" s="261">
        <v>2.0000005732018801E-3</v>
      </c>
      <c r="N1303" s="261">
        <v>1.5750004513964799E-2</v>
      </c>
      <c r="O1303" s="261">
        <v>1.5750004513964799E-2</v>
      </c>
      <c r="P1303" s="261">
        <v>1.0262941320293101E-3</v>
      </c>
    </row>
    <row r="1304" spans="1:16" x14ac:dyDescent="0.25">
      <c r="A1304" s="259">
        <v>2043</v>
      </c>
      <c r="B1304" s="259">
        <v>2022</v>
      </c>
      <c r="C1304" s="260" t="str">
        <f t="shared" si="20"/>
        <v>2043_2022</v>
      </c>
      <c r="D1304" s="261">
        <v>1.7283042618419203E-2</v>
      </c>
      <c r="E1304" s="261">
        <v>2.6709887252050021E-2</v>
      </c>
      <c r="F1304" s="261">
        <v>7.5283350410846302E-3</v>
      </c>
      <c r="G1304" s="261">
        <v>3.5071751367567899E-3</v>
      </c>
      <c r="H1304" s="261">
        <v>1.19221019836269E-2</v>
      </c>
      <c r="I1304" s="261">
        <v>2.5559430431374201E-2</v>
      </c>
      <c r="J1304" s="261">
        <v>9.7333098574445905E-4</v>
      </c>
      <c r="K1304" s="261">
        <v>8.9310000723238903E-4</v>
      </c>
      <c r="L1304" s="261">
        <v>2.0000005732018801E-3</v>
      </c>
      <c r="M1304" s="261">
        <v>2.0000005732018801E-3</v>
      </c>
      <c r="N1304" s="261">
        <v>1.5750004513964799E-2</v>
      </c>
      <c r="O1304" s="261">
        <v>1.5750004513964799E-2</v>
      </c>
      <c r="P1304" s="261">
        <v>1.01734069382754E-3</v>
      </c>
    </row>
    <row r="1305" spans="1:16" x14ac:dyDescent="0.25">
      <c r="A1305" s="259">
        <v>2043</v>
      </c>
      <c r="B1305" s="259">
        <v>2023</v>
      </c>
      <c r="C1305" s="260" t="str">
        <f t="shared" si="20"/>
        <v>2043_2023</v>
      </c>
      <c r="D1305" s="261">
        <v>1.6635665770865081E-2</v>
      </c>
      <c r="E1305" s="261">
        <v>2.5670173269765933E-2</v>
      </c>
      <c r="F1305" s="261">
        <v>7.4363258784343397E-3</v>
      </c>
      <c r="G1305" s="261">
        <v>3.0738914959556299E-3</v>
      </c>
      <c r="H1305" s="261">
        <v>1.18012085544036E-2</v>
      </c>
      <c r="I1305" s="261">
        <v>2.5531141456864598E-2</v>
      </c>
      <c r="J1305" s="261">
        <v>9.6326480650691195E-4</v>
      </c>
      <c r="K1305" s="261">
        <v>8.9307343313004201E-4</v>
      </c>
      <c r="L1305" s="261">
        <v>2.0000005732018801E-3</v>
      </c>
      <c r="M1305" s="261">
        <v>2.0000005732018801E-3</v>
      </c>
      <c r="N1305" s="261">
        <v>1.5750004513964799E-2</v>
      </c>
      <c r="O1305" s="261">
        <v>1.5750004513964799E-2</v>
      </c>
      <c r="P1305" s="261">
        <v>1.00681936663288E-3</v>
      </c>
    </row>
    <row r="1306" spans="1:16" x14ac:dyDescent="0.25">
      <c r="A1306" s="259">
        <v>2043</v>
      </c>
      <c r="B1306" s="259">
        <v>2024</v>
      </c>
      <c r="C1306" s="260" t="str">
        <f t="shared" si="20"/>
        <v>2043_2024</v>
      </c>
      <c r="D1306" s="261">
        <v>1.5988177412205849E-2</v>
      </c>
      <c r="E1306" s="261">
        <v>2.4628850719788722E-2</v>
      </c>
      <c r="F1306" s="261">
        <v>7.33093549918243E-3</v>
      </c>
      <c r="G1306" s="261">
        <v>2.6231961408380499E-3</v>
      </c>
      <c r="H1306" s="261">
        <v>1.16623374851734E-2</v>
      </c>
      <c r="I1306" s="261">
        <v>2.6575369863673998E-2</v>
      </c>
      <c r="J1306" s="261">
        <v>9.5169179046189197E-4</v>
      </c>
      <c r="K1306" s="261">
        <v>8.93036409195572E-4</v>
      </c>
      <c r="L1306" s="261">
        <v>2.0000005732018801E-3</v>
      </c>
      <c r="M1306" s="261">
        <v>2.0000005732018801E-3</v>
      </c>
      <c r="N1306" s="261">
        <v>1.5750004513964799E-2</v>
      </c>
      <c r="O1306" s="261">
        <v>1.5750004513964799E-2</v>
      </c>
      <c r="P1306" s="261">
        <v>9.9472307015680494E-4</v>
      </c>
    </row>
    <row r="1307" spans="1:16" x14ac:dyDescent="0.25">
      <c r="A1307" s="259">
        <v>2043</v>
      </c>
      <c r="B1307" s="259">
        <v>2025</v>
      </c>
      <c r="C1307" s="260" t="str">
        <f t="shared" si="20"/>
        <v>2043_2025</v>
      </c>
      <c r="D1307" s="261">
        <v>1.5341361345596145E-2</v>
      </c>
      <c r="E1307" s="261">
        <v>2.3589592024439464E-2</v>
      </c>
      <c r="F1307" s="261">
        <v>7.2145022245890004E-3</v>
      </c>
      <c r="G1307" s="261">
        <v>2.1175101305797102E-3</v>
      </c>
      <c r="H1307" s="261">
        <v>1.15073876527039E-2</v>
      </c>
      <c r="I1307" s="261">
        <v>2.8526646399185999E-2</v>
      </c>
      <c r="J1307" s="261">
        <v>9.3870864749162402E-4</v>
      </c>
      <c r="K1307" s="261">
        <v>8.9312495691885104E-4</v>
      </c>
      <c r="L1307" s="261">
        <v>2.0000005732018801E-3</v>
      </c>
      <c r="M1307" s="261">
        <v>2.0000005732018801E-3</v>
      </c>
      <c r="N1307" s="261">
        <v>1.5750004513964799E-2</v>
      </c>
      <c r="O1307" s="261">
        <v>1.5750004513964799E-2</v>
      </c>
      <c r="P1307" s="261">
        <v>9.81152887073265E-4</v>
      </c>
    </row>
    <row r="1308" spans="1:16" x14ac:dyDescent="0.25">
      <c r="A1308" s="259">
        <v>2043</v>
      </c>
      <c r="B1308" s="259">
        <v>2026</v>
      </c>
      <c r="C1308" s="260" t="str">
        <f t="shared" si="20"/>
        <v>2043_2026</v>
      </c>
      <c r="D1308" s="261">
        <v>1.5342214155962684E-2</v>
      </c>
      <c r="E1308" s="261">
        <v>2.3560912860234064E-2</v>
      </c>
      <c r="F1308" s="261">
        <v>7.08361415905597E-3</v>
      </c>
      <c r="G1308" s="261">
        <v>2.0962027645964301E-3</v>
      </c>
      <c r="H1308" s="261">
        <v>1.1333232903053801E-2</v>
      </c>
      <c r="I1308" s="261">
        <v>2.7696590720696398E-2</v>
      </c>
      <c r="J1308" s="261">
        <v>9.2413661658942599E-4</v>
      </c>
      <c r="K1308" s="261">
        <v>7.6241773982426396E-4</v>
      </c>
      <c r="L1308" s="261">
        <v>2.0000005732018801E-3</v>
      </c>
      <c r="M1308" s="261">
        <v>2.0000005732018801E-3</v>
      </c>
      <c r="N1308" s="261">
        <v>1.5750004513964799E-2</v>
      </c>
      <c r="O1308" s="261">
        <v>1.5750004513964799E-2</v>
      </c>
      <c r="P1308" s="261">
        <v>9.6592197359609796E-4</v>
      </c>
    </row>
    <row r="1309" spans="1:16" x14ac:dyDescent="0.25">
      <c r="A1309" s="259">
        <v>2043</v>
      </c>
      <c r="B1309" s="259">
        <v>2027</v>
      </c>
      <c r="C1309" s="260" t="str">
        <f t="shared" si="20"/>
        <v>2043_2027</v>
      </c>
      <c r="D1309" s="261">
        <v>1.5342933536063249E-2</v>
      </c>
      <c r="E1309" s="261">
        <v>2.3533335337967021E-2</v>
      </c>
      <c r="F1309" s="261">
        <v>6.9379637651237804E-3</v>
      </c>
      <c r="G1309" s="261">
        <v>2.0725332778536798E-3</v>
      </c>
      <c r="H1309" s="261">
        <v>1.1140064046461199E-2</v>
      </c>
      <c r="I1309" s="261">
        <v>2.68095862482517E-2</v>
      </c>
      <c r="J1309" s="261">
        <v>9.0800271054293795E-4</v>
      </c>
      <c r="K1309" s="261">
        <v>6.0988260349297604E-4</v>
      </c>
      <c r="L1309" s="261">
        <v>2.0000005732018801E-3</v>
      </c>
      <c r="M1309" s="261">
        <v>2.0000005732018801E-3</v>
      </c>
      <c r="N1309" s="261">
        <v>1.5750004513964799E-2</v>
      </c>
      <c r="O1309" s="261">
        <v>1.5750004513964799E-2</v>
      </c>
      <c r="P1309" s="261">
        <v>9.4905856391133605E-4</v>
      </c>
    </row>
    <row r="1310" spans="1:16" x14ac:dyDescent="0.25">
      <c r="A1310" s="259">
        <v>2043</v>
      </c>
      <c r="B1310" s="259">
        <v>2028</v>
      </c>
      <c r="C1310" s="260" t="str">
        <f t="shared" si="20"/>
        <v>2043_2028</v>
      </c>
      <c r="D1310" s="261">
        <v>1.534347699129539E-2</v>
      </c>
      <c r="E1310" s="261">
        <v>2.3506735808648274E-2</v>
      </c>
      <c r="F1310" s="261">
        <v>6.7786443389516596E-3</v>
      </c>
      <c r="G1310" s="261">
        <v>2.0465672714541001E-3</v>
      </c>
      <c r="H1310" s="261">
        <v>1.0928659448653099E-2</v>
      </c>
      <c r="I1310" s="261">
        <v>2.5872572633503201E-2</v>
      </c>
      <c r="J1310" s="261">
        <v>8.9034704836705601E-4</v>
      </c>
      <c r="K1310" s="261">
        <v>4.7913314975226102E-4</v>
      </c>
      <c r="L1310" s="261">
        <v>2.0000005732018801E-3</v>
      </c>
      <c r="M1310" s="261">
        <v>2.0000005732018801E-3</v>
      </c>
      <c r="N1310" s="261">
        <v>1.5750004513964799E-2</v>
      </c>
      <c r="O1310" s="261">
        <v>1.5750004513964799E-2</v>
      </c>
      <c r="P1310" s="261">
        <v>9.3060459103770101E-4</v>
      </c>
    </row>
    <row r="1311" spans="1:16" x14ac:dyDescent="0.25">
      <c r="A1311" s="259">
        <v>2043</v>
      </c>
      <c r="B1311" s="259">
        <v>2029</v>
      </c>
      <c r="C1311" s="260" t="str">
        <f t="shared" si="20"/>
        <v>2043_2029</v>
      </c>
      <c r="D1311" s="261">
        <v>1.5344095737222911E-2</v>
      </c>
      <c r="E1311" s="261">
        <v>2.3481561159333156E-2</v>
      </c>
      <c r="F1311" s="261">
        <v>6.6068084509386697E-3</v>
      </c>
      <c r="G1311" s="261">
        <v>2.0184709990904602E-3</v>
      </c>
      <c r="H1311" s="261">
        <v>1.0699645318621101E-2</v>
      </c>
      <c r="I1311" s="261">
        <v>2.4893134802135501E-2</v>
      </c>
      <c r="J1311" s="261">
        <v>8.7118995631965104E-4</v>
      </c>
      <c r="K1311" s="261">
        <v>4.7908009757249501E-4</v>
      </c>
      <c r="L1311" s="261">
        <v>2.0000005732018801E-3</v>
      </c>
      <c r="M1311" s="261">
        <v>2.0000005732018801E-3</v>
      </c>
      <c r="N1311" s="261">
        <v>1.5750004513964799E-2</v>
      </c>
      <c r="O1311" s="261">
        <v>1.5750004513964799E-2</v>
      </c>
      <c r="P1311" s="261">
        <v>9.1058130029625004E-4</v>
      </c>
    </row>
    <row r="1312" spans="1:16" x14ac:dyDescent="0.25">
      <c r="A1312" s="259">
        <v>2043</v>
      </c>
      <c r="B1312" s="259">
        <v>2030</v>
      </c>
      <c r="C1312" s="260" t="str">
        <f t="shared" si="20"/>
        <v>2043_2030</v>
      </c>
      <c r="D1312" s="261">
        <v>1.5344787110188151E-2</v>
      </c>
      <c r="E1312" s="261">
        <v>2.3457549065967497E-2</v>
      </c>
      <c r="F1312" s="261">
        <v>6.4222241064059802E-3</v>
      </c>
      <c r="G1312" s="261">
        <v>1.9882337940282102E-3</v>
      </c>
      <c r="H1312" s="261">
        <v>1.04532374409193E-2</v>
      </c>
      <c r="I1312" s="261">
        <v>2.3878410574586499E-2</v>
      </c>
      <c r="J1312" s="261">
        <v>8.5055821399829896E-4</v>
      </c>
      <c r="K1312" s="261">
        <v>4.7903733828882E-4</v>
      </c>
      <c r="L1312" s="261">
        <v>2.0000005732018801E-3</v>
      </c>
      <c r="M1312" s="261">
        <v>2.0000005732018801E-3</v>
      </c>
      <c r="N1312" s="261">
        <v>1.5750004513964799E-2</v>
      </c>
      <c r="O1312" s="261">
        <v>1.5750004513964799E-2</v>
      </c>
      <c r="P1312" s="261">
        <v>8.8901668213912704E-4</v>
      </c>
    </row>
    <row r="1313" spans="1:16" x14ac:dyDescent="0.25">
      <c r="A1313" s="259">
        <v>2043</v>
      </c>
      <c r="B1313" s="259">
        <v>2031</v>
      </c>
      <c r="C1313" s="260" t="str">
        <f t="shared" si="20"/>
        <v>2043_2031</v>
      </c>
      <c r="D1313" s="261">
        <v>1.5345754580780682E-2</v>
      </c>
      <c r="E1313" s="261">
        <v>2.3434690090472821E-2</v>
      </c>
      <c r="F1313" s="261">
        <v>6.2252144395943902E-3</v>
      </c>
      <c r="G1313" s="261">
        <v>1.9558716287838402E-3</v>
      </c>
      <c r="H1313" s="261">
        <v>1.01894235434518E-2</v>
      </c>
      <c r="I1313" s="261">
        <v>2.2836049072228901E-2</v>
      </c>
      <c r="J1313" s="261">
        <v>8.2844217432827803E-4</v>
      </c>
      <c r="K1313" s="261">
        <v>4.7901300771106202E-4</v>
      </c>
      <c r="L1313" s="261">
        <v>2.0000005732018801E-3</v>
      </c>
      <c r="M1313" s="261">
        <v>2.0000005732018801E-3</v>
      </c>
      <c r="N1313" s="261">
        <v>1.5750004513964799E-2</v>
      </c>
      <c r="O1313" s="261">
        <v>1.5750004513964799E-2</v>
      </c>
      <c r="P1313" s="261">
        <v>8.6590065329370002E-4</v>
      </c>
    </row>
    <row r="1314" spans="1:16" x14ac:dyDescent="0.25">
      <c r="A1314" s="259">
        <v>2043</v>
      </c>
      <c r="B1314" s="259">
        <v>2032</v>
      </c>
      <c r="C1314" s="260" t="str">
        <f t="shared" si="20"/>
        <v>2043_2032</v>
      </c>
      <c r="D1314" s="261">
        <v>1.5346647967844018E-2</v>
      </c>
      <c r="E1314" s="261">
        <v>2.3412677664276779E-2</v>
      </c>
      <c r="F1314" s="261">
        <v>6.0149585856590403E-3</v>
      </c>
      <c r="G1314" s="261">
        <v>1.9213124523602501E-3</v>
      </c>
      <c r="H1314" s="261">
        <v>9.9077782050043008E-3</v>
      </c>
      <c r="I1314" s="261">
        <v>2.1772759188768299E-2</v>
      </c>
      <c r="J1314" s="261">
        <v>8.0483167746146897E-4</v>
      </c>
      <c r="K1314" s="261">
        <v>4.7898256308224303E-4</v>
      </c>
      <c r="L1314" s="261">
        <v>2.0000005732018801E-3</v>
      </c>
      <c r="M1314" s="261">
        <v>2.0000005732018801E-3</v>
      </c>
      <c r="N1314" s="261">
        <v>1.5750004513964799E-2</v>
      </c>
      <c r="O1314" s="261">
        <v>1.5750004513964799E-2</v>
      </c>
      <c r="P1314" s="261">
        <v>8.41222594528602E-4</v>
      </c>
    </row>
    <row r="1315" spans="1:16" x14ac:dyDescent="0.25">
      <c r="A1315" s="259">
        <v>2043</v>
      </c>
      <c r="B1315" s="259">
        <v>2033</v>
      </c>
      <c r="C1315" s="260" t="str">
        <f t="shared" si="20"/>
        <v>2043_2033</v>
      </c>
      <c r="D1315" s="261">
        <v>1.5347743950299669E-2</v>
      </c>
      <c r="E1315" s="261">
        <v>2.339210771318655E-2</v>
      </c>
      <c r="F1315" s="261">
        <v>5.7932958697961097E-3</v>
      </c>
      <c r="G1315" s="261">
        <v>1.88473699584351E-3</v>
      </c>
      <c r="H1315" s="261">
        <v>9.6094427566001499E-3</v>
      </c>
      <c r="I1315" s="261">
        <v>2.0696855064082999E-2</v>
      </c>
      <c r="J1315" s="261">
        <v>7.7976416904855495E-4</v>
      </c>
      <c r="K1315" s="261">
        <v>4.7899077280485602E-4</v>
      </c>
      <c r="L1315" s="261">
        <v>2.0000005732018801E-3</v>
      </c>
      <c r="M1315" s="261">
        <v>2.0000005732018801E-3</v>
      </c>
      <c r="N1315" s="261">
        <v>1.5750004513964799E-2</v>
      </c>
      <c r="O1315" s="261">
        <v>1.5750004513964799E-2</v>
      </c>
      <c r="P1315" s="261">
        <v>8.1502164462067702E-4</v>
      </c>
    </row>
    <row r="1316" spans="1:16" x14ac:dyDescent="0.25">
      <c r="A1316" s="259">
        <v>2043</v>
      </c>
      <c r="B1316" s="259">
        <v>2034</v>
      </c>
      <c r="C1316" s="260" t="str">
        <f t="shared" si="20"/>
        <v>2043_2034</v>
      </c>
      <c r="D1316" s="261">
        <v>1.53493148062927E-2</v>
      </c>
      <c r="E1316" s="261">
        <v>2.3372822726727666E-2</v>
      </c>
      <c r="F1316" s="261">
        <v>5.5599860164768202E-3</v>
      </c>
      <c r="G1316" s="261">
        <v>1.84619546988882E-3</v>
      </c>
      <c r="H1316" s="261">
        <v>9.2945866777906696E-3</v>
      </c>
      <c r="I1316" s="261">
        <v>1.96146443961372E-2</v>
      </c>
      <c r="J1316" s="261">
        <v>7.5326789563835499E-4</v>
      </c>
      <c r="K1316" s="261">
        <v>4.7905368579910501E-4</v>
      </c>
      <c r="L1316" s="261">
        <v>2.0000005732018801E-3</v>
      </c>
      <c r="M1316" s="261">
        <v>2.0000005732018801E-3</v>
      </c>
      <c r="N1316" s="261">
        <v>1.5750004513964799E-2</v>
      </c>
      <c r="O1316" s="261">
        <v>1.5750004513964799E-2</v>
      </c>
      <c r="P1316" s="261">
        <v>7.8732732730233898E-4</v>
      </c>
    </row>
    <row r="1317" spans="1:16" x14ac:dyDescent="0.25">
      <c r="A1317" s="259">
        <v>2043</v>
      </c>
      <c r="B1317" s="259">
        <v>2035</v>
      </c>
      <c r="C1317" s="260" t="str">
        <f t="shared" si="20"/>
        <v>2043_2035</v>
      </c>
      <c r="D1317" s="261">
        <v>1.5349210819520604E-2</v>
      </c>
      <c r="E1317" s="261">
        <v>2.3352940949133538E-2</v>
      </c>
      <c r="F1317" s="261">
        <v>5.30972151588346E-3</v>
      </c>
      <c r="G1317" s="261">
        <v>1.8048768103678199E-3</v>
      </c>
      <c r="H1317" s="261">
        <v>8.9584759493698592E-3</v>
      </c>
      <c r="I1317" s="261">
        <v>1.8532393687638302E-2</v>
      </c>
      <c r="J1317" s="261">
        <v>7.2508395850946999E-4</v>
      </c>
      <c r="K1317" s="261">
        <v>4.7895214304335401E-4</v>
      </c>
      <c r="L1317" s="261">
        <v>2.0000005732018801E-3</v>
      </c>
      <c r="M1317" s="261">
        <v>2.0000005732018801E-3</v>
      </c>
      <c r="N1317" s="261">
        <v>1.5750004513964799E-2</v>
      </c>
      <c r="O1317" s="261">
        <v>1.5750004513964799E-2</v>
      </c>
      <c r="P1317" s="261">
        <v>7.5786903760085504E-4</v>
      </c>
    </row>
    <row r="1318" spans="1:16" x14ac:dyDescent="0.25">
      <c r="A1318" s="259">
        <v>2043</v>
      </c>
      <c r="B1318" s="259">
        <v>2036</v>
      </c>
      <c r="C1318" s="260" t="str">
        <f t="shared" si="20"/>
        <v>2043_2036</v>
      </c>
      <c r="D1318" s="261">
        <v>1.5350061783731848E-2</v>
      </c>
      <c r="E1318" s="261">
        <v>2.3343605822955443E-2</v>
      </c>
      <c r="F1318" s="261">
        <v>5.0500323629648E-3</v>
      </c>
      <c r="G1318" s="261">
        <v>1.7624514742455601E-3</v>
      </c>
      <c r="H1318" s="261">
        <v>8.6076487728819605E-3</v>
      </c>
      <c r="I1318" s="261">
        <v>1.74617314048864E-2</v>
      </c>
      <c r="J1318" s="261">
        <v>6.9555937721783303E-4</v>
      </c>
      <c r="K1318" s="261">
        <v>4.78978757605077E-4</v>
      </c>
      <c r="L1318" s="261">
        <v>2.0000005732018801E-3</v>
      </c>
      <c r="M1318" s="261">
        <v>2.0000005732018801E-3</v>
      </c>
      <c r="N1318" s="261">
        <v>1.5750004513964799E-2</v>
      </c>
      <c r="O1318" s="261">
        <v>1.5750004513964799E-2</v>
      </c>
      <c r="P1318" s="261">
        <v>7.2700948575660001E-4</v>
      </c>
    </row>
    <row r="1319" spans="1:16" x14ac:dyDescent="0.25">
      <c r="A1319" s="259">
        <v>2043</v>
      </c>
      <c r="B1319" s="259">
        <v>2037</v>
      </c>
      <c r="C1319" s="260" t="str">
        <f t="shared" si="20"/>
        <v>2043_2037</v>
      </c>
      <c r="D1319" s="261">
        <v>1.5349760691935737E-2</v>
      </c>
      <c r="E1319" s="261">
        <v>2.3333815911912664E-2</v>
      </c>
      <c r="F1319" s="261">
        <v>4.7747013402691697E-3</v>
      </c>
      <c r="G1319" s="261">
        <v>1.7173778924496801E-3</v>
      </c>
      <c r="H1319" s="261">
        <v>8.2366115401057895E-3</v>
      </c>
      <c r="I1319" s="261">
        <v>1.64032363974814E-2</v>
      </c>
      <c r="J1319" s="261">
        <v>6.6439926828185298E-4</v>
      </c>
      <c r="K1319" s="261">
        <v>4.7888359950005403E-4</v>
      </c>
      <c r="L1319" s="261">
        <v>2.0000005732018801E-3</v>
      </c>
      <c r="M1319" s="261">
        <v>2.0000005732018801E-3</v>
      </c>
      <c r="N1319" s="261">
        <v>1.5750004513964799E-2</v>
      </c>
      <c r="O1319" s="261">
        <v>1.5750004513964799E-2</v>
      </c>
      <c r="P1319" s="261">
        <v>6.9444045496546997E-4</v>
      </c>
    </row>
    <row r="1320" spans="1:16" x14ac:dyDescent="0.25">
      <c r="A1320" s="259">
        <v>2043</v>
      </c>
      <c r="B1320" s="259">
        <v>2038</v>
      </c>
      <c r="C1320" s="260" t="str">
        <f t="shared" si="20"/>
        <v>2043_2038</v>
      </c>
      <c r="D1320" s="261">
        <v>1.5351906763879422E-2</v>
      </c>
      <c r="E1320" s="261">
        <v>2.3327398005701244E-2</v>
      </c>
      <c r="F1320" s="261">
        <v>4.4919173003060801E-3</v>
      </c>
      <c r="G1320" s="261">
        <v>1.67099570751111E-3</v>
      </c>
      <c r="H1320" s="261">
        <v>7.8527318539687498E-3</v>
      </c>
      <c r="I1320" s="261">
        <v>1.5362961333456999E-2</v>
      </c>
      <c r="J1320" s="261">
        <v>6.3199735453384599E-4</v>
      </c>
      <c r="K1320" s="261">
        <v>4.7904405440852399E-4</v>
      </c>
      <c r="L1320" s="261">
        <v>2.0000005732018801E-3</v>
      </c>
      <c r="M1320" s="261">
        <v>2.0000005732018801E-3</v>
      </c>
      <c r="N1320" s="261">
        <v>1.5750004513964799E-2</v>
      </c>
      <c r="O1320" s="261">
        <v>1.5750004513964799E-2</v>
      </c>
      <c r="P1320" s="261">
        <v>6.6057347045914096E-4</v>
      </c>
    </row>
    <row r="1321" spans="1:16" x14ac:dyDescent="0.25">
      <c r="A1321" s="259">
        <v>2043</v>
      </c>
      <c r="B1321" s="259">
        <v>2039</v>
      </c>
      <c r="C1321" s="260" t="str">
        <f t="shared" si="20"/>
        <v>2043_2039</v>
      </c>
      <c r="D1321" s="261">
        <v>1.5353782900114084E-2</v>
      </c>
      <c r="E1321" s="261">
        <v>2.3321813786047932E-2</v>
      </c>
      <c r="F1321" s="261">
        <v>4.1954906152220197E-3</v>
      </c>
      <c r="G1321" s="261">
        <v>1.62235694122681E-3</v>
      </c>
      <c r="H1321" s="261">
        <v>7.4505896942138302E-3</v>
      </c>
      <c r="I1321" s="261">
        <v>1.4345120406021299E-2</v>
      </c>
      <c r="J1321" s="261">
        <v>5.9806795458697195E-4</v>
      </c>
      <c r="K1321" s="261">
        <v>4.7918964714430698E-4</v>
      </c>
      <c r="L1321" s="261">
        <v>2.0000005732018801E-3</v>
      </c>
      <c r="M1321" s="261">
        <v>2.0000005732018801E-3</v>
      </c>
      <c r="N1321" s="261">
        <v>1.5750004513964799E-2</v>
      </c>
      <c r="O1321" s="261">
        <v>1.5750004513964799E-2</v>
      </c>
      <c r="P1321" s="261">
        <v>6.2510993360615104E-4</v>
      </c>
    </row>
    <row r="1322" spans="1:16" x14ac:dyDescent="0.25">
      <c r="A1322" s="259">
        <v>2043</v>
      </c>
      <c r="B1322" s="259">
        <v>2040</v>
      </c>
      <c r="C1322" s="260" t="str">
        <f t="shared" si="20"/>
        <v>2043_2040</v>
      </c>
      <c r="D1322" s="261">
        <v>1.5361118134004828E-2</v>
      </c>
      <c r="E1322" s="261">
        <v>2.3322839125375472E-2</v>
      </c>
      <c r="F1322" s="261">
        <v>3.89490409427224E-3</v>
      </c>
      <c r="G1322" s="261">
        <v>1.5732349217886701E-3</v>
      </c>
      <c r="H1322" s="261">
        <v>7.0389855820751296E-3</v>
      </c>
      <c r="I1322" s="261">
        <v>1.3355278116339299E-2</v>
      </c>
      <c r="J1322" s="261">
        <v>5.6306941317908104E-4</v>
      </c>
      <c r="K1322" s="261">
        <v>4.79868037256709E-4</v>
      </c>
      <c r="L1322" s="261">
        <v>2.0000005732018801E-3</v>
      </c>
      <c r="M1322" s="261">
        <v>2.0000005732018801E-3</v>
      </c>
      <c r="N1322" s="261">
        <v>1.5750004513964799E-2</v>
      </c>
      <c r="O1322" s="261">
        <v>1.5750004513964799E-2</v>
      </c>
      <c r="P1322" s="261">
        <v>5.88528913459524E-4</v>
      </c>
    </row>
    <row r="1323" spans="1:16" x14ac:dyDescent="0.25">
      <c r="A1323" s="259">
        <v>2043</v>
      </c>
      <c r="B1323" s="259">
        <v>2041</v>
      </c>
      <c r="C1323" s="260" t="str">
        <f t="shared" si="20"/>
        <v>2043_2041</v>
      </c>
      <c r="D1323" s="261">
        <v>1.5380229024332358E-2</v>
      </c>
      <c r="E1323" s="261">
        <v>2.3335923544693635E-2</v>
      </c>
      <c r="F1323" s="261">
        <v>3.5966662203006498E-3</v>
      </c>
      <c r="G1323" s="261">
        <v>1.52516981871701E-3</v>
      </c>
      <c r="H1323" s="261">
        <v>6.6249608255878898E-3</v>
      </c>
      <c r="I1323" s="261">
        <v>1.23980814884533E-2</v>
      </c>
      <c r="J1323" s="261">
        <v>5.2737510525702202E-4</v>
      </c>
      <c r="K1323" s="261">
        <v>4.8166705138605797E-4</v>
      </c>
      <c r="L1323" s="261">
        <v>2.0000005732018801E-3</v>
      </c>
      <c r="M1323" s="261">
        <v>2.0000005732018801E-3</v>
      </c>
      <c r="N1323" s="261">
        <v>1.5750004513964799E-2</v>
      </c>
      <c r="O1323" s="261">
        <v>1.5750004513964799E-2</v>
      </c>
      <c r="P1323" s="261">
        <v>5.5122066732437496E-4</v>
      </c>
    </row>
    <row r="1324" spans="1:16" x14ac:dyDescent="0.25">
      <c r="A1324" s="259">
        <v>2043</v>
      </c>
      <c r="B1324" s="259">
        <v>2042</v>
      </c>
      <c r="C1324" s="260" t="str">
        <f t="shared" si="20"/>
        <v>2043_2042</v>
      </c>
      <c r="D1324" s="261">
        <v>1.5410356734776816E-2</v>
      </c>
      <c r="E1324" s="261">
        <v>2.3357051326216335E-2</v>
      </c>
      <c r="F1324" s="261">
        <v>3.29198653704355E-3</v>
      </c>
      <c r="G1324" s="261">
        <v>1.47683374903292E-3</v>
      </c>
      <c r="H1324" s="261">
        <v>6.2015773215358403E-3</v>
      </c>
      <c r="I1324" s="261">
        <v>1.1476524881061699E-2</v>
      </c>
      <c r="J1324" s="261">
        <v>4.9062106026422005E-4</v>
      </c>
      <c r="K1324" s="261">
        <v>4.8439909352993401E-4</v>
      </c>
      <c r="L1324" s="261">
        <v>2.0000005732018801E-3</v>
      </c>
      <c r="M1324" s="261">
        <v>2.0000005732018801E-3</v>
      </c>
      <c r="N1324" s="261">
        <v>1.5750004513964799E-2</v>
      </c>
      <c r="O1324" s="261">
        <v>1.5750004513964799E-2</v>
      </c>
      <c r="P1324" s="261">
        <v>5.1280476751065698E-4</v>
      </c>
    </row>
    <row r="1325" spans="1:16" x14ac:dyDescent="0.25">
      <c r="A1325" s="259">
        <v>2043</v>
      </c>
      <c r="B1325" s="259">
        <v>2043</v>
      </c>
      <c r="C1325" s="260" t="str">
        <f t="shared" si="20"/>
        <v>2043_2043</v>
      </c>
      <c r="D1325" s="261">
        <v>1.5450453905924378E-2</v>
      </c>
      <c r="E1325" s="261">
        <v>2.3386797985739054E-2</v>
      </c>
      <c r="F1325" s="261">
        <v>2.9763255339980499E-3</v>
      </c>
      <c r="G1325" s="261">
        <v>1.4279556124265401E-3</v>
      </c>
      <c r="H1325" s="261">
        <v>5.7653481822468097E-3</v>
      </c>
      <c r="I1325" s="261">
        <v>1.0592232940174799E-2</v>
      </c>
      <c r="J1325" s="261">
        <v>4.5260787033581101E-4</v>
      </c>
      <c r="K1325" s="261">
        <v>4.8800248224386899E-4</v>
      </c>
      <c r="L1325" s="261">
        <v>2.0000005732018801E-3</v>
      </c>
      <c r="M1325" s="261">
        <v>2.0000005732018801E-3</v>
      </c>
      <c r="N1325" s="261">
        <v>1.5750004513964799E-2</v>
      </c>
      <c r="O1325" s="261">
        <v>1.5750004513964799E-2</v>
      </c>
      <c r="P1325" s="261">
        <v>4.7307278981471699E-4</v>
      </c>
    </row>
    <row r="1326" spans="1:16" x14ac:dyDescent="0.25">
      <c r="A1326" s="259">
        <v>2044</v>
      </c>
      <c r="B1326" s="259">
        <v>2000</v>
      </c>
      <c r="C1326" s="260" t="str">
        <f t="shared" si="20"/>
        <v>2044_2000</v>
      </c>
      <c r="D1326" s="261">
        <v>2.8275177274353767E-2</v>
      </c>
      <c r="E1326" s="261">
        <v>4.5327896634281807E-2</v>
      </c>
      <c r="F1326" s="261">
        <v>8.9071983617087999E-2</v>
      </c>
      <c r="G1326" s="261">
        <v>3.9969033426124498E-2</v>
      </c>
      <c r="H1326" s="261">
        <v>1.71173365551804</v>
      </c>
      <c r="I1326" s="261">
        <v>0.19351858809973899</v>
      </c>
      <c r="J1326" s="261">
        <v>5.2173385428123303E-2</v>
      </c>
      <c r="K1326" s="261">
        <v>3.0505034036182599E-3</v>
      </c>
      <c r="L1326" s="261">
        <v>2.0000005732018801E-3</v>
      </c>
      <c r="M1326" s="261">
        <v>2.0000005732018801E-3</v>
      </c>
      <c r="N1326" s="261">
        <v>1.5750004513964799E-2</v>
      </c>
      <c r="O1326" s="261">
        <v>1.5750004513964799E-2</v>
      </c>
      <c r="P1326" s="261">
        <v>5.4532434401213997E-2</v>
      </c>
    </row>
    <row r="1327" spans="1:16" x14ac:dyDescent="0.25">
      <c r="A1327" s="259">
        <v>2044</v>
      </c>
      <c r="B1327" s="259">
        <v>2001</v>
      </c>
      <c r="C1327" s="260" t="str">
        <f t="shared" si="20"/>
        <v>2044_2001</v>
      </c>
      <c r="D1327" s="261">
        <v>2.8199003582549696E-2</v>
      </c>
      <c r="E1327" s="261">
        <v>4.5053575731082936E-2</v>
      </c>
      <c r="F1327" s="261">
        <v>8.8805468046134303E-2</v>
      </c>
      <c r="G1327" s="261">
        <v>3.7596777381615397E-2</v>
      </c>
      <c r="H1327" s="261">
        <v>1.7138266876155399</v>
      </c>
      <c r="I1327" s="261">
        <v>0.184847294967279</v>
      </c>
      <c r="J1327" s="261">
        <v>5.2017275515204499E-2</v>
      </c>
      <c r="K1327" s="261">
        <v>3.0459229495708399E-3</v>
      </c>
      <c r="L1327" s="261">
        <v>2.0000005732018801E-3</v>
      </c>
      <c r="M1327" s="261">
        <v>2.0000005732018801E-3</v>
      </c>
      <c r="N1327" s="261">
        <v>1.5750004513964799E-2</v>
      </c>
      <c r="O1327" s="261">
        <v>1.5750004513964799E-2</v>
      </c>
      <c r="P1327" s="261">
        <v>5.43692658907605E-2</v>
      </c>
    </row>
    <row r="1328" spans="1:16" x14ac:dyDescent="0.25">
      <c r="A1328" s="259">
        <v>2044</v>
      </c>
      <c r="B1328" s="259">
        <v>2002</v>
      </c>
      <c r="C1328" s="260" t="str">
        <f t="shared" si="20"/>
        <v>2044_2002</v>
      </c>
      <c r="D1328" s="261">
        <v>2.8194473848914766E-2</v>
      </c>
      <c r="E1328" s="261">
        <v>4.4802523146623877E-2</v>
      </c>
      <c r="F1328" s="261">
        <v>8.8619122061900396E-2</v>
      </c>
      <c r="G1328" s="261">
        <v>3.6349883725892498E-2</v>
      </c>
      <c r="H1328" s="261">
        <v>1.7192007451581699</v>
      </c>
      <c r="I1328" s="261">
        <v>0.17990841892985401</v>
      </c>
      <c r="J1328" s="261">
        <v>5.19081244616003E-2</v>
      </c>
      <c r="K1328" s="261">
        <v>3.0488059957388602E-3</v>
      </c>
      <c r="L1328" s="261">
        <v>2.0000005732018801E-3</v>
      </c>
      <c r="M1328" s="261">
        <v>2.0000005732018801E-3</v>
      </c>
      <c r="N1328" s="261">
        <v>1.5750004513964799E-2</v>
      </c>
      <c r="O1328" s="261">
        <v>1.5750004513964799E-2</v>
      </c>
      <c r="P1328" s="261">
        <v>5.4255179510862998E-2</v>
      </c>
    </row>
    <row r="1329" spans="1:16" x14ac:dyDescent="0.25">
      <c r="A1329" s="259">
        <v>2044</v>
      </c>
      <c r="B1329" s="259">
        <v>2003</v>
      </c>
      <c r="C1329" s="260" t="str">
        <f t="shared" si="20"/>
        <v>2044_2003</v>
      </c>
      <c r="D1329" s="261">
        <v>2.8124409236731176E-2</v>
      </c>
      <c r="E1329" s="261">
        <v>4.4728969785706701E-2</v>
      </c>
      <c r="F1329" s="261">
        <v>8.8437024153901297E-2</v>
      </c>
      <c r="G1329" s="261">
        <v>3.2802775499905602E-2</v>
      </c>
      <c r="H1329" s="261">
        <v>1.71920571251276</v>
      </c>
      <c r="I1329" s="261">
        <v>0.16457845132499399</v>
      </c>
      <c r="J1329" s="261">
        <v>5.18014616934225E-2</v>
      </c>
      <c r="K1329" s="261">
        <v>3.0535125638882902E-3</v>
      </c>
      <c r="L1329" s="261">
        <v>2.0000005732018801E-3</v>
      </c>
      <c r="M1329" s="261">
        <v>2.0000005732018801E-3</v>
      </c>
      <c r="N1329" s="261">
        <v>1.5750004513964799E-2</v>
      </c>
      <c r="O1329" s="261">
        <v>1.5750004513964799E-2</v>
      </c>
      <c r="P1329" s="261">
        <v>5.4143693925617201E-2</v>
      </c>
    </row>
    <row r="1330" spans="1:16" x14ac:dyDescent="0.25">
      <c r="A1330" s="259">
        <v>2044</v>
      </c>
      <c r="B1330" s="259">
        <v>2004</v>
      </c>
      <c r="C1330" s="260" t="str">
        <f t="shared" si="20"/>
        <v>2044_2004</v>
      </c>
      <c r="D1330" s="261">
        <v>2.8289144899785044E-2</v>
      </c>
      <c r="E1330" s="261">
        <v>4.6252182591477779E-2</v>
      </c>
      <c r="F1330" s="261">
        <v>8.9136178639403499E-2</v>
      </c>
      <c r="G1330" s="261">
        <v>7.8462998614998499E-3</v>
      </c>
      <c r="H1330" s="261">
        <v>1.71356057109045</v>
      </c>
      <c r="I1330" s="261">
        <v>3.5034647343663898E-2</v>
      </c>
      <c r="J1330" s="261">
        <v>5.2210987281206898E-2</v>
      </c>
      <c r="K1330" s="261">
        <v>2.03410137788964E-4</v>
      </c>
      <c r="L1330" s="261">
        <v>2.0000005732018801E-3</v>
      </c>
      <c r="M1330" s="261">
        <v>2.0000005732018801E-3</v>
      </c>
      <c r="N1330" s="261">
        <v>1.5750004513964799E-2</v>
      </c>
      <c r="O1330" s="261">
        <v>1.5750004513964799E-2</v>
      </c>
      <c r="P1330" s="261">
        <v>5.4571736443238303E-2</v>
      </c>
    </row>
    <row r="1331" spans="1:16" x14ac:dyDescent="0.25">
      <c r="A1331" s="259">
        <v>2044</v>
      </c>
      <c r="B1331" s="259">
        <v>2005</v>
      </c>
      <c r="C1331" s="260" t="str">
        <f t="shared" si="20"/>
        <v>2044_2005</v>
      </c>
      <c r="D1331" s="261">
        <v>2.7114002473447685E-2</v>
      </c>
      <c r="E1331" s="261">
        <v>4.4086900421727769E-2</v>
      </c>
      <c r="F1331" s="261">
        <v>8.9062627562165098E-2</v>
      </c>
      <c r="G1331" s="261">
        <v>7.34939437985221E-3</v>
      </c>
      <c r="H1331" s="261">
        <v>1.71336981297909</v>
      </c>
      <c r="I1331" s="261">
        <v>3.44703615755136E-2</v>
      </c>
      <c r="J1331" s="261">
        <v>5.2167905174515403E-2</v>
      </c>
      <c r="K1331" s="261">
        <v>2.0323948317664799E-4</v>
      </c>
      <c r="L1331" s="261">
        <v>2.0000005732018801E-3</v>
      </c>
      <c r="M1331" s="261">
        <v>2.0000005732018801E-3</v>
      </c>
      <c r="N1331" s="261">
        <v>1.5750004513964799E-2</v>
      </c>
      <c r="O1331" s="261">
        <v>1.5750004513964799E-2</v>
      </c>
      <c r="P1331" s="261">
        <v>5.4526706354856201E-2</v>
      </c>
    </row>
    <row r="1332" spans="1:16" x14ac:dyDescent="0.25">
      <c r="A1332" s="259">
        <v>2044</v>
      </c>
      <c r="B1332" s="259">
        <v>2006</v>
      </c>
      <c r="C1332" s="260" t="str">
        <f t="shared" si="20"/>
        <v>2044_2006</v>
      </c>
      <c r="D1332" s="261">
        <v>2.7587309895513522E-2</v>
      </c>
      <c r="E1332" s="261">
        <v>4.4389417521692363E-2</v>
      </c>
      <c r="F1332" s="261">
        <v>8.9053562308175196E-2</v>
      </c>
      <c r="G1332" s="261">
        <v>6.5313424386173298E-3</v>
      </c>
      <c r="H1332" s="261">
        <v>1.7119304120696299</v>
      </c>
      <c r="I1332" s="261">
        <v>2.9740875944631099E-2</v>
      </c>
      <c r="J1332" s="261">
        <v>5.2162595255826998E-2</v>
      </c>
      <c r="K1332" s="261">
        <v>2.03156299542311E-4</v>
      </c>
      <c r="L1332" s="261">
        <v>2.0000005732018801E-3</v>
      </c>
      <c r="M1332" s="261">
        <v>2.0000005732018801E-3</v>
      </c>
      <c r="N1332" s="261">
        <v>1.5750004513964799E-2</v>
      </c>
      <c r="O1332" s="261">
        <v>1.5750004513964799E-2</v>
      </c>
      <c r="P1332" s="261">
        <v>5.4521156345207197E-2</v>
      </c>
    </row>
    <row r="1333" spans="1:16" x14ac:dyDescent="0.25">
      <c r="A1333" s="259">
        <v>2044</v>
      </c>
      <c r="B1333" s="259">
        <v>2007</v>
      </c>
      <c r="C1333" s="260" t="str">
        <f t="shared" si="20"/>
        <v>2044_2007</v>
      </c>
      <c r="D1333" s="261">
        <v>2.6440750673659051E-2</v>
      </c>
      <c r="E1333" s="261">
        <v>4.2847309437084334E-2</v>
      </c>
      <c r="F1333" s="261">
        <v>8.8351244238436294E-2</v>
      </c>
      <c r="G1333" s="261">
        <v>6.6800777124326003E-3</v>
      </c>
      <c r="H1333" s="261">
        <v>1.7037291321402701</v>
      </c>
      <c r="I1333" s="261">
        <v>3.3040738282523303E-2</v>
      </c>
      <c r="J1333" s="261">
        <v>5.1751216617363698E-2</v>
      </c>
      <c r="K1333" s="261">
        <v>2.03381375145158E-4</v>
      </c>
      <c r="L1333" s="261">
        <v>2.0000005732018801E-3</v>
      </c>
      <c r="M1333" s="261">
        <v>2.0000005732018801E-3</v>
      </c>
      <c r="N1333" s="261">
        <v>1.5750004513964799E-2</v>
      </c>
      <c r="O1333" s="261">
        <v>1.5750004513964799E-2</v>
      </c>
      <c r="P1333" s="261">
        <v>5.4091176990178298E-2</v>
      </c>
    </row>
    <row r="1334" spans="1:16" x14ac:dyDescent="0.25">
      <c r="A1334" s="259">
        <v>2044</v>
      </c>
      <c r="B1334" s="259">
        <v>2008</v>
      </c>
      <c r="C1334" s="260" t="str">
        <f t="shared" si="20"/>
        <v>2044_2008</v>
      </c>
      <c r="D1334" s="261">
        <v>2.5870690639515088E-2</v>
      </c>
      <c r="E1334" s="261">
        <v>4.1440675176616461E-2</v>
      </c>
      <c r="F1334" s="261">
        <v>1.8584555801831999E-2</v>
      </c>
      <c r="G1334" s="261">
        <v>6.3586749312845199E-3</v>
      </c>
      <c r="H1334" s="261">
        <v>3.5849421559997201E-2</v>
      </c>
      <c r="I1334" s="261">
        <v>3.35123678238263E-2</v>
      </c>
      <c r="J1334" s="261">
        <v>6.03235294122937E-3</v>
      </c>
      <c r="K1334" s="261">
        <v>2.3224431226973101E-4</v>
      </c>
      <c r="L1334" s="261">
        <v>2.0000005732018801E-3</v>
      </c>
      <c r="M1334" s="261">
        <v>2.0000005732018801E-3</v>
      </c>
      <c r="N1334" s="261">
        <v>1.5750004513964799E-2</v>
      </c>
      <c r="O1334" s="261">
        <v>1.5750004513964799E-2</v>
      </c>
      <c r="P1334" s="261">
        <v>6.3051091730620401E-3</v>
      </c>
    </row>
    <row r="1335" spans="1:16" x14ac:dyDescent="0.25">
      <c r="A1335" s="259">
        <v>2044</v>
      </c>
      <c r="B1335" s="259">
        <v>2009</v>
      </c>
      <c r="C1335" s="260" t="str">
        <f t="shared" si="20"/>
        <v>2044_2009</v>
      </c>
      <c r="D1335" s="261">
        <v>2.5295051216891903E-2</v>
      </c>
      <c r="E1335" s="261">
        <v>4.0424249455166088E-2</v>
      </c>
      <c r="F1335" s="261">
        <v>1.84869277074916E-2</v>
      </c>
      <c r="G1335" s="261">
        <v>6.1310801241568798E-3</v>
      </c>
      <c r="H1335" s="261">
        <v>3.5599843132895097E-2</v>
      </c>
      <c r="I1335" s="261">
        <v>3.2659655274890897E-2</v>
      </c>
      <c r="J1335" s="261">
        <v>5.9955875627760403E-3</v>
      </c>
      <c r="K1335" s="261">
        <v>2.60987901208262E-4</v>
      </c>
      <c r="L1335" s="261">
        <v>2.0000005732018801E-3</v>
      </c>
      <c r="M1335" s="261">
        <v>2.0000005732018801E-3</v>
      </c>
      <c r="N1335" s="261">
        <v>1.5750004513964799E-2</v>
      </c>
      <c r="O1335" s="261">
        <v>1.5750004513964799E-2</v>
      </c>
      <c r="P1335" s="261">
        <v>6.2666814273389998E-3</v>
      </c>
    </row>
    <row r="1336" spans="1:16" x14ac:dyDescent="0.25">
      <c r="A1336" s="259">
        <v>2044</v>
      </c>
      <c r="B1336" s="259">
        <v>2010</v>
      </c>
      <c r="C1336" s="260" t="str">
        <f t="shared" si="20"/>
        <v>2044_2010</v>
      </c>
      <c r="D1336" s="261">
        <v>2.4016316807380367E-2</v>
      </c>
      <c r="E1336" s="261">
        <v>3.8225949924941119E-2</v>
      </c>
      <c r="F1336" s="261">
        <v>1.8532527143801599E-2</v>
      </c>
      <c r="G1336" s="261">
        <v>5.9164629290853702E-3</v>
      </c>
      <c r="H1336" s="261">
        <v>3.5655697836266403E-2</v>
      </c>
      <c r="I1336" s="261">
        <v>3.2602186274237797E-2</v>
      </c>
      <c r="J1336" s="261">
        <v>6.0027165016384599E-3</v>
      </c>
      <c r="K1336" s="261">
        <v>3.1779563952488899E-4</v>
      </c>
      <c r="L1336" s="261">
        <v>2.0000005732018801E-3</v>
      </c>
      <c r="M1336" s="261">
        <v>2.0000005732018801E-3</v>
      </c>
      <c r="N1336" s="261">
        <v>1.5750004513964799E-2</v>
      </c>
      <c r="O1336" s="261">
        <v>1.5750004513964799E-2</v>
      </c>
      <c r="P1336" s="261">
        <v>6.2741327051825798E-3</v>
      </c>
    </row>
    <row r="1337" spans="1:16" x14ac:dyDescent="0.25">
      <c r="A1337" s="259">
        <v>2044</v>
      </c>
      <c r="B1337" s="259">
        <v>2011</v>
      </c>
      <c r="C1337" s="260" t="str">
        <f t="shared" si="20"/>
        <v>2044_2011</v>
      </c>
      <c r="D1337" s="261">
        <v>2.4842232991259979E-2</v>
      </c>
      <c r="E1337" s="261">
        <v>3.9418955789940882E-2</v>
      </c>
      <c r="F1337" s="261">
        <v>1.8346236773163799E-2</v>
      </c>
      <c r="G1337" s="261">
        <v>6.3271363628544996E-3</v>
      </c>
      <c r="H1337" s="261">
        <v>3.5502330023451802E-2</v>
      </c>
      <c r="I1337" s="261">
        <v>3.1887041773597503E-2</v>
      </c>
      <c r="J1337" s="261">
        <v>5.98862790760862E-3</v>
      </c>
      <c r="K1337" s="261">
        <v>4.3120924022159402E-4</v>
      </c>
      <c r="L1337" s="261">
        <v>2.0000005732018801E-3</v>
      </c>
      <c r="M1337" s="261">
        <v>2.0000005732018801E-3</v>
      </c>
      <c r="N1337" s="261">
        <v>1.5750004513964799E-2</v>
      </c>
      <c r="O1337" s="261">
        <v>1.5750004513964799E-2</v>
      </c>
      <c r="P1337" s="261">
        <v>6.2594070874479098E-3</v>
      </c>
    </row>
    <row r="1338" spans="1:16" x14ac:dyDescent="0.25">
      <c r="A1338" s="259">
        <v>2044</v>
      </c>
      <c r="B1338" s="259">
        <v>2012</v>
      </c>
      <c r="C1338" s="260" t="str">
        <f t="shared" si="20"/>
        <v>2044_2012</v>
      </c>
      <c r="D1338" s="261">
        <v>2.2700684848353893E-2</v>
      </c>
      <c r="E1338" s="261">
        <v>3.5949064812610385E-2</v>
      </c>
      <c r="F1338" s="261">
        <v>1.8283835187602002E-2</v>
      </c>
      <c r="G1338" s="261">
        <v>5.8335613647846202E-3</v>
      </c>
      <c r="H1338" s="261">
        <v>3.5441804259231498E-2</v>
      </c>
      <c r="I1338" s="261">
        <v>3.2402956687430602E-2</v>
      </c>
      <c r="J1338" s="261">
        <v>5.9835986742235803E-3</v>
      </c>
      <c r="K1338" s="261">
        <v>6.2925943051060499E-4</v>
      </c>
      <c r="L1338" s="261">
        <v>2.0000005732018801E-3</v>
      </c>
      <c r="M1338" s="261">
        <v>2.0000005732018801E-3</v>
      </c>
      <c r="N1338" s="261">
        <v>1.5750004513964799E-2</v>
      </c>
      <c r="O1338" s="261">
        <v>1.5750004513964799E-2</v>
      </c>
      <c r="P1338" s="261">
        <v>6.2541504544460997E-3</v>
      </c>
    </row>
    <row r="1339" spans="1:16" x14ac:dyDescent="0.25">
      <c r="A1339" s="259">
        <v>2044</v>
      </c>
      <c r="B1339" s="259">
        <v>2013</v>
      </c>
      <c r="C1339" s="260" t="str">
        <f t="shared" si="20"/>
        <v>2044_2013</v>
      </c>
      <c r="D1339" s="261">
        <v>2.2009598064591913E-2</v>
      </c>
      <c r="E1339" s="261">
        <v>3.4863805575747073E-2</v>
      </c>
      <c r="F1339" s="261">
        <v>1.8019770810804199E-2</v>
      </c>
      <c r="G1339" s="261">
        <v>5.6131646673657004E-3</v>
      </c>
      <c r="H1339" s="261">
        <v>3.5169673900128699E-2</v>
      </c>
      <c r="I1339" s="261">
        <v>3.2397747973345901E-2</v>
      </c>
      <c r="J1339" s="261">
        <v>5.9526954230699602E-3</v>
      </c>
      <c r="K1339" s="261">
        <v>9.4145661669311803E-4</v>
      </c>
      <c r="L1339" s="261">
        <v>2.0000005732018801E-3</v>
      </c>
      <c r="M1339" s="261">
        <v>2.0000005732018801E-3</v>
      </c>
      <c r="N1339" s="261">
        <v>1.5750004513964799E-2</v>
      </c>
      <c r="O1339" s="261">
        <v>1.5750004513964799E-2</v>
      </c>
      <c r="P1339" s="261">
        <v>6.2218498954064502E-3</v>
      </c>
    </row>
    <row r="1340" spans="1:16" x14ac:dyDescent="0.25">
      <c r="A1340" s="259">
        <v>2044</v>
      </c>
      <c r="B1340" s="259">
        <v>2014</v>
      </c>
      <c r="C1340" s="260" t="str">
        <f t="shared" si="20"/>
        <v>2044_2014</v>
      </c>
      <c r="D1340" s="261">
        <v>2.211037554780812E-2</v>
      </c>
      <c r="E1340" s="261">
        <v>3.4829977022022097E-2</v>
      </c>
      <c r="F1340" s="261">
        <v>1.8321508801138801E-2</v>
      </c>
      <c r="G1340" s="261">
        <v>5.79422104755599E-3</v>
      </c>
      <c r="H1340" s="261">
        <v>3.5490347149779097E-2</v>
      </c>
      <c r="I1340" s="261">
        <v>3.1886055879857697E-2</v>
      </c>
      <c r="J1340" s="261">
        <v>5.9902469478360703E-3</v>
      </c>
      <c r="K1340" s="261">
        <v>1.3137240637270101E-3</v>
      </c>
      <c r="L1340" s="261">
        <v>2.0000005732018801E-3</v>
      </c>
      <c r="M1340" s="261">
        <v>2.0000005732018801E-3</v>
      </c>
      <c r="N1340" s="261">
        <v>1.5750004513964799E-2</v>
      </c>
      <c r="O1340" s="261">
        <v>1.5750004513964799E-2</v>
      </c>
      <c r="P1340" s="261">
        <v>6.2610993334900698E-3</v>
      </c>
    </row>
    <row r="1341" spans="1:16" x14ac:dyDescent="0.25">
      <c r="A1341" s="259">
        <v>2044</v>
      </c>
      <c r="B1341" s="259">
        <v>2015</v>
      </c>
      <c r="C1341" s="260" t="str">
        <f t="shared" si="20"/>
        <v>2044_2015</v>
      </c>
      <c r="D1341" s="261">
        <v>2.1644992139429661E-2</v>
      </c>
      <c r="E1341" s="261">
        <v>3.4116640175393433E-2</v>
      </c>
      <c r="F1341" s="261">
        <v>1.8141593995358699E-2</v>
      </c>
      <c r="G1341" s="261">
        <v>5.6171976172176502E-3</v>
      </c>
      <c r="H1341" s="261">
        <v>3.53031334999519E-2</v>
      </c>
      <c r="I1341" s="261">
        <v>3.1650748465419799E-2</v>
      </c>
      <c r="J1341" s="261">
        <v>5.9691234810069901E-3</v>
      </c>
      <c r="K1341" s="261">
        <v>1.65852053694617E-3</v>
      </c>
      <c r="L1341" s="261">
        <v>2.0000005732018801E-3</v>
      </c>
      <c r="M1341" s="261">
        <v>2.0000005732018801E-3</v>
      </c>
      <c r="N1341" s="261">
        <v>1.5750004513964799E-2</v>
      </c>
      <c r="O1341" s="261">
        <v>1.5750004513964799E-2</v>
      </c>
      <c r="P1341" s="261">
        <v>6.2390207572249699E-3</v>
      </c>
    </row>
    <row r="1342" spans="1:16" x14ac:dyDescent="0.25">
      <c r="A1342" s="259">
        <v>2044</v>
      </c>
      <c r="B1342" s="259">
        <v>2016</v>
      </c>
      <c r="C1342" s="260" t="str">
        <f t="shared" si="20"/>
        <v>2044_2016</v>
      </c>
      <c r="D1342" s="261">
        <v>2.1178706979338879E-2</v>
      </c>
      <c r="E1342" s="261">
        <v>3.3035717588138482E-2</v>
      </c>
      <c r="F1342" s="261">
        <v>1.8703872965485899E-2</v>
      </c>
      <c r="G1342" s="261">
        <v>5.5573210058778699E-3</v>
      </c>
      <c r="H1342" s="261">
        <v>3.5912380185544802E-2</v>
      </c>
      <c r="I1342" s="261">
        <v>3.1280543385864099E-2</v>
      </c>
      <c r="J1342" s="261">
        <v>6.0426007976145E-3</v>
      </c>
      <c r="K1342" s="261">
        <v>1.90835908559096E-3</v>
      </c>
      <c r="L1342" s="261">
        <v>2.0000005732018801E-3</v>
      </c>
      <c r="M1342" s="261">
        <v>2.0000005732018801E-3</v>
      </c>
      <c r="N1342" s="261">
        <v>1.5750004513964799E-2</v>
      </c>
      <c r="O1342" s="261">
        <v>1.5750004513964799E-2</v>
      </c>
      <c r="P1342" s="261">
        <v>6.3158203920387103E-3</v>
      </c>
    </row>
    <row r="1343" spans="1:16" x14ac:dyDescent="0.25">
      <c r="A1343" s="259">
        <v>2044</v>
      </c>
      <c r="B1343" s="259">
        <v>2017</v>
      </c>
      <c r="C1343" s="260" t="str">
        <f t="shared" si="20"/>
        <v>2044_2017</v>
      </c>
      <c r="D1343" s="261">
        <v>2.0446223806732843E-2</v>
      </c>
      <c r="E1343" s="261">
        <v>3.1939992077838437E-2</v>
      </c>
      <c r="F1343" s="261">
        <v>1.8472866051076599E-2</v>
      </c>
      <c r="G1343" s="261">
        <v>5.5220041145879004E-3</v>
      </c>
      <c r="H1343" s="261">
        <v>3.5679647490105E-2</v>
      </c>
      <c r="I1343" s="261">
        <v>3.1310520035525903E-2</v>
      </c>
      <c r="J1343" s="261">
        <v>6.0152466507222497E-3</v>
      </c>
      <c r="K1343" s="261">
        <v>2.0384001797883102E-3</v>
      </c>
      <c r="L1343" s="261">
        <v>2.0000005732018801E-3</v>
      </c>
      <c r="M1343" s="261">
        <v>2.0000005732018801E-3</v>
      </c>
      <c r="N1343" s="261">
        <v>1.5750004513964799E-2</v>
      </c>
      <c r="O1343" s="261">
        <v>1.5750004513964799E-2</v>
      </c>
      <c r="P1343" s="261">
        <v>6.28722941200622E-3</v>
      </c>
    </row>
    <row r="1344" spans="1:16" x14ac:dyDescent="0.25">
      <c r="A1344" s="259">
        <v>2044</v>
      </c>
      <c r="B1344" s="259">
        <v>2018</v>
      </c>
      <c r="C1344" s="260" t="str">
        <f t="shared" si="20"/>
        <v>2044_2018</v>
      </c>
      <c r="D1344" s="261">
        <v>1.9816619718716278E-2</v>
      </c>
      <c r="E1344" s="261">
        <v>3.0896695461078587E-2</v>
      </c>
      <c r="F1344" s="261">
        <v>1.8439254460952299E-2</v>
      </c>
      <c r="G1344" s="261">
        <v>5.1120254947690904E-3</v>
      </c>
      <c r="H1344" s="261">
        <v>3.56491211233632E-2</v>
      </c>
      <c r="I1344" s="261">
        <v>2.97415586234859E-2</v>
      </c>
      <c r="J1344" s="261">
        <v>6.0076527526544297E-3</v>
      </c>
      <c r="K1344" s="261">
        <v>2.1225242389537298E-3</v>
      </c>
      <c r="L1344" s="261">
        <v>2.0000005732018801E-3</v>
      </c>
      <c r="M1344" s="261">
        <v>2.0000005732018801E-3</v>
      </c>
      <c r="N1344" s="261">
        <v>1.5750004513964799E-2</v>
      </c>
      <c r="O1344" s="261">
        <v>1.5750004513964799E-2</v>
      </c>
      <c r="P1344" s="261">
        <v>6.2792921515652002E-3</v>
      </c>
    </row>
    <row r="1345" spans="1:16" x14ac:dyDescent="0.25">
      <c r="A1345" s="259">
        <v>2044</v>
      </c>
      <c r="B1345" s="259">
        <v>2019</v>
      </c>
      <c r="C1345" s="260" t="str">
        <f t="shared" si="20"/>
        <v>2044_2019</v>
      </c>
      <c r="D1345" s="261">
        <v>1.9185847208721202E-2</v>
      </c>
      <c r="E1345" s="261">
        <v>2.9857461194436594E-2</v>
      </c>
      <c r="F1345" s="261">
        <v>1.8387394965158101E-2</v>
      </c>
      <c r="G1345" s="261">
        <v>4.7244614849405201E-3</v>
      </c>
      <c r="H1345" s="261">
        <v>3.5597653763588803E-2</v>
      </c>
      <c r="I1345" s="261">
        <v>2.83140532906868E-2</v>
      </c>
      <c r="J1345" s="261">
        <v>5.9913238821055802E-3</v>
      </c>
      <c r="K1345" s="261">
        <v>2.0040849051035101E-3</v>
      </c>
      <c r="L1345" s="261">
        <v>2.0000005732018801E-3</v>
      </c>
      <c r="M1345" s="261">
        <v>2.0000005732018801E-3</v>
      </c>
      <c r="N1345" s="261">
        <v>1.5750004513964799E-2</v>
      </c>
      <c r="O1345" s="261">
        <v>1.5750004513964799E-2</v>
      </c>
      <c r="P1345" s="261">
        <v>6.2622249619484101E-3</v>
      </c>
    </row>
    <row r="1346" spans="1:16" x14ac:dyDescent="0.25">
      <c r="A1346" s="259">
        <v>2044</v>
      </c>
      <c r="B1346" s="259">
        <v>2020</v>
      </c>
      <c r="C1346" s="260" t="str">
        <f t="shared" si="20"/>
        <v>2044_2020</v>
      </c>
      <c r="D1346" s="261">
        <v>1.8557308263077235E-2</v>
      </c>
      <c r="E1346" s="261">
        <v>2.8829118150068542E-2</v>
      </c>
      <c r="F1346" s="261">
        <v>1.8314997375565599E-2</v>
      </c>
      <c r="G1346" s="261">
        <v>4.2786716246117603E-3</v>
      </c>
      <c r="H1346" s="261">
        <v>3.5523341389996597E-2</v>
      </c>
      <c r="I1346" s="261">
        <v>2.6881136936956498E-2</v>
      </c>
      <c r="J1346" s="261">
        <v>5.9661768137775602E-3</v>
      </c>
      <c r="K1346" s="261">
        <v>1.4374852189997099E-3</v>
      </c>
      <c r="L1346" s="261">
        <v>2.0000005732018801E-3</v>
      </c>
      <c r="M1346" s="261">
        <v>2.0000005732018801E-3</v>
      </c>
      <c r="N1346" s="261">
        <v>1.5750004513964799E-2</v>
      </c>
      <c r="O1346" s="261">
        <v>1.5750004513964799E-2</v>
      </c>
      <c r="P1346" s="261">
        <v>6.2359408547790702E-3</v>
      </c>
    </row>
    <row r="1347" spans="1:16" x14ac:dyDescent="0.25">
      <c r="A1347" s="259">
        <v>2044</v>
      </c>
      <c r="B1347" s="259">
        <v>2021</v>
      </c>
      <c r="C1347" s="260" t="str">
        <f t="shared" si="20"/>
        <v>2044_2021</v>
      </c>
      <c r="D1347" s="261">
        <v>1.7928902426985294E-2</v>
      </c>
      <c r="E1347" s="261">
        <v>2.7803918892271028E-2</v>
      </c>
      <c r="F1347" s="261">
        <v>7.6669050811200802E-3</v>
      </c>
      <c r="G1347" s="261">
        <v>3.8728209060901199E-3</v>
      </c>
      <c r="H1347" s="261">
        <v>1.2106757664120799E-2</v>
      </c>
      <c r="I1347" s="261">
        <v>2.6313119923586599E-2</v>
      </c>
      <c r="J1347" s="261">
        <v>9.8881245501349102E-4</v>
      </c>
      <c r="K1347" s="261">
        <v>8.9293983005835401E-4</v>
      </c>
      <c r="L1347" s="261">
        <v>2.0000005732018801E-3</v>
      </c>
      <c r="M1347" s="261">
        <v>2.0000005732018801E-3</v>
      </c>
      <c r="N1347" s="261">
        <v>1.5750004513964799E-2</v>
      </c>
      <c r="O1347" s="261">
        <v>1.5750004513964799E-2</v>
      </c>
      <c r="P1347" s="261">
        <v>1.03352216643891E-3</v>
      </c>
    </row>
    <row r="1348" spans="1:16" x14ac:dyDescent="0.25">
      <c r="A1348" s="259">
        <v>2044</v>
      </c>
      <c r="B1348" s="259">
        <v>2022</v>
      </c>
      <c r="C1348" s="260" t="str">
        <f t="shared" si="20"/>
        <v>2044_2022</v>
      </c>
      <c r="D1348" s="261">
        <v>1.7281267225607976E-2</v>
      </c>
      <c r="E1348" s="261">
        <v>2.6755458598281795E-2</v>
      </c>
      <c r="F1348" s="261">
        <v>7.6015455161865999E-3</v>
      </c>
      <c r="G1348" s="261">
        <v>3.5231421904435298E-3</v>
      </c>
      <c r="H1348" s="261">
        <v>1.2021314125445199E-2</v>
      </c>
      <c r="I1348" s="261">
        <v>2.58874971711581E-2</v>
      </c>
      <c r="J1348" s="261">
        <v>9.8172080535798294E-4</v>
      </c>
      <c r="K1348" s="261">
        <v>8.9289005598718399E-4</v>
      </c>
      <c r="L1348" s="261">
        <v>2.0000005732018801E-3</v>
      </c>
      <c r="M1348" s="261">
        <v>2.0000005732018801E-3</v>
      </c>
      <c r="N1348" s="261">
        <v>1.5750004513964799E-2</v>
      </c>
      <c r="O1348" s="261">
        <v>1.5750004513964799E-2</v>
      </c>
      <c r="P1348" s="261">
        <v>1.0261098638547101E-3</v>
      </c>
    </row>
    <row r="1349" spans="1:16" x14ac:dyDescent="0.25">
      <c r="A1349" s="259">
        <v>2044</v>
      </c>
      <c r="B1349" s="259">
        <v>2023</v>
      </c>
      <c r="C1349" s="260" t="str">
        <f t="shared" si="20"/>
        <v>2044_2023</v>
      </c>
      <c r="D1349" s="261">
        <v>1.6633553224629713E-2</v>
      </c>
      <c r="E1349" s="261">
        <v>2.5711140767092456E-2</v>
      </c>
      <c r="F1349" s="261">
        <v>7.5237962400756401E-3</v>
      </c>
      <c r="G1349" s="261">
        <v>3.0910665428446099E-3</v>
      </c>
      <c r="H1349" s="261">
        <v>1.19186280801827E-2</v>
      </c>
      <c r="I1349" s="261">
        <v>2.5954343183437398E-2</v>
      </c>
      <c r="J1349" s="261">
        <v>9.7315522872857695E-4</v>
      </c>
      <c r="K1349" s="261">
        <v>8.9285939336234603E-4</v>
      </c>
      <c r="L1349" s="261">
        <v>2.0000005732018801E-3</v>
      </c>
      <c r="M1349" s="261">
        <v>2.0000005732018801E-3</v>
      </c>
      <c r="N1349" s="261">
        <v>1.5750004513964799E-2</v>
      </c>
      <c r="O1349" s="261">
        <v>1.5750004513964799E-2</v>
      </c>
      <c r="P1349" s="261">
        <v>1.0171569898593099E-3</v>
      </c>
    </row>
    <row r="1350" spans="1:16" x14ac:dyDescent="0.25">
      <c r="A1350" s="259">
        <v>2044</v>
      </c>
      <c r="B1350" s="259">
        <v>2024</v>
      </c>
      <c r="C1350" s="260" t="str">
        <f t="shared" si="20"/>
        <v>2044_2024</v>
      </c>
      <c r="D1350" s="261">
        <v>1.5986201014428107E-2</v>
      </c>
      <c r="E1350" s="261">
        <v>2.4666084266791267E-2</v>
      </c>
      <c r="F1350" s="261">
        <v>7.4318894681076296E-3</v>
      </c>
      <c r="G1350" s="261">
        <v>2.6414066866400302E-3</v>
      </c>
      <c r="H1350" s="261">
        <v>1.17978010602707E-2</v>
      </c>
      <c r="I1350" s="261">
        <v>2.7139708862960601E-2</v>
      </c>
      <c r="J1350" s="261">
        <v>9.6309200823145905E-4</v>
      </c>
      <c r="K1350" s="261">
        <v>8.92834372491151E-4</v>
      </c>
      <c r="L1350" s="261">
        <v>2.0000005732018801E-3</v>
      </c>
      <c r="M1350" s="261">
        <v>2.0000005732018801E-3</v>
      </c>
      <c r="N1350" s="261">
        <v>1.5750004513964799E-2</v>
      </c>
      <c r="O1350" s="261">
        <v>1.5750004513964799E-2</v>
      </c>
      <c r="P1350" s="261">
        <v>1.0066387551861901E-3</v>
      </c>
    </row>
    <row r="1351" spans="1:16" x14ac:dyDescent="0.25">
      <c r="A1351" s="259">
        <v>2044</v>
      </c>
      <c r="B1351" s="259">
        <v>2025</v>
      </c>
      <c r="C1351" s="260" t="str">
        <f t="shared" si="20"/>
        <v>2044_2025</v>
      </c>
      <c r="D1351" s="261">
        <v>1.5338726235258391E-2</v>
      </c>
      <c r="E1351" s="261">
        <v>2.3622384940449517E-2</v>
      </c>
      <c r="F1351" s="261">
        <v>7.3265458117342201E-3</v>
      </c>
      <c r="G1351" s="261">
        <v>2.1358768156722898E-3</v>
      </c>
      <c r="H1351" s="261">
        <v>1.1658948039373901E-2</v>
      </c>
      <c r="I1351" s="261">
        <v>2.92921244486542E-2</v>
      </c>
      <c r="J1351" s="261">
        <v>9.5151930110391498E-4</v>
      </c>
      <c r="K1351" s="261">
        <v>8.9279538710611197E-4</v>
      </c>
      <c r="L1351" s="261">
        <v>2.0000005732018801E-3</v>
      </c>
      <c r="M1351" s="261">
        <v>2.0000005732018801E-3</v>
      </c>
      <c r="N1351" s="261">
        <v>1.5750004513964799E-2</v>
      </c>
      <c r="O1351" s="261">
        <v>1.5750004513964799E-2</v>
      </c>
      <c r="P1351" s="261">
        <v>9.9454278159546907E-4</v>
      </c>
    </row>
    <row r="1352" spans="1:16" x14ac:dyDescent="0.25">
      <c r="A1352" s="259">
        <v>2044</v>
      </c>
      <c r="B1352" s="259">
        <v>2026</v>
      </c>
      <c r="C1352" s="260" t="str">
        <f t="shared" si="20"/>
        <v>2044_2026</v>
      </c>
      <c r="D1352" s="261">
        <v>1.5340057815248833E-2</v>
      </c>
      <c r="E1352" s="261">
        <v>2.3592465026655823E-2</v>
      </c>
      <c r="F1352" s="261">
        <v>7.2102059251088098E-3</v>
      </c>
      <c r="G1352" s="261">
        <v>2.1170084032789901E-3</v>
      </c>
      <c r="H1352" s="261">
        <v>1.1504047971355701E-2</v>
      </c>
      <c r="I1352" s="261">
        <v>2.8525691854534001E-2</v>
      </c>
      <c r="J1352" s="261">
        <v>9.3853793686010602E-4</v>
      </c>
      <c r="K1352" s="261">
        <v>7.6221796737234102E-4</v>
      </c>
      <c r="L1352" s="261">
        <v>2.0000005732018801E-3</v>
      </c>
      <c r="M1352" s="261">
        <v>2.0000005732018801E-3</v>
      </c>
      <c r="N1352" s="261">
        <v>1.5750004513964799E-2</v>
      </c>
      <c r="O1352" s="261">
        <v>1.5750004513964799E-2</v>
      </c>
      <c r="P1352" s="261">
        <v>9.8097445766450603E-4</v>
      </c>
    </row>
    <row r="1353" spans="1:16" x14ac:dyDescent="0.25">
      <c r="A1353" s="259">
        <v>2044</v>
      </c>
      <c r="B1353" s="259">
        <v>2027</v>
      </c>
      <c r="C1353" s="260" t="str">
        <f t="shared" si="20"/>
        <v>2044_2027</v>
      </c>
      <c r="D1353" s="261">
        <v>1.5340906471134806E-2</v>
      </c>
      <c r="E1353" s="261">
        <v>2.3563644430302462E-2</v>
      </c>
      <c r="F1353" s="261">
        <v>7.0793695921724797E-3</v>
      </c>
      <c r="G1353" s="261">
        <v>2.0957015827638998E-3</v>
      </c>
      <c r="H1353" s="261">
        <v>1.1329922390176401E-2</v>
      </c>
      <c r="I1353" s="261">
        <v>2.7695687106208299E-2</v>
      </c>
      <c r="J1353" s="261">
        <v>9.2396732876255997E-4</v>
      </c>
      <c r="K1353" s="261">
        <v>6.0976870980888095E-4</v>
      </c>
      <c r="L1353" s="261">
        <v>2.0000005732018801E-3</v>
      </c>
      <c r="M1353" s="261">
        <v>2.0000005732018801E-3</v>
      </c>
      <c r="N1353" s="261">
        <v>1.5750004513964799E-2</v>
      </c>
      <c r="O1353" s="261">
        <v>1.5750004513964799E-2</v>
      </c>
      <c r="P1353" s="261">
        <v>9.6574503132490497E-4</v>
      </c>
    </row>
    <row r="1354" spans="1:16" x14ac:dyDescent="0.25">
      <c r="A1354" s="259">
        <v>2044</v>
      </c>
      <c r="B1354" s="259">
        <v>2028</v>
      </c>
      <c r="C1354" s="260" t="str">
        <f t="shared" si="20"/>
        <v>2044_2028</v>
      </c>
      <c r="D1354" s="261">
        <v>1.5341648460100115E-2</v>
      </c>
      <c r="E1354" s="261">
        <v>2.3535960348583771E-2</v>
      </c>
      <c r="F1354" s="261">
        <v>6.9338954892103396E-3</v>
      </c>
      <c r="G1354" s="261">
        <v>2.0720470489799599E-3</v>
      </c>
      <c r="H1354" s="261">
        <v>1.11368789173547E-2</v>
      </c>
      <c r="I1354" s="261">
        <v>2.6808752731460401E-2</v>
      </c>
      <c r="J1354" s="261">
        <v>9.07839679075413E-4</v>
      </c>
      <c r="K1354" s="261">
        <v>4.7906598988020898E-4</v>
      </c>
      <c r="L1354" s="261">
        <v>2.0000005732018801E-3</v>
      </c>
      <c r="M1354" s="261">
        <v>2.0000005732018801E-3</v>
      </c>
      <c r="N1354" s="261">
        <v>1.5750004513964799E-2</v>
      </c>
      <c r="O1354" s="261">
        <v>1.5750004513964799E-2</v>
      </c>
      <c r="P1354" s="261">
        <v>9.4888816088429097E-4</v>
      </c>
    </row>
    <row r="1355" spans="1:16" x14ac:dyDescent="0.25">
      <c r="A1355" s="259">
        <v>2044</v>
      </c>
      <c r="B1355" s="259">
        <v>2029</v>
      </c>
      <c r="C1355" s="260" t="str">
        <f t="shared" si="20"/>
        <v>2044_2029</v>
      </c>
      <c r="D1355" s="261">
        <v>1.5342178273600137E-2</v>
      </c>
      <c r="E1355" s="261">
        <v>2.3509237828448069E-2</v>
      </c>
      <c r="F1355" s="261">
        <v>6.7746686147267801E-3</v>
      </c>
      <c r="G1355" s="261">
        <v>2.0460856555416201E-3</v>
      </c>
      <c r="H1355" s="261">
        <v>1.09255346322052E-2</v>
      </c>
      <c r="I1355" s="261">
        <v>2.5871791995161299E-2</v>
      </c>
      <c r="J1355" s="261">
        <v>8.9018711292205904E-4</v>
      </c>
      <c r="K1355" s="261">
        <v>4.79005244686492E-4</v>
      </c>
      <c r="L1355" s="261">
        <v>2.0000005732018801E-3</v>
      </c>
      <c r="M1355" s="261">
        <v>2.0000005732018801E-3</v>
      </c>
      <c r="N1355" s="261">
        <v>1.5750004513964799E-2</v>
      </c>
      <c r="O1355" s="261">
        <v>1.5750004513964799E-2</v>
      </c>
      <c r="P1355" s="261">
        <v>9.3043742402158498E-4</v>
      </c>
    </row>
    <row r="1356" spans="1:16" x14ac:dyDescent="0.25">
      <c r="A1356" s="259">
        <v>2044</v>
      </c>
      <c r="B1356" s="259">
        <v>2030</v>
      </c>
      <c r="C1356" s="260" t="str">
        <f t="shared" si="20"/>
        <v>2044_2030</v>
      </c>
      <c r="D1356" s="261">
        <v>1.5342807473464884E-2</v>
      </c>
      <c r="E1356" s="261">
        <v>2.3483966995047928E-2</v>
      </c>
      <c r="F1356" s="261">
        <v>6.6029627028330899E-3</v>
      </c>
      <c r="G1356" s="261">
        <v>2.0179990719840502E-3</v>
      </c>
      <c r="H1356" s="261">
        <v>1.06966059166421E-2</v>
      </c>
      <c r="I1356" s="261">
        <v>2.48924161967926E-2</v>
      </c>
      <c r="J1356" s="261">
        <v>8.7103404479513399E-4</v>
      </c>
      <c r="K1356" s="261">
        <v>4.7895309561030099E-4</v>
      </c>
      <c r="L1356" s="261">
        <v>2.0000005732018801E-3</v>
      </c>
      <c r="M1356" s="261">
        <v>2.0000005732018801E-3</v>
      </c>
      <c r="N1356" s="261">
        <v>1.5750004513964799E-2</v>
      </c>
      <c r="O1356" s="261">
        <v>1.5750004513964799E-2</v>
      </c>
      <c r="P1356" s="261">
        <v>9.1041833914444102E-4</v>
      </c>
    </row>
    <row r="1357" spans="1:16" x14ac:dyDescent="0.25">
      <c r="A1357" s="259">
        <v>2044</v>
      </c>
      <c r="B1357" s="259">
        <v>2031</v>
      </c>
      <c r="C1357" s="260" t="str">
        <f t="shared" si="20"/>
        <v>2044_2031</v>
      </c>
      <c r="D1357" s="261">
        <v>1.5343498582204058E-2</v>
      </c>
      <c r="E1357" s="261">
        <v>2.3459858991215277E-2</v>
      </c>
      <c r="F1357" s="261">
        <v>6.4185406800411201E-3</v>
      </c>
      <c r="G1357" s="261">
        <v>1.9877736080978802E-3</v>
      </c>
      <c r="H1357" s="261">
        <v>1.0450303109817901E-2</v>
      </c>
      <c r="I1357" s="261">
        <v>2.3877743433334299E-2</v>
      </c>
      <c r="J1357" s="261">
        <v>8.5040740384108402E-4</v>
      </c>
      <c r="K1357" s="261">
        <v>4.78911394938913E-4</v>
      </c>
      <c r="L1357" s="261">
        <v>2.0000005732018801E-3</v>
      </c>
      <c r="M1357" s="261">
        <v>2.0000005732018801E-3</v>
      </c>
      <c r="N1357" s="261">
        <v>1.5750004513964799E-2</v>
      </c>
      <c r="O1357" s="261">
        <v>1.5750004513964799E-2</v>
      </c>
      <c r="P1357" s="261">
        <v>8.8885905301581297E-4</v>
      </c>
    </row>
    <row r="1358" spans="1:16" x14ac:dyDescent="0.25">
      <c r="A1358" s="259">
        <v>2044</v>
      </c>
      <c r="B1358" s="259">
        <v>2032</v>
      </c>
      <c r="C1358" s="260" t="str">
        <f t="shared" si="20"/>
        <v>2044_2032</v>
      </c>
      <c r="D1358" s="261">
        <v>1.5344485076283013E-2</v>
      </c>
      <c r="E1358" s="261">
        <v>2.3436909733687117E-2</v>
      </c>
      <c r="F1358" s="261">
        <v>6.2216748662493396E-3</v>
      </c>
      <c r="G1358" s="261">
        <v>1.95542329694919E-3</v>
      </c>
      <c r="H1358" s="261">
        <v>1.01865912693005E-2</v>
      </c>
      <c r="I1358" s="261">
        <v>2.2835424629452501E-2</v>
      </c>
      <c r="J1358" s="261">
        <v>8.2829680187686001E-4</v>
      </c>
      <c r="K1358" s="261">
        <v>4.7888849396844402E-4</v>
      </c>
      <c r="L1358" s="261">
        <v>2.0000005732018801E-3</v>
      </c>
      <c r="M1358" s="261">
        <v>2.0000005732018801E-3</v>
      </c>
      <c r="N1358" s="261">
        <v>1.5750004513964799E-2</v>
      </c>
      <c r="O1358" s="261">
        <v>1.5750004513964799E-2</v>
      </c>
      <c r="P1358" s="261">
        <v>8.65748707745109E-4</v>
      </c>
    </row>
    <row r="1359" spans="1:16" x14ac:dyDescent="0.25">
      <c r="A1359" s="259">
        <v>2044</v>
      </c>
      <c r="B1359" s="259">
        <v>2033</v>
      </c>
      <c r="C1359" s="260" t="str">
        <f t="shared" si="20"/>
        <v>2044_2033</v>
      </c>
      <c r="D1359" s="261">
        <v>1.5345412798416461E-2</v>
      </c>
      <c r="E1359" s="261">
        <v>2.3414835402479937E-2</v>
      </c>
      <c r="F1359" s="261">
        <v>6.0115890877333496E-3</v>
      </c>
      <c r="G1359" s="261">
        <v>1.9208809802708101E-3</v>
      </c>
      <c r="H1359" s="261">
        <v>9.9050637919269498E-3</v>
      </c>
      <c r="I1359" s="261">
        <v>2.17721804804136E-2</v>
      </c>
      <c r="J1359" s="261">
        <v>8.0469233385155E-4</v>
      </c>
      <c r="K1359" s="261">
        <v>4.78860317606463E-4</v>
      </c>
      <c r="L1359" s="261">
        <v>2.0000005732018801E-3</v>
      </c>
      <c r="M1359" s="261">
        <v>2.0000005732018801E-3</v>
      </c>
      <c r="N1359" s="261">
        <v>1.5750004513964799E-2</v>
      </c>
      <c r="O1359" s="261">
        <v>1.5750004513964799E-2</v>
      </c>
      <c r="P1359" s="261">
        <v>8.4107695041897004E-4</v>
      </c>
    </row>
    <row r="1360" spans="1:16" x14ac:dyDescent="0.25">
      <c r="A1360" s="259">
        <v>2044</v>
      </c>
      <c r="B1360" s="259">
        <v>2034</v>
      </c>
      <c r="C1360" s="260" t="str">
        <f t="shared" si="20"/>
        <v>2044_2034</v>
      </c>
      <c r="D1360" s="261">
        <v>1.5346483675181821E-2</v>
      </c>
      <c r="E1360" s="261">
        <v>2.3394149272583983E-2</v>
      </c>
      <c r="F1360" s="261">
        <v>5.7900097070855104E-3</v>
      </c>
      <c r="G1360" s="261">
        <v>1.88430614857278E-3</v>
      </c>
      <c r="H1360" s="261">
        <v>9.6067752952364808E-3</v>
      </c>
      <c r="I1360" s="261">
        <v>2.0696296707020601E-2</v>
      </c>
      <c r="J1360" s="261">
        <v>7.7962733441825304E-4</v>
      </c>
      <c r="K1360" s="261">
        <v>4.7886672941553198E-4</v>
      </c>
      <c r="L1360" s="261">
        <v>2.0000005732018801E-3</v>
      </c>
      <c r="M1360" s="261">
        <v>2.0000005732018801E-3</v>
      </c>
      <c r="N1360" s="261">
        <v>1.5750004513964799E-2</v>
      </c>
      <c r="O1360" s="261">
        <v>1.5750004513964799E-2</v>
      </c>
      <c r="P1360" s="261">
        <v>8.1487862293558799E-4</v>
      </c>
    </row>
    <row r="1361" spans="1:16" x14ac:dyDescent="0.25">
      <c r="A1361" s="259">
        <v>2044</v>
      </c>
      <c r="B1361" s="259">
        <v>2035</v>
      </c>
      <c r="C1361" s="260" t="str">
        <f t="shared" si="20"/>
        <v>2044_2035</v>
      </c>
      <c r="D1361" s="261">
        <v>1.5348097101144438E-2</v>
      </c>
      <c r="E1361" s="261">
        <v>2.3374809453080441E-2</v>
      </c>
      <c r="F1361" s="261">
        <v>5.5568927709752402E-3</v>
      </c>
      <c r="G1361" s="261">
        <v>1.8457828033334499E-3</v>
      </c>
      <c r="H1361" s="261">
        <v>9.2920546754717993E-3</v>
      </c>
      <c r="I1361" s="261">
        <v>1.9614140162417401E-2</v>
      </c>
      <c r="J1361" s="261">
        <v>7.5313796953572598E-4</v>
      </c>
      <c r="K1361" s="261">
        <v>4.7893247497032501E-4</v>
      </c>
      <c r="L1361" s="261">
        <v>2.0000005732018801E-3</v>
      </c>
      <c r="M1361" s="261">
        <v>2.0000005732018801E-3</v>
      </c>
      <c r="N1361" s="261">
        <v>1.5750004513964799E-2</v>
      </c>
      <c r="O1361" s="261">
        <v>1.5750004513964799E-2</v>
      </c>
      <c r="P1361" s="261">
        <v>7.8719152651788801E-4</v>
      </c>
    </row>
    <row r="1362" spans="1:16" x14ac:dyDescent="0.25">
      <c r="A1362" s="259">
        <v>2044</v>
      </c>
      <c r="B1362" s="259">
        <v>2036</v>
      </c>
      <c r="C1362" s="260" t="str">
        <f t="shared" si="20"/>
        <v>2044_2036</v>
      </c>
      <c r="D1362" s="261">
        <v>1.5348004248615101E-2</v>
      </c>
      <c r="E1362" s="261">
        <v>2.3354864795783012E-2</v>
      </c>
      <c r="F1362" s="261">
        <v>5.3068185311560901E-3</v>
      </c>
      <c r="G1362" s="261">
        <v>1.80448026204194E-3</v>
      </c>
      <c r="H1362" s="261">
        <v>8.9560710958422208E-3</v>
      </c>
      <c r="I1362" s="261">
        <v>1.8531924033511098E-2</v>
      </c>
      <c r="J1362" s="261">
        <v>7.2496040572320804E-4</v>
      </c>
      <c r="K1362" s="261">
        <v>4.7883256516370701E-4</v>
      </c>
      <c r="L1362" s="261">
        <v>2.0000005732018801E-3</v>
      </c>
      <c r="M1362" s="261">
        <v>2.0000005732018801E-3</v>
      </c>
      <c r="N1362" s="261">
        <v>1.5750004513964799E-2</v>
      </c>
      <c r="O1362" s="261">
        <v>1.5750004513964799E-2</v>
      </c>
      <c r="P1362" s="261">
        <v>7.5773989830585603E-4</v>
      </c>
    </row>
    <row r="1363" spans="1:16" x14ac:dyDescent="0.25">
      <c r="A1363" s="259">
        <v>2044</v>
      </c>
      <c r="B1363" s="259">
        <v>2037</v>
      </c>
      <c r="C1363" s="260" t="str">
        <f t="shared" si="20"/>
        <v>2044_2037</v>
      </c>
      <c r="D1363" s="261">
        <v>1.5348886264007537E-2</v>
      </c>
      <c r="E1363" s="261">
        <v>2.3345470254464571E-2</v>
      </c>
      <c r="F1363" s="261">
        <v>5.0473012238774701E-3</v>
      </c>
      <c r="G1363" s="261">
        <v>1.76206994361241E-3</v>
      </c>
      <c r="H1363" s="261">
        <v>8.6053699964867194E-3</v>
      </c>
      <c r="I1363" s="261">
        <v>1.74613073163906E-2</v>
      </c>
      <c r="J1363" s="261">
        <v>6.9544276328935902E-4</v>
      </c>
      <c r="K1363" s="261">
        <v>4.7886119085532598E-4</v>
      </c>
      <c r="L1363" s="261">
        <v>2.0000005732018801E-3</v>
      </c>
      <c r="M1363" s="261">
        <v>2.0000005732018801E-3</v>
      </c>
      <c r="N1363" s="261">
        <v>1.5750004513964799E-2</v>
      </c>
      <c r="O1363" s="261">
        <v>1.5750004513964799E-2</v>
      </c>
      <c r="P1363" s="261">
        <v>7.2688759906374605E-4</v>
      </c>
    </row>
    <row r="1364" spans="1:16" x14ac:dyDescent="0.25">
      <c r="A1364" s="259">
        <v>2044</v>
      </c>
      <c r="B1364" s="259">
        <v>2038</v>
      </c>
      <c r="C1364" s="260" t="str">
        <f t="shared" si="20"/>
        <v>2044_2038</v>
      </c>
      <c r="D1364" s="261">
        <v>1.534858063007229E-2</v>
      </c>
      <c r="E1364" s="261">
        <v>2.3335618857216203E-2</v>
      </c>
      <c r="F1364" s="261">
        <v>4.7720925551213902E-3</v>
      </c>
      <c r="G1364" s="261">
        <v>1.7170042994785299E-3</v>
      </c>
      <c r="H1364" s="261">
        <v>8.2344045920494501E-3</v>
      </c>
      <c r="I1364" s="261">
        <v>1.6402838278845099E-2</v>
      </c>
      <c r="J1364" s="261">
        <v>6.6428626455931005E-4</v>
      </c>
      <c r="K1364" s="261">
        <v>4.7876499804780902E-4</v>
      </c>
      <c r="L1364" s="261">
        <v>2.0000005732018801E-3</v>
      </c>
      <c r="M1364" s="261">
        <v>2.0000005732018801E-3</v>
      </c>
      <c r="N1364" s="261">
        <v>1.5750004513964799E-2</v>
      </c>
      <c r="O1364" s="261">
        <v>1.5750004513964799E-2</v>
      </c>
      <c r="P1364" s="261">
        <v>6.9432234171604005E-4</v>
      </c>
    </row>
    <row r="1365" spans="1:16" x14ac:dyDescent="0.25">
      <c r="A1365" s="259">
        <v>2044</v>
      </c>
      <c r="B1365" s="259">
        <v>2039</v>
      </c>
      <c r="C1365" s="260" t="str">
        <f t="shared" si="20"/>
        <v>2044_2039</v>
      </c>
      <c r="D1365" s="261">
        <v>1.5350741444463679E-2</v>
      </c>
      <c r="E1365" s="261">
        <v>2.3329158572848532E-2</v>
      </c>
      <c r="F1365" s="261">
        <v>4.4895017015572497E-3</v>
      </c>
      <c r="G1365" s="261">
        <v>1.6706378811044099E-3</v>
      </c>
      <c r="H1365" s="261">
        <v>7.8506531623822907E-3</v>
      </c>
      <c r="I1365" s="261">
        <v>1.53626127115414E-2</v>
      </c>
      <c r="J1365" s="261">
        <v>6.3189076827856498E-4</v>
      </c>
      <c r="K1365" s="261">
        <v>4.7892684943882702E-4</v>
      </c>
      <c r="L1365" s="261">
        <v>2.0000005732018801E-3</v>
      </c>
      <c r="M1365" s="261">
        <v>2.0000005732018801E-3</v>
      </c>
      <c r="N1365" s="261">
        <v>1.5750004513964799E-2</v>
      </c>
      <c r="O1365" s="261">
        <v>1.5750004513964799E-2</v>
      </c>
      <c r="P1365" s="261">
        <v>6.6046206484636505E-4</v>
      </c>
    </row>
    <row r="1366" spans="1:16" x14ac:dyDescent="0.25">
      <c r="A1366" s="259">
        <v>2044</v>
      </c>
      <c r="B1366" s="259">
        <v>2040</v>
      </c>
      <c r="C1366" s="260" t="str">
        <f t="shared" ref="C1366:C1429" si="21">CONCATENATE(A1366,"_",B1366)</f>
        <v>2044_2040</v>
      </c>
      <c r="D1366" s="261">
        <v>1.5352636359410577E-2</v>
      </c>
      <c r="E1366" s="261">
        <v>2.3323514387198731E-2</v>
      </c>
      <c r="F1366" s="261">
        <v>4.1932479515088003E-3</v>
      </c>
      <c r="G1366" s="261">
        <v>1.62201167485503E-3</v>
      </c>
      <c r="H1366" s="261">
        <v>7.4486256026758298E-3</v>
      </c>
      <c r="I1366" s="261">
        <v>1.4344806686200201E-2</v>
      </c>
      <c r="J1366" s="261">
        <v>5.9796735461098904E-4</v>
      </c>
      <c r="K1366" s="261">
        <v>4.7907334433995401E-4</v>
      </c>
      <c r="L1366" s="261">
        <v>2.0000005732018801E-3</v>
      </c>
      <c r="M1366" s="261">
        <v>2.0000005732018801E-3</v>
      </c>
      <c r="N1366" s="261">
        <v>1.5750004513964799E-2</v>
      </c>
      <c r="O1366" s="261">
        <v>1.5750004513964799E-2</v>
      </c>
      <c r="P1366" s="261">
        <v>6.2500478494566095E-4</v>
      </c>
    </row>
    <row r="1367" spans="1:16" x14ac:dyDescent="0.25">
      <c r="A1367" s="259">
        <v>2044</v>
      </c>
      <c r="B1367" s="259">
        <v>2041</v>
      </c>
      <c r="C1367" s="260" t="str">
        <f t="shared" si="21"/>
        <v>2044_2041</v>
      </c>
      <c r="D1367" s="261">
        <v>1.5359961370246221E-2</v>
      </c>
      <c r="E1367" s="261">
        <v>2.3324474145928295E-2</v>
      </c>
      <c r="F1367" s="261">
        <v>3.8928069937933501E-3</v>
      </c>
      <c r="G1367" s="261">
        <v>1.5728969249746E-3</v>
      </c>
      <c r="H1367" s="261">
        <v>7.0371084424222102E-3</v>
      </c>
      <c r="I1367" s="261">
        <v>1.33549903249124E-2</v>
      </c>
      <c r="J1367" s="261">
        <v>5.62973310125257E-4</v>
      </c>
      <c r="K1367" s="261">
        <v>4.7975044239875698E-4</v>
      </c>
      <c r="L1367" s="261">
        <v>2.0000005732018801E-3</v>
      </c>
      <c r="M1367" s="261">
        <v>2.0000005732018801E-3</v>
      </c>
      <c r="N1367" s="261">
        <v>1.5750004513964799E-2</v>
      </c>
      <c r="O1367" s="261">
        <v>1.5750004513964799E-2</v>
      </c>
      <c r="P1367" s="261">
        <v>5.88428465052056E-4</v>
      </c>
    </row>
    <row r="1368" spans="1:16" x14ac:dyDescent="0.25">
      <c r="A1368" s="259">
        <v>2044</v>
      </c>
      <c r="B1368" s="259">
        <v>2042</v>
      </c>
      <c r="C1368" s="260" t="str">
        <f t="shared" si="21"/>
        <v>2044_2042</v>
      </c>
      <c r="D1368" s="261">
        <v>1.5379075228870579E-2</v>
      </c>
      <c r="E1368" s="261">
        <v>2.3337502173348533E-2</v>
      </c>
      <c r="F1368" s="261">
        <v>3.5947377234139201E-3</v>
      </c>
      <c r="G1368" s="261">
        <v>1.5248425372639399E-3</v>
      </c>
      <c r="H1368" s="261">
        <v>6.6231945910644003E-3</v>
      </c>
      <c r="I1368" s="261">
        <v>1.2397821418610899E-2</v>
      </c>
      <c r="J1368" s="261">
        <v>5.2728502131778505E-4</v>
      </c>
      <c r="K1368" s="261">
        <v>4.8154931029970797E-4</v>
      </c>
      <c r="L1368" s="261">
        <v>2.0000005732018801E-3</v>
      </c>
      <c r="M1368" s="261">
        <v>2.0000005732018801E-3</v>
      </c>
      <c r="N1368" s="261">
        <v>1.5750004513964799E-2</v>
      </c>
      <c r="O1368" s="261">
        <v>1.5750004513964799E-2</v>
      </c>
      <c r="P1368" s="261">
        <v>5.5112651018914699E-4</v>
      </c>
    </row>
    <row r="1369" spans="1:16" x14ac:dyDescent="0.25">
      <c r="A1369" s="259">
        <v>2044</v>
      </c>
      <c r="B1369" s="259">
        <v>2043</v>
      </c>
      <c r="C1369" s="260" t="str">
        <f t="shared" si="21"/>
        <v>2044_2043</v>
      </c>
      <c r="D1369" s="261">
        <v>1.540914786642269E-2</v>
      </c>
      <c r="E1369" s="261">
        <v>2.3358504424697796E-2</v>
      </c>
      <c r="F1369" s="261">
        <v>3.29018192108981E-3</v>
      </c>
      <c r="G1369" s="261">
        <v>1.4765028695806501E-3</v>
      </c>
      <c r="H1369" s="261">
        <v>6.1998784368209698E-3</v>
      </c>
      <c r="I1369" s="261">
        <v>1.14762759715676E-2</v>
      </c>
      <c r="J1369" s="261">
        <v>4.9053493988976404E-4</v>
      </c>
      <c r="K1369" s="261">
        <v>4.8427713517950298E-4</v>
      </c>
      <c r="L1369" s="261">
        <v>2.0000005732018801E-3</v>
      </c>
      <c r="M1369" s="261">
        <v>2.0000005732018801E-3</v>
      </c>
      <c r="N1369" s="261">
        <v>1.5750004513964799E-2</v>
      </c>
      <c r="O1369" s="261">
        <v>1.5750004513964799E-2</v>
      </c>
      <c r="P1369" s="261">
        <v>5.1271475315502202E-4</v>
      </c>
    </row>
    <row r="1370" spans="1:16" x14ac:dyDescent="0.25">
      <c r="A1370" s="259">
        <v>2044</v>
      </c>
      <c r="B1370" s="259">
        <v>2044</v>
      </c>
      <c r="C1370" s="260" t="str">
        <f t="shared" si="21"/>
        <v>2044_2044</v>
      </c>
      <c r="D1370" s="261">
        <v>1.5449211388735135E-2</v>
      </c>
      <c r="E1370" s="261">
        <v>2.3388152049650827E-2</v>
      </c>
      <c r="F1370" s="261">
        <v>2.9746803956801301E-3</v>
      </c>
      <c r="G1370" s="261">
        <v>1.42762585878567E-3</v>
      </c>
      <c r="H1370" s="261">
        <v>5.7637355340266197E-3</v>
      </c>
      <c r="I1370" s="261">
        <v>1.0592001180365299E-2</v>
      </c>
      <c r="J1370" s="261">
        <v>4.5252633089538197E-4</v>
      </c>
      <c r="K1370" s="261">
        <v>4.8787731256186198E-4</v>
      </c>
      <c r="L1370" s="261">
        <v>2.0000005732018801E-3</v>
      </c>
      <c r="M1370" s="261">
        <v>2.0000005732018801E-3</v>
      </c>
      <c r="N1370" s="261">
        <v>1.5750004513964799E-2</v>
      </c>
      <c r="O1370" s="261">
        <v>1.5750004513964799E-2</v>
      </c>
      <c r="P1370" s="261">
        <v>4.7298756352261802E-4</v>
      </c>
    </row>
    <row r="1371" spans="1:16" x14ac:dyDescent="0.25">
      <c r="A1371" s="259">
        <v>2045</v>
      </c>
      <c r="B1371" s="259">
        <v>2001</v>
      </c>
      <c r="C1371" s="260" t="str">
        <f t="shared" si="21"/>
        <v>2045_2001</v>
      </c>
      <c r="D1371" s="261">
        <v>2.82029034343259E-2</v>
      </c>
      <c r="E1371" s="261">
        <v>4.5314447980565088E-2</v>
      </c>
      <c r="F1371" s="261">
        <v>8.8829757254834593E-2</v>
      </c>
      <c r="G1371" s="261">
        <v>3.76137372294938E-2</v>
      </c>
      <c r="H1371" s="261">
        <v>1.7139429833175499</v>
      </c>
      <c r="I1371" s="261">
        <v>0.18489196237953101</v>
      </c>
      <c r="J1371" s="261">
        <v>5.20315027749534E-2</v>
      </c>
      <c r="K1371" s="261">
        <v>3.0468644020258898E-3</v>
      </c>
      <c r="L1371" s="261">
        <v>2.0000005732018801E-3</v>
      </c>
      <c r="M1371" s="261">
        <v>2.0000005732018801E-3</v>
      </c>
      <c r="N1371" s="261">
        <v>1.5750004513964799E-2</v>
      </c>
      <c r="O1371" s="261">
        <v>1.5750004513964799E-2</v>
      </c>
      <c r="P1371" s="261">
        <v>5.43841364440628E-2</v>
      </c>
    </row>
    <row r="1372" spans="1:16" x14ac:dyDescent="0.25">
      <c r="A1372" s="259">
        <v>2045</v>
      </c>
      <c r="B1372" s="259">
        <v>2002</v>
      </c>
      <c r="C1372" s="260" t="str">
        <f t="shared" si="21"/>
        <v>2045_2002</v>
      </c>
      <c r="D1372" s="261">
        <v>2.8199146153881111E-2</v>
      </c>
      <c r="E1372" s="261">
        <v>4.5052968106634492E-2</v>
      </c>
      <c r="F1372" s="261">
        <v>8.8642751558399804E-2</v>
      </c>
      <c r="G1372" s="261">
        <v>3.6355254806023002E-2</v>
      </c>
      <c r="H1372" s="261">
        <v>1.71977626579798</v>
      </c>
      <c r="I1372" s="261">
        <v>0.17995341041144999</v>
      </c>
      <c r="J1372" s="261">
        <v>5.19219652988454E-2</v>
      </c>
      <c r="K1372" s="261">
        <v>3.0490245991613698E-3</v>
      </c>
      <c r="L1372" s="261">
        <v>2.0000005732018801E-3</v>
      </c>
      <c r="M1372" s="261">
        <v>2.0000005732018801E-3</v>
      </c>
      <c r="N1372" s="261">
        <v>1.5750004513964799E-2</v>
      </c>
      <c r="O1372" s="261">
        <v>1.5750004513964799E-2</v>
      </c>
      <c r="P1372" s="261">
        <v>5.4269646169350497E-2</v>
      </c>
    </row>
    <row r="1373" spans="1:16" x14ac:dyDescent="0.25">
      <c r="A1373" s="259">
        <v>2045</v>
      </c>
      <c r="B1373" s="259">
        <v>2003</v>
      </c>
      <c r="C1373" s="260" t="str">
        <f t="shared" si="21"/>
        <v>2045_2003</v>
      </c>
      <c r="D1373" s="261">
        <v>2.8123441601419993E-2</v>
      </c>
      <c r="E1373" s="261">
        <v>4.4972298870230139E-2</v>
      </c>
      <c r="F1373" s="261">
        <v>8.8437472682534796E-2</v>
      </c>
      <c r="G1373" s="261">
        <v>3.2802439146886297E-2</v>
      </c>
      <c r="H1373" s="261">
        <v>1.7196580472653999</v>
      </c>
      <c r="I1373" s="261">
        <v>0.1646010573012</v>
      </c>
      <c r="J1373" s="261">
        <v>5.1801724416405799E-2</v>
      </c>
      <c r="K1373" s="261">
        <v>3.0530557457838299E-3</v>
      </c>
      <c r="L1373" s="261">
        <v>2.0000005732018801E-3</v>
      </c>
      <c r="M1373" s="261">
        <v>2.0000005732018801E-3</v>
      </c>
      <c r="N1373" s="261">
        <v>1.5750004513964799E-2</v>
      </c>
      <c r="O1373" s="261">
        <v>1.5750004513964799E-2</v>
      </c>
      <c r="P1373" s="261">
        <v>5.4143968527767997E-2</v>
      </c>
    </row>
    <row r="1374" spans="1:16" x14ac:dyDescent="0.25">
      <c r="A1374" s="259">
        <v>2045</v>
      </c>
      <c r="B1374" s="259">
        <v>2004</v>
      </c>
      <c r="C1374" s="260" t="str">
        <f t="shared" si="21"/>
        <v>2045_2004</v>
      </c>
      <c r="D1374" s="261">
        <v>2.8288757025087579E-2</v>
      </c>
      <c r="E1374" s="261">
        <v>4.6480068703335292E-2</v>
      </c>
      <c r="F1374" s="261">
        <v>8.9139920910176099E-2</v>
      </c>
      <c r="G1374" s="261">
        <v>7.8446303174699999E-3</v>
      </c>
      <c r="H1374" s="261">
        <v>1.71364252347287</v>
      </c>
      <c r="I1374" s="261">
        <v>3.5038144662904801E-2</v>
      </c>
      <c r="J1374" s="261">
        <v>5.2213179294087503E-2</v>
      </c>
      <c r="K1374" s="261">
        <v>2.0333864001579799E-4</v>
      </c>
      <c r="L1374" s="261">
        <v>2.0000005732018801E-3</v>
      </c>
      <c r="M1374" s="261">
        <v>2.0000005732018801E-3</v>
      </c>
      <c r="N1374" s="261">
        <v>1.5750004513964799E-2</v>
      </c>
      <c r="O1374" s="261">
        <v>1.5750004513964799E-2</v>
      </c>
      <c r="P1374" s="261">
        <v>5.4574027569214499E-2</v>
      </c>
    </row>
    <row r="1375" spans="1:16" x14ac:dyDescent="0.25">
      <c r="A1375" s="259">
        <v>2045</v>
      </c>
      <c r="B1375" s="259">
        <v>2005</v>
      </c>
      <c r="C1375" s="260" t="str">
        <f t="shared" si="21"/>
        <v>2045_2005</v>
      </c>
      <c r="D1375" s="261">
        <v>2.7119673564078597E-2</v>
      </c>
      <c r="E1375" s="261">
        <v>4.4297579848665246E-2</v>
      </c>
      <c r="F1375" s="261">
        <v>8.9093037068361802E-2</v>
      </c>
      <c r="G1375" s="261">
        <v>7.3498567532391699E-3</v>
      </c>
      <c r="H1375" s="261">
        <v>1.7135502365330799</v>
      </c>
      <c r="I1375" s="261">
        <v>3.4475571942384001E-2</v>
      </c>
      <c r="J1375" s="261">
        <v>5.2185717362175803E-2</v>
      </c>
      <c r="K1375" s="261">
        <v>2.0322675044651001E-4</v>
      </c>
      <c r="L1375" s="261">
        <v>2.0000005732018801E-3</v>
      </c>
      <c r="M1375" s="261">
        <v>2.0000005732018801E-3</v>
      </c>
      <c r="N1375" s="261">
        <v>1.5750004513964799E-2</v>
      </c>
      <c r="O1375" s="261">
        <v>1.5750004513964799E-2</v>
      </c>
      <c r="P1375" s="261">
        <v>5.4545323930602303E-2</v>
      </c>
    </row>
    <row r="1376" spans="1:16" x14ac:dyDescent="0.25">
      <c r="A1376" s="259">
        <v>2045</v>
      </c>
      <c r="B1376" s="259">
        <v>2006</v>
      </c>
      <c r="C1376" s="260" t="str">
        <f t="shared" si="21"/>
        <v>2045_2006</v>
      </c>
      <c r="D1376" s="261">
        <v>2.7588583209727395E-2</v>
      </c>
      <c r="E1376" s="261">
        <v>4.458543023041249E-2</v>
      </c>
      <c r="F1376" s="261">
        <v>8.9062056717769497E-2</v>
      </c>
      <c r="G1376" s="261">
        <v>6.5299282546835598E-3</v>
      </c>
      <c r="H1376" s="261">
        <v>1.71220586414832</v>
      </c>
      <c r="I1376" s="261">
        <v>2.97439046250845E-2</v>
      </c>
      <c r="J1376" s="261">
        <v>5.2167570805800798E-2</v>
      </c>
      <c r="K1376" s="261">
        <v>2.0308179312885901E-4</v>
      </c>
      <c r="L1376" s="261">
        <v>2.0000005732018801E-3</v>
      </c>
      <c r="M1376" s="261">
        <v>2.0000005732018801E-3</v>
      </c>
      <c r="N1376" s="261">
        <v>1.5750004513964799E-2</v>
      </c>
      <c r="O1376" s="261">
        <v>1.5750004513964799E-2</v>
      </c>
      <c r="P1376" s="261">
        <v>5.4526356867472099E-2</v>
      </c>
    </row>
    <row r="1377" spans="1:16" x14ac:dyDescent="0.25">
      <c r="A1377" s="259">
        <v>2045</v>
      </c>
      <c r="B1377" s="259">
        <v>2007</v>
      </c>
      <c r="C1377" s="260" t="str">
        <f t="shared" si="21"/>
        <v>2045_2007</v>
      </c>
      <c r="D1377" s="261">
        <v>2.6442983266759621E-2</v>
      </c>
      <c r="E1377" s="261">
        <v>4.3032572415280593E-2</v>
      </c>
      <c r="F1377" s="261">
        <v>8.83600564985558E-2</v>
      </c>
      <c r="G1377" s="261">
        <v>6.6805844283751104E-3</v>
      </c>
      <c r="H1377" s="261">
        <v>1.7040894485651701</v>
      </c>
      <c r="I1377" s="261">
        <v>3.3043163343434399E-2</v>
      </c>
      <c r="J1377" s="261">
        <v>5.1756378346394898E-2</v>
      </c>
      <c r="K1377" s="261">
        <v>2.0338434122459901E-4</v>
      </c>
      <c r="L1377" s="261">
        <v>2.0000005732018801E-3</v>
      </c>
      <c r="M1377" s="261">
        <v>2.0000005732018801E-3</v>
      </c>
      <c r="N1377" s="261">
        <v>1.5750004513964799E-2</v>
      </c>
      <c r="O1377" s="261">
        <v>1.5750004513964799E-2</v>
      </c>
      <c r="P1377" s="261">
        <v>5.4096572109691501E-2</v>
      </c>
    </row>
    <row r="1378" spans="1:16" x14ac:dyDescent="0.25">
      <c r="A1378" s="259">
        <v>2045</v>
      </c>
      <c r="B1378" s="259">
        <v>2008</v>
      </c>
      <c r="C1378" s="260" t="str">
        <f t="shared" si="21"/>
        <v>2045_2008</v>
      </c>
      <c r="D1378" s="261">
        <v>2.5873095460239248E-2</v>
      </c>
      <c r="E1378" s="261">
        <v>4.1603725372981751E-2</v>
      </c>
      <c r="F1378" s="261">
        <v>1.8600660956249699E-2</v>
      </c>
      <c r="G1378" s="261">
        <v>6.3561256923275701E-3</v>
      </c>
      <c r="H1378" s="261">
        <v>3.5856675683869903E-2</v>
      </c>
      <c r="I1378" s="261">
        <v>3.3513476347092799E-2</v>
      </c>
      <c r="J1378" s="261">
        <v>6.0320920545586599E-3</v>
      </c>
      <c r="K1378" s="261">
        <v>2.32116960345192E-4</v>
      </c>
      <c r="L1378" s="261">
        <v>2.0000005732018801E-3</v>
      </c>
      <c r="M1378" s="261">
        <v>2.0000005732018801E-3</v>
      </c>
      <c r="N1378" s="261">
        <v>1.5750004513964799E-2</v>
      </c>
      <c r="O1378" s="261">
        <v>1.5750004513964799E-2</v>
      </c>
      <c r="P1378" s="261">
        <v>6.3048364902537398E-3</v>
      </c>
    </row>
    <row r="1379" spans="1:16" x14ac:dyDescent="0.25">
      <c r="A1379" s="259">
        <v>2045</v>
      </c>
      <c r="B1379" s="259">
        <v>2009</v>
      </c>
      <c r="C1379" s="260" t="str">
        <f t="shared" si="21"/>
        <v>2045_2009</v>
      </c>
      <c r="D1379" s="261">
        <v>2.5293638444940238E-2</v>
      </c>
      <c r="E1379" s="261">
        <v>4.0578514351694579E-2</v>
      </c>
      <c r="F1379" s="261">
        <v>1.8501879530744399E-2</v>
      </c>
      <c r="G1379" s="261">
        <v>6.1307891848023698E-3</v>
      </c>
      <c r="H1379" s="261">
        <v>3.5606878257262498E-2</v>
      </c>
      <c r="I1379" s="261">
        <v>3.2662376578416502E-2</v>
      </c>
      <c r="J1379" s="261">
        <v>5.9956052191821102E-3</v>
      </c>
      <c r="K1379" s="261">
        <v>2.6095581709308698E-4</v>
      </c>
      <c r="L1379" s="261">
        <v>2.0000005732018801E-3</v>
      </c>
      <c r="M1379" s="261">
        <v>2.0000005732018801E-3</v>
      </c>
      <c r="N1379" s="261">
        <v>1.5750004513964799E-2</v>
      </c>
      <c r="O1379" s="261">
        <v>1.5750004513964799E-2</v>
      </c>
      <c r="P1379" s="261">
        <v>6.2666998820894004E-3</v>
      </c>
    </row>
    <row r="1380" spans="1:16" x14ac:dyDescent="0.25">
      <c r="A1380" s="259">
        <v>2045</v>
      </c>
      <c r="B1380" s="259">
        <v>2010</v>
      </c>
      <c r="C1380" s="260" t="str">
        <f t="shared" si="21"/>
        <v>2045_2010</v>
      </c>
      <c r="D1380" s="261">
        <v>2.4013075886549835E-2</v>
      </c>
      <c r="E1380" s="261">
        <v>3.8360926364817721E-2</v>
      </c>
      <c r="F1380" s="261">
        <v>1.8537873758516399E-2</v>
      </c>
      <c r="G1380" s="261">
        <v>5.91465248091859E-3</v>
      </c>
      <c r="H1380" s="261">
        <v>3.5655056736699803E-2</v>
      </c>
      <c r="I1380" s="261">
        <v>3.2605635764669301E-2</v>
      </c>
      <c r="J1380" s="261">
        <v>6.0019367475768097E-3</v>
      </c>
      <c r="K1380" s="261">
        <v>3.1765167444653699E-4</v>
      </c>
      <c r="L1380" s="261">
        <v>2.0000005732018801E-3</v>
      </c>
      <c r="M1380" s="261">
        <v>2.0000005732018801E-3</v>
      </c>
      <c r="N1380" s="261">
        <v>1.5750004513964799E-2</v>
      </c>
      <c r="O1380" s="261">
        <v>1.5750004513964799E-2</v>
      </c>
      <c r="P1380" s="261">
        <v>6.2733176941023698E-3</v>
      </c>
    </row>
    <row r="1381" spans="1:16" x14ac:dyDescent="0.25">
      <c r="A1381" s="259">
        <v>2045</v>
      </c>
      <c r="B1381" s="259">
        <v>2011</v>
      </c>
      <c r="C1381" s="260" t="str">
        <f t="shared" si="21"/>
        <v>2045_2011</v>
      </c>
      <c r="D1381" s="261">
        <v>2.4843898007766138E-2</v>
      </c>
      <c r="E1381" s="261">
        <v>3.955275828788344E-2</v>
      </c>
      <c r="F1381" s="261">
        <v>1.8362946036745698E-2</v>
      </c>
      <c r="G1381" s="261">
        <v>6.3279944752860102E-3</v>
      </c>
      <c r="H1381" s="261">
        <v>3.5516063471021098E-2</v>
      </c>
      <c r="I1381" s="261">
        <v>3.1887770444551301E-2</v>
      </c>
      <c r="J1381" s="261">
        <v>5.9897722405177099E-3</v>
      </c>
      <c r="K1381" s="261">
        <v>4.3125536896261899E-4</v>
      </c>
      <c r="L1381" s="261">
        <v>2.0000005732018801E-3</v>
      </c>
      <c r="M1381" s="261">
        <v>2.0000005732018801E-3</v>
      </c>
      <c r="N1381" s="261">
        <v>1.5750004513964799E-2</v>
      </c>
      <c r="O1381" s="261">
        <v>1.5750004513964799E-2</v>
      </c>
      <c r="P1381" s="261">
        <v>6.2606031620132596E-3</v>
      </c>
    </row>
    <row r="1382" spans="1:16" x14ac:dyDescent="0.25">
      <c r="A1382" s="259">
        <v>2045</v>
      </c>
      <c r="B1382" s="259">
        <v>2012</v>
      </c>
      <c r="C1382" s="260" t="str">
        <f t="shared" si="21"/>
        <v>2045_2012</v>
      </c>
      <c r="D1382" s="261">
        <v>2.2700247782716666E-2</v>
      </c>
      <c r="E1382" s="261">
        <v>3.6063597358901682E-2</v>
      </c>
      <c r="F1382" s="261">
        <v>1.82834838419631E-2</v>
      </c>
      <c r="G1382" s="261">
        <v>5.83319681790499E-3</v>
      </c>
      <c r="H1382" s="261">
        <v>3.54409607431126E-2</v>
      </c>
      <c r="I1382" s="261">
        <v>3.2403125245921101E-2</v>
      </c>
      <c r="J1382" s="261">
        <v>5.9833334135300396E-3</v>
      </c>
      <c r="K1382" s="261">
        <v>6.2913988851376801E-4</v>
      </c>
      <c r="L1382" s="261">
        <v>2.0000005732018801E-3</v>
      </c>
      <c r="M1382" s="261">
        <v>2.0000005732018801E-3</v>
      </c>
      <c r="N1382" s="261">
        <v>1.5750004513964799E-2</v>
      </c>
      <c r="O1382" s="261">
        <v>1.5750004513964799E-2</v>
      </c>
      <c r="P1382" s="261">
        <v>6.2538731998410804E-3</v>
      </c>
    </row>
    <row r="1383" spans="1:16" x14ac:dyDescent="0.25">
      <c r="A1383" s="259">
        <v>2045</v>
      </c>
      <c r="B1383" s="259">
        <v>2013</v>
      </c>
      <c r="C1383" s="260" t="str">
        <f t="shared" si="21"/>
        <v>2045_2013</v>
      </c>
      <c r="D1383" s="261">
        <v>2.2009735574695859E-2</v>
      </c>
      <c r="E1383" s="261">
        <v>3.4974143511278824E-2</v>
      </c>
      <c r="F1383" s="261">
        <v>1.8026049717888099E-2</v>
      </c>
      <c r="G1383" s="261">
        <v>5.6139772424200103E-3</v>
      </c>
      <c r="H1383" s="261">
        <v>3.5176869431231002E-2</v>
      </c>
      <c r="I1383" s="261">
        <v>3.2399963671337302E-2</v>
      </c>
      <c r="J1383" s="261">
        <v>5.9534593727353698E-3</v>
      </c>
      <c r="K1383" s="261">
        <v>9.4148293628776205E-4</v>
      </c>
      <c r="L1383" s="261">
        <v>2.0000005732018801E-3</v>
      </c>
      <c r="M1383" s="261">
        <v>2.0000005732018801E-3</v>
      </c>
      <c r="N1383" s="261">
        <v>1.5750004513964799E-2</v>
      </c>
      <c r="O1383" s="261">
        <v>1.5750004513964799E-2</v>
      </c>
      <c r="P1383" s="261">
        <v>6.2226483874857604E-3</v>
      </c>
    </row>
    <row r="1384" spans="1:16" x14ac:dyDescent="0.25">
      <c r="A1384" s="259">
        <v>2045</v>
      </c>
      <c r="B1384" s="259">
        <v>2014</v>
      </c>
      <c r="C1384" s="260" t="str">
        <f t="shared" si="21"/>
        <v>2045_2014</v>
      </c>
      <c r="D1384" s="261">
        <v>2.2111335518190472E-2</v>
      </c>
      <c r="E1384" s="261">
        <v>3.4932300773814838E-2</v>
      </c>
      <c r="F1384" s="261">
        <v>1.8334618410798201E-2</v>
      </c>
      <c r="G1384" s="261">
        <v>5.7957717624859701E-3</v>
      </c>
      <c r="H1384" s="261">
        <v>3.5502414349781401E-2</v>
      </c>
      <c r="I1384" s="261">
        <v>3.1886309005833002E-2</v>
      </c>
      <c r="J1384" s="261">
        <v>5.9915166220625904E-3</v>
      </c>
      <c r="K1384" s="261">
        <v>1.31394222154269E-3</v>
      </c>
      <c r="L1384" s="261">
        <v>2.0000005732018801E-3</v>
      </c>
      <c r="M1384" s="261">
        <v>2.0000005732018801E-3</v>
      </c>
      <c r="N1384" s="261">
        <v>1.5750004513964799E-2</v>
      </c>
      <c r="O1384" s="261">
        <v>1.5750004513964799E-2</v>
      </c>
      <c r="P1384" s="261">
        <v>6.2624264167510197E-3</v>
      </c>
    </row>
    <row r="1385" spans="1:16" x14ac:dyDescent="0.25">
      <c r="A1385" s="259">
        <v>2045</v>
      </c>
      <c r="B1385" s="259">
        <v>2015</v>
      </c>
      <c r="C1385" s="260" t="str">
        <f t="shared" si="21"/>
        <v>2045_2015</v>
      </c>
      <c r="D1385" s="261">
        <v>2.1647592327268043E-2</v>
      </c>
      <c r="E1385" s="261">
        <v>3.4213685504222345E-2</v>
      </c>
      <c r="F1385" s="261">
        <v>1.8162818024854099E-2</v>
      </c>
      <c r="G1385" s="261">
        <v>5.6197873755244199E-3</v>
      </c>
      <c r="H1385" s="261">
        <v>3.5322523765120198E-2</v>
      </c>
      <c r="I1385" s="261">
        <v>3.1651604010208202E-2</v>
      </c>
      <c r="J1385" s="261">
        <v>5.9710602653257798E-3</v>
      </c>
      <c r="K1385" s="261">
        <v>1.65918911210096E-3</v>
      </c>
      <c r="L1385" s="261">
        <v>2.0000005732018801E-3</v>
      </c>
      <c r="M1385" s="261">
        <v>2.0000005732018801E-3</v>
      </c>
      <c r="N1385" s="261">
        <v>1.5750004513964799E-2</v>
      </c>
      <c r="O1385" s="261">
        <v>1.5750004513964799E-2</v>
      </c>
      <c r="P1385" s="261">
        <v>6.2410451143362997E-3</v>
      </c>
    </row>
    <row r="1386" spans="1:16" x14ac:dyDescent="0.25">
      <c r="A1386" s="259">
        <v>2045</v>
      </c>
      <c r="B1386" s="259">
        <v>2016</v>
      </c>
      <c r="C1386" s="260" t="str">
        <f t="shared" si="21"/>
        <v>2045_2016</v>
      </c>
      <c r="D1386" s="261">
        <v>2.118097568633448E-2</v>
      </c>
      <c r="E1386" s="261">
        <v>3.3122884592783987E-2</v>
      </c>
      <c r="F1386" s="261">
        <v>1.8712509682186899E-2</v>
      </c>
      <c r="G1386" s="261">
        <v>5.5583841050527204E-3</v>
      </c>
      <c r="H1386" s="261">
        <v>3.5918192933717903E-2</v>
      </c>
      <c r="I1386" s="261">
        <v>3.12826443626971E-2</v>
      </c>
      <c r="J1386" s="261">
        <v>6.0428870158725596E-3</v>
      </c>
      <c r="K1386" s="261">
        <v>1.908618215873E-3</v>
      </c>
      <c r="L1386" s="261">
        <v>2.0000005732018801E-3</v>
      </c>
      <c r="M1386" s="261">
        <v>2.0000005732018801E-3</v>
      </c>
      <c r="N1386" s="261">
        <v>1.5750004513964799E-2</v>
      </c>
      <c r="O1386" s="261">
        <v>1.5750004513964799E-2</v>
      </c>
      <c r="P1386" s="261">
        <v>6.3161195518163203E-3</v>
      </c>
    </row>
    <row r="1387" spans="1:16" x14ac:dyDescent="0.25">
      <c r="A1387" s="259">
        <v>2045</v>
      </c>
      <c r="B1387" s="259">
        <v>2017</v>
      </c>
      <c r="C1387" s="260" t="str">
        <f t="shared" si="21"/>
        <v>2045_2017</v>
      </c>
      <c r="D1387" s="261">
        <v>2.0447457485774305E-2</v>
      </c>
      <c r="E1387" s="261">
        <v>3.2018559026126402E-2</v>
      </c>
      <c r="F1387" s="261">
        <v>1.8476553475418E-2</v>
      </c>
      <c r="G1387" s="261">
        <v>5.5224668786989402E-3</v>
      </c>
      <c r="H1387" s="261">
        <v>3.5684429140694598E-2</v>
      </c>
      <c r="I1387" s="261">
        <v>3.1310849422466501E-2</v>
      </c>
      <c r="J1387" s="261">
        <v>6.0158904167998198E-3</v>
      </c>
      <c r="K1387" s="261">
        <v>2.0386862373560498E-3</v>
      </c>
      <c r="L1387" s="261">
        <v>2.0000005732018801E-3</v>
      </c>
      <c r="M1387" s="261">
        <v>2.0000005732018801E-3</v>
      </c>
      <c r="N1387" s="261">
        <v>1.5750004513964799E-2</v>
      </c>
      <c r="O1387" s="261">
        <v>1.5750004513964799E-2</v>
      </c>
      <c r="P1387" s="261">
        <v>6.2879022863291502E-3</v>
      </c>
    </row>
    <row r="1388" spans="1:16" x14ac:dyDescent="0.25">
      <c r="A1388" s="259">
        <v>2045</v>
      </c>
      <c r="B1388" s="259">
        <v>2018</v>
      </c>
      <c r="C1388" s="260" t="str">
        <f t="shared" si="21"/>
        <v>2045_2018</v>
      </c>
      <c r="D1388" s="261">
        <v>1.981636766560969E-2</v>
      </c>
      <c r="E1388" s="261">
        <v>3.0969046835281677E-2</v>
      </c>
      <c r="F1388" s="261">
        <v>1.84621646958768E-2</v>
      </c>
      <c r="G1388" s="261">
        <v>5.11504420132162E-3</v>
      </c>
      <c r="H1388" s="261">
        <v>3.5669946890774601E-2</v>
      </c>
      <c r="I1388" s="261">
        <v>2.97825223631452E-2</v>
      </c>
      <c r="J1388" s="261">
        <v>6.0142652455836996E-3</v>
      </c>
      <c r="K1388" s="261">
        <v>2.12263391279732E-3</v>
      </c>
      <c r="L1388" s="261">
        <v>2.0000005732018801E-3</v>
      </c>
      <c r="M1388" s="261">
        <v>2.0000005732018801E-3</v>
      </c>
      <c r="N1388" s="261">
        <v>1.5750004513964799E-2</v>
      </c>
      <c r="O1388" s="261">
        <v>1.5750004513964799E-2</v>
      </c>
      <c r="P1388" s="261">
        <v>6.2862036320822301E-3</v>
      </c>
    </row>
    <row r="1389" spans="1:16" x14ac:dyDescent="0.25">
      <c r="A1389" s="259">
        <v>2045</v>
      </c>
      <c r="B1389" s="259">
        <v>2019</v>
      </c>
      <c r="C1389" s="260" t="str">
        <f t="shared" si="21"/>
        <v>2045_2019</v>
      </c>
      <c r="D1389" s="261">
        <v>1.9186817740127347E-2</v>
      </c>
      <c r="E1389" s="261">
        <v>2.9923372354495763E-2</v>
      </c>
      <c r="F1389" s="261">
        <v>1.8428336561766501E-2</v>
      </c>
      <c r="G1389" s="261">
        <v>4.7312064875625398E-3</v>
      </c>
      <c r="H1389" s="261">
        <v>3.56391446112201E-2</v>
      </c>
      <c r="I1389" s="261">
        <v>2.84055973325637E-2</v>
      </c>
      <c r="J1389" s="261">
        <v>6.00663645989167E-3</v>
      </c>
      <c r="K1389" s="261">
        <v>2.00418031684922E-3</v>
      </c>
      <c r="L1389" s="261">
        <v>2.0000005732018801E-3</v>
      </c>
      <c r="M1389" s="261">
        <v>2.0000005732018801E-3</v>
      </c>
      <c r="N1389" s="261">
        <v>1.5750004513964799E-2</v>
      </c>
      <c r="O1389" s="261">
        <v>1.5750004513964799E-2</v>
      </c>
      <c r="P1389" s="261">
        <v>6.2782299065534397E-3</v>
      </c>
    </row>
    <row r="1390" spans="1:16" x14ac:dyDescent="0.25">
      <c r="A1390" s="259">
        <v>2045</v>
      </c>
      <c r="B1390" s="259">
        <v>2020</v>
      </c>
      <c r="C1390" s="260" t="str">
        <f t="shared" si="21"/>
        <v>2045_2020</v>
      </c>
      <c r="D1390" s="261">
        <v>1.8556170100034526E-2</v>
      </c>
      <c r="E1390" s="261">
        <v>2.8888564307325851E-2</v>
      </c>
      <c r="F1390" s="261">
        <v>1.8376514777891699E-2</v>
      </c>
      <c r="G1390" s="261">
        <v>4.2875682423943601E-3</v>
      </c>
      <c r="H1390" s="261">
        <v>3.5587658106165203E-2</v>
      </c>
      <c r="I1390" s="261">
        <v>2.7025007672071399E-2</v>
      </c>
      <c r="J1390" s="261">
        <v>5.9903016413916802E-3</v>
      </c>
      <c r="K1390" s="261">
        <v>1.43734164458146E-3</v>
      </c>
      <c r="L1390" s="261">
        <v>2.0000005732018801E-3</v>
      </c>
      <c r="M1390" s="261">
        <v>2.0000005732018801E-3</v>
      </c>
      <c r="N1390" s="261">
        <v>1.5750004513964799E-2</v>
      </c>
      <c r="O1390" s="261">
        <v>1.5750004513964799E-2</v>
      </c>
      <c r="P1390" s="261">
        <v>6.26115650004556E-3</v>
      </c>
    </row>
    <row r="1391" spans="1:16" x14ac:dyDescent="0.25">
      <c r="A1391" s="259">
        <v>2045</v>
      </c>
      <c r="B1391" s="259">
        <v>2021</v>
      </c>
      <c r="C1391" s="260" t="str">
        <f t="shared" si="21"/>
        <v>2045_2021</v>
      </c>
      <c r="D1391" s="261">
        <v>1.7927641936896801E-2</v>
      </c>
      <c r="E1391" s="261">
        <v>2.7857538701049702E-2</v>
      </c>
      <c r="F1391" s="261">
        <v>7.7134586965007801E-3</v>
      </c>
      <c r="G1391" s="261">
        <v>3.8837304338277898E-3</v>
      </c>
      <c r="H1391" s="261">
        <v>1.21700577514625E-2</v>
      </c>
      <c r="I1391" s="261">
        <v>2.65196333456111E-2</v>
      </c>
      <c r="J1391" s="261">
        <v>9.941875996422329E-4</v>
      </c>
      <c r="K1391" s="261">
        <v>8.9274578429751096E-4</v>
      </c>
      <c r="L1391" s="261">
        <v>2.0000005732018801E-3</v>
      </c>
      <c r="M1391" s="261">
        <v>2.0000005732018801E-3</v>
      </c>
      <c r="N1391" s="261">
        <v>1.5750004513964799E-2</v>
      </c>
      <c r="O1391" s="261">
        <v>1.5750004513964799E-2</v>
      </c>
      <c r="P1391" s="261">
        <v>1.03914035125591E-3</v>
      </c>
    </row>
    <row r="1392" spans="1:16" x14ac:dyDescent="0.25">
      <c r="A1392" s="259">
        <v>2045</v>
      </c>
      <c r="B1392" s="259">
        <v>2022</v>
      </c>
      <c r="C1392" s="260" t="str">
        <f t="shared" si="21"/>
        <v>2045_2022</v>
      </c>
      <c r="D1392" s="261">
        <v>1.7279463023360767E-2</v>
      </c>
      <c r="E1392" s="261">
        <v>2.6803576856205512E-2</v>
      </c>
      <c r="F1392" s="261">
        <v>7.6622998342868003E-3</v>
      </c>
      <c r="G1392" s="261">
        <v>3.5362040071045E-3</v>
      </c>
      <c r="H1392" s="261">
        <v>1.2103275091555E-2</v>
      </c>
      <c r="I1392" s="261">
        <v>2.6163328506153102E-2</v>
      </c>
      <c r="J1392" s="261">
        <v>9.886377039601919E-4</v>
      </c>
      <c r="K1392" s="261">
        <v>8.9270269151494697E-4</v>
      </c>
      <c r="L1392" s="261">
        <v>2.0000005732018801E-3</v>
      </c>
      <c r="M1392" s="261">
        <v>2.0000005732018801E-3</v>
      </c>
      <c r="N1392" s="261">
        <v>1.5750004513964799E-2</v>
      </c>
      <c r="O1392" s="261">
        <v>1.5750004513964799E-2</v>
      </c>
      <c r="P1392" s="261">
        <v>1.03333951391843E-3</v>
      </c>
    </row>
    <row r="1393" spans="1:16" x14ac:dyDescent="0.25">
      <c r="A1393" s="259">
        <v>2045</v>
      </c>
      <c r="B1393" s="259">
        <v>2023</v>
      </c>
      <c r="C1393" s="260" t="str">
        <f t="shared" si="21"/>
        <v>2045_2023</v>
      </c>
      <c r="D1393" s="261">
        <v>1.6631862923296818E-2</v>
      </c>
      <c r="E1393" s="261">
        <v>2.5754971880257257E-2</v>
      </c>
      <c r="F1393" s="261">
        <v>7.5969816008226096E-3</v>
      </c>
      <c r="G1393" s="261">
        <v>3.10565501093895E-3</v>
      </c>
      <c r="H1393" s="261">
        <v>1.2017842326081499E-2</v>
      </c>
      <c r="I1393" s="261">
        <v>2.6320807925526799E-2</v>
      </c>
      <c r="J1393" s="261">
        <v>9.8154574255310701E-4</v>
      </c>
      <c r="K1393" s="261">
        <v>8.9265190433614997E-4</v>
      </c>
      <c r="L1393" s="261">
        <v>2.0000005732018801E-3</v>
      </c>
      <c r="M1393" s="261">
        <v>2.0000005732018801E-3</v>
      </c>
      <c r="N1393" s="261">
        <v>1.5750004513964799E-2</v>
      </c>
      <c r="O1393" s="261">
        <v>1.5750004513964799E-2</v>
      </c>
      <c r="P1393" s="261">
        <v>1.0259268854866299E-3</v>
      </c>
    </row>
    <row r="1394" spans="1:16" x14ac:dyDescent="0.25">
      <c r="A1394" s="259">
        <v>2045</v>
      </c>
      <c r="B1394" s="259">
        <v>2024</v>
      </c>
      <c r="C1394" s="260" t="str">
        <f t="shared" si="21"/>
        <v>2045_2024</v>
      </c>
      <c r="D1394" s="261">
        <v>1.5984190029626751E-2</v>
      </c>
      <c r="E1394" s="261">
        <v>2.4705229218903453E-2</v>
      </c>
      <c r="F1394" s="261">
        <v>7.5193375991318701E-3</v>
      </c>
      <c r="G1394" s="261">
        <v>2.6571062610278801E-3</v>
      </c>
      <c r="H1394" s="261">
        <v>1.19152253460962E-2</v>
      </c>
      <c r="I1394" s="261">
        <v>2.7642191045793501E-2</v>
      </c>
      <c r="J1394" s="261">
        <v>9.7298322180661102E-4</v>
      </c>
      <c r="K1394" s="261">
        <v>8.9262322441971398E-4</v>
      </c>
      <c r="L1394" s="261">
        <v>2.0000005732018801E-3</v>
      </c>
      <c r="M1394" s="261">
        <v>2.0000005732018801E-3</v>
      </c>
      <c r="N1394" s="261">
        <v>1.5750004513964799E-2</v>
      </c>
      <c r="O1394" s="261">
        <v>1.5750004513964799E-2</v>
      </c>
      <c r="P1394" s="261">
        <v>1.0169772055476001E-3</v>
      </c>
    </row>
    <row r="1395" spans="1:16" x14ac:dyDescent="0.25">
      <c r="A1395" s="259">
        <v>2045</v>
      </c>
      <c r="B1395" s="259">
        <v>2025</v>
      </c>
      <c r="C1395" s="260" t="str">
        <f t="shared" si="21"/>
        <v>2045_2025</v>
      </c>
      <c r="D1395" s="261">
        <v>1.5336849357824648E-2</v>
      </c>
      <c r="E1395" s="261">
        <v>2.3657768134472533E-2</v>
      </c>
      <c r="F1395" s="261">
        <v>7.4274693007450902E-3</v>
      </c>
      <c r="G1395" s="261">
        <v>2.15234469143981E-3</v>
      </c>
      <c r="H1395" s="261">
        <v>1.1794409985400401E-2</v>
      </c>
      <c r="I1395" s="261">
        <v>2.9987849634869002E-2</v>
      </c>
      <c r="J1395" s="261">
        <v>9.6291992418978299E-4</v>
      </c>
      <c r="K1395" s="261">
        <v>8.9259625203734299E-4</v>
      </c>
      <c r="L1395" s="261">
        <v>2.0000005732018801E-3</v>
      </c>
      <c r="M1395" s="261">
        <v>2.0000005732018801E-3</v>
      </c>
      <c r="N1395" s="261">
        <v>1.5750004513964799E-2</v>
      </c>
      <c r="O1395" s="261">
        <v>1.5750004513964799E-2</v>
      </c>
      <c r="P1395" s="261">
        <v>1.0064588902677599E-3</v>
      </c>
    </row>
    <row r="1396" spans="1:16" x14ac:dyDescent="0.25">
      <c r="A1396" s="259">
        <v>2045</v>
      </c>
      <c r="B1396" s="259">
        <v>2026</v>
      </c>
      <c r="C1396" s="260" t="str">
        <f t="shared" si="21"/>
        <v>2045_2026</v>
      </c>
      <c r="D1396" s="261">
        <v>1.5337441911028352E-2</v>
      </c>
      <c r="E1396" s="261">
        <v>2.3625297171425301E-2</v>
      </c>
      <c r="F1396" s="261">
        <v>7.3222093910533803E-3</v>
      </c>
      <c r="G1396" s="261">
        <v>2.1353772877141801E-3</v>
      </c>
      <c r="H1396" s="261">
        <v>1.16555983179866E-2</v>
      </c>
      <c r="I1396" s="261">
        <v>2.9291158755644399E-2</v>
      </c>
      <c r="J1396" s="261">
        <v>9.5134848189422903E-4</v>
      </c>
      <c r="K1396" s="261">
        <v>7.6193899015059496E-4</v>
      </c>
      <c r="L1396" s="261">
        <v>2.0000005732018801E-3</v>
      </c>
      <c r="M1396" s="261">
        <v>2.0000005732018801E-3</v>
      </c>
      <c r="N1396" s="261">
        <v>1.5750004513964799E-2</v>
      </c>
      <c r="O1396" s="261">
        <v>1.5750004513964799E-2</v>
      </c>
      <c r="P1396" s="261">
        <v>9.943642386991199E-4</v>
      </c>
    </row>
    <row r="1397" spans="1:16" x14ac:dyDescent="0.25">
      <c r="A1397" s="259">
        <v>2045</v>
      </c>
      <c r="B1397" s="259">
        <v>2027</v>
      </c>
      <c r="C1397" s="260" t="str">
        <f t="shared" si="21"/>
        <v>2045_2027</v>
      </c>
      <c r="D1397" s="261">
        <v>1.5338768616474254E-2</v>
      </c>
      <c r="E1397" s="261">
        <v>2.3595231385996899E-2</v>
      </c>
      <c r="F1397" s="261">
        <v>7.2059084892104096E-3</v>
      </c>
      <c r="G1397" s="261">
        <v>2.1165082814710401E-3</v>
      </c>
      <c r="H1397" s="261">
        <v>1.1500717984462901E-2</v>
      </c>
      <c r="I1397" s="261">
        <v>2.8524775915782698E-2</v>
      </c>
      <c r="J1397" s="261">
        <v>9.3836802889276098E-4</v>
      </c>
      <c r="K1397" s="261">
        <v>6.0961064344359096E-4</v>
      </c>
      <c r="L1397" s="261">
        <v>2.0000005732018801E-3</v>
      </c>
      <c r="M1397" s="261">
        <v>2.0000005732018801E-3</v>
      </c>
      <c r="N1397" s="261">
        <v>1.5750004513964799E-2</v>
      </c>
      <c r="O1397" s="261">
        <v>1.5750004513964799E-2</v>
      </c>
      <c r="P1397" s="261">
        <v>9.8079686721283402E-4</v>
      </c>
    </row>
    <row r="1398" spans="1:16" x14ac:dyDescent="0.25">
      <c r="A1398" s="259">
        <v>2045</v>
      </c>
      <c r="B1398" s="259">
        <v>2028</v>
      </c>
      <c r="C1398" s="260" t="str">
        <f t="shared" si="21"/>
        <v>2045_2028</v>
      </c>
      <c r="D1398" s="261">
        <v>1.5339639655909816E-2</v>
      </c>
      <c r="E1398" s="261">
        <v>2.3566301533504096E-2</v>
      </c>
      <c r="F1398" s="261">
        <v>7.0752451317153799E-3</v>
      </c>
      <c r="G1398" s="261">
        <v>2.09521610809567E-3</v>
      </c>
      <c r="H1398" s="261">
        <v>1.1326715382693701E-2</v>
      </c>
      <c r="I1398" s="261">
        <v>2.7694840672075002E-2</v>
      </c>
      <c r="J1398" s="261">
        <v>9.2380351975396096E-4</v>
      </c>
      <c r="K1398" s="261">
        <v>4.7897792734653101E-4</v>
      </c>
      <c r="L1398" s="261">
        <v>2.0000005732018801E-3</v>
      </c>
      <c r="M1398" s="261">
        <v>2.0000005732018801E-3</v>
      </c>
      <c r="N1398" s="261">
        <v>1.5750004513964799E-2</v>
      </c>
      <c r="O1398" s="261">
        <v>1.5750004513964799E-2</v>
      </c>
      <c r="P1398" s="261">
        <v>9.6557381559982905E-4</v>
      </c>
    </row>
    <row r="1399" spans="1:16" x14ac:dyDescent="0.25">
      <c r="A1399" s="259">
        <v>2045</v>
      </c>
      <c r="B1399" s="259">
        <v>2029</v>
      </c>
      <c r="C1399" s="260" t="str">
        <f t="shared" si="21"/>
        <v>2045_2029</v>
      </c>
      <c r="D1399" s="261">
        <v>1.5340366073732086E-2</v>
      </c>
      <c r="E1399" s="261">
        <v>2.3538488814268791E-2</v>
      </c>
      <c r="F1399" s="261">
        <v>6.9298468562160702E-3</v>
      </c>
      <c r="G1399" s="261">
        <v>2.07156454289204E-3</v>
      </c>
      <c r="H1399" s="261">
        <v>1.11337196800004E-2</v>
      </c>
      <c r="I1399" s="261">
        <v>2.6807955972173399E-2</v>
      </c>
      <c r="J1399" s="261">
        <v>9.07678299519742E-4</v>
      </c>
      <c r="K1399" s="261">
        <v>4.7893926831099701E-4</v>
      </c>
      <c r="L1399" s="261">
        <v>2.0000005732018801E-3</v>
      </c>
      <c r="M1399" s="261">
        <v>2.0000005732018801E-3</v>
      </c>
      <c r="N1399" s="261">
        <v>1.5750004513964799E-2</v>
      </c>
      <c r="O1399" s="261">
        <v>1.5750004513964799E-2</v>
      </c>
      <c r="P1399" s="261">
        <v>9.4871948446122395E-4</v>
      </c>
    </row>
    <row r="1400" spans="1:16" x14ac:dyDescent="0.25">
      <c r="A1400" s="259">
        <v>2045</v>
      </c>
      <c r="B1400" s="259">
        <v>2030</v>
      </c>
      <c r="C1400" s="260" t="str">
        <f t="shared" si="21"/>
        <v>2045_2030</v>
      </c>
      <c r="D1400" s="261">
        <v>1.534090642060666E-2</v>
      </c>
      <c r="E1400" s="261">
        <v>2.351166743813958E-2</v>
      </c>
      <c r="F1400" s="261">
        <v>6.7707446748957196E-3</v>
      </c>
      <c r="G1400" s="261">
        <v>2.0456123242756901E-3</v>
      </c>
      <c r="H1400" s="261">
        <v>1.09224569367018E-2</v>
      </c>
      <c r="I1400" s="261">
        <v>2.5871058046170601E-2</v>
      </c>
      <c r="J1400" s="261">
        <v>8.9002951254473698E-4</v>
      </c>
      <c r="K1400" s="261">
        <v>4.78879460463652E-4</v>
      </c>
      <c r="L1400" s="261">
        <v>2.0000005732018801E-3</v>
      </c>
      <c r="M1400" s="261">
        <v>2.0000005732018801E-3</v>
      </c>
      <c r="N1400" s="261">
        <v>1.5750004513964799E-2</v>
      </c>
      <c r="O1400" s="261">
        <v>1.5750004513964799E-2</v>
      </c>
      <c r="P1400" s="261">
        <v>9.3027269765454102E-4</v>
      </c>
    </row>
    <row r="1401" spans="1:16" x14ac:dyDescent="0.25">
      <c r="A1401" s="259">
        <v>2045</v>
      </c>
      <c r="B1401" s="259">
        <v>2031</v>
      </c>
      <c r="C1401" s="260" t="str">
        <f t="shared" si="21"/>
        <v>2045_2031</v>
      </c>
      <c r="D1401" s="261">
        <v>1.534153687023004E-2</v>
      </c>
      <c r="E1401" s="261">
        <v>2.3486300470642072E-2</v>
      </c>
      <c r="F1401" s="261">
        <v>6.5991997969396601E-3</v>
      </c>
      <c r="G1401" s="261">
        <v>2.0175376419168702E-3</v>
      </c>
      <c r="H1401" s="261">
        <v>1.0693632285038E-2</v>
      </c>
      <c r="I1401" s="261">
        <v>2.4891733945424498E-2</v>
      </c>
      <c r="J1401" s="261">
        <v>8.7088144736324204E-4</v>
      </c>
      <c r="K1401" s="261">
        <v>4.7882851973500898E-4</v>
      </c>
      <c r="L1401" s="261">
        <v>2.0000005732018801E-3</v>
      </c>
      <c r="M1401" s="261">
        <v>2.0000005732018801E-3</v>
      </c>
      <c r="N1401" s="261">
        <v>1.5750004513964799E-2</v>
      </c>
      <c r="O1401" s="261">
        <v>1.5750004513964799E-2</v>
      </c>
      <c r="P1401" s="261">
        <v>9.1025884193382002E-4</v>
      </c>
    </row>
    <row r="1402" spans="1:16" x14ac:dyDescent="0.25">
      <c r="A1402" s="259">
        <v>2045</v>
      </c>
      <c r="B1402" s="259">
        <v>2032</v>
      </c>
      <c r="C1402" s="260" t="str">
        <f t="shared" si="21"/>
        <v>2045_2032</v>
      </c>
      <c r="D1402" s="261">
        <v>1.5342244938030438E-2</v>
      </c>
      <c r="E1402" s="261">
        <v>2.3462098309254935E-2</v>
      </c>
      <c r="F1402" s="261">
        <v>6.4149126710507896E-3</v>
      </c>
      <c r="G1402" s="261">
        <v>1.9873231024868502E-3</v>
      </c>
      <c r="H1402" s="261">
        <v>1.04474250393185E-2</v>
      </c>
      <c r="I1402" s="261">
        <v>2.38771037242855E-2</v>
      </c>
      <c r="J1402" s="261">
        <v>8.5025988522534595E-4</v>
      </c>
      <c r="K1402" s="261">
        <v>4.7878814425894101E-4</v>
      </c>
      <c r="L1402" s="261">
        <v>2.0000005732018801E-3</v>
      </c>
      <c r="M1402" s="261">
        <v>2.0000005732018801E-3</v>
      </c>
      <c r="N1402" s="261">
        <v>1.5750004513964799E-2</v>
      </c>
      <c r="O1402" s="261">
        <v>1.5750004513964799E-2</v>
      </c>
      <c r="P1402" s="261">
        <v>8.8870486426287398E-4</v>
      </c>
    </row>
    <row r="1403" spans="1:16" x14ac:dyDescent="0.25">
      <c r="A1403" s="259">
        <v>2045</v>
      </c>
      <c r="B1403" s="259">
        <v>2033</v>
      </c>
      <c r="C1403" s="260" t="str">
        <f t="shared" si="21"/>
        <v>2045_2033</v>
      </c>
      <c r="D1403" s="261">
        <v>1.5343267169792842E-2</v>
      </c>
      <c r="E1403" s="261">
        <v>2.3439087335222451E-2</v>
      </c>
      <c r="F1403" s="261">
        <v>6.2182130268591401E-3</v>
      </c>
      <c r="G1403" s="261">
        <v>1.9549897347082802E-3</v>
      </c>
      <c r="H1403" s="261">
        <v>1.0183828699181101E-2</v>
      </c>
      <c r="I1403" s="261">
        <v>2.28348301780429E-2</v>
      </c>
      <c r="J1403" s="261">
        <v>8.2815516908878303E-4</v>
      </c>
      <c r="K1403" s="261">
        <v>4.7876760544603798E-4</v>
      </c>
      <c r="L1403" s="261">
        <v>2.0000005732018801E-3</v>
      </c>
      <c r="M1403" s="261">
        <v>2.0000005732018801E-3</v>
      </c>
      <c r="N1403" s="261">
        <v>1.5750004513964799E-2</v>
      </c>
      <c r="O1403" s="261">
        <v>1.5750004513964799E-2</v>
      </c>
      <c r="P1403" s="261">
        <v>8.6560067095084101E-4</v>
      </c>
    </row>
    <row r="1404" spans="1:16" x14ac:dyDescent="0.25">
      <c r="A1404" s="259">
        <v>2045</v>
      </c>
      <c r="B1404" s="259">
        <v>2034</v>
      </c>
      <c r="C1404" s="260" t="str">
        <f t="shared" si="21"/>
        <v>2045_2034</v>
      </c>
      <c r="D1404" s="261">
        <v>1.5344169293687836E-2</v>
      </c>
      <c r="E1404" s="261">
        <v>2.3416893821446155E-2</v>
      </c>
      <c r="F1404" s="261">
        <v>6.0081996199626503E-3</v>
      </c>
      <c r="G1404" s="261">
        <v>1.92044696378556E-3</v>
      </c>
      <c r="H1404" s="261">
        <v>9.9023403430566308E-3</v>
      </c>
      <c r="I1404" s="261">
        <v>2.1771604947242298E-2</v>
      </c>
      <c r="J1404" s="261">
        <v>8.0455278790710495E-4</v>
      </c>
      <c r="K1404" s="261">
        <v>4.7873759908747399E-4</v>
      </c>
      <c r="L1404" s="261">
        <v>2.0000005732018801E-3</v>
      </c>
      <c r="M1404" s="261">
        <v>2.0000005732018801E-3</v>
      </c>
      <c r="N1404" s="261">
        <v>1.5750004513964799E-2</v>
      </c>
      <c r="O1404" s="261">
        <v>1.5750004513964799E-2</v>
      </c>
      <c r="P1404" s="261">
        <v>8.4093109482614396E-4</v>
      </c>
    </row>
    <row r="1405" spans="1:16" x14ac:dyDescent="0.25">
      <c r="A1405" s="259">
        <v>2045</v>
      </c>
      <c r="B1405" s="259">
        <v>2035</v>
      </c>
      <c r="C1405" s="260" t="str">
        <f t="shared" si="21"/>
        <v>2045_2035</v>
      </c>
      <c r="D1405" s="261">
        <v>1.5345284119938535E-2</v>
      </c>
      <c r="E1405" s="261">
        <v>2.33961536733082E-2</v>
      </c>
      <c r="F1405" s="261">
        <v>5.78681177704129E-3</v>
      </c>
      <c r="G1405" s="261">
        <v>1.8838906274117901E-3</v>
      </c>
      <c r="H1405" s="261">
        <v>9.60418702104451E-3</v>
      </c>
      <c r="I1405" s="261">
        <v>2.0695775005426301E-2</v>
      </c>
      <c r="J1405" s="261">
        <v>7.7949467262924401E-4</v>
      </c>
      <c r="K1405" s="261">
        <v>4.7874699409248899E-4</v>
      </c>
      <c r="L1405" s="261">
        <v>2.0000005732018801E-3</v>
      </c>
      <c r="M1405" s="261">
        <v>2.0000005732018801E-3</v>
      </c>
      <c r="N1405" s="261">
        <v>1.5750004513964799E-2</v>
      </c>
      <c r="O1405" s="261">
        <v>1.5750004513964799E-2</v>
      </c>
      <c r="P1405" s="261">
        <v>8.1473996276915702E-4</v>
      </c>
    </row>
    <row r="1406" spans="1:16" x14ac:dyDescent="0.25">
      <c r="A1406" s="259">
        <v>2045</v>
      </c>
      <c r="B1406" s="259">
        <v>2036</v>
      </c>
      <c r="C1406" s="260" t="str">
        <f t="shared" si="21"/>
        <v>2045_2036</v>
      </c>
      <c r="D1406" s="261">
        <v>1.5346906817460636E-2</v>
      </c>
      <c r="E1406" s="261">
        <v>2.337674814353638E-2</v>
      </c>
      <c r="F1406" s="261">
        <v>5.5538796782737196E-3</v>
      </c>
      <c r="G1406" s="261">
        <v>1.8453825963686799E-3</v>
      </c>
      <c r="H1406" s="261">
        <v>9.2895889997910291E-3</v>
      </c>
      <c r="I1406" s="261">
        <v>1.9613655423866699E-2</v>
      </c>
      <c r="J1406" s="261">
        <v>7.5301138538602696E-4</v>
      </c>
      <c r="K1406" s="261">
        <v>4.7881432060631801E-4</v>
      </c>
      <c r="L1406" s="261">
        <v>2.0000005732018801E-3</v>
      </c>
      <c r="M1406" s="261">
        <v>2.0000005732018801E-3</v>
      </c>
      <c r="N1406" s="261">
        <v>1.5750004513964799E-2</v>
      </c>
      <c r="O1406" s="261">
        <v>1.5750004513964799E-2</v>
      </c>
      <c r="P1406" s="261">
        <v>7.8705921879464896E-4</v>
      </c>
    </row>
    <row r="1407" spans="1:16" x14ac:dyDescent="0.25">
      <c r="A1407" s="259">
        <v>2045</v>
      </c>
      <c r="B1407" s="259">
        <v>2037</v>
      </c>
      <c r="C1407" s="260" t="str">
        <f t="shared" si="21"/>
        <v>2045_2037</v>
      </c>
      <c r="D1407" s="261">
        <v>1.5346847451202211E-2</v>
      </c>
      <c r="E1407" s="261">
        <v>2.3356736897430588E-2</v>
      </c>
      <c r="F1407" s="261">
        <v>5.3039766528454697E-3</v>
      </c>
      <c r="G1407" s="261">
        <v>1.8040951991637401E-3</v>
      </c>
      <c r="H1407" s="261">
        <v>8.9537332113797403E-3</v>
      </c>
      <c r="I1407" s="261">
        <v>1.8531479052981401E-2</v>
      </c>
      <c r="J1407" s="261">
        <v>7.2484089772540804E-4</v>
      </c>
      <c r="K1407" s="261">
        <v>4.7871670606832898E-4</v>
      </c>
      <c r="L1407" s="261">
        <v>2.0000005732018801E-3</v>
      </c>
      <c r="M1407" s="261">
        <v>2.0000005732018801E-3</v>
      </c>
      <c r="N1407" s="261">
        <v>1.5750004513964799E-2</v>
      </c>
      <c r="O1407" s="261">
        <v>1.5750004513964799E-2</v>
      </c>
      <c r="P1407" s="261">
        <v>7.5761498668670401E-4</v>
      </c>
    </row>
    <row r="1408" spans="1:16" x14ac:dyDescent="0.25">
      <c r="A1408" s="259">
        <v>2045</v>
      </c>
      <c r="B1408" s="259">
        <v>2038</v>
      </c>
      <c r="C1408" s="260" t="str">
        <f t="shared" si="21"/>
        <v>2045_2038</v>
      </c>
      <c r="D1408" s="261">
        <v>1.534772359929245E-2</v>
      </c>
      <c r="E1408" s="261">
        <v>2.3347278801090308E-2</v>
      </c>
      <c r="F1408" s="261">
        <v>5.0445720055539399E-3</v>
      </c>
      <c r="G1408" s="261">
        <v>1.7616917931273001E-3</v>
      </c>
      <c r="H1408" s="261">
        <v>8.6030959238890207E-3</v>
      </c>
      <c r="I1408" s="261">
        <v>1.7460889882504001E-2</v>
      </c>
      <c r="J1408" s="261">
        <v>6.9532636396704402E-4</v>
      </c>
      <c r="K1408" s="261">
        <v>4.7874423307220099E-4</v>
      </c>
      <c r="L1408" s="261">
        <v>2.0000005732018801E-3</v>
      </c>
      <c r="M1408" s="261">
        <v>2.0000005732018801E-3</v>
      </c>
      <c r="N1408" s="261">
        <v>1.5750004513964799E-2</v>
      </c>
      <c r="O1408" s="261">
        <v>1.5750004513964799E-2</v>
      </c>
      <c r="P1408" s="261">
        <v>7.2676593668059104E-4</v>
      </c>
    </row>
    <row r="1409" spans="1:16" x14ac:dyDescent="0.25">
      <c r="A1409" s="259">
        <v>2045</v>
      </c>
      <c r="B1409" s="259">
        <v>2039</v>
      </c>
      <c r="C1409" s="260" t="str">
        <f t="shared" si="21"/>
        <v>2045_2039</v>
      </c>
      <c r="D1409" s="261">
        <v>1.5347437729617639E-2</v>
      </c>
      <c r="E1409" s="261">
        <v>2.333738873873872E-2</v>
      </c>
      <c r="F1409" s="261">
        <v>4.7695598082914898E-3</v>
      </c>
      <c r="G1409" s="261">
        <v>1.7166433158377699E-3</v>
      </c>
      <c r="H1409" s="261">
        <v>8.2322631310099599E-3</v>
      </c>
      <c r="I1409" s="261">
        <v>1.6402471622290599E-2</v>
      </c>
      <c r="J1409" s="261">
        <v>6.6417650523332798E-4</v>
      </c>
      <c r="K1409" s="261">
        <v>4.7864991394862001E-4</v>
      </c>
      <c r="L1409" s="261">
        <v>2.0000005732018801E-3</v>
      </c>
      <c r="M1409" s="261">
        <v>2.0000005732018801E-3</v>
      </c>
      <c r="N1409" s="261">
        <v>1.5750004513964799E-2</v>
      </c>
      <c r="O1409" s="261">
        <v>1.5750004513964799E-2</v>
      </c>
      <c r="P1409" s="261">
        <v>6.9420761956038701E-4</v>
      </c>
    </row>
    <row r="1410" spans="1:16" x14ac:dyDescent="0.25">
      <c r="A1410" s="259">
        <v>2045</v>
      </c>
      <c r="B1410" s="259">
        <v>2040</v>
      </c>
      <c r="C1410" s="260" t="str">
        <f t="shared" si="21"/>
        <v>2045_2040</v>
      </c>
      <c r="D1410" s="261">
        <v>1.5349620184865189E-2</v>
      </c>
      <c r="E1410" s="261">
        <v>2.3330870184485739E-2</v>
      </c>
      <c r="F1410" s="261">
        <v>4.4871405395397997E-3</v>
      </c>
      <c r="G1410" s="261">
        <v>1.6702897597222E-3</v>
      </c>
      <c r="H1410" s="261">
        <v>7.8486256926689705E-3</v>
      </c>
      <c r="I1410" s="261">
        <v>1.53622841957176E-2</v>
      </c>
      <c r="J1410" s="261">
        <v>6.3178689849468399E-4</v>
      </c>
      <c r="K1410" s="261">
        <v>4.7881296290570402E-4</v>
      </c>
      <c r="L1410" s="261">
        <v>2.0000005732018801E-3</v>
      </c>
      <c r="M1410" s="261">
        <v>2.0000005732018801E-3</v>
      </c>
      <c r="N1410" s="261">
        <v>1.5750004513964799E-2</v>
      </c>
      <c r="O1410" s="261">
        <v>1.5750004513964799E-2</v>
      </c>
      <c r="P1410" s="261">
        <v>6.6035349853177296E-4</v>
      </c>
    </row>
    <row r="1411" spans="1:16" x14ac:dyDescent="0.25">
      <c r="A1411" s="259">
        <v>2045</v>
      </c>
      <c r="B1411" s="259">
        <v>2041</v>
      </c>
      <c r="C1411" s="260" t="str">
        <f t="shared" si="21"/>
        <v>2045_2041</v>
      </c>
      <c r="D1411" s="261">
        <v>1.5351517765662837E-2</v>
      </c>
      <c r="E1411" s="261">
        <v>2.3325172594177032E-2</v>
      </c>
      <c r="F1411" s="261">
        <v>4.1910428944170004E-3</v>
      </c>
      <c r="G1411" s="261">
        <v>1.62167413633001E-3</v>
      </c>
      <c r="H1411" s="261">
        <v>7.4466965813782598E-3</v>
      </c>
      <c r="I1411" s="261">
        <v>1.4344507634971099E-2</v>
      </c>
      <c r="J1411" s="261">
        <v>5.9786852316786904E-4</v>
      </c>
      <c r="K1411" s="261">
        <v>4.7895934262995402E-4</v>
      </c>
      <c r="L1411" s="261">
        <v>2.0000005732018801E-3</v>
      </c>
      <c r="M1411" s="261">
        <v>2.0000005732018801E-3</v>
      </c>
      <c r="N1411" s="261">
        <v>1.5750004513964799E-2</v>
      </c>
      <c r="O1411" s="261">
        <v>1.5750004513964799E-2</v>
      </c>
      <c r="P1411" s="261">
        <v>6.2490148478324E-4</v>
      </c>
    </row>
    <row r="1412" spans="1:16" x14ac:dyDescent="0.25">
      <c r="A1412" s="259">
        <v>2045</v>
      </c>
      <c r="B1412" s="259">
        <v>2042</v>
      </c>
      <c r="C1412" s="260" t="str">
        <f t="shared" si="21"/>
        <v>2045_2042</v>
      </c>
      <c r="D1412" s="261">
        <v>1.5358866831625797E-2</v>
      </c>
      <c r="E1412" s="261">
        <v>2.3326097602178943E-2</v>
      </c>
      <c r="F1412" s="261">
        <v>3.8907878676904002E-3</v>
      </c>
      <c r="G1412" s="261">
        <v>1.5725757291389301E-3</v>
      </c>
      <c r="H1412" s="261">
        <v>7.0353090764493E-3</v>
      </c>
      <c r="I1412" s="261">
        <v>1.3354724144426899E-2</v>
      </c>
      <c r="J1412" s="261">
        <v>5.6288140489858601E-4</v>
      </c>
      <c r="K1412" s="261">
        <v>4.7963804325774098E-4</v>
      </c>
      <c r="L1412" s="261">
        <v>2.0000005732018801E-3</v>
      </c>
      <c r="M1412" s="261">
        <v>2.0000005732018801E-3</v>
      </c>
      <c r="N1412" s="261">
        <v>1.5750004513964799E-2</v>
      </c>
      <c r="O1412" s="261">
        <v>1.5750004513964799E-2</v>
      </c>
      <c r="P1412" s="261">
        <v>5.8833240427885898E-4</v>
      </c>
    </row>
    <row r="1413" spans="1:16" x14ac:dyDescent="0.25">
      <c r="A1413" s="259">
        <v>2045</v>
      </c>
      <c r="B1413" s="259">
        <v>2043</v>
      </c>
      <c r="C1413" s="260" t="str">
        <f t="shared" si="21"/>
        <v>2045_2043</v>
      </c>
      <c r="D1413" s="261">
        <v>1.5377937112747318E-2</v>
      </c>
      <c r="E1413" s="261">
        <v>2.333901589900891E-2</v>
      </c>
      <c r="F1413" s="261">
        <v>3.5928284451152699E-3</v>
      </c>
      <c r="G1413" s="261">
        <v>1.5245191984574499E-3</v>
      </c>
      <c r="H1413" s="261">
        <v>6.6214539297775399E-3</v>
      </c>
      <c r="I1413" s="261">
        <v>1.2397571359655499E-2</v>
      </c>
      <c r="J1413" s="261">
        <v>5.2719649775240295E-4</v>
      </c>
      <c r="K1413" s="261">
        <v>4.8143320706370399E-4</v>
      </c>
      <c r="L1413" s="261">
        <v>2.0000005732018801E-3</v>
      </c>
      <c r="M1413" s="261">
        <v>2.0000005732018801E-3</v>
      </c>
      <c r="N1413" s="261">
        <v>1.5750004513964799E-2</v>
      </c>
      <c r="O1413" s="261">
        <v>1.5750004513964799E-2</v>
      </c>
      <c r="P1413" s="261">
        <v>5.51033983980956E-4</v>
      </c>
    </row>
    <row r="1414" spans="1:16" x14ac:dyDescent="0.25">
      <c r="A1414" s="259">
        <v>2045</v>
      </c>
      <c r="B1414" s="259">
        <v>2044</v>
      </c>
      <c r="C1414" s="260" t="str">
        <f t="shared" si="21"/>
        <v>2045_2044</v>
      </c>
      <c r="D1414" s="261">
        <v>1.5407968543833042E-2</v>
      </c>
      <c r="E1414" s="261">
        <v>2.3359916226167881E-2</v>
      </c>
      <c r="F1414" s="261">
        <v>3.2884086786515898E-3</v>
      </c>
      <c r="G1414" s="261">
        <v>1.47617860929353E-3</v>
      </c>
      <c r="H1414" s="261">
        <v>6.1982058241587196E-3</v>
      </c>
      <c r="I1414" s="261">
        <v>1.14760417383661E-2</v>
      </c>
      <c r="J1414" s="261">
        <v>4.9044997647450998E-4</v>
      </c>
      <c r="K1414" s="261">
        <v>4.8415739990937702E-4</v>
      </c>
      <c r="L1414" s="261">
        <v>2.0000005732018801E-3</v>
      </c>
      <c r="M1414" s="261">
        <v>2.0000005732018801E-3</v>
      </c>
      <c r="N1414" s="261">
        <v>1.5750004513964799E-2</v>
      </c>
      <c r="O1414" s="261">
        <v>1.5750004513964799E-2</v>
      </c>
      <c r="P1414" s="261">
        <v>5.1262594807114899E-4</v>
      </c>
    </row>
    <row r="1415" spans="1:16" x14ac:dyDescent="0.25">
      <c r="A1415" s="259">
        <v>2045</v>
      </c>
      <c r="B1415" s="259">
        <v>2045</v>
      </c>
      <c r="C1415" s="260" t="str">
        <f t="shared" si="21"/>
        <v>2045_2045</v>
      </c>
      <c r="D1415" s="261">
        <v>1.544801911108231E-2</v>
      </c>
      <c r="E1415" s="261">
        <v>2.3389478980565238E-2</v>
      </c>
      <c r="F1415" s="261">
        <v>2.9730790150717199E-3</v>
      </c>
      <c r="G1415" s="261">
        <v>1.4273073533264599E-3</v>
      </c>
      <c r="H1415" s="261">
        <v>5.7621718860325199E-3</v>
      </c>
      <c r="I1415" s="261">
        <v>1.059178975063E-2</v>
      </c>
      <c r="J1415" s="261">
        <v>4.5244737458792098E-4</v>
      </c>
      <c r="K1415" s="261">
        <v>4.8775625590190502E-4</v>
      </c>
      <c r="L1415" s="261">
        <v>2.0000005732018801E-3</v>
      </c>
      <c r="M1415" s="261">
        <v>2.0000005732018801E-3</v>
      </c>
      <c r="N1415" s="261">
        <v>1.5750004513964799E-2</v>
      </c>
      <c r="O1415" s="261">
        <v>1.5750004513964799E-2</v>
      </c>
      <c r="P1415" s="261">
        <v>4.7290503716129799E-4</v>
      </c>
    </row>
    <row r="1416" spans="1:16" x14ac:dyDescent="0.25">
      <c r="A1416" s="259">
        <v>2046</v>
      </c>
      <c r="B1416" s="259">
        <v>2002</v>
      </c>
      <c r="C1416" s="260" t="str">
        <f t="shared" si="21"/>
        <v>2046_2002</v>
      </c>
      <c r="D1416" s="261">
        <v>2.8205237899489321E-2</v>
      </c>
      <c r="E1416" s="261">
        <v>4.5312131860087049E-2</v>
      </c>
      <c r="F1416" s="261">
        <v>8.8671989495269998E-2</v>
      </c>
      <c r="G1416" s="261">
        <v>3.6370387109759199E-2</v>
      </c>
      <c r="H1416" s="261">
        <v>1.7201713623559201</v>
      </c>
      <c r="I1416" s="261">
        <v>0.17999596385170899</v>
      </c>
      <c r="J1416" s="261">
        <v>5.1939091246730497E-2</v>
      </c>
      <c r="K1416" s="261">
        <v>3.04985691966161E-3</v>
      </c>
      <c r="L1416" s="261">
        <v>2.0000005732018801E-3</v>
      </c>
      <c r="M1416" s="261">
        <v>2.0000005732018801E-3</v>
      </c>
      <c r="N1416" s="261">
        <v>1.5750004513964799E-2</v>
      </c>
      <c r="O1416" s="261">
        <v>1.5750004513964799E-2</v>
      </c>
      <c r="P1416" s="261">
        <v>5.4287546476603797E-2</v>
      </c>
    </row>
    <row r="1417" spans="1:16" x14ac:dyDescent="0.25">
      <c r="A1417" s="259">
        <v>2046</v>
      </c>
      <c r="B1417" s="259">
        <v>2003</v>
      </c>
      <c r="C1417" s="260" t="str">
        <f t="shared" si="21"/>
        <v>2046_2003</v>
      </c>
      <c r="D1417" s="261">
        <v>2.8127312323866966E-2</v>
      </c>
      <c r="E1417" s="261">
        <v>4.5221232101094411E-2</v>
      </c>
      <c r="F1417" s="261">
        <v>8.8461544694119196E-2</v>
      </c>
      <c r="G1417" s="261">
        <v>3.2806598916738303E-2</v>
      </c>
      <c r="H1417" s="261">
        <v>1.7200390453190699</v>
      </c>
      <c r="I1417" s="261">
        <v>0.164639981761597</v>
      </c>
      <c r="J1417" s="261">
        <v>5.1815824454233897E-2</v>
      </c>
      <c r="K1417" s="261">
        <v>3.0531837677942601E-3</v>
      </c>
      <c r="L1417" s="261">
        <v>2.0000005732018801E-3</v>
      </c>
      <c r="M1417" s="261">
        <v>2.0000005732018801E-3</v>
      </c>
      <c r="N1417" s="261">
        <v>1.5750004513964799E-2</v>
      </c>
      <c r="O1417" s="261">
        <v>1.5750004513964799E-2</v>
      </c>
      <c r="P1417" s="261">
        <v>5.4158706106738702E-2</v>
      </c>
    </row>
    <row r="1418" spans="1:16" x14ac:dyDescent="0.25">
      <c r="A1418" s="259">
        <v>2046</v>
      </c>
      <c r="B1418" s="259">
        <v>2004</v>
      </c>
      <c r="C1418" s="260" t="str">
        <f t="shared" si="21"/>
        <v>2046_2004</v>
      </c>
      <c r="D1418" s="261">
        <v>2.8284577450030855E-2</v>
      </c>
      <c r="E1418" s="261">
        <v>4.6720559144837887E-2</v>
      </c>
      <c r="F1418" s="261">
        <v>8.9126874902829598E-2</v>
      </c>
      <c r="G1418" s="261">
        <v>7.8442645806189593E-3</v>
      </c>
      <c r="H1418" s="261">
        <v>1.7141093927720299</v>
      </c>
      <c r="I1418" s="261">
        <v>3.5042298852721303E-2</v>
      </c>
      <c r="J1418" s="261">
        <v>5.2205537672761197E-2</v>
      </c>
      <c r="K1418" s="261">
        <v>2.03297433666042E-4</v>
      </c>
      <c r="L1418" s="261">
        <v>2.0000005732018801E-3</v>
      </c>
      <c r="M1418" s="261">
        <v>2.0000005732018801E-3</v>
      </c>
      <c r="N1418" s="261">
        <v>1.5750004513964799E-2</v>
      </c>
      <c r="O1418" s="261">
        <v>1.5750004513964799E-2</v>
      </c>
      <c r="P1418" s="261">
        <v>5.4566040427680998E-2</v>
      </c>
    </row>
    <row r="1419" spans="1:16" x14ac:dyDescent="0.25">
      <c r="A1419" s="259">
        <v>2046</v>
      </c>
      <c r="B1419" s="259">
        <v>2005</v>
      </c>
      <c r="C1419" s="260" t="str">
        <f t="shared" si="21"/>
        <v>2046_2005</v>
      </c>
      <c r="D1419" s="261">
        <v>2.7120355695915581E-2</v>
      </c>
      <c r="E1419" s="261">
        <v>4.4513365305806754E-2</v>
      </c>
      <c r="F1419" s="261">
        <v>8.9102102009674403E-2</v>
      </c>
      <c r="G1419" s="261">
        <v>7.3481326670868704E-3</v>
      </c>
      <c r="H1419" s="261">
        <v>1.7137519197034099</v>
      </c>
      <c r="I1419" s="261">
        <v>3.4478978154352198E-2</v>
      </c>
      <c r="J1419" s="261">
        <v>5.2191027097715399E-2</v>
      </c>
      <c r="K1419" s="261">
        <v>2.03148871253862E-4</v>
      </c>
      <c r="L1419" s="261">
        <v>2.0000005732018801E-3</v>
      </c>
      <c r="M1419" s="261">
        <v>2.0000005732018801E-3</v>
      </c>
      <c r="N1419" s="261">
        <v>1.5750004513964799E-2</v>
      </c>
      <c r="O1419" s="261">
        <v>1.5750004513964799E-2</v>
      </c>
      <c r="P1419" s="261">
        <v>5.4550873748821303E-2</v>
      </c>
    </row>
    <row r="1420" spans="1:16" x14ac:dyDescent="0.25">
      <c r="A1420" s="259">
        <v>2046</v>
      </c>
      <c r="B1420" s="259">
        <v>2006</v>
      </c>
      <c r="C1420" s="260" t="str">
        <f t="shared" si="21"/>
        <v>2046_2006</v>
      </c>
      <c r="D1420" s="261">
        <v>2.7589796944457682E-2</v>
      </c>
      <c r="E1420" s="261">
        <v>4.47977939848761E-2</v>
      </c>
      <c r="F1420" s="261">
        <v>8.9072218491242999E-2</v>
      </c>
      <c r="G1420" s="261">
        <v>6.5303336399354503E-3</v>
      </c>
      <c r="H1420" s="261">
        <v>1.7124625538673299</v>
      </c>
      <c r="I1420" s="261">
        <v>2.9748215874986599E-2</v>
      </c>
      <c r="J1420" s="261">
        <v>5.2173523004264602E-2</v>
      </c>
      <c r="K1420" s="261">
        <v>2.03070032728981E-4</v>
      </c>
      <c r="L1420" s="261">
        <v>2.0000005732018801E-3</v>
      </c>
      <c r="M1420" s="261">
        <v>2.0000005732018801E-3</v>
      </c>
      <c r="N1420" s="261">
        <v>1.5750004513964799E-2</v>
      </c>
      <c r="O1420" s="261">
        <v>1.5750004513964799E-2</v>
      </c>
      <c r="P1420" s="261">
        <v>5.4532578197938102E-2</v>
      </c>
    </row>
    <row r="1421" spans="1:16" x14ac:dyDescent="0.25">
      <c r="A1421" s="259">
        <v>2046</v>
      </c>
      <c r="B1421" s="259">
        <v>2007</v>
      </c>
      <c r="C1421" s="260" t="str">
        <f t="shared" si="21"/>
        <v>2046_2007</v>
      </c>
      <c r="D1421" s="261">
        <v>2.6444335490369241E-2</v>
      </c>
      <c r="E1421" s="261">
        <v>4.3223887065874947E-2</v>
      </c>
      <c r="F1421" s="261">
        <v>8.8364670324039399E-2</v>
      </c>
      <c r="G1421" s="261">
        <v>6.6791299363803602E-3</v>
      </c>
      <c r="H1421" s="261">
        <v>1.70457080887782</v>
      </c>
      <c r="I1421" s="261">
        <v>3.30463518702587E-2</v>
      </c>
      <c r="J1421" s="261">
        <v>5.1759080867271698E-2</v>
      </c>
      <c r="K1421" s="261">
        <v>2.03309500469704E-4</v>
      </c>
      <c r="L1421" s="261">
        <v>2.0000005732018801E-3</v>
      </c>
      <c r="M1421" s="261">
        <v>2.0000005732018801E-3</v>
      </c>
      <c r="N1421" s="261">
        <v>1.5750004513964799E-2</v>
      </c>
      <c r="O1421" s="261">
        <v>1.5750004513964799E-2</v>
      </c>
      <c r="P1421" s="261">
        <v>5.4099396826570001E-2</v>
      </c>
    </row>
    <row r="1422" spans="1:16" x14ac:dyDescent="0.25">
      <c r="A1422" s="259">
        <v>2046</v>
      </c>
      <c r="B1422" s="259">
        <v>2008</v>
      </c>
      <c r="C1422" s="260" t="str">
        <f t="shared" si="21"/>
        <v>2046_2008</v>
      </c>
      <c r="D1422" s="261">
        <v>2.5876443883101528E-2</v>
      </c>
      <c r="E1422" s="261">
        <v>4.1783253996259762E-2</v>
      </c>
      <c r="F1422" s="261">
        <v>1.8623290306252701E-2</v>
      </c>
      <c r="G1422" s="261">
        <v>6.3565667671032101E-3</v>
      </c>
      <c r="H1422" s="261">
        <v>3.58682508189802E-2</v>
      </c>
      <c r="I1422" s="261">
        <v>3.3515939730049599E-2</v>
      </c>
      <c r="J1422" s="261">
        <v>6.0322661530019996E-3</v>
      </c>
      <c r="K1422" s="261">
        <v>2.32118050514953E-4</v>
      </c>
      <c r="L1422" s="261">
        <v>2.0000005732018801E-3</v>
      </c>
      <c r="M1422" s="261">
        <v>2.0000005732018801E-3</v>
      </c>
      <c r="N1422" s="261">
        <v>1.5750004513964799E-2</v>
      </c>
      <c r="O1422" s="261">
        <v>1.5750004513964799E-2</v>
      </c>
      <c r="P1422" s="261">
        <v>6.3050184606561303E-3</v>
      </c>
    </row>
    <row r="1423" spans="1:16" x14ac:dyDescent="0.25">
      <c r="A1423" s="259">
        <v>2046</v>
      </c>
      <c r="B1423" s="259">
        <v>2009</v>
      </c>
      <c r="C1423" s="260" t="str">
        <f t="shared" si="21"/>
        <v>2046_2009</v>
      </c>
      <c r="D1423" s="261">
        <v>2.5295139627120551E-2</v>
      </c>
      <c r="E1423" s="261">
        <v>4.0738227133444355E-2</v>
      </c>
      <c r="F1423" s="261">
        <v>1.8503672647241402E-2</v>
      </c>
      <c r="G1423" s="261">
        <v>6.12826109029863E-3</v>
      </c>
      <c r="H1423" s="261">
        <v>3.5602794368440598E-2</v>
      </c>
      <c r="I1423" s="261">
        <v>3.2663370829542099E-2</v>
      </c>
      <c r="J1423" s="261">
        <v>5.9944076357963099E-3</v>
      </c>
      <c r="K1423" s="261">
        <v>2.6080967931934001E-4</v>
      </c>
      <c r="L1423" s="261">
        <v>2.0000005732018801E-3</v>
      </c>
      <c r="M1423" s="261">
        <v>2.0000005732018801E-3</v>
      </c>
      <c r="N1423" s="261">
        <v>1.5750004513964799E-2</v>
      </c>
      <c r="O1423" s="261">
        <v>1.5750004513964799E-2</v>
      </c>
      <c r="P1423" s="261">
        <v>6.2654481492970997E-3</v>
      </c>
    </row>
    <row r="1424" spans="1:16" x14ac:dyDescent="0.25">
      <c r="A1424" s="259">
        <v>2046</v>
      </c>
      <c r="B1424" s="259">
        <v>2010</v>
      </c>
      <c r="C1424" s="260" t="str">
        <f t="shared" si="21"/>
        <v>2046_2010</v>
      </c>
      <c r="D1424" s="261">
        <v>2.4010569847984733E-2</v>
      </c>
      <c r="E1424" s="261">
        <v>3.8507878199768857E-2</v>
      </c>
      <c r="F1424" s="261">
        <v>1.8549095767966199E-2</v>
      </c>
      <c r="G1424" s="261">
        <v>5.9143155506091198E-3</v>
      </c>
      <c r="H1424" s="261">
        <v>3.5658124784588303E-2</v>
      </c>
      <c r="I1424" s="261">
        <v>3.2608116441816999E-2</v>
      </c>
      <c r="J1424" s="261">
        <v>6.0014913611370502E-3</v>
      </c>
      <c r="K1424" s="261">
        <v>3.17608323361708E-4</v>
      </c>
      <c r="L1424" s="261">
        <v>2.0000005732018801E-3</v>
      </c>
      <c r="M1424" s="261">
        <v>2.0000005732018801E-3</v>
      </c>
      <c r="N1424" s="261">
        <v>1.5750004513964799E-2</v>
      </c>
      <c r="O1424" s="261">
        <v>1.5750004513964799E-2</v>
      </c>
      <c r="P1424" s="261">
        <v>6.2728521692641702E-3</v>
      </c>
    </row>
    <row r="1425" spans="1:16" x14ac:dyDescent="0.25">
      <c r="A1425" s="259">
        <v>2046</v>
      </c>
      <c r="B1425" s="259">
        <v>2011</v>
      </c>
      <c r="C1425" s="260" t="str">
        <f t="shared" si="21"/>
        <v>2046_2011</v>
      </c>
      <c r="D1425" s="261">
        <v>2.4840546739228028E-2</v>
      </c>
      <c r="E1425" s="261">
        <v>3.9692520241951454E-2</v>
      </c>
      <c r="F1425" s="261">
        <v>1.8369899636220901E-2</v>
      </c>
      <c r="G1425" s="261">
        <v>6.3259409722097202E-3</v>
      </c>
      <c r="H1425" s="261">
        <v>3.5517784776391899E-2</v>
      </c>
      <c r="I1425" s="261">
        <v>3.18908804827941E-2</v>
      </c>
      <c r="J1425" s="261">
        <v>5.9893021442477502E-3</v>
      </c>
      <c r="K1425" s="261">
        <v>4.3104864007211397E-4</v>
      </c>
      <c r="L1425" s="261">
        <v>2.0000005732018801E-3</v>
      </c>
      <c r="M1425" s="261">
        <v>2.0000005732018801E-3</v>
      </c>
      <c r="N1425" s="261">
        <v>1.5750004513964799E-2</v>
      </c>
      <c r="O1425" s="261">
        <v>1.5750004513964799E-2</v>
      </c>
      <c r="P1425" s="261">
        <v>6.2601118100759903E-3</v>
      </c>
    </row>
    <row r="1426" spans="1:16" x14ac:dyDescent="0.25">
      <c r="A1426" s="259">
        <v>2046</v>
      </c>
      <c r="B1426" s="259">
        <v>2012</v>
      </c>
      <c r="C1426" s="260" t="str">
        <f t="shared" si="21"/>
        <v>2046_2012</v>
      </c>
      <c r="D1426" s="261">
        <v>2.2700729244759379E-2</v>
      </c>
      <c r="E1426" s="261">
        <v>3.6186161766193041E-2</v>
      </c>
      <c r="F1426" s="261">
        <v>1.82985720290759E-2</v>
      </c>
      <c r="G1426" s="261">
        <v>5.8339132829830099E-3</v>
      </c>
      <c r="H1426" s="261">
        <v>3.5453171763934803E-2</v>
      </c>
      <c r="I1426" s="261">
        <v>3.2403770023285303E-2</v>
      </c>
      <c r="J1426" s="261">
        <v>5.9843849231479796E-3</v>
      </c>
      <c r="K1426" s="261">
        <v>6.2919909521105203E-4</v>
      </c>
      <c r="L1426" s="261">
        <v>2.0000005732018801E-3</v>
      </c>
      <c r="M1426" s="261">
        <v>2.0000005732018801E-3</v>
      </c>
      <c r="N1426" s="261">
        <v>1.5750004513964799E-2</v>
      </c>
      <c r="O1426" s="261">
        <v>1.5750004513964799E-2</v>
      </c>
      <c r="P1426" s="261">
        <v>6.2549722540579302E-3</v>
      </c>
    </row>
    <row r="1427" spans="1:16" x14ac:dyDescent="0.25">
      <c r="A1427" s="259">
        <v>2046</v>
      </c>
      <c r="B1427" s="259">
        <v>2013</v>
      </c>
      <c r="C1427" s="260" t="str">
        <f t="shared" si="21"/>
        <v>2046_2013</v>
      </c>
      <c r="D1427" s="261">
        <v>2.2008560904680709E-2</v>
      </c>
      <c r="E1427" s="261">
        <v>3.5086076494851667E-2</v>
      </c>
      <c r="F1427" s="261">
        <v>1.8022424283486601E-2</v>
      </c>
      <c r="G1427" s="261">
        <v>5.6135400222782897E-3</v>
      </c>
      <c r="H1427" s="261">
        <v>3.51735405587515E-2</v>
      </c>
      <c r="I1427" s="261">
        <v>3.23998781491514E-2</v>
      </c>
      <c r="J1427" s="261">
        <v>5.9529964902030798E-3</v>
      </c>
      <c r="K1427" s="261">
        <v>9.4128528707695296E-4</v>
      </c>
      <c r="L1427" s="261">
        <v>2.0000005732018801E-3</v>
      </c>
      <c r="M1427" s="261">
        <v>2.0000005732018801E-3</v>
      </c>
      <c r="N1427" s="261">
        <v>1.5750004513964799E-2</v>
      </c>
      <c r="O1427" s="261">
        <v>1.5750004513964799E-2</v>
      </c>
      <c r="P1427" s="261">
        <v>6.2221645754593699E-3</v>
      </c>
    </row>
    <row r="1428" spans="1:16" x14ac:dyDescent="0.25">
      <c r="A1428" s="259">
        <v>2046</v>
      </c>
      <c r="B1428" s="259">
        <v>2014</v>
      </c>
      <c r="C1428" s="260" t="str">
        <f t="shared" si="21"/>
        <v>2046_2014</v>
      </c>
      <c r="D1428" s="261">
        <v>2.2112472854284592E-2</v>
      </c>
      <c r="E1428" s="261">
        <v>3.5042648353635859E-2</v>
      </c>
      <c r="F1428" s="261">
        <v>1.83417926674042E-2</v>
      </c>
      <c r="G1428" s="261">
        <v>5.7966306148766397E-3</v>
      </c>
      <c r="H1428" s="261">
        <v>3.55096705606959E-2</v>
      </c>
      <c r="I1428" s="261">
        <v>3.1888430374340401E-2</v>
      </c>
      <c r="J1428" s="261">
        <v>5.9921821999698597E-3</v>
      </c>
      <c r="K1428" s="261">
        <v>1.3139800661225299E-3</v>
      </c>
      <c r="L1428" s="261">
        <v>2.0000005732018801E-3</v>
      </c>
      <c r="M1428" s="261">
        <v>2.0000005732018801E-3</v>
      </c>
      <c r="N1428" s="261">
        <v>1.5750004513964799E-2</v>
      </c>
      <c r="O1428" s="261">
        <v>1.5750004513964799E-2</v>
      </c>
      <c r="P1428" s="261">
        <v>6.2631220891377903E-3</v>
      </c>
    </row>
    <row r="1429" spans="1:16" x14ac:dyDescent="0.25">
      <c r="A1429" s="259">
        <v>2046</v>
      </c>
      <c r="B1429" s="259">
        <v>2015</v>
      </c>
      <c r="C1429" s="260" t="str">
        <f t="shared" si="21"/>
        <v>2046_2015</v>
      </c>
      <c r="D1429" s="261">
        <v>2.1647678665752634E-2</v>
      </c>
      <c r="E1429" s="261">
        <v>3.4313947030936827E-2</v>
      </c>
      <c r="F1429" s="261">
        <v>1.8172908222463698E-2</v>
      </c>
      <c r="G1429" s="261">
        <v>5.6211463000259499E-3</v>
      </c>
      <c r="H1429" s="261">
        <v>3.5331882744732403E-2</v>
      </c>
      <c r="I1429" s="261">
        <v>3.1651565701778399E-2</v>
      </c>
      <c r="J1429" s="261">
        <v>5.9720817132398697E-3</v>
      </c>
      <c r="K1429" s="261">
        <v>1.6594162693859601E-3</v>
      </c>
      <c r="L1429" s="261">
        <v>2.0000005732018801E-3</v>
      </c>
      <c r="M1429" s="261">
        <v>2.0000005732018801E-3</v>
      </c>
      <c r="N1429" s="261">
        <v>1.5750004513964799E-2</v>
      </c>
      <c r="O1429" s="261">
        <v>1.5750004513964799E-2</v>
      </c>
      <c r="P1429" s="261">
        <v>6.2421127475924603E-3</v>
      </c>
    </row>
    <row r="1430" spans="1:16" x14ac:dyDescent="0.25">
      <c r="A1430" s="259">
        <v>2046</v>
      </c>
      <c r="B1430" s="259">
        <v>2016</v>
      </c>
      <c r="C1430" s="260" t="str">
        <f t="shared" ref="C1430:C1493" si="22">CONCATENATE(A1430,"_",B1430)</f>
        <v>2046_2016</v>
      </c>
      <c r="D1430" s="261">
        <v>2.1184313688656316E-2</v>
      </c>
      <c r="E1430" s="261">
        <v>3.3218098186289576E-2</v>
      </c>
      <c r="F1430" s="261">
        <v>1.8736483419070499E-2</v>
      </c>
      <c r="G1430" s="261">
        <v>5.5609021637880399E-3</v>
      </c>
      <c r="H1430" s="261">
        <v>3.5940109182014499E-2</v>
      </c>
      <c r="I1430" s="261">
        <v>3.1283361566040398E-2</v>
      </c>
      <c r="J1430" s="261">
        <v>6.04503635406008E-3</v>
      </c>
      <c r="K1430" s="261">
        <v>1.9093581359078599E-3</v>
      </c>
      <c r="L1430" s="261">
        <v>2.0000005732018801E-3</v>
      </c>
      <c r="M1430" s="261">
        <v>2.0000005732018801E-3</v>
      </c>
      <c r="N1430" s="261">
        <v>1.5750004513964799E-2</v>
      </c>
      <c r="O1430" s="261">
        <v>1.5750004513964799E-2</v>
      </c>
      <c r="P1430" s="261">
        <v>6.3183660735391398E-3</v>
      </c>
    </row>
    <row r="1431" spans="1:16" x14ac:dyDescent="0.25">
      <c r="A1431" s="259">
        <v>2046</v>
      </c>
      <c r="B1431" s="259">
        <v>2017</v>
      </c>
      <c r="C1431" s="260" t="str">
        <f t="shared" si="22"/>
        <v>2046_2017</v>
      </c>
      <c r="D1431" s="261">
        <v>2.0448783775461055E-2</v>
      </c>
      <c r="E1431" s="261">
        <v>3.2103457129116449E-2</v>
      </c>
      <c r="F1431" s="261">
        <v>1.8483977043006802E-2</v>
      </c>
      <c r="G1431" s="261">
        <v>5.5236168541213104E-3</v>
      </c>
      <c r="H1431" s="261">
        <v>3.5690347052910798E-2</v>
      </c>
      <c r="I1431" s="261">
        <v>3.1314147751945597E-2</v>
      </c>
      <c r="J1431" s="261">
        <v>6.0163949495109798E-3</v>
      </c>
      <c r="K1431" s="261">
        <v>2.0390351522973E-3</v>
      </c>
      <c r="L1431" s="261">
        <v>2.0000005732018801E-3</v>
      </c>
      <c r="M1431" s="261">
        <v>2.0000005732018801E-3</v>
      </c>
      <c r="N1431" s="261">
        <v>1.5750004513964799E-2</v>
      </c>
      <c r="O1431" s="261">
        <v>1.5750004513964799E-2</v>
      </c>
      <c r="P1431" s="261">
        <v>6.2884296317706799E-3</v>
      </c>
    </row>
    <row r="1432" spans="1:16" x14ac:dyDescent="0.25">
      <c r="A1432" s="259">
        <v>2046</v>
      </c>
      <c r="B1432" s="259">
        <v>2018</v>
      </c>
      <c r="C1432" s="260" t="str">
        <f t="shared" si="22"/>
        <v>2046_2018</v>
      </c>
      <c r="D1432" s="261">
        <v>1.9817530889302524E-2</v>
      </c>
      <c r="E1432" s="261">
        <v>3.1045480635351334E-2</v>
      </c>
      <c r="F1432" s="261">
        <v>1.84656434987342E-2</v>
      </c>
      <c r="G1432" s="261">
        <v>5.1154545098414904E-3</v>
      </c>
      <c r="H1432" s="261">
        <v>3.56745216930884E-2</v>
      </c>
      <c r="I1432" s="261">
        <v>2.9782794909668699E-2</v>
      </c>
      <c r="J1432" s="261">
        <v>6.0148866879346603E-3</v>
      </c>
      <c r="K1432" s="261">
        <v>2.1229209389581798E-3</v>
      </c>
      <c r="L1432" s="261">
        <v>2.0000005732018801E-3</v>
      </c>
      <c r="M1432" s="261">
        <v>2.0000005732018801E-3</v>
      </c>
      <c r="N1432" s="261">
        <v>1.5750004513964799E-2</v>
      </c>
      <c r="O1432" s="261">
        <v>1.5750004513964799E-2</v>
      </c>
      <c r="P1432" s="261">
        <v>6.2868531732986899E-3</v>
      </c>
    </row>
    <row r="1433" spans="1:16" x14ac:dyDescent="0.25">
      <c r="A1433" s="259">
        <v>2046</v>
      </c>
      <c r="B1433" s="259">
        <v>2019</v>
      </c>
      <c r="C1433" s="260" t="str">
        <f t="shared" si="22"/>
        <v>2046_2019</v>
      </c>
      <c r="D1433" s="261">
        <v>1.918653410742073E-2</v>
      </c>
      <c r="E1433" s="261">
        <v>2.9993600454065603E-2</v>
      </c>
      <c r="F1433" s="261">
        <v>1.8450972336615599E-2</v>
      </c>
      <c r="G1433" s="261">
        <v>4.73432327468806E-3</v>
      </c>
      <c r="H1433" s="261">
        <v>3.5659722951925897E-2</v>
      </c>
      <c r="I1433" s="261">
        <v>2.8446234251568898E-2</v>
      </c>
      <c r="J1433" s="261">
        <v>6.0132234421621097E-3</v>
      </c>
      <c r="K1433" s="261">
        <v>2.0042713681608301E-3</v>
      </c>
      <c r="L1433" s="261">
        <v>2.0000005732018801E-3</v>
      </c>
      <c r="M1433" s="261">
        <v>2.0000005732018801E-3</v>
      </c>
      <c r="N1433" s="261">
        <v>1.5750004513964799E-2</v>
      </c>
      <c r="O1433" s="261">
        <v>1.5750004513964799E-2</v>
      </c>
      <c r="P1433" s="261">
        <v>6.28511472293284E-3</v>
      </c>
    </row>
    <row r="1434" spans="1:16" x14ac:dyDescent="0.25">
      <c r="A1434" s="259">
        <v>2046</v>
      </c>
      <c r="B1434" s="259">
        <v>2020</v>
      </c>
      <c r="C1434" s="260" t="str">
        <f t="shared" si="22"/>
        <v>2046_2020</v>
      </c>
      <c r="D1434" s="261">
        <v>1.8557077086549974E-2</v>
      </c>
      <c r="E1434" s="261">
        <v>2.8952515988549667E-2</v>
      </c>
      <c r="F1434" s="261">
        <v>1.84171565071733E-2</v>
      </c>
      <c r="G1434" s="261">
        <v>4.2937259585401196E-3</v>
      </c>
      <c r="H1434" s="261">
        <v>3.56288830879792E-2</v>
      </c>
      <c r="I1434" s="261">
        <v>2.7116949994669098E-2</v>
      </c>
      <c r="J1434" s="261">
        <v>6.0055857950116302E-3</v>
      </c>
      <c r="K1434" s="261">
        <v>1.4374013405147499E-3</v>
      </c>
      <c r="L1434" s="261">
        <v>2.0000005732018801E-3</v>
      </c>
      <c r="M1434" s="261">
        <v>2.0000005732018801E-3</v>
      </c>
      <c r="N1434" s="261">
        <v>1.5750004513964799E-2</v>
      </c>
      <c r="O1434" s="261">
        <v>1.5750004513964799E-2</v>
      </c>
      <c r="P1434" s="261">
        <v>6.2771317352697696E-3</v>
      </c>
    </row>
    <row r="1435" spans="1:16" x14ac:dyDescent="0.25">
      <c r="A1435" s="259">
        <v>2046</v>
      </c>
      <c r="B1435" s="259">
        <v>2021</v>
      </c>
      <c r="C1435" s="260" t="str">
        <f t="shared" si="22"/>
        <v>2046_2021</v>
      </c>
      <c r="D1435" s="261">
        <v>1.7926516136347853E-2</v>
      </c>
      <c r="E1435" s="261">
        <v>2.7915029334412512E-2</v>
      </c>
      <c r="F1435" s="261">
        <v>7.7487374511050304E-3</v>
      </c>
      <c r="G1435" s="261">
        <v>3.8919325178858499E-3</v>
      </c>
      <c r="H1435" s="261">
        <v>1.22177285413254E-2</v>
      </c>
      <c r="I1435" s="261">
        <v>2.6672678051230098E-2</v>
      </c>
      <c r="J1435" s="261">
        <v>9.982040900144689E-4</v>
      </c>
      <c r="K1435" s="261">
        <v>8.9265207919471997E-4</v>
      </c>
      <c r="L1435" s="261">
        <v>2.0000005732018801E-3</v>
      </c>
      <c r="M1435" s="261">
        <v>2.0000005732018801E-3</v>
      </c>
      <c r="N1435" s="261">
        <v>1.5750004513964799E-2</v>
      </c>
      <c r="O1435" s="261">
        <v>1.5750004513964799E-2</v>
      </c>
      <c r="P1435" s="261">
        <v>1.04333844949987E-3</v>
      </c>
    </row>
    <row r="1436" spans="1:16" x14ac:dyDescent="0.25">
      <c r="A1436" s="259">
        <v>2046</v>
      </c>
      <c r="B1436" s="259">
        <v>2022</v>
      </c>
      <c r="C1436" s="260" t="str">
        <f t="shared" si="22"/>
        <v>2046_2022</v>
      </c>
      <c r="D1436" s="261">
        <v>1.727821624168099E-2</v>
      </c>
      <c r="E1436" s="261">
        <v>2.6855313908808097E-2</v>
      </c>
      <c r="F1436" s="261">
        <v>7.7087099945399098E-3</v>
      </c>
      <c r="G1436" s="261">
        <v>3.54634481613439E-3</v>
      </c>
      <c r="H1436" s="261">
        <v>1.2166469076498199E-2</v>
      </c>
      <c r="I1436" s="261">
        <v>2.6382903608294199E-2</v>
      </c>
      <c r="J1436" s="261">
        <v>9.9400749575851593E-4</v>
      </c>
      <c r="K1436" s="261">
        <v>8.92503062473984E-4</v>
      </c>
      <c r="L1436" s="261">
        <v>2.0000005732018801E-3</v>
      </c>
      <c r="M1436" s="261">
        <v>2.0000005732018801E-3</v>
      </c>
      <c r="N1436" s="261">
        <v>1.5750004513964799E-2</v>
      </c>
      <c r="O1436" s="261">
        <v>1.5750004513964799E-2</v>
      </c>
      <c r="P1436" s="261">
        <v>1.0389521038737799E-3</v>
      </c>
    </row>
    <row r="1437" spans="1:16" x14ac:dyDescent="0.25">
      <c r="A1437" s="259">
        <v>2046</v>
      </c>
      <c r="B1437" s="259">
        <v>2023</v>
      </c>
      <c r="C1437" s="260" t="str">
        <f t="shared" si="22"/>
        <v>2046_2023</v>
      </c>
      <c r="D1437" s="261">
        <v>1.6630100229151089E-2</v>
      </c>
      <c r="E1437" s="261">
        <v>2.5801288866255406E-2</v>
      </c>
      <c r="F1437" s="261">
        <v>7.6575995369151002E-3</v>
      </c>
      <c r="G1437" s="261">
        <v>3.1175735434147002E-3</v>
      </c>
      <c r="H1437" s="261">
        <v>1.2099704237356601E-2</v>
      </c>
      <c r="I1437" s="261">
        <v>2.6628864867197899E-2</v>
      </c>
      <c r="J1437" s="261">
        <v>9.884576405471651E-4</v>
      </c>
      <c r="K1437" s="261">
        <v>8.9245971873756801E-4</v>
      </c>
      <c r="L1437" s="261">
        <v>2.0000005732018801E-3</v>
      </c>
      <c r="M1437" s="261">
        <v>2.0000005732018801E-3</v>
      </c>
      <c r="N1437" s="261">
        <v>1.5750004513964799E-2</v>
      </c>
      <c r="O1437" s="261">
        <v>1.5750004513964799E-2</v>
      </c>
      <c r="P1437" s="261">
        <v>1.03315130883689E-3</v>
      </c>
    </row>
    <row r="1438" spans="1:16" x14ac:dyDescent="0.25">
      <c r="A1438" s="259">
        <v>2046</v>
      </c>
      <c r="B1438" s="259">
        <v>2024</v>
      </c>
      <c r="C1438" s="260" t="str">
        <f t="shared" si="22"/>
        <v>2046_2024</v>
      </c>
      <c r="D1438" s="261">
        <v>1.598253833668719E-2</v>
      </c>
      <c r="E1438" s="261">
        <v>2.4747145434078476E-2</v>
      </c>
      <c r="F1438" s="261">
        <v>7.5923655640327097E-3</v>
      </c>
      <c r="G1438" s="261">
        <v>2.6704236720417498E-3</v>
      </c>
      <c r="H1438" s="261">
        <v>1.20143257158392E-2</v>
      </c>
      <c r="I1438" s="261">
        <v>2.8077450706783701E-2</v>
      </c>
      <c r="J1438" s="261">
        <v>9.8136802711890005E-4</v>
      </c>
      <c r="K1438" s="261">
        <v>8.92410315358236E-4</v>
      </c>
      <c r="L1438" s="261">
        <v>2.0000005732018801E-3</v>
      </c>
      <c r="M1438" s="261">
        <v>2.0000005732018801E-3</v>
      </c>
      <c r="N1438" s="261">
        <v>1.5750004513964799E-2</v>
      </c>
      <c r="O1438" s="261">
        <v>1.5750004513964799E-2</v>
      </c>
      <c r="P1438" s="261">
        <v>1.0257411345490899E-3</v>
      </c>
    </row>
    <row r="1439" spans="1:16" x14ac:dyDescent="0.25">
      <c r="A1439" s="259">
        <v>2046</v>
      </c>
      <c r="B1439" s="259">
        <v>2025</v>
      </c>
      <c r="C1439" s="260" t="str">
        <f t="shared" si="22"/>
        <v>2046_2025</v>
      </c>
      <c r="D1439" s="261">
        <v>1.5334895191266887E-2</v>
      </c>
      <c r="E1439" s="261">
        <v>2.3694996528561479E-2</v>
      </c>
      <c r="F1439" s="261">
        <v>7.5147637059331399E-3</v>
      </c>
      <c r="G1439" s="261">
        <v>2.16654023149877E-3</v>
      </c>
      <c r="H1439" s="261">
        <v>1.19117237964968E-2</v>
      </c>
      <c r="I1439" s="261">
        <v>3.0607414113487202E-2</v>
      </c>
      <c r="J1439" s="261">
        <v>9.7280557034038699E-4</v>
      </c>
      <c r="K1439" s="261">
        <v>8.9238012277426896E-4</v>
      </c>
      <c r="L1439" s="261">
        <v>2.0000005732018801E-3</v>
      </c>
      <c r="M1439" s="261">
        <v>2.0000005732018801E-3</v>
      </c>
      <c r="N1439" s="261">
        <v>1.5750004513964799E-2</v>
      </c>
      <c r="O1439" s="261">
        <v>1.5750004513964799E-2</v>
      </c>
      <c r="P1439" s="261">
        <v>1.0167915214703901E-3</v>
      </c>
    </row>
    <row r="1440" spans="1:16" x14ac:dyDescent="0.25">
      <c r="A1440" s="259">
        <v>2046</v>
      </c>
      <c r="B1440" s="259">
        <v>2026</v>
      </c>
      <c r="C1440" s="260" t="str">
        <f t="shared" si="22"/>
        <v>2046_2026</v>
      </c>
      <c r="D1440" s="261">
        <v>1.5335541224530192E-2</v>
      </c>
      <c r="E1440" s="261">
        <v>2.3660747654850975E-2</v>
      </c>
      <c r="F1440" s="261">
        <v>7.4229730413276204E-3</v>
      </c>
      <c r="G1440" s="261">
        <v>2.1518326509749699E-3</v>
      </c>
      <c r="H1440" s="261">
        <v>1.17909448502967E-2</v>
      </c>
      <c r="I1440" s="261">
        <v>2.9986807839383199E-2</v>
      </c>
      <c r="J1440" s="261">
        <v>9.6274322406757901E-4</v>
      </c>
      <c r="K1440" s="261">
        <v>7.6176474896493299E-4</v>
      </c>
      <c r="L1440" s="261">
        <v>2.0000005732018801E-3</v>
      </c>
      <c r="M1440" s="261">
        <v>2.0000005732018801E-3</v>
      </c>
      <c r="N1440" s="261">
        <v>1.5750004513964799E-2</v>
      </c>
      <c r="O1440" s="261">
        <v>1.5750004513964799E-2</v>
      </c>
      <c r="P1440" s="261">
        <v>1.00627420055013E-3</v>
      </c>
    </row>
    <row r="1441" spans="1:16" x14ac:dyDescent="0.25">
      <c r="A1441" s="259">
        <v>2046</v>
      </c>
      <c r="B1441" s="259">
        <v>2027</v>
      </c>
      <c r="C1441" s="260" t="str">
        <f t="shared" si="22"/>
        <v>2046_2027</v>
      </c>
      <c r="D1441" s="261">
        <v>1.5336128984105633E-2</v>
      </c>
      <c r="E1441" s="261">
        <v>2.3628124898570416E-2</v>
      </c>
      <c r="F1441" s="261">
        <v>7.3177437551476404E-3</v>
      </c>
      <c r="G1441" s="261">
        <v>2.1348638450102101E-3</v>
      </c>
      <c r="H1441" s="261">
        <v>1.16521458157885E-2</v>
      </c>
      <c r="I1441" s="261">
        <v>2.9290166240699599E-2</v>
      </c>
      <c r="J1441" s="261">
        <v>9.5117226658840599E-4</v>
      </c>
      <c r="K1441" s="261">
        <v>6.0938399275345802E-4</v>
      </c>
      <c r="L1441" s="261">
        <v>2.0000005732018801E-3</v>
      </c>
      <c r="M1441" s="261">
        <v>2.0000005732018801E-3</v>
      </c>
      <c r="N1441" s="261">
        <v>1.5750004513964799E-2</v>
      </c>
      <c r="O1441" s="261">
        <v>1.5750004513964799E-2</v>
      </c>
      <c r="P1441" s="261">
        <v>9.9418005571911194E-4</v>
      </c>
    </row>
    <row r="1442" spans="1:16" x14ac:dyDescent="0.25">
      <c r="A1442" s="259">
        <v>2046</v>
      </c>
      <c r="B1442" s="259">
        <v>2028</v>
      </c>
      <c r="C1442" s="260" t="str">
        <f t="shared" si="22"/>
        <v>2046_2028</v>
      </c>
      <c r="D1442" s="261">
        <v>1.5337477239426798E-2</v>
      </c>
      <c r="E1442" s="261">
        <v>2.3597943515342935E-2</v>
      </c>
      <c r="F1442" s="261">
        <v>7.2016080008775298E-3</v>
      </c>
      <c r="G1442" s="261">
        <v>2.11600864731456E-3</v>
      </c>
      <c r="H1442" s="261">
        <v>1.14973823177307E-2</v>
      </c>
      <c r="I1442" s="261">
        <v>2.85238548551205E-2</v>
      </c>
      <c r="J1442" s="261">
        <v>9.3819756533668002E-4</v>
      </c>
      <c r="K1442" s="261">
        <v>4.78850902886986E-4</v>
      </c>
      <c r="L1442" s="261">
        <v>2.0000005732018801E-3</v>
      </c>
      <c r="M1442" s="261">
        <v>2.0000005732018801E-3</v>
      </c>
      <c r="N1442" s="261">
        <v>1.5750004513964799E-2</v>
      </c>
      <c r="O1442" s="261">
        <v>1.5750004513964799E-2</v>
      </c>
      <c r="P1442" s="261">
        <v>9.8061869605116695E-4</v>
      </c>
    </row>
    <row r="1443" spans="1:16" x14ac:dyDescent="0.25">
      <c r="A1443" s="259">
        <v>2046</v>
      </c>
      <c r="B1443" s="259">
        <v>2029</v>
      </c>
      <c r="C1443" s="260" t="str">
        <f t="shared" si="22"/>
        <v>2046_2029</v>
      </c>
      <c r="D1443" s="261">
        <v>1.5338332787292193E-2</v>
      </c>
      <c r="E1443" s="261">
        <v>2.356888136911248E-2</v>
      </c>
      <c r="F1443" s="261">
        <v>7.0710171049288102E-3</v>
      </c>
      <c r="G1443" s="261">
        <v>2.09471919239869E-3</v>
      </c>
      <c r="H1443" s="261">
        <v>1.13234253782623E-2</v>
      </c>
      <c r="I1443" s="261">
        <v>2.7693969508743199E-2</v>
      </c>
      <c r="J1443" s="261">
        <v>9.2363536370020202E-4</v>
      </c>
      <c r="K1443" s="261">
        <v>4.7884842834714099E-4</v>
      </c>
      <c r="L1443" s="261">
        <v>2.0000005732018801E-3</v>
      </c>
      <c r="M1443" s="261">
        <v>2.0000005732018801E-3</v>
      </c>
      <c r="N1443" s="261">
        <v>1.5750004513964799E-2</v>
      </c>
      <c r="O1443" s="261">
        <v>1.5750004513964799E-2</v>
      </c>
      <c r="P1443" s="261">
        <v>9.6539805627550001E-4</v>
      </c>
    </row>
    <row r="1444" spans="1:16" x14ac:dyDescent="0.25">
      <c r="A1444" s="259">
        <v>2046</v>
      </c>
      <c r="B1444" s="259">
        <v>2030</v>
      </c>
      <c r="C1444" s="260" t="str">
        <f t="shared" si="22"/>
        <v>2046_2030</v>
      </c>
      <c r="D1444" s="261">
        <v>1.5339068230900072E-2</v>
      </c>
      <c r="E1444" s="261">
        <v>2.3540963109721161E-2</v>
      </c>
      <c r="F1444" s="261">
        <v>6.9257328715866904E-3</v>
      </c>
      <c r="G1444" s="261">
        <v>2.0710756129343698E-3</v>
      </c>
      <c r="H1444" s="261">
        <v>1.1130502729292399E-2</v>
      </c>
      <c r="I1444" s="261">
        <v>2.6807148583765601E-2</v>
      </c>
      <c r="J1444" s="261">
        <v>9.0751344267994997E-4</v>
      </c>
      <c r="K1444" s="261">
        <v>4.7881052582952698E-4</v>
      </c>
      <c r="L1444" s="261">
        <v>2.0000005732018801E-3</v>
      </c>
      <c r="M1444" s="261">
        <v>2.0000005732018801E-3</v>
      </c>
      <c r="N1444" s="261">
        <v>1.5750004513964799E-2</v>
      </c>
      <c r="O1444" s="261">
        <v>1.5750004513964799E-2</v>
      </c>
      <c r="P1444" s="261">
        <v>9.4854717352667805E-4</v>
      </c>
    </row>
    <row r="1445" spans="1:16" x14ac:dyDescent="0.25">
      <c r="A1445" s="259">
        <v>2046</v>
      </c>
      <c r="B1445" s="259">
        <v>2031</v>
      </c>
      <c r="C1445" s="260" t="str">
        <f t="shared" si="22"/>
        <v>2046_2031</v>
      </c>
      <c r="D1445" s="261">
        <v>1.5339610177435171E-2</v>
      </c>
      <c r="E1445" s="261">
        <v>2.3514041979009172E-2</v>
      </c>
      <c r="F1445" s="261">
        <v>6.7667904784367997E-3</v>
      </c>
      <c r="G1445" s="261">
        <v>2.0451350741021398E-3</v>
      </c>
      <c r="H1445" s="261">
        <v>1.09193427904403E-2</v>
      </c>
      <c r="I1445" s="261">
        <v>2.58703050505277E-2</v>
      </c>
      <c r="J1445" s="261">
        <v>8.8986955174088199E-4</v>
      </c>
      <c r="K1445" s="261">
        <v>4.7875197282609499E-4</v>
      </c>
      <c r="L1445" s="261">
        <v>2.0000005732018801E-3</v>
      </c>
      <c r="M1445" s="261">
        <v>2.0000005732018801E-3</v>
      </c>
      <c r="N1445" s="261">
        <v>1.5750004513964799E-2</v>
      </c>
      <c r="O1445" s="261">
        <v>1.5750004513964799E-2</v>
      </c>
      <c r="P1445" s="261">
        <v>9.3010550413295096E-4</v>
      </c>
    </row>
    <row r="1446" spans="1:16" x14ac:dyDescent="0.25">
      <c r="A1446" s="259">
        <v>2046</v>
      </c>
      <c r="B1446" s="259">
        <v>2032</v>
      </c>
      <c r="C1446" s="260" t="str">
        <f t="shared" si="22"/>
        <v>2046_2032</v>
      </c>
      <c r="D1446" s="261">
        <v>1.5340259282987916E-2</v>
      </c>
      <c r="E1446" s="261">
        <v>2.3488579578472203E-2</v>
      </c>
      <c r="F1446" s="261">
        <v>6.59538180862886E-3</v>
      </c>
      <c r="G1446" s="261">
        <v>2.0170717343166501E-3</v>
      </c>
      <c r="H1446" s="261">
        <v>1.06906151368293E-2</v>
      </c>
      <c r="I1446" s="261">
        <v>2.4891026054620201E-2</v>
      </c>
      <c r="J1446" s="261">
        <v>8.7072662144669505E-4</v>
      </c>
      <c r="K1446" s="261">
        <v>4.7870252365778999E-4</v>
      </c>
      <c r="L1446" s="261">
        <v>2.0000005732018801E-3</v>
      </c>
      <c r="M1446" s="261">
        <v>2.0000005732018801E-3</v>
      </c>
      <c r="N1446" s="261">
        <v>1.5750004513964799E-2</v>
      </c>
      <c r="O1446" s="261">
        <v>1.5750004513964799E-2</v>
      </c>
      <c r="P1446" s="261">
        <v>9.1009701547635599E-4</v>
      </c>
    </row>
    <row r="1447" spans="1:16" x14ac:dyDescent="0.25">
      <c r="A1447" s="259">
        <v>2046</v>
      </c>
      <c r="B1447" s="259">
        <v>2033</v>
      </c>
      <c r="C1447" s="260" t="str">
        <f t="shared" si="22"/>
        <v>2046_2033</v>
      </c>
      <c r="D1447" s="261">
        <v>1.5341001596357642E-2</v>
      </c>
      <c r="E1447" s="261">
        <v>2.3464311331888844E-2</v>
      </c>
      <c r="F1447" s="261">
        <v>6.4112573500518097E-3</v>
      </c>
      <c r="G1447" s="261">
        <v>1.9868737191748899E-3</v>
      </c>
      <c r="H1447" s="261">
        <v>1.0444520768038999E-2</v>
      </c>
      <c r="I1447" s="261">
        <v>2.3876443759357699E-2</v>
      </c>
      <c r="J1447" s="261">
        <v>8.5011078909240996E-4</v>
      </c>
      <c r="K1447" s="261">
        <v>4.7866445418633401E-4</v>
      </c>
      <c r="L1447" s="261">
        <v>2.0000005732018801E-3</v>
      </c>
      <c r="M1447" s="261">
        <v>2.0000005732018801E-3</v>
      </c>
      <c r="N1447" s="261">
        <v>1.5750004513964799E-2</v>
      </c>
      <c r="O1447" s="261">
        <v>1.5750004513964799E-2</v>
      </c>
      <c r="P1447" s="261">
        <v>8.8854902666441198E-4</v>
      </c>
    </row>
    <row r="1448" spans="1:16" x14ac:dyDescent="0.25">
      <c r="A1448" s="259">
        <v>2046</v>
      </c>
      <c r="B1448" s="259">
        <v>2034</v>
      </c>
      <c r="C1448" s="260" t="str">
        <f t="shared" si="22"/>
        <v>2046_2034</v>
      </c>
      <c r="D1448" s="261">
        <v>1.5341999552675059E-2</v>
      </c>
      <c r="E1448" s="261">
        <v>2.3441179687826646E-2</v>
      </c>
      <c r="F1448" s="261">
        <v>6.2146248068836903E-3</v>
      </c>
      <c r="G1448" s="261">
        <v>1.9545397500859399E-3</v>
      </c>
      <c r="H1448" s="261">
        <v>1.0180960345726599E-2</v>
      </c>
      <c r="I1448" s="261">
        <v>2.2834189433916598E-2</v>
      </c>
      <c r="J1448" s="261">
        <v>8.2800798808887002E-4</v>
      </c>
      <c r="K1448" s="261">
        <v>4.7864214295082602E-4</v>
      </c>
      <c r="L1448" s="261">
        <v>2.0000005732018801E-3</v>
      </c>
      <c r="M1448" s="261">
        <v>2.0000005732018801E-3</v>
      </c>
      <c r="N1448" s="261">
        <v>1.5750004513964799E-2</v>
      </c>
      <c r="O1448" s="261">
        <v>1.5750004513964799E-2</v>
      </c>
      <c r="P1448" s="261">
        <v>8.6544683507921896E-4</v>
      </c>
    </row>
    <row r="1449" spans="1:16" x14ac:dyDescent="0.25">
      <c r="A1449" s="259">
        <v>2046</v>
      </c>
      <c r="B1449" s="259">
        <v>2035</v>
      </c>
      <c r="C1449" s="260" t="str">
        <f t="shared" si="22"/>
        <v>2046_2035</v>
      </c>
      <c r="D1449" s="261">
        <v>1.5342946013376078E-2</v>
      </c>
      <c r="E1449" s="261">
        <v>2.3418928948057527E-2</v>
      </c>
      <c r="F1449" s="261">
        <v>6.0048025614414299E-3</v>
      </c>
      <c r="G1449" s="261">
        <v>1.92001532538267E-3</v>
      </c>
      <c r="H1449" s="261">
        <v>9.8996069633761705E-3</v>
      </c>
      <c r="I1449" s="261">
        <v>2.1771021882507801E-2</v>
      </c>
      <c r="J1449" s="261">
        <v>8.04412468236027E-4</v>
      </c>
      <c r="K1449" s="261">
        <v>4.78615183167316E-4</v>
      </c>
      <c r="L1449" s="261">
        <v>2.0000005732018801E-3</v>
      </c>
      <c r="M1449" s="261">
        <v>2.0000005732018801E-3</v>
      </c>
      <c r="N1449" s="261">
        <v>1.5750004513964799E-2</v>
      </c>
      <c r="O1449" s="261">
        <v>1.5750004513964799E-2</v>
      </c>
      <c r="P1449" s="261">
        <v>8.4078443052219799E-4</v>
      </c>
    </row>
    <row r="1450" spans="1:16" x14ac:dyDescent="0.25">
      <c r="A1450" s="259">
        <v>2046</v>
      </c>
      <c r="B1450" s="259">
        <v>2036</v>
      </c>
      <c r="C1450" s="260" t="str">
        <f t="shared" si="22"/>
        <v>2046_2036</v>
      </c>
      <c r="D1450" s="261">
        <v>1.5344071580141538E-2</v>
      </c>
      <c r="E1450" s="261">
        <v>2.3398122290792769E-2</v>
      </c>
      <c r="F1450" s="261">
        <v>5.7836017454415602E-3</v>
      </c>
      <c r="G1450" s="261">
        <v>1.8834748236936599E-3</v>
      </c>
      <c r="H1450" s="261">
        <v>9.6015783643542702E-3</v>
      </c>
      <c r="I1450" s="261">
        <v>2.0695230199289701E-2</v>
      </c>
      <c r="J1450" s="261">
        <v>7.7936053948671105E-4</v>
      </c>
      <c r="K1450" s="261">
        <v>4.7862630936339201E-4</v>
      </c>
      <c r="L1450" s="261">
        <v>2.0000005732018801E-3</v>
      </c>
      <c r="M1450" s="261">
        <v>2.0000005732018801E-3</v>
      </c>
      <c r="N1450" s="261">
        <v>1.5750004513964799E-2</v>
      </c>
      <c r="O1450" s="261">
        <v>1.5750004513964799E-2</v>
      </c>
      <c r="P1450" s="261">
        <v>8.1459976472112599E-4</v>
      </c>
    </row>
    <row r="1451" spans="1:16" x14ac:dyDescent="0.25">
      <c r="A1451" s="259">
        <v>2046</v>
      </c>
      <c r="B1451" s="259">
        <v>2037</v>
      </c>
      <c r="C1451" s="260" t="str">
        <f t="shared" si="22"/>
        <v>2046_2037</v>
      </c>
      <c r="D1451" s="261">
        <v>1.5345726186196359E-2</v>
      </c>
      <c r="E1451" s="261">
        <v>2.3378646328980492E-2</v>
      </c>
      <c r="F1451" s="261">
        <v>5.55083874305351E-3</v>
      </c>
      <c r="G1451" s="261">
        <v>1.8449814031196101E-3</v>
      </c>
      <c r="H1451" s="261">
        <v>9.2871066964844203E-3</v>
      </c>
      <c r="I1451" s="261">
        <v>1.9613155860037701E-2</v>
      </c>
      <c r="J1451" s="261">
        <v>7.5288423541745202E-4</v>
      </c>
      <c r="K1451" s="261">
        <v>4.7869588659423798E-4</v>
      </c>
      <c r="L1451" s="261">
        <v>2.0000005732018801E-3</v>
      </c>
      <c r="M1451" s="261">
        <v>2.0000005732018801E-3</v>
      </c>
      <c r="N1451" s="261">
        <v>1.5750004513964799E-2</v>
      </c>
      <c r="O1451" s="261">
        <v>1.5750004513964799E-2</v>
      </c>
      <c r="P1451" s="261">
        <v>7.8692631966871399E-4</v>
      </c>
    </row>
    <row r="1452" spans="1:16" x14ac:dyDescent="0.25">
      <c r="A1452" s="259">
        <v>2046</v>
      </c>
      <c r="B1452" s="259">
        <v>2038</v>
      </c>
      <c r="C1452" s="260" t="str">
        <f t="shared" si="22"/>
        <v>2046_2038</v>
      </c>
      <c r="D1452" s="261">
        <v>1.5345663070226914E-2</v>
      </c>
      <c r="E1452" s="261">
        <v>2.3358562469323659E-2</v>
      </c>
      <c r="F1452" s="261">
        <v>5.3010490453960502E-3</v>
      </c>
      <c r="G1452" s="261">
        <v>1.8037010990846901E-3</v>
      </c>
      <c r="H1452" s="261">
        <v>8.9513170662497508E-3</v>
      </c>
      <c r="I1452" s="261">
        <v>1.8531002478819201E-2</v>
      </c>
      <c r="J1452" s="261">
        <v>7.2471701038711797E-4</v>
      </c>
      <c r="K1452" s="261">
        <v>4.78597443728348E-4</v>
      </c>
      <c r="L1452" s="261">
        <v>2.0000005732018801E-3</v>
      </c>
      <c r="M1452" s="261">
        <v>2.0000005732018801E-3</v>
      </c>
      <c r="N1452" s="261">
        <v>1.5750004513964799E-2</v>
      </c>
      <c r="O1452" s="261">
        <v>1.5750004513964799E-2</v>
      </c>
      <c r="P1452" s="261">
        <v>7.5748549771271904E-4</v>
      </c>
    </row>
    <row r="1453" spans="1:16" x14ac:dyDescent="0.25">
      <c r="A1453" s="259">
        <v>2046</v>
      </c>
      <c r="B1453" s="259">
        <v>2039</v>
      </c>
      <c r="C1453" s="260" t="str">
        <f t="shared" si="22"/>
        <v>2046_2039</v>
      </c>
      <c r="D1453" s="261">
        <v>1.5346557911104564E-2</v>
      </c>
      <c r="E1453" s="261">
        <v>2.3349062829380027E-2</v>
      </c>
      <c r="F1453" s="261">
        <v>5.0418403064355598E-3</v>
      </c>
      <c r="G1453" s="261">
        <v>1.76131445192885E-3</v>
      </c>
      <c r="H1453" s="261">
        <v>8.6008107787644804E-3</v>
      </c>
      <c r="I1453" s="261">
        <v>1.74604705024296E-2</v>
      </c>
      <c r="J1453" s="261">
        <v>6.9520896330592396E-4</v>
      </c>
      <c r="K1453" s="261">
        <v>4.7862680265428202E-4</v>
      </c>
      <c r="L1453" s="261">
        <v>2.0000005732018801E-3</v>
      </c>
      <c r="M1453" s="261">
        <v>2.0000005732018801E-3</v>
      </c>
      <c r="N1453" s="261">
        <v>1.5750004513964799E-2</v>
      </c>
      <c r="O1453" s="261">
        <v>1.5750004513964799E-2</v>
      </c>
      <c r="P1453" s="261">
        <v>7.2664322768253202E-4</v>
      </c>
    </row>
    <row r="1454" spans="1:16" x14ac:dyDescent="0.25">
      <c r="A1454" s="259">
        <v>2046</v>
      </c>
      <c r="B1454" s="259">
        <v>2040</v>
      </c>
      <c r="C1454" s="260" t="str">
        <f t="shared" si="22"/>
        <v>2046_2040</v>
      </c>
      <c r="D1454" s="261">
        <v>1.5346298625798968E-2</v>
      </c>
      <c r="E1454" s="261">
        <v>2.3339117388869561E-2</v>
      </c>
      <c r="F1454" s="261">
        <v>4.7670066740347497E-3</v>
      </c>
      <c r="G1454" s="261">
        <v>1.7162805092628701E-3</v>
      </c>
      <c r="H1454" s="261">
        <v>8.2300993847627107E-3</v>
      </c>
      <c r="I1454" s="261">
        <v>1.6402093540325801E-2</v>
      </c>
      <c r="J1454" s="261">
        <v>6.6406540554817396E-4</v>
      </c>
      <c r="K1454" s="261">
        <v>4.7853415955111399E-4</v>
      </c>
      <c r="L1454" s="261">
        <v>2.0000005732018801E-3</v>
      </c>
      <c r="M1454" s="261">
        <v>2.0000005732018801E-3</v>
      </c>
      <c r="N1454" s="261">
        <v>1.5750004513964799E-2</v>
      </c>
      <c r="O1454" s="261">
        <v>1.5750004513964799E-2</v>
      </c>
      <c r="P1454" s="261">
        <v>6.9409149644046803E-4</v>
      </c>
    </row>
    <row r="1455" spans="1:16" x14ac:dyDescent="0.25">
      <c r="A1455" s="259">
        <v>2046</v>
      </c>
      <c r="B1455" s="259">
        <v>2041</v>
      </c>
      <c r="C1455" s="260" t="str">
        <f t="shared" si="22"/>
        <v>2046_2041</v>
      </c>
      <c r="D1455" s="261">
        <v>1.5348486191066773E-2</v>
      </c>
      <c r="E1455" s="261">
        <v>2.3332545611595649E-2</v>
      </c>
      <c r="F1455" s="261">
        <v>4.4847455307936001E-3</v>
      </c>
      <c r="G1455" s="261">
        <v>1.6699380083743799E-3</v>
      </c>
      <c r="H1455" s="261">
        <v>7.8465623107269993E-3</v>
      </c>
      <c r="I1455" s="261">
        <v>1.5361940914077001E-2</v>
      </c>
      <c r="J1455" s="261">
        <v>6.31680885558255E-4</v>
      </c>
      <c r="K1455" s="261">
        <v>4.7869736080555301E-4</v>
      </c>
      <c r="L1455" s="261">
        <v>2.0000005732018801E-3</v>
      </c>
      <c r="M1455" s="261">
        <v>2.0000005732018801E-3</v>
      </c>
      <c r="N1455" s="261">
        <v>1.5750004513964799E-2</v>
      </c>
      <c r="O1455" s="261">
        <v>1.5750004513964799E-2</v>
      </c>
      <c r="P1455" s="261">
        <v>6.60242692160784E-4</v>
      </c>
    </row>
    <row r="1456" spans="1:16" x14ac:dyDescent="0.25">
      <c r="A1456" s="259">
        <v>2046</v>
      </c>
      <c r="B1456" s="259">
        <v>2042</v>
      </c>
      <c r="C1456" s="260" t="str">
        <f t="shared" si="22"/>
        <v>2046_2042</v>
      </c>
      <c r="D1456" s="261">
        <v>1.5350419692190189E-2</v>
      </c>
      <c r="E1456" s="261">
        <v>2.3326823709058728E-2</v>
      </c>
      <c r="F1456" s="261">
        <v>4.1888508608921597E-3</v>
      </c>
      <c r="G1456" s="261">
        <v>1.62134238685615E-3</v>
      </c>
      <c r="H1456" s="261">
        <v>7.44477917515697E-3</v>
      </c>
      <c r="I1456" s="261">
        <v>1.4344203593817601E-2</v>
      </c>
      <c r="J1456" s="261">
        <v>5.9777027915287504E-4</v>
      </c>
      <c r="K1456" s="261">
        <v>4.7884642189656001E-4</v>
      </c>
      <c r="L1456" s="261">
        <v>2.0000005732018801E-3</v>
      </c>
      <c r="M1456" s="261">
        <v>2.0000005732018801E-3</v>
      </c>
      <c r="N1456" s="261">
        <v>1.5750004513964799E-2</v>
      </c>
      <c r="O1456" s="261">
        <v>1.5750004513964799E-2</v>
      </c>
      <c r="P1456" s="261">
        <v>6.2479879860984002E-4</v>
      </c>
    </row>
    <row r="1457" spans="1:16" x14ac:dyDescent="0.25">
      <c r="A1457" s="259">
        <v>2046</v>
      </c>
      <c r="B1457" s="259">
        <v>2043</v>
      </c>
      <c r="C1457" s="260" t="str">
        <f t="shared" si="22"/>
        <v>2046_2043</v>
      </c>
      <c r="D1457" s="261">
        <v>1.5357745334192261E-2</v>
      </c>
      <c r="E1457" s="261">
        <v>2.3327660576309382E-2</v>
      </c>
      <c r="F1457" s="261">
        <v>3.88872286948837E-3</v>
      </c>
      <c r="G1457" s="261">
        <v>1.57224725888371E-3</v>
      </c>
      <c r="H1457" s="261">
        <v>7.0334697210481002E-3</v>
      </c>
      <c r="I1457" s="261">
        <v>1.3354442778322E-2</v>
      </c>
      <c r="J1457" s="261">
        <v>5.6278751527971899E-4</v>
      </c>
      <c r="K1457" s="261">
        <v>4.79523121492026E-4</v>
      </c>
      <c r="L1457" s="261">
        <v>2.0000005732018801E-3</v>
      </c>
      <c r="M1457" s="261">
        <v>2.0000005732018801E-3</v>
      </c>
      <c r="N1457" s="261">
        <v>1.5750004513964799E-2</v>
      </c>
      <c r="O1457" s="261">
        <v>1.5750004513964799E-2</v>
      </c>
      <c r="P1457" s="261">
        <v>5.8823426938805503E-4</v>
      </c>
    </row>
    <row r="1458" spans="1:16" x14ac:dyDescent="0.25">
      <c r="A1458" s="259">
        <v>2046</v>
      </c>
      <c r="B1458" s="259">
        <v>2044</v>
      </c>
      <c r="C1458" s="260" t="str">
        <f t="shared" si="22"/>
        <v>2046_2044</v>
      </c>
      <c r="D1458" s="261">
        <v>1.5376785045305437E-2</v>
      </c>
      <c r="E1458" s="261">
        <v>2.3340493548951024E-2</v>
      </c>
      <c r="F1458" s="261">
        <v>3.5908910415542701E-3</v>
      </c>
      <c r="G1458" s="261">
        <v>1.52419134648474E-3</v>
      </c>
      <c r="H1458" s="261">
        <v>6.6196759990404599E-3</v>
      </c>
      <c r="I1458" s="261">
        <v>1.23973141332007E-2</v>
      </c>
      <c r="J1458" s="261">
        <v>5.2710564763493303E-4</v>
      </c>
      <c r="K1458" s="261">
        <v>4.8131503459203302E-4</v>
      </c>
      <c r="L1458" s="261">
        <v>2.0000005732018801E-3</v>
      </c>
      <c r="M1458" s="261">
        <v>2.0000005732018801E-3</v>
      </c>
      <c r="N1458" s="261">
        <v>1.5750004513964799E-2</v>
      </c>
      <c r="O1458" s="261">
        <v>1.5750004513964799E-2</v>
      </c>
      <c r="P1458" s="261">
        <v>5.5093902602431602E-4</v>
      </c>
    </row>
    <row r="1459" spans="1:16" x14ac:dyDescent="0.25">
      <c r="A1459" s="259">
        <v>2046</v>
      </c>
      <c r="B1459" s="259">
        <v>2045</v>
      </c>
      <c r="C1459" s="260" t="str">
        <f t="shared" si="22"/>
        <v>2046_2045</v>
      </c>
      <c r="D1459" s="261">
        <v>1.5406793452228264E-2</v>
      </c>
      <c r="E1459" s="261">
        <v>2.3361306534294586E-2</v>
      </c>
      <c r="F1459" s="261">
        <v>3.2866230521723899E-3</v>
      </c>
      <c r="G1459" s="261">
        <v>1.4758543094147401E-3</v>
      </c>
      <c r="H1459" s="261">
        <v>6.1965216677386196E-3</v>
      </c>
      <c r="I1459" s="261">
        <v>1.14758092275444E-2</v>
      </c>
      <c r="J1459" s="261">
        <v>4.9036435088457299E-4</v>
      </c>
      <c r="K1459" s="261">
        <v>4.8403722906038003E-4</v>
      </c>
      <c r="L1459" s="261">
        <v>2.0000005732018801E-3</v>
      </c>
      <c r="M1459" s="261">
        <v>2.0000005732018801E-3</v>
      </c>
      <c r="N1459" s="261">
        <v>1.5750004513964799E-2</v>
      </c>
      <c r="O1459" s="261">
        <v>1.5750004513964799E-2</v>
      </c>
      <c r="P1459" s="261">
        <v>5.1253645087199302E-4</v>
      </c>
    </row>
    <row r="1460" spans="1:16" x14ac:dyDescent="0.25">
      <c r="A1460" s="259">
        <v>2046</v>
      </c>
      <c r="B1460" s="259">
        <v>2046</v>
      </c>
      <c r="C1460" s="260" t="str">
        <f t="shared" si="22"/>
        <v>2046_2046</v>
      </c>
      <c r="D1460" s="261">
        <v>1.5446789659557057E-2</v>
      </c>
      <c r="E1460" s="261">
        <v>2.3390759841728753E-2</v>
      </c>
      <c r="F1460" s="261">
        <v>2.9714172414691E-3</v>
      </c>
      <c r="G1460" s="261">
        <v>1.4269789479298099E-3</v>
      </c>
      <c r="H1460" s="261">
        <v>5.7605444778764297E-3</v>
      </c>
      <c r="I1460" s="261">
        <v>1.0591557539797699E-2</v>
      </c>
      <c r="J1460" s="261">
        <v>4.5236503333987501E-4</v>
      </c>
      <c r="K1460" s="261">
        <v>4.8763070346597099E-4</v>
      </c>
      <c r="L1460" s="261">
        <v>2.0000005732018801E-3</v>
      </c>
      <c r="M1460" s="261">
        <v>2.0000005732018801E-3</v>
      </c>
      <c r="N1460" s="261">
        <v>1.5750004513964799E-2</v>
      </c>
      <c r="O1460" s="261">
        <v>1.5750004513964799E-2</v>
      </c>
      <c r="P1460" s="261">
        <v>4.7281897280739899E-4</v>
      </c>
    </row>
    <row r="1461" spans="1:16" x14ac:dyDescent="0.25">
      <c r="A1461" s="259">
        <v>2047</v>
      </c>
      <c r="B1461" s="259">
        <v>2003</v>
      </c>
      <c r="C1461" s="260" t="str">
        <f t="shared" si="22"/>
        <v>2047_2003</v>
      </c>
      <c r="D1461" s="261">
        <v>2.8132396121543665E-2</v>
      </c>
      <c r="E1461" s="261">
        <v>4.5478803787947525E-2</v>
      </c>
      <c r="F1461" s="261">
        <v>8.8489707235661297E-2</v>
      </c>
      <c r="G1461" s="261">
        <v>3.28197843812537E-2</v>
      </c>
      <c r="H1461" s="261">
        <v>1.7202391512180599</v>
      </c>
      <c r="I1461" s="261">
        <v>0.16467650718218901</v>
      </c>
      <c r="J1461" s="261">
        <v>5.1832320495692197E-2</v>
      </c>
      <c r="K1461" s="261">
        <v>3.0539554302128199E-3</v>
      </c>
      <c r="L1461" s="261">
        <v>2.0000005732018801E-3</v>
      </c>
      <c r="M1461" s="261">
        <v>2.0000005732018801E-3</v>
      </c>
      <c r="N1461" s="261">
        <v>1.5750004513964799E-2</v>
      </c>
      <c r="O1461" s="261">
        <v>1.5750004513964799E-2</v>
      </c>
      <c r="P1461" s="261">
        <v>5.4175948025991599E-2</v>
      </c>
    </row>
    <row r="1462" spans="1:16" x14ac:dyDescent="0.25">
      <c r="A1462" s="259">
        <v>2047</v>
      </c>
      <c r="B1462" s="259">
        <v>2004</v>
      </c>
      <c r="C1462" s="260" t="str">
        <f t="shared" si="22"/>
        <v>2047_2004</v>
      </c>
      <c r="D1462" s="261">
        <v>2.8286491599708564E-2</v>
      </c>
      <c r="E1462" s="261">
        <v>4.6966410323873525E-2</v>
      </c>
      <c r="F1462" s="261">
        <v>8.9140818240501005E-2</v>
      </c>
      <c r="G1462" s="261">
        <v>7.8450804273673402E-3</v>
      </c>
      <c r="H1462" s="261">
        <v>1.71451997886292</v>
      </c>
      <c r="I1462" s="261">
        <v>3.5050160051513998E-2</v>
      </c>
      <c r="J1462" s="261">
        <v>5.2213704899996299E-2</v>
      </c>
      <c r="K1462" s="261">
        <v>2.0329892251102501E-4</v>
      </c>
      <c r="L1462" s="261">
        <v>2.0000005732018801E-3</v>
      </c>
      <c r="M1462" s="261">
        <v>2.0000005732018801E-3</v>
      </c>
      <c r="N1462" s="261">
        <v>1.5750004513964799E-2</v>
      </c>
      <c r="O1462" s="261">
        <v>1.5750004513964799E-2</v>
      </c>
      <c r="P1462" s="261">
        <v>5.4574576940690199E-2</v>
      </c>
    </row>
    <row r="1463" spans="1:16" x14ac:dyDescent="0.25">
      <c r="A1463" s="259">
        <v>2047</v>
      </c>
      <c r="B1463" s="259">
        <v>2005</v>
      </c>
      <c r="C1463" s="260" t="str">
        <f t="shared" si="22"/>
        <v>2047_2005</v>
      </c>
      <c r="D1463" s="261">
        <v>2.7117863020077102E-2</v>
      </c>
      <c r="E1463" s="261">
        <v>4.4740714236340698E-2</v>
      </c>
      <c r="F1463" s="261">
        <v>8.9095486674258498E-2</v>
      </c>
      <c r="G1463" s="261">
        <v>7.3476963689887102E-3</v>
      </c>
      <c r="H1463" s="261">
        <v>1.71427667841844</v>
      </c>
      <c r="I1463" s="261">
        <v>3.4483144873301501E-2</v>
      </c>
      <c r="J1463" s="261">
        <v>5.21871522042823E-2</v>
      </c>
      <c r="K1463" s="261">
        <v>2.0310406085055001E-4</v>
      </c>
      <c r="L1463" s="261">
        <v>2.0000005732018801E-3</v>
      </c>
      <c r="M1463" s="261">
        <v>2.0000005732018801E-3</v>
      </c>
      <c r="N1463" s="261">
        <v>1.5750004513964799E-2</v>
      </c>
      <c r="O1463" s="261">
        <v>1.5750004513964799E-2</v>
      </c>
      <c r="P1463" s="261">
        <v>5.4546823649901703E-2</v>
      </c>
    </row>
    <row r="1464" spans="1:16" x14ac:dyDescent="0.25">
      <c r="A1464" s="259">
        <v>2047</v>
      </c>
      <c r="B1464" s="259">
        <v>2006</v>
      </c>
      <c r="C1464" s="260" t="str">
        <f t="shared" si="22"/>
        <v>2047_2006</v>
      </c>
      <c r="D1464" s="261">
        <v>2.7586955471786287E-2</v>
      </c>
      <c r="E1464" s="261">
        <v>4.5015137732037511E-2</v>
      </c>
      <c r="F1464" s="261">
        <v>8.90643681971231E-2</v>
      </c>
      <c r="G1464" s="261">
        <v>6.5288234761872498E-3</v>
      </c>
      <c r="H1464" s="261">
        <v>1.7127603803026601</v>
      </c>
      <c r="I1464" s="261">
        <v>2.9750873558408501E-2</v>
      </c>
      <c r="J1464" s="261">
        <v>5.2168924741104801E-2</v>
      </c>
      <c r="K1464" s="261">
        <v>2.02993855967809E-4</v>
      </c>
      <c r="L1464" s="261">
        <v>2.0000005732018801E-3</v>
      </c>
      <c r="M1464" s="261">
        <v>2.0000005732018801E-3</v>
      </c>
      <c r="N1464" s="261">
        <v>1.5750004513964799E-2</v>
      </c>
      <c r="O1464" s="261">
        <v>1.5750004513964799E-2</v>
      </c>
      <c r="P1464" s="261">
        <v>5.4527772021722598E-2</v>
      </c>
    </row>
    <row r="1465" spans="1:16" x14ac:dyDescent="0.25">
      <c r="A1465" s="259">
        <v>2047</v>
      </c>
      <c r="B1465" s="259">
        <v>2007</v>
      </c>
      <c r="C1465" s="260" t="str">
        <f t="shared" si="22"/>
        <v>2047_2007</v>
      </c>
      <c r="D1465" s="261">
        <v>2.6446645491264621E-2</v>
      </c>
      <c r="E1465" s="261">
        <v>4.3431107933677458E-2</v>
      </c>
      <c r="F1465" s="261">
        <v>8.8376388606610498E-2</v>
      </c>
      <c r="G1465" s="261">
        <v>6.6795996044363096E-3</v>
      </c>
      <c r="H1465" s="261">
        <v>1.7049909425841101</v>
      </c>
      <c r="I1465" s="261">
        <v>3.3051042528047997E-2</v>
      </c>
      <c r="J1465" s="261">
        <v>5.17659447816958E-2</v>
      </c>
      <c r="K1465" s="261">
        <v>2.0329991254323501E-4</v>
      </c>
      <c r="L1465" s="261">
        <v>2.0000005732018801E-3</v>
      </c>
      <c r="M1465" s="261">
        <v>2.0000005732018801E-3</v>
      </c>
      <c r="N1465" s="261">
        <v>1.5750004513964799E-2</v>
      </c>
      <c r="O1465" s="261">
        <v>1.5750004513964799E-2</v>
      </c>
      <c r="P1465" s="261">
        <v>5.41065710967462E-2</v>
      </c>
    </row>
    <row r="1466" spans="1:16" x14ac:dyDescent="0.25">
      <c r="A1466" s="259">
        <v>2047</v>
      </c>
      <c r="B1466" s="259">
        <v>2008</v>
      </c>
      <c r="C1466" s="260" t="str">
        <f t="shared" si="22"/>
        <v>2047_2008</v>
      </c>
      <c r="D1466" s="261">
        <v>2.5875855006139589E-2</v>
      </c>
      <c r="E1466" s="261">
        <v>4.196837374878138E-2</v>
      </c>
      <c r="F1466" s="261">
        <v>1.8638226424115799E-2</v>
      </c>
      <c r="G1466" s="261">
        <v>6.3551760147066601E-3</v>
      </c>
      <c r="H1466" s="261">
        <v>3.5877234645501403E-2</v>
      </c>
      <c r="I1466" s="261">
        <v>3.3519200797789299E-2</v>
      </c>
      <c r="J1466" s="261">
        <v>6.0323303343747699E-3</v>
      </c>
      <c r="K1466" s="261">
        <v>2.3203252646898401E-4</v>
      </c>
      <c r="L1466" s="261">
        <v>2.0000005732018801E-3</v>
      </c>
      <c r="M1466" s="261">
        <v>2.0000005732018801E-3</v>
      </c>
      <c r="N1466" s="261">
        <v>1.5750004513964799E-2</v>
      </c>
      <c r="O1466" s="261">
        <v>1.5750004513964799E-2</v>
      </c>
      <c r="P1466" s="261">
        <v>6.3050855440257804E-3</v>
      </c>
    </row>
    <row r="1467" spans="1:16" x14ac:dyDescent="0.25">
      <c r="A1467" s="259">
        <v>2047</v>
      </c>
      <c r="B1467" s="259">
        <v>2009</v>
      </c>
      <c r="C1467" s="260" t="str">
        <f t="shared" si="22"/>
        <v>2047_2009</v>
      </c>
      <c r="D1467" s="261">
        <v>2.5298946561863538E-2</v>
      </c>
      <c r="E1467" s="261">
        <v>4.0914233369914232E-2</v>
      </c>
      <c r="F1467" s="261">
        <v>1.8513279111335601E-2</v>
      </c>
      <c r="G1467" s="261">
        <v>6.1287910436964603E-3</v>
      </c>
      <c r="H1467" s="261">
        <v>3.5605693435188601E-2</v>
      </c>
      <c r="I1467" s="261">
        <v>3.2665836603087098E-2</v>
      </c>
      <c r="J1467" s="261">
        <v>5.9939853364116601E-3</v>
      </c>
      <c r="K1467" s="261">
        <v>2.60816090898248E-4</v>
      </c>
      <c r="L1467" s="261">
        <v>2.0000005732018801E-3</v>
      </c>
      <c r="M1467" s="261">
        <v>2.0000005732018801E-3</v>
      </c>
      <c r="N1467" s="261">
        <v>1.5750004513964799E-2</v>
      </c>
      <c r="O1467" s="261">
        <v>1.5750004513964799E-2</v>
      </c>
      <c r="P1467" s="261">
        <v>6.26500675540819E-3</v>
      </c>
    </row>
    <row r="1468" spans="1:16" x14ac:dyDescent="0.25">
      <c r="A1468" s="259">
        <v>2047</v>
      </c>
      <c r="B1468" s="259">
        <v>2010</v>
      </c>
      <c r="C1468" s="260" t="str">
        <f t="shared" si="22"/>
        <v>2047_2010</v>
      </c>
      <c r="D1468" s="261">
        <v>2.4010980978163531E-2</v>
      </c>
      <c r="E1468" s="261">
        <v>3.865993129926508E-2</v>
      </c>
      <c r="F1468" s="261">
        <v>1.8548709155133101E-2</v>
      </c>
      <c r="G1468" s="261">
        <v>5.9118992350234998E-3</v>
      </c>
      <c r="H1468" s="261">
        <v>3.5651884137302102E-2</v>
      </c>
      <c r="I1468" s="261">
        <v>3.2608967124612698E-2</v>
      </c>
      <c r="J1468" s="261">
        <v>6.0000764715191796E-3</v>
      </c>
      <c r="K1468" s="261">
        <v>3.17430448996604E-4</v>
      </c>
      <c r="L1468" s="261">
        <v>2.0000005732018801E-3</v>
      </c>
      <c r="M1468" s="261">
        <v>2.0000005732018801E-3</v>
      </c>
      <c r="N1468" s="261">
        <v>1.5750004513964799E-2</v>
      </c>
      <c r="O1468" s="261">
        <v>1.5750004513964799E-2</v>
      </c>
      <c r="P1468" s="261">
        <v>6.2713733046162604E-3</v>
      </c>
    </row>
    <row r="1469" spans="1:16" x14ac:dyDescent="0.25">
      <c r="A1469" s="259">
        <v>2047</v>
      </c>
      <c r="B1469" s="259">
        <v>2011</v>
      </c>
      <c r="C1469" s="260" t="str">
        <f t="shared" si="22"/>
        <v>2047_2011</v>
      </c>
      <c r="D1469" s="261">
        <v>2.483863689991293E-2</v>
      </c>
      <c r="E1469" s="261">
        <v>3.984445516747246E-2</v>
      </c>
      <c r="F1469" s="261">
        <v>1.8382609765900001E-2</v>
      </c>
      <c r="G1469" s="261">
        <v>6.3255520134102702E-3</v>
      </c>
      <c r="H1469" s="261">
        <v>3.5523172168529203E-2</v>
      </c>
      <c r="I1469" s="261">
        <v>3.1893153045398998E-2</v>
      </c>
      <c r="J1469" s="261">
        <v>5.9891724356270796E-3</v>
      </c>
      <c r="K1469" s="261">
        <v>4.3098695212415199E-4</v>
      </c>
      <c r="L1469" s="261">
        <v>2.0000005732018801E-3</v>
      </c>
      <c r="M1469" s="261">
        <v>2.0000005732018801E-3</v>
      </c>
      <c r="N1469" s="261">
        <v>1.5750004513964799E-2</v>
      </c>
      <c r="O1469" s="261">
        <v>1.5750004513964799E-2</v>
      </c>
      <c r="P1469" s="261">
        <v>6.2599762366070599E-3</v>
      </c>
    </row>
    <row r="1470" spans="1:16" x14ac:dyDescent="0.25">
      <c r="A1470" s="259">
        <v>2047</v>
      </c>
      <c r="B1470" s="259">
        <v>2012</v>
      </c>
      <c r="C1470" s="260" t="str">
        <f t="shared" si="22"/>
        <v>2047_2012</v>
      </c>
      <c r="D1470" s="261">
        <v>2.2697534764350189E-2</v>
      </c>
      <c r="E1470" s="261">
        <v>3.6314180359742626E-2</v>
      </c>
      <c r="F1470" s="261">
        <v>1.8304049989699901E-2</v>
      </c>
      <c r="G1470" s="261">
        <v>5.83205487534096E-3</v>
      </c>
      <c r="H1470" s="261">
        <v>3.5453368307244902E-2</v>
      </c>
      <c r="I1470" s="261">
        <v>3.2407070773002998E-2</v>
      </c>
      <c r="J1470" s="261">
        <v>5.9837621169012301E-3</v>
      </c>
      <c r="K1470" s="261">
        <v>6.2890475908556405E-4</v>
      </c>
      <c r="L1470" s="261">
        <v>2.0000005732018801E-3</v>
      </c>
      <c r="M1470" s="261">
        <v>2.0000005732018801E-3</v>
      </c>
      <c r="N1470" s="261">
        <v>1.5750004513964799E-2</v>
      </c>
      <c r="O1470" s="261">
        <v>1.5750004513964799E-2</v>
      </c>
      <c r="P1470" s="261">
        <v>6.2543212872763704E-3</v>
      </c>
    </row>
    <row r="1471" spans="1:16" x14ac:dyDescent="0.25">
      <c r="A1471" s="259">
        <v>2047</v>
      </c>
      <c r="B1471" s="259">
        <v>2013</v>
      </c>
      <c r="C1471" s="260" t="str">
        <f t="shared" si="22"/>
        <v>2047_2013</v>
      </c>
      <c r="D1471" s="261">
        <v>2.2008177145021266E-2</v>
      </c>
      <c r="E1471" s="261">
        <v>3.5205954334751821E-2</v>
      </c>
      <c r="F1471" s="261">
        <v>1.8032617423948301E-2</v>
      </c>
      <c r="G1471" s="261">
        <v>5.6142540916058904E-3</v>
      </c>
      <c r="H1471" s="261">
        <v>3.5181321639330798E-2</v>
      </c>
      <c r="I1471" s="261">
        <v>3.24004857748467E-2</v>
      </c>
      <c r="J1471" s="261">
        <v>5.9536252412140198E-3</v>
      </c>
      <c r="K1471" s="261">
        <v>9.4137901361000603E-4</v>
      </c>
      <c r="L1471" s="261">
        <v>2.0000005732018801E-3</v>
      </c>
      <c r="M1471" s="261">
        <v>2.0000005732018801E-3</v>
      </c>
      <c r="N1471" s="261">
        <v>1.5750004513964799E-2</v>
      </c>
      <c r="O1471" s="261">
        <v>1.5750004513964799E-2</v>
      </c>
      <c r="P1471" s="261">
        <v>6.2228217558009903E-3</v>
      </c>
    </row>
    <row r="1472" spans="1:16" x14ac:dyDescent="0.25">
      <c r="A1472" s="259">
        <v>2047</v>
      </c>
      <c r="B1472" s="259">
        <v>2014</v>
      </c>
      <c r="C1472" s="260" t="str">
        <f t="shared" si="22"/>
        <v>2047_2014</v>
      </c>
      <c r="D1472" s="261">
        <v>2.2112065623100786E-2</v>
      </c>
      <c r="E1472" s="261">
        <v>3.5154396079519798E-2</v>
      </c>
      <c r="F1472" s="261">
        <v>1.8339312891100801E-2</v>
      </c>
      <c r="G1472" s="261">
        <v>5.7962181113130297E-3</v>
      </c>
      <c r="H1472" s="261">
        <v>3.5507270125057701E-2</v>
      </c>
      <c r="I1472" s="261">
        <v>3.1888377617772697E-2</v>
      </c>
      <c r="J1472" s="261">
        <v>5.9917881472544201E-3</v>
      </c>
      <c r="K1472" s="261">
        <v>1.31371614598699E-3</v>
      </c>
      <c r="L1472" s="261">
        <v>2.0000005732018801E-3</v>
      </c>
      <c r="M1472" s="261">
        <v>2.0000005732018801E-3</v>
      </c>
      <c r="N1472" s="261">
        <v>1.5750004513964799E-2</v>
      </c>
      <c r="O1472" s="261">
        <v>1.5750004513964799E-2</v>
      </c>
      <c r="P1472" s="261">
        <v>6.2627102191071399E-3</v>
      </c>
    </row>
    <row r="1473" spans="1:16" x14ac:dyDescent="0.25">
      <c r="A1473" s="259">
        <v>2047</v>
      </c>
      <c r="B1473" s="259">
        <v>2015</v>
      </c>
      <c r="C1473" s="260" t="str">
        <f t="shared" si="22"/>
        <v>2047_2015</v>
      </c>
      <c r="D1473" s="261">
        <v>2.1647880714655857E-2</v>
      </c>
      <c r="E1473" s="261">
        <v>3.4422171194867401E-2</v>
      </c>
      <c r="F1473" s="261">
        <v>1.8179505640515198E-2</v>
      </c>
      <c r="G1473" s="261">
        <v>5.62201241299697E-3</v>
      </c>
      <c r="H1473" s="261">
        <v>3.5338856561636198E-2</v>
      </c>
      <c r="I1473" s="261">
        <v>3.1653674444362297E-2</v>
      </c>
      <c r="J1473" s="261">
        <v>5.97276169346513E-3</v>
      </c>
      <c r="K1473" s="261">
        <v>1.65948050865367E-3</v>
      </c>
      <c r="L1473" s="261">
        <v>2.0000005732018801E-3</v>
      </c>
      <c r="M1473" s="261">
        <v>2.0000005732018801E-3</v>
      </c>
      <c r="N1473" s="261">
        <v>1.5750004513964799E-2</v>
      </c>
      <c r="O1473" s="261">
        <v>1.5750004513964799E-2</v>
      </c>
      <c r="P1473" s="261">
        <v>6.2428234735061403E-3</v>
      </c>
    </row>
    <row r="1474" spans="1:16" x14ac:dyDescent="0.25">
      <c r="A1474" s="259">
        <v>2047</v>
      </c>
      <c r="B1474" s="259">
        <v>2016</v>
      </c>
      <c r="C1474" s="260" t="str">
        <f t="shared" si="22"/>
        <v>2047_2016</v>
      </c>
      <c r="D1474" s="261">
        <v>2.118676350751764E-2</v>
      </c>
      <c r="E1474" s="261">
        <v>3.3316573947778622E-2</v>
      </c>
      <c r="F1474" s="261">
        <v>1.8753111952339099E-2</v>
      </c>
      <c r="G1474" s="261">
        <v>5.5623453680504397E-3</v>
      </c>
      <c r="H1474" s="261">
        <v>3.5955492376903701E-2</v>
      </c>
      <c r="I1474" s="261">
        <v>3.1283347562942702E-2</v>
      </c>
      <c r="J1474" s="261">
        <v>6.0465894153044096E-3</v>
      </c>
      <c r="K1474" s="261">
        <v>1.9096376821403701E-3</v>
      </c>
      <c r="L1474" s="261">
        <v>2.0000005732018801E-3</v>
      </c>
      <c r="M1474" s="261">
        <v>2.0000005732018801E-3</v>
      </c>
      <c r="N1474" s="261">
        <v>1.5750004513964799E-2</v>
      </c>
      <c r="O1474" s="261">
        <v>1.5750004513964799E-2</v>
      </c>
      <c r="P1474" s="261">
        <v>6.3199893573213303E-3</v>
      </c>
    </row>
    <row r="1475" spans="1:16" x14ac:dyDescent="0.25">
      <c r="A1475" s="259">
        <v>2047</v>
      </c>
      <c r="B1475" s="259">
        <v>2017</v>
      </c>
      <c r="C1475" s="260" t="str">
        <f t="shared" si="22"/>
        <v>2047_2017</v>
      </c>
      <c r="D1475" s="261">
        <v>2.0451111514961182E-2</v>
      </c>
      <c r="E1475" s="261">
        <v>3.2195884425709004E-2</v>
      </c>
      <c r="F1475" s="261">
        <v>1.8501887382412902E-2</v>
      </c>
      <c r="G1475" s="261">
        <v>5.5262583830518698E-3</v>
      </c>
      <c r="H1475" s="261">
        <v>3.5708328150259303E-2</v>
      </c>
      <c r="I1475" s="261">
        <v>3.1316694337575703E-2</v>
      </c>
      <c r="J1475" s="261">
        <v>6.0183440934950599E-3</v>
      </c>
      <c r="K1475" s="261">
        <v>2.0399146887089899E-3</v>
      </c>
      <c r="L1475" s="261">
        <v>2.0000005732018801E-3</v>
      </c>
      <c r="M1475" s="261">
        <v>2.0000005732018801E-3</v>
      </c>
      <c r="N1475" s="261">
        <v>1.5750004513964799E-2</v>
      </c>
      <c r="O1475" s="261">
        <v>1.5750004513964799E-2</v>
      </c>
      <c r="P1475" s="261">
        <v>6.2904669073965197E-3</v>
      </c>
    </row>
    <row r="1476" spans="1:16" x14ac:dyDescent="0.25">
      <c r="A1476" s="259">
        <v>2047</v>
      </c>
      <c r="B1476" s="259">
        <v>2018</v>
      </c>
      <c r="C1476" s="260" t="str">
        <f t="shared" si="22"/>
        <v>2047_2018</v>
      </c>
      <c r="D1476" s="261">
        <v>1.9818862826583267E-2</v>
      </c>
      <c r="E1476" s="261">
        <v>3.1128051594002552E-2</v>
      </c>
      <c r="F1476" s="261">
        <v>1.8473302967077401E-2</v>
      </c>
      <c r="G1476" s="261">
        <v>5.1165472853906199E-3</v>
      </c>
      <c r="H1476" s="261">
        <v>3.5680688569871902E-2</v>
      </c>
      <c r="I1476" s="261">
        <v>2.9785953635349301E-2</v>
      </c>
      <c r="J1476" s="261">
        <v>6.0154205166207302E-3</v>
      </c>
      <c r="K1476" s="261">
        <v>2.1232983094991E-3</v>
      </c>
      <c r="L1476" s="261">
        <v>2.0000005732018801E-3</v>
      </c>
      <c r="M1476" s="261">
        <v>2.0000005732018801E-3</v>
      </c>
      <c r="N1476" s="261">
        <v>1.5750004513964799E-2</v>
      </c>
      <c r="O1476" s="261">
        <v>1.5750004513964799E-2</v>
      </c>
      <c r="P1476" s="261">
        <v>6.2874111393491101E-3</v>
      </c>
    </row>
    <row r="1477" spans="1:16" x14ac:dyDescent="0.25">
      <c r="A1477" s="259">
        <v>2047</v>
      </c>
      <c r="B1477" s="259">
        <v>2019</v>
      </c>
      <c r="C1477" s="260" t="str">
        <f t="shared" si="22"/>
        <v>2047_2019</v>
      </c>
      <c r="D1477" s="261">
        <v>1.9187711451148781E-2</v>
      </c>
      <c r="E1477" s="261">
        <v>3.0067791059824586E-2</v>
      </c>
      <c r="F1477" s="261">
        <v>1.84547544119547E-2</v>
      </c>
      <c r="G1477" s="261">
        <v>4.7347330977208597E-3</v>
      </c>
      <c r="H1477" s="261">
        <v>3.5664598427614498E-2</v>
      </c>
      <c r="I1477" s="261">
        <v>2.8446531595319E-2</v>
      </c>
      <c r="J1477" s="261">
        <v>6.0138783747689401E-3</v>
      </c>
      <c r="K1477" s="261">
        <v>2.0045581389755399E-3</v>
      </c>
      <c r="L1477" s="261">
        <v>2.0000005732018801E-3</v>
      </c>
      <c r="M1477" s="261">
        <v>2.0000005732018801E-3</v>
      </c>
      <c r="N1477" s="261">
        <v>1.5750004513964799E-2</v>
      </c>
      <c r="O1477" s="261">
        <v>1.5750004513964799E-2</v>
      </c>
      <c r="P1477" s="261">
        <v>6.2857992686859397E-3</v>
      </c>
    </row>
    <row r="1478" spans="1:16" x14ac:dyDescent="0.25">
      <c r="A1478" s="259">
        <v>2047</v>
      </c>
      <c r="B1478" s="259">
        <v>2020</v>
      </c>
      <c r="C1478" s="260" t="str">
        <f t="shared" si="22"/>
        <v>2047_2020</v>
      </c>
      <c r="D1478" s="261">
        <v>1.8556843691256739E-2</v>
      </c>
      <c r="E1478" s="261">
        <v>2.9020647341875396E-2</v>
      </c>
      <c r="F1478" s="261">
        <v>1.84400264627828E-2</v>
      </c>
      <c r="G1478" s="261">
        <v>4.29660155842021E-3</v>
      </c>
      <c r="H1478" s="261">
        <v>3.56497197555408E-2</v>
      </c>
      <c r="I1478" s="261">
        <v>2.7157708427052899E-2</v>
      </c>
      <c r="J1478" s="261">
        <v>6.0122029865317698E-3</v>
      </c>
      <c r="K1478" s="261">
        <v>1.4374762364294301E-3</v>
      </c>
      <c r="L1478" s="261">
        <v>2.0000005732018801E-3</v>
      </c>
      <c r="M1478" s="261">
        <v>2.0000005732018801E-3</v>
      </c>
      <c r="N1478" s="261">
        <v>1.5750004513964799E-2</v>
      </c>
      <c r="O1478" s="261">
        <v>1.5750004513964799E-2</v>
      </c>
      <c r="P1478" s="261">
        <v>6.28404812682711E-3</v>
      </c>
    </row>
    <row r="1479" spans="1:16" x14ac:dyDescent="0.25">
      <c r="A1479" s="259">
        <v>2047</v>
      </c>
      <c r="B1479" s="259">
        <v>2021</v>
      </c>
      <c r="C1479" s="260" t="str">
        <f t="shared" si="22"/>
        <v>2047_2021</v>
      </c>
      <c r="D1479" s="261">
        <v>1.7927438250566408E-2</v>
      </c>
      <c r="E1479" s="261">
        <v>2.7976871428156115E-2</v>
      </c>
      <c r="F1479" s="261">
        <v>7.7719500463671902E-3</v>
      </c>
      <c r="G1479" s="261">
        <v>3.8976325856797801E-3</v>
      </c>
      <c r="H1479" s="261">
        <v>1.2248227502479701E-2</v>
      </c>
      <c r="I1479" s="261">
        <v>2.67705256761341E-2</v>
      </c>
      <c r="J1479" s="261">
        <v>1.0007559828149001E-3</v>
      </c>
      <c r="K1479" s="261">
        <v>8.9269527676540095E-4</v>
      </c>
      <c r="L1479" s="261">
        <v>2.0000005732018801E-3</v>
      </c>
      <c r="M1479" s="261">
        <v>2.0000005732018801E-3</v>
      </c>
      <c r="N1479" s="261">
        <v>1.5750004513964799E-2</v>
      </c>
      <c r="O1479" s="261">
        <v>1.5750004513964799E-2</v>
      </c>
      <c r="P1479" s="261">
        <v>1.0460057275688899E-3</v>
      </c>
    </row>
    <row r="1480" spans="1:16" x14ac:dyDescent="0.25">
      <c r="A1480" s="259">
        <v>2047</v>
      </c>
      <c r="B1480" s="259">
        <v>2022</v>
      </c>
      <c r="C1480" s="260" t="str">
        <f t="shared" si="22"/>
        <v>2047_2022</v>
      </c>
      <c r="D1480" s="261">
        <v>1.7277180014875871E-2</v>
      </c>
      <c r="E1480" s="261">
        <v>2.6910793363390948E-2</v>
      </c>
      <c r="F1480" s="261">
        <v>7.7440898255386097E-3</v>
      </c>
      <c r="G1480" s="261">
        <v>3.5540010438711999E-3</v>
      </c>
      <c r="H1480" s="261">
        <v>1.2214229073344801E-2</v>
      </c>
      <c r="I1480" s="261">
        <v>2.65456796656772E-2</v>
      </c>
      <c r="J1480" s="261">
        <v>9.980289796373621E-4</v>
      </c>
      <c r="K1480" s="261">
        <v>8.9241645971310703E-4</v>
      </c>
      <c r="L1480" s="261">
        <v>2.0000005732018801E-3</v>
      </c>
      <c r="M1480" s="261">
        <v>2.0000005732018801E-3</v>
      </c>
      <c r="N1480" s="261">
        <v>1.5750004513964799E-2</v>
      </c>
      <c r="O1480" s="261">
        <v>1.5750004513964799E-2</v>
      </c>
      <c r="P1480" s="261">
        <v>1.04315542140855E-3</v>
      </c>
    </row>
    <row r="1481" spans="1:16" x14ac:dyDescent="0.25">
      <c r="A1481" s="259">
        <v>2047</v>
      </c>
      <c r="B1481" s="259">
        <v>2023</v>
      </c>
      <c r="C1481" s="260" t="str">
        <f t="shared" si="22"/>
        <v>2047_2023</v>
      </c>
      <c r="D1481" s="261">
        <v>1.6628940398499967E-2</v>
      </c>
      <c r="E1481" s="261">
        <v>2.5851083607717106E-2</v>
      </c>
      <c r="F1481" s="261">
        <v>7.7040804422462599E-3</v>
      </c>
      <c r="G1481" s="261">
        <v>3.1268576580996102E-3</v>
      </c>
      <c r="H1481" s="261">
        <v>1.21629650958137E-2</v>
      </c>
      <c r="I1481" s="261">
        <v>2.68742628938963E-2</v>
      </c>
      <c r="J1481" s="261">
        <v>9.9383129063630509E-4</v>
      </c>
      <c r="K1481" s="261">
        <v>8.9226607570014695E-4</v>
      </c>
      <c r="L1481" s="261">
        <v>2.0000005732018801E-3</v>
      </c>
      <c r="M1481" s="261">
        <v>2.0000005732018801E-3</v>
      </c>
      <c r="N1481" s="261">
        <v>1.5750004513964799E-2</v>
      </c>
      <c r="O1481" s="261">
        <v>1.5750004513964799E-2</v>
      </c>
      <c r="P1481" s="261">
        <v>1.03876793153784E-3</v>
      </c>
    </row>
    <row r="1482" spans="1:16" x14ac:dyDescent="0.25">
      <c r="A1482" s="259">
        <v>2047</v>
      </c>
      <c r="B1482" s="259">
        <v>2024</v>
      </c>
      <c r="C1482" s="260" t="str">
        <f t="shared" si="22"/>
        <v>2047_2024</v>
      </c>
      <c r="D1482" s="261">
        <v>1.5980887040275237E-2</v>
      </c>
      <c r="E1482" s="261">
        <v>2.4791443551347044E-2</v>
      </c>
      <c r="F1482" s="261">
        <v>7.65306016493459E-3</v>
      </c>
      <c r="G1482" s="261">
        <v>2.68133650557865E-3</v>
      </c>
      <c r="H1482" s="261">
        <v>1.2096260857046799E-2</v>
      </c>
      <c r="I1482" s="261">
        <v>2.8443409866047101E-2</v>
      </c>
      <c r="J1482" s="261">
        <v>9.8828410427615702E-4</v>
      </c>
      <c r="K1482" s="261">
        <v>8.9222486759830998E-4</v>
      </c>
      <c r="L1482" s="261">
        <v>2.0000005732018801E-3</v>
      </c>
      <c r="M1482" s="261">
        <v>2.0000005732018801E-3</v>
      </c>
      <c r="N1482" s="261">
        <v>1.5750004513964799E-2</v>
      </c>
      <c r="O1482" s="261">
        <v>1.5750004513964799E-2</v>
      </c>
      <c r="P1482" s="261">
        <v>1.0329699260257601E-3</v>
      </c>
    </row>
    <row r="1483" spans="1:16" x14ac:dyDescent="0.25">
      <c r="A1483" s="259">
        <v>2047</v>
      </c>
      <c r="B1483" s="259">
        <v>2025</v>
      </c>
      <c r="C1483" s="260" t="str">
        <f t="shared" si="22"/>
        <v>2047_2025</v>
      </c>
      <c r="D1483" s="261">
        <v>1.5333349173363592E-2</v>
      </c>
      <c r="E1483" s="261">
        <v>2.3734869112539386E-2</v>
      </c>
      <c r="F1483" s="261">
        <v>7.5878436269225897E-3</v>
      </c>
      <c r="G1483" s="261">
        <v>2.1786050642678399E-3</v>
      </c>
      <c r="H1483" s="261">
        <v>1.2010879918979899E-2</v>
      </c>
      <c r="I1483" s="261">
        <v>3.1144399738604799E-2</v>
      </c>
      <c r="J1483" s="261">
        <v>9.8119370790166892E-4</v>
      </c>
      <c r="K1483" s="261">
        <v>8.92173301289177E-4</v>
      </c>
      <c r="L1483" s="261">
        <v>2.0000005732018801E-3</v>
      </c>
      <c r="M1483" s="261">
        <v>2.0000005732018801E-3</v>
      </c>
      <c r="N1483" s="261">
        <v>1.5750004513964799E-2</v>
      </c>
      <c r="O1483" s="261">
        <v>1.5750004513964799E-2</v>
      </c>
      <c r="P1483" s="261">
        <v>1.0255589333903799E-3</v>
      </c>
    </row>
    <row r="1484" spans="1:16" x14ac:dyDescent="0.25">
      <c r="A1484" s="259">
        <v>2047</v>
      </c>
      <c r="B1484" s="259">
        <v>2026</v>
      </c>
      <c r="C1484" s="260" t="str">
        <f t="shared" si="22"/>
        <v>2047_2026</v>
      </c>
      <c r="D1484" s="261">
        <v>1.533362685217665E-2</v>
      </c>
      <c r="E1484" s="261">
        <v>2.3698048084035805E-2</v>
      </c>
      <c r="F1484" s="261">
        <v>7.5103204632451098E-3</v>
      </c>
      <c r="G1484" s="261">
        <v>2.1660375591540499E-3</v>
      </c>
      <c r="H1484" s="261">
        <v>1.1908315898186E-2</v>
      </c>
      <c r="I1484" s="261">
        <v>3.0606377503648301E-2</v>
      </c>
      <c r="J1484" s="261">
        <v>9.7263223623740797E-4</v>
      </c>
      <c r="K1484" s="261">
        <v>7.61585777846032E-4</v>
      </c>
      <c r="L1484" s="261">
        <v>2.0000005732018801E-3</v>
      </c>
      <c r="M1484" s="261">
        <v>2.0000005732018801E-3</v>
      </c>
      <c r="N1484" s="261">
        <v>1.5750004513964799E-2</v>
      </c>
      <c r="O1484" s="261">
        <v>1.5750004513964799E-2</v>
      </c>
      <c r="P1484" s="261">
        <v>1.0166103499684299E-3</v>
      </c>
    </row>
    <row r="1485" spans="1:16" x14ac:dyDescent="0.25">
      <c r="A1485" s="259">
        <v>2047</v>
      </c>
      <c r="B1485" s="259">
        <v>2027</v>
      </c>
      <c r="C1485" s="260" t="str">
        <f t="shared" si="22"/>
        <v>2047_2027</v>
      </c>
      <c r="D1485" s="261">
        <v>1.5334268879584206E-2</v>
      </c>
      <c r="E1485" s="261">
        <v>2.3663642245350669E-2</v>
      </c>
      <c r="F1485" s="261">
        <v>7.41855069459683E-3</v>
      </c>
      <c r="G1485" s="261">
        <v>2.1513280074770499E-3</v>
      </c>
      <c r="H1485" s="261">
        <v>1.1787542206875499E-2</v>
      </c>
      <c r="I1485" s="261">
        <v>2.9985818588716701E-2</v>
      </c>
      <c r="J1485" s="261">
        <v>9.6256993532085498E-4</v>
      </c>
      <c r="K1485" s="261">
        <v>6.0924901353561205E-4</v>
      </c>
      <c r="L1485" s="261">
        <v>2.0000005732018801E-3</v>
      </c>
      <c r="M1485" s="261">
        <v>2.0000005732018801E-3</v>
      </c>
      <c r="N1485" s="261">
        <v>1.5750004513964799E-2</v>
      </c>
      <c r="O1485" s="261">
        <v>1.5750004513964799E-2</v>
      </c>
      <c r="P1485" s="261">
        <v>1.00609307645523E-3</v>
      </c>
    </row>
    <row r="1486" spans="1:16" x14ac:dyDescent="0.25">
      <c r="A1486" s="259">
        <v>2047</v>
      </c>
      <c r="B1486" s="259">
        <v>2028</v>
      </c>
      <c r="C1486" s="260" t="str">
        <f t="shared" si="22"/>
        <v>2047_2028</v>
      </c>
      <c r="D1486" s="261">
        <v>1.5334877575863602E-2</v>
      </c>
      <c r="E1486" s="261">
        <v>2.3630897988482891E-2</v>
      </c>
      <c r="F1486" s="261">
        <v>7.31347628610746E-3</v>
      </c>
      <c r="G1486" s="261">
        <v>2.1343720128762498E-3</v>
      </c>
      <c r="H1486" s="261">
        <v>1.1648851393686E-2</v>
      </c>
      <c r="I1486" s="261">
        <v>2.92892466524847E-2</v>
      </c>
      <c r="J1486" s="261">
        <v>9.5100421318037795E-4</v>
      </c>
      <c r="K1486" s="261">
        <v>4.7867619275693301E-4</v>
      </c>
      <c r="L1486" s="261">
        <v>2.0000005732018801E-3</v>
      </c>
      <c r="M1486" s="261">
        <v>2.0000005732018801E-3</v>
      </c>
      <c r="N1486" s="261">
        <v>1.5750004513964799E-2</v>
      </c>
      <c r="O1486" s="261">
        <v>1.5750004513964799E-2</v>
      </c>
      <c r="P1486" s="261">
        <v>9.940044036816989E-4</v>
      </c>
    </row>
    <row r="1487" spans="1:16" x14ac:dyDescent="0.25">
      <c r="A1487" s="259">
        <v>2047</v>
      </c>
      <c r="B1487" s="259">
        <v>2029</v>
      </c>
      <c r="C1487" s="260" t="str">
        <f t="shared" si="22"/>
        <v>2047_2029</v>
      </c>
      <c r="D1487" s="261">
        <v>1.5336209008722311E-2</v>
      </c>
      <c r="E1487" s="261">
        <v>2.360057841410787E-2</v>
      </c>
      <c r="F1487" s="261">
        <v>7.19739705800605E-3</v>
      </c>
      <c r="G1487" s="261">
        <v>2.11551815540993E-3</v>
      </c>
      <c r="H1487" s="261">
        <v>1.14941220567342E-2</v>
      </c>
      <c r="I1487" s="261">
        <v>2.8522982847967102E-2</v>
      </c>
      <c r="J1487" s="261">
        <v>9.3803121373715501E-4</v>
      </c>
      <c r="K1487" s="261">
        <v>4.7872460535508098E-4</v>
      </c>
      <c r="L1487" s="261">
        <v>2.0000005732018801E-3</v>
      </c>
      <c r="M1487" s="261">
        <v>2.0000005732018801E-3</v>
      </c>
      <c r="N1487" s="261">
        <v>1.5750004513964799E-2</v>
      </c>
      <c r="O1487" s="261">
        <v>1.5750004513964799E-2</v>
      </c>
      <c r="P1487" s="261">
        <v>9.8044482277048609E-4</v>
      </c>
    </row>
    <row r="1488" spans="1:16" x14ac:dyDescent="0.25">
      <c r="A1488" s="259">
        <v>2047</v>
      </c>
      <c r="B1488" s="259">
        <v>2030</v>
      </c>
      <c r="C1488" s="260" t="str">
        <f t="shared" si="22"/>
        <v>2047_2030</v>
      </c>
      <c r="D1488" s="261">
        <v>1.5337073227838264E-2</v>
      </c>
      <c r="E1488" s="261">
        <v>2.357140752264671E-2</v>
      </c>
      <c r="F1488" s="261">
        <v>7.0669144333942299E-3</v>
      </c>
      <c r="G1488" s="261">
        <v>2.0942362624282E-3</v>
      </c>
      <c r="H1488" s="261">
        <v>1.1320234231077701E-2</v>
      </c>
      <c r="I1488" s="261">
        <v>2.7693160605053099E-2</v>
      </c>
      <c r="J1488" s="261">
        <v>9.2347206958115903E-4</v>
      </c>
      <c r="K1488" s="261">
        <v>4.7872293468673502E-4</v>
      </c>
      <c r="L1488" s="261">
        <v>2.0000005732018801E-3</v>
      </c>
      <c r="M1488" s="261">
        <v>2.0000005732018801E-3</v>
      </c>
      <c r="N1488" s="261">
        <v>1.5750004513964799E-2</v>
      </c>
      <c r="O1488" s="261">
        <v>1.5750004513964799E-2</v>
      </c>
      <c r="P1488" s="261">
        <v>9.6522737872100099E-4</v>
      </c>
    </row>
    <row r="1489" spans="1:16" x14ac:dyDescent="0.25">
      <c r="A1489" s="259">
        <v>2047</v>
      </c>
      <c r="B1489" s="259">
        <v>2031</v>
      </c>
      <c r="C1489" s="260" t="str">
        <f t="shared" si="22"/>
        <v>2047_2031</v>
      </c>
      <c r="D1489" s="261">
        <v>1.5337807832960081E-2</v>
      </c>
      <c r="E1489" s="261">
        <v>2.3543382930562014E-2</v>
      </c>
      <c r="F1489" s="261">
        <v>6.9217733986868804E-3</v>
      </c>
      <c r="G1489" s="261">
        <v>2.07060267265936E-3</v>
      </c>
      <c r="H1489" s="261">
        <v>1.11274014319132E-2</v>
      </c>
      <c r="I1489" s="261">
        <v>2.6806391365570299E-2</v>
      </c>
      <c r="J1489" s="261">
        <v>9.07354330663192E-4</v>
      </c>
      <c r="K1489" s="261">
        <v>4.7868602097193798E-4</v>
      </c>
      <c r="L1489" s="261">
        <v>2.0000005732018801E-3</v>
      </c>
      <c r="M1489" s="261">
        <v>2.0000005732018801E-3</v>
      </c>
      <c r="N1489" s="261">
        <v>1.5750004513964799E-2</v>
      </c>
      <c r="O1489" s="261">
        <v>1.5750004513964799E-2</v>
      </c>
      <c r="P1489" s="261">
        <v>9.48380867170571E-4</v>
      </c>
    </row>
    <row r="1490" spans="1:16" x14ac:dyDescent="0.25">
      <c r="A1490" s="259">
        <v>2047</v>
      </c>
      <c r="B1490" s="259">
        <v>2032</v>
      </c>
      <c r="C1490" s="260" t="str">
        <f t="shared" si="22"/>
        <v>2047_2032</v>
      </c>
      <c r="D1490" s="261">
        <v>1.5338367823984433E-2</v>
      </c>
      <c r="E1490" s="261">
        <v>2.3516362762336374E-2</v>
      </c>
      <c r="F1490" s="261">
        <v>6.7629588037485299E-3</v>
      </c>
      <c r="G1490" s="261">
        <v>2.0446727429979301E-3</v>
      </c>
      <c r="H1490" s="261">
        <v>1.091633267313E-2</v>
      </c>
      <c r="I1490" s="261">
        <v>2.58695923739676E-2</v>
      </c>
      <c r="J1490" s="261">
        <v>8.8971524841732199E-4</v>
      </c>
      <c r="K1490" s="261">
        <v>4.7862893612873598E-4</v>
      </c>
      <c r="L1490" s="261">
        <v>2.0000005732018801E-3</v>
      </c>
      <c r="M1490" s="261">
        <v>2.0000005732018801E-3</v>
      </c>
      <c r="N1490" s="261">
        <v>1.5750004513964799E-2</v>
      </c>
      <c r="O1490" s="261">
        <v>1.5750004513964799E-2</v>
      </c>
      <c r="P1490" s="261">
        <v>9.2994422389781005E-4</v>
      </c>
    </row>
    <row r="1491" spans="1:16" x14ac:dyDescent="0.25">
      <c r="A1491" s="259">
        <v>2047</v>
      </c>
      <c r="B1491" s="259">
        <v>2033</v>
      </c>
      <c r="C1491" s="260" t="str">
        <f t="shared" si="22"/>
        <v>2047_2033</v>
      </c>
      <c r="D1491" s="261">
        <v>1.5339052338329951E-2</v>
      </c>
      <c r="E1491" s="261">
        <v>2.3490833608274794E-2</v>
      </c>
      <c r="F1491" s="261">
        <v>6.5917091931586404E-3</v>
      </c>
      <c r="G1491" s="261">
        <v>2.0166260373621998E-3</v>
      </c>
      <c r="H1491" s="261">
        <v>1.0687715804446E-2</v>
      </c>
      <c r="I1491" s="261">
        <v>2.4890360976839301E-2</v>
      </c>
      <c r="J1491" s="261">
        <v>8.7057791114523704E-4</v>
      </c>
      <c r="K1491" s="261">
        <v>4.7858192128250802E-4</v>
      </c>
      <c r="L1491" s="261">
        <v>2.0000005732018801E-3</v>
      </c>
      <c r="M1491" s="261">
        <v>2.0000005732018801E-3</v>
      </c>
      <c r="N1491" s="261">
        <v>1.5750004513964799E-2</v>
      </c>
      <c r="O1491" s="261">
        <v>1.5750004513964799E-2</v>
      </c>
      <c r="P1491" s="261">
        <v>9.0994158115495797E-4</v>
      </c>
    </row>
    <row r="1492" spans="1:16" x14ac:dyDescent="0.25">
      <c r="A1492" s="259">
        <v>2047</v>
      </c>
      <c r="B1492" s="259">
        <v>2034</v>
      </c>
      <c r="C1492" s="260" t="str">
        <f t="shared" si="22"/>
        <v>2047_2034</v>
      </c>
      <c r="D1492" s="261">
        <v>1.5339767858042504E-2</v>
      </c>
      <c r="E1492" s="261">
        <v>2.3466440000096119E-2</v>
      </c>
      <c r="F1492" s="261">
        <v>6.4076371556153703E-3</v>
      </c>
      <c r="G1492" s="261">
        <v>1.9864260529699001E-3</v>
      </c>
      <c r="H1492" s="261">
        <v>1.04416468525E-2</v>
      </c>
      <c r="I1492" s="261">
        <v>2.3875795781070901E-2</v>
      </c>
      <c r="J1492" s="261">
        <v>8.49963425502724E-4</v>
      </c>
      <c r="K1492" s="261">
        <v>4.78541921523509E-4</v>
      </c>
      <c r="L1492" s="261">
        <v>2.0000005732018801E-3</v>
      </c>
      <c r="M1492" s="261">
        <v>2.0000005732018801E-3</v>
      </c>
      <c r="N1492" s="261">
        <v>1.5750004513964799E-2</v>
      </c>
      <c r="O1492" s="261">
        <v>1.5750004513964799E-2</v>
      </c>
      <c r="P1492" s="261">
        <v>8.88394999947117E-4</v>
      </c>
    </row>
    <row r="1493" spans="1:16" x14ac:dyDescent="0.25">
      <c r="A1493" s="259">
        <v>2047</v>
      </c>
      <c r="B1493" s="259">
        <v>2035</v>
      </c>
      <c r="C1493" s="260" t="str">
        <f t="shared" si="22"/>
        <v>2047_2035</v>
      </c>
      <c r="D1493" s="261">
        <v>1.5340811242949212E-2</v>
      </c>
      <c r="E1493" s="261">
        <v>2.3443250778019318E-2</v>
      </c>
      <c r="F1493" s="261">
        <v>6.2111900322776798E-3</v>
      </c>
      <c r="G1493" s="261">
        <v>1.9541103635446E-3</v>
      </c>
      <c r="H1493" s="261">
        <v>1.01782178035007E-2</v>
      </c>
      <c r="I1493" s="261">
        <v>2.2833598960216198E-2</v>
      </c>
      <c r="J1493" s="261">
        <v>8.2786727620721902E-4</v>
      </c>
      <c r="K1493" s="261">
        <v>4.7852272591456798E-4</v>
      </c>
      <c r="L1493" s="261">
        <v>2.0000005732018801E-3</v>
      </c>
      <c r="M1493" s="261">
        <v>2.0000005732018801E-3</v>
      </c>
      <c r="N1493" s="261">
        <v>1.5750004513964799E-2</v>
      </c>
      <c r="O1493" s="261">
        <v>1.5750004513964799E-2</v>
      </c>
      <c r="P1493" s="261">
        <v>8.6529976083067899E-4</v>
      </c>
    </row>
    <row r="1494" spans="1:16" x14ac:dyDescent="0.25">
      <c r="A1494" s="259">
        <v>2047</v>
      </c>
      <c r="B1494" s="259">
        <v>2036</v>
      </c>
      <c r="C1494" s="260" t="str">
        <f t="shared" ref="C1494:C1557" si="23">CONCATENATE(A1494,"_",B1494)</f>
        <v>2047_2036</v>
      </c>
      <c r="D1494" s="261">
        <v>1.5341767925028008E-2</v>
      </c>
      <c r="E1494" s="261">
        <v>2.3420930256189527E-2</v>
      </c>
      <c r="F1494" s="261">
        <v>6.0015464166514E-3</v>
      </c>
      <c r="G1494" s="261">
        <v>1.91960099119611E-3</v>
      </c>
      <c r="H1494" s="261">
        <v>9.8969830507052593E-3</v>
      </c>
      <c r="I1494" s="261">
        <v>2.1770468992451299E-2</v>
      </c>
      <c r="J1494" s="261">
        <v>8.0427760523787202E-4</v>
      </c>
      <c r="K1494" s="261">
        <v>4.7849747814502898E-4</v>
      </c>
      <c r="L1494" s="261">
        <v>2.0000005732018801E-3</v>
      </c>
      <c r="M1494" s="261">
        <v>2.0000005732018801E-3</v>
      </c>
      <c r="N1494" s="261">
        <v>1.5750004513964799E-2</v>
      </c>
      <c r="O1494" s="261">
        <v>1.5750004513964799E-2</v>
      </c>
      <c r="P1494" s="261">
        <v>8.4064346961771198E-4</v>
      </c>
    </row>
    <row r="1495" spans="1:16" x14ac:dyDescent="0.25">
      <c r="A1495" s="259">
        <v>2047</v>
      </c>
      <c r="B1495" s="259">
        <v>2037</v>
      </c>
      <c r="C1495" s="260" t="str">
        <f t="shared" si="23"/>
        <v>2047_2037</v>
      </c>
      <c r="D1495" s="261">
        <v>1.5342926462314664E-2</v>
      </c>
      <c r="E1495" s="261">
        <v>2.3400053053263013E-2</v>
      </c>
      <c r="F1495" s="261">
        <v>5.7805091793707002E-3</v>
      </c>
      <c r="G1495" s="261">
        <v>1.88307510954701E-3</v>
      </c>
      <c r="H1495" s="261">
        <v>9.5990780623562196E-3</v>
      </c>
      <c r="I1495" s="261">
        <v>2.0694721360432999E-2</v>
      </c>
      <c r="J1495" s="261">
        <v>7.7923253018863598E-4</v>
      </c>
      <c r="K1495" s="261">
        <v>4.7851096087147898E-4</v>
      </c>
      <c r="L1495" s="261">
        <v>2.0000005732018801E-3</v>
      </c>
      <c r="M1495" s="261">
        <v>2.0000005732018801E-3</v>
      </c>
      <c r="N1495" s="261">
        <v>1.5750004513964799E-2</v>
      </c>
      <c r="O1495" s="261">
        <v>1.5750004513964799E-2</v>
      </c>
      <c r="P1495" s="261">
        <v>8.1446596741062503E-4</v>
      </c>
    </row>
    <row r="1496" spans="1:16" x14ac:dyDescent="0.25">
      <c r="A1496" s="259">
        <v>2047</v>
      </c>
      <c r="B1496" s="259">
        <v>2038</v>
      </c>
      <c r="C1496" s="260" t="str">
        <f t="shared" si="23"/>
        <v>2047_2038</v>
      </c>
      <c r="D1496" s="261">
        <v>1.5344574900145461E-2</v>
      </c>
      <c r="E1496" s="261">
        <v>2.3380500987128957E-2</v>
      </c>
      <c r="F1496" s="261">
        <v>5.5478471217429801E-3</v>
      </c>
      <c r="G1496" s="261">
        <v>1.8445875213318E-3</v>
      </c>
      <c r="H1496" s="261">
        <v>9.2846634790175898E-3</v>
      </c>
      <c r="I1496" s="261">
        <v>1.9612671133382199E-2</v>
      </c>
      <c r="J1496" s="261">
        <v>7.5275896033957096E-4</v>
      </c>
      <c r="K1496" s="261">
        <v>4.7857960154029102E-4</v>
      </c>
      <c r="L1496" s="261">
        <v>2.0000005732018801E-3</v>
      </c>
      <c r="M1496" s="261">
        <v>2.0000005732018801E-3</v>
      </c>
      <c r="N1496" s="261">
        <v>1.5750004513964799E-2</v>
      </c>
      <c r="O1496" s="261">
        <v>1.5750004513964799E-2</v>
      </c>
      <c r="P1496" s="261">
        <v>7.8679538020771098E-4</v>
      </c>
    </row>
    <row r="1497" spans="1:16" x14ac:dyDescent="0.25">
      <c r="A1497" s="259">
        <v>2047</v>
      </c>
      <c r="B1497" s="259">
        <v>2039</v>
      </c>
      <c r="C1497" s="260" t="str">
        <f t="shared" si="23"/>
        <v>2047_2039</v>
      </c>
      <c r="D1497" s="261">
        <v>1.5344532570238571E-2</v>
      </c>
      <c r="E1497" s="261">
        <v>2.3360367385805537E-2</v>
      </c>
      <c r="F1497" s="261">
        <v>5.2982517656020699E-3</v>
      </c>
      <c r="G1497" s="261">
        <v>1.80332400608394E-3</v>
      </c>
      <c r="H1497" s="261">
        <v>8.9490053457922398E-3</v>
      </c>
      <c r="I1497" s="261">
        <v>1.8530569378508902E-2</v>
      </c>
      <c r="J1497" s="261">
        <v>7.24598259943854E-4</v>
      </c>
      <c r="K1497" s="261">
        <v>4.78483260914594E-4</v>
      </c>
      <c r="L1497" s="261">
        <v>2.0000005732018801E-3</v>
      </c>
      <c r="M1497" s="261">
        <v>2.0000005732018801E-3</v>
      </c>
      <c r="N1497" s="261">
        <v>1.5750004513964799E-2</v>
      </c>
      <c r="O1497" s="261">
        <v>1.5750004513964799E-2</v>
      </c>
      <c r="P1497" s="261">
        <v>7.5736137790135703E-4</v>
      </c>
    </row>
    <row r="1498" spans="1:16" x14ac:dyDescent="0.25">
      <c r="A1498" s="259">
        <v>2047</v>
      </c>
      <c r="B1498" s="259">
        <v>2040</v>
      </c>
      <c r="C1498" s="260" t="str">
        <f t="shared" si="23"/>
        <v>2047_2040</v>
      </c>
      <c r="D1498" s="261">
        <v>1.5345452896570046E-2</v>
      </c>
      <c r="E1498" s="261">
        <v>2.3350810395786434E-2</v>
      </c>
      <c r="F1498" s="261">
        <v>5.0392134787242502E-3</v>
      </c>
      <c r="G1498" s="261">
        <v>1.7609510369859299E-3</v>
      </c>
      <c r="H1498" s="261">
        <v>8.5986138952914692E-3</v>
      </c>
      <c r="I1498" s="261">
        <v>1.7460081316917599E-2</v>
      </c>
      <c r="J1498" s="261">
        <v>6.9509610093828201E-4</v>
      </c>
      <c r="K1498" s="261">
        <v>4.7851425792015001E-4</v>
      </c>
      <c r="L1498" s="261">
        <v>2.0000005732018801E-3</v>
      </c>
      <c r="M1498" s="261">
        <v>2.0000005732018801E-3</v>
      </c>
      <c r="N1498" s="261">
        <v>1.5750004513964799E-2</v>
      </c>
      <c r="O1498" s="261">
        <v>1.5750004513964799E-2</v>
      </c>
      <c r="P1498" s="261">
        <v>7.2652526217944601E-4</v>
      </c>
    </row>
    <row r="1499" spans="1:16" x14ac:dyDescent="0.25">
      <c r="A1499" s="259">
        <v>2047</v>
      </c>
      <c r="B1499" s="259">
        <v>2041</v>
      </c>
      <c r="C1499" s="260" t="str">
        <f t="shared" si="23"/>
        <v>2047_2041</v>
      </c>
      <c r="D1499" s="261">
        <v>1.5345203434709359E-2</v>
      </c>
      <c r="E1499" s="261">
        <v>2.334081432104787E-2</v>
      </c>
      <c r="F1499" s="261">
        <v>4.7645366923076997E-3</v>
      </c>
      <c r="G1499" s="261">
        <v>1.71592925133546E-3</v>
      </c>
      <c r="H1499" s="261">
        <v>8.2280044816485601E-3</v>
      </c>
      <c r="I1499" s="261">
        <v>1.6401738767909999E-2</v>
      </c>
      <c r="J1499" s="261">
        <v>6.63957719218909E-4</v>
      </c>
      <c r="K1499" s="261">
        <v>4.7842222978707001E-4</v>
      </c>
      <c r="L1499" s="261">
        <v>2.0000005732018801E-3</v>
      </c>
      <c r="M1499" s="261">
        <v>2.0000005732018801E-3</v>
      </c>
      <c r="N1499" s="261">
        <v>1.5750004513964799E-2</v>
      </c>
      <c r="O1499" s="261">
        <v>1.5750004513964799E-2</v>
      </c>
      <c r="P1499" s="261">
        <v>6.9397894101324502E-4</v>
      </c>
    </row>
    <row r="1500" spans="1:16" x14ac:dyDescent="0.25">
      <c r="A1500" s="259">
        <v>2047</v>
      </c>
      <c r="B1500" s="259">
        <v>2042</v>
      </c>
      <c r="C1500" s="260" t="str">
        <f t="shared" si="23"/>
        <v>2047_2042</v>
      </c>
      <c r="D1500" s="261">
        <v>1.5347429992252299E-2</v>
      </c>
      <c r="E1500" s="261">
        <v>2.3334218996226043E-2</v>
      </c>
      <c r="F1500" s="261">
        <v>4.4824771280835103E-3</v>
      </c>
      <c r="G1500" s="261">
        <v>1.66960719463302E-3</v>
      </c>
      <c r="H1500" s="261">
        <v>7.8446133336274992E-3</v>
      </c>
      <c r="I1500" s="261">
        <v>1.5361628600999501E-2</v>
      </c>
      <c r="J1500" s="261">
        <v>6.31580918979191E-4</v>
      </c>
      <c r="K1500" s="261">
        <v>4.78588422220361E-4</v>
      </c>
      <c r="L1500" s="261">
        <v>2.0000005732018801E-3</v>
      </c>
      <c r="M1500" s="261">
        <v>2.0000005732018801E-3</v>
      </c>
      <c r="N1500" s="261">
        <v>1.5750004513964799E-2</v>
      </c>
      <c r="O1500" s="261">
        <v>1.5750004513964799E-2</v>
      </c>
      <c r="P1500" s="261">
        <v>6.6013820553660998E-4</v>
      </c>
    </row>
    <row r="1501" spans="1:16" x14ac:dyDescent="0.25">
      <c r="A1501" s="259">
        <v>2047</v>
      </c>
      <c r="B1501" s="259">
        <v>2043</v>
      </c>
      <c r="C1501" s="260" t="str">
        <f t="shared" si="23"/>
        <v>2047_2043</v>
      </c>
      <c r="D1501" s="261">
        <v>1.5349352974434004E-2</v>
      </c>
      <c r="E1501" s="261">
        <v>2.332842103505647E-2</v>
      </c>
      <c r="F1501" s="261">
        <v>4.1867159388629897E-3</v>
      </c>
      <c r="G1501" s="261">
        <v>1.62101794578422E-3</v>
      </c>
      <c r="H1501" s="261">
        <v>7.44291791326892E-3</v>
      </c>
      <c r="I1501" s="261">
        <v>1.4343916736665499E-2</v>
      </c>
      <c r="J1501" s="261">
        <v>5.97675149113364E-4</v>
      </c>
      <c r="K1501" s="261">
        <v>4.78736657097863E-4</v>
      </c>
      <c r="L1501" s="261">
        <v>2.0000005732018801E-3</v>
      </c>
      <c r="M1501" s="261">
        <v>2.0000005732018801E-3</v>
      </c>
      <c r="N1501" s="261">
        <v>1.5750004513964799E-2</v>
      </c>
      <c r="O1501" s="261">
        <v>1.5750004513964799E-2</v>
      </c>
      <c r="P1501" s="261">
        <v>6.2469936721207503E-4</v>
      </c>
    </row>
    <row r="1502" spans="1:16" x14ac:dyDescent="0.25">
      <c r="A1502" s="259">
        <v>2047</v>
      </c>
      <c r="B1502" s="259">
        <v>2044</v>
      </c>
      <c r="C1502" s="260" t="str">
        <f t="shared" si="23"/>
        <v>2047_2044</v>
      </c>
      <c r="D1502" s="261">
        <v>1.5356671268752812E-2</v>
      </c>
      <c r="E1502" s="261">
        <v>2.3329196009135314E-2</v>
      </c>
      <c r="F1502" s="261">
        <v>3.88673056053159E-3</v>
      </c>
      <c r="G1502" s="261">
        <v>1.5719292316100099E-3</v>
      </c>
      <c r="H1502" s="261">
        <v>7.0316872121174503E-3</v>
      </c>
      <c r="I1502" s="261">
        <v>1.3354185058047099E-2</v>
      </c>
      <c r="J1502" s="261">
        <v>5.6269621164513599E-4</v>
      </c>
      <c r="K1502" s="261">
        <v>4.7941205972635502E-4</v>
      </c>
      <c r="L1502" s="261">
        <v>2.0000005732018801E-3</v>
      </c>
      <c r="M1502" s="261">
        <v>2.0000005732018801E-3</v>
      </c>
      <c r="N1502" s="261">
        <v>1.5750004513964799E-2</v>
      </c>
      <c r="O1502" s="261">
        <v>1.5750004513964799E-2</v>
      </c>
      <c r="P1502" s="261">
        <v>5.8813883740826999E-4</v>
      </c>
    </row>
    <row r="1503" spans="1:16" x14ac:dyDescent="0.25">
      <c r="A1503" s="259">
        <v>2047</v>
      </c>
      <c r="B1503" s="259">
        <v>2045</v>
      </c>
      <c r="C1503" s="260" t="str">
        <f t="shared" si="23"/>
        <v>2047_2045</v>
      </c>
      <c r="D1503" s="261">
        <v>1.5375700471513697E-2</v>
      </c>
      <c r="E1503" s="261">
        <v>2.3341956107311154E-2</v>
      </c>
      <c r="F1503" s="261">
        <v>3.5890352782762302E-3</v>
      </c>
      <c r="G1503" s="261">
        <v>1.5238783850993699E-3</v>
      </c>
      <c r="H1503" s="261">
        <v>6.6179776710119003E-3</v>
      </c>
      <c r="I1503" s="261">
        <v>1.23970879083514E-2</v>
      </c>
      <c r="J1503" s="261">
        <v>5.2701892709776203E-4</v>
      </c>
      <c r="K1503" s="261">
        <v>4.8120247951509502E-4</v>
      </c>
      <c r="L1503" s="261">
        <v>2.0000005732018801E-3</v>
      </c>
      <c r="M1503" s="261">
        <v>2.0000005732018801E-3</v>
      </c>
      <c r="N1503" s="261">
        <v>1.5750004513964799E-2</v>
      </c>
      <c r="O1503" s="261">
        <v>1.5750004513964799E-2</v>
      </c>
      <c r="P1503" s="261">
        <v>5.5084838436926997E-4</v>
      </c>
    </row>
    <row r="1504" spans="1:16" x14ac:dyDescent="0.25">
      <c r="A1504" s="259">
        <v>2047</v>
      </c>
      <c r="B1504" s="259">
        <v>2046</v>
      </c>
      <c r="C1504" s="260" t="str">
        <f t="shared" si="23"/>
        <v>2047_2046</v>
      </c>
      <c r="D1504" s="261">
        <v>1.5405647167006459E-2</v>
      </c>
      <c r="E1504" s="261">
        <v>2.3362656274046684E-2</v>
      </c>
      <c r="F1504" s="261">
        <v>3.28485861870922E-3</v>
      </c>
      <c r="G1504" s="261">
        <v>1.4755347960826799E-3</v>
      </c>
      <c r="H1504" s="261">
        <v>6.19485702913832E-3</v>
      </c>
      <c r="I1504" s="261">
        <v>1.1475579921210901E-2</v>
      </c>
      <c r="J1504" s="261">
        <v>4.9027969135653803E-4</v>
      </c>
      <c r="K1504" s="261">
        <v>4.8391884932977899E-4</v>
      </c>
      <c r="L1504" s="261">
        <v>2.0000005732018801E-3</v>
      </c>
      <c r="M1504" s="261">
        <v>2.0000005732018801E-3</v>
      </c>
      <c r="N1504" s="261">
        <v>1.5750004513964799E-2</v>
      </c>
      <c r="O1504" s="261">
        <v>1.5750004513964799E-2</v>
      </c>
      <c r="P1504" s="261">
        <v>5.1244796341577096E-4</v>
      </c>
    </row>
    <row r="1505" spans="1:16" x14ac:dyDescent="0.25">
      <c r="A1505" s="259">
        <v>2047</v>
      </c>
      <c r="B1505" s="259">
        <v>2047</v>
      </c>
      <c r="C1505" s="260" t="str">
        <f t="shared" si="23"/>
        <v>2047_2047</v>
      </c>
      <c r="D1505" s="261">
        <v>1.5445643111812346E-2</v>
      </c>
      <c r="E1505" s="261">
        <v>2.3392029069391092E-2</v>
      </c>
      <c r="F1505" s="261">
        <v>2.9698406615431198E-3</v>
      </c>
      <c r="G1505" s="261">
        <v>1.4266672665044101E-3</v>
      </c>
      <c r="H1505" s="261">
        <v>5.7590016764444999E-3</v>
      </c>
      <c r="I1505" s="261">
        <v>1.0591355334361899E-2</v>
      </c>
      <c r="J1505" s="261">
        <v>4.52286948286459E-4</v>
      </c>
      <c r="K1505" s="261">
        <v>4.8751205931468598E-4</v>
      </c>
      <c r="L1505" s="261">
        <v>2.0000005732018801E-3</v>
      </c>
      <c r="M1505" s="261">
        <v>2.0000005732018801E-3</v>
      </c>
      <c r="N1505" s="261">
        <v>1.5750004513964799E-2</v>
      </c>
      <c r="O1505" s="261">
        <v>1.5750004513964799E-2</v>
      </c>
      <c r="P1505" s="261">
        <v>4.7273735709436399E-4</v>
      </c>
    </row>
    <row r="1506" spans="1:16" x14ac:dyDescent="0.25">
      <c r="A1506" s="259">
        <v>2048</v>
      </c>
      <c r="B1506" s="259">
        <v>2004</v>
      </c>
      <c r="C1506" s="260" t="str">
        <f t="shared" si="23"/>
        <v>2048_2004</v>
      </c>
      <c r="D1506" s="261">
        <v>2.8289535206378107E-2</v>
      </c>
      <c r="E1506" s="261">
        <v>4.7220359665723285E-2</v>
      </c>
      <c r="F1506" s="261">
        <v>8.9160434714677994E-2</v>
      </c>
      <c r="G1506" s="261">
        <v>7.8478726992563305E-3</v>
      </c>
      <c r="H1506" s="261">
        <v>1.71471304018191</v>
      </c>
      <c r="I1506" s="261">
        <v>3.50571634452422E-2</v>
      </c>
      <c r="J1506" s="261">
        <v>5.2225195133248303E-2</v>
      </c>
      <c r="K1506" s="261">
        <v>2.0333761439836101E-4</v>
      </c>
      <c r="L1506" s="261">
        <v>2.0000005732018801E-3</v>
      </c>
      <c r="M1506" s="261">
        <v>2.0000005732018801E-3</v>
      </c>
      <c r="N1506" s="261">
        <v>1.5750004513964799E-2</v>
      </c>
      <c r="O1506" s="261">
        <v>1.5750004513964799E-2</v>
      </c>
      <c r="P1506" s="261">
        <v>5.45865867113026E-2</v>
      </c>
    </row>
    <row r="1507" spans="1:16" x14ac:dyDescent="0.25">
      <c r="A1507" s="259">
        <v>2048</v>
      </c>
      <c r="B1507" s="259">
        <v>2005</v>
      </c>
      <c r="C1507" s="260" t="str">
        <f t="shared" si="23"/>
        <v>2048_2005</v>
      </c>
      <c r="D1507" s="261">
        <v>2.7123929254396925E-2</v>
      </c>
      <c r="E1507" s="261">
        <v>4.497277011617877E-2</v>
      </c>
      <c r="F1507" s="261">
        <v>8.9126895645460794E-2</v>
      </c>
      <c r="G1507" s="261">
        <v>7.3482558208451398E-3</v>
      </c>
      <c r="H1507" s="261">
        <v>1.7147547305653501</v>
      </c>
      <c r="I1507" s="261">
        <v>3.4490813592520299E-2</v>
      </c>
      <c r="J1507" s="261">
        <v>5.2205549822634298E-2</v>
      </c>
      <c r="K1507" s="261">
        <v>2.0309833211499699E-4</v>
      </c>
      <c r="L1507" s="261">
        <v>2.0000005732018801E-3</v>
      </c>
      <c r="M1507" s="261">
        <v>2.0000005732018801E-3</v>
      </c>
      <c r="N1507" s="261">
        <v>1.5750004513964799E-2</v>
      </c>
      <c r="O1507" s="261">
        <v>1.5750004513964799E-2</v>
      </c>
      <c r="P1507" s="261">
        <v>5.4566053126917403E-2</v>
      </c>
    </row>
    <row r="1508" spans="1:16" x14ac:dyDescent="0.25">
      <c r="A1508" s="259">
        <v>2048</v>
      </c>
      <c r="B1508" s="259">
        <v>2006</v>
      </c>
      <c r="C1508" s="260" t="str">
        <f t="shared" si="23"/>
        <v>2048_2006</v>
      </c>
      <c r="D1508" s="261">
        <v>2.7583964880782422E-2</v>
      </c>
      <c r="E1508" s="261">
        <v>4.524404971657868E-2</v>
      </c>
      <c r="F1508" s="261">
        <v>8.9057128134629696E-2</v>
      </c>
      <c r="G1508" s="261">
        <v>6.5283976494462702E-3</v>
      </c>
      <c r="H1508" s="261">
        <v>1.71319340032393</v>
      </c>
      <c r="I1508" s="261">
        <v>2.9754104165519799E-2</v>
      </c>
      <c r="J1508" s="261">
        <v>5.21646839174962E-2</v>
      </c>
      <c r="K1508" s="261">
        <v>2.02948605181834E-4</v>
      </c>
      <c r="L1508" s="261">
        <v>2.0000005732018801E-3</v>
      </c>
      <c r="M1508" s="261">
        <v>2.0000005732018801E-3</v>
      </c>
      <c r="N1508" s="261">
        <v>1.5750004513964799E-2</v>
      </c>
      <c r="O1508" s="261">
        <v>1.5750004513964799E-2</v>
      </c>
      <c r="P1508" s="261">
        <v>5.4523339446888801E-2</v>
      </c>
    </row>
    <row r="1509" spans="1:16" x14ac:dyDescent="0.25">
      <c r="A1509" s="259">
        <v>2048</v>
      </c>
      <c r="B1509" s="259">
        <v>2007</v>
      </c>
      <c r="C1509" s="260" t="str">
        <f t="shared" si="23"/>
        <v>2048_2007</v>
      </c>
      <c r="D1509" s="261">
        <v>2.6445376040837906E-2</v>
      </c>
      <c r="E1509" s="261">
        <v>4.3642915331789482E-2</v>
      </c>
      <c r="F1509" s="261">
        <v>8.8369549958142196E-2</v>
      </c>
      <c r="G1509" s="261">
        <v>6.67802772066512E-3</v>
      </c>
      <c r="H1509" s="261">
        <v>1.70574981881688</v>
      </c>
      <c r="I1509" s="261">
        <v>3.30537784823208E-2</v>
      </c>
      <c r="J1509" s="261">
        <v>5.1761939083968499E-2</v>
      </c>
      <c r="K1509" s="261">
        <v>2.0322326938694999E-4</v>
      </c>
      <c r="L1509" s="261">
        <v>2.0000005732018801E-3</v>
      </c>
      <c r="M1509" s="261">
        <v>2.0000005732018801E-3</v>
      </c>
      <c r="N1509" s="261">
        <v>1.5750004513964799E-2</v>
      </c>
      <c r="O1509" s="261">
        <v>1.5750004513964799E-2</v>
      </c>
      <c r="P1509" s="261">
        <v>5.4102384279142698E-2</v>
      </c>
    </row>
    <row r="1510" spans="1:16" x14ac:dyDescent="0.25">
      <c r="A1510" s="259">
        <v>2048</v>
      </c>
      <c r="B1510" s="259">
        <v>2008</v>
      </c>
      <c r="C1510" s="260" t="str">
        <f t="shared" si="23"/>
        <v>2048_2008</v>
      </c>
      <c r="D1510" s="261">
        <v>2.5878146373758595E-2</v>
      </c>
      <c r="E1510" s="261">
        <v>4.2168561442134204E-2</v>
      </c>
      <c r="F1510" s="261">
        <v>1.86639193139457E-2</v>
      </c>
      <c r="G1510" s="261">
        <v>6.3555629536511003E-3</v>
      </c>
      <c r="H1510" s="261">
        <v>3.58918973318108E-2</v>
      </c>
      <c r="I1510" s="261">
        <v>3.3523972834160802E-2</v>
      </c>
      <c r="J1510" s="261">
        <v>6.0326482267271898E-3</v>
      </c>
      <c r="K1510" s="261">
        <v>2.32019731809335E-4</v>
      </c>
      <c r="L1510" s="261">
        <v>2.0000005732018801E-3</v>
      </c>
      <c r="M1510" s="261">
        <v>2.0000005732018801E-3</v>
      </c>
      <c r="N1510" s="261">
        <v>1.5750004513964799E-2</v>
      </c>
      <c r="O1510" s="261">
        <v>1.5750004513964799E-2</v>
      </c>
      <c r="P1510" s="261">
        <v>6.3054178100597604E-3</v>
      </c>
    </row>
    <row r="1511" spans="1:16" x14ac:dyDescent="0.25">
      <c r="A1511" s="259">
        <v>2048</v>
      </c>
      <c r="B1511" s="259">
        <v>2009</v>
      </c>
      <c r="C1511" s="260" t="str">
        <f t="shared" si="23"/>
        <v>2048_2009</v>
      </c>
      <c r="D1511" s="261">
        <v>2.5300157632585144E-2</v>
      </c>
      <c r="E1511" s="261">
        <v>4.1095587924848229E-2</v>
      </c>
      <c r="F1511" s="261">
        <v>1.85227558783943E-2</v>
      </c>
      <c r="G1511" s="261">
        <v>6.1274565792030803E-3</v>
      </c>
      <c r="H1511" s="261">
        <v>3.5606790004751997E-2</v>
      </c>
      <c r="I1511" s="261">
        <v>3.2668978086629698E-2</v>
      </c>
      <c r="J1511" s="261">
        <v>5.9931479312704599E-3</v>
      </c>
      <c r="K1511" s="261">
        <v>2.6072061801263698E-4</v>
      </c>
      <c r="L1511" s="261">
        <v>2.0000005732018801E-3</v>
      </c>
      <c r="M1511" s="261">
        <v>2.0000005732018801E-3</v>
      </c>
      <c r="N1511" s="261">
        <v>1.5750004513964799E-2</v>
      </c>
      <c r="O1511" s="261">
        <v>1.5750004513964799E-2</v>
      </c>
      <c r="P1511" s="261">
        <v>6.2641314865224404E-3</v>
      </c>
    </row>
    <row r="1512" spans="1:16" x14ac:dyDescent="0.25">
      <c r="A1512" s="259">
        <v>2048</v>
      </c>
      <c r="B1512" s="259">
        <v>2010</v>
      </c>
      <c r="C1512" s="260" t="str">
        <f t="shared" si="23"/>
        <v>2048_2010</v>
      </c>
      <c r="D1512" s="261">
        <v>2.4013606617754226E-2</v>
      </c>
      <c r="E1512" s="261">
        <v>3.882726803394547E-2</v>
      </c>
      <c r="F1512" s="261">
        <v>1.85584061451981E-2</v>
      </c>
      <c r="G1512" s="261">
        <v>5.9122859945876698E-3</v>
      </c>
      <c r="H1512" s="261">
        <v>3.56544586008639E-2</v>
      </c>
      <c r="I1512" s="261">
        <v>3.2611219131451999E-2</v>
      </c>
      <c r="J1512" s="261">
        <v>5.9995829816354004E-3</v>
      </c>
      <c r="K1512" s="261">
        <v>3.17429584088475E-4</v>
      </c>
      <c r="L1512" s="261">
        <v>2.0000005732018801E-3</v>
      </c>
      <c r="M1512" s="261">
        <v>2.0000005732018801E-3</v>
      </c>
      <c r="N1512" s="261">
        <v>1.5750004513964799E-2</v>
      </c>
      <c r="O1512" s="261">
        <v>1.5750004513964799E-2</v>
      </c>
      <c r="P1512" s="261">
        <v>6.2708575013097701E-3</v>
      </c>
    </row>
    <row r="1513" spans="1:16" x14ac:dyDescent="0.25">
      <c r="A1513" s="259">
        <v>2048</v>
      </c>
      <c r="B1513" s="259">
        <v>2011</v>
      </c>
      <c r="C1513" s="260" t="str">
        <f t="shared" si="23"/>
        <v>2048_2011</v>
      </c>
      <c r="D1513" s="261">
        <v>2.4840273576618544E-2</v>
      </c>
      <c r="E1513" s="261">
        <v>4.0001654399400476E-2</v>
      </c>
      <c r="F1513" s="261">
        <v>1.8385906074749901E-2</v>
      </c>
      <c r="G1513" s="261">
        <v>6.3228868379504701E-3</v>
      </c>
      <c r="H1513" s="261">
        <v>3.5521021115925901E-2</v>
      </c>
      <c r="I1513" s="261">
        <v>3.1893908721855803E-2</v>
      </c>
      <c r="J1513" s="261">
        <v>5.9881971638846001E-3</v>
      </c>
      <c r="K1513" s="261">
        <v>4.3073806585917202E-4</v>
      </c>
      <c r="L1513" s="261">
        <v>2.0000005732018801E-3</v>
      </c>
      <c r="M1513" s="261">
        <v>2.0000005732018801E-3</v>
      </c>
      <c r="N1513" s="261">
        <v>1.5750004513964799E-2</v>
      </c>
      <c r="O1513" s="261">
        <v>1.5750004513964799E-2</v>
      </c>
      <c r="P1513" s="261">
        <v>6.2589568674040899E-3</v>
      </c>
    </row>
    <row r="1514" spans="1:16" x14ac:dyDescent="0.25">
      <c r="A1514" s="259">
        <v>2048</v>
      </c>
      <c r="B1514" s="259">
        <v>2012</v>
      </c>
      <c r="C1514" s="260" t="str">
        <f t="shared" si="23"/>
        <v>2048_2012</v>
      </c>
      <c r="D1514" s="261">
        <v>2.269609362194959E-2</v>
      </c>
      <c r="E1514" s="261">
        <v>3.6453337108441432E-2</v>
      </c>
      <c r="F1514" s="261">
        <v>1.83156637207341E-2</v>
      </c>
      <c r="G1514" s="261">
        <v>5.8316753218120698E-3</v>
      </c>
      <c r="H1514" s="261">
        <v>3.5458078169687199E-2</v>
      </c>
      <c r="I1514" s="261">
        <v>3.2409327897414603E-2</v>
      </c>
      <c r="J1514" s="261">
        <v>5.9836070495371402E-3</v>
      </c>
      <c r="K1514" s="261">
        <v>6.28812990879001E-4</v>
      </c>
      <c r="L1514" s="261">
        <v>2.0000005732018801E-3</v>
      </c>
      <c r="M1514" s="261">
        <v>2.0000005732018801E-3</v>
      </c>
      <c r="N1514" s="261">
        <v>1.5750004513964799E-2</v>
      </c>
      <c r="O1514" s="261">
        <v>1.5750004513964799E-2</v>
      </c>
      <c r="P1514" s="261">
        <v>6.2541592084541702E-3</v>
      </c>
    </row>
    <row r="1515" spans="1:16" x14ac:dyDescent="0.25">
      <c r="A1515" s="259">
        <v>2048</v>
      </c>
      <c r="B1515" s="259">
        <v>2013</v>
      </c>
      <c r="C1515" s="260" t="str">
        <f t="shared" si="23"/>
        <v>2048_2013</v>
      </c>
      <c r="D1515" s="261">
        <v>2.2004139336368009E-2</v>
      </c>
      <c r="E1515" s="261">
        <v>3.5331082336472315E-2</v>
      </c>
      <c r="F1515" s="261">
        <v>1.8032253843122601E-2</v>
      </c>
      <c r="G1515" s="261">
        <v>5.6123496113058098E-3</v>
      </c>
      <c r="H1515" s="261">
        <v>3.5176672735568702E-2</v>
      </c>
      <c r="I1515" s="261">
        <v>3.24035440625196E-2</v>
      </c>
      <c r="J1515" s="261">
        <v>5.9525534245293901E-3</v>
      </c>
      <c r="K1515" s="261">
        <v>9.4091733355932598E-4</v>
      </c>
      <c r="L1515" s="261">
        <v>2.0000005732018801E-3</v>
      </c>
      <c r="M1515" s="261">
        <v>2.0000005732018801E-3</v>
      </c>
      <c r="N1515" s="261">
        <v>1.5750004513964799E-2</v>
      </c>
      <c r="O1515" s="261">
        <v>1.5750004513964799E-2</v>
      </c>
      <c r="P1515" s="261">
        <v>6.2217014763219902E-3</v>
      </c>
    </row>
    <row r="1516" spans="1:16" x14ac:dyDescent="0.25">
      <c r="A1516" s="259">
        <v>2048</v>
      </c>
      <c r="B1516" s="259">
        <v>2014</v>
      </c>
      <c r="C1516" s="260" t="str">
        <f t="shared" si="23"/>
        <v>2048_2014</v>
      </c>
      <c r="D1516" s="261">
        <v>2.2111981287305696E-2</v>
      </c>
      <c r="E1516" s="261">
        <v>3.527402476154938E-2</v>
      </c>
      <c r="F1516" s="261">
        <v>1.8348909478271402E-2</v>
      </c>
      <c r="G1516" s="261">
        <v>5.7969296428726303E-3</v>
      </c>
      <c r="H1516" s="261">
        <v>3.5514697602763302E-2</v>
      </c>
      <c r="I1516" s="261">
        <v>3.1888909709925098E-2</v>
      </c>
      <c r="J1516" s="261">
        <v>5.9923662533841798E-3</v>
      </c>
      <c r="K1516" s="261">
        <v>1.31383911674013E-3</v>
      </c>
      <c r="L1516" s="261">
        <v>2.0000005732018801E-3</v>
      </c>
      <c r="M1516" s="261">
        <v>2.0000005732018801E-3</v>
      </c>
      <c r="N1516" s="261">
        <v>1.5750004513964799E-2</v>
      </c>
      <c r="O1516" s="261">
        <v>1.5750004513964799E-2</v>
      </c>
      <c r="P1516" s="261">
        <v>6.2633144646307903E-3</v>
      </c>
    </row>
    <row r="1517" spans="1:16" x14ac:dyDescent="0.25">
      <c r="A1517" s="259">
        <v>2048</v>
      </c>
      <c r="B1517" s="259">
        <v>2015</v>
      </c>
      <c r="C1517" s="260" t="str">
        <f t="shared" si="23"/>
        <v>2048_2015</v>
      </c>
      <c r="D1517" s="261">
        <v>2.164603649104508E-2</v>
      </c>
      <c r="E1517" s="261">
        <v>3.4531603163685871E-2</v>
      </c>
      <c r="F1517" s="261">
        <v>1.81729701731119E-2</v>
      </c>
      <c r="G1517" s="261">
        <v>5.6215014466167801E-3</v>
      </c>
      <c r="H1517" s="261">
        <v>3.5332506018582899E-2</v>
      </c>
      <c r="I1517" s="261">
        <v>3.1653414089281497E-2</v>
      </c>
      <c r="J1517" s="261">
        <v>5.9719653074616396E-3</v>
      </c>
      <c r="K1517" s="261">
        <v>1.6591155259822799E-3</v>
      </c>
      <c r="L1517" s="261">
        <v>2.0000005732018801E-3</v>
      </c>
      <c r="M1517" s="261">
        <v>2.0000005732018801E-3</v>
      </c>
      <c r="N1517" s="261">
        <v>1.5750004513964799E-2</v>
      </c>
      <c r="O1517" s="261">
        <v>1.5750004513964799E-2</v>
      </c>
      <c r="P1517" s="261">
        <v>6.2419910784614801E-3</v>
      </c>
    </row>
    <row r="1518" spans="1:16" x14ac:dyDescent="0.25">
      <c r="A1518" s="259">
        <v>2048</v>
      </c>
      <c r="B1518" s="259">
        <v>2016</v>
      </c>
      <c r="C1518" s="260" t="str">
        <f t="shared" si="23"/>
        <v>2048_2016</v>
      </c>
      <c r="D1518" s="261">
        <v>2.1188526965427841E-2</v>
      </c>
      <c r="E1518" s="261">
        <v>3.3422729072662236E-2</v>
      </c>
      <c r="F1518" s="261">
        <v>1.87620622898261E-2</v>
      </c>
      <c r="G1518" s="261">
        <v>5.5631879690815804E-3</v>
      </c>
      <c r="H1518" s="261">
        <v>3.5962986669940897E-2</v>
      </c>
      <c r="I1518" s="261">
        <v>3.12853073497237E-2</v>
      </c>
      <c r="J1518" s="261">
        <v>6.0470768377988999E-3</v>
      </c>
      <c r="K1518" s="261">
        <v>1.9096826373319799E-3</v>
      </c>
      <c r="L1518" s="261">
        <v>2.0000005732018801E-3</v>
      </c>
      <c r="M1518" s="261">
        <v>2.0000005732018801E-3</v>
      </c>
      <c r="N1518" s="261">
        <v>1.5750004513964799E-2</v>
      </c>
      <c r="O1518" s="261">
        <v>1.5750004513964799E-2</v>
      </c>
      <c r="P1518" s="261">
        <v>6.3204988188981098E-3</v>
      </c>
    </row>
    <row r="1519" spans="1:16" x14ac:dyDescent="0.25">
      <c r="A1519" s="259">
        <v>2048</v>
      </c>
      <c r="B1519" s="259">
        <v>2017</v>
      </c>
      <c r="C1519" s="260" t="str">
        <f t="shared" si="23"/>
        <v>2048_2017</v>
      </c>
      <c r="D1519" s="261">
        <v>2.0450245945123444E-2</v>
      </c>
      <c r="E1519" s="261">
        <v>3.2291227605583346E-2</v>
      </c>
      <c r="F1519" s="261">
        <v>1.8511178277463999E-2</v>
      </c>
      <c r="G1519" s="261">
        <v>5.5275773308920599E-3</v>
      </c>
      <c r="H1519" s="261">
        <v>3.5718475585590999E-2</v>
      </c>
      <c r="I1519" s="261">
        <v>3.1317464117215803E-2</v>
      </c>
      <c r="J1519" s="261">
        <v>6.0195867280942198E-3</v>
      </c>
      <c r="K1519" s="261">
        <v>2.04021079645597E-3</v>
      </c>
      <c r="L1519" s="261">
        <v>2.0000005732018801E-3</v>
      </c>
      <c r="M1519" s="261">
        <v>2.0000005732018801E-3</v>
      </c>
      <c r="N1519" s="261">
        <v>1.5750004513964799E-2</v>
      </c>
      <c r="O1519" s="261">
        <v>1.5750004513964799E-2</v>
      </c>
      <c r="P1519" s="261">
        <v>6.2917657284181404E-3</v>
      </c>
    </row>
    <row r="1520" spans="1:16" x14ac:dyDescent="0.25">
      <c r="A1520" s="259">
        <v>2048</v>
      </c>
      <c r="B1520" s="259">
        <v>2018</v>
      </c>
      <c r="C1520" s="260" t="str">
        <f t="shared" si="23"/>
        <v>2048_2018</v>
      </c>
      <c r="D1520" s="261">
        <v>1.9821063146288641E-2</v>
      </c>
      <c r="E1520" s="261">
        <v>3.1217853157158314E-2</v>
      </c>
      <c r="F1520" s="261">
        <v>1.84910434410713E-2</v>
      </c>
      <c r="G1520" s="261">
        <v>5.1189684414556904E-3</v>
      </c>
      <c r="H1520" s="261">
        <v>3.5698486630108398E-2</v>
      </c>
      <c r="I1520" s="261">
        <v>2.9788344204448401E-2</v>
      </c>
      <c r="J1520" s="261">
        <v>6.0173489099229101E-3</v>
      </c>
      <c r="K1520" s="261">
        <v>2.1242023243897702E-3</v>
      </c>
      <c r="L1520" s="261">
        <v>2.0000005732018801E-3</v>
      </c>
      <c r="M1520" s="261">
        <v>2.0000005732018801E-3</v>
      </c>
      <c r="N1520" s="261">
        <v>1.5750004513964799E-2</v>
      </c>
      <c r="O1520" s="261">
        <v>1.5750004513964799E-2</v>
      </c>
      <c r="P1520" s="261">
        <v>6.2894267260392997E-3</v>
      </c>
    </row>
    <row r="1521" spans="1:16" x14ac:dyDescent="0.25">
      <c r="A1521" s="259">
        <v>2048</v>
      </c>
      <c r="B1521" s="259">
        <v>2019</v>
      </c>
      <c r="C1521" s="260" t="str">
        <f t="shared" si="23"/>
        <v>2048_2019</v>
      </c>
      <c r="D1521" s="261">
        <v>1.9188949406739993E-2</v>
      </c>
      <c r="E1521" s="261">
        <v>3.0147847679229831E-2</v>
      </c>
      <c r="F1521" s="261">
        <v>1.8462252575637099E-2</v>
      </c>
      <c r="G1521" s="261">
        <v>4.7357212163320096E-3</v>
      </c>
      <c r="H1521" s="261">
        <v>3.5670592046907999E-2</v>
      </c>
      <c r="I1521" s="261">
        <v>2.8449519180178601E-2</v>
      </c>
      <c r="J1521" s="261">
        <v>6.0143929073569304E-3</v>
      </c>
      <c r="K1521" s="261">
        <v>2.0049038123724E-3</v>
      </c>
      <c r="L1521" s="261">
        <v>2.0000005732018801E-3</v>
      </c>
      <c r="M1521" s="261">
        <v>2.0000005732018801E-3</v>
      </c>
      <c r="N1521" s="261">
        <v>1.5750004513964799E-2</v>
      </c>
      <c r="O1521" s="261">
        <v>1.5750004513964799E-2</v>
      </c>
      <c r="P1521" s="261">
        <v>6.2863370661543497E-3</v>
      </c>
    </row>
    <row r="1522" spans="1:16" x14ac:dyDescent="0.25">
      <c r="A1522" s="259">
        <v>2048</v>
      </c>
      <c r="B1522" s="259">
        <v>2020</v>
      </c>
      <c r="C1522" s="260" t="str">
        <f t="shared" si="23"/>
        <v>2048_2020</v>
      </c>
      <c r="D1522" s="261">
        <v>1.8557937531901679E-2</v>
      </c>
      <c r="E1522" s="261">
        <v>2.9092553256901472E-2</v>
      </c>
      <c r="F1522" s="261">
        <v>1.8443712844164899E-2</v>
      </c>
      <c r="G1522" s="261">
        <v>4.29695628875727E-3</v>
      </c>
      <c r="H1522" s="261">
        <v>3.5654473244462602E-2</v>
      </c>
      <c r="I1522" s="261">
        <v>2.71579800249835E-2</v>
      </c>
      <c r="J1522" s="261">
        <v>6.01284282993279E-3</v>
      </c>
      <c r="K1522" s="261">
        <v>1.43767596776068E-3</v>
      </c>
      <c r="L1522" s="261">
        <v>2.0000005732018801E-3</v>
      </c>
      <c r="M1522" s="261">
        <v>2.0000005732018801E-3</v>
      </c>
      <c r="N1522" s="261">
        <v>1.5750004513964799E-2</v>
      </c>
      <c r="O1522" s="261">
        <v>1.5750004513964799E-2</v>
      </c>
      <c r="P1522" s="261">
        <v>6.2847169011074596E-3</v>
      </c>
    </row>
    <row r="1523" spans="1:16" x14ac:dyDescent="0.25">
      <c r="A1523" s="259">
        <v>2048</v>
      </c>
      <c r="B1523" s="259">
        <v>2021</v>
      </c>
      <c r="C1523" s="260" t="str">
        <f t="shared" si="23"/>
        <v>2048_2021</v>
      </c>
      <c r="D1523" s="261">
        <v>1.7927161771513361E-2</v>
      </c>
      <c r="E1523" s="261">
        <v>2.8042677356334769E-2</v>
      </c>
      <c r="F1523" s="261">
        <v>7.7840552629511398E-3</v>
      </c>
      <c r="G1523" s="261">
        <v>3.9002615007072599E-3</v>
      </c>
      <c r="H1523" s="261">
        <v>1.22621887404375E-2</v>
      </c>
      <c r="I1523" s="261">
        <v>2.68137228993473E-2</v>
      </c>
      <c r="J1523" s="261">
        <v>1.0018557977253401E-3</v>
      </c>
      <c r="K1523" s="261">
        <v>8.9273709928061704E-4</v>
      </c>
      <c r="L1523" s="261">
        <v>2.0000005732018801E-3</v>
      </c>
      <c r="M1523" s="261">
        <v>2.0000005732018801E-3</v>
      </c>
      <c r="N1523" s="261">
        <v>1.5750004513964799E-2</v>
      </c>
      <c r="O1523" s="261">
        <v>1.5750004513964799E-2</v>
      </c>
      <c r="P1523" s="261">
        <v>1.04715527122922E-3</v>
      </c>
    </row>
    <row r="1524" spans="1:16" x14ac:dyDescent="0.25">
      <c r="A1524" s="259">
        <v>2048</v>
      </c>
      <c r="B1524" s="259">
        <v>2022</v>
      </c>
      <c r="C1524" s="260" t="str">
        <f t="shared" si="23"/>
        <v>2048_2022</v>
      </c>
      <c r="D1524" s="261">
        <v>1.7278026801079826E-2</v>
      </c>
      <c r="E1524" s="261">
        <v>2.6970397983612775E-2</v>
      </c>
      <c r="F1524" s="261">
        <v>7.7672225890480099E-3</v>
      </c>
      <c r="G1524" s="261">
        <v>3.5592804220277302E-3</v>
      </c>
      <c r="H1524" s="261">
        <v>1.2244663326989799E-2</v>
      </c>
      <c r="I1524" s="261">
        <v>2.66496972980605E-2</v>
      </c>
      <c r="J1524" s="261">
        <v>1.0005774538769201E-3</v>
      </c>
      <c r="K1524" s="261">
        <v>8.9245526226141799E-4</v>
      </c>
      <c r="L1524" s="261">
        <v>2.0000005732018801E-3</v>
      </c>
      <c r="M1524" s="261">
        <v>2.0000005732018801E-3</v>
      </c>
      <c r="N1524" s="261">
        <v>1.5750004513964799E-2</v>
      </c>
      <c r="O1524" s="261">
        <v>1.5750004513964799E-2</v>
      </c>
      <c r="P1524" s="261">
        <v>1.04581912634454E-3</v>
      </c>
    </row>
    <row r="1525" spans="1:16" x14ac:dyDescent="0.25">
      <c r="A1525" s="259">
        <v>2048</v>
      </c>
      <c r="B1525" s="259">
        <v>2023</v>
      </c>
      <c r="C1525" s="260" t="str">
        <f t="shared" si="23"/>
        <v>2048_2023</v>
      </c>
      <c r="D1525" s="261">
        <v>1.6627907504389298E-2</v>
      </c>
      <c r="E1525" s="261">
        <v>2.5904424084693144E-2</v>
      </c>
      <c r="F1525" s="261">
        <v>7.7393962163678602E-3</v>
      </c>
      <c r="G1525" s="261">
        <v>3.1338356119086901E-3</v>
      </c>
      <c r="H1525" s="261">
        <v>1.22106713400037E-2</v>
      </c>
      <c r="I1525" s="261">
        <v>2.70561226493303E-2</v>
      </c>
      <c r="J1525" s="261">
        <v>9.9784978731279794E-4</v>
      </c>
      <c r="K1525" s="261">
        <v>8.9217604180165302E-4</v>
      </c>
      <c r="L1525" s="261">
        <v>2.0000005732018801E-3</v>
      </c>
      <c r="M1525" s="261">
        <v>2.0000005732018801E-3</v>
      </c>
      <c r="N1525" s="261">
        <v>1.5750004513964799E-2</v>
      </c>
      <c r="O1525" s="261">
        <v>1.5750004513964799E-2</v>
      </c>
      <c r="P1525" s="261">
        <v>1.04296812680223E-3</v>
      </c>
    </row>
    <row r="1526" spans="1:16" x14ac:dyDescent="0.25">
      <c r="A1526" s="259">
        <v>2048</v>
      </c>
      <c r="B1526" s="259">
        <v>2024</v>
      </c>
      <c r="C1526" s="260" t="str">
        <f t="shared" si="23"/>
        <v>2048_2024</v>
      </c>
      <c r="D1526" s="261">
        <v>1.5979732642787643E-2</v>
      </c>
      <c r="E1526" s="261">
        <v>2.4839008256466396E-2</v>
      </c>
      <c r="F1526" s="261">
        <v>7.6994503409127399E-3</v>
      </c>
      <c r="G1526" s="261">
        <v>2.6898175468332399E-3</v>
      </c>
      <c r="H1526" s="261">
        <v>1.2159448496506299E-2</v>
      </c>
      <c r="I1526" s="261">
        <v>2.8735016556692101E-2</v>
      </c>
      <c r="J1526" s="261">
        <v>9.9365378694684704E-4</v>
      </c>
      <c r="K1526" s="261">
        <v>8.9202681390335701E-4</v>
      </c>
      <c r="L1526" s="261">
        <v>2.0000005732018801E-3</v>
      </c>
      <c r="M1526" s="261">
        <v>2.0000005732018801E-3</v>
      </c>
      <c r="N1526" s="261">
        <v>1.5750004513964799E-2</v>
      </c>
      <c r="O1526" s="261">
        <v>1.5750004513964799E-2</v>
      </c>
      <c r="P1526" s="261">
        <v>1.0385824019192001E-3</v>
      </c>
    </row>
    <row r="1527" spans="1:16" x14ac:dyDescent="0.25">
      <c r="A1527" s="259">
        <v>2048</v>
      </c>
      <c r="B1527" s="259">
        <v>2025</v>
      </c>
      <c r="C1527" s="260" t="str">
        <f t="shared" si="23"/>
        <v>2048_2025</v>
      </c>
      <c r="D1527" s="261">
        <v>1.5331730602053813E-2</v>
      </c>
      <c r="E1527" s="261">
        <v>2.3776954942639136E-2</v>
      </c>
      <c r="F1527" s="261">
        <v>7.6484530625309504E-3</v>
      </c>
      <c r="G1527" s="261">
        <v>2.1884798145631098E-3</v>
      </c>
      <c r="H1527" s="261">
        <v>1.20927480647414E-2</v>
      </c>
      <c r="I1527" s="261">
        <v>3.1595835469860299E-2</v>
      </c>
      <c r="J1527" s="261">
        <v>9.88106142198036E-4</v>
      </c>
      <c r="K1527" s="261">
        <v>8.9198415984669303E-4</v>
      </c>
      <c r="L1527" s="261">
        <v>2.0000005732018801E-3</v>
      </c>
      <c r="M1527" s="261">
        <v>2.0000005732018801E-3</v>
      </c>
      <c r="N1527" s="261">
        <v>1.5750004513964799E-2</v>
      </c>
      <c r="O1527" s="261">
        <v>1.5750004513964799E-2</v>
      </c>
      <c r="P1527" s="261">
        <v>1.03278391729216E-3</v>
      </c>
    </row>
    <row r="1528" spans="1:16" x14ac:dyDescent="0.25">
      <c r="A1528" s="259">
        <v>2048</v>
      </c>
      <c r="B1528" s="259">
        <v>2026</v>
      </c>
      <c r="C1528" s="260" t="str">
        <f t="shared" si="23"/>
        <v>2048_2026</v>
      </c>
      <c r="D1528" s="261">
        <v>1.5332045193061142E-2</v>
      </c>
      <c r="E1528" s="261">
        <v>2.3737937792806078E-2</v>
      </c>
      <c r="F1528" s="261">
        <v>7.5832930920815798E-3</v>
      </c>
      <c r="G1528" s="261">
        <v>2.1780896068895202E-3</v>
      </c>
      <c r="H1528" s="261">
        <v>1.20073897557879E-2</v>
      </c>
      <c r="I1528" s="261">
        <v>3.1143316000478E-2</v>
      </c>
      <c r="J1528" s="261">
        <v>9.8101601386336502E-4</v>
      </c>
      <c r="K1528" s="261">
        <v>7.6140558908413503E-4</v>
      </c>
      <c r="L1528" s="261">
        <v>2.0000005732018801E-3</v>
      </c>
      <c r="M1528" s="261">
        <v>2.0000005732018801E-3</v>
      </c>
      <c r="N1528" s="261">
        <v>1.5750004513964799E-2</v>
      </c>
      <c r="O1528" s="261">
        <v>1.5750004513964799E-2</v>
      </c>
      <c r="P1528" s="261">
        <v>1.0253732048161701E-3</v>
      </c>
    </row>
    <row r="1529" spans="1:16" x14ac:dyDescent="0.25">
      <c r="A1529" s="259">
        <v>2048</v>
      </c>
      <c r="B1529" s="259">
        <v>2027</v>
      </c>
      <c r="C1529" s="260" t="str">
        <f t="shared" si="23"/>
        <v>2048_2027</v>
      </c>
      <c r="D1529" s="261">
        <v>1.5332320741733151E-2</v>
      </c>
      <c r="E1529" s="261">
        <v>2.3700958179604808E-2</v>
      </c>
      <c r="F1529" s="261">
        <v>7.5057948606524301E-3</v>
      </c>
      <c r="G1529" s="261">
        <v>2.1655207864738602E-3</v>
      </c>
      <c r="H1529" s="261">
        <v>1.1904834824675199E-2</v>
      </c>
      <c r="I1529" s="261">
        <v>3.0605341935135699E-2</v>
      </c>
      <c r="J1529" s="261">
        <v>9.7245475590110602E-4</v>
      </c>
      <c r="K1529" s="261">
        <v>6.0910326778613598E-4</v>
      </c>
      <c r="L1529" s="261">
        <v>2.0000005732018801E-3</v>
      </c>
      <c r="M1529" s="261">
        <v>2.0000005732018801E-3</v>
      </c>
      <c r="N1529" s="261">
        <v>1.5750004513964799E-2</v>
      </c>
      <c r="O1529" s="261">
        <v>1.5750004513964799E-2</v>
      </c>
      <c r="P1529" s="261">
        <v>1.01642484475888E-3</v>
      </c>
    </row>
    <row r="1530" spans="1:16" x14ac:dyDescent="0.25">
      <c r="A1530" s="259">
        <v>2048</v>
      </c>
      <c r="B1530" s="259">
        <v>2028</v>
      </c>
      <c r="C1530" s="260" t="str">
        <f t="shared" si="23"/>
        <v>2048_2028</v>
      </c>
      <c r="D1530" s="261">
        <v>1.5332984557581801E-2</v>
      </c>
      <c r="E1530" s="261">
        <v>2.3666426424927035E-2</v>
      </c>
      <c r="F1530" s="261">
        <v>7.4141744775804196E-3</v>
      </c>
      <c r="G1530" s="261">
        <v>2.1508237759480498E-3</v>
      </c>
      <c r="H1530" s="261">
        <v>1.17841650731199E-2</v>
      </c>
      <c r="I1530" s="261">
        <v>2.99848526586718E-2</v>
      </c>
      <c r="J1530" s="261">
        <v>9.6239742136658597E-4</v>
      </c>
      <c r="K1530" s="261">
        <v>4.78568125215571E-4</v>
      </c>
      <c r="L1530" s="261">
        <v>2.0000005732018801E-3</v>
      </c>
      <c r="M1530" s="261">
        <v>2.0000005732018801E-3</v>
      </c>
      <c r="N1530" s="261">
        <v>1.5750004513964799E-2</v>
      </c>
      <c r="O1530" s="261">
        <v>1.5750004513964799E-2</v>
      </c>
      <c r="P1530" s="261">
        <v>1.00591276218547E-3</v>
      </c>
    </row>
    <row r="1531" spans="1:16" x14ac:dyDescent="0.25">
      <c r="A1531" s="259">
        <v>2048</v>
      </c>
      <c r="B1531" s="259">
        <v>2029</v>
      </c>
      <c r="C1531" s="260" t="str">
        <f t="shared" si="23"/>
        <v>2048_2029</v>
      </c>
      <c r="D1531" s="261">
        <v>1.5333576693133535E-2</v>
      </c>
      <c r="E1531" s="261">
        <v>2.3633539859653534E-2</v>
      </c>
      <c r="F1531" s="261">
        <v>7.3091473763236599E-3</v>
      </c>
      <c r="G1531" s="261">
        <v>2.1338683777420999E-3</v>
      </c>
      <c r="H1531" s="261">
        <v>1.16455011795371E-2</v>
      </c>
      <c r="I1531" s="261">
        <v>2.92883267816429E-2</v>
      </c>
      <c r="J1531" s="261">
        <v>9.5083298976621005E-4</v>
      </c>
      <c r="K1531" s="261">
        <v>4.7854782892797299E-4</v>
      </c>
      <c r="L1531" s="261">
        <v>2.0000005732018801E-3</v>
      </c>
      <c r="M1531" s="261">
        <v>2.0000005732018801E-3</v>
      </c>
      <c r="N1531" s="261">
        <v>1.5750004513964799E-2</v>
      </c>
      <c r="O1531" s="261">
        <v>1.5750004513964799E-2</v>
      </c>
      <c r="P1531" s="261">
        <v>9.9382543830453507E-4</v>
      </c>
    </row>
    <row r="1532" spans="1:16" x14ac:dyDescent="0.25">
      <c r="A1532" s="259">
        <v>2048</v>
      </c>
      <c r="B1532" s="259">
        <v>2030</v>
      </c>
      <c r="C1532" s="260" t="str">
        <f t="shared" si="23"/>
        <v>2048_2030</v>
      </c>
      <c r="D1532" s="261">
        <v>1.5334916201723447E-2</v>
      </c>
      <c r="E1532" s="261">
        <v>2.3603107210707016E-2</v>
      </c>
      <c r="F1532" s="261">
        <v>7.19316738087132E-3</v>
      </c>
      <c r="G1532" s="261">
        <v>2.11502129879685E-3</v>
      </c>
      <c r="H1532" s="261">
        <v>1.1490834350219E-2</v>
      </c>
      <c r="I1532" s="261">
        <v>2.85221271899871E-2</v>
      </c>
      <c r="J1532" s="261">
        <v>9.3786268446018398E-4</v>
      </c>
      <c r="K1532" s="261">
        <v>4.7859696542025998E-4</v>
      </c>
      <c r="L1532" s="261">
        <v>2.0000005732018801E-3</v>
      </c>
      <c r="M1532" s="261">
        <v>2.0000005732018801E-3</v>
      </c>
      <c r="N1532" s="261">
        <v>1.5750004513964799E-2</v>
      </c>
      <c r="O1532" s="261">
        <v>1.5750004513964799E-2</v>
      </c>
      <c r="P1532" s="261">
        <v>9.8026867334744796E-4</v>
      </c>
    </row>
    <row r="1533" spans="1:16" x14ac:dyDescent="0.25">
      <c r="A1533" s="259">
        <v>2048</v>
      </c>
      <c r="B1533" s="259">
        <v>2031</v>
      </c>
      <c r="C1533" s="260" t="str">
        <f t="shared" si="23"/>
        <v>2048_2031</v>
      </c>
      <c r="D1533" s="261">
        <v>1.5335779549605685E-2</v>
      </c>
      <c r="E1533" s="261">
        <v>2.3573827964002137E-2</v>
      </c>
      <c r="F1533" s="261">
        <v>7.0628262421891502E-3</v>
      </c>
      <c r="G1533" s="261">
        <v>2.0937493248833401E-3</v>
      </c>
      <c r="H1533" s="261">
        <v>1.13170352411864E-2</v>
      </c>
      <c r="I1533" s="261">
        <v>2.7692356824223101E-2</v>
      </c>
      <c r="J1533" s="261">
        <v>9.2330763870692302E-4</v>
      </c>
      <c r="K1533" s="261">
        <v>4.7859635067543999E-4</v>
      </c>
      <c r="L1533" s="261">
        <v>2.0000005732018801E-3</v>
      </c>
      <c r="M1533" s="261">
        <v>2.0000005732018801E-3</v>
      </c>
      <c r="N1533" s="261">
        <v>1.5750004513964799E-2</v>
      </c>
      <c r="O1533" s="261">
        <v>1.5750004513964799E-2</v>
      </c>
      <c r="P1533" s="261">
        <v>9.6505551301228297E-4</v>
      </c>
    </row>
    <row r="1534" spans="1:16" x14ac:dyDescent="0.25">
      <c r="A1534" s="259">
        <v>2048</v>
      </c>
      <c r="B1534" s="259">
        <v>2032</v>
      </c>
      <c r="C1534" s="260" t="str">
        <f t="shared" si="23"/>
        <v>2048_2032</v>
      </c>
      <c r="D1534" s="261">
        <v>1.5336530170662005E-2</v>
      </c>
      <c r="E1534" s="261">
        <v>2.3545698835531322E-2</v>
      </c>
      <c r="F1534" s="261">
        <v>6.9177998575607798E-3</v>
      </c>
      <c r="G1534" s="261">
        <v>2.0701250387019001E-3</v>
      </c>
      <c r="H1534" s="261">
        <v>1.11242838057489E-2</v>
      </c>
      <c r="I1534" s="261">
        <v>2.68056311538219E-2</v>
      </c>
      <c r="J1534" s="261">
        <v>9.0719418995530404E-4</v>
      </c>
      <c r="K1534" s="261">
        <v>4.7856067830948101E-4</v>
      </c>
      <c r="L1534" s="261">
        <v>2.0000005732018801E-3</v>
      </c>
      <c r="M1534" s="261">
        <v>2.0000005732018801E-3</v>
      </c>
      <c r="N1534" s="261">
        <v>1.5750004513964799E-2</v>
      </c>
      <c r="O1534" s="261">
        <v>1.5750004513964799E-2</v>
      </c>
      <c r="P1534" s="261">
        <v>9.4821348561048601E-4</v>
      </c>
    </row>
    <row r="1535" spans="1:16" x14ac:dyDescent="0.25">
      <c r="A1535" s="259">
        <v>2048</v>
      </c>
      <c r="B1535" s="259">
        <v>2033</v>
      </c>
      <c r="C1535" s="260" t="str">
        <f t="shared" si="23"/>
        <v>2048_2033</v>
      </c>
      <c r="D1535" s="261">
        <v>1.5337125575704659E-2</v>
      </c>
      <c r="E1535" s="261">
        <v>2.3518609628412526E-2</v>
      </c>
      <c r="F1535" s="261">
        <v>6.7591420623832896E-3</v>
      </c>
      <c r="G1535" s="261">
        <v>2.0442116255956601E-3</v>
      </c>
      <c r="H1535" s="261">
        <v>1.0913324612705401E-2</v>
      </c>
      <c r="I1535" s="261">
        <v>2.5868881347201798E-2</v>
      </c>
      <c r="J1535" s="261">
        <v>8.8956062563715901E-4</v>
      </c>
      <c r="K1535" s="261">
        <v>4.7850607176226601E-4</v>
      </c>
      <c r="L1535" s="261">
        <v>2.0000005732018801E-3</v>
      </c>
      <c r="M1535" s="261">
        <v>2.0000005732018801E-3</v>
      </c>
      <c r="N1535" s="261">
        <v>1.5750004513964799E-2</v>
      </c>
      <c r="O1535" s="261">
        <v>1.5750004513964799E-2</v>
      </c>
      <c r="P1535" s="261">
        <v>9.2978260976165695E-4</v>
      </c>
    </row>
    <row r="1536" spans="1:16" x14ac:dyDescent="0.25">
      <c r="A1536" s="259">
        <v>2048</v>
      </c>
      <c r="B1536" s="259">
        <v>2034</v>
      </c>
      <c r="C1536" s="260" t="str">
        <f t="shared" si="23"/>
        <v>2048_2034</v>
      </c>
      <c r="D1536" s="261">
        <v>1.5337784667807089E-2</v>
      </c>
      <c r="E1536" s="261">
        <v>2.349295482546741E-2</v>
      </c>
      <c r="F1536" s="261">
        <v>6.5879417487321899E-3</v>
      </c>
      <c r="G1536" s="261">
        <v>2.0161630796313298E-3</v>
      </c>
      <c r="H1536" s="261">
        <v>1.06847317036867E-2</v>
      </c>
      <c r="I1536" s="261">
        <v>2.4889667138011998E-2</v>
      </c>
      <c r="J1536" s="261">
        <v>8.7042454894299302E-4</v>
      </c>
      <c r="K1536" s="261">
        <v>4.7845725974182202E-4</v>
      </c>
      <c r="L1536" s="261">
        <v>2.0000005732018801E-3</v>
      </c>
      <c r="M1536" s="261">
        <v>2.0000005732018801E-3</v>
      </c>
      <c r="N1536" s="261">
        <v>1.5750004513964799E-2</v>
      </c>
      <c r="O1536" s="261">
        <v>1.5750004513964799E-2</v>
      </c>
      <c r="P1536" s="261">
        <v>9.0978128459446304E-4</v>
      </c>
    </row>
    <row r="1537" spans="1:16" x14ac:dyDescent="0.25">
      <c r="A1537" s="259">
        <v>2048</v>
      </c>
      <c r="B1537" s="259">
        <v>2035</v>
      </c>
      <c r="C1537" s="260" t="str">
        <f t="shared" si="23"/>
        <v>2048_2035</v>
      </c>
      <c r="D1537" s="261">
        <v>1.5338543859036826E-2</v>
      </c>
      <c r="E1537" s="261">
        <v>2.3468500510300888E-2</v>
      </c>
      <c r="F1537" s="261">
        <v>6.4040513106290303E-3</v>
      </c>
      <c r="G1537" s="261">
        <v>1.9859809762597502E-3</v>
      </c>
      <c r="H1537" s="261">
        <v>1.0438791443417601E-2</v>
      </c>
      <c r="I1537" s="261">
        <v>2.38751618377556E-2</v>
      </c>
      <c r="J1537" s="261">
        <v>8.4981655827118599E-4</v>
      </c>
      <c r="K1537" s="261">
        <v>4.7842031697975502E-4</v>
      </c>
      <c r="L1537" s="261">
        <v>2.0000005732018801E-3</v>
      </c>
      <c r="M1537" s="261">
        <v>2.0000005732018801E-3</v>
      </c>
      <c r="N1537" s="261">
        <v>1.5750004513964799E-2</v>
      </c>
      <c r="O1537" s="261">
        <v>1.5750004513964799E-2</v>
      </c>
      <c r="P1537" s="261">
        <v>8.8824149203108201E-4</v>
      </c>
    </row>
    <row r="1538" spans="1:16" x14ac:dyDescent="0.25">
      <c r="A1538" s="259">
        <v>2048</v>
      </c>
      <c r="B1538" s="259">
        <v>2036</v>
      </c>
      <c r="C1538" s="260" t="str">
        <f t="shared" si="23"/>
        <v>2048_2036</v>
      </c>
      <c r="D1538" s="261">
        <v>1.5339598868001627E-2</v>
      </c>
      <c r="E1538" s="261">
        <v>2.3445241518022474E-2</v>
      </c>
      <c r="F1538" s="261">
        <v>6.2077813739039303E-3</v>
      </c>
      <c r="G1538" s="261">
        <v>1.9536806454042402E-3</v>
      </c>
      <c r="H1538" s="261">
        <v>1.01754806141392E-2</v>
      </c>
      <c r="I1538" s="261">
        <v>2.2833003138208002E-2</v>
      </c>
      <c r="J1538" s="261">
        <v>8.2772623386021405E-4</v>
      </c>
      <c r="K1538" s="261">
        <v>4.7840292750027602E-4</v>
      </c>
      <c r="L1538" s="261">
        <v>2.0000005732018801E-3</v>
      </c>
      <c r="M1538" s="261">
        <v>2.0000005732018801E-3</v>
      </c>
      <c r="N1538" s="261">
        <v>1.5750004513964799E-2</v>
      </c>
      <c r="O1538" s="261">
        <v>1.5750004513964799E-2</v>
      </c>
      <c r="P1538" s="261">
        <v>8.6515234117460896E-4</v>
      </c>
    </row>
    <row r="1539" spans="1:16" x14ac:dyDescent="0.25">
      <c r="A1539" s="259">
        <v>2048</v>
      </c>
      <c r="B1539" s="259">
        <v>2037</v>
      </c>
      <c r="C1539" s="260" t="str">
        <f t="shared" si="23"/>
        <v>2048_2037</v>
      </c>
      <c r="D1539" s="261">
        <v>1.5340588543499433E-2</v>
      </c>
      <c r="E1539" s="261">
        <v>2.342284818911395E-2</v>
      </c>
      <c r="F1539" s="261">
        <v>5.9982977908296297E-3</v>
      </c>
      <c r="G1539" s="261">
        <v>1.91918560452081E-3</v>
      </c>
      <c r="H1539" s="261">
        <v>9.8943676485971094E-3</v>
      </c>
      <c r="I1539" s="261">
        <v>2.1769919032595501E-2</v>
      </c>
      <c r="J1539" s="261">
        <v>8.0414334245809704E-4</v>
      </c>
      <c r="K1539" s="261">
        <v>4.7838006524645899E-4</v>
      </c>
      <c r="L1539" s="261">
        <v>2.0000005732018801E-3</v>
      </c>
      <c r="M1539" s="261">
        <v>2.0000005732018801E-3</v>
      </c>
      <c r="N1539" s="261">
        <v>1.5750004513964799E-2</v>
      </c>
      <c r="O1539" s="261">
        <v>1.5750004513964799E-2</v>
      </c>
      <c r="P1539" s="261">
        <v>8.4050313607081796E-4</v>
      </c>
    </row>
    <row r="1540" spans="1:16" x14ac:dyDescent="0.25">
      <c r="A1540" s="259">
        <v>2048</v>
      </c>
      <c r="B1540" s="259">
        <v>2038</v>
      </c>
      <c r="C1540" s="260" t="str">
        <f t="shared" si="23"/>
        <v>2048_2038</v>
      </c>
      <c r="D1540" s="261">
        <v>1.5341741987176666E-2</v>
      </c>
      <c r="E1540" s="261">
        <v>2.3401895081085172E-2</v>
      </c>
      <c r="F1540" s="261">
        <v>5.7773583653985402E-3</v>
      </c>
      <c r="G1540" s="261">
        <v>1.88266582659229E-3</v>
      </c>
      <c r="H1540" s="261">
        <v>9.5965186422722198E-3</v>
      </c>
      <c r="I1540" s="261">
        <v>2.0694194860564299E-2</v>
      </c>
      <c r="J1540" s="261">
        <v>7.7910095359762395E-4</v>
      </c>
      <c r="K1540" s="261">
        <v>4.7839273484879202E-4</v>
      </c>
      <c r="L1540" s="261">
        <v>2.0000005732018801E-3</v>
      </c>
      <c r="M1540" s="261">
        <v>2.0000005732018801E-3</v>
      </c>
      <c r="N1540" s="261">
        <v>1.5750004513964799E-2</v>
      </c>
      <c r="O1540" s="261">
        <v>1.5750004513964799E-2</v>
      </c>
      <c r="P1540" s="261">
        <v>8.1432844151003005E-4</v>
      </c>
    </row>
    <row r="1541" spans="1:16" x14ac:dyDescent="0.25">
      <c r="A1541" s="259">
        <v>2048</v>
      </c>
      <c r="B1541" s="259">
        <v>2039</v>
      </c>
      <c r="C1541" s="260" t="str">
        <f t="shared" si="23"/>
        <v>2048_2039</v>
      </c>
      <c r="D1541" s="261">
        <v>1.5343409537918953E-2</v>
      </c>
      <c r="E1541" s="261">
        <v>2.3382290483103526E-2</v>
      </c>
      <c r="F1541" s="261">
        <v>5.5448882240922903E-3</v>
      </c>
      <c r="G1541" s="261">
        <v>1.84419457084155E-3</v>
      </c>
      <c r="H1541" s="261">
        <v>9.2822335790912897E-3</v>
      </c>
      <c r="I1541" s="261">
        <v>1.9612201399594499E-2</v>
      </c>
      <c r="J1541" s="261">
        <v>7.5263376650306398E-4</v>
      </c>
      <c r="K1541" s="261">
        <v>4.7846343246311202E-4</v>
      </c>
      <c r="L1541" s="261">
        <v>2.0000005732018801E-3</v>
      </c>
      <c r="M1541" s="261">
        <v>2.0000005732018801E-3</v>
      </c>
      <c r="N1541" s="261">
        <v>1.5750004513964799E-2</v>
      </c>
      <c r="O1541" s="261">
        <v>1.5750004513964799E-2</v>
      </c>
      <c r="P1541" s="261">
        <v>7.8666452566145703E-4</v>
      </c>
    </row>
    <row r="1542" spans="1:16" x14ac:dyDescent="0.25">
      <c r="A1542" s="259">
        <v>2048</v>
      </c>
      <c r="B1542" s="259">
        <v>2040</v>
      </c>
      <c r="C1542" s="260" t="str">
        <f t="shared" si="23"/>
        <v>2048_2040</v>
      </c>
      <c r="D1542" s="261">
        <v>1.5343395236362696E-2</v>
      </c>
      <c r="E1542" s="261">
        <v>2.3362092228113092E-2</v>
      </c>
      <c r="F1542" s="261">
        <v>5.2954667100978802E-3</v>
      </c>
      <c r="G1542" s="261">
        <v>1.8029452599559201E-3</v>
      </c>
      <c r="H1542" s="261">
        <v>8.9466948878084897E-3</v>
      </c>
      <c r="I1542" s="261">
        <v>1.8530139290925E-2</v>
      </c>
      <c r="J1542" s="261">
        <v>7.2447924170829703E-4</v>
      </c>
      <c r="K1542" s="261">
        <v>4.7836904658887E-4</v>
      </c>
      <c r="L1542" s="261">
        <v>2.0000005732018801E-3</v>
      </c>
      <c r="M1542" s="261">
        <v>2.0000005732018801E-3</v>
      </c>
      <c r="N1542" s="261">
        <v>1.5750004513964799E-2</v>
      </c>
      <c r="O1542" s="261">
        <v>1.5750004513964799E-2</v>
      </c>
      <c r="P1542" s="261">
        <v>7.57236978189325E-4</v>
      </c>
    </row>
    <row r="1543" spans="1:16" x14ac:dyDescent="0.25">
      <c r="A1543" s="259">
        <v>2048</v>
      </c>
      <c r="B1543" s="259">
        <v>2041</v>
      </c>
      <c r="C1543" s="260" t="str">
        <f t="shared" si="23"/>
        <v>2048_2041</v>
      </c>
      <c r="D1543" s="261">
        <v>1.5344324373466832E-2</v>
      </c>
      <c r="E1543" s="261">
        <v>2.3352482710748544E-2</v>
      </c>
      <c r="F1543" s="261">
        <v>5.0365813074740098E-3</v>
      </c>
      <c r="G1543" s="261">
        <v>1.7605839694915101E-3</v>
      </c>
      <c r="H1543" s="261">
        <v>8.5964019982681592E-3</v>
      </c>
      <c r="I1543" s="261">
        <v>1.74596896977877E-2</v>
      </c>
      <c r="J1543" s="261">
        <v>6.9498202612350095E-4</v>
      </c>
      <c r="K1543" s="261">
        <v>4.7840062606973102E-4</v>
      </c>
      <c r="L1543" s="261">
        <v>2.0000005732018801E-3</v>
      </c>
      <c r="M1543" s="261">
        <v>2.0000005732018801E-3</v>
      </c>
      <c r="N1543" s="261">
        <v>1.5750004513964799E-2</v>
      </c>
      <c r="O1543" s="261">
        <v>1.5750004513964799E-2</v>
      </c>
      <c r="P1543" s="261">
        <v>7.2640602940773902E-4</v>
      </c>
    </row>
    <row r="1544" spans="1:16" x14ac:dyDescent="0.25">
      <c r="A1544" s="259">
        <v>2048</v>
      </c>
      <c r="B1544" s="259">
        <v>2042</v>
      </c>
      <c r="C1544" s="260" t="str">
        <f t="shared" si="23"/>
        <v>2048_2042</v>
      </c>
      <c r="D1544" s="261">
        <v>1.5344119032982675E-2</v>
      </c>
      <c r="E1544" s="261">
        <v>2.3342466428145237E-2</v>
      </c>
      <c r="F1544" s="261">
        <v>4.7621136614081098E-3</v>
      </c>
      <c r="G1544" s="261">
        <v>1.7155845409870399E-3</v>
      </c>
      <c r="H1544" s="261">
        <v>8.2259468202577294E-3</v>
      </c>
      <c r="I1544" s="261">
        <v>1.64013918968299E-2</v>
      </c>
      <c r="J1544" s="261">
        <v>6.6385184352265301E-4</v>
      </c>
      <c r="K1544" s="261">
        <v>4.7831207926351301E-4</v>
      </c>
      <c r="L1544" s="261">
        <v>2.0000005732018801E-3</v>
      </c>
      <c r="M1544" s="261">
        <v>2.0000005732018801E-3</v>
      </c>
      <c r="N1544" s="261">
        <v>1.5750004513964799E-2</v>
      </c>
      <c r="O1544" s="261">
        <v>1.5750004513964799E-2</v>
      </c>
      <c r="P1544" s="261">
        <v>6.9386827808781996E-4</v>
      </c>
    </row>
    <row r="1545" spans="1:16" x14ac:dyDescent="0.25">
      <c r="A1545" s="259">
        <v>2048</v>
      </c>
      <c r="B1545" s="259">
        <v>2043</v>
      </c>
      <c r="C1545" s="260" t="str">
        <f t="shared" si="23"/>
        <v>2048_2043</v>
      </c>
      <c r="D1545" s="261">
        <v>1.5346337910184154E-2</v>
      </c>
      <c r="E1545" s="261">
        <v>2.3335796579897542E-2</v>
      </c>
      <c r="F1545" s="261">
        <v>4.4801867582085503E-3</v>
      </c>
      <c r="G1545" s="261">
        <v>1.66926933109554E-3</v>
      </c>
      <c r="H1545" s="261">
        <v>7.8426443103691897E-3</v>
      </c>
      <c r="I1545" s="261">
        <v>1.53613109797792E-2</v>
      </c>
      <c r="J1545" s="261">
        <v>6.3147991306500501E-4</v>
      </c>
      <c r="K1545" s="261">
        <v>4.7847773364258998E-4</v>
      </c>
      <c r="L1545" s="261">
        <v>2.0000005732018801E-3</v>
      </c>
      <c r="M1545" s="261">
        <v>2.0000005732018801E-3</v>
      </c>
      <c r="N1545" s="261">
        <v>1.5750004513964799E-2</v>
      </c>
      <c r="O1545" s="261">
        <v>1.5750004513964799E-2</v>
      </c>
      <c r="P1545" s="261">
        <v>6.6003263258319195E-4</v>
      </c>
    </row>
    <row r="1546" spans="1:16" x14ac:dyDescent="0.25">
      <c r="A1546" s="259">
        <v>2048</v>
      </c>
      <c r="B1546" s="259">
        <v>2044</v>
      </c>
      <c r="C1546" s="260" t="str">
        <f t="shared" si="23"/>
        <v>2048_2044</v>
      </c>
      <c r="D1546" s="261">
        <v>1.5348266196233981E-2</v>
      </c>
      <c r="E1546" s="261">
        <v>2.3329948598272109E-2</v>
      </c>
      <c r="F1546" s="261">
        <v>4.1845817302692398E-3</v>
      </c>
      <c r="G1546" s="261">
        <v>1.62069006038682E-3</v>
      </c>
      <c r="H1546" s="261">
        <v>7.44104127408268E-3</v>
      </c>
      <c r="I1546" s="261">
        <v>1.43436331984379E-2</v>
      </c>
      <c r="J1546" s="261">
        <v>5.9757864014613096E-4</v>
      </c>
      <c r="K1546" s="261">
        <v>4.78625819763615E-4</v>
      </c>
      <c r="L1546" s="261">
        <v>2.0000005732018801E-3</v>
      </c>
      <c r="M1546" s="261">
        <v>2.0000005732018801E-3</v>
      </c>
      <c r="N1546" s="261">
        <v>1.5750004513964799E-2</v>
      </c>
      <c r="O1546" s="261">
        <v>1.5750004513964799E-2</v>
      </c>
      <c r="P1546" s="261">
        <v>6.2459849453759596E-4</v>
      </c>
    </row>
    <row r="1547" spans="1:16" x14ac:dyDescent="0.25">
      <c r="A1547" s="259">
        <v>2048</v>
      </c>
      <c r="B1547" s="259">
        <v>2045</v>
      </c>
      <c r="C1547" s="260" t="str">
        <f t="shared" si="23"/>
        <v>2048_2045</v>
      </c>
      <c r="D1547" s="261">
        <v>1.5355594553018121E-2</v>
      </c>
      <c r="E1547" s="261">
        <v>2.3330672072144905E-2</v>
      </c>
      <c r="F1547" s="261">
        <v>3.88475061394415E-3</v>
      </c>
      <c r="G1547" s="261">
        <v>1.57161207838478E-3</v>
      </c>
      <c r="H1547" s="261">
        <v>7.0299146414471497E-3</v>
      </c>
      <c r="I1547" s="261">
        <v>1.33539398306247E-2</v>
      </c>
      <c r="J1547" s="261">
        <v>5.6260529086663903E-4</v>
      </c>
      <c r="K1547" s="261">
        <v>4.7930144789997098E-4</v>
      </c>
      <c r="L1547" s="261">
        <v>2.0000005732018801E-3</v>
      </c>
      <c r="M1547" s="261">
        <v>2.0000005732018801E-3</v>
      </c>
      <c r="N1547" s="261">
        <v>1.5750004513964799E-2</v>
      </c>
      <c r="O1547" s="261">
        <v>1.5750004513964799E-2</v>
      </c>
      <c r="P1547" s="261">
        <v>5.8804380559562505E-4</v>
      </c>
    </row>
    <row r="1548" spans="1:16" x14ac:dyDescent="0.25">
      <c r="A1548" s="259">
        <v>2048</v>
      </c>
      <c r="B1548" s="259">
        <v>2046</v>
      </c>
      <c r="C1548" s="260" t="str">
        <f t="shared" si="23"/>
        <v>2048_2046</v>
      </c>
      <c r="D1548" s="261">
        <v>1.537457379278245E-2</v>
      </c>
      <c r="E1548" s="261">
        <v>2.3343337326178461E-2</v>
      </c>
      <c r="F1548" s="261">
        <v>3.5871319718086001E-3</v>
      </c>
      <c r="G1548" s="261">
        <v>1.5235562402898201E-3</v>
      </c>
      <c r="H1548" s="261">
        <v>6.6162295934629901E-3</v>
      </c>
      <c r="I1548" s="261">
        <v>1.23968449800977E-2</v>
      </c>
      <c r="J1548" s="261">
        <v>5.2692946623939104E-4</v>
      </c>
      <c r="K1548" s="261">
        <v>4.8108650018151798E-4</v>
      </c>
      <c r="L1548" s="261">
        <v>2.0000005732018801E-3</v>
      </c>
      <c r="M1548" s="261">
        <v>2.0000005732018801E-3</v>
      </c>
      <c r="N1548" s="261">
        <v>1.5750004513964799E-2</v>
      </c>
      <c r="O1548" s="261">
        <v>1.5750004513964799E-2</v>
      </c>
      <c r="P1548" s="261">
        <v>5.5075487848786002E-4</v>
      </c>
    </row>
    <row r="1549" spans="1:16" x14ac:dyDescent="0.25">
      <c r="A1549" s="259">
        <v>2048</v>
      </c>
      <c r="B1549" s="259">
        <v>2047</v>
      </c>
      <c r="C1549" s="260" t="str">
        <f t="shared" si="23"/>
        <v>2048_2047</v>
      </c>
      <c r="D1549" s="261">
        <v>1.5404509590772096E-2</v>
      </c>
      <c r="E1549" s="261">
        <v>2.3363952798080893E-2</v>
      </c>
      <c r="F1549" s="261">
        <v>3.2831226517662901E-3</v>
      </c>
      <c r="G1549" s="261">
        <v>1.4752182278704601E-3</v>
      </c>
      <c r="H1549" s="261">
        <v>6.1932154078788802E-3</v>
      </c>
      <c r="I1549" s="261">
        <v>1.1475364825066401E-2</v>
      </c>
      <c r="J1549" s="261">
        <v>4.9019602578066995E-4</v>
      </c>
      <c r="K1549" s="261">
        <v>4.8380191176673997E-4</v>
      </c>
      <c r="L1549" s="261">
        <v>2.0000005732018801E-3</v>
      </c>
      <c r="M1549" s="261">
        <v>2.0000005732018801E-3</v>
      </c>
      <c r="N1549" s="261">
        <v>1.5750004513964799E-2</v>
      </c>
      <c r="O1549" s="261">
        <v>1.5750004513964799E-2</v>
      </c>
      <c r="P1549" s="261">
        <v>5.1236051485382397E-4</v>
      </c>
    </row>
    <row r="1550" spans="1:16" x14ac:dyDescent="0.25">
      <c r="A1550" s="259">
        <v>2048</v>
      </c>
      <c r="B1550" s="259">
        <v>2048</v>
      </c>
      <c r="C1550" s="260" t="str">
        <f t="shared" si="23"/>
        <v>2048_2048</v>
      </c>
      <c r="D1550" s="261">
        <v>1.5444439985361385E-2</v>
      </c>
      <c r="E1550" s="261">
        <v>2.3393200836991705E-2</v>
      </c>
      <c r="F1550" s="261">
        <v>2.9682360281507998E-3</v>
      </c>
      <c r="G1550" s="261">
        <v>1.42634594512245E-3</v>
      </c>
      <c r="H1550" s="261">
        <v>5.7574253704731201E-3</v>
      </c>
      <c r="I1550" s="261">
        <v>1.05911471338558E-2</v>
      </c>
      <c r="J1550" s="261">
        <v>4.52206973586042E-4</v>
      </c>
      <c r="K1550" s="261">
        <v>4.8739009699785298E-4</v>
      </c>
      <c r="L1550" s="261">
        <v>2.0000005732018801E-3</v>
      </c>
      <c r="M1550" s="261">
        <v>2.0000005732018801E-3</v>
      </c>
      <c r="N1550" s="261">
        <v>1.5750004513964799E-2</v>
      </c>
      <c r="O1550" s="261">
        <v>1.5750004513964799E-2</v>
      </c>
      <c r="P1550" s="261">
        <v>4.7265376629287699E-4</v>
      </c>
    </row>
    <row r="1551" spans="1:16" x14ac:dyDescent="0.25">
      <c r="A1551" s="259">
        <v>2049</v>
      </c>
      <c r="B1551" s="259">
        <v>2005</v>
      </c>
      <c r="C1551" s="260" t="str">
        <f t="shared" si="23"/>
        <v>2049_2005</v>
      </c>
      <c r="D1551" s="261">
        <v>2.7129513901384072E-2</v>
      </c>
      <c r="E1551" s="261">
        <v>4.5212325061589835E-2</v>
      </c>
      <c r="F1551" s="261">
        <v>8.9155536080332901E-2</v>
      </c>
      <c r="G1551" s="261">
        <v>7.3507312549875199E-3</v>
      </c>
      <c r="H1551" s="261">
        <v>1.71514777668566</v>
      </c>
      <c r="I1551" s="261">
        <v>3.4497924853420903E-2</v>
      </c>
      <c r="J1551" s="261">
        <v>5.22223257872724E-2</v>
      </c>
      <c r="K1551" s="261">
        <v>2.0313200718339401E-4</v>
      </c>
      <c r="L1551" s="261">
        <v>2.0000005732018801E-3</v>
      </c>
      <c r="M1551" s="261">
        <v>2.0000005732018801E-3</v>
      </c>
      <c r="N1551" s="261">
        <v>1.5750004513964799E-2</v>
      </c>
      <c r="O1551" s="261">
        <v>1.5750004513964799E-2</v>
      </c>
      <c r="P1551" s="261">
        <v>5.4583587626234199E-2</v>
      </c>
    </row>
    <row r="1552" spans="1:16" x14ac:dyDescent="0.25">
      <c r="A1552" s="259">
        <v>2049</v>
      </c>
      <c r="B1552" s="259">
        <v>2006</v>
      </c>
      <c r="C1552" s="260" t="str">
        <f t="shared" si="23"/>
        <v>2049_2006</v>
      </c>
      <c r="D1552" s="261">
        <v>2.7585276792736306E-2</v>
      </c>
      <c r="E1552" s="261">
        <v>4.5477813373565289E-2</v>
      </c>
      <c r="F1552" s="261">
        <v>8.9066977012036502E-2</v>
      </c>
      <c r="G1552" s="261">
        <v>6.5288532540202599E-3</v>
      </c>
      <c r="H1552" s="261">
        <v>1.71372083720401</v>
      </c>
      <c r="I1552" s="261">
        <v>2.9760406079673299E-2</v>
      </c>
      <c r="J1552" s="261">
        <v>5.21704528389473E-2</v>
      </c>
      <c r="K1552" s="261">
        <v>2.02942007319294E-4</v>
      </c>
      <c r="L1552" s="261">
        <v>2.0000005732018801E-3</v>
      </c>
      <c r="M1552" s="261">
        <v>2.0000005732018801E-3</v>
      </c>
      <c r="N1552" s="261">
        <v>1.5750004513964799E-2</v>
      </c>
      <c r="O1552" s="261">
        <v>1.5750004513964799E-2</v>
      </c>
      <c r="P1552" s="261">
        <v>5.4529369213368699E-2</v>
      </c>
    </row>
    <row r="1553" spans="1:16" x14ac:dyDescent="0.25">
      <c r="A1553" s="259">
        <v>2049</v>
      </c>
      <c r="B1553" s="259">
        <v>2007</v>
      </c>
      <c r="C1553" s="260" t="str">
        <f t="shared" si="23"/>
        <v>2049_2007</v>
      </c>
      <c r="D1553" s="261">
        <v>2.6447890372155152E-2</v>
      </c>
      <c r="E1553" s="261">
        <v>4.3866338085641922E-2</v>
      </c>
      <c r="F1553" s="261">
        <v>8.8377950810619998E-2</v>
      </c>
      <c r="G1553" s="261">
        <v>6.6776204097246704E-3</v>
      </c>
      <c r="H1553" s="261">
        <v>1.7065083040946101</v>
      </c>
      <c r="I1553" s="261">
        <v>3.3057145675247701E-2</v>
      </c>
      <c r="J1553" s="261">
        <v>5.1766859833416903E-2</v>
      </c>
      <c r="K1553" s="261">
        <v>2.0317871702189101E-4</v>
      </c>
      <c r="L1553" s="261">
        <v>2.0000005732018801E-3</v>
      </c>
      <c r="M1553" s="261">
        <v>2.0000005732018801E-3</v>
      </c>
      <c r="N1553" s="261">
        <v>1.5750004513964799E-2</v>
      </c>
      <c r="O1553" s="261">
        <v>1.5750004513964799E-2</v>
      </c>
      <c r="P1553" s="261">
        <v>5.4107527523045602E-2</v>
      </c>
    </row>
    <row r="1554" spans="1:16" x14ac:dyDescent="0.25">
      <c r="A1554" s="259">
        <v>2049</v>
      </c>
      <c r="B1554" s="259">
        <v>2008</v>
      </c>
      <c r="C1554" s="260" t="str">
        <f t="shared" si="23"/>
        <v>2049_2008</v>
      </c>
      <c r="D1554" s="261">
        <v>2.5877770211699805E-2</v>
      </c>
      <c r="E1554" s="261">
        <v>4.237321513979829E-2</v>
      </c>
      <c r="F1554" s="261">
        <v>1.8688724568828499E-2</v>
      </c>
      <c r="G1554" s="261">
        <v>6.3540807701167202E-3</v>
      </c>
      <c r="H1554" s="261">
        <v>3.5907238640306503E-2</v>
      </c>
      <c r="I1554" s="261">
        <v>3.3526909646215797E-2</v>
      </c>
      <c r="J1554" s="261">
        <v>6.0330450698828399E-3</v>
      </c>
      <c r="K1554" s="261">
        <v>2.3193260915138901E-4</v>
      </c>
      <c r="L1554" s="261">
        <v>2.0000005732018801E-3</v>
      </c>
      <c r="M1554" s="261">
        <v>2.0000005732018801E-3</v>
      </c>
      <c r="N1554" s="261">
        <v>1.5750004513964799E-2</v>
      </c>
      <c r="O1554" s="261">
        <v>1.5750004513964799E-2</v>
      </c>
      <c r="P1554" s="261">
        <v>6.3058325967019404E-3</v>
      </c>
    </row>
    <row r="1555" spans="1:16" x14ac:dyDescent="0.25">
      <c r="A1555" s="259">
        <v>2049</v>
      </c>
      <c r="B1555" s="259">
        <v>2009</v>
      </c>
      <c r="C1555" s="260" t="str">
        <f t="shared" si="23"/>
        <v>2049_2009</v>
      </c>
      <c r="D1555" s="261">
        <v>2.5302273004755745E-2</v>
      </c>
      <c r="E1555" s="261">
        <v>4.129192521679402E-2</v>
      </c>
      <c r="F1555" s="261">
        <v>1.85414639258333E-2</v>
      </c>
      <c r="G1555" s="261">
        <v>6.1278799068667303E-3</v>
      </c>
      <c r="H1555" s="261">
        <v>3.5614411370957097E-2</v>
      </c>
      <c r="I1555" s="261">
        <v>3.2673658933529498E-2</v>
      </c>
      <c r="J1555" s="261">
        <v>5.9928336512928802E-3</v>
      </c>
      <c r="K1555" s="261">
        <v>2.6070873178067898E-4</v>
      </c>
      <c r="L1555" s="261">
        <v>2.0000005732018801E-3</v>
      </c>
      <c r="M1555" s="261">
        <v>2.0000005732018801E-3</v>
      </c>
      <c r="N1555" s="261">
        <v>1.5750004513964799E-2</v>
      </c>
      <c r="O1555" s="261">
        <v>1.5750004513964799E-2</v>
      </c>
      <c r="P1555" s="261">
        <v>6.2638029961988697E-3</v>
      </c>
    </row>
    <row r="1556" spans="1:16" x14ac:dyDescent="0.25">
      <c r="A1556" s="259">
        <v>2049</v>
      </c>
      <c r="B1556" s="259">
        <v>2010</v>
      </c>
      <c r="C1556" s="260" t="str">
        <f t="shared" si="23"/>
        <v>2049_2010</v>
      </c>
      <c r="D1556" s="261">
        <v>2.401271782759317E-2</v>
      </c>
      <c r="E1556" s="261">
        <v>3.8999855057724291E-2</v>
      </c>
      <c r="F1556" s="261">
        <v>1.85615080479395E-2</v>
      </c>
      <c r="G1556" s="261">
        <v>5.91092488465689E-3</v>
      </c>
      <c r="H1556" s="261">
        <v>3.56498117073503E-2</v>
      </c>
      <c r="I1556" s="261">
        <v>3.2614121002429997E-2</v>
      </c>
      <c r="J1556" s="261">
        <v>5.9981777144498703E-3</v>
      </c>
      <c r="K1556" s="261">
        <v>3.1730689069612103E-4</v>
      </c>
      <c r="L1556" s="261">
        <v>2.0000005732018801E-3</v>
      </c>
      <c r="M1556" s="261">
        <v>2.0000005732018801E-3</v>
      </c>
      <c r="N1556" s="261">
        <v>1.5750004513964799E-2</v>
      </c>
      <c r="O1556" s="261">
        <v>1.5750004513964799E-2</v>
      </c>
      <c r="P1556" s="261">
        <v>6.26938869417788E-3</v>
      </c>
    </row>
    <row r="1557" spans="1:16" x14ac:dyDescent="0.25">
      <c r="A1557" s="259">
        <v>2049</v>
      </c>
      <c r="B1557" s="259">
        <v>2011</v>
      </c>
      <c r="C1557" s="260" t="str">
        <f t="shared" si="23"/>
        <v>2049_2011</v>
      </c>
      <c r="D1557" s="261">
        <v>2.4844435929545113E-2</v>
      </c>
      <c r="E1557" s="261">
        <v>4.0174757090255787E-2</v>
      </c>
      <c r="F1557" s="261">
        <v>1.8396969528863501E-2</v>
      </c>
      <c r="G1557" s="261">
        <v>6.32323471475775E-3</v>
      </c>
      <c r="H1557" s="261">
        <v>3.5524947409900198E-2</v>
      </c>
      <c r="I1557" s="261">
        <v>3.1896030613514002E-2</v>
      </c>
      <c r="J1557" s="261">
        <v>5.9878073864190603E-3</v>
      </c>
      <c r="K1557" s="261">
        <v>4.30732149758744E-4</v>
      </c>
      <c r="L1557" s="261">
        <v>2.0000005732018801E-3</v>
      </c>
      <c r="M1557" s="261">
        <v>2.0000005732018801E-3</v>
      </c>
      <c r="N1557" s="261">
        <v>1.5750004513964799E-2</v>
      </c>
      <c r="O1557" s="261">
        <v>1.5750004513964799E-2</v>
      </c>
      <c r="P1557" s="261">
        <v>6.2585494659311803E-3</v>
      </c>
    </row>
    <row r="1558" spans="1:16" x14ac:dyDescent="0.25">
      <c r="A1558" s="259">
        <v>2049</v>
      </c>
      <c r="B1558" s="259">
        <v>2012</v>
      </c>
      <c r="C1558" s="260" t="str">
        <f t="shared" ref="C1558:C1621" si="24">CONCATENATE(A1558,"_",B1558)</f>
        <v>2049_2012</v>
      </c>
      <c r="D1558" s="261">
        <v>2.2696299260444395E-2</v>
      </c>
      <c r="E1558" s="261">
        <v>3.6597372984619597E-2</v>
      </c>
      <c r="F1558" s="261">
        <v>1.8316701638083199E-2</v>
      </c>
      <c r="G1558" s="261">
        <v>5.82931385044604E-3</v>
      </c>
      <c r="H1558" s="261">
        <v>3.5453119786537701E-2</v>
      </c>
      <c r="I1558" s="261">
        <v>3.2410239249059697E-2</v>
      </c>
      <c r="J1558" s="261">
        <v>5.9823582654995001E-3</v>
      </c>
      <c r="K1558" s="261">
        <v>6.2846160589246497E-4</v>
      </c>
      <c r="L1558" s="261">
        <v>2.0000005732018801E-3</v>
      </c>
      <c r="M1558" s="261">
        <v>2.0000005732018801E-3</v>
      </c>
      <c r="N1558" s="261">
        <v>1.5750004513964799E-2</v>
      </c>
      <c r="O1558" s="261">
        <v>1.5750004513964799E-2</v>
      </c>
      <c r="P1558" s="261">
        <v>6.25285395994374E-3</v>
      </c>
    </row>
    <row r="1559" spans="1:16" x14ac:dyDescent="0.25">
      <c r="A1559" s="259">
        <v>2049</v>
      </c>
      <c r="B1559" s="259">
        <v>2013</v>
      </c>
      <c r="C1559" s="260" t="str">
        <f t="shared" si="24"/>
        <v>2049_2013</v>
      </c>
      <c r="D1559" s="261">
        <v>2.2000964344515751E-2</v>
      </c>
      <c r="E1559" s="261">
        <v>3.5467450082698651E-2</v>
      </c>
      <c r="F1559" s="261">
        <v>1.8037843489073401E-2</v>
      </c>
      <c r="G1559" s="261">
        <v>5.6120009769898898E-3</v>
      </c>
      <c r="H1559" s="261">
        <v>3.5175706649573903E-2</v>
      </c>
      <c r="I1559" s="261">
        <v>3.2405679874587E-2</v>
      </c>
      <c r="J1559" s="261">
        <v>5.9518268901778398E-3</v>
      </c>
      <c r="K1559" s="261">
        <v>9.4078047396554097E-4</v>
      </c>
      <c r="L1559" s="261">
        <v>2.0000005732018801E-3</v>
      </c>
      <c r="M1559" s="261">
        <v>2.0000005732018801E-3</v>
      </c>
      <c r="N1559" s="261">
        <v>1.5750004513964799E-2</v>
      </c>
      <c r="O1559" s="261">
        <v>1.5750004513964799E-2</v>
      </c>
      <c r="P1559" s="261">
        <v>6.2209420913110101E-3</v>
      </c>
    </row>
    <row r="1560" spans="1:16" x14ac:dyDescent="0.25">
      <c r="A1560" s="259">
        <v>2049</v>
      </c>
      <c r="B1560" s="259">
        <v>2014</v>
      </c>
      <c r="C1560" s="260" t="str">
        <f t="shared" si="24"/>
        <v>2049_2014</v>
      </c>
      <c r="D1560" s="261">
        <v>2.2108493149974168E-2</v>
      </c>
      <c r="E1560" s="261">
        <v>3.5398999640305254E-2</v>
      </c>
      <c r="F1560" s="261">
        <v>1.8348093276695999E-2</v>
      </c>
      <c r="G1560" s="261">
        <v>5.7949747139956096E-3</v>
      </c>
      <c r="H1560" s="261">
        <v>3.55093010000865E-2</v>
      </c>
      <c r="I1560" s="261">
        <v>3.18917822995477E-2</v>
      </c>
      <c r="J1560" s="261">
        <v>5.9911872947981098E-3</v>
      </c>
      <c r="K1560" s="261">
        <v>1.31319328893949E-3</v>
      </c>
      <c r="L1560" s="261">
        <v>2.0000005732018801E-3</v>
      </c>
      <c r="M1560" s="261">
        <v>2.0000005732018801E-3</v>
      </c>
      <c r="N1560" s="261">
        <v>1.5750004513964799E-2</v>
      </c>
      <c r="O1560" s="261">
        <v>1.5750004513964799E-2</v>
      </c>
      <c r="P1560" s="261">
        <v>6.2620821987690103E-3</v>
      </c>
    </row>
    <row r="1561" spans="1:16" x14ac:dyDescent="0.25">
      <c r="A1561" s="259">
        <v>2049</v>
      </c>
      <c r="B1561" s="259">
        <v>2015</v>
      </c>
      <c r="C1561" s="260" t="str">
        <f t="shared" si="24"/>
        <v>2049_2015</v>
      </c>
      <c r="D1561" s="261">
        <v>2.1645491052356216E-2</v>
      </c>
      <c r="E1561" s="261">
        <v>3.4649038237757446E-2</v>
      </c>
      <c r="F1561" s="261">
        <v>1.81821184878018E-2</v>
      </c>
      <c r="G1561" s="261">
        <v>5.62219210313909E-3</v>
      </c>
      <c r="H1561" s="261">
        <v>3.5339053767495597E-2</v>
      </c>
      <c r="I1561" s="261">
        <v>3.1653807647691698E-2</v>
      </c>
      <c r="J1561" s="261">
        <v>5.9724392889785498E-3</v>
      </c>
      <c r="K1561" s="261">
        <v>1.6592681285131101E-3</v>
      </c>
      <c r="L1561" s="261">
        <v>2.0000005732018801E-3</v>
      </c>
      <c r="M1561" s="261">
        <v>2.0000005732018801E-3</v>
      </c>
      <c r="N1561" s="261">
        <v>1.5750004513964799E-2</v>
      </c>
      <c r="O1561" s="261">
        <v>1.5750004513964799E-2</v>
      </c>
      <c r="P1561" s="261">
        <v>6.2424864913193196E-3</v>
      </c>
    </row>
    <row r="1562" spans="1:16" x14ac:dyDescent="0.25">
      <c r="A1562" s="259">
        <v>2049</v>
      </c>
      <c r="B1562" s="259">
        <v>2016</v>
      </c>
      <c r="C1562" s="260" t="str">
        <f t="shared" si="24"/>
        <v>2049_2016</v>
      </c>
      <c r="D1562" s="261">
        <v>2.1189492274168924E-2</v>
      </c>
      <c r="E1562" s="261">
        <v>3.3530077775409006E-2</v>
      </c>
      <c r="F1562" s="261">
        <v>1.8763911892862001E-2</v>
      </c>
      <c r="G1562" s="261">
        <v>5.5626394834538701E-3</v>
      </c>
      <c r="H1562" s="261">
        <v>3.5963131411560802E-2</v>
      </c>
      <c r="I1562" s="261">
        <v>3.1284965728113401E-2</v>
      </c>
      <c r="J1562" s="261">
        <v>6.0467666949581599E-3</v>
      </c>
      <c r="K1562" s="261">
        <v>1.90923574726503E-3</v>
      </c>
      <c r="L1562" s="261">
        <v>2.0000005732018801E-3</v>
      </c>
      <c r="M1562" s="261">
        <v>2.0000005732018801E-3</v>
      </c>
      <c r="N1562" s="261">
        <v>1.5750004513964799E-2</v>
      </c>
      <c r="O1562" s="261">
        <v>1.5750004513964799E-2</v>
      </c>
      <c r="P1562" s="261">
        <v>6.3201746527743498E-3</v>
      </c>
    </row>
    <row r="1563" spans="1:16" x14ac:dyDescent="0.25">
      <c r="A1563" s="259">
        <v>2049</v>
      </c>
      <c r="B1563" s="259">
        <v>2017</v>
      </c>
      <c r="C1563" s="260" t="str">
        <f t="shared" si="24"/>
        <v>2049_2017</v>
      </c>
      <c r="D1563" s="261">
        <v>2.0449656186057284E-2</v>
      </c>
      <c r="E1563" s="261">
        <v>3.2394237728282878E-2</v>
      </c>
      <c r="F1563" s="261">
        <v>1.8513058512138601E-2</v>
      </c>
      <c r="G1563" s="261">
        <v>5.5283484773788498E-3</v>
      </c>
      <c r="H1563" s="261">
        <v>3.5722018847652498E-2</v>
      </c>
      <c r="I1563" s="261">
        <v>3.1319637140682602E-2</v>
      </c>
      <c r="J1563" s="261">
        <v>6.0199749533235E-3</v>
      </c>
      <c r="K1563" s="261">
        <v>2.04024776191434E-3</v>
      </c>
      <c r="L1563" s="261">
        <v>2.0000005732018801E-3</v>
      </c>
      <c r="M1563" s="261">
        <v>2.0000005732018801E-3</v>
      </c>
      <c r="N1563" s="261">
        <v>1.5750004513964799E-2</v>
      </c>
      <c r="O1563" s="261">
        <v>1.5750004513964799E-2</v>
      </c>
      <c r="P1563" s="261">
        <v>6.2921715074695699E-3</v>
      </c>
    </row>
    <row r="1564" spans="1:16" x14ac:dyDescent="0.25">
      <c r="A1564" s="259">
        <v>2049</v>
      </c>
      <c r="B1564" s="259">
        <v>2018</v>
      </c>
      <c r="C1564" s="260" t="str">
        <f t="shared" si="24"/>
        <v>2049_2018</v>
      </c>
      <c r="D1564" s="261">
        <v>1.9820201898181837E-2</v>
      </c>
      <c r="E1564" s="261">
        <v>3.1310591980762019E-2</v>
      </c>
      <c r="F1564" s="261">
        <v>1.8500345187884501E-2</v>
      </c>
      <c r="G1564" s="261">
        <v>5.1201892136976497E-3</v>
      </c>
      <c r="H1564" s="261">
        <v>3.5708631029655602E-2</v>
      </c>
      <c r="I1564" s="261">
        <v>2.9789090288676299E-2</v>
      </c>
      <c r="J1564" s="261">
        <v>6.0185898726909104E-3</v>
      </c>
      <c r="K1564" s="261">
        <v>2.1245086843495399E-3</v>
      </c>
      <c r="L1564" s="261">
        <v>2.0000005732018801E-3</v>
      </c>
      <c r="M1564" s="261">
        <v>2.0000005732018801E-3</v>
      </c>
      <c r="N1564" s="261">
        <v>1.5750004513964799E-2</v>
      </c>
      <c r="O1564" s="261">
        <v>1.5750004513964799E-2</v>
      </c>
      <c r="P1564" s="261">
        <v>6.2907237996369702E-3</v>
      </c>
    </row>
    <row r="1565" spans="1:16" x14ac:dyDescent="0.25">
      <c r="A1565" s="259">
        <v>2049</v>
      </c>
      <c r="B1565" s="259">
        <v>2019</v>
      </c>
      <c r="C1565" s="260" t="str">
        <f t="shared" si="24"/>
        <v>2049_2019</v>
      </c>
      <c r="D1565" s="261">
        <v>1.919106387848633E-2</v>
      </c>
      <c r="E1565" s="261">
        <v>3.0235011128589697E-2</v>
      </c>
      <c r="F1565" s="261">
        <v>1.8479977969636699E-2</v>
      </c>
      <c r="G1565" s="261">
        <v>4.73796060012924E-3</v>
      </c>
      <c r="H1565" s="261">
        <v>3.5688360329164698E-2</v>
      </c>
      <c r="I1565" s="261">
        <v>2.8451808889595101E-2</v>
      </c>
      <c r="J1565" s="261">
        <v>6.0163164737807801E-3</v>
      </c>
      <c r="K1565" s="261">
        <v>2.0057551428591999E-3</v>
      </c>
      <c r="L1565" s="261">
        <v>2.0000005732018801E-3</v>
      </c>
      <c r="M1565" s="261">
        <v>2.0000005732018801E-3</v>
      </c>
      <c r="N1565" s="261">
        <v>1.5750004513964799E-2</v>
      </c>
      <c r="O1565" s="261">
        <v>1.5750004513964799E-2</v>
      </c>
      <c r="P1565" s="261">
        <v>6.28834760771618E-3</v>
      </c>
    </row>
    <row r="1566" spans="1:16" x14ac:dyDescent="0.25">
      <c r="A1566" s="259">
        <v>2049</v>
      </c>
      <c r="B1566" s="259">
        <v>2020</v>
      </c>
      <c r="C1566" s="260" t="str">
        <f t="shared" si="24"/>
        <v>2049_2020</v>
      </c>
      <c r="D1566" s="261">
        <v>1.855912057114275E-2</v>
      </c>
      <c r="E1566" s="261">
        <v>2.9170231203235308E-2</v>
      </c>
      <c r="F1566" s="261">
        <v>1.8451194095495001E-2</v>
      </c>
      <c r="G1566" s="261">
        <v>4.2978514777948403E-3</v>
      </c>
      <c r="H1566" s="261">
        <v>3.5660439419481202E-2</v>
      </c>
      <c r="I1566" s="261">
        <v>2.7160837238150801E-2</v>
      </c>
      <c r="J1566" s="261">
        <v>6.0133534284401002E-3</v>
      </c>
      <c r="K1566" s="261">
        <v>1.43792236891013E-3</v>
      </c>
      <c r="L1566" s="261">
        <v>2.0000005732018801E-3</v>
      </c>
      <c r="M1566" s="261">
        <v>2.0000005732018801E-3</v>
      </c>
      <c r="N1566" s="261">
        <v>1.5750004513964799E-2</v>
      </c>
      <c r="O1566" s="261">
        <v>1.5750004513964799E-2</v>
      </c>
      <c r="P1566" s="261">
        <v>6.28525058661352E-3</v>
      </c>
    </row>
    <row r="1567" spans="1:16" x14ac:dyDescent="0.25">
      <c r="A1567" s="259">
        <v>2049</v>
      </c>
      <c r="B1567" s="259">
        <v>2021</v>
      </c>
      <c r="C1567" s="260" t="str">
        <f t="shared" si="24"/>
        <v>2049_2021</v>
      </c>
      <c r="D1567" s="261">
        <v>1.7928209456767721E-2</v>
      </c>
      <c r="E1567" s="261">
        <v>2.8112226976654144E-2</v>
      </c>
      <c r="F1567" s="261">
        <v>7.7856353351784102E-3</v>
      </c>
      <c r="G1567" s="261">
        <v>3.9005860216975901E-3</v>
      </c>
      <c r="H1567" s="261">
        <v>1.2263833883592401E-2</v>
      </c>
      <c r="I1567" s="261">
        <v>2.68140113885895E-2</v>
      </c>
      <c r="J1567" s="261">
        <v>1.0019625462161E-3</v>
      </c>
      <c r="K1567" s="261">
        <v>8.9286131748929701E-4</v>
      </c>
      <c r="L1567" s="261">
        <v>2.0000005732018801E-3</v>
      </c>
      <c r="M1567" s="261">
        <v>2.0000005732018801E-3</v>
      </c>
      <c r="N1567" s="261">
        <v>1.5750004513964799E-2</v>
      </c>
      <c r="O1567" s="261">
        <v>1.5750004513964799E-2</v>
      </c>
      <c r="P1567" s="261">
        <v>1.04726684641304E-3</v>
      </c>
    </row>
    <row r="1568" spans="1:16" x14ac:dyDescent="0.25">
      <c r="A1568" s="259">
        <v>2049</v>
      </c>
      <c r="B1568" s="259">
        <v>2022</v>
      </c>
      <c r="C1568" s="260" t="str">
        <f t="shared" si="24"/>
        <v>2049_2022</v>
      </c>
      <c r="D1568" s="261">
        <v>1.7277743854672858E-2</v>
      </c>
      <c r="E1568" s="261">
        <v>2.7033904583239569E-2</v>
      </c>
      <c r="F1568" s="261">
        <v>7.7793209772206101E-3</v>
      </c>
      <c r="G1568" s="261">
        <v>3.5617186008505002E-3</v>
      </c>
      <c r="H1568" s="261">
        <v>1.2258617858595699E-2</v>
      </c>
      <c r="I1568" s="261">
        <v>2.6695512252303401E-2</v>
      </c>
      <c r="J1568" s="261">
        <v>1.0016768207630499E-3</v>
      </c>
      <c r="K1568" s="261">
        <v>8.9249622078500096E-4</v>
      </c>
      <c r="L1568" s="261">
        <v>2.0000005732018801E-3</v>
      </c>
      <c r="M1568" s="261">
        <v>2.0000005732018801E-3</v>
      </c>
      <c r="N1568" s="261">
        <v>1.5750004513964799E-2</v>
      </c>
      <c r="O1568" s="261">
        <v>1.5750004513964799E-2</v>
      </c>
      <c r="P1568" s="261">
        <v>1.04696820172289E-3</v>
      </c>
    </row>
    <row r="1569" spans="1:16" x14ac:dyDescent="0.25">
      <c r="A1569" s="259">
        <v>2049</v>
      </c>
      <c r="B1569" s="259">
        <v>2023</v>
      </c>
      <c r="C1569" s="260" t="str">
        <f t="shared" si="24"/>
        <v>2049_2023</v>
      </c>
      <c r="D1569" s="261">
        <v>1.6628712781732068E-2</v>
      </c>
      <c r="E1569" s="261">
        <v>2.5961809217272532E-2</v>
      </c>
      <c r="F1569" s="261">
        <v>7.76250824401945E-3</v>
      </c>
      <c r="G1569" s="261">
        <v>3.1386414110364099E-3</v>
      </c>
      <c r="H1569" s="261">
        <v>1.2241089014336499E-2</v>
      </c>
      <c r="I1569" s="261">
        <v>2.7172344567770301E-2</v>
      </c>
      <c r="J1569" s="261">
        <v>1.0003972845547E-3</v>
      </c>
      <c r="K1569" s="261">
        <v>8.9221411494703096E-4</v>
      </c>
      <c r="L1569" s="261">
        <v>2.0000005732018801E-3</v>
      </c>
      <c r="M1569" s="261">
        <v>2.0000005732018801E-3</v>
      </c>
      <c r="N1569" s="261">
        <v>1.5750004513964799E-2</v>
      </c>
      <c r="O1569" s="261">
        <v>1.5750004513964799E-2</v>
      </c>
      <c r="P1569" s="261">
        <v>1.04563081056506E-3</v>
      </c>
    </row>
    <row r="1570" spans="1:16" x14ac:dyDescent="0.25">
      <c r="A1570" s="259">
        <v>2049</v>
      </c>
      <c r="B1570" s="259">
        <v>2024</v>
      </c>
      <c r="C1570" s="260" t="str">
        <f t="shared" si="24"/>
        <v>2049_2024</v>
      </c>
      <c r="D1570" s="261">
        <v>1.5978735105630401E-2</v>
      </c>
      <c r="E1570" s="261">
        <v>2.4890047032034818E-2</v>
      </c>
      <c r="F1570" s="261">
        <v>7.7347636075231398E-3</v>
      </c>
      <c r="G1570" s="261">
        <v>2.6961939151481599E-3</v>
      </c>
      <c r="H1570" s="261">
        <v>1.22071506145343E-2</v>
      </c>
      <c r="I1570" s="261">
        <v>2.89511265530683E-2</v>
      </c>
      <c r="J1570" s="261">
        <v>9.9767179795405407E-4</v>
      </c>
      <c r="K1570" s="261">
        <v>8.9193707490555396E-4</v>
      </c>
      <c r="L1570" s="261">
        <v>2.0000005732018801E-3</v>
      </c>
      <c r="M1570" s="261">
        <v>2.0000005732018801E-3</v>
      </c>
      <c r="N1570" s="261">
        <v>1.5750004513964799E-2</v>
      </c>
      <c r="O1570" s="261">
        <v>1.5750004513964799E-2</v>
      </c>
      <c r="P1570" s="261">
        <v>1.0427820895545E-3</v>
      </c>
    </row>
    <row r="1571" spans="1:16" x14ac:dyDescent="0.25">
      <c r="A1571" s="259">
        <v>2049</v>
      </c>
      <c r="B1571" s="259">
        <v>2025</v>
      </c>
      <c r="C1571" s="260" t="str">
        <f t="shared" si="24"/>
        <v>2049_2025</v>
      </c>
      <c r="D1571" s="261">
        <v>1.5330612276607838E-2</v>
      </c>
      <c r="E1571" s="261">
        <v>2.3822219734979538E-2</v>
      </c>
      <c r="F1571" s="261">
        <v>7.69481147694916E-3</v>
      </c>
      <c r="G1571" s="261">
        <v>2.1961709120175599E-3</v>
      </c>
      <c r="H1571" s="261">
        <v>1.2155910052614601E-2</v>
      </c>
      <c r="I1571" s="261">
        <v>3.1955728961387903E-2</v>
      </c>
      <c r="J1571" s="261">
        <v>9.9347425221775606E-4</v>
      </c>
      <c r="K1571" s="261">
        <v>8.9178531943988099E-4</v>
      </c>
      <c r="L1571" s="261">
        <v>2.0000005732018801E-3</v>
      </c>
      <c r="M1571" s="261">
        <v>2.0000005732018801E-3</v>
      </c>
      <c r="N1571" s="261">
        <v>1.5750004513964799E-2</v>
      </c>
      <c r="O1571" s="261">
        <v>1.5750004513964799E-2</v>
      </c>
      <c r="P1571" s="261">
        <v>1.03839474942634E-3</v>
      </c>
    </row>
    <row r="1572" spans="1:16" x14ac:dyDescent="0.25">
      <c r="A1572" s="259">
        <v>2049</v>
      </c>
      <c r="B1572" s="259">
        <v>2026</v>
      </c>
      <c r="C1572" s="260" t="str">
        <f t="shared" si="24"/>
        <v>2049_2026</v>
      </c>
      <c r="D1572" s="261">
        <v>1.5330419319244585E-2</v>
      </c>
      <c r="E1572" s="261">
        <v>2.3780109727269478E-2</v>
      </c>
      <c r="F1572" s="261">
        <v>7.64387568701451E-3</v>
      </c>
      <c r="G1572" s="261">
        <v>2.1879629287791902E-3</v>
      </c>
      <c r="H1572" s="261">
        <v>1.2089237848105E-2</v>
      </c>
      <c r="I1572" s="261">
        <v>3.1594752072468202E-2</v>
      </c>
      <c r="J1572" s="261">
        <v>9.8792716285887091E-4</v>
      </c>
      <c r="K1572" s="261">
        <v>7.6124402738195099E-4</v>
      </c>
      <c r="L1572" s="261">
        <v>2.0000005732018801E-3</v>
      </c>
      <c r="M1572" s="261">
        <v>2.0000005732018801E-3</v>
      </c>
      <c r="N1572" s="261">
        <v>1.5750004513964799E-2</v>
      </c>
      <c r="O1572" s="261">
        <v>1.5750004513964799E-2</v>
      </c>
      <c r="P1572" s="261">
        <v>1.03259684530149E-3</v>
      </c>
    </row>
    <row r="1573" spans="1:16" x14ac:dyDescent="0.25">
      <c r="A1573" s="259">
        <v>2049</v>
      </c>
      <c r="B1573" s="259">
        <v>2027</v>
      </c>
      <c r="C1573" s="260" t="str">
        <f t="shared" si="24"/>
        <v>2049_2027</v>
      </c>
      <c r="D1573" s="261">
        <v>1.5330730908545993E-2</v>
      </c>
      <c r="E1573" s="261">
        <v>2.3740927550565252E-2</v>
      </c>
      <c r="F1573" s="261">
        <v>7.5787193321111904E-3</v>
      </c>
      <c r="G1573" s="261">
        <v>2.1775697388939298E-3</v>
      </c>
      <c r="H1573" s="261">
        <v>1.20038737194645E-2</v>
      </c>
      <c r="I1573" s="261">
        <v>3.1142269347835001E-2</v>
      </c>
      <c r="J1573" s="261">
        <v>9.8083653279489491E-4</v>
      </c>
      <c r="K1573" s="261">
        <v>6.08958704674151E-4</v>
      </c>
      <c r="L1573" s="261">
        <v>2.0000005732018801E-3</v>
      </c>
      <c r="M1573" s="261">
        <v>2.0000005732018801E-3</v>
      </c>
      <c r="N1573" s="261">
        <v>1.5750004513964799E-2</v>
      </c>
      <c r="O1573" s="261">
        <v>1.5750004513964799E-2</v>
      </c>
      <c r="P1573" s="261">
        <v>1.0251856084102201E-3</v>
      </c>
    </row>
    <row r="1574" spans="1:16" x14ac:dyDescent="0.25">
      <c r="A1574" s="259">
        <v>2049</v>
      </c>
      <c r="B1574" s="259">
        <v>2028</v>
      </c>
      <c r="C1574" s="260" t="str">
        <f t="shared" si="24"/>
        <v>2049_2028</v>
      </c>
      <c r="D1574" s="261">
        <v>1.533102903541194E-2</v>
      </c>
      <c r="E1574" s="261">
        <v>2.3703817534935955E-2</v>
      </c>
      <c r="F1574" s="261">
        <v>7.50137270982725E-3</v>
      </c>
      <c r="G1574" s="261">
        <v>2.1650137571296402E-3</v>
      </c>
      <c r="H1574" s="261">
        <v>1.1901424987230499E-2</v>
      </c>
      <c r="I1574" s="261">
        <v>3.06043647328764E-2</v>
      </c>
      <c r="J1574" s="261">
        <v>9.7228032784189399E-4</v>
      </c>
      <c r="K1574" s="261">
        <v>4.78453469818944E-4</v>
      </c>
      <c r="L1574" s="261">
        <v>2.0000005732018801E-3</v>
      </c>
      <c r="M1574" s="261">
        <v>2.0000005732018801E-3</v>
      </c>
      <c r="N1574" s="261">
        <v>1.5750004513964799E-2</v>
      </c>
      <c r="O1574" s="261">
        <v>1.5750004513964799E-2</v>
      </c>
      <c r="P1574" s="261">
        <v>1.0162425298368401E-3</v>
      </c>
    </row>
    <row r="1575" spans="1:16" x14ac:dyDescent="0.25">
      <c r="A1575" s="259">
        <v>2049</v>
      </c>
      <c r="B1575" s="259">
        <v>2029</v>
      </c>
      <c r="C1575" s="260" t="str">
        <f t="shared" si="24"/>
        <v>2049_2029</v>
      </c>
      <c r="D1575" s="261">
        <v>1.5331676927045887E-2</v>
      </c>
      <c r="E1575" s="261">
        <v>2.3669137986588436E-2</v>
      </c>
      <c r="F1575" s="261">
        <v>7.4097899513744297E-3</v>
      </c>
      <c r="G1575" s="261">
        <v>2.1503167616721899E-3</v>
      </c>
      <c r="H1575" s="261">
        <v>1.17807750577588E-2</v>
      </c>
      <c r="I1575" s="261">
        <v>2.99839186207683E-2</v>
      </c>
      <c r="J1575" s="261">
        <v>9.6222388448451905E-4</v>
      </c>
      <c r="K1575" s="261">
        <v>4.7843958331231999E-4</v>
      </c>
      <c r="L1575" s="261">
        <v>2.0000005732018801E-3</v>
      </c>
      <c r="M1575" s="261">
        <v>2.0000005732018801E-3</v>
      </c>
      <c r="N1575" s="261">
        <v>1.5750004513964799E-2</v>
      </c>
      <c r="O1575" s="261">
        <v>1.5750004513964799E-2</v>
      </c>
      <c r="P1575" s="261">
        <v>1.00573137873566E-3</v>
      </c>
    </row>
    <row r="1576" spans="1:16" x14ac:dyDescent="0.25">
      <c r="A1576" s="259">
        <v>2049</v>
      </c>
      <c r="B1576" s="259">
        <v>2030</v>
      </c>
      <c r="C1576" s="260" t="str">
        <f t="shared" si="24"/>
        <v>2049_2030</v>
      </c>
      <c r="D1576" s="261">
        <v>1.5332277386080522E-2</v>
      </c>
      <c r="E1576" s="261">
        <v>2.3636133318049663E-2</v>
      </c>
      <c r="F1576" s="261">
        <v>7.3048541452708097E-3</v>
      </c>
      <c r="G1576" s="261">
        <v>2.1333674280625699E-3</v>
      </c>
      <c r="H1576" s="261">
        <v>1.1642166920855601E-2</v>
      </c>
      <c r="I1576" s="261">
        <v>2.9287455719676898E-2</v>
      </c>
      <c r="J1576" s="261">
        <v>9.5066173231488798E-4</v>
      </c>
      <c r="K1576" s="261">
        <v>4.7841997592902298E-4</v>
      </c>
      <c r="L1576" s="261">
        <v>2.0000005732018801E-3</v>
      </c>
      <c r="M1576" s="261">
        <v>2.0000005732018801E-3</v>
      </c>
      <c r="N1576" s="261">
        <v>1.5750004513964799E-2</v>
      </c>
      <c r="O1576" s="261">
        <v>1.5750004513964799E-2</v>
      </c>
      <c r="P1576" s="261">
        <v>9.9364643735120792E-4</v>
      </c>
    </row>
    <row r="1577" spans="1:16" x14ac:dyDescent="0.25">
      <c r="A1577" s="259">
        <v>2049</v>
      </c>
      <c r="B1577" s="259">
        <v>2031</v>
      </c>
      <c r="C1577" s="260" t="str">
        <f t="shared" si="24"/>
        <v>2049_2031</v>
      </c>
      <c r="D1577" s="261">
        <v>1.5333614971781054E-2</v>
      </c>
      <c r="E1577" s="261">
        <v>2.3605586551990822E-2</v>
      </c>
      <c r="F1577" s="261">
        <v>7.1890046075371696E-3</v>
      </c>
      <c r="G1577" s="261">
        <v>2.1145292126133601E-3</v>
      </c>
      <c r="H1577" s="261">
        <v>1.1487580378814401E-2</v>
      </c>
      <c r="I1577" s="261">
        <v>2.8521307131544701E-2</v>
      </c>
      <c r="J1577" s="261">
        <v>9.37695064235565E-4</v>
      </c>
      <c r="K1577" s="261">
        <v>4.7847003603935102E-4</v>
      </c>
      <c r="L1577" s="261">
        <v>2.0000005732018801E-3</v>
      </c>
      <c r="M1577" s="261">
        <v>2.0000005732018801E-3</v>
      </c>
      <c r="N1577" s="261">
        <v>1.5750004513964799E-2</v>
      </c>
      <c r="O1577" s="261">
        <v>1.5750004513964799E-2</v>
      </c>
      <c r="P1577" s="261">
        <v>9.80093474080076E-4</v>
      </c>
    </row>
    <row r="1578" spans="1:16" x14ac:dyDescent="0.25">
      <c r="A1578" s="259">
        <v>2049</v>
      </c>
      <c r="B1578" s="259">
        <v>2032</v>
      </c>
      <c r="C1578" s="260" t="str">
        <f t="shared" si="24"/>
        <v>2049_2032</v>
      </c>
      <c r="D1578" s="261">
        <v>1.5334494099353613E-2</v>
      </c>
      <c r="E1578" s="261">
        <v>2.357619955886751E-2</v>
      </c>
      <c r="F1578" s="261">
        <v>7.0587735182427204E-3</v>
      </c>
      <c r="G1578" s="261">
        <v>2.09326623439852E-3</v>
      </c>
      <c r="H1578" s="261">
        <v>1.1313859814390601E-2</v>
      </c>
      <c r="I1578" s="261">
        <v>2.76915789322448E-2</v>
      </c>
      <c r="J1578" s="261">
        <v>9.2314415470279602E-4</v>
      </c>
      <c r="K1578" s="261">
        <v>4.7847069937989898E-4</v>
      </c>
      <c r="L1578" s="261">
        <v>2.0000005732018801E-3</v>
      </c>
      <c r="M1578" s="261">
        <v>2.0000005732018801E-3</v>
      </c>
      <c r="N1578" s="261">
        <v>1.5750004513964799E-2</v>
      </c>
      <c r="O1578" s="261">
        <v>1.5750004513964799E-2</v>
      </c>
      <c r="P1578" s="261">
        <v>9.6488463698693905E-4</v>
      </c>
    </row>
    <row r="1579" spans="1:16" x14ac:dyDescent="0.25">
      <c r="A1579" s="259">
        <v>2049</v>
      </c>
      <c r="B1579" s="259">
        <v>2033</v>
      </c>
      <c r="C1579" s="260" t="str">
        <f t="shared" si="24"/>
        <v>2049_2033</v>
      </c>
      <c r="D1579" s="261">
        <v>1.5335278043305893E-2</v>
      </c>
      <c r="E1579" s="261">
        <v>2.3547995247119143E-2</v>
      </c>
      <c r="F1579" s="261">
        <v>6.9138903185300901E-3</v>
      </c>
      <c r="G1579" s="261">
        <v>2.0696571236791198E-3</v>
      </c>
      <c r="H1579" s="261">
        <v>1.11212076964852E-2</v>
      </c>
      <c r="I1579" s="261">
        <v>2.6804900110262E-2</v>
      </c>
      <c r="J1579" s="261">
        <v>9.0703567949909202E-4</v>
      </c>
      <c r="K1579" s="261">
        <v>4.78437274554774E-4</v>
      </c>
      <c r="L1579" s="261">
        <v>2.0000005732018801E-3</v>
      </c>
      <c r="M1579" s="261">
        <v>2.0000005732018801E-3</v>
      </c>
      <c r="N1579" s="261">
        <v>1.5750004513964799E-2</v>
      </c>
      <c r="O1579" s="261">
        <v>1.5750004513964799E-2</v>
      </c>
      <c r="P1579" s="261">
        <v>9.4804780801482295E-4</v>
      </c>
    </row>
    <row r="1580" spans="1:16" x14ac:dyDescent="0.25">
      <c r="A1580" s="259">
        <v>2049</v>
      </c>
      <c r="B1580" s="259">
        <v>2034</v>
      </c>
      <c r="C1580" s="260" t="str">
        <f t="shared" si="24"/>
        <v>2049_2034</v>
      </c>
      <c r="D1580" s="261">
        <v>1.5335847688107777E-2</v>
      </c>
      <c r="E1580" s="261">
        <v>2.3520776739123065E-2</v>
      </c>
      <c r="F1580" s="261">
        <v>6.7552735081752198E-3</v>
      </c>
      <c r="G1580" s="261">
        <v>2.0437411363559898E-3</v>
      </c>
      <c r="H1580" s="261">
        <v>1.0910266792357E-2</v>
      </c>
      <c r="I1580" s="261">
        <v>2.5868166147043299E-2</v>
      </c>
      <c r="J1580" s="261">
        <v>8.8940306547832804E-4</v>
      </c>
      <c r="K1580" s="261">
        <v>4.7838085299990198E-4</v>
      </c>
      <c r="L1580" s="261">
        <v>2.0000005732018801E-3</v>
      </c>
      <c r="M1580" s="261">
        <v>2.0000005732018801E-3</v>
      </c>
      <c r="N1580" s="261">
        <v>1.5750004513964799E-2</v>
      </c>
      <c r="O1580" s="261">
        <v>1.5750004513964799E-2</v>
      </c>
      <c r="P1580" s="261">
        <v>9.2961792543160601E-4</v>
      </c>
    </row>
    <row r="1581" spans="1:16" x14ac:dyDescent="0.25">
      <c r="A1581" s="259">
        <v>2049</v>
      </c>
      <c r="B1581" s="259">
        <v>2035</v>
      </c>
      <c r="C1581" s="260" t="str">
        <f t="shared" si="24"/>
        <v>2049_2035</v>
      </c>
      <c r="D1581" s="261">
        <v>1.5336552075695743E-2</v>
      </c>
      <c r="E1581" s="261">
        <v>2.3495060657642119E-2</v>
      </c>
      <c r="F1581" s="261">
        <v>6.5842555854846996E-3</v>
      </c>
      <c r="G1581" s="261">
        <v>2.01571089638348E-3</v>
      </c>
      <c r="H1581" s="261">
        <v>1.068180369081E-2</v>
      </c>
      <c r="I1581" s="261">
        <v>2.4889013230755899E-2</v>
      </c>
      <c r="J1581" s="261">
        <v>8.70273519137267E-4</v>
      </c>
      <c r="K1581" s="261">
        <v>4.7833527106171602E-4</v>
      </c>
      <c r="L1581" s="261">
        <v>2.0000005732018801E-3</v>
      </c>
      <c r="M1581" s="261">
        <v>2.0000005732018801E-3</v>
      </c>
      <c r="N1581" s="261">
        <v>1.5750004513964799E-2</v>
      </c>
      <c r="O1581" s="261">
        <v>1.5750004513964799E-2</v>
      </c>
      <c r="P1581" s="261">
        <v>9.0962342589110702E-4</v>
      </c>
    </row>
    <row r="1582" spans="1:16" x14ac:dyDescent="0.25">
      <c r="A1582" s="259">
        <v>2049</v>
      </c>
      <c r="B1582" s="259">
        <v>2036</v>
      </c>
      <c r="C1582" s="260" t="str">
        <f t="shared" si="24"/>
        <v>2049_2036</v>
      </c>
      <c r="D1582" s="261">
        <v>1.5337320799523402E-2</v>
      </c>
      <c r="E1582" s="261">
        <v>2.3470531858893612E-2</v>
      </c>
      <c r="F1582" s="261">
        <v>6.4005352983341202E-3</v>
      </c>
      <c r="G1582" s="261">
        <v>1.98554339685586E-3</v>
      </c>
      <c r="H1582" s="261">
        <v>1.0435976490423301E-2</v>
      </c>
      <c r="I1582" s="261">
        <v>2.3874545837631499E-2</v>
      </c>
      <c r="J1582" s="261">
        <v>8.4967106963612996E-4</v>
      </c>
      <c r="K1582" s="261">
        <v>4.78300026396255E-4</v>
      </c>
      <c r="L1582" s="261">
        <v>2.0000005732018801E-3</v>
      </c>
      <c r="M1582" s="261">
        <v>2.0000005732018801E-3</v>
      </c>
      <c r="N1582" s="261">
        <v>1.5750004513964799E-2</v>
      </c>
      <c r="O1582" s="261">
        <v>1.5750004513964799E-2</v>
      </c>
      <c r="P1582" s="261">
        <v>8.8808942504554596E-4</v>
      </c>
    </row>
    <row r="1583" spans="1:16" x14ac:dyDescent="0.25">
      <c r="A1583" s="259">
        <v>2049</v>
      </c>
      <c r="B1583" s="259">
        <v>2037</v>
      </c>
      <c r="C1583" s="260" t="str">
        <f t="shared" si="24"/>
        <v>2049_2037</v>
      </c>
      <c r="D1583" s="261">
        <v>1.5338410121666821E-2</v>
      </c>
      <c r="E1583" s="261">
        <v>2.3447199310920194E-2</v>
      </c>
      <c r="F1583" s="261">
        <v>6.2044212796691601E-3</v>
      </c>
      <c r="G1583" s="261">
        <v>1.9532574329628799E-3</v>
      </c>
      <c r="H1583" s="261">
        <v>1.01727854216234E-2</v>
      </c>
      <c r="I1583" s="261">
        <v>2.2832432886493999E-2</v>
      </c>
      <c r="J1583" s="261">
        <v>8.2758743054636198E-4</v>
      </c>
      <c r="K1583" s="261">
        <v>4.7828509005545702E-4</v>
      </c>
      <c r="L1583" s="261">
        <v>2.0000005732018801E-3</v>
      </c>
      <c r="M1583" s="261">
        <v>2.0000005732018801E-3</v>
      </c>
      <c r="N1583" s="261">
        <v>1.5750004513964799E-2</v>
      </c>
      <c r="O1583" s="261">
        <v>1.5750004513964799E-2</v>
      </c>
      <c r="P1583" s="261">
        <v>8.6500726179083499E-4</v>
      </c>
    </row>
    <row r="1584" spans="1:16" x14ac:dyDescent="0.25">
      <c r="A1584" s="259">
        <v>2049</v>
      </c>
      <c r="B1584" s="259">
        <v>2038</v>
      </c>
      <c r="C1584" s="260" t="str">
        <f t="shared" si="24"/>
        <v>2049_2038</v>
      </c>
      <c r="D1584" s="261">
        <v>1.5339394278735635E-2</v>
      </c>
      <c r="E1584" s="261">
        <v>2.342472661819614E-2</v>
      </c>
      <c r="F1584" s="261">
        <v>5.9950269441195001E-3</v>
      </c>
      <c r="G1584" s="261">
        <v>1.9187677435752201E-3</v>
      </c>
      <c r="H1584" s="261">
        <v>9.8917226528062504E-3</v>
      </c>
      <c r="I1584" s="261">
        <v>2.1769371515274399E-2</v>
      </c>
      <c r="J1584" s="261">
        <v>8.0400692021539901E-4</v>
      </c>
      <c r="K1584" s="261">
        <v>4.7826139947173798E-4</v>
      </c>
      <c r="L1584" s="261">
        <v>2.0000005732018801E-3</v>
      </c>
      <c r="M1584" s="261">
        <v>2.0000005732018801E-3</v>
      </c>
      <c r="N1584" s="261">
        <v>1.5750004513964799E-2</v>
      </c>
      <c r="O1584" s="261">
        <v>1.5750004513964799E-2</v>
      </c>
      <c r="P1584" s="261">
        <v>8.4036054541967E-4</v>
      </c>
    </row>
    <row r="1585" spans="1:16" x14ac:dyDescent="0.25">
      <c r="A1585" s="259">
        <v>2049</v>
      </c>
      <c r="B1585" s="259">
        <v>2039</v>
      </c>
      <c r="C1585" s="260" t="str">
        <f t="shared" si="24"/>
        <v>2049_2039</v>
      </c>
      <c r="D1585" s="261">
        <v>1.5340568220724883E-2</v>
      </c>
      <c r="E1585" s="261">
        <v>2.3403720892567533E-2</v>
      </c>
      <c r="F1585" s="261">
        <v>5.7742789275790603E-3</v>
      </c>
      <c r="G1585" s="261">
        <v>1.8822646735364901E-3</v>
      </c>
      <c r="H1585" s="261">
        <v>9.5940035045522197E-3</v>
      </c>
      <c r="I1585" s="261">
        <v>2.0693704638377101E-2</v>
      </c>
      <c r="J1585" s="261">
        <v>7.7897092916666801E-4</v>
      </c>
      <c r="K1585" s="261">
        <v>4.7827626204185103E-4</v>
      </c>
      <c r="L1585" s="261">
        <v>2.0000005732018801E-3</v>
      </c>
      <c r="M1585" s="261">
        <v>2.0000005732018801E-3</v>
      </c>
      <c r="N1585" s="261">
        <v>1.5750004513964799E-2</v>
      </c>
      <c r="O1585" s="261">
        <v>1.5750004513964799E-2</v>
      </c>
      <c r="P1585" s="261">
        <v>8.14192537951281E-4</v>
      </c>
    </row>
    <row r="1586" spans="1:16" x14ac:dyDescent="0.25">
      <c r="A1586" s="259">
        <v>2049</v>
      </c>
      <c r="B1586" s="259">
        <v>2040</v>
      </c>
      <c r="C1586" s="260" t="str">
        <f t="shared" si="24"/>
        <v>2049_2040</v>
      </c>
      <c r="D1586" s="261">
        <v>1.5342261890421626E-2</v>
      </c>
      <c r="E1586" s="261">
        <v>2.3384047897254758E-2</v>
      </c>
      <c r="F1586" s="261">
        <v>5.5419772662461796E-3</v>
      </c>
      <c r="G1586" s="261">
        <v>1.8438068479380201E-3</v>
      </c>
      <c r="H1586" s="261">
        <v>9.2798340582241397E-3</v>
      </c>
      <c r="I1586" s="261">
        <v>1.9611753754408798E-2</v>
      </c>
      <c r="J1586" s="261">
        <v>7.5250969458804697E-4</v>
      </c>
      <c r="K1586" s="261">
        <v>4.7834884817612002E-4</v>
      </c>
      <c r="L1586" s="261">
        <v>2.0000005732018801E-3</v>
      </c>
      <c r="M1586" s="261">
        <v>2.0000005732018801E-3</v>
      </c>
      <c r="N1586" s="261">
        <v>1.5750004513964799E-2</v>
      </c>
      <c r="O1586" s="261">
        <v>1.5750004513964799E-2</v>
      </c>
      <c r="P1586" s="261">
        <v>7.8653484376500402E-4</v>
      </c>
    </row>
    <row r="1587" spans="1:16" x14ac:dyDescent="0.25">
      <c r="A1587" s="259">
        <v>2049</v>
      </c>
      <c r="B1587" s="259">
        <v>2041</v>
      </c>
      <c r="C1587" s="260" t="str">
        <f t="shared" si="24"/>
        <v>2049_2041</v>
      </c>
      <c r="D1587" s="261">
        <v>1.5342258452916991E-2</v>
      </c>
      <c r="E1587" s="261">
        <v>2.3363788907871968E-2</v>
      </c>
      <c r="F1587" s="261">
        <v>5.2927085943752002E-3</v>
      </c>
      <c r="G1587" s="261">
        <v>1.80256937627442E-3</v>
      </c>
      <c r="H1587" s="261">
        <v>8.9443958777887297E-3</v>
      </c>
      <c r="I1587" s="261">
        <v>1.85297243344427E-2</v>
      </c>
      <c r="J1587" s="261">
        <v>7.2436025227512295E-4</v>
      </c>
      <c r="K1587" s="261">
        <v>4.78255315029973E-4</v>
      </c>
      <c r="L1587" s="261">
        <v>2.0000005732018801E-3</v>
      </c>
      <c r="M1587" s="261">
        <v>2.0000005732018801E-3</v>
      </c>
      <c r="N1587" s="261">
        <v>1.5750004513964799E-2</v>
      </c>
      <c r="O1587" s="261">
        <v>1.5750004513964799E-2</v>
      </c>
      <c r="P1587" s="261">
        <v>7.5711260858199101E-4</v>
      </c>
    </row>
    <row r="1588" spans="1:16" x14ac:dyDescent="0.25">
      <c r="A1588" s="259">
        <v>2049</v>
      </c>
      <c r="B1588" s="259">
        <v>2042</v>
      </c>
      <c r="C1588" s="260" t="str">
        <f t="shared" si="24"/>
        <v>2049_2042</v>
      </c>
      <c r="D1588" s="261">
        <v>1.5343231000560629E-2</v>
      </c>
      <c r="E1588" s="261">
        <v>2.3354156857151951E-2</v>
      </c>
      <c r="F1588" s="261">
        <v>5.0340298182950998E-3</v>
      </c>
      <c r="G1588" s="261">
        <v>1.76023009472054E-3</v>
      </c>
      <c r="H1588" s="261">
        <v>8.5942550831179295E-3</v>
      </c>
      <c r="I1588" s="261">
        <v>1.7459323372896299E-2</v>
      </c>
      <c r="J1588" s="261">
        <v>6.9487109089399004E-4</v>
      </c>
      <c r="K1588" s="261">
        <v>4.78290352861E-4</v>
      </c>
      <c r="L1588" s="261">
        <v>2.0000005732018801E-3</v>
      </c>
      <c r="M1588" s="261">
        <v>2.0000005732018801E-3</v>
      </c>
      <c r="N1588" s="261">
        <v>1.5750004513964799E-2</v>
      </c>
      <c r="O1588" s="261">
        <v>1.5750004513964799E-2</v>
      </c>
      <c r="P1588" s="261">
        <v>7.2629007817941703E-4</v>
      </c>
    </row>
    <row r="1589" spans="1:16" x14ac:dyDescent="0.25">
      <c r="A1589" s="259">
        <v>2049</v>
      </c>
      <c r="B1589" s="259">
        <v>2043</v>
      </c>
      <c r="C1589" s="260" t="str">
        <f t="shared" si="24"/>
        <v>2049_2043</v>
      </c>
      <c r="D1589" s="261">
        <v>1.5343022807486756E-2</v>
      </c>
      <c r="E1589" s="261">
        <v>2.3344069249743415E-2</v>
      </c>
      <c r="F1589" s="261">
        <v>4.7596958334610202E-3</v>
      </c>
      <c r="G1589" s="261">
        <v>1.7152387950673199E-3</v>
      </c>
      <c r="H1589" s="261">
        <v>8.2238924713506703E-3</v>
      </c>
      <c r="I1589" s="261">
        <v>1.64010551012061E-2</v>
      </c>
      <c r="J1589" s="261">
        <v>6.6374603286938505E-4</v>
      </c>
      <c r="K1589" s="261">
        <v>4.7820172564473401E-4</v>
      </c>
      <c r="L1589" s="261">
        <v>2.0000005732018801E-3</v>
      </c>
      <c r="M1589" s="261">
        <v>2.0000005732018801E-3</v>
      </c>
      <c r="N1589" s="261">
        <v>1.5750004513964799E-2</v>
      </c>
      <c r="O1589" s="261">
        <v>1.5750004513964799E-2</v>
      </c>
      <c r="P1589" s="261">
        <v>6.9375768314633999E-4</v>
      </c>
    </row>
    <row r="1590" spans="1:16" x14ac:dyDescent="0.25">
      <c r="A1590" s="259">
        <v>2049</v>
      </c>
      <c r="B1590" s="259">
        <v>2044</v>
      </c>
      <c r="C1590" s="260" t="str">
        <f t="shared" si="24"/>
        <v>2049_2044</v>
      </c>
      <c r="D1590" s="261">
        <v>1.5345249972262043E-2</v>
      </c>
      <c r="E1590" s="261">
        <v>2.3337350383076487E-2</v>
      </c>
      <c r="F1590" s="261">
        <v>4.4779244743808197E-3</v>
      </c>
      <c r="G1590" s="261">
        <v>1.6689339502440801E-3</v>
      </c>
      <c r="H1590" s="261">
        <v>7.8406822454608702E-3</v>
      </c>
      <c r="I1590" s="261">
        <v>1.5361011923098401E-2</v>
      </c>
      <c r="J1590" s="261">
        <v>6.3137853284247201E-4</v>
      </c>
      <c r="K1590" s="261">
        <v>4.7836752300028701E-4</v>
      </c>
      <c r="L1590" s="261">
        <v>2.0000005732018801E-3</v>
      </c>
      <c r="M1590" s="261">
        <v>2.0000005732018801E-3</v>
      </c>
      <c r="N1590" s="261">
        <v>1.5750004513964799E-2</v>
      </c>
      <c r="O1590" s="261">
        <v>1.5750004513964799E-2</v>
      </c>
      <c r="P1590" s="261">
        <v>6.5992666839686403E-4</v>
      </c>
    </row>
    <row r="1591" spans="1:16" x14ac:dyDescent="0.25">
      <c r="A1591" s="259">
        <v>2049</v>
      </c>
      <c r="B1591" s="259">
        <v>2045</v>
      </c>
      <c r="C1591" s="260" t="str">
        <f t="shared" si="24"/>
        <v>2049_2045</v>
      </c>
      <c r="D1591" s="261">
        <v>1.534720036684643E-2</v>
      </c>
      <c r="E1591" s="261">
        <v>2.3331461591236592E-2</v>
      </c>
      <c r="F1591" s="261">
        <v>4.1824852522013298E-3</v>
      </c>
      <c r="G1591" s="261">
        <v>1.6203687437649399E-3</v>
      </c>
      <c r="H1591" s="261">
        <v>7.4391963265203398E-3</v>
      </c>
      <c r="I1591" s="261">
        <v>1.43433772601823E-2</v>
      </c>
      <c r="J1591" s="261">
        <v>5.9748352702249303E-4</v>
      </c>
      <c r="K1591" s="261">
        <v>4.7851693279333499E-4</v>
      </c>
      <c r="L1591" s="261">
        <v>2.0000005732018801E-3</v>
      </c>
      <c r="M1591" s="261">
        <v>2.0000005732018801E-3</v>
      </c>
      <c r="N1591" s="261">
        <v>1.5750004513964799E-2</v>
      </c>
      <c r="O1591" s="261">
        <v>1.5750004513964799E-2</v>
      </c>
      <c r="P1591" s="261">
        <v>6.2449908082056599E-4</v>
      </c>
    </row>
    <row r="1592" spans="1:16" x14ac:dyDescent="0.25">
      <c r="A1592" s="259">
        <v>2049</v>
      </c>
      <c r="B1592" s="259">
        <v>2046</v>
      </c>
      <c r="C1592" s="260" t="str">
        <f t="shared" si="24"/>
        <v>2049_2046</v>
      </c>
      <c r="D1592" s="261">
        <v>1.5354501338767404E-2</v>
      </c>
      <c r="E1592" s="261">
        <v>2.3332113248074916E-2</v>
      </c>
      <c r="F1592" s="261">
        <v>3.8827441361005801E-3</v>
      </c>
      <c r="G1592" s="261">
        <v>1.5712914042159899E-3</v>
      </c>
      <c r="H1592" s="261">
        <v>7.0281112400364804E-3</v>
      </c>
      <c r="I1592" s="261">
        <v>1.3353689806525E-2</v>
      </c>
      <c r="J1592" s="261">
        <v>5.6251246995346702E-4</v>
      </c>
      <c r="K1592" s="261">
        <v>4.7918907050351799E-4</v>
      </c>
      <c r="L1592" s="261">
        <v>2.0000005732018801E-3</v>
      </c>
      <c r="M1592" s="261">
        <v>2.0000005732018801E-3</v>
      </c>
      <c r="N1592" s="261">
        <v>1.5750004513964799E-2</v>
      </c>
      <c r="O1592" s="261">
        <v>1.5750004513964799E-2</v>
      </c>
      <c r="P1592" s="261">
        <v>5.8794678773264604E-4</v>
      </c>
    </row>
    <row r="1593" spans="1:16" x14ac:dyDescent="0.25">
      <c r="A1593" s="259">
        <v>2049</v>
      </c>
      <c r="B1593" s="259">
        <v>2047</v>
      </c>
      <c r="C1593" s="260" t="str">
        <f t="shared" si="24"/>
        <v>2049_2047</v>
      </c>
      <c r="D1593" s="261">
        <v>1.537347921400609E-2</v>
      </c>
      <c r="E1593" s="261">
        <v>2.3344708363167425E-2</v>
      </c>
      <c r="F1593" s="261">
        <v>3.58528143579891E-3</v>
      </c>
      <c r="G1593" s="261">
        <v>1.52324234888843E-3</v>
      </c>
      <c r="H1593" s="261">
        <v>6.6145249120403201E-3</v>
      </c>
      <c r="I1593" s="261">
        <v>1.2396630013917E-2</v>
      </c>
      <c r="J1593" s="261">
        <v>5.2684192066246402E-4</v>
      </c>
      <c r="K1593" s="261">
        <v>4.8097345762528298E-4</v>
      </c>
      <c r="L1593" s="261">
        <v>2.0000005732018801E-3</v>
      </c>
      <c r="M1593" s="261">
        <v>2.0000005732018801E-3</v>
      </c>
      <c r="N1593" s="261">
        <v>1.5750004513964799E-2</v>
      </c>
      <c r="O1593" s="261">
        <v>1.5750004513964799E-2</v>
      </c>
      <c r="P1593" s="261">
        <v>5.50663374488422E-4</v>
      </c>
    </row>
    <row r="1594" spans="1:16" x14ac:dyDescent="0.25">
      <c r="A1594" s="259">
        <v>2049</v>
      </c>
      <c r="B1594" s="259">
        <v>2048</v>
      </c>
      <c r="C1594" s="260" t="str">
        <f t="shared" si="24"/>
        <v>2049_2048</v>
      </c>
      <c r="D1594" s="261">
        <v>1.5403341027999104E-2</v>
      </c>
      <c r="E1594" s="261">
        <v>2.3365196301092569E-2</v>
      </c>
      <c r="F1594" s="261">
        <v>3.2813770659743998E-3</v>
      </c>
      <c r="G1594" s="261">
        <v>1.47489704753354E-3</v>
      </c>
      <c r="H1594" s="261">
        <v>6.1915565673424299E-3</v>
      </c>
      <c r="I1594" s="261">
        <v>1.1475155430905101E-2</v>
      </c>
      <c r="J1594" s="261">
        <v>4.9011113499641996E-4</v>
      </c>
      <c r="K1594" s="261">
        <v>4.8368331727185299E-4</v>
      </c>
      <c r="L1594" s="261">
        <v>2.0000005732018801E-3</v>
      </c>
      <c r="M1594" s="261">
        <v>2.0000005732018801E-3</v>
      </c>
      <c r="N1594" s="261">
        <v>1.5750004513964799E-2</v>
      </c>
      <c r="O1594" s="261">
        <v>1.5750004513964799E-2</v>
      </c>
      <c r="P1594" s="261">
        <v>5.1227178568500698E-4</v>
      </c>
    </row>
    <row r="1595" spans="1:16" x14ac:dyDescent="0.25">
      <c r="A1595" s="259">
        <v>2049</v>
      </c>
      <c r="B1595" s="259">
        <v>2049</v>
      </c>
      <c r="C1595" s="260" t="str">
        <f t="shared" si="24"/>
        <v>2049_2049</v>
      </c>
      <c r="D1595" s="261">
        <v>1.5443229106088134E-2</v>
      </c>
      <c r="E1595" s="261">
        <v>2.3394345648212467E-2</v>
      </c>
      <c r="F1595" s="261">
        <v>2.9666372846683399E-3</v>
      </c>
      <c r="G1595" s="261">
        <v>1.4260245814273599E-3</v>
      </c>
      <c r="H1595" s="261">
        <v>5.7558479867561496E-3</v>
      </c>
      <c r="I1595" s="261">
        <v>1.05909529161479E-2</v>
      </c>
      <c r="J1595" s="261">
        <v>4.5212658696353801E-4</v>
      </c>
      <c r="K1595" s="261">
        <v>4.8726787892497501E-4</v>
      </c>
      <c r="L1595" s="261">
        <v>2.0000005732018801E-3</v>
      </c>
      <c r="M1595" s="261">
        <v>2.0000005732018801E-3</v>
      </c>
      <c r="N1595" s="261">
        <v>1.5750004513964799E-2</v>
      </c>
      <c r="O1595" s="261">
        <v>1.5750004513964799E-2</v>
      </c>
      <c r="P1595" s="261">
        <v>4.7256974494401402E-4</v>
      </c>
    </row>
    <row r="1596" spans="1:16" x14ac:dyDescent="0.25">
      <c r="A1596" s="259">
        <v>2050</v>
      </c>
      <c r="B1596" s="259">
        <v>2006</v>
      </c>
      <c r="C1596" s="260" t="str">
        <f t="shared" si="24"/>
        <v>2050_2006</v>
      </c>
      <c r="D1596" s="261">
        <v>2.7587325366890687E-2</v>
      </c>
      <c r="E1596" s="261">
        <v>4.5718986095039708E-2</v>
      </c>
      <c r="F1596" s="261">
        <v>8.9079540284694295E-2</v>
      </c>
      <c r="G1596" s="261">
        <v>6.5310288480919798E-3</v>
      </c>
      <c r="H1596" s="261">
        <v>1.7140754693811</v>
      </c>
      <c r="I1596" s="261">
        <v>2.9766205456557799E-2</v>
      </c>
      <c r="J1596" s="261">
        <v>5.2177811701296498E-2</v>
      </c>
      <c r="K1596" s="261">
        <v>2.0297513898173401E-4</v>
      </c>
      <c r="L1596" s="261">
        <v>2.0000005732018801E-3</v>
      </c>
      <c r="M1596" s="261">
        <v>2.0000005732018801E-3</v>
      </c>
      <c r="N1596" s="261">
        <v>1.5750004513964799E-2</v>
      </c>
      <c r="O1596" s="261">
        <v>1.5750004513964799E-2</v>
      </c>
      <c r="P1596" s="261">
        <v>5.4537060810818903E-2</v>
      </c>
    </row>
    <row r="1597" spans="1:16" x14ac:dyDescent="0.25">
      <c r="A1597" s="259">
        <v>2050</v>
      </c>
      <c r="B1597" s="259">
        <v>2007</v>
      </c>
      <c r="C1597" s="260" t="str">
        <f t="shared" si="24"/>
        <v>2050_2007</v>
      </c>
      <c r="D1597" s="261">
        <v>2.6453820838479917E-2</v>
      </c>
      <c r="E1597" s="261">
        <v>4.4094392103096861E-2</v>
      </c>
      <c r="F1597" s="261">
        <v>8.8404499153654004E-2</v>
      </c>
      <c r="G1597" s="261">
        <v>6.6781220294808196E-3</v>
      </c>
      <c r="H1597" s="261">
        <v>1.7074285474114499</v>
      </c>
      <c r="I1597" s="261">
        <v>3.3063924871266803E-2</v>
      </c>
      <c r="J1597" s="261">
        <v>5.1782410367685203E-2</v>
      </c>
      <c r="K1597" s="261">
        <v>2.03173179051401E-4</v>
      </c>
      <c r="L1597" s="261">
        <v>2.0000005732018801E-3</v>
      </c>
      <c r="M1597" s="261">
        <v>2.0000005732018801E-3</v>
      </c>
      <c r="N1597" s="261">
        <v>1.5750004513964799E-2</v>
      </c>
      <c r="O1597" s="261">
        <v>1.5750004513964799E-2</v>
      </c>
      <c r="P1597" s="261">
        <v>5.4123781183469097E-2</v>
      </c>
    </row>
    <row r="1598" spans="1:16" x14ac:dyDescent="0.25">
      <c r="A1598" s="259">
        <v>2050</v>
      </c>
      <c r="B1598" s="259">
        <v>2008</v>
      </c>
      <c r="C1598" s="260" t="str">
        <f t="shared" si="24"/>
        <v>2050_2008</v>
      </c>
      <c r="D1598" s="261">
        <v>2.5879862981085196E-2</v>
      </c>
      <c r="E1598" s="261">
        <v>4.2588690161470932E-2</v>
      </c>
      <c r="F1598" s="261">
        <v>1.8718947185962901E-2</v>
      </c>
      <c r="G1598" s="261">
        <v>6.35369818915873E-3</v>
      </c>
      <c r="H1598" s="261">
        <v>3.59251652338873E-2</v>
      </c>
      <c r="I1598" s="261">
        <v>3.3530458733283398E-2</v>
      </c>
      <c r="J1598" s="261">
        <v>6.0334699641570299E-3</v>
      </c>
      <c r="K1598" s="261">
        <v>2.3188155299919301E-4</v>
      </c>
      <c r="L1598" s="261">
        <v>2.0000005732018801E-3</v>
      </c>
      <c r="M1598" s="261">
        <v>2.0000005732018801E-3</v>
      </c>
      <c r="N1598" s="261">
        <v>1.5750004513964799E-2</v>
      </c>
      <c r="O1598" s="261">
        <v>1.5750004513964799E-2</v>
      </c>
      <c r="P1598" s="261">
        <v>6.3062767028097596E-3</v>
      </c>
    </row>
    <row r="1599" spans="1:16" x14ac:dyDescent="0.25">
      <c r="A1599" s="259">
        <v>2050</v>
      </c>
      <c r="B1599" s="259">
        <v>2009</v>
      </c>
      <c r="C1599" s="260" t="str">
        <f t="shared" si="24"/>
        <v>2050_2009</v>
      </c>
      <c r="D1599" s="261">
        <v>2.5301304153221089E-2</v>
      </c>
      <c r="E1599" s="261">
        <v>4.1492628308707147E-2</v>
      </c>
      <c r="F1599" s="261">
        <v>1.8548873795329799E-2</v>
      </c>
      <c r="G1599" s="261">
        <v>6.1264995845571298E-3</v>
      </c>
      <c r="H1599" s="261">
        <v>3.5611757366680097E-2</v>
      </c>
      <c r="I1599" s="261">
        <v>3.26764100239215E-2</v>
      </c>
      <c r="J1599" s="261">
        <v>5.9915588640452903E-3</v>
      </c>
      <c r="K1599" s="261">
        <v>2.6061239710769202E-4</v>
      </c>
      <c r="L1599" s="261">
        <v>2.0000005732018801E-3</v>
      </c>
      <c r="M1599" s="261">
        <v>2.0000005732018801E-3</v>
      </c>
      <c r="N1599" s="261">
        <v>1.5750004513964799E-2</v>
      </c>
      <c r="O1599" s="261">
        <v>1.5750004513964799E-2</v>
      </c>
      <c r="P1599" s="261">
        <v>6.2624705687287204E-3</v>
      </c>
    </row>
    <row r="1600" spans="1:16" x14ac:dyDescent="0.25">
      <c r="A1600" s="259">
        <v>2050</v>
      </c>
      <c r="B1600" s="259">
        <v>2010</v>
      </c>
      <c r="C1600" s="260" t="str">
        <f t="shared" si="24"/>
        <v>2050_2010</v>
      </c>
      <c r="D1600" s="261">
        <v>2.4013261082801919E-2</v>
      </c>
      <c r="E1600" s="261">
        <v>3.9186597883835612E-2</v>
      </c>
      <c r="F1600" s="261">
        <v>1.85765180282642E-2</v>
      </c>
      <c r="G1600" s="261">
        <v>5.9112371259125596E-3</v>
      </c>
      <c r="H1600" s="261">
        <v>3.5654246342491598E-2</v>
      </c>
      <c r="I1600" s="261">
        <v>3.2618533041284897E-2</v>
      </c>
      <c r="J1600" s="261">
        <v>5.9975514280408296E-3</v>
      </c>
      <c r="K1600" s="261">
        <v>3.1728424213006202E-4</v>
      </c>
      <c r="L1600" s="261">
        <v>2.0000005732018801E-3</v>
      </c>
      <c r="M1600" s="261">
        <v>2.0000005732018801E-3</v>
      </c>
      <c r="N1600" s="261">
        <v>1.5750004513964799E-2</v>
      </c>
      <c r="O1600" s="261">
        <v>1.5750004513964799E-2</v>
      </c>
      <c r="P1600" s="261">
        <v>6.26873408987654E-3</v>
      </c>
    </row>
    <row r="1601" spans="1:16" x14ac:dyDescent="0.25">
      <c r="A1601" s="259">
        <v>2050</v>
      </c>
      <c r="B1601" s="259">
        <v>2011</v>
      </c>
      <c r="C1601" s="260" t="str">
        <f t="shared" si="24"/>
        <v>2050_2011</v>
      </c>
      <c r="D1601" s="261">
        <v>2.484558833193579E-2</v>
      </c>
      <c r="E1601" s="261">
        <v>4.0353029825568786E-2</v>
      </c>
      <c r="F1601" s="261">
        <v>1.8405370802515399E-2</v>
      </c>
      <c r="G1601" s="261">
        <v>6.3217095409421002E-3</v>
      </c>
      <c r="H1601" s="261">
        <v>3.5525942092567701E-2</v>
      </c>
      <c r="I1601" s="261">
        <v>3.1898783086402697E-2</v>
      </c>
      <c r="J1601" s="261">
        <v>5.9870027539432602E-3</v>
      </c>
      <c r="K1601" s="261">
        <v>4.3055798157736001E-4</v>
      </c>
      <c r="L1601" s="261">
        <v>2.0000005732018801E-3</v>
      </c>
      <c r="M1601" s="261">
        <v>2.0000005732018801E-3</v>
      </c>
      <c r="N1601" s="261">
        <v>1.5750004513964799E-2</v>
      </c>
      <c r="O1601" s="261">
        <v>1.5750004513964799E-2</v>
      </c>
      <c r="P1601" s="261">
        <v>6.2577084515453201E-3</v>
      </c>
    </row>
    <row r="1602" spans="1:16" x14ac:dyDescent="0.25">
      <c r="A1602" s="259">
        <v>2050</v>
      </c>
      <c r="B1602" s="259">
        <v>2012</v>
      </c>
      <c r="C1602" s="260" t="str">
        <f t="shared" si="24"/>
        <v>2050_2012</v>
      </c>
      <c r="D1602" s="261">
        <v>2.2699030167263063E-2</v>
      </c>
      <c r="E1602" s="261">
        <v>3.675588775180065E-2</v>
      </c>
      <c r="F1602" s="261">
        <v>1.8325458621137401E-2</v>
      </c>
      <c r="G1602" s="261">
        <v>5.8295973813847898E-3</v>
      </c>
      <c r="H1602" s="261">
        <v>3.5454687619615198E-2</v>
      </c>
      <c r="I1602" s="261">
        <v>3.2412347692273899E-2</v>
      </c>
      <c r="J1602" s="261">
        <v>5.9817926580050104E-3</v>
      </c>
      <c r="K1602" s="261">
        <v>6.2844923411431398E-4</v>
      </c>
      <c r="L1602" s="261">
        <v>2.0000005732018801E-3</v>
      </c>
      <c r="M1602" s="261">
        <v>2.0000005732018801E-3</v>
      </c>
      <c r="N1602" s="261">
        <v>1.5750004513964799E-2</v>
      </c>
      <c r="O1602" s="261">
        <v>1.5750004513964799E-2</v>
      </c>
      <c r="P1602" s="261">
        <v>6.2522627781882003E-3</v>
      </c>
    </row>
    <row r="1603" spans="1:16" x14ac:dyDescent="0.25">
      <c r="A1603" s="259">
        <v>2050</v>
      </c>
      <c r="B1603" s="259">
        <v>2013</v>
      </c>
      <c r="C1603" s="260" t="str">
        <f t="shared" si="24"/>
        <v>2050_2013</v>
      </c>
      <c r="D1603" s="261">
        <v>2.2000503540138355E-2</v>
      </c>
      <c r="E1603" s="261">
        <v>3.5608632730135967E-2</v>
      </c>
      <c r="F1603" s="261">
        <v>1.8035044114013601E-2</v>
      </c>
      <c r="G1603" s="261">
        <v>5.6097010640590601E-3</v>
      </c>
      <c r="H1603" s="261">
        <v>3.5167347750569199E-2</v>
      </c>
      <c r="I1603" s="261">
        <v>3.2406408940318703E-2</v>
      </c>
      <c r="J1603" s="261">
        <v>5.9502564104263597E-3</v>
      </c>
      <c r="K1603" s="261">
        <v>9.4024722785696502E-4</v>
      </c>
      <c r="L1603" s="261">
        <v>2.0000005732018801E-3</v>
      </c>
      <c r="M1603" s="261">
        <v>2.0000005732018801E-3</v>
      </c>
      <c r="N1603" s="261">
        <v>1.5750004513964799E-2</v>
      </c>
      <c r="O1603" s="261">
        <v>1.5750004513964799E-2</v>
      </c>
      <c r="P1603" s="261">
        <v>6.2193006014340801E-3</v>
      </c>
    </row>
    <row r="1604" spans="1:16" x14ac:dyDescent="0.25">
      <c r="A1604" s="259">
        <v>2050</v>
      </c>
      <c r="B1604" s="259">
        <v>2014</v>
      </c>
      <c r="C1604" s="260" t="str">
        <f t="shared" si="24"/>
        <v>2050_2014</v>
      </c>
      <c r="D1604" s="261">
        <v>2.2105295238999723E-2</v>
      </c>
      <c r="E1604" s="261">
        <v>3.553485201254504E-2</v>
      </c>
      <c r="F1604" s="261">
        <v>1.8352084619049001E-2</v>
      </c>
      <c r="G1604" s="261">
        <v>5.7945650412248298E-3</v>
      </c>
      <c r="H1604" s="261">
        <v>3.5506919490115599E-2</v>
      </c>
      <c r="I1604" s="261">
        <v>3.18938152665438E-2</v>
      </c>
      <c r="J1604" s="261">
        <v>5.9903103677736696E-3</v>
      </c>
      <c r="K1604" s="261">
        <v>1.31298800467196E-3</v>
      </c>
      <c r="L1604" s="261">
        <v>2.0000005732018801E-3</v>
      </c>
      <c r="M1604" s="261">
        <v>2.0000005732018801E-3</v>
      </c>
      <c r="N1604" s="261">
        <v>1.5750004513964799E-2</v>
      </c>
      <c r="O1604" s="261">
        <v>1.5750004513964799E-2</v>
      </c>
      <c r="P1604" s="261">
        <v>6.2611656209958302E-3</v>
      </c>
    </row>
    <row r="1605" spans="1:16" x14ac:dyDescent="0.25">
      <c r="A1605" s="259">
        <v>2050</v>
      </c>
      <c r="B1605" s="259">
        <v>2015</v>
      </c>
      <c r="C1605" s="260" t="str">
        <f t="shared" si="24"/>
        <v>2050_2015</v>
      </c>
      <c r="D1605" s="261">
        <v>2.1641307321760266E-2</v>
      </c>
      <c r="E1605" s="261">
        <v>3.4771505633182542E-2</v>
      </c>
      <c r="F1605" s="261">
        <v>1.8178835632314299E-2</v>
      </c>
      <c r="G1605" s="261">
        <v>5.6202473410889402E-3</v>
      </c>
      <c r="H1605" s="261">
        <v>3.5331214219183102E-2</v>
      </c>
      <c r="I1605" s="261">
        <v>3.1656408273010202E-2</v>
      </c>
      <c r="J1605" s="261">
        <v>5.971015850208E-3</v>
      </c>
      <c r="K1605" s="261">
        <v>1.6584364545193101E-3</v>
      </c>
      <c r="L1605" s="261">
        <v>2.0000005732018801E-3</v>
      </c>
      <c r="M1605" s="261">
        <v>2.0000005732018801E-3</v>
      </c>
      <c r="N1605" s="261">
        <v>1.5750004513964799E-2</v>
      </c>
      <c r="O1605" s="261">
        <v>1.5750004513964799E-2</v>
      </c>
      <c r="P1605" s="261">
        <v>6.2409986909639902E-3</v>
      </c>
    </row>
    <row r="1606" spans="1:16" x14ac:dyDescent="0.25">
      <c r="A1606" s="259">
        <v>2050</v>
      </c>
      <c r="B1606" s="259">
        <v>2016</v>
      </c>
      <c r="C1606" s="260" t="str">
        <f t="shared" si="24"/>
        <v>2050_2016</v>
      </c>
      <c r="D1606" s="261">
        <v>2.1189061836230559E-2</v>
      </c>
      <c r="E1606" s="261">
        <v>3.3645212327669122E-2</v>
      </c>
      <c r="F1606" s="261">
        <v>1.8770574508829099E-2</v>
      </c>
      <c r="G1606" s="261">
        <v>5.5632806245898897E-3</v>
      </c>
      <c r="H1606" s="261">
        <v>3.5967836543094399E-2</v>
      </c>
      <c r="I1606" s="261">
        <v>3.1285254567132201E-2</v>
      </c>
      <c r="J1606" s="261">
        <v>6.0470460020628199E-3</v>
      </c>
      <c r="K1606" s="261">
        <v>1.9093872236088101E-3</v>
      </c>
      <c r="L1606" s="261">
        <v>2.0000005732018801E-3</v>
      </c>
      <c r="M1606" s="261">
        <v>2.0000005732018801E-3</v>
      </c>
      <c r="N1606" s="261">
        <v>1.5750004513964799E-2</v>
      </c>
      <c r="O1606" s="261">
        <v>1.5750004513964799E-2</v>
      </c>
      <c r="P1606" s="261">
        <v>6.3204665889068801E-3</v>
      </c>
    </row>
    <row r="1607" spans="1:16" x14ac:dyDescent="0.25">
      <c r="A1607" s="259">
        <v>2050</v>
      </c>
      <c r="B1607" s="259">
        <v>2017</v>
      </c>
      <c r="C1607" s="260" t="str">
        <f t="shared" si="24"/>
        <v>2050_2017</v>
      </c>
      <c r="D1607" s="261">
        <v>2.0447709217654614E-2</v>
      </c>
      <c r="E1607" s="261">
        <v>3.2498756069177216E-2</v>
      </c>
      <c r="F1607" s="261">
        <v>1.85065649539729E-2</v>
      </c>
      <c r="G1607" s="261">
        <v>5.5280445503383896E-3</v>
      </c>
      <c r="H1607" s="261">
        <v>3.5716729673870601E-2</v>
      </c>
      <c r="I1607" s="261">
        <v>3.1320015736118298E-2</v>
      </c>
      <c r="J1607" s="261">
        <v>6.0194010218702102E-3</v>
      </c>
      <c r="K1607" s="261">
        <v>2.0398745767705598E-3</v>
      </c>
      <c r="L1607" s="261">
        <v>2.0000005732018801E-3</v>
      </c>
      <c r="M1607" s="261">
        <v>2.0000005732018801E-3</v>
      </c>
      <c r="N1607" s="261">
        <v>1.5750004513964799E-2</v>
      </c>
      <c r="O1607" s="261">
        <v>1.5750004513964799E-2</v>
      </c>
      <c r="P1607" s="261">
        <v>6.2915716253827397E-3</v>
      </c>
    </row>
    <row r="1608" spans="1:16" x14ac:dyDescent="0.25">
      <c r="A1608" s="259">
        <v>2050</v>
      </c>
      <c r="B1608" s="259">
        <v>2018</v>
      </c>
      <c r="C1608" s="260" t="str">
        <f t="shared" si="24"/>
        <v>2050_2018</v>
      </c>
      <c r="D1608" s="261">
        <v>1.9819618607366508E-2</v>
      </c>
      <c r="E1608" s="261">
        <v>3.141077335589619E-2</v>
      </c>
      <c r="F1608" s="261">
        <v>1.8502146320458799E-2</v>
      </c>
      <c r="G1608" s="261">
        <v>5.1209025135616499E-3</v>
      </c>
      <c r="H1608" s="261">
        <v>3.5712111580251303E-2</v>
      </c>
      <c r="I1608" s="261">
        <v>2.9791163334284301E-2</v>
      </c>
      <c r="J1608" s="261">
        <v>6.0189724135832302E-3</v>
      </c>
      <c r="K1608" s="261">
        <v>2.1245431965997001E-3</v>
      </c>
      <c r="L1608" s="261">
        <v>2.0000005732018801E-3</v>
      </c>
      <c r="M1608" s="261">
        <v>2.0000005732018801E-3</v>
      </c>
      <c r="N1608" s="261">
        <v>1.5750004513964799E-2</v>
      </c>
      <c r="O1608" s="261">
        <v>1.5750004513964799E-2</v>
      </c>
      <c r="P1608" s="261">
        <v>6.2911236373309502E-3</v>
      </c>
    </row>
    <row r="1609" spans="1:16" x14ac:dyDescent="0.25">
      <c r="A1609" s="259">
        <v>2050</v>
      </c>
      <c r="B1609" s="259">
        <v>2019</v>
      </c>
      <c r="C1609" s="260" t="str">
        <f t="shared" si="24"/>
        <v>2050_2019</v>
      </c>
      <c r="D1609" s="261">
        <v>1.9190221222750756E-2</v>
      </c>
      <c r="E1609" s="261">
        <v>3.03250099206126E-2</v>
      </c>
      <c r="F1609" s="261">
        <v>1.8489218586539801E-2</v>
      </c>
      <c r="G1609" s="261">
        <v>4.7390912132389299E-3</v>
      </c>
      <c r="H1609" s="261">
        <v>3.5698460765494697E-2</v>
      </c>
      <c r="I1609" s="261">
        <v>2.8452519540489499E-2</v>
      </c>
      <c r="J1609" s="261">
        <v>6.0175541886473196E-3</v>
      </c>
      <c r="K1609" s="261">
        <v>2.0060417086642198E-3</v>
      </c>
      <c r="L1609" s="261">
        <v>2.0000005732018801E-3</v>
      </c>
      <c r="M1609" s="261">
        <v>2.0000005732018801E-3</v>
      </c>
      <c r="N1609" s="261">
        <v>1.5750004513964799E-2</v>
      </c>
      <c r="O1609" s="261">
        <v>1.5750004513964799E-2</v>
      </c>
      <c r="P1609" s="261">
        <v>6.2896412865567101E-3</v>
      </c>
    </row>
    <row r="1610" spans="1:16" x14ac:dyDescent="0.25">
      <c r="A1610" s="259">
        <v>2050</v>
      </c>
      <c r="B1610" s="259">
        <v>2020</v>
      </c>
      <c r="C1610" s="260" t="str">
        <f t="shared" si="24"/>
        <v>2050_2020</v>
      </c>
      <c r="D1610" s="261">
        <v>1.8561164446435782E-2</v>
      </c>
      <c r="E1610" s="261">
        <v>2.9254785632373451E-2</v>
      </c>
      <c r="F1610" s="261">
        <v>1.84688363716577E-2</v>
      </c>
      <c r="G1610" s="261">
        <v>4.2998844284234203E-3</v>
      </c>
      <c r="H1610" s="261">
        <v>3.5678139410988997E-2</v>
      </c>
      <c r="I1610" s="261">
        <v>2.71630174476249E-2</v>
      </c>
      <c r="J1610" s="261">
        <v>6.0152706476429198E-3</v>
      </c>
      <c r="K1610" s="261">
        <v>1.4385308697597199E-3</v>
      </c>
      <c r="L1610" s="261">
        <v>2.0000005732018801E-3</v>
      </c>
      <c r="M1610" s="261">
        <v>2.0000005732018801E-3</v>
      </c>
      <c r="N1610" s="261">
        <v>1.5750004513964799E-2</v>
      </c>
      <c r="O1610" s="261">
        <v>1.5750004513964799E-2</v>
      </c>
      <c r="P1610" s="261">
        <v>6.2872544939611497E-3</v>
      </c>
    </row>
    <row r="1611" spans="1:16" x14ac:dyDescent="0.25">
      <c r="A1611" s="259">
        <v>2050</v>
      </c>
      <c r="B1611" s="259">
        <v>2021</v>
      </c>
      <c r="C1611" s="260" t="str">
        <f t="shared" si="24"/>
        <v>2050_2021</v>
      </c>
      <c r="D1611" s="261">
        <v>1.7929352340937312E-2</v>
      </c>
      <c r="E1611" s="261">
        <v>2.8187341111573231E-2</v>
      </c>
      <c r="F1611" s="261">
        <v>7.7887619078631197E-3</v>
      </c>
      <c r="G1611" s="261">
        <v>3.9013992505755701E-3</v>
      </c>
      <c r="H1611" s="261">
        <v>1.22658661411684E-2</v>
      </c>
      <c r="I1611" s="261">
        <v>2.6816825496086799E-2</v>
      </c>
      <c r="J1611" s="261">
        <v>1.00204687087974E-3</v>
      </c>
      <c r="K1611" s="261">
        <v>8.9301323766739901E-4</v>
      </c>
      <c r="L1611" s="261">
        <v>2.0000005732018801E-3</v>
      </c>
      <c r="M1611" s="261">
        <v>2.0000005732018801E-3</v>
      </c>
      <c r="N1611" s="261">
        <v>1.5750004513964799E-2</v>
      </c>
      <c r="O1611" s="261">
        <v>1.5750004513964799E-2</v>
      </c>
      <c r="P1611" s="261">
        <v>1.04735498386379E-3</v>
      </c>
    </row>
    <row r="1612" spans="1:16" x14ac:dyDescent="0.25">
      <c r="A1612" s="259">
        <v>2050</v>
      </c>
      <c r="B1612" s="259">
        <v>2022</v>
      </c>
      <c r="C1612" s="260" t="str">
        <f t="shared" si="24"/>
        <v>2050_2022</v>
      </c>
      <c r="D1612" s="261">
        <v>1.7278758843000123E-2</v>
      </c>
      <c r="E1612" s="261">
        <v>2.7101023109268447E-2</v>
      </c>
      <c r="F1612" s="261">
        <v>7.7809033122093604E-3</v>
      </c>
      <c r="G1612" s="261">
        <v>3.56201982728966E-3</v>
      </c>
      <c r="H1612" s="261">
        <v>1.22602656916649E-2</v>
      </c>
      <c r="I1612" s="261">
        <v>2.6695810031878799E-2</v>
      </c>
      <c r="J1612" s="261">
        <v>1.0017837532543101E-3</v>
      </c>
      <c r="K1612" s="261">
        <v>8.9262062932913698E-4</v>
      </c>
      <c r="L1612" s="261">
        <v>2.0000005732018801E-3</v>
      </c>
      <c r="M1612" s="261">
        <v>2.0000005732018801E-3</v>
      </c>
      <c r="N1612" s="261">
        <v>1.5750004513964799E-2</v>
      </c>
      <c r="O1612" s="261">
        <v>1.5750004513964799E-2</v>
      </c>
      <c r="P1612" s="261">
        <v>1.0470799692269099E-3</v>
      </c>
    </row>
    <row r="1613" spans="1:16" x14ac:dyDescent="0.25">
      <c r="A1613" s="259">
        <v>2050</v>
      </c>
      <c r="B1613" s="259">
        <v>2023</v>
      </c>
      <c r="C1613" s="260" t="str">
        <f t="shared" si="24"/>
        <v>2050_2023</v>
      </c>
      <c r="D1613" s="261">
        <v>1.6628438664881291E-2</v>
      </c>
      <c r="E1613" s="261">
        <v>2.6022941633937684E-2</v>
      </c>
      <c r="F1613" s="261">
        <v>7.7745797221420903E-3</v>
      </c>
      <c r="G1613" s="261">
        <v>3.1408567721781301E-3</v>
      </c>
      <c r="H1613" s="261">
        <v>1.22550300675064E-2</v>
      </c>
      <c r="I1613" s="261">
        <v>2.7223354372410601E-2</v>
      </c>
      <c r="J1613" s="261">
        <v>1.0014962724526099E-3</v>
      </c>
      <c r="K1613" s="261">
        <v>8.9225430216845897E-4</v>
      </c>
      <c r="L1613" s="261">
        <v>2.0000005732018801E-3</v>
      </c>
      <c r="M1613" s="261">
        <v>2.0000005732018801E-3</v>
      </c>
      <c r="N1613" s="261">
        <v>1.5750004513964799E-2</v>
      </c>
      <c r="O1613" s="261">
        <v>1.5750004513964799E-2</v>
      </c>
      <c r="P1613" s="261">
        <v>1.04677948981903E-3</v>
      </c>
    </row>
    <row r="1614" spans="1:16" x14ac:dyDescent="0.25">
      <c r="A1614" s="259">
        <v>2050</v>
      </c>
      <c r="B1614" s="259">
        <v>2024</v>
      </c>
      <c r="C1614" s="260" t="str">
        <f t="shared" si="24"/>
        <v>2050_2024</v>
      </c>
      <c r="D1614" s="261">
        <v>1.5979513997850543E-2</v>
      </c>
      <c r="E1614" s="261">
        <v>2.4944959918506159E-2</v>
      </c>
      <c r="F1614" s="261">
        <v>7.7578384856624698E-3</v>
      </c>
      <c r="G1614" s="261">
        <v>2.7005653861595699E-3</v>
      </c>
      <c r="H1614" s="261">
        <v>1.22375476693725E-2</v>
      </c>
      <c r="I1614" s="261">
        <v>2.9089213403255602E-2</v>
      </c>
      <c r="J1614" s="261">
        <v>1.00021852514522E-3</v>
      </c>
      <c r="K1614" s="261">
        <v>8.9197467123306199E-4</v>
      </c>
      <c r="L1614" s="261">
        <v>2.0000005732018801E-3</v>
      </c>
      <c r="M1614" s="261">
        <v>2.0000005732018801E-3</v>
      </c>
      <c r="N1614" s="261">
        <v>1.5750004513964799E-2</v>
      </c>
      <c r="O1614" s="261">
        <v>1.5750004513964799E-2</v>
      </c>
      <c r="P1614" s="261">
        <v>1.0454439684483099E-3</v>
      </c>
    </row>
    <row r="1615" spans="1:16" x14ac:dyDescent="0.25">
      <c r="A1615" s="259">
        <v>2050</v>
      </c>
      <c r="B1615" s="259">
        <v>2025</v>
      </c>
      <c r="C1615" s="260" t="str">
        <f t="shared" si="24"/>
        <v>2050_2025</v>
      </c>
      <c r="D1615" s="261">
        <v>1.5329664102407535E-2</v>
      </c>
      <c r="E1615" s="261">
        <v>2.3870801179251392E-2</v>
      </c>
      <c r="F1615" s="261">
        <v>7.7301052128265699E-3</v>
      </c>
      <c r="G1615" s="261">
        <v>2.2019423697023999E-3</v>
      </c>
      <c r="H1615" s="261">
        <v>1.22036037728353E-2</v>
      </c>
      <c r="I1615" s="261">
        <v>3.2222412595723997E-2</v>
      </c>
      <c r="J1615" s="261">
        <v>9.9749197895335402E-4</v>
      </c>
      <c r="K1615" s="261">
        <v>8.9169611056745003E-4</v>
      </c>
      <c r="L1615" s="261">
        <v>2.0000005732018801E-3</v>
      </c>
      <c r="M1615" s="261">
        <v>2.0000005732018801E-3</v>
      </c>
      <c r="N1615" s="261">
        <v>1.5750004513964799E-2</v>
      </c>
      <c r="O1615" s="261">
        <v>1.5750004513964799E-2</v>
      </c>
      <c r="P1615" s="261">
        <v>1.04259413993652E-3</v>
      </c>
    </row>
    <row r="1616" spans="1:16" x14ac:dyDescent="0.25">
      <c r="A1616" s="259">
        <v>2050</v>
      </c>
      <c r="B1616" s="259">
        <v>2026</v>
      </c>
      <c r="C1616" s="260" t="str">
        <f t="shared" si="24"/>
        <v>2050_2026</v>
      </c>
      <c r="D1616" s="261">
        <v>1.5329304029781474E-2</v>
      </c>
      <c r="E1616" s="261">
        <v>2.3825456721456129E-2</v>
      </c>
      <c r="F1616" s="261">
        <v>7.6901874524893596E-3</v>
      </c>
      <c r="G1616" s="261">
        <v>2.1956534759700599E-3</v>
      </c>
      <c r="H1616" s="261">
        <v>1.21523712480543E-2</v>
      </c>
      <c r="I1616" s="261">
        <v>3.19546333907232E-2</v>
      </c>
      <c r="J1616" s="261">
        <v>9.93293955137685E-4</v>
      </c>
      <c r="K1616" s="261">
        <v>7.6107386858194099E-4</v>
      </c>
      <c r="L1616" s="261">
        <v>2.0000005732018801E-3</v>
      </c>
      <c r="M1616" s="261">
        <v>2.0000005732018801E-3</v>
      </c>
      <c r="N1616" s="261">
        <v>1.5750004513964799E-2</v>
      </c>
      <c r="O1616" s="261">
        <v>1.5750004513964799E-2</v>
      </c>
      <c r="P1616" s="261">
        <v>1.0382063001123599E-3</v>
      </c>
    </row>
    <row r="1617" spans="1:16" x14ac:dyDescent="0.25">
      <c r="A1617" s="259">
        <v>2050</v>
      </c>
      <c r="B1617" s="259">
        <v>2027</v>
      </c>
      <c r="C1617" s="260" t="str">
        <f t="shared" si="24"/>
        <v>2050_2027</v>
      </c>
      <c r="D1617" s="261">
        <v>1.5329111643947122E-2</v>
      </c>
      <c r="E1617" s="261">
        <v>2.378317973042024E-2</v>
      </c>
      <c r="F1617" s="261">
        <v>7.6392605062460097E-3</v>
      </c>
      <c r="G1617" s="261">
        <v>2.1874436160889601E-3</v>
      </c>
      <c r="H1617" s="261">
        <v>1.2085699053761501E-2</v>
      </c>
      <c r="I1617" s="261">
        <v>3.1593697411640399E-2</v>
      </c>
      <c r="J1617" s="261">
        <v>9.8774666194134902E-4</v>
      </c>
      <c r="K1617" s="261">
        <v>6.0882959870689403E-4</v>
      </c>
      <c r="L1617" s="261">
        <v>2.0000005732018801E-3</v>
      </c>
      <c r="M1617" s="261">
        <v>2.0000005732018801E-3</v>
      </c>
      <c r="N1617" s="261">
        <v>1.5750004513964799E-2</v>
      </c>
      <c r="O1617" s="261">
        <v>1.5750004513964799E-2</v>
      </c>
      <c r="P1617" s="261">
        <v>1.03240818293343E-3</v>
      </c>
    </row>
    <row r="1618" spans="1:16" x14ac:dyDescent="0.25">
      <c r="A1618" s="259">
        <v>2050</v>
      </c>
      <c r="B1618" s="259">
        <v>2028</v>
      </c>
      <c r="C1618" s="260" t="str">
        <f t="shared" si="24"/>
        <v>2050_2028</v>
      </c>
      <c r="D1618" s="261">
        <v>1.5329444951733351E-2</v>
      </c>
      <c r="E1618" s="261">
        <v>2.374386036633637E-2</v>
      </c>
      <c r="F1618" s="261">
        <v>7.5742370407751699E-3</v>
      </c>
      <c r="G1618" s="261">
        <v>2.1770616806416499E-3</v>
      </c>
      <c r="H1618" s="261">
        <v>1.2000427646116901E-2</v>
      </c>
      <c r="I1618" s="261">
        <v>3.1141274343221999E-2</v>
      </c>
      <c r="J1618" s="261">
        <v>9.8066042092186611E-4</v>
      </c>
      <c r="K1618" s="261">
        <v>4.7833975311034502E-4</v>
      </c>
      <c r="L1618" s="261">
        <v>2.0000005732018801E-3</v>
      </c>
      <c r="M1618" s="261">
        <v>2.0000005732018801E-3</v>
      </c>
      <c r="N1618" s="261">
        <v>1.5750004513964799E-2</v>
      </c>
      <c r="O1618" s="261">
        <v>1.5750004513964799E-2</v>
      </c>
      <c r="P1618" s="261">
        <v>1.0250015335397801E-3</v>
      </c>
    </row>
    <row r="1619" spans="1:16" x14ac:dyDescent="0.25">
      <c r="A1619" s="259">
        <v>2050</v>
      </c>
      <c r="B1619" s="259">
        <v>2029</v>
      </c>
      <c r="C1619" s="260" t="str">
        <f t="shared" si="24"/>
        <v>2050_2029</v>
      </c>
      <c r="D1619" s="261">
        <v>1.5329728574906875E-2</v>
      </c>
      <c r="E1619" s="261">
        <v>2.3706599448258914E-2</v>
      </c>
      <c r="F1619" s="261">
        <v>7.4969306294691103E-3</v>
      </c>
      <c r="G1619" s="261">
        <v>2.1645061173729899E-3</v>
      </c>
      <c r="H1619" s="261">
        <v>1.18980014088063E-2</v>
      </c>
      <c r="I1619" s="261">
        <v>3.0603412913847699E-2</v>
      </c>
      <c r="J1619" s="261">
        <v>9.7210521382435397E-4</v>
      </c>
      <c r="K1619" s="261">
        <v>4.7832502614939801E-4</v>
      </c>
      <c r="L1619" s="261">
        <v>2.0000005732018801E-3</v>
      </c>
      <c r="M1619" s="261">
        <v>2.0000005732018801E-3</v>
      </c>
      <c r="N1619" s="261">
        <v>1.5750004513964799E-2</v>
      </c>
      <c r="O1619" s="261">
        <v>1.5750004513964799E-2</v>
      </c>
      <c r="P1619" s="261">
        <v>1.01605949794049E-3</v>
      </c>
    </row>
    <row r="1620" spans="1:16" x14ac:dyDescent="0.25">
      <c r="A1620" s="259">
        <v>2050</v>
      </c>
      <c r="B1620" s="259">
        <v>2030</v>
      </c>
      <c r="C1620" s="260" t="str">
        <f t="shared" si="24"/>
        <v>2050_2030</v>
      </c>
      <c r="D1620" s="261">
        <v>1.5330385836525802E-2</v>
      </c>
      <c r="E1620" s="261">
        <v>2.3671797030281928E-2</v>
      </c>
      <c r="F1620" s="261">
        <v>7.4054334674080397E-3</v>
      </c>
      <c r="G1620" s="261">
        <v>2.149814846936E-3</v>
      </c>
      <c r="H1620" s="261">
        <v>1.1777402460666501E-2</v>
      </c>
      <c r="I1620" s="261">
        <v>2.99830294911748E-2</v>
      </c>
      <c r="J1620" s="261">
        <v>9.6205073061075299E-4</v>
      </c>
      <c r="K1620" s="261">
        <v>4.7831185691222399E-4</v>
      </c>
      <c r="L1620" s="261">
        <v>2.0000005732018801E-3</v>
      </c>
      <c r="M1620" s="261">
        <v>2.0000005732018801E-3</v>
      </c>
      <c r="N1620" s="261">
        <v>1.5750004513964799E-2</v>
      </c>
      <c r="O1620" s="261">
        <v>1.5750004513964799E-2</v>
      </c>
      <c r="P1620" s="261">
        <v>1.00555039561208E-3</v>
      </c>
    </row>
    <row r="1621" spans="1:16" x14ac:dyDescent="0.25">
      <c r="A1621" s="259">
        <v>2050</v>
      </c>
      <c r="B1621" s="259">
        <v>2031</v>
      </c>
      <c r="C1621" s="260" t="str">
        <f t="shared" si="24"/>
        <v>2050_2031</v>
      </c>
      <c r="D1621" s="261">
        <v>1.533098430458126E-2</v>
      </c>
      <c r="E1621" s="261">
        <v>2.3638673116682073E-2</v>
      </c>
      <c r="F1621" s="261">
        <v>7.3006199583481902E-3</v>
      </c>
      <c r="G1621" s="261">
        <v>2.1328735295396898E-3</v>
      </c>
      <c r="H1621" s="261">
        <v>1.16388673190406E-2</v>
      </c>
      <c r="I1621" s="261">
        <v>2.9286615984641901E-2</v>
      </c>
      <c r="J1621" s="261">
        <v>9.5049176507010897E-4</v>
      </c>
      <c r="K1621" s="261">
        <v>4.7829310970486701E-4</v>
      </c>
      <c r="L1621" s="261">
        <v>2.0000005732018801E-3</v>
      </c>
      <c r="M1621" s="261">
        <v>2.0000005732018801E-3</v>
      </c>
      <c r="N1621" s="261">
        <v>1.5750004513964799E-2</v>
      </c>
      <c r="O1621" s="261">
        <v>1.5750004513964799E-2</v>
      </c>
      <c r="P1621" s="261">
        <v>9.9346878494183891E-4</v>
      </c>
    </row>
    <row r="1622" spans="1:16" x14ac:dyDescent="0.25">
      <c r="A1622" s="259">
        <v>2050</v>
      </c>
      <c r="B1622" s="259">
        <v>2032</v>
      </c>
      <c r="C1622" s="260" t="str">
        <f t="shared" ref="C1622:C1640" si="25">CONCATENATE(A1622,"_",B1622)</f>
        <v>2050_2032</v>
      </c>
      <c r="D1622" s="261">
        <v>1.5332336561023089E-2</v>
      </c>
      <c r="E1622" s="261">
        <v>2.360801309904402E-2</v>
      </c>
      <c r="F1622" s="261">
        <v>7.1848689785012198E-3</v>
      </c>
      <c r="G1622" s="261">
        <v>2.1140431922032901E-3</v>
      </c>
      <c r="H1622" s="261">
        <v>1.14843508599934E-2</v>
      </c>
      <c r="I1622" s="261">
        <v>2.85205090057702E-2</v>
      </c>
      <c r="J1622" s="261">
        <v>9.3752877973935097E-4</v>
      </c>
      <c r="K1622" s="261">
        <v>4.7834431666006803E-4</v>
      </c>
      <c r="L1622" s="261">
        <v>2.0000005732018801E-3</v>
      </c>
      <c r="M1622" s="261">
        <v>2.0000005732018801E-3</v>
      </c>
      <c r="N1622" s="261">
        <v>1.5750004513964799E-2</v>
      </c>
      <c r="O1622" s="261">
        <v>1.5750004513964799E-2</v>
      </c>
      <c r="P1622" s="261">
        <v>9.7991967093681901E-4</v>
      </c>
    </row>
    <row r="1623" spans="1:16" x14ac:dyDescent="0.25">
      <c r="A1623" s="259">
        <v>2050</v>
      </c>
      <c r="B1623" s="259">
        <v>2033</v>
      </c>
      <c r="C1623" s="260" t="str">
        <f t="shared" si="25"/>
        <v>2050_2033</v>
      </c>
      <c r="D1623" s="261">
        <v>1.5333248975164955E-2</v>
      </c>
      <c r="E1623" s="261">
        <v>2.3578548256238972E-2</v>
      </c>
      <c r="F1623" s="261">
        <v>7.0547786468228603E-3</v>
      </c>
      <c r="G1623" s="261">
        <v>2.0927952492857298E-3</v>
      </c>
      <c r="H1623" s="261">
        <v>1.1310728197899699E-2</v>
      </c>
      <c r="I1623" s="261">
        <v>2.7690827073326301E-2</v>
      </c>
      <c r="J1623" s="261">
        <v>9.2298275129575101E-4</v>
      </c>
      <c r="K1623" s="261">
        <v>4.7834729935335602E-4</v>
      </c>
      <c r="L1623" s="261">
        <v>2.0000005732018801E-3</v>
      </c>
      <c r="M1623" s="261">
        <v>2.0000005732018801E-3</v>
      </c>
      <c r="N1623" s="261">
        <v>1.5750004513964799E-2</v>
      </c>
      <c r="O1623" s="261">
        <v>1.5750004513964799E-2</v>
      </c>
      <c r="P1623" s="261">
        <v>9.6471593563404495E-4</v>
      </c>
    </row>
    <row r="1624" spans="1:16" x14ac:dyDescent="0.25">
      <c r="A1624" s="259">
        <v>2050</v>
      </c>
      <c r="B1624" s="259">
        <v>2034</v>
      </c>
      <c r="C1624" s="260" t="str">
        <f t="shared" si="25"/>
        <v>2050_2034</v>
      </c>
      <c r="D1624" s="261">
        <v>1.5334004681631401E-2</v>
      </c>
      <c r="E1624" s="261">
        <v>2.3550207990853736E-2</v>
      </c>
      <c r="F1624" s="261">
        <v>6.9099191368688397E-3</v>
      </c>
      <c r="G1624" s="261">
        <v>2.0691817674468498E-3</v>
      </c>
      <c r="H1624" s="261">
        <v>1.1118081294130401E-2</v>
      </c>
      <c r="I1624" s="261">
        <v>2.6804160750413499E-2</v>
      </c>
      <c r="J1624" s="261">
        <v>9.0687452393302598E-4</v>
      </c>
      <c r="K1624" s="261">
        <v>4.7831178669476801E-4</v>
      </c>
      <c r="L1624" s="261">
        <v>2.0000005732018801E-3</v>
      </c>
      <c r="M1624" s="261">
        <v>2.0000005732018801E-3</v>
      </c>
      <c r="N1624" s="261">
        <v>1.5750004513964799E-2</v>
      </c>
      <c r="O1624" s="261">
        <v>1.5750004513964799E-2</v>
      </c>
      <c r="P1624" s="261">
        <v>9.47879365709178E-4</v>
      </c>
    </row>
    <row r="1625" spans="1:16" x14ac:dyDescent="0.25">
      <c r="A1625" s="259">
        <v>2050</v>
      </c>
      <c r="B1625" s="259">
        <v>2035</v>
      </c>
      <c r="C1625" s="260" t="str">
        <f t="shared" si="25"/>
        <v>2050_2035</v>
      </c>
      <c r="D1625" s="261">
        <v>1.5334619414643619E-2</v>
      </c>
      <c r="E1625" s="261">
        <v>2.3522925237275887E-2</v>
      </c>
      <c r="F1625" s="261">
        <v>6.7514822449311496E-3</v>
      </c>
      <c r="G1625" s="261">
        <v>2.0432837583177601E-3</v>
      </c>
      <c r="H1625" s="261">
        <v>1.09072683347842E-2</v>
      </c>
      <c r="I1625" s="261">
        <v>2.5867489778754801E-2</v>
      </c>
      <c r="J1625" s="261">
        <v>8.89248305738553E-4</v>
      </c>
      <c r="K1625" s="261">
        <v>4.7825863060041402E-4</v>
      </c>
      <c r="L1625" s="261">
        <v>2.0000005732018801E-3</v>
      </c>
      <c r="M1625" s="261">
        <v>2.0000005732018801E-3</v>
      </c>
      <c r="N1625" s="261">
        <v>1.5750004513964799E-2</v>
      </c>
      <c r="O1625" s="261">
        <v>1.5750004513964799E-2</v>
      </c>
      <c r="P1625" s="261">
        <v>9.2945616814313499E-4</v>
      </c>
    </row>
    <row r="1626" spans="1:16" x14ac:dyDescent="0.25">
      <c r="A1626" s="259">
        <v>2050</v>
      </c>
      <c r="B1626" s="259">
        <v>2036</v>
      </c>
      <c r="C1626" s="260" t="str">
        <f t="shared" si="25"/>
        <v>2050_2036</v>
      </c>
      <c r="D1626" s="261">
        <v>1.5335334838274111E-2</v>
      </c>
      <c r="E1626" s="261">
        <v>2.3497134007593921E-2</v>
      </c>
      <c r="F1626" s="261">
        <v>6.5806345837031901E-3</v>
      </c>
      <c r="G1626" s="261">
        <v>2.0152684191668902E-3</v>
      </c>
      <c r="H1626" s="261">
        <v>1.0678918632514999E-2</v>
      </c>
      <c r="I1626" s="261">
        <v>2.48883750760816E-2</v>
      </c>
      <c r="J1626" s="261">
        <v>8.7012428943248103E-4</v>
      </c>
      <c r="K1626" s="261">
        <v>4.7821490288449701E-4</v>
      </c>
      <c r="L1626" s="261">
        <v>2.0000005732018801E-3</v>
      </c>
      <c r="M1626" s="261">
        <v>2.0000005732018801E-3</v>
      </c>
      <c r="N1626" s="261">
        <v>1.5750004513964799E-2</v>
      </c>
      <c r="O1626" s="261">
        <v>1.5750004513964799E-2</v>
      </c>
      <c r="P1626" s="261">
        <v>9.0946744868126896E-4</v>
      </c>
    </row>
    <row r="1627" spans="1:16" x14ac:dyDescent="0.25">
      <c r="A1627" s="259">
        <v>2050</v>
      </c>
      <c r="B1627" s="259">
        <v>2037</v>
      </c>
      <c r="C1627" s="260" t="str">
        <f t="shared" si="25"/>
        <v>2050_2037</v>
      </c>
      <c r="D1627" s="261">
        <v>1.5336135698878265E-2</v>
      </c>
      <c r="E1627" s="261">
        <v>2.3472527404961398E-2</v>
      </c>
      <c r="F1627" s="261">
        <v>6.3970625196926303E-3</v>
      </c>
      <c r="G1627" s="261">
        <v>1.9851144184240199E-3</v>
      </c>
      <c r="H1627" s="261">
        <v>1.04332057542952E-2</v>
      </c>
      <c r="I1627" s="261">
        <v>2.3873953883462799E-2</v>
      </c>
      <c r="J1627" s="261">
        <v>8.4952823501136497E-4</v>
      </c>
      <c r="K1627" s="261">
        <v>4.7818199197743601E-4</v>
      </c>
      <c r="L1627" s="261">
        <v>2.0000005732018801E-3</v>
      </c>
      <c r="M1627" s="261">
        <v>2.0000005732018801E-3</v>
      </c>
      <c r="N1627" s="261">
        <v>1.5750004513964799E-2</v>
      </c>
      <c r="O1627" s="261">
        <v>1.5750004513964799E-2</v>
      </c>
      <c r="P1627" s="261">
        <v>8.8794013207286798E-4</v>
      </c>
    </row>
    <row r="1628" spans="1:16" x14ac:dyDescent="0.25">
      <c r="A1628" s="259">
        <v>2050</v>
      </c>
      <c r="B1628" s="259">
        <v>2038</v>
      </c>
      <c r="C1628" s="260" t="str">
        <f t="shared" si="25"/>
        <v>2050_2038</v>
      </c>
      <c r="D1628" s="261">
        <v>1.5337220209378727E-2</v>
      </c>
      <c r="E1628" s="261">
        <v>2.3449114396224754E-2</v>
      </c>
      <c r="F1628" s="261">
        <v>6.2010303859352904E-3</v>
      </c>
      <c r="G1628" s="261">
        <v>1.9528334889505701E-3</v>
      </c>
      <c r="H1628" s="261">
        <v>1.01700600235437E-2</v>
      </c>
      <c r="I1628" s="261">
        <v>2.2831862228720301E-2</v>
      </c>
      <c r="J1628" s="261">
        <v>8.2744670686509404E-4</v>
      </c>
      <c r="K1628" s="261">
        <v>4.7816625217630699E-4</v>
      </c>
      <c r="L1628" s="261">
        <v>2.0000005732018801E-3</v>
      </c>
      <c r="M1628" s="261">
        <v>2.0000005732018801E-3</v>
      </c>
      <c r="N1628" s="261">
        <v>1.5750004513964799E-2</v>
      </c>
      <c r="O1628" s="261">
        <v>1.5750004513964799E-2</v>
      </c>
      <c r="P1628" s="261">
        <v>8.6486017520915205E-4</v>
      </c>
    </row>
    <row r="1629" spans="1:16" x14ac:dyDescent="0.25">
      <c r="A1629" s="259">
        <v>2050</v>
      </c>
      <c r="B1629" s="259">
        <v>2039</v>
      </c>
      <c r="C1629" s="260" t="str">
        <f t="shared" si="25"/>
        <v>2050_2039</v>
      </c>
      <c r="D1629" s="261">
        <v>1.533822464260603E-2</v>
      </c>
      <c r="E1629" s="261">
        <v>2.3426586166613278E-2</v>
      </c>
      <c r="F1629" s="261">
        <v>5.9918231259436698E-3</v>
      </c>
      <c r="G1629" s="261">
        <v>1.91835996237084E-3</v>
      </c>
      <c r="H1629" s="261">
        <v>9.88912379211912E-3</v>
      </c>
      <c r="I1629" s="261">
        <v>2.1768859740229601E-2</v>
      </c>
      <c r="J1629" s="261">
        <v>8.0387240016823196E-4</v>
      </c>
      <c r="K1629" s="261">
        <v>4.7814475651117001E-4</v>
      </c>
      <c r="L1629" s="261">
        <v>2.0000005732018801E-3</v>
      </c>
      <c r="M1629" s="261">
        <v>2.0000005732018801E-3</v>
      </c>
      <c r="N1629" s="261">
        <v>1.5750004513964799E-2</v>
      </c>
      <c r="O1629" s="261">
        <v>1.5750004513964799E-2</v>
      </c>
      <c r="P1629" s="261">
        <v>8.4021994297289499E-4</v>
      </c>
    </row>
    <row r="1630" spans="1:16" x14ac:dyDescent="0.25">
      <c r="A1630" s="259">
        <v>2050</v>
      </c>
      <c r="B1630" s="259">
        <v>2040</v>
      </c>
      <c r="C1630" s="260" t="str">
        <f t="shared" si="25"/>
        <v>2050_2040</v>
      </c>
      <c r="D1630" s="261">
        <v>1.5339425729034578E-2</v>
      </c>
      <c r="E1630" s="261">
        <v>2.340551208824472E-2</v>
      </c>
      <c r="F1630" s="261">
        <v>5.7712429131989698E-3</v>
      </c>
      <c r="G1630" s="261">
        <v>1.8818705949591201E-3</v>
      </c>
      <c r="H1630" s="261">
        <v>9.5915205095846792E-3</v>
      </c>
      <c r="I1630" s="261">
        <v>2.06932351476544E-2</v>
      </c>
      <c r="J1630" s="261">
        <v>7.78842374407262E-4</v>
      </c>
      <c r="K1630" s="261">
        <v>4.7816164520792502E-4</v>
      </c>
      <c r="L1630" s="261">
        <v>2.0000005732018801E-3</v>
      </c>
      <c r="M1630" s="261">
        <v>2.0000005732018801E-3</v>
      </c>
      <c r="N1630" s="261">
        <v>1.5750004513964799E-2</v>
      </c>
      <c r="O1630" s="261">
        <v>1.5750004513964799E-2</v>
      </c>
      <c r="P1630" s="261">
        <v>8.1405817051610795E-4</v>
      </c>
    </row>
    <row r="1631" spans="1:16" x14ac:dyDescent="0.25">
      <c r="A1631" s="259">
        <v>2050</v>
      </c>
      <c r="B1631" s="259">
        <v>2041</v>
      </c>
      <c r="C1631" s="260" t="str">
        <f t="shared" si="25"/>
        <v>2050_2041</v>
      </c>
      <c r="D1631" s="261">
        <v>1.5341127718349896E-2</v>
      </c>
      <c r="E1631" s="261">
        <v>2.3385774353196862E-2</v>
      </c>
      <c r="F1631" s="261">
        <v>5.5390865979252401E-3</v>
      </c>
      <c r="G1631" s="261">
        <v>1.84342352279228E-3</v>
      </c>
      <c r="H1631" s="261">
        <v>9.27744573261155E-3</v>
      </c>
      <c r="I1631" s="261">
        <v>1.96113196056634E-2</v>
      </c>
      <c r="J1631" s="261">
        <v>7.5238587358543603E-4</v>
      </c>
      <c r="K1631" s="261">
        <v>4.7823495606422401E-4</v>
      </c>
      <c r="L1631" s="261">
        <v>2.0000005732018801E-3</v>
      </c>
      <c r="M1631" s="261">
        <v>2.0000005732018801E-3</v>
      </c>
      <c r="N1631" s="261">
        <v>1.5750004513964799E-2</v>
      </c>
      <c r="O1631" s="261">
        <v>1.5750004513964799E-2</v>
      </c>
      <c r="P1631" s="261">
        <v>7.8640542412610197E-4</v>
      </c>
    </row>
    <row r="1632" spans="1:16" x14ac:dyDescent="0.25">
      <c r="A1632" s="259">
        <v>2050</v>
      </c>
      <c r="B1632" s="259">
        <v>2042</v>
      </c>
      <c r="C1632" s="260" t="str">
        <f t="shared" si="25"/>
        <v>2050_2042</v>
      </c>
      <c r="D1632" s="261">
        <v>1.5341169998432219E-2</v>
      </c>
      <c r="E1632" s="261">
        <v>2.3365485033823838E-2</v>
      </c>
      <c r="F1632" s="261">
        <v>5.2900281206065001E-3</v>
      </c>
      <c r="G1632" s="261">
        <v>1.80220849224002E-3</v>
      </c>
      <c r="H1632" s="261">
        <v>8.9421640521022208E-3</v>
      </c>
      <c r="I1632" s="261">
        <v>1.85293340286092E-2</v>
      </c>
      <c r="J1632" s="261">
        <v>7.2424475534108804E-4</v>
      </c>
      <c r="K1632" s="261">
        <v>4.7814516911637902E-4</v>
      </c>
      <c r="L1632" s="261">
        <v>2.0000005732018801E-3</v>
      </c>
      <c r="M1632" s="261">
        <v>2.0000005732018801E-3</v>
      </c>
      <c r="N1632" s="261">
        <v>1.5750004513964799E-2</v>
      </c>
      <c r="O1632" s="261">
        <v>1.5750004513964799E-2</v>
      </c>
      <c r="P1632" s="261">
        <v>7.5699188938910798E-4</v>
      </c>
    </row>
    <row r="1633" spans="1:16" x14ac:dyDescent="0.25">
      <c r="A1633" s="259">
        <v>2050</v>
      </c>
      <c r="B1633" s="259">
        <v>2043</v>
      </c>
      <c r="C1633" s="260" t="str">
        <f t="shared" si="25"/>
        <v>2050_2043</v>
      </c>
      <c r="D1633" s="261">
        <v>1.5342138765893496E-2</v>
      </c>
      <c r="E1633" s="261">
        <v>2.3355780133645081E-2</v>
      </c>
      <c r="F1633" s="261">
        <v>5.0314764740423202E-3</v>
      </c>
      <c r="G1633" s="261">
        <v>1.7598765455971799E-3</v>
      </c>
      <c r="H1633" s="261">
        <v>8.5921108090870404E-3</v>
      </c>
      <c r="I1633" s="261">
        <v>1.74589656277289E-2</v>
      </c>
      <c r="J1633" s="261">
        <v>6.9476041201564501E-4</v>
      </c>
      <c r="K1633" s="261">
        <v>4.7818008549251197E-4</v>
      </c>
      <c r="L1633" s="261">
        <v>2.0000005732018801E-3</v>
      </c>
      <c r="M1633" s="261">
        <v>2.0000005732018801E-3</v>
      </c>
      <c r="N1633" s="261">
        <v>1.5750004513964799E-2</v>
      </c>
      <c r="O1633" s="261">
        <v>1.5750004513964799E-2</v>
      </c>
      <c r="P1633" s="261">
        <v>7.2617439489332399E-4</v>
      </c>
    </row>
    <row r="1634" spans="1:16" x14ac:dyDescent="0.25">
      <c r="A1634" s="259">
        <v>2050</v>
      </c>
      <c r="B1634" s="259">
        <v>2044</v>
      </c>
      <c r="C1634" s="260" t="str">
        <f t="shared" si="25"/>
        <v>2050_2044</v>
      </c>
      <c r="D1634" s="261">
        <v>1.5341943850603621E-2</v>
      </c>
      <c r="E1634" s="261">
        <v>2.3345647252139744E-2</v>
      </c>
      <c r="F1634" s="261">
        <v>4.7573019707149904E-3</v>
      </c>
      <c r="G1634" s="261">
        <v>1.7148970468607099E-3</v>
      </c>
      <c r="H1634" s="261">
        <v>8.2218451759931092E-3</v>
      </c>
      <c r="I1634" s="261">
        <v>1.6400736389509001E-2</v>
      </c>
      <c r="J1634" s="261">
        <v>6.6364002159696495E-4</v>
      </c>
      <c r="K1634" s="261">
        <v>4.78092087453225E-4</v>
      </c>
      <c r="L1634" s="261">
        <v>2.0000005732018801E-3</v>
      </c>
      <c r="M1634" s="261">
        <v>2.0000005732018801E-3</v>
      </c>
      <c r="N1634" s="261">
        <v>1.5750004513964799E-2</v>
      </c>
      <c r="O1634" s="261">
        <v>1.5750004513964799E-2</v>
      </c>
      <c r="P1634" s="261">
        <v>6.9364687851459898E-4</v>
      </c>
    </row>
    <row r="1635" spans="1:16" x14ac:dyDescent="0.25">
      <c r="A1635" s="259">
        <v>2050</v>
      </c>
      <c r="B1635" s="259">
        <v>2045</v>
      </c>
      <c r="C1635" s="260" t="str">
        <f t="shared" si="25"/>
        <v>2050_2045</v>
      </c>
      <c r="D1635" s="261">
        <v>1.5344195653293541E-2</v>
      </c>
      <c r="E1635" s="261">
        <v>2.3338888567263873E-2</v>
      </c>
      <c r="F1635" s="261">
        <v>4.4756962213452897E-3</v>
      </c>
      <c r="G1635" s="261">
        <v>1.6686066431224899E-3</v>
      </c>
      <c r="H1635" s="261">
        <v>7.8387528744475604E-3</v>
      </c>
      <c r="I1635" s="261">
        <v>1.53607407885377E-2</v>
      </c>
      <c r="J1635" s="261">
        <v>6.3127879551270604E-4</v>
      </c>
      <c r="K1635" s="261">
        <v>4.7825947255548701E-4</v>
      </c>
      <c r="L1635" s="261">
        <v>2.0000005732018801E-3</v>
      </c>
      <c r="M1635" s="261">
        <v>2.0000005732018801E-3</v>
      </c>
      <c r="N1635" s="261">
        <v>1.5750004513964799E-2</v>
      </c>
      <c r="O1635" s="261">
        <v>1.5750004513964799E-2</v>
      </c>
      <c r="P1635" s="261">
        <v>6.5982242138762403E-4</v>
      </c>
    </row>
    <row r="1636" spans="1:16" x14ac:dyDescent="0.25">
      <c r="A1636" s="259">
        <v>2050</v>
      </c>
      <c r="B1636" s="259">
        <v>2046</v>
      </c>
      <c r="C1636" s="260" t="str">
        <f t="shared" si="25"/>
        <v>2050_2046</v>
      </c>
      <c r="D1636" s="261">
        <v>1.5346131734205647E-2</v>
      </c>
      <c r="E1636" s="261">
        <v>2.3332940469239817E-2</v>
      </c>
      <c r="F1636" s="261">
        <v>4.1803558683217203E-3</v>
      </c>
      <c r="G1636" s="261">
        <v>1.62004540533271E-3</v>
      </c>
      <c r="H1636" s="261">
        <v>7.4373195393911597E-3</v>
      </c>
      <c r="I1636" s="261">
        <v>1.4343114363232001E-2</v>
      </c>
      <c r="J1636" s="261">
        <v>5.9738662712597896E-4</v>
      </c>
      <c r="K1636" s="261">
        <v>4.7840658528123002E-4</v>
      </c>
      <c r="L1636" s="261">
        <v>2.0000005732018801E-3</v>
      </c>
      <c r="M1636" s="261">
        <v>2.0000005732018801E-3</v>
      </c>
      <c r="N1636" s="261">
        <v>1.5750004513964799E-2</v>
      </c>
      <c r="O1636" s="261">
        <v>1.5750004513964799E-2</v>
      </c>
      <c r="P1636" s="261">
        <v>6.2439779954071798E-4</v>
      </c>
    </row>
    <row r="1637" spans="1:16" x14ac:dyDescent="0.25">
      <c r="A1637" s="259">
        <v>2050</v>
      </c>
      <c r="B1637" s="259">
        <v>2047</v>
      </c>
      <c r="C1637" s="260" t="str">
        <f t="shared" si="25"/>
        <v>2050_2047</v>
      </c>
      <c r="D1637" s="261">
        <v>1.5353451966972272E-2</v>
      </c>
      <c r="E1637" s="261">
        <v>2.3333544384798441E-2</v>
      </c>
      <c r="F1637" s="261">
        <v>3.8807900087589999E-3</v>
      </c>
      <c r="G1637" s="261">
        <v>1.5709805336459699E-3</v>
      </c>
      <c r="H1637" s="261">
        <v>7.0263536019322601E-3</v>
      </c>
      <c r="I1637" s="261">
        <v>1.33534684094465E-2</v>
      </c>
      <c r="J1637" s="261">
        <v>5.6242184963847396E-4</v>
      </c>
      <c r="K1637" s="261">
        <v>4.7907982663056601E-4</v>
      </c>
      <c r="L1637" s="261">
        <v>2.0000005732018801E-3</v>
      </c>
      <c r="M1637" s="261">
        <v>2.0000005732018801E-3</v>
      </c>
      <c r="N1637" s="261">
        <v>1.5750004513964799E-2</v>
      </c>
      <c r="O1637" s="261">
        <v>1.5750004513964799E-2</v>
      </c>
      <c r="P1637" s="261">
        <v>5.8785206996913003E-4</v>
      </c>
    </row>
    <row r="1638" spans="1:16" x14ac:dyDescent="0.25">
      <c r="A1638" s="259">
        <v>2050</v>
      </c>
      <c r="B1638" s="259">
        <v>2048</v>
      </c>
      <c r="C1638" s="260" t="str">
        <f t="shared" si="25"/>
        <v>2050_2048</v>
      </c>
      <c r="D1638" s="261">
        <v>1.5372368656362552E-2</v>
      </c>
      <c r="E1638" s="261">
        <v>2.3346031510847472E-2</v>
      </c>
      <c r="F1638" s="261">
        <v>3.5834212146497301E-3</v>
      </c>
      <c r="G1638" s="261">
        <v>1.5229259820040901E-3</v>
      </c>
      <c r="H1638" s="261">
        <v>6.61280602611316E-3</v>
      </c>
      <c r="I1638" s="261">
        <v>1.2396420879425499E-2</v>
      </c>
      <c r="J1638" s="261">
        <v>5.2675340669057101E-4</v>
      </c>
      <c r="K1638" s="261">
        <v>4.8085928446040801E-4</v>
      </c>
      <c r="L1638" s="261">
        <v>2.0000005732018801E-3</v>
      </c>
      <c r="M1638" s="261">
        <v>2.0000005732018801E-3</v>
      </c>
      <c r="N1638" s="261">
        <v>1.5750004513964799E-2</v>
      </c>
      <c r="O1638" s="261">
        <v>1.5750004513964799E-2</v>
      </c>
      <c r="P1638" s="261">
        <v>5.5057085830749497E-4</v>
      </c>
    </row>
    <row r="1639" spans="1:16" x14ac:dyDescent="0.25">
      <c r="A1639" s="259">
        <v>2050</v>
      </c>
      <c r="B1639" s="259">
        <v>2049</v>
      </c>
      <c r="C1639" s="260" t="str">
        <f t="shared" si="25"/>
        <v>2050_2049</v>
      </c>
      <c r="D1639" s="261">
        <v>1.540218216833753E-2</v>
      </c>
      <c r="E1639" s="261">
        <v>2.3366424310363731E-2</v>
      </c>
      <c r="F1639" s="261">
        <v>3.2796454864775799E-3</v>
      </c>
      <c r="G1639" s="261">
        <v>1.4745794174656399E-3</v>
      </c>
      <c r="H1639" s="261">
        <v>6.1899063100679603E-3</v>
      </c>
      <c r="I1639" s="261">
        <v>1.1474962251322499E-2</v>
      </c>
      <c r="J1639" s="261">
        <v>4.9002638689389698E-4</v>
      </c>
      <c r="K1639" s="261">
        <v>4.8356535311052599E-4</v>
      </c>
      <c r="L1639" s="261">
        <v>2.0000005732018801E-3</v>
      </c>
      <c r="M1639" s="261">
        <v>2.0000005732018801E-3</v>
      </c>
      <c r="N1639" s="261">
        <v>1.5750004513964799E-2</v>
      </c>
      <c r="O1639" s="261">
        <v>1.5750004513964799E-2</v>
      </c>
      <c r="P1639" s="261">
        <v>5.1218320564935197E-4</v>
      </c>
    </row>
    <row r="1640" spans="1:16" x14ac:dyDescent="0.25">
      <c r="A1640" s="259">
        <v>2050</v>
      </c>
      <c r="B1640" s="259">
        <v>2050</v>
      </c>
      <c r="C1640" s="260" t="str">
        <f t="shared" si="25"/>
        <v>2050_2050</v>
      </c>
      <c r="D1640" s="261">
        <v>1.5442045642689957E-2</v>
      </c>
      <c r="E1640" s="261">
        <v>2.3395491920583308E-2</v>
      </c>
      <c r="F1640" s="261">
        <v>2.9650579448229101E-3</v>
      </c>
      <c r="G1640" s="261">
        <v>1.4257099075379899E-3</v>
      </c>
      <c r="H1640" s="261">
        <v>5.7542876628035901E-3</v>
      </c>
      <c r="I1640" s="261">
        <v>1.05907730725584E-2</v>
      </c>
      <c r="J1640" s="261">
        <v>4.5204689460409903E-4</v>
      </c>
      <c r="K1640" s="261">
        <v>4.8714725297979098E-4</v>
      </c>
      <c r="L1640" s="261">
        <v>2.0000005732018801E-3</v>
      </c>
      <c r="M1640" s="261">
        <v>2.0000005732018801E-3</v>
      </c>
      <c r="N1640" s="261">
        <v>1.5750004513964799E-2</v>
      </c>
      <c r="O1640" s="261">
        <v>1.5750004513964799E-2</v>
      </c>
      <c r="P1640" s="261">
        <v>4.7248644924971001E-4</v>
      </c>
    </row>
  </sheetData>
  <pageMargins left="0.7" right="0.7" top="0.98479166666666662" bottom="0.75" header="0.3" footer="0.3"/>
  <pageSetup scale="53" orientation="portrait" r:id="rId1"/>
  <headerFooter>
    <oddHeader>&amp;C&amp;G</oddHeader>
    <oddFooter>&amp;L&amp;"Arial,Regular"&amp;12&amp;K000000June 1, 2020&amp;C&amp;"Arial,Regular"&amp;12Page &amp;P of &amp;N&amp;R&amp;"Arial,Regular"&amp;12&amp;K000000&amp;A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P1640"/>
  <sheetViews>
    <sheetView showGridLines="0" zoomScaleNormal="100" zoomScalePageLayoutView="30" workbookViewId="0">
      <selection activeCell="H2" sqref="H2"/>
    </sheetView>
  </sheetViews>
  <sheetFormatPr defaultColWidth="9.140625" defaultRowHeight="15.75" x14ac:dyDescent="0.25"/>
  <cols>
    <col min="1" max="2" width="15.42578125" style="43" customWidth="1"/>
    <col min="3" max="3" width="19.140625" style="43" customWidth="1"/>
    <col min="4" max="16" width="13.85546875" style="253" customWidth="1"/>
  </cols>
  <sheetData>
    <row r="2" spans="1:16" ht="20.25" x14ac:dyDescent="0.25">
      <c r="C2" s="44"/>
      <c r="D2" s="733"/>
      <c r="E2" s="732" t="s">
        <v>0</v>
      </c>
      <c r="F2" s="733"/>
      <c r="G2" s="733"/>
    </row>
    <row r="3" spans="1:16" ht="20.25" x14ac:dyDescent="0.3">
      <c r="C3" s="44"/>
      <c r="D3" s="733"/>
      <c r="E3" s="734"/>
      <c r="F3" s="733"/>
      <c r="G3" s="733"/>
    </row>
    <row r="4" spans="1:16" ht="20.25" x14ac:dyDescent="0.25">
      <c r="C4" s="44"/>
      <c r="D4" s="733"/>
      <c r="E4" s="732" t="s">
        <v>4528</v>
      </c>
      <c r="F4" s="733"/>
      <c r="G4" s="733"/>
    </row>
    <row r="5" spans="1:16" ht="20.25" x14ac:dyDescent="0.25">
      <c r="C5" s="44"/>
      <c r="D5" s="733"/>
      <c r="E5" s="296" t="s">
        <v>4695</v>
      </c>
      <c r="F5" s="733"/>
      <c r="G5" s="733"/>
    </row>
    <row r="6" spans="1:16" ht="20.25" x14ac:dyDescent="0.3">
      <c r="C6" s="44"/>
      <c r="D6" s="733"/>
      <c r="E6" s="734"/>
      <c r="F6" s="733"/>
      <c r="G6" s="733"/>
    </row>
    <row r="7" spans="1:16" ht="20.25" x14ac:dyDescent="0.25">
      <c r="C7" s="44"/>
      <c r="D7" s="733"/>
      <c r="E7" s="732" t="s">
        <v>1</v>
      </c>
      <c r="F7" s="733"/>
      <c r="G7" s="733"/>
    </row>
    <row r="9" spans="1:16" x14ac:dyDescent="0.25">
      <c r="A9" s="316"/>
      <c r="B9" s="316"/>
      <c r="C9" s="316"/>
      <c r="D9" s="317"/>
      <c r="E9" s="317"/>
      <c r="F9" s="317"/>
      <c r="G9" s="317"/>
      <c r="H9" s="317"/>
      <c r="I9" s="317"/>
      <c r="J9" s="317"/>
      <c r="K9" s="317"/>
      <c r="L9" s="317"/>
      <c r="M9" s="317"/>
      <c r="N9" s="317"/>
      <c r="O9" s="317"/>
      <c r="P9" s="317"/>
    </row>
    <row r="10" spans="1:16" x14ac:dyDescent="0.25">
      <c r="A10" t="s">
        <v>4482</v>
      </c>
    </row>
    <row r="11" spans="1:16" x14ac:dyDescent="0.25">
      <c r="A11" t="s">
        <v>4483</v>
      </c>
    </row>
    <row r="12" spans="1:16" x14ac:dyDescent="0.25">
      <c r="A12" t="s">
        <v>4484</v>
      </c>
    </row>
    <row r="13" spans="1:16" x14ac:dyDescent="0.25">
      <c r="A13" t="s">
        <v>4485</v>
      </c>
    </row>
    <row r="14" spans="1:16" x14ac:dyDescent="0.25">
      <c r="A14" t="s">
        <v>4486</v>
      </c>
    </row>
    <row r="15" spans="1:16" x14ac:dyDescent="0.25">
      <c r="A15" t="s">
        <v>4487</v>
      </c>
    </row>
    <row r="16" spans="1:16" x14ac:dyDescent="0.25">
      <c r="A16" t="s">
        <v>4488</v>
      </c>
    </row>
    <row r="19" spans="1:16" ht="38.1" customHeight="1" x14ac:dyDescent="0.25">
      <c r="D19" s="456" t="s">
        <v>319</v>
      </c>
      <c r="E19" s="456"/>
      <c r="F19" s="457" t="s">
        <v>4407</v>
      </c>
      <c r="G19" s="457"/>
      <c r="H19" s="457" t="s">
        <v>4406</v>
      </c>
      <c r="I19" s="457"/>
      <c r="J19" s="457" t="s">
        <v>4405</v>
      </c>
      <c r="K19" s="457"/>
      <c r="L19" s="457" t="s">
        <v>4404</v>
      </c>
      <c r="M19" s="457"/>
      <c r="N19" s="457" t="s">
        <v>4403</v>
      </c>
      <c r="O19" s="457"/>
      <c r="P19" s="254" t="s">
        <v>4402</v>
      </c>
    </row>
    <row r="20" spans="1:16" s="253" customFormat="1" x14ac:dyDescent="0.25">
      <c r="A20" s="255" t="s">
        <v>4489</v>
      </c>
      <c r="B20" s="255" t="s">
        <v>4490</v>
      </c>
      <c r="C20" s="255" t="s">
        <v>4400</v>
      </c>
      <c r="D20" s="256" t="s">
        <v>234</v>
      </c>
      <c r="E20" s="256" t="s">
        <v>4399</v>
      </c>
      <c r="F20" s="257" t="s">
        <v>234</v>
      </c>
      <c r="G20" s="257" t="s">
        <v>4399</v>
      </c>
      <c r="H20" s="257" t="s">
        <v>234</v>
      </c>
      <c r="I20" s="257" t="s">
        <v>4399</v>
      </c>
      <c r="J20" s="257" t="s">
        <v>234</v>
      </c>
      <c r="K20" s="257" t="s">
        <v>4399</v>
      </c>
      <c r="L20" s="257" t="s">
        <v>234</v>
      </c>
      <c r="M20" s="257" t="s">
        <v>4399</v>
      </c>
      <c r="N20" s="257" t="s">
        <v>234</v>
      </c>
      <c r="O20" s="257" t="s">
        <v>4399</v>
      </c>
      <c r="P20" s="258" t="s">
        <v>234</v>
      </c>
    </row>
    <row r="21" spans="1:16" x14ac:dyDescent="0.25">
      <c r="A21" s="259">
        <v>2015</v>
      </c>
      <c r="B21" s="259">
        <v>1971</v>
      </c>
      <c r="C21" s="260" t="str">
        <f>CONCATENATE(A21,"_",B21)</f>
        <v>2015_1971</v>
      </c>
      <c r="D21" s="261">
        <v>5.7392003668214224E-2</v>
      </c>
      <c r="E21" s="261">
        <v>7.9734382639022286E-2</v>
      </c>
      <c r="F21" s="261">
        <v>0.76682089311603796</v>
      </c>
      <c r="G21" s="261">
        <v>7.1973004390054101</v>
      </c>
      <c r="H21" s="261">
        <v>2.0885467145850001</v>
      </c>
      <c r="I21" s="261">
        <v>6.2190844151595996</v>
      </c>
      <c r="J21" s="261">
        <v>0.53480979531533301</v>
      </c>
      <c r="K21" s="261">
        <v>5.7839889046733699E-2</v>
      </c>
      <c r="L21" s="261">
        <v>2.0000005732018801E-3</v>
      </c>
      <c r="M21" s="261">
        <v>2.0000005732018801E-3</v>
      </c>
      <c r="N21" s="261">
        <v>1.5750004513964799E-2</v>
      </c>
      <c r="O21" s="261">
        <v>1.5750004513964799E-2</v>
      </c>
      <c r="P21" s="261">
        <v>0.558991521076173</v>
      </c>
    </row>
    <row r="22" spans="1:16" x14ac:dyDescent="0.25">
      <c r="A22" s="259">
        <v>2015</v>
      </c>
      <c r="B22" s="259">
        <v>1972</v>
      </c>
      <c r="C22" s="260" t="str">
        <f t="shared" ref="C22:C85" si="0">CONCATENATE(A22,"_",B22)</f>
        <v>2015_1972</v>
      </c>
      <c r="D22" s="261">
        <v>5.7722582127337378E-2</v>
      </c>
      <c r="E22" s="261">
        <v>7.9356426772059077E-2</v>
      </c>
      <c r="F22" s="261">
        <v>0.77204253610787599</v>
      </c>
      <c r="G22" s="261">
        <v>7.0680455880144901</v>
      </c>
      <c r="H22" s="261">
        <v>2.0548289438848402</v>
      </c>
      <c r="I22" s="261">
        <v>6.2551674246677198</v>
      </c>
      <c r="J22" s="261">
        <v>0.53845156596183497</v>
      </c>
      <c r="K22" s="261">
        <v>5.7749006234166803E-2</v>
      </c>
      <c r="L22" s="261">
        <v>2.0000005732018801E-3</v>
      </c>
      <c r="M22" s="261">
        <v>2.0000005732018701E-3</v>
      </c>
      <c r="N22" s="261">
        <v>1.5750004513964799E-2</v>
      </c>
      <c r="O22" s="261">
        <v>1.5750004513964799E-2</v>
      </c>
      <c r="P22" s="261">
        <v>0.56279795643119201</v>
      </c>
    </row>
    <row r="23" spans="1:16" x14ac:dyDescent="0.25">
      <c r="A23" s="259">
        <v>2015</v>
      </c>
      <c r="B23" s="259">
        <v>1973</v>
      </c>
      <c r="C23" s="260" t="str">
        <f t="shared" si="0"/>
        <v>2015_1973</v>
      </c>
      <c r="D23" s="261">
        <v>5.9751511822094892E-2</v>
      </c>
      <c r="E23" s="261">
        <v>7.9013519423489997E-2</v>
      </c>
      <c r="F23" s="261">
        <v>0.81862200724077405</v>
      </c>
      <c r="G23" s="261">
        <v>6.9647668431309899</v>
      </c>
      <c r="H23" s="261">
        <v>1.94187097542145</v>
      </c>
      <c r="I23" s="261">
        <v>6.2597447343646699</v>
      </c>
      <c r="J23" s="261">
        <v>0.57093784489100297</v>
      </c>
      <c r="K23" s="261">
        <v>5.7846297357440402E-2</v>
      </c>
      <c r="L23" s="261">
        <v>2.0000005732018801E-3</v>
      </c>
      <c r="M23" s="261">
        <v>2.0000005732018801E-3</v>
      </c>
      <c r="N23" s="261">
        <v>1.5750004513964799E-2</v>
      </c>
      <c r="O23" s="261">
        <v>1.5750004513964799E-2</v>
      </c>
      <c r="P23" s="261">
        <v>0.59675312073780995</v>
      </c>
    </row>
    <row r="24" spans="1:16" x14ac:dyDescent="0.25">
      <c r="A24" s="259">
        <v>2015</v>
      </c>
      <c r="B24" s="259">
        <v>1974</v>
      </c>
      <c r="C24" s="260" t="str">
        <f t="shared" si="0"/>
        <v>2015_1974</v>
      </c>
      <c r="D24" s="261">
        <v>6.0135408796884907E-2</v>
      </c>
      <c r="E24" s="261">
        <v>7.8091151998165603E-2</v>
      </c>
      <c r="F24" s="261">
        <v>0.82679690780334802</v>
      </c>
      <c r="G24" s="261">
        <v>6.3496557667328197</v>
      </c>
      <c r="H24" s="261">
        <v>1.92621146808087</v>
      </c>
      <c r="I24" s="261">
        <v>6.1360343636975596</v>
      </c>
      <c r="J24" s="261">
        <v>0.57663932868707901</v>
      </c>
      <c r="K24" s="261">
        <v>5.7845035767429297E-2</v>
      </c>
      <c r="L24" s="261">
        <v>2.0000005732018801E-3</v>
      </c>
      <c r="M24" s="261">
        <v>2.0000005732018801E-3</v>
      </c>
      <c r="N24" s="261">
        <v>1.5750004513964799E-2</v>
      </c>
      <c r="O24" s="261">
        <v>1.5750004513964799E-2</v>
      </c>
      <c r="P24" s="261">
        <v>0.60271240033118501</v>
      </c>
    </row>
    <row r="25" spans="1:16" x14ac:dyDescent="0.25">
      <c r="A25" s="259">
        <v>2015</v>
      </c>
      <c r="B25" s="259">
        <v>1975</v>
      </c>
      <c r="C25" s="260" t="str">
        <f t="shared" si="0"/>
        <v>2015_1975</v>
      </c>
      <c r="D25" s="261">
        <v>5.8637910137429569E-2</v>
      </c>
      <c r="E25" s="261">
        <v>7.7651679461665526E-2</v>
      </c>
      <c r="F25" s="261">
        <v>0.79601236940796305</v>
      </c>
      <c r="G25" s="261">
        <v>6.3497333284007498</v>
      </c>
      <c r="H25" s="261">
        <v>1.9731917343093399</v>
      </c>
      <c r="I25" s="261">
        <v>6.0744041644368396</v>
      </c>
      <c r="J25" s="261">
        <v>0.55516903122138195</v>
      </c>
      <c r="K25" s="261">
        <v>5.7829381351360697E-2</v>
      </c>
      <c r="L25" s="261">
        <v>2.0000005732018801E-3</v>
      </c>
      <c r="M25" s="261">
        <v>2.0000005732018801E-3</v>
      </c>
      <c r="N25" s="261">
        <v>1.5750004513964799E-2</v>
      </c>
      <c r="O25" s="261">
        <v>1.5750004513964799E-2</v>
      </c>
      <c r="P25" s="261">
        <v>0.58027131128712295</v>
      </c>
    </row>
    <row r="26" spans="1:16" x14ac:dyDescent="0.25">
      <c r="A26" s="259">
        <v>2015</v>
      </c>
      <c r="B26" s="259">
        <v>1976</v>
      </c>
      <c r="C26" s="260" t="str">
        <f t="shared" si="0"/>
        <v>2015_1976</v>
      </c>
      <c r="D26" s="261">
        <v>5.7220238222994289E-2</v>
      </c>
      <c r="E26" s="261">
        <v>0.12616701647034459</v>
      </c>
      <c r="F26" s="261">
        <v>0.76823005334473904</v>
      </c>
      <c r="G26" s="261">
        <v>8.6533798805735493</v>
      </c>
      <c r="H26" s="261">
        <v>2.0115777694324701</v>
      </c>
      <c r="I26" s="261">
        <v>12.2453610050815</v>
      </c>
      <c r="J26" s="261">
        <v>0.53579259677554802</v>
      </c>
      <c r="K26" s="261">
        <v>5.7855894654455599E-2</v>
      </c>
      <c r="L26" s="261">
        <v>2.0000005732018801E-3</v>
      </c>
      <c r="M26" s="261">
        <v>2.0000005732018801E-3</v>
      </c>
      <c r="N26" s="261">
        <v>1.5750004513964799E-2</v>
      </c>
      <c r="O26" s="261">
        <v>1.5750004513964799E-2</v>
      </c>
      <c r="P26" s="261">
        <v>0.56001876045730303</v>
      </c>
    </row>
    <row r="27" spans="1:16" x14ac:dyDescent="0.25">
      <c r="A27" s="259">
        <v>2015</v>
      </c>
      <c r="B27" s="259">
        <v>1977</v>
      </c>
      <c r="C27" s="260" t="str">
        <f t="shared" si="0"/>
        <v>2015_1977</v>
      </c>
      <c r="D27" s="261">
        <v>5.8286900836096237E-2</v>
      </c>
      <c r="E27" s="261">
        <v>0.12599296389698419</v>
      </c>
      <c r="F27" s="261">
        <v>0.78767356853078496</v>
      </c>
      <c r="G27" s="261">
        <v>8.6769680895978496</v>
      </c>
      <c r="H27" s="261">
        <v>2.0026622388401001</v>
      </c>
      <c r="I27" s="261">
        <v>12.128273605096499</v>
      </c>
      <c r="J27" s="261">
        <v>0.549353237167862</v>
      </c>
      <c r="K27" s="261">
        <v>5.7667422351195201E-2</v>
      </c>
      <c r="L27" s="261">
        <v>2.0000005732018801E-3</v>
      </c>
      <c r="M27" s="261">
        <v>2.0000005732018801E-3</v>
      </c>
      <c r="N27" s="261">
        <v>1.5750004513964799E-2</v>
      </c>
      <c r="O27" s="261">
        <v>1.5750004513964799E-2</v>
      </c>
      <c r="P27" s="261">
        <v>0.57419255283370696</v>
      </c>
    </row>
    <row r="28" spans="1:16" x14ac:dyDescent="0.25">
      <c r="A28" s="259">
        <v>2015</v>
      </c>
      <c r="B28" s="259">
        <v>1978</v>
      </c>
      <c r="C28" s="260" t="str">
        <f t="shared" si="0"/>
        <v>2015_1978</v>
      </c>
      <c r="D28" s="261">
        <v>5.8439049550708604E-2</v>
      </c>
      <c r="E28" s="261">
        <v>9.7800148419644198E-2</v>
      </c>
      <c r="F28" s="261">
        <v>0.78849247594723404</v>
      </c>
      <c r="G28" s="261">
        <v>1.57774397844502</v>
      </c>
      <c r="H28" s="261">
        <v>2.0091202282240301</v>
      </c>
      <c r="I28" s="261">
        <v>4.5592163942177697</v>
      </c>
      <c r="J28" s="261">
        <v>0.54992437406789296</v>
      </c>
      <c r="K28" s="261">
        <v>5.25747974435102E-2</v>
      </c>
      <c r="L28" s="261">
        <v>2.0000005732018801E-3</v>
      </c>
      <c r="M28" s="261">
        <v>2.0000005732018801E-3</v>
      </c>
      <c r="N28" s="261">
        <v>1.5750004513964799E-2</v>
      </c>
      <c r="O28" s="261">
        <v>1.5750004513964799E-2</v>
      </c>
      <c r="P28" s="261">
        <v>0.57478951400997502</v>
      </c>
    </row>
    <row r="29" spans="1:16" x14ac:dyDescent="0.25">
      <c r="A29" s="259">
        <v>2015</v>
      </c>
      <c r="B29" s="259">
        <v>1979</v>
      </c>
      <c r="C29" s="260" t="str">
        <f t="shared" si="0"/>
        <v>2015_1979</v>
      </c>
      <c r="D29" s="261">
        <v>5.7380494861731864E-2</v>
      </c>
      <c r="E29" s="261">
        <v>9.7579653046791837E-2</v>
      </c>
      <c r="F29" s="261">
        <v>0.766217257082216</v>
      </c>
      <c r="G29" s="261">
        <v>1.57046234508162</v>
      </c>
      <c r="H29" s="261">
        <v>2.0562613190573602</v>
      </c>
      <c r="I29" s="261">
        <v>4.48753011465495</v>
      </c>
      <c r="J29" s="261">
        <v>0.53438879679196005</v>
      </c>
      <c r="K29" s="261">
        <v>5.2656087070215997E-2</v>
      </c>
      <c r="L29" s="261">
        <v>2.0000005732018801E-3</v>
      </c>
      <c r="M29" s="261">
        <v>2.0000005732018801E-3</v>
      </c>
      <c r="N29" s="261">
        <v>1.5750004513964799E-2</v>
      </c>
      <c r="O29" s="261">
        <v>1.5750004513964799E-2</v>
      </c>
      <c r="P29" s="261">
        <v>0.55855148686772604</v>
      </c>
    </row>
    <row r="30" spans="1:16" x14ac:dyDescent="0.25">
      <c r="A30" s="259">
        <v>2015</v>
      </c>
      <c r="B30" s="259">
        <v>1980</v>
      </c>
      <c r="C30" s="260" t="str">
        <f t="shared" si="0"/>
        <v>2015_1980</v>
      </c>
      <c r="D30" s="261">
        <v>5.7930012665503107E-2</v>
      </c>
      <c r="E30" s="261">
        <v>9.7259666263438849E-2</v>
      </c>
      <c r="F30" s="261">
        <v>0.34696551005072201</v>
      </c>
      <c r="G30" s="261">
        <v>1.7916199166980999</v>
      </c>
      <c r="H30" s="261">
        <v>1.7848172659533601</v>
      </c>
      <c r="I30" s="261">
        <v>4.540729704067</v>
      </c>
      <c r="J30" s="261">
        <v>0.278014990110247</v>
      </c>
      <c r="K30" s="261">
        <v>5.2409865177282397E-2</v>
      </c>
      <c r="L30" s="261">
        <v>2.0000005732018801E-3</v>
      </c>
      <c r="M30" s="261">
        <v>2.0000005732018801E-3</v>
      </c>
      <c r="N30" s="261">
        <v>1.5750004513964799E-2</v>
      </c>
      <c r="O30" s="261">
        <v>1.5750004513964799E-2</v>
      </c>
      <c r="P30" s="261">
        <v>0.29058559428978398</v>
      </c>
    </row>
    <row r="31" spans="1:16" x14ac:dyDescent="0.25">
      <c r="A31" s="259">
        <v>2015</v>
      </c>
      <c r="B31" s="259">
        <v>1981</v>
      </c>
      <c r="C31" s="260" t="str">
        <f t="shared" si="0"/>
        <v>2015_1981</v>
      </c>
      <c r="D31" s="261">
        <v>5.9229611632898249E-2</v>
      </c>
      <c r="E31" s="261">
        <v>8.0865583351997672E-2</v>
      </c>
      <c r="F31" s="261">
        <v>0.36042919243590299</v>
      </c>
      <c r="G31" s="261">
        <v>1.51697825025335</v>
      </c>
      <c r="H31" s="261">
        <v>1.7245521439188201</v>
      </c>
      <c r="I31" s="261">
        <v>2.9945164737032299</v>
      </c>
      <c r="J31" s="261">
        <v>0.28880311001477599</v>
      </c>
      <c r="K31" s="261">
        <v>2.0569606065074901E-2</v>
      </c>
      <c r="L31" s="261">
        <v>2.0000005732018801E-3</v>
      </c>
      <c r="M31" s="261">
        <v>2.0000005732018801E-3</v>
      </c>
      <c r="N31" s="261">
        <v>1.5750004513964799E-2</v>
      </c>
      <c r="O31" s="261">
        <v>1.5750004513964799E-2</v>
      </c>
      <c r="P31" s="261">
        <v>0.30186150510482401</v>
      </c>
    </row>
    <row r="32" spans="1:16" x14ac:dyDescent="0.25">
      <c r="A32" s="259">
        <v>2015</v>
      </c>
      <c r="B32" s="259">
        <v>1982</v>
      </c>
      <c r="C32" s="260" t="str">
        <f t="shared" si="0"/>
        <v>2015_1982</v>
      </c>
      <c r="D32" s="261">
        <v>5.7296367659359859E-2</v>
      </c>
      <c r="E32" s="261">
        <v>8.0530094817522047E-2</v>
      </c>
      <c r="F32" s="261">
        <v>0.342064528092349</v>
      </c>
      <c r="G32" s="261">
        <v>1.4622062038441701</v>
      </c>
      <c r="H32" s="261">
        <v>1.79909550468152</v>
      </c>
      <c r="I32" s="261">
        <v>2.9960961389204099</v>
      </c>
      <c r="J32" s="261">
        <v>0.27408795295174498</v>
      </c>
      <c r="K32" s="261">
        <v>2.0369047732925201E-2</v>
      </c>
      <c r="L32" s="261">
        <v>2.0000005732018801E-3</v>
      </c>
      <c r="M32" s="261">
        <v>2.0000005732018801E-3</v>
      </c>
      <c r="N32" s="261">
        <v>1.5750004513964799E-2</v>
      </c>
      <c r="O32" s="261">
        <v>1.5750004513964799E-2</v>
      </c>
      <c r="P32" s="261">
        <v>0.28648099393694498</v>
      </c>
    </row>
    <row r="33" spans="1:16" x14ac:dyDescent="0.25">
      <c r="A33" s="259">
        <v>2015</v>
      </c>
      <c r="B33" s="259">
        <v>1983</v>
      </c>
      <c r="C33" s="260" t="str">
        <f t="shared" si="0"/>
        <v>2015_1983</v>
      </c>
      <c r="D33" s="261">
        <v>5.6424458104610865E-2</v>
      </c>
      <c r="E33" s="261">
        <v>7.9050157866737344E-2</v>
      </c>
      <c r="F33" s="261">
        <v>0.198029447019855</v>
      </c>
      <c r="G33" s="261">
        <v>1.13097821412559</v>
      </c>
      <c r="H33" s="261">
        <v>1.54039634124075</v>
      </c>
      <c r="I33" s="261">
        <v>2.2586538313037501</v>
      </c>
      <c r="J33" s="261">
        <v>0.24983445733577</v>
      </c>
      <c r="K33" s="261">
        <v>1.9198342579045E-2</v>
      </c>
      <c r="L33" s="261">
        <v>2.0000005732018801E-3</v>
      </c>
      <c r="M33" s="261">
        <v>2.0000005732018801E-3</v>
      </c>
      <c r="N33" s="261">
        <v>1.5750004513964799E-2</v>
      </c>
      <c r="O33" s="261">
        <v>1.5750004513964799E-2</v>
      </c>
      <c r="P33" s="261">
        <v>0.26113086287250897</v>
      </c>
    </row>
    <row r="34" spans="1:16" x14ac:dyDescent="0.25">
      <c r="A34" s="259">
        <v>2015</v>
      </c>
      <c r="B34" s="259">
        <v>1984</v>
      </c>
      <c r="C34" s="260" t="str">
        <f t="shared" si="0"/>
        <v>2015_1984</v>
      </c>
      <c r="D34" s="261">
        <v>5.1442451819670235E-2</v>
      </c>
      <c r="E34" s="261">
        <v>8.0853746351557565E-2</v>
      </c>
      <c r="F34" s="261">
        <v>0.33963951107773299</v>
      </c>
      <c r="G34" s="261">
        <v>1.18291505388992</v>
      </c>
      <c r="H34" s="261">
        <v>1.3077684182890801</v>
      </c>
      <c r="I34" s="261">
        <v>3.1053027267585702</v>
      </c>
      <c r="J34" s="261">
        <v>0.21055208008326101</v>
      </c>
      <c r="K34" s="261">
        <v>2.02613429855176E-2</v>
      </c>
      <c r="L34" s="261">
        <v>2.0000005732018801E-3</v>
      </c>
      <c r="M34" s="261">
        <v>2.0000005732018801E-3</v>
      </c>
      <c r="N34" s="261">
        <v>1.5750004513964799E-2</v>
      </c>
      <c r="O34" s="261">
        <v>1.5750004513964799E-2</v>
      </c>
      <c r="P34" s="261">
        <v>0.22007231083360801</v>
      </c>
    </row>
    <row r="35" spans="1:16" x14ac:dyDescent="0.25">
      <c r="A35" s="259">
        <v>2015</v>
      </c>
      <c r="B35" s="259">
        <v>1985</v>
      </c>
      <c r="C35" s="260" t="str">
        <f t="shared" si="0"/>
        <v>2015_1985</v>
      </c>
      <c r="D35" s="261">
        <v>5.124041689097579E-2</v>
      </c>
      <c r="E35" s="261">
        <v>7.5359911812259359E-2</v>
      </c>
      <c r="F35" s="261">
        <v>0.33758008929195799</v>
      </c>
      <c r="G35" s="261">
        <v>0.51542201670074295</v>
      </c>
      <c r="H35" s="261">
        <v>1.3078544515783701</v>
      </c>
      <c r="I35" s="261">
        <v>2.04881691454269</v>
      </c>
      <c r="J35" s="261">
        <v>0.20927538662852099</v>
      </c>
      <c r="K35" s="261">
        <v>1.7985079989798401E-2</v>
      </c>
      <c r="L35" s="261">
        <v>2.0000005732018801E-3</v>
      </c>
      <c r="M35" s="261">
        <v>2.0000005732018801E-3</v>
      </c>
      <c r="N35" s="261">
        <v>1.5750004513964799E-2</v>
      </c>
      <c r="O35" s="261">
        <v>1.5750004513964799E-2</v>
      </c>
      <c r="P35" s="261">
        <v>0.218737890966089</v>
      </c>
    </row>
    <row r="36" spans="1:16" x14ac:dyDescent="0.25">
      <c r="A36" s="259">
        <v>2015</v>
      </c>
      <c r="B36" s="259">
        <v>1986</v>
      </c>
      <c r="C36" s="260" t="str">
        <f t="shared" si="0"/>
        <v>2015_1986</v>
      </c>
      <c r="D36" s="261">
        <v>5.1423805592484786E-2</v>
      </c>
      <c r="E36" s="261">
        <v>6.956462395112957E-2</v>
      </c>
      <c r="F36" s="261">
        <v>0.33956099219876801</v>
      </c>
      <c r="G36" s="261">
        <v>0.51903859711243305</v>
      </c>
      <c r="H36" s="261">
        <v>1.3006944947530701</v>
      </c>
      <c r="I36" s="261">
        <v>2.01899292360021</v>
      </c>
      <c r="J36" s="261">
        <v>0.21050340402304801</v>
      </c>
      <c r="K36" s="261">
        <v>1.81164024981019E-2</v>
      </c>
      <c r="L36" s="261">
        <v>2.0000005732018801E-3</v>
      </c>
      <c r="M36" s="261">
        <v>2.0000005732018801E-3</v>
      </c>
      <c r="N36" s="261">
        <v>1.5750004513964799E-2</v>
      </c>
      <c r="O36" s="261">
        <v>1.5750004513964799E-2</v>
      </c>
      <c r="P36" s="261">
        <v>0.22002143385794901</v>
      </c>
    </row>
    <row r="37" spans="1:16" x14ac:dyDescent="0.25">
      <c r="A37" s="259">
        <v>2015</v>
      </c>
      <c r="B37" s="259">
        <v>1987</v>
      </c>
      <c r="C37" s="260" t="str">
        <f t="shared" si="0"/>
        <v>2015_1987</v>
      </c>
      <c r="D37" s="261">
        <v>5.1470255187840638E-2</v>
      </c>
      <c r="E37" s="261">
        <v>6.9488195257252319E-2</v>
      </c>
      <c r="F37" s="261">
        <v>0.34061849322342103</v>
      </c>
      <c r="G37" s="261">
        <v>0.524700122478714</v>
      </c>
      <c r="H37" s="261">
        <v>1.2871459948884401</v>
      </c>
      <c r="I37" s="261">
        <v>1.9820944786199</v>
      </c>
      <c r="J37" s="261">
        <v>0.21115897863427099</v>
      </c>
      <c r="K37" s="261">
        <v>1.82878859858066E-2</v>
      </c>
      <c r="L37" s="261">
        <v>2.0000005732018801E-3</v>
      </c>
      <c r="M37" s="261">
        <v>2.0000005732018801E-3</v>
      </c>
      <c r="N37" s="261">
        <v>1.5750004513964799E-2</v>
      </c>
      <c r="O37" s="261">
        <v>1.5750004513964799E-2</v>
      </c>
      <c r="P37" s="261">
        <v>0.22070665064402301</v>
      </c>
    </row>
    <row r="38" spans="1:16" x14ac:dyDescent="0.25">
      <c r="A38" s="259">
        <v>2015</v>
      </c>
      <c r="B38" s="259">
        <v>1988</v>
      </c>
      <c r="C38" s="260" t="str">
        <f t="shared" si="0"/>
        <v>2015_1988</v>
      </c>
      <c r="D38" s="261">
        <v>5.1930071859936942E-2</v>
      </c>
      <c r="E38" s="261">
        <v>6.952934858389645E-2</v>
      </c>
      <c r="F38" s="261">
        <v>0.34532316481207298</v>
      </c>
      <c r="G38" s="261">
        <v>0.52134999318479103</v>
      </c>
      <c r="H38" s="261">
        <v>1.2810968534953899</v>
      </c>
      <c r="I38" s="261">
        <v>2.00058966433178</v>
      </c>
      <c r="J38" s="261">
        <v>0.21407553679900301</v>
      </c>
      <c r="K38" s="261">
        <v>1.8157318952719499E-2</v>
      </c>
      <c r="L38" s="261">
        <v>2.0000005732018801E-3</v>
      </c>
      <c r="M38" s="261">
        <v>2.0000005732018801E-3</v>
      </c>
      <c r="N38" s="261">
        <v>1.5750004513964799E-2</v>
      </c>
      <c r="O38" s="261">
        <v>1.5750004513964799E-2</v>
      </c>
      <c r="P38" s="261">
        <v>0.223755082626928</v>
      </c>
    </row>
    <row r="39" spans="1:16" x14ac:dyDescent="0.25">
      <c r="A39" s="259">
        <v>2015</v>
      </c>
      <c r="B39" s="259">
        <v>1989</v>
      </c>
      <c r="C39" s="260" t="str">
        <f t="shared" si="0"/>
        <v>2015_1989</v>
      </c>
      <c r="D39" s="261">
        <v>5.0799683169625576E-2</v>
      </c>
      <c r="E39" s="261">
        <v>6.967241102118707E-2</v>
      </c>
      <c r="F39" s="261">
        <v>0.333462430756373</v>
      </c>
      <c r="G39" s="261">
        <v>0.52788129340786505</v>
      </c>
      <c r="H39" s="261">
        <v>1.3087356076847101</v>
      </c>
      <c r="I39" s="261">
        <v>2.0205636782254301</v>
      </c>
      <c r="J39" s="261">
        <v>0.20672273435614899</v>
      </c>
      <c r="K39" s="261">
        <v>1.81309240727421E-2</v>
      </c>
      <c r="L39" s="261">
        <v>2.0000005732018801E-3</v>
      </c>
      <c r="M39" s="261">
        <v>2.0000005732018801E-3</v>
      </c>
      <c r="N39" s="261">
        <v>1.5750004513964799E-2</v>
      </c>
      <c r="O39" s="261">
        <v>1.5750004513964799E-2</v>
      </c>
      <c r="P39" s="261">
        <v>0.21606981908518599</v>
      </c>
    </row>
    <row r="40" spans="1:16" x14ac:dyDescent="0.25">
      <c r="A40" s="259">
        <v>2015</v>
      </c>
      <c r="B40" s="259">
        <v>1990</v>
      </c>
      <c r="C40" s="260" t="str">
        <f t="shared" si="0"/>
        <v>2015_1990</v>
      </c>
      <c r="D40" s="261">
        <v>5.1598204646697871E-2</v>
      </c>
      <c r="E40" s="261">
        <v>6.9523205984969846E-2</v>
      </c>
      <c r="F40" s="261">
        <v>0.34082416756664902</v>
      </c>
      <c r="G40" s="261">
        <v>0.522912157387184</v>
      </c>
      <c r="H40" s="261">
        <v>1.30101327276875</v>
      </c>
      <c r="I40" s="261">
        <v>1.9815394056266999</v>
      </c>
      <c r="J40" s="261">
        <v>0.21128648194108299</v>
      </c>
      <c r="K40" s="261">
        <v>1.81639268140396E-2</v>
      </c>
      <c r="L40" s="261">
        <v>2.0000005732018801E-3</v>
      </c>
      <c r="M40" s="261">
        <v>2.0000005732018801E-3</v>
      </c>
      <c r="N40" s="261">
        <v>1.5750004513964799E-2</v>
      </c>
      <c r="O40" s="261">
        <v>1.5750004513964799E-2</v>
      </c>
      <c r="P40" s="261">
        <v>0.220839919084581</v>
      </c>
    </row>
    <row r="41" spans="1:16" x14ac:dyDescent="0.25">
      <c r="A41" s="259">
        <v>2015</v>
      </c>
      <c r="B41" s="259">
        <v>1991</v>
      </c>
      <c r="C41" s="260" t="str">
        <f t="shared" si="0"/>
        <v>2015_1991</v>
      </c>
      <c r="D41" s="261">
        <v>5.1169984171567436E-2</v>
      </c>
      <c r="E41" s="261">
        <v>6.9506058399687654E-2</v>
      </c>
      <c r="F41" s="261">
        <v>0.337271113571811</v>
      </c>
      <c r="G41" s="261">
        <v>0.52030907077003796</v>
      </c>
      <c r="H41" s="261">
        <v>1.30614089931814</v>
      </c>
      <c r="I41" s="261">
        <v>1.9861530560095699</v>
      </c>
      <c r="J41" s="261">
        <v>0.209083843894387</v>
      </c>
      <c r="K41" s="261">
        <v>1.01390303278987E-2</v>
      </c>
      <c r="L41" s="261">
        <v>2.0000005732018801E-3</v>
      </c>
      <c r="M41" s="261">
        <v>2.0000005732018801E-3</v>
      </c>
      <c r="N41" s="261">
        <v>1.5750004513964799E-2</v>
      </c>
      <c r="O41" s="261">
        <v>1.5750004513964799E-2</v>
      </c>
      <c r="P41" s="261">
        <v>0.218537687519474</v>
      </c>
    </row>
    <row r="42" spans="1:16" x14ac:dyDescent="0.25">
      <c r="A42" s="259">
        <v>2015</v>
      </c>
      <c r="B42" s="259">
        <v>1992</v>
      </c>
      <c r="C42" s="260" t="str">
        <f t="shared" si="0"/>
        <v>2015_1992</v>
      </c>
      <c r="D42" s="261">
        <v>5.1108293268684331E-2</v>
      </c>
      <c r="E42" s="261">
        <v>6.9470352413601291E-2</v>
      </c>
      <c r="F42" s="261">
        <v>0.33727990503987698</v>
      </c>
      <c r="G42" s="261">
        <v>0.51811781264649204</v>
      </c>
      <c r="H42" s="261">
        <v>1.3028709337562401</v>
      </c>
      <c r="I42" s="261">
        <v>1.96905493970822</v>
      </c>
      <c r="J42" s="261">
        <v>0.20908929397256701</v>
      </c>
      <c r="K42" s="261">
        <v>1.01659804212627E-2</v>
      </c>
      <c r="L42" s="261">
        <v>2.0000005732018801E-3</v>
      </c>
      <c r="M42" s="261">
        <v>2.0000005732018801E-3</v>
      </c>
      <c r="N42" s="261">
        <v>1.5750004513964799E-2</v>
      </c>
      <c r="O42" s="261">
        <v>1.5750004513964799E-2</v>
      </c>
      <c r="P42" s="261">
        <v>0.21854338402600501</v>
      </c>
    </row>
    <row r="43" spans="1:16" x14ac:dyDescent="0.25">
      <c r="A43" s="259">
        <v>2015</v>
      </c>
      <c r="B43" s="259">
        <v>1993</v>
      </c>
      <c r="C43" s="260" t="str">
        <f t="shared" si="0"/>
        <v>2015_1993</v>
      </c>
      <c r="D43" s="261">
        <v>4.6689823900151202E-2</v>
      </c>
      <c r="E43" s="261">
        <v>5.9840183198840755E-2</v>
      </c>
      <c r="F43" s="261">
        <v>8.8684451485481805E-2</v>
      </c>
      <c r="G43" s="261">
        <v>0.51775159527707504</v>
      </c>
      <c r="H43" s="261">
        <v>1.7321662501250701</v>
      </c>
      <c r="I43" s="261">
        <v>1.93840997271994</v>
      </c>
      <c r="J43" s="261">
        <v>5.1946390783488602E-2</v>
      </c>
      <c r="K43" s="261">
        <v>1.0282493118147501E-2</v>
      </c>
      <c r="L43" s="261">
        <v>2.0000005732018801E-3</v>
      </c>
      <c r="M43" s="261">
        <v>2.0000005732018701E-3</v>
      </c>
      <c r="N43" s="261">
        <v>1.5750004513964799E-2</v>
      </c>
      <c r="O43" s="261">
        <v>1.5750004513964799E-2</v>
      </c>
      <c r="P43" s="261">
        <v>5.4295176066022702E-2</v>
      </c>
    </row>
    <row r="44" spans="1:16" x14ac:dyDescent="0.25">
      <c r="A44" s="259">
        <v>2015</v>
      </c>
      <c r="B44" s="259">
        <v>1994</v>
      </c>
      <c r="C44" s="260" t="str">
        <f t="shared" si="0"/>
        <v>2015_1994</v>
      </c>
      <c r="D44" s="261">
        <v>4.64759042221718E-2</v>
      </c>
      <c r="E44" s="261">
        <v>5.9773421137464269E-2</v>
      </c>
      <c r="F44" s="261">
        <v>8.8095210499645096E-2</v>
      </c>
      <c r="G44" s="261">
        <v>0.50891250652721398</v>
      </c>
      <c r="H44" s="261">
        <v>1.7288596923738899</v>
      </c>
      <c r="I44" s="261">
        <v>1.92252662321501</v>
      </c>
      <c r="J44" s="261">
        <v>5.1601246375385303E-2</v>
      </c>
      <c r="K44" s="261">
        <v>1.0281553256177399E-2</v>
      </c>
      <c r="L44" s="261">
        <v>2.0000005732018801E-3</v>
      </c>
      <c r="M44" s="261">
        <v>2.0000005732018801E-3</v>
      </c>
      <c r="N44" s="261">
        <v>1.5750004513964799E-2</v>
      </c>
      <c r="O44" s="261">
        <v>1.5750004513964799E-2</v>
      </c>
      <c r="P44" s="261">
        <v>5.3934425759340598E-2</v>
      </c>
    </row>
    <row r="45" spans="1:16" x14ac:dyDescent="0.25">
      <c r="A45" s="259">
        <v>2015</v>
      </c>
      <c r="B45" s="259">
        <v>1995</v>
      </c>
      <c r="C45" s="260" t="str">
        <f t="shared" si="0"/>
        <v>2015_1995</v>
      </c>
      <c r="D45" s="261">
        <v>4.64284810436984E-2</v>
      </c>
      <c r="E45" s="261">
        <v>5.9068984575487746E-2</v>
      </c>
      <c r="F45" s="261">
        <v>8.80480848740543E-2</v>
      </c>
      <c r="G45" s="261">
        <v>0.41009221361880599</v>
      </c>
      <c r="H45" s="261">
        <v>1.72778632069552</v>
      </c>
      <c r="I45" s="261">
        <v>1.6455494434743001</v>
      </c>
      <c r="J45" s="261">
        <v>5.1573642820062403E-2</v>
      </c>
      <c r="K45" s="261">
        <v>1.02855274011031E-2</v>
      </c>
      <c r="L45" s="261">
        <v>2.0000005732018801E-3</v>
      </c>
      <c r="M45" s="261">
        <v>2.0000005732018801E-3</v>
      </c>
      <c r="N45" s="261">
        <v>1.5750004513964799E-2</v>
      </c>
      <c r="O45" s="261">
        <v>1.5750004513964799E-2</v>
      </c>
      <c r="P45" s="261">
        <v>5.3905574093735101E-2</v>
      </c>
    </row>
    <row r="46" spans="1:16" x14ac:dyDescent="0.25">
      <c r="A46" s="259">
        <v>2015</v>
      </c>
      <c r="B46" s="259">
        <v>1996</v>
      </c>
      <c r="C46" s="260" t="str">
        <f t="shared" si="0"/>
        <v>2015_1996</v>
      </c>
      <c r="D46" s="261">
        <v>4.6285431373327642E-2</v>
      </c>
      <c r="E46" s="261">
        <v>5.7880661753812949E-2</v>
      </c>
      <c r="F46" s="261">
        <v>8.7582588198502606E-2</v>
      </c>
      <c r="G46" s="261">
        <v>0.17249594938280099</v>
      </c>
      <c r="H46" s="261">
        <v>1.73270227654214</v>
      </c>
      <c r="I46" s="261">
        <v>1.2182744647247199</v>
      </c>
      <c r="J46" s="261">
        <v>5.1300980906822898E-2</v>
      </c>
      <c r="K46" s="261">
        <v>2.9334161615001599E-3</v>
      </c>
      <c r="L46" s="261">
        <v>2.0000005732018801E-3</v>
      </c>
      <c r="M46" s="261">
        <v>2.0000005732018801E-3</v>
      </c>
      <c r="N46" s="261">
        <v>1.5750004513964799E-2</v>
      </c>
      <c r="O46" s="261">
        <v>1.5750004513964799E-2</v>
      </c>
      <c r="P46" s="261">
        <v>5.3620583618698203E-2</v>
      </c>
    </row>
    <row r="47" spans="1:16" x14ac:dyDescent="0.25">
      <c r="A47" s="259">
        <v>2015</v>
      </c>
      <c r="B47" s="259">
        <v>1997</v>
      </c>
      <c r="C47" s="260" t="str">
        <f t="shared" si="0"/>
        <v>2015_1997</v>
      </c>
      <c r="D47" s="261">
        <v>4.6616119537754713E-2</v>
      </c>
      <c r="E47" s="261">
        <v>5.7867346336647106E-2</v>
      </c>
      <c r="F47" s="261">
        <v>8.8738557850113906E-2</v>
      </c>
      <c r="G47" s="261">
        <v>0.17119120180224501</v>
      </c>
      <c r="H47" s="261">
        <v>1.7173955001102501</v>
      </c>
      <c r="I47" s="261">
        <v>1.2171349159410101</v>
      </c>
      <c r="J47" s="261">
        <v>5.1978083265247998E-2</v>
      </c>
      <c r="K47" s="261">
        <v>2.9388753257114102E-3</v>
      </c>
      <c r="L47" s="261">
        <v>2.0000005732018801E-3</v>
      </c>
      <c r="M47" s="261">
        <v>2.0000005732018801E-3</v>
      </c>
      <c r="N47" s="261">
        <v>1.5750004513964799E-2</v>
      </c>
      <c r="O47" s="261">
        <v>1.5750004513964799E-2</v>
      </c>
      <c r="P47" s="261">
        <v>5.4328301541174101E-2</v>
      </c>
    </row>
    <row r="48" spans="1:16" x14ac:dyDescent="0.25">
      <c r="A48" s="259">
        <v>2015</v>
      </c>
      <c r="B48" s="259">
        <v>1998</v>
      </c>
      <c r="C48" s="260" t="str">
        <f t="shared" si="0"/>
        <v>2015_1998</v>
      </c>
      <c r="D48" s="261">
        <v>4.6072434896370106E-2</v>
      </c>
      <c r="E48" s="261">
        <v>5.7808003107238166E-2</v>
      </c>
      <c r="F48" s="261">
        <v>8.7217255525252502E-2</v>
      </c>
      <c r="G48" s="261">
        <v>0.147606510057298</v>
      </c>
      <c r="H48" s="261">
        <v>1.72898880903067</v>
      </c>
      <c r="I48" s="261">
        <v>1.0166655282314701</v>
      </c>
      <c r="J48" s="261">
        <v>5.1086989463083397E-2</v>
      </c>
      <c r="K48" s="261">
        <v>2.9527883843939598E-3</v>
      </c>
      <c r="L48" s="261">
        <v>2.0000005732018801E-3</v>
      </c>
      <c r="M48" s="261">
        <v>2.0000005732018801E-3</v>
      </c>
      <c r="N48" s="261">
        <v>1.5750004513964799E-2</v>
      </c>
      <c r="O48" s="261">
        <v>1.5750004513964799E-2</v>
      </c>
      <c r="P48" s="261">
        <v>5.3396916431445701E-2</v>
      </c>
    </row>
    <row r="49" spans="1:16" x14ac:dyDescent="0.25">
      <c r="A49" s="259">
        <v>2015</v>
      </c>
      <c r="B49" s="259">
        <v>1999</v>
      </c>
      <c r="C49" s="260" t="str">
        <f t="shared" si="0"/>
        <v>2015_1999</v>
      </c>
      <c r="D49" s="261">
        <v>4.6686413000847839E-2</v>
      </c>
      <c r="E49" s="261">
        <v>5.7748304101136315E-2</v>
      </c>
      <c r="F49" s="261">
        <v>8.9170330052947694E-2</v>
      </c>
      <c r="G49" s="261">
        <v>0.127434423195494</v>
      </c>
      <c r="H49" s="261">
        <v>1.71312789921338</v>
      </c>
      <c r="I49" s="261">
        <v>0.83270757475379098</v>
      </c>
      <c r="J49" s="261">
        <v>5.2230991268873997E-2</v>
      </c>
      <c r="K49" s="261">
        <v>2.9688908912146299E-3</v>
      </c>
      <c r="L49" s="261">
        <v>2.0000005732018801E-3</v>
      </c>
      <c r="M49" s="261">
        <v>2.0000005732018801E-3</v>
      </c>
      <c r="N49" s="261">
        <v>1.5750004513964799E-2</v>
      </c>
      <c r="O49" s="261">
        <v>1.5750004513964799E-2</v>
      </c>
      <c r="P49" s="261">
        <v>5.4592644922461298E-2</v>
      </c>
    </row>
    <row r="50" spans="1:16" x14ac:dyDescent="0.25">
      <c r="A50" s="259">
        <v>2015</v>
      </c>
      <c r="B50" s="259">
        <v>2000</v>
      </c>
      <c r="C50" s="260" t="str">
        <f t="shared" si="0"/>
        <v>2015_2000</v>
      </c>
      <c r="D50" s="261">
        <v>4.6186877912835912E-2</v>
      </c>
      <c r="E50" s="261">
        <v>6.4448321578792128E-2</v>
      </c>
      <c r="F50" s="261">
        <v>8.75966141643503E-2</v>
      </c>
      <c r="G50" s="261">
        <v>0.106809721177913</v>
      </c>
      <c r="H50" s="261">
        <v>1.72151149626166</v>
      </c>
      <c r="I50" s="261">
        <v>0.65032774427945605</v>
      </c>
      <c r="J50" s="261">
        <v>5.13091965330216E-2</v>
      </c>
      <c r="K50" s="261">
        <v>2.9792033830550002E-3</v>
      </c>
      <c r="L50" s="261">
        <v>2.0000005732018801E-3</v>
      </c>
      <c r="M50" s="261">
        <v>2.0000005732018801E-3</v>
      </c>
      <c r="N50" s="261">
        <v>1.5750004513964799E-2</v>
      </c>
      <c r="O50" s="261">
        <v>1.5750004513964799E-2</v>
      </c>
      <c r="P50" s="261">
        <v>5.3629170719057297E-2</v>
      </c>
    </row>
    <row r="51" spans="1:16" x14ac:dyDescent="0.25">
      <c r="A51" s="259">
        <v>2015</v>
      </c>
      <c r="B51" s="259">
        <v>2001</v>
      </c>
      <c r="C51" s="260" t="str">
        <f t="shared" si="0"/>
        <v>2015_2001</v>
      </c>
      <c r="D51" s="261">
        <v>4.6360549897462099E-2</v>
      </c>
      <c r="E51" s="261">
        <v>6.438208561268334E-2</v>
      </c>
      <c r="F51" s="261">
        <v>8.7933917745581597E-2</v>
      </c>
      <c r="G51" s="261">
        <v>8.60840734953046E-2</v>
      </c>
      <c r="H51" s="261">
        <v>1.72816491932489</v>
      </c>
      <c r="I51" s="261">
        <v>0.47428254602786701</v>
      </c>
      <c r="J51" s="261">
        <v>5.1506770102568697E-2</v>
      </c>
      <c r="K51" s="261">
        <v>2.9867201815305601E-3</v>
      </c>
      <c r="L51" s="261">
        <v>2.0000005732018801E-3</v>
      </c>
      <c r="M51" s="261">
        <v>2.0000005732018801E-3</v>
      </c>
      <c r="N51" s="261">
        <v>1.5750004513964799E-2</v>
      </c>
      <c r="O51" s="261">
        <v>1.5750004513964799E-2</v>
      </c>
      <c r="P51" s="261">
        <v>5.3835677688699603E-2</v>
      </c>
    </row>
    <row r="52" spans="1:16" x14ac:dyDescent="0.25">
      <c r="A52" s="259">
        <v>2015</v>
      </c>
      <c r="B52" s="259">
        <v>2002</v>
      </c>
      <c r="C52" s="260" t="str">
        <f t="shared" si="0"/>
        <v>2015_2002</v>
      </c>
      <c r="D52" s="261">
        <v>4.6206453755595719E-2</v>
      </c>
      <c r="E52" s="261">
        <v>6.4331732812550169E-2</v>
      </c>
      <c r="F52" s="261">
        <v>8.7437089128817494E-2</v>
      </c>
      <c r="G52" s="261">
        <v>8.1869051894584599E-2</v>
      </c>
      <c r="H52" s="261">
        <v>1.72169095134253</v>
      </c>
      <c r="I52" s="261">
        <v>0.459943614652012</v>
      </c>
      <c r="J52" s="261">
        <v>5.1215755690836397E-2</v>
      </c>
      <c r="K52" s="261">
        <v>2.9930516149190298E-3</v>
      </c>
      <c r="L52" s="261">
        <v>2.0000005732018801E-3</v>
      </c>
      <c r="M52" s="261">
        <v>2.0000005732018801E-3</v>
      </c>
      <c r="N52" s="261">
        <v>1.5750004513964799E-2</v>
      </c>
      <c r="O52" s="261">
        <v>1.5750004513964799E-2</v>
      </c>
      <c r="P52" s="261">
        <v>5.35315048966261E-2</v>
      </c>
    </row>
    <row r="53" spans="1:16" x14ac:dyDescent="0.25">
      <c r="A53" s="259">
        <v>2015</v>
      </c>
      <c r="B53" s="259">
        <v>2003</v>
      </c>
      <c r="C53" s="260" t="str">
        <f t="shared" si="0"/>
        <v>2015_2003</v>
      </c>
      <c r="D53" s="261">
        <v>4.6239704502978728E-2</v>
      </c>
      <c r="E53" s="261">
        <v>6.4318960395152155E-2</v>
      </c>
      <c r="F53" s="261">
        <v>8.7535730629034594E-2</v>
      </c>
      <c r="G53" s="261">
        <v>6.6709913502995904E-2</v>
      </c>
      <c r="H53" s="261">
        <v>1.73606703499003</v>
      </c>
      <c r="I53" s="261">
        <v>0.389730247083101</v>
      </c>
      <c r="J53" s="261">
        <v>5.1273534363782097E-2</v>
      </c>
      <c r="K53" s="261">
        <v>2.9964846268386502E-3</v>
      </c>
      <c r="L53" s="261">
        <v>2.0000005732018801E-3</v>
      </c>
      <c r="M53" s="261">
        <v>2.0000005732018801E-3</v>
      </c>
      <c r="N53" s="261">
        <v>1.5750004513964799E-2</v>
      </c>
      <c r="O53" s="261">
        <v>1.5750004513964799E-2</v>
      </c>
      <c r="P53" s="261">
        <v>5.3591896064773298E-2</v>
      </c>
    </row>
    <row r="54" spans="1:16" x14ac:dyDescent="0.25">
      <c r="A54" s="259">
        <v>2015</v>
      </c>
      <c r="B54" s="259">
        <v>2004</v>
      </c>
      <c r="C54" s="260" t="str">
        <f t="shared" si="0"/>
        <v>2015_2004</v>
      </c>
      <c r="D54" s="261">
        <v>5.3245987416192173E-2</v>
      </c>
      <c r="E54" s="261">
        <v>6.5464338112147302E-2</v>
      </c>
      <c r="F54" s="261">
        <v>8.7990270877009294E-2</v>
      </c>
      <c r="G54" s="261">
        <v>1.7577724514342599E-2</v>
      </c>
      <c r="H54" s="261">
        <v>1.72091774691735</v>
      </c>
      <c r="I54" s="261">
        <v>8.8398872043684004E-2</v>
      </c>
      <c r="J54" s="261">
        <v>5.1539778614635698E-2</v>
      </c>
      <c r="K54" s="261">
        <v>1.99261088018731E-4</v>
      </c>
      <c r="L54" s="261">
        <v>2.0000005732018801E-3</v>
      </c>
      <c r="M54" s="261">
        <v>2.0000005732018801E-3</v>
      </c>
      <c r="N54" s="261">
        <v>1.5750004513964799E-2</v>
      </c>
      <c r="O54" s="261">
        <v>1.5750004513964799E-2</v>
      </c>
      <c r="P54" s="261">
        <v>5.3870178699209202E-2</v>
      </c>
    </row>
    <row r="55" spans="1:16" x14ac:dyDescent="0.25">
      <c r="A55" s="259">
        <v>2015</v>
      </c>
      <c r="B55" s="259">
        <v>2005</v>
      </c>
      <c r="C55" s="260" t="str">
        <f t="shared" si="0"/>
        <v>2015_2005</v>
      </c>
      <c r="D55" s="261">
        <v>5.2098627205786993E-2</v>
      </c>
      <c r="E55" s="261">
        <v>6.3821730094606649E-2</v>
      </c>
      <c r="F55" s="261">
        <v>8.8265211882724307E-2</v>
      </c>
      <c r="G55" s="261">
        <v>1.53664058735547E-2</v>
      </c>
      <c r="H55" s="261">
        <v>1.71870088317297</v>
      </c>
      <c r="I55" s="261">
        <v>7.2820259882758503E-2</v>
      </c>
      <c r="J55" s="261">
        <v>5.1700823675929403E-2</v>
      </c>
      <c r="K55" s="261">
        <v>1.98344338343243E-4</v>
      </c>
      <c r="L55" s="261">
        <v>2.0000005732018801E-3</v>
      </c>
      <c r="M55" s="261">
        <v>2.0000005732018801E-3</v>
      </c>
      <c r="N55" s="261">
        <v>1.5750004513964799E-2</v>
      </c>
      <c r="O55" s="261">
        <v>1.5750004513964799E-2</v>
      </c>
      <c r="P55" s="261">
        <v>5.4038505503547697E-2</v>
      </c>
    </row>
    <row r="56" spans="1:16" x14ac:dyDescent="0.25">
      <c r="A56" s="259">
        <v>2015</v>
      </c>
      <c r="B56" s="259">
        <v>2006</v>
      </c>
      <c r="C56" s="260" t="str">
        <f t="shared" si="0"/>
        <v>2015_2006</v>
      </c>
      <c r="D56" s="261">
        <v>5.0992814970888221E-2</v>
      </c>
      <c r="E56" s="261">
        <v>6.1527367678376008E-2</v>
      </c>
      <c r="F56" s="261">
        <v>8.79010242822027E-2</v>
      </c>
      <c r="G56" s="261">
        <v>4.3486660698721404E-3</v>
      </c>
      <c r="H56" s="261">
        <v>1.7254460010652</v>
      </c>
      <c r="I56" s="261">
        <v>1.4888424077739E-2</v>
      </c>
      <c r="J56" s="261">
        <v>5.1487502951740302E-2</v>
      </c>
      <c r="K56" s="261">
        <v>1.9924019210410199E-4</v>
      </c>
      <c r="L56" s="261">
        <v>2.0000005732018801E-3</v>
      </c>
      <c r="M56" s="261">
        <v>2.0000005732018801E-3</v>
      </c>
      <c r="N56" s="261">
        <v>1.5750004513964799E-2</v>
      </c>
      <c r="O56" s="261">
        <v>1.5750004513964799E-2</v>
      </c>
      <c r="P56" s="261">
        <v>5.3815539362807398E-2</v>
      </c>
    </row>
    <row r="57" spans="1:16" x14ac:dyDescent="0.25">
      <c r="A57" s="259">
        <v>2015</v>
      </c>
      <c r="B57" s="259">
        <v>2007</v>
      </c>
      <c r="C57" s="260" t="str">
        <f t="shared" si="0"/>
        <v>2015_2007</v>
      </c>
      <c r="D57" s="261">
        <v>5.0397523453399873E-2</v>
      </c>
      <c r="E57" s="261">
        <v>6.1575442445632768E-2</v>
      </c>
      <c r="F57" s="261">
        <v>1.30260545567942E-2</v>
      </c>
      <c r="G57" s="261">
        <v>7.3022061397380999E-3</v>
      </c>
      <c r="H57" s="261">
        <v>3.0750314739216501E-2</v>
      </c>
      <c r="I57" s="261">
        <v>2.82552529836003E-2</v>
      </c>
      <c r="J57" s="261">
        <v>4.4842878877625397E-3</v>
      </c>
      <c r="K57" s="261">
        <v>1.9855514701138801E-4</v>
      </c>
      <c r="L57" s="261">
        <v>2.0000005732018801E-3</v>
      </c>
      <c r="M57" s="261">
        <v>2.0000005732018801E-3</v>
      </c>
      <c r="N57" s="261">
        <v>1.5750004513964799E-2</v>
      </c>
      <c r="O57" s="261">
        <v>1.5750004513964799E-2</v>
      </c>
      <c r="P57" s="261">
        <v>4.68704748731437E-3</v>
      </c>
    </row>
    <row r="58" spans="1:16" x14ac:dyDescent="0.25">
      <c r="A58" s="259">
        <v>2015</v>
      </c>
      <c r="B58" s="259">
        <v>2008</v>
      </c>
      <c r="C58" s="260" t="str">
        <f t="shared" si="0"/>
        <v>2015_2008</v>
      </c>
      <c r="D58" s="261">
        <v>4.8891513316108665E-2</v>
      </c>
      <c r="E58" s="261">
        <v>5.9796000655716101E-2</v>
      </c>
      <c r="F58" s="261">
        <v>1.25855314440513E-2</v>
      </c>
      <c r="G58" s="261">
        <v>7.2841026504355602E-3</v>
      </c>
      <c r="H58" s="261">
        <v>3.0303127862940898E-2</v>
      </c>
      <c r="I58" s="261">
        <v>2.7737221680219599E-2</v>
      </c>
      <c r="J58" s="261">
        <v>4.3030940891011999E-3</v>
      </c>
      <c r="K58" s="261">
        <v>2.26739097271587E-4</v>
      </c>
      <c r="L58" s="261">
        <v>2.0000005732018801E-3</v>
      </c>
      <c r="M58" s="261">
        <v>2.0000005732018801E-3</v>
      </c>
      <c r="N58" s="261">
        <v>1.5750004513964799E-2</v>
      </c>
      <c r="O58" s="261">
        <v>1.5750004513964799E-2</v>
      </c>
      <c r="P58" s="261">
        <v>4.4976609091131403E-3</v>
      </c>
    </row>
    <row r="59" spans="1:16" x14ac:dyDescent="0.25">
      <c r="A59" s="259">
        <v>2015</v>
      </c>
      <c r="B59" s="259">
        <v>2009</v>
      </c>
      <c r="C59" s="260" t="str">
        <f t="shared" si="0"/>
        <v>2015_2009</v>
      </c>
      <c r="D59" s="261">
        <v>4.6504130362730628E-2</v>
      </c>
      <c r="E59" s="261">
        <v>5.6407626296559668E-2</v>
      </c>
      <c r="F59" s="261">
        <v>1.33814773707617E-2</v>
      </c>
      <c r="G59" s="261">
        <v>7.3762109644162199E-3</v>
      </c>
      <c r="H59" s="261">
        <v>3.0389133573563799E-2</v>
      </c>
      <c r="I59" s="261">
        <v>2.75190914518736E-2</v>
      </c>
      <c r="J59" s="261">
        <v>4.1627661838716202E-3</v>
      </c>
      <c r="K59" s="261">
        <v>2.5443336549715401E-4</v>
      </c>
      <c r="L59" s="261">
        <v>2.0000005732018801E-3</v>
      </c>
      <c r="M59" s="261">
        <v>2.0000005732018801E-3</v>
      </c>
      <c r="N59" s="261">
        <v>1.5750004513964799E-2</v>
      </c>
      <c r="O59" s="261">
        <v>1.5750004513964799E-2</v>
      </c>
      <c r="P59" s="261">
        <v>4.3509879987049397E-3</v>
      </c>
    </row>
    <row r="60" spans="1:16" x14ac:dyDescent="0.25">
      <c r="A60" s="259">
        <v>2015</v>
      </c>
      <c r="B60" s="259">
        <v>2010</v>
      </c>
      <c r="C60" s="260" t="str">
        <f t="shared" si="0"/>
        <v>2015_2010</v>
      </c>
      <c r="D60" s="261">
        <v>4.5967057769962218E-2</v>
      </c>
      <c r="E60" s="261">
        <v>5.5790131379460907E-2</v>
      </c>
      <c r="F60" s="261">
        <v>1.2682379321342E-2</v>
      </c>
      <c r="G60" s="261">
        <v>6.1000385429422098E-3</v>
      </c>
      <c r="H60" s="261">
        <v>2.9682165556820302E-2</v>
      </c>
      <c r="I60" s="261">
        <v>2.51138115886472E-2</v>
      </c>
      <c r="J60" s="261">
        <v>3.9389960068249999E-3</v>
      </c>
      <c r="K60" s="261">
        <v>3.0930265901191401E-4</v>
      </c>
      <c r="L60" s="261">
        <v>2.0000005732018801E-3</v>
      </c>
      <c r="M60" s="261">
        <v>2.0000005732018801E-3</v>
      </c>
      <c r="N60" s="261">
        <v>1.5750004513964799E-2</v>
      </c>
      <c r="O60" s="261">
        <v>1.5750004513964799E-2</v>
      </c>
      <c r="P60" s="261">
        <v>4.1170999272177201E-3</v>
      </c>
    </row>
    <row r="61" spans="1:16" x14ac:dyDescent="0.25">
      <c r="A61" s="259">
        <v>2015</v>
      </c>
      <c r="B61" s="259">
        <v>2011</v>
      </c>
      <c r="C61" s="260" t="str">
        <f t="shared" si="0"/>
        <v>2015_2011</v>
      </c>
      <c r="D61" s="261">
        <v>4.4448416454675406E-2</v>
      </c>
      <c r="E61" s="261">
        <v>5.3999617134744923E-2</v>
      </c>
      <c r="F61" s="261">
        <v>1.1922414137349201E-2</v>
      </c>
      <c r="G61" s="261">
        <v>6.1427237946579602E-3</v>
      </c>
      <c r="H61" s="261">
        <v>2.88082481723048E-2</v>
      </c>
      <c r="I61" s="261">
        <v>2.4902497258797299E-2</v>
      </c>
      <c r="J61" s="261">
        <v>3.6864801730874101E-3</v>
      </c>
      <c r="K61" s="261">
        <v>4.2020972293681599E-4</v>
      </c>
      <c r="L61" s="261">
        <v>2.0000005732018801E-3</v>
      </c>
      <c r="M61" s="261">
        <v>2.0000005732018801E-3</v>
      </c>
      <c r="N61" s="261">
        <v>1.5750004513964799E-2</v>
      </c>
      <c r="O61" s="261">
        <v>1.5750004513964799E-2</v>
      </c>
      <c r="P61" s="261">
        <v>3.85316644800094E-3</v>
      </c>
    </row>
    <row r="62" spans="1:16" x14ac:dyDescent="0.25">
      <c r="A62" s="259">
        <v>2015</v>
      </c>
      <c r="B62" s="259">
        <v>2012</v>
      </c>
      <c r="C62" s="260" t="str">
        <f t="shared" si="0"/>
        <v>2015_2012</v>
      </c>
      <c r="D62" s="261">
        <v>4.3164749614553743E-2</v>
      </c>
      <c r="E62" s="261">
        <v>5.2653029210834597E-2</v>
      </c>
      <c r="F62" s="261">
        <v>1.1128903259061599E-2</v>
      </c>
      <c r="G62" s="261">
        <v>5.52822575897036E-3</v>
      </c>
      <c r="H62" s="261">
        <v>2.7794760959385802E-2</v>
      </c>
      <c r="I62" s="261">
        <v>2.3421688976447801E-2</v>
      </c>
      <c r="J62" s="261">
        <v>3.4082101455619501E-3</v>
      </c>
      <c r="K62" s="261">
        <v>6.1516660850087902E-4</v>
      </c>
      <c r="L62" s="261">
        <v>2.0000005732018801E-3</v>
      </c>
      <c r="M62" s="261">
        <v>2.0000005732018801E-3</v>
      </c>
      <c r="N62" s="261">
        <v>1.5750004513964799E-2</v>
      </c>
      <c r="O62" s="261">
        <v>1.5750004513964799E-2</v>
      </c>
      <c r="P62" s="261">
        <v>3.5623142846357399E-3</v>
      </c>
    </row>
    <row r="63" spans="1:16" x14ac:dyDescent="0.25">
      <c r="A63" s="259">
        <v>2015</v>
      </c>
      <c r="B63" s="259">
        <v>2013</v>
      </c>
      <c r="C63" s="260" t="str">
        <f t="shared" si="0"/>
        <v>2015_2013</v>
      </c>
      <c r="D63" s="261">
        <v>4.2053659454244392E-2</v>
      </c>
      <c r="E63" s="261">
        <v>5.0920837606383516E-2</v>
      </c>
      <c r="F63" s="261">
        <v>1.09498118708913E-2</v>
      </c>
      <c r="G63" s="261">
        <v>6.2296792510164898E-3</v>
      </c>
      <c r="H63" s="261">
        <v>2.7833972079251101E-2</v>
      </c>
      <c r="I63" s="261">
        <v>2.4856737634095401E-2</v>
      </c>
      <c r="J63" s="261">
        <v>3.22457244192511E-3</v>
      </c>
      <c r="K63" s="261">
        <v>9.22128074220366E-4</v>
      </c>
      <c r="L63" s="261">
        <v>2.0000005732018801E-3</v>
      </c>
      <c r="M63" s="261">
        <v>2.0000005732018801E-3</v>
      </c>
      <c r="N63" s="261">
        <v>1.5750004513964799E-2</v>
      </c>
      <c r="O63" s="261">
        <v>1.5750004513964799E-2</v>
      </c>
      <c r="P63" s="261">
        <v>3.3703732989206702E-3</v>
      </c>
    </row>
    <row r="64" spans="1:16" x14ac:dyDescent="0.25">
      <c r="A64" s="259">
        <v>2015</v>
      </c>
      <c r="B64" s="259">
        <v>2014</v>
      </c>
      <c r="C64" s="260" t="str">
        <f t="shared" si="0"/>
        <v>2015_2014</v>
      </c>
      <c r="D64" s="261">
        <v>4.1643926016547927E-2</v>
      </c>
      <c r="E64" s="261">
        <v>5.0599261338169312E-2</v>
      </c>
      <c r="F64" s="261">
        <v>1.0114190078963199E-2</v>
      </c>
      <c r="G64" s="261">
        <v>6.1494961174390697E-3</v>
      </c>
      <c r="H64" s="261">
        <v>2.6814444652440501E-2</v>
      </c>
      <c r="I64" s="261">
        <v>2.4662846333873299E-2</v>
      </c>
      <c r="J64" s="261">
        <v>2.9336119412585499E-3</v>
      </c>
      <c r="K64" s="261">
        <v>1.2880194751378701E-3</v>
      </c>
      <c r="L64" s="261">
        <v>2.0000005732018801E-3</v>
      </c>
      <c r="M64" s="261">
        <v>2.0000005732018801E-3</v>
      </c>
      <c r="N64" s="261">
        <v>1.5750004513964799E-2</v>
      </c>
      <c r="O64" s="261">
        <v>1.5750004513964799E-2</v>
      </c>
      <c r="P64" s="261">
        <v>3.0662568555320699E-3</v>
      </c>
    </row>
    <row r="65" spans="1:16" x14ac:dyDescent="0.25">
      <c r="A65" s="259">
        <v>2015</v>
      </c>
      <c r="B65" s="259">
        <v>2015</v>
      </c>
      <c r="C65" s="260" t="str">
        <f t="shared" si="0"/>
        <v>2015_2015</v>
      </c>
      <c r="D65" s="261">
        <v>4.0467863011739137E-2</v>
      </c>
      <c r="E65" s="261">
        <v>4.9480661158513399E-2</v>
      </c>
      <c r="F65" s="261">
        <v>9.2298381182833195E-3</v>
      </c>
      <c r="G65" s="261">
        <v>5.8567923834595397E-3</v>
      </c>
      <c r="H65" s="261">
        <v>2.5741737969732802E-2</v>
      </c>
      <c r="I65" s="261">
        <v>2.4028179173621399E-2</v>
      </c>
      <c r="J65" s="261">
        <v>2.6353208294047801E-3</v>
      </c>
      <c r="K65" s="261">
        <v>1.6368636926861299E-3</v>
      </c>
      <c r="L65" s="261">
        <v>2.0000005732018801E-3</v>
      </c>
      <c r="M65" s="261">
        <v>2.0000005732018801E-3</v>
      </c>
      <c r="N65" s="261">
        <v>1.5750004513964799E-2</v>
      </c>
      <c r="O65" s="261">
        <v>1.5750004513964799E-2</v>
      </c>
      <c r="P65" s="261">
        <v>2.7544783432474798E-3</v>
      </c>
    </row>
    <row r="66" spans="1:16" x14ac:dyDescent="0.25">
      <c r="A66" s="259">
        <v>2016</v>
      </c>
      <c r="B66" s="259">
        <v>1972</v>
      </c>
      <c r="C66" s="260" t="str">
        <f t="shared" si="0"/>
        <v>2016_1972</v>
      </c>
      <c r="D66" s="261">
        <v>5.6307408853704256E-2</v>
      </c>
      <c r="E66" s="261">
        <v>7.9549956799569749E-2</v>
      </c>
      <c r="F66" s="261">
        <v>0.74176867867076801</v>
      </c>
      <c r="G66" s="261">
        <v>7.1557061057871802</v>
      </c>
      <c r="H66" s="261">
        <v>2.0792902482975402</v>
      </c>
      <c r="I66" s="261">
        <v>6.2437382793950498</v>
      </c>
      <c r="J66" s="261">
        <v>0.51733743664598797</v>
      </c>
      <c r="K66" s="261">
        <v>5.7799287405503497E-2</v>
      </c>
      <c r="L66" s="261">
        <v>2.0000005732018801E-3</v>
      </c>
      <c r="M66" s="261">
        <v>2.0000005732018801E-3</v>
      </c>
      <c r="N66" s="261">
        <v>1.5750004513964799E-2</v>
      </c>
      <c r="O66" s="261">
        <v>1.5750004513964799E-2</v>
      </c>
      <c r="P66" s="261">
        <v>0.54072913988024396</v>
      </c>
    </row>
    <row r="67" spans="1:16" x14ac:dyDescent="0.25">
      <c r="A67" s="259">
        <v>2016</v>
      </c>
      <c r="B67" s="259">
        <v>1973</v>
      </c>
      <c r="C67" s="260" t="str">
        <f t="shared" si="0"/>
        <v>2016_1973</v>
      </c>
      <c r="D67" s="261" t="e">
        <v>#N/A</v>
      </c>
      <c r="E67" s="261">
        <v>7.9086527533132014E-2</v>
      </c>
      <c r="F67" s="261" t="e">
        <v>#N/A</v>
      </c>
      <c r="G67" s="261">
        <v>7.0192418936545504</v>
      </c>
      <c r="H67" s="261" t="e">
        <v>#N/A</v>
      </c>
      <c r="I67" s="261">
        <v>6.2543008837234702</v>
      </c>
      <c r="J67" s="261" t="e">
        <v>#N/A</v>
      </c>
      <c r="K67" s="261">
        <v>5.7887126418973499E-2</v>
      </c>
      <c r="L67" s="261" t="e">
        <v>#N/A</v>
      </c>
      <c r="M67" s="261">
        <v>2.0000005732018801E-3</v>
      </c>
      <c r="N67" s="261" t="e">
        <v>#N/A</v>
      </c>
      <c r="O67" s="261">
        <v>1.5750004513964799E-2</v>
      </c>
      <c r="P67" s="261" t="e">
        <v>#N/A</v>
      </c>
    </row>
    <row r="68" spans="1:16" x14ac:dyDescent="0.25">
      <c r="A68" s="259">
        <v>2016</v>
      </c>
      <c r="B68" s="259">
        <v>1974</v>
      </c>
      <c r="C68" s="260" t="str">
        <f t="shared" si="0"/>
        <v>2016_1974</v>
      </c>
      <c r="D68" s="261">
        <v>5.832311329434646E-2</v>
      </c>
      <c r="E68" s="261">
        <v>7.8166205408389228E-2</v>
      </c>
      <c r="F68" s="261">
        <v>0.79020094211226599</v>
      </c>
      <c r="G68" s="261">
        <v>6.4486904052813196</v>
      </c>
      <c r="H68" s="261">
        <v>1.98195155962106</v>
      </c>
      <c r="I68" s="261">
        <v>6.14718118146161</v>
      </c>
      <c r="J68" s="261">
        <v>0.55111592277010901</v>
      </c>
      <c r="K68" s="261">
        <v>5.7843971487718401E-2</v>
      </c>
      <c r="L68" s="261">
        <v>2.0000005732018801E-3</v>
      </c>
      <c r="M68" s="261">
        <v>2.0000005732018801E-3</v>
      </c>
      <c r="N68" s="261">
        <v>1.5750004513964799E-2</v>
      </c>
      <c r="O68" s="261">
        <v>1.5750004513964799E-2</v>
      </c>
      <c r="P68" s="261">
        <v>0.57603493925708504</v>
      </c>
    </row>
    <row r="69" spans="1:16" x14ac:dyDescent="0.25">
      <c r="A69" s="259">
        <v>2016</v>
      </c>
      <c r="B69" s="259">
        <v>1975</v>
      </c>
      <c r="C69" s="260" t="str">
        <f t="shared" si="0"/>
        <v>2016_1975</v>
      </c>
      <c r="D69" s="261">
        <v>5.7172649874893275E-2</v>
      </c>
      <c r="E69" s="261">
        <v>7.7790886028293579E-2</v>
      </c>
      <c r="F69" s="261">
        <v>0.76877619915851503</v>
      </c>
      <c r="G69" s="261">
        <v>6.4551348108661299</v>
      </c>
      <c r="H69" s="261">
        <v>1.96615534510062</v>
      </c>
      <c r="I69" s="261">
        <v>6.1236356659720697</v>
      </c>
      <c r="J69" s="261">
        <v>0.53617349945243098</v>
      </c>
      <c r="K69" s="261">
        <v>5.7858114304237401E-2</v>
      </c>
      <c r="L69" s="261">
        <v>2.0000005732018801E-3</v>
      </c>
      <c r="M69" s="261">
        <v>2.0000005732018801E-3</v>
      </c>
      <c r="N69" s="261">
        <v>1.5750004513964799E-2</v>
      </c>
      <c r="O69" s="261">
        <v>1.5750004513964799E-2</v>
      </c>
      <c r="P69" s="261">
        <v>0.56041688586300398</v>
      </c>
    </row>
    <row r="70" spans="1:16" x14ac:dyDescent="0.25">
      <c r="A70" s="259">
        <v>2016</v>
      </c>
      <c r="B70" s="259">
        <v>1976</v>
      </c>
      <c r="C70" s="260" t="str">
        <f t="shared" si="0"/>
        <v>2016_1976</v>
      </c>
      <c r="D70" s="261">
        <v>5.8349959412517277E-2</v>
      </c>
      <c r="E70" s="261">
        <v>0.12603766081094592</v>
      </c>
      <c r="F70" s="261">
        <v>0.78986218464862001</v>
      </c>
      <c r="G70" s="261">
        <v>8.6513040596338406</v>
      </c>
      <c r="H70" s="261">
        <v>1.9781470301050299</v>
      </c>
      <c r="I70" s="261">
        <v>12.2301072519465</v>
      </c>
      <c r="J70" s="261">
        <v>0.550879660545878</v>
      </c>
      <c r="K70" s="261">
        <v>5.7894281433386999E-2</v>
      </c>
      <c r="L70" s="261">
        <v>2.0000005732018801E-3</v>
      </c>
      <c r="M70" s="261">
        <v>2.0000005732018801E-3</v>
      </c>
      <c r="N70" s="261">
        <v>1.5750004513964799E-2</v>
      </c>
      <c r="O70" s="261">
        <v>1.5750004513964799E-2</v>
      </c>
      <c r="P70" s="261">
        <v>0.57578799430347305</v>
      </c>
    </row>
    <row r="71" spans="1:16" x14ac:dyDescent="0.25">
      <c r="A71" s="259">
        <v>2016</v>
      </c>
      <c r="B71" s="259">
        <v>1977</v>
      </c>
      <c r="C71" s="260" t="str">
        <f t="shared" si="0"/>
        <v>2016_1977</v>
      </c>
      <c r="D71" s="261">
        <v>5.7720229232067918E-2</v>
      </c>
      <c r="E71" s="261">
        <v>0.12586047676324302</v>
      </c>
      <c r="F71" s="261">
        <v>0.77489722084523505</v>
      </c>
      <c r="G71" s="261">
        <v>8.6757909486619607</v>
      </c>
      <c r="H71" s="261">
        <v>2.0220157310057498</v>
      </c>
      <c r="I71" s="261">
        <v>12.1157543538091</v>
      </c>
      <c r="J71" s="261">
        <v>0.54044253070181902</v>
      </c>
      <c r="K71" s="261">
        <v>5.7688923135336599E-2</v>
      </c>
      <c r="L71" s="261">
        <v>2.0000005732018801E-3</v>
      </c>
      <c r="M71" s="261">
        <v>2.0000005732018801E-3</v>
      </c>
      <c r="N71" s="261">
        <v>1.5750004513964799E-2</v>
      </c>
      <c r="O71" s="261">
        <v>1.5750004513964799E-2</v>
      </c>
      <c r="P71" s="261">
        <v>0.56487894376194303</v>
      </c>
    </row>
    <row r="72" spans="1:16" x14ac:dyDescent="0.25">
      <c r="A72" s="259">
        <v>2016</v>
      </c>
      <c r="B72" s="259">
        <v>1978</v>
      </c>
      <c r="C72" s="260" t="str">
        <f t="shared" si="0"/>
        <v>2016_1978</v>
      </c>
      <c r="D72" s="261">
        <v>5.854941123267756E-2</v>
      </c>
      <c r="E72" s="261">
        <v>9.7811753451341493E-2</v>
      </c>
      <c r="F72" s="261">
        <v>0.78819379108627496</v>
      </c>
      <c r="G72" s="261">
        <v>1.579723975604</v>
      </c>
      <c r="H72" s="261">
        <v>2.02421502858145</v>
      </c>
      <c r="I72" s="261">
        <v>4.5543928459505896</v>
      </c>
      <c r="J72" s="261">
        <v>0.54971605998726802</v>
      </c>
      <c r="K72" s="261">
        <v>5.2633689409171902E-2</v>
      </c>
      <c r="L72" s="261">
        <v>2.0000005732018801E-3</v>
      </c>
      <c r="M72" s="261">
        <v>2.0000005732018801E-3</v>
      </c>
      <c r="N72" s="261">
        <v>1.5750004513964799E-2</v>
      </c>
      <c r="O72" s="261">
        <v>1.5750004513964799E-2</v>
      </c>
      <c r="P72" s="261">
        <v>0.57457178089100402</v>
      </c>
    </row>
    <row r="73" spans="1:16" x14ac:dyDescent="0.25">
      <c r="A73" s="259">
        <v>2016</v>
      </c>
      <c r="B73" s="259">
        <v>1979</v>
      </c>
      <c r="C73" s="260" t="str">
        <f t="shared" si="0"/>
        <v>2016_1979</v>
      </c>
      <c r="D73" s="261">
        <v>5.733801447061971E-2</v>
      </c>
      <c r="E73" s="261">
        <v>9.7561962932062568E-2</v>
      </c>
      <c r="F73" s="261">
        <v>0.76781016173720495</v>
      </c>
      <c r="G73" s="261">
        <v>1.5720949810162299</v>
      </c>
      <c r="H73" s="261">
        <v>2.0427960001171401</v>
      </c>
      <c r="I73" s="261">
        <v>4.4844958952045797</v>
      </c>
      <c r="J73" s="261">
        <v>0.53549974854110904</v>
      </c>
      <c r="K73" s="261">
        <v>5.26871350901306E-2</v>
      </c>
      <c r="L73" s="261">
        <v>2.0000005732018801E-3</v>
      </c>
      <c r="M73" s="261">
        <v>2.0000005732018801E-3</v>
      </c>
      <c r="N73" s="261">
        <v>1.5750004513964799E-2</v>
      </c>
      <c r="O73" s="261">
        <v>1.5750004513964799E-2</v>
      </c>
      <c r="P73" s="261">
        <v>0.55971267092519705</v>
      </c>
    </row>
    <row r="74" spans="1:16" x14ac:dyDescent="0.25">
      <c r="A74" s="259">
        <v>2016</v>
      </c>
      <c r="B74" s="259">
        <v>1980</v>
      </c>
      <c r="C74" s="260" t="str">
        <f t="shared" si="0"/>
        <v>2016_1980</v>
      </c>
      <c r="D74" s="261">
        <v>5.7929636909516115E-2</v>
      </c>
      <c r="E74" s="261">
        <v>9.7175219922053316E-2</v>
      </c>
      <c r="F74" s="261">
        <v>0.347095355131469</v>
      </c>
      <c r="G74" s="261">
        <v>1.79147744060172</v>
      </c>
      <c r="H74" s="261">
        <v>1.7841133107023599</v>
      </c>
      <c r="I74" s="261">
        <v>4.5354506133933299</v>
      </c>
      <c r="J74" s="261">
        <v>0.27811903180255898</v>
      </c>
      <c r="K74" s="261">
        <v>5.2424075970381998E-2</v>
      </c>
      <c r="L74" s="261">
        <v>2.0000005732018801E-3</v>
      </c>
      <c r="M74" s="261">
        <v>2.0000005732018801E-3</v>
      </c>
      <c r="N74" s="261">
        <v>1.5750004513964799E-2</v>
      </c>
      <c r="O74" s="261">
        <v>1.5750004513964799E-2</v>
      </c>
      <c r="P74" s="261">
        <v>0.29069434028574598</v>
      </c>
    </row>
    <row r="75" spans="1:16" x14ac:dyDescent="0.25">
      <c r="A75" s="259">
        <v>2016</v>
      </c>
      <c r="B75" s="259">
        <v>1981</v>
      </c>
      <c r="C75" s="260" t="str">
        <f t="shared" si="0"/>
        <v>2016_1981</v>
      </c>
      <c r="D75" s="261">
        <v>5.955201322373542E-2</v>
      </c>
      <c r="E75" s="261">
        <v>8.085436605171066E-2</v>
      </c>
      <c r="F75" s="261">
        <v>0.362963519001891</v>
      </c>
      <c r="G75" s="261">
        <v>1.51727780402516</v>
      </c>
      <c r="H75" s="261">
        <v>1.71963993579455</v>
      </c>
      <c r="I75" s="261">
        <v>2.9948248026700699</v>
      </c>
      <c r="J75" s="261">
        <v>0.29083380400241898</v>
      </c>
      <c r="K75" s="261">
        <v>2.05754945677422E-2</v>
      </c>
      <c r="L75" s="261">
        <v>2.0000005732018801E-3</v>
      </c>
      <c r="M75" s="261">
        <v>2.0000005732018801E-3</v>
      </c>
      <c r="N75" s="261">
        <v>1.5750004513964799E-2</v>
      </c>
      <c r="O75" s="261">
        <v>1.5750004513964799E-2</v>
      </c>
      <c r="P75" s="261">
        <v>0.30398401806351699</v>
      </c>
    </row>
    <row r="76" spans="1:16" x14ac:dyDescent="0.25">
      <c r="A76" s="259">
        <v>2016</v>
      </c>
      <c r="B76" s="259">
        <v>1982</v>
      </c>
      <c r="C76" s="260" t="str">
        <f t="shared" si="0"/>
        <v>2016_1982</v>
      </c>
      <c r="D76" s="261">
        <v>5.7312517107193199E-2</v>
      </c>
      <c r="E76" s="261">
        <v>8.0560600775921351E-2</v>
      </c>
      <c r="F76" s="261">
        <v>0.34221117246580202</v>
      </c>
      <c r="G76" s="261">
        <v>1.4648191320633199</v>
      </c>
      <c r="H76" s="261">
        <v>1.7982729226837999</v>
      </c>
      <c r="I76" s="261">
        <v>2.99568781671113</v>
      </c>
      <c r="J76" s="261">
        <v>0.274205455507055</v>
      </c>
      <c r="K76" s="261">
        <v>2.0401086233903E-2</v>
      </c>
      <c r="L76" s="261">
        <v>2.0000005732018801E-3</v>
      </c>
      <c r="M76" s="261">
        <v>2.0000005732018801E-3</v>
      </c>
      <c r="N76" s="261">
        <v>1.5750004513964799E-2</v>
      </c>
      <c r="O76" s="261">
        <v>1.5750004513964799E-2</v>
      </c>
      <c r="P76" s="261">
        <v>0.28660380943639602</v>
      </c>
    </row>
    <row r="77" spans="1:16" x14ac:dyDescent="0.25">
      <c r="A77" s="259">
        <v>2016</v>
      </c>
      <c r="B77" s="259">
        <v>1983</v>
      </c>
      <c r="C77" s="260" t="str">
        <f t="shared" si="0"/>
        <v>2016_1983</v>
      </c>
      <c r="D77" s="261">
        <v>5.6462825168205021E-2</v>
      </c>
      <c r="E77" s="261">
        <v>7.9084488552908519E-2</v>
      </c>
      <c r="F77" s="261">
        <v>0.19823915152346799</v>
      </c>
      <c r="G77" s="261">
        <v>1.1327235939292299</v>
      </c>
      <c r="H77" s="261">
        <v>1.54027529586816</v>
      </c>
      <c r="I77" s="261">
        <v>2.2554140613312899</v>
      </c>
      <c r="J77" s="261">
        <v>0.25009902107439402</v>
      </c>
      <c r="K77" s="261">
        <v>1.9248929271491199E-2</v>
      </c>
      <c r="L77" s="261">
        <v>2.0000005732018801E-3</v>
      </c>
      <c r="M77" s="261">
        <v>2.0000005732018801E-3</v>
      </c>
      <c r="N77" s="261">
        <v>1.5750004513964799E-2</v>
      </c>
      <c r="O77" s="261">
        <v>1.5750004513964799E-2</v>
      </c>
      <c r="P77" s="261">
        <v>0.26140738900940802</v>
      </c>
    </row>
    <row r="78" spans="1:16" x14ac:dyDescent="0.25">
      <c r="A78" s="259">
        <v>2016</v>
      </c>
      <c r="B78" s="259">
        <v>1984</v>
      </c>
      <c r="C78" s="260" t="str">
        <f t="shared" si="0"/>
        <v>2016_1984</v>
      </c>
      <c r="D78" s="261">
        <v>5.1524780753118567E-2</v>
      </c>
      <c r="E78" s="261">
        <v>8.0843593068519418E-2</v>
      </c>
      <c r="F78" s="261">
        <v>0.34037850886141302</v>
      </c>
      <c r="G78" s="261">
        <v>1.1829612836221799</v>
      </c>
      <c r="H78" s="261">
        <v>1.3059594069817599</v>
      </c>
      <c r="I78" s="261">
        <v>3.1024565466735998</v>
      </c>
      <c r="J78" s="261">
        <v>0.21101020558237299</v>
      </c>
      <c r="K78" s="261">
        <v>2.0276884494421998E-2</v>
      </c>
      <c r="L78" s="261">
        <v>2.0000005732018801E-3</v>
      </c>
      <c r="M78" s="261">
        <v>2.0000005732018801E-3</v>
      </c>
      <c r="N78" s="261">
        <v>1.5750004513964799E-2</v>
      </c>
      <c r="O78" s="261">
        <v>1.5750004513964799E-2</v>
      </c>
      <c r="P78" s="261">
        <v>0.22055115073488801</v>
      </c>
    </row>
    <row r="79" spans="1:16" x14ac:dyDescent="0.25">
      <c r="A79" s="259">
        <v>2016</v>
      </c>
      <c r="B79" s="259">
        <v>1985</v>
      </c>
      <c r="C79" s="260" t="str">
        <f t="shared" si="0"/>
        <v>2016_1985</v>
      </c>
      <c r="D79" s="261">
        <v>5.1217728833298372E-2</v>
      </c>
      <c r="E79" s="261">
        <v>7.5393962031394618E-2</v>
      </c>
      <c r="F79" s="261">
        <v>0.33737071907900301</v>
      </c>
      <c r="G79" s="261">
        <v>0.51630078409388103</v>
      </c>
      <c r="H79" s="261">
        <v>1.3084914601980699</v>
      </c>
      <c r="I79" s="261">
        <v>2.0490721528062301</v>
      </c>
      <c r="J79" s="261">
        <v>0.20914559214817599</v>
      </c>
      <c r="K79" s="261">
        <v>1.8014397400704801E-2</v>
      </c>
      <c r="L79" s="261">
        <v>2.0000005732018801E-3</v>
      </c>
      <c r="M79" s="261">
        <v>2.0000005732018801E-3</v>
      </c>
      <c r="N79" s="261">
        <v>1.5750004513964799E-2</v>
      </c>
      <c r="O79" s="261">
        <v>1.5750004513964799E-2</v>
      </c>
      <c r="P79" s="261">
        <v>0.218602227755296</v>
      </c>
    </row>
    <row r="80" spans="1:16" x14ac:dyDescent="0.25">
      <c r="A80" s="259">
        <v>2016</v>
      </c>
      <c r="B80" s="259">
        <v>1986</v>
      </c>
      <c r="C80" s="260" t="str">
        <f t="shared" si="0"/>
        <v>2016_1986</v>
      </c>
      <c r="D80" s="261">
        <v>5.149847658521059E-2</v>
      </c>
      <c r="E80" s="261">
        <v>6.9581109808363989E-2</v>
      </c>
      <c r="F80" s="261">
        <v>0.34020015647892199</v>
      </c>
      <c r="G80" s="261">
        <v>0.51993528161038904</v>
      </c>
      <c r="H80" s="261">
        <v>1.2985237400071199</v>
      </c>
      <c r="I80" s="261">
        <v>2.0176867962832699</v>
      </c>
      <c r="J80" s="261">
        <v>0.210899639927034</v>
      </c>
      <c r="K80" s="261">
        <v>1.8147670218705999E-2</v>
      </c>
      <c r="L80" s="261">
        <v>2.0000005732018801E-3</v>
      </c>
      <c r="M80" s="261">
        <v>2.0000005732018801E-3</v>
      </c>
      <c r="N80" s="261">
        <v>1.5750004513964799E-2</v>
      </c>
      <c r="O80" s="261">
        <v>1.5750004513964799E-2</v>
      </c>
      <c r="P80" s="261">
        <v>0.22043558579124301</v>
      </c>
    </row>
    <row r="81" spans="1:16" x14ac:dyDescent="0.25">
      <c r="A81" s="259">
        <v>2016</v>
      </c>
      <c r="B81" s="259">
        <v>1987</v>
      </c>
      <c r="C81" s="260" t="str">
        <f t="shared" si="0"/>
        <v>2016_1987</v>
      </c>
      <c r="D81" s="261">
        <v>5.1490071216841342E-2</v>
      </c>
      <c r="E81" s="261">
        <v>6.9489620771919447E-2</v>
      </c>
      <c r="F81" s="261">
        <v>0.340646382195613</v>
      </c>
      <c r="G81" s="261">
        <v>0.52536247315449702</v>
      </c>
      <c r="H81" s="261">
        <v>1.2846591197759001</v>
      </c>
      <c r="I81" s="261">
        <v>1.9814465071012399</v>
      </c>
      <c r="J81" s="261">
        <v>0.21117626779208401</v>
      </c>
      <c r="K81" s="261">
        <v>1.83092300037489E-2</v>
      </c>
      <c r="L81" s="261">
        <v>2.0000005732018801E-3</v>
      </c>
      <c r="M81" s="261">
        <v>2.0000005732018801E-3</v>
      </c>
      <c r="N81" s="261">
        <v>1.5750004513964799E-2</v>
      </c>
      <c r="O81" s="261">
        <v>1.5750004513964799E-2</v>
      </c>
      <c r="P81" s="261">
        <v>0.220724721540832</v>
      </c>
    </row>
    <row r="82" spans="1:16" x14ac:dyDescent="0.25">
      <c r="A82" s="259">
        <v>2016</v>
      </c>
      <c r="B82" s="259">
        <v>1988</v>
      </c>
      <c r="C82" s="260" t="str">
        <f t="shared" si="0"/>
        <v>2016_1988</v>
      </c>
      <c r="D82" s="261">
        <v>5.2082657184943412E-2</v>
      </c>
      <c r="E82" s="261">
        <v>6.9559641313907059E-2</v>
      </c>
      <c r="F82" s="261">
        <v>0.34723671080345597</v>
      </c>
      <c r="G82" s="261">
        <v>0.52217311980014003</v>
      </c>
      <c r="H82" s="261">
        <v>1.27135323326961</v>
      </c>
      <c r="I82" s="261">
        <v>2.0010360885458698</v>
      </c>
      <c r="J82" s="261">
        <v>0.215261797748273</v>
      </c>
      <c r="K82" s="261">
        <v>1.81835856255241E-2</v>
      </c>
      <c r="L82" s="261">
        <v>2.0000005732018801E-3</v>
      </c>
      <c r="M82" s="261">
        <v>2.0000005732018801E-3</v>
      </c>
      <c r="N82" s="261">
        <v>1.5750004513964799E-2</v>
      </c>
      <c r="O82" s="261">
        <v>1.5750004513964799E-2</v>
      </c>
      <c r="P82" s="261">
        <v>0.22499498103237001</v>
      </c>
    </row>
    <row r="83" spans="1:16" x14ac:dyDescent="0.25">
      <c r="A83" s="259">
        <v>2016</v>
      </c>
      <c r="B83" s="259">
        <v>1989</v>
      </c>
      <c r="C83" s="260" t="str">
        <f t="shared" si="0"/>
        <v>2016_1989</v>
      </c>
      <c r="D83" s="261">
        <v>5.0908827330184432E-2</v>
      </c>
      <c r="E83" s="261">
        <v>6.9689869984058933E-2</v>
      </c>
      <c r="F83" s="261">
        <v>0.33492628076831699</v>
      </c>
      <c r="G83" s="261">
        <v>0.52864120310083396</v>
      </c>
      <c r="H83" s="261">
        <v>1.30092794918035</v>
      </c>
      <c r="I83" s="261">
        <v>2.0205238060840101</v>
      </c>
      <c r="J83" s="261">
        <v>0.20763021612694399</v>
      </c>
      <c r="K83" s="261">
        <v>1.8157591483722299E-2</v>
      </c>
      <c r="L83" s="261">
        <v>2.0000005732018801E-3</v>
      </c>
      <c r="M83" s="261">
        <v>2.0000005732018801E-3</v>
      </c>
      <c r="N83" s="261">
        <v>1.5750004513964799E-2</v>
      </c>
      <c r="O83" s="261">
        <v>1.5750004513964799E-2</v>
      </c>
      <c r="P83" s="261">
        <v>0.21701833315476601</v>
      </c>
    </row>
    <row r="84" spans="1:16" x14ac:dyDescent="0.25">
      <c r="A84" s="259">
        <v>2016</v>
      </c>
      <c r="B84" s="259">
        <v>1990</v>
      </c>
      <c r="C84" s="260" t="str">
        <f t="shared" si="0"/>
        <v>2016_1990</v>
      </c>
      <c r="D84" s="261">
        <v>5.2062002791392108E-2</v>
      </c>
      <c r="E84" s="261">
        <v>6.9540279967356664E-2</v>
      </c>
      <c r="F84" s="261">
        <v>0.34548851619585702</v>
      </c>
      <c r="G84" s="261">
        <v>0.52356950106137901</v>
      </c>
      <c r="H84" s="261">
        <v>1.28986757420322</v>
      </c>
      <c r="I84" s="261">
        <v>1.9821155298539199</v>
      </c>
      <c r="J84" s="261">
        <v>0.214178042769789</v>
      </c>
      <c r="K84" s="261">
        <v>1.8189343072945601E-2</v>
      </c>
      <c r="L84" s="261">
        <v>2.0000005732018801E-3</v>
      </c>
      <c r="M84" s="261">
        <v>2.0000005732018801E-3</v>
      </c>
      <c r="N84" s="261">
        <v>1.5750004513964799E-2</v>
      </c>
      <c r="O84" s="261">
        <v>1.5750004513964799E-2</v>
      </c>
      <c r="P84" s="261">
        <v>0.22386222346285001</v>
      </c>
    </row>
    <row r="85" spans="1:16" x14ac:dyDescent="0.25">
      <c r="A85" s="259">
        <v>2016</v>
      </c>
      <c r="B85" s="259">
        <v>1991</v>
      </c>
      <c r="C85" s="260" t="str">
        <f t="shared" si="0"/>
        <v>2016_1991</v>
      </c>
      <c r="D85" s="261">
        <v>5.1242588447875589E-2</v>
      </c>
      <c r="E85" s="261">
        <v>6.9513361130908211E-2</v>
      </c>
      <c r="F85" s="261">
        <v>0.33789392680026098</v>
      </c>
      <c r="G85" s="261">
        <v>0.522091685396745</v>
      </c>
      <c r="H85" s="261">
        <v>1.3071117387548801</v>
      </c>
      <c r="I85" s="261">
        <v>1.9869959644300299</v>
      </c>
      <c r="J85" s="261">
        <v>0.209469943321798</v>
      </c>
      <c r="K85" s="261">
        <v>1.01483456054225E-2</v>
      </c>
      <c r="L85" s="261">
        <v>2.0000005732018801E-3</v>
      </c>
      <c r="M85" s="261">
        <v>2.0000005732018801E-3</v>
      </c>
      <c r="N85" s="261">
        <v>1.5750004513964799E-2</v>
      </c>
      <c r="O85" s="261">
        <v>1.5750004513964799E-2</v>
      </c>
      <c r="P85" s="261">
        <v>0.21894124464970299</v>
      </c>
    </row>
    <row r="86" spans="1:16" x14ac:dyDescent="0.25">
      <c r="A86" s="259">
        <v>2016</v>
      </c>
      <c r="B86" s="259">
        <v>1992</v>
      </c>
      <c r="C86" s="260" t="str">
        <f t="shared" ref="C86:C149" si="1">CONCATENATE(A86,"_",B86)</f>
        <v>2016_1992</v>
      </c>
      <c r="D86" s="261">
        <v>5.0895019371429324E-2</v>
      </c>
      <c r="E86" s="261">
        <v>6.9478991318401601E-2</v>
      </c>
      <c r="F86" s="261">
        <v>0.33486717006519501</v>
      </c>
      <c r="G86" s="261">
        <v>0.52241692336420698</v>
      </c>
      <c r="H86" s="261">
        <v>1.31157999565095</v>
      </c>
      <c r="I86" s="261">
        <v>1.9718766677431201</v>
      </c>
      <c r="J86" s="261">
        <v>0.207593571740494</v>
      </c>
      <c r="K86" s="261">
        <v>1.01712768772156E-2</v>
      </c>
      <c r="L86" s="261">
        <v>2.0000005732018801E-3</v>
      </c>
      <c r="M86" s="261">
        <v>2.0000005732018801E-3</v>
      </c>
      <c r="N86" s="261">
        <v>1.5750004513964799E-2</v>
      </c>
      <c r="O86" s="261">
        <v>1.5750004513964799E-2</v>
      </c>
      <c r="P86" s="261">
        <v>0.21698003187176801</v>
      </c>
    </row>
    <row r="87" spans="1:16" x14ac:dyDescent="0.25">
      <c r="A87" s="259">
        <v>2016</v>
      </c>
      <c r="B87" s="259">
        <v>1993</v>
      </c>
      <c r="C87" s="260" t="str">
        <f t="shared" si="1"/>
        <v>2016_1993</v>
      </c>
      <c r="D87" s="261">
        <v>4.6669529734428887E-2</v>
      </c>
      <c r="E87" s="261">
        <v>5.987355852569852E-2</v>
      </c>
      <c r="F87" s="261">
        <v>8.8652429784302503E-2</v>
      </c>
      <c r="G87" s="261">
        <v>0.52502589504611497</v>
      </c>
      <c r="H87" s="261">
        <v>1.7331405211026301</v>
      </c>
      <c r="I87" s="261">
        <v>1.9442912777388699</v>
      </c>
      <c r="J87" s="261">
        <v>5.1927634262191401E-2</v>
      </c>
      <c r="K87" s="261">
        <v>1.0296569134540899E-2</v>
      </c>
      <c r="L87" s="261">
        <v>2.0000005732018801E-3</v>
      </c>
      <c r="M87" s="261">
        <v>2.0000005732018801E-3</v>
      </c>
      <c r="N87" s="261">
        <v>1.5750004513964799E-2</v>
      </c>
      <c r="O87" s="261">
        <v>1.5750004513964799E-2</v>
      </c>
      <c r="P87" s="261">
        <v>5.4275571458063297E-2</v>
      </c>
    </row>
    <row r="88" spans="1:16" x14ac:dyDescent="0.25">
      <c r="A88" s="259">
        <v>2016</v>
      </c>
      <c r="B88" s="259">
        <v>1994</v>
      </c>
      <c r="C88" s="260" t="str">
        <f t="shared" si="1"/>
        <v>2016_1994</v>
      </c>
      <c r="D88" s="261">
        <v>4.6357823400357427E-2</v>
      </c>
      <c r="E88" s="261">
        <v>5.9809780588392251E-2</v>
      </c>
      <c r="F88" s="261">
        <v>8.7775367673831595E-2</v>
      </c>
      <c r="G88" s="261">
        <v>0.51856708958318298</v>
      </c>
      <c r="H88" s="261">
        <v>1.7305804709716299</v>
      </c>
      <c r="I88" s="261">
        <v>1.92994292865866</v>
      </c>
      <c r="J88" s="261">
        <v>5.1413900339629198E-2</v>
      </c>
      <c r="K88" s="261">
        <v>1.0291543234464901E-2</v>
      </c>
      <c r="L88" s="261">
        <v>2.0000005732018801E-3</v>
      </c>
      <c r="M88" s="261">
        <v>2.0000005732018801E-3</v>
      </c>
      <c r="N88" s="261">
        <v>1.5750004513964799E-2</v>
      </c>
      <c r="O88" s="261">
        <v>1.5750004513964799E-2</v>
      </c>
      <c r="P88" s="261">
        <v>5.37386087671834E-2</v>
      </c>
    </row>
    <row r="89" spans="1:16" x14ac:dyDescent="0.25">
      <c r="A89" s="259">
        <v>2016</v>
      </c>
      <c r="B89" s="259">
        <v>1995</v>
      </c>
      <c r="C89" s="260" t="str">
        <f t="shared" si="1"/>
        <v>2016_1995</v>
      </c>
      <c r="D89" s="261">
        <v>4.6567434521292014E-2</v>
      </c>
      <c r="E89" s="261">
        <v>5.9098471823245811E-2</v>
      </c>
      <c r="F89" s="261">
        <v>8.8378098005131106E-2</v>
      </c>
      <c r="G89" s="261">
        <v>0.41970894409146497</v>
      </c>
      <c r="H89" s="261">
        <v>1.72494748178232</v>
      </c>
      <c r="I89" s="261">
        <v>1.6539897230415801</v>
      </c>
      <c r="J89" s="261">
        <v>5.1766946051727603E-2</v>
      </c>
      <c r="K89" s="261">
        <v>1.02896199259316E-2</v>
      </c>
      <c r="L89" s="261">
        <v>2.0000005732018801E-3</v>
      </c>
      <c r="M89" s="261">
        <v>2.0000005732018801E-3</v>
      </c>
      <c r="N89" s="261">
        <v>1.5750004513964799E-2</v>
      </c>
      <c r="O89" s="261">
        <v>1.5750004513964799E-2</v>
      </c>
      <c r="P89" s="261">
        <v>5.41076176397658E-2</v>
      </c>
    </row>
    <row r="90" spans="1:16" x14ac:dyDescent="0.25">
      <c r="A90" s="259">
        <v>2016</v>
      </c>
      <c r="B90" s="259">
        <v>1996</v>
      </c>
      <c r="C90" s="260" t="str">
        <f t="shared" si="1"/>
        <v>2016_1996</v>
      </c>
      <c r="D90" s="261">
        <v>4.6234733848032381E-2</v>
      </c>
      <c r="E90" s="261">
        <v>5.7901666344864489E-2</v>
      </c>
      <c r="F90" s="261">
        <v>8.7490485178090299E-2</v>
      </c>
      <c r="G90" s="261">
        <v>0.173125360562354</v>
      </c>
      <c r="H90" s="261">
        <v>1.7293931711813499</v>
      </c>
      <c r="I90" s="261">
        <v>1.2179174142157201</v>
      </c>
      <c r="J90" s="261">
        <v>5.12470321095925E-2</v>
      </c>
      <c r="K90" s="261">
        <v>2.9354472235870802E-3</v>
      </c>
      <c r="L90" s="261">
        <v>2.0000005732018701E-3</v>
      </c>
      <c r="M90" s="261">
        <v>2.0000005732018801E-3</v>
      </c>
      <c r="N90" s="261">
        <v>1.5750004513964799E-2</v>
      </c>
      <c r="O90" s="261">
        <v>1.5750004513964799E-2</v>
      </c>
      <c r="P90" s="261">
        <v>5.3564195496251299E-2</v>
      </c>
    </row>
    <row r="91" spans="1:16" x14ac:dyDescent="0.25">
      <c r="A91" s="259">
        <v>2016</v>
      </c>
      <c r="B91" s="259">
        <v>1997</v>
      </c>
      <c r="C91" s="260" t="str">
        <f t="shared" si="1"/>
        <v>2016_1997</v>
      </c>
      <c r="D91" s="261">
        <v>4.6512079041995794E-2</v>
      </c>
      <c r="E91" s="261">
        <v>5.7890712186579679E-2</v>
      </c>
      <c r="F91" s="261">
        <v>8.8340558356957394E-2</v>
      </c>
      <c r="G91" s="261">
        <v>0.17203318940538101</v>
      </c>
      <c r="H91" s="261">
        <v>1.72247720064004</v>
      </c>
      <c r="I91" s="261">
        <v>1.2173108682181</v>
      </c>
      <c r="J91" s="261">
        <v>5.1744957425748098E-2</v>
      </c>
      <c r="K91" s="261">
        <v>2.9398743697772599E-3</v>
      </c>
      <c r="L91" s="261">
        <v>2.0000005732018801E-3</v>
      </c>
      <c r="M91" s="261">
        <v>2.0000005732018801E-3</v>
      </c>
      <c r="N91" s="261">
        <v>1.5750004513964799E-2</v>
      </c>
      <c r="O91" s="261">
        <v>1.5750004513964799E-2</v>
      </c>
      <c r="P91" s="261">
        <v>5.4084634785692601E-2</v>
      </c>
    </row>
    <row r="92" spans="1:16" x14ac:dyDescent="0.25">
      <c r="A92" s="259">
        <v>2016</v>
      </c>
      <c r="B92" s="259">
        <v>1998</v>
      </c>
      <c r="C92" s="260" t="str">
        <f t="shared" si="1"/>
        <v>2016_1998</v>
      </c>
      <c r="D92" s="261">
        <v>4.6137173666924165E-2</v>
      </c>
      <c r="E92" s="261">
        <v>5.7836275572714264E-2</v>
      </c>
      <c r="F92" s="261">
        <v>8.7508696356748197E-2</v>
      </c>
      <c r="G92" s="261">
        <v>0.14885555181899501</v>
      </c>
      <c r="H92" s="261">
        <v>1.7276808419434899</v>
      </c>
      <c r="I92" s="261">
        <v>1.01780549984736</v>
      </c>
      <c r="J92" s="261">
        <v>5.1257699199339903E-2</v>
      </c>
      <c r="K92" s="261">
        <v>2.9542185182739899E-3</v>
      </c>
      <c r="L92" s="261">
        <v>2.0000005732018801E-3</v>
      </c>
      <c r="M92" s="261">
        <v>2.0000005732018801E-3</v>
      </c>
      <c r="N92" s="261">
        <v>1.5750004513964799E-2</v>
      </c>
      <c r="O92" s="261">
        <v>1.5750004513964799E-2</v>
      </c>
      <c r="P92" s="261">
        <v>5.3575344904462502E-2</v>
      </c>
    </row>
    <row r="93" spans="1:16" x14ac:dyDescent="0.25">
      <c r="A93" s="259">
        <v>2016</v>
      </c>
      <c r="B93" s="259">
        <v>1999</v>
      </c>
      <c r="C93" s="260" t="str">
        <f t="shared" si="1"/>
        <v>2016_1999</v>
      </c>
      <c r="D93" s="261">
        <v>4.6683973678547062E-2</v>
      </c>
      <c r="E93" s="261">
        <v>5.7775478516331087E-2</v>
      </c>
      <c r="F93" s="261">
        <v>8.9111745199210196E-2</v>
      </c>
      <c r="G93" s="261">
        <v>0.12898341594698001</v>
      </c>
      <c r="H93" s="261">
        <v>1.71218057290486</v>
      </c>
      <c r="I93" s="261">
        <v>0.83431904873191798</v>
      </c>
      <c r="J93" s="261">
        <v>5.2196675538717499E-2</v>
      </c>
      <c r="K93" s="261">
        <v>2.97027268505056E-3</v>
      </c>
      <c r="L93" s="261">
        <v>2.0000005732018801E-3</v>
      </c>
      <c r="M93" s="261">
        <v>2.0000005732018801E-3</v>
      </c>
      <c r="N93" s="261">
        <v>1.5750004513964799E-2</v>
      </c>
      <c r="O93" s="261">
        <v>1.5750004513964799E-2</v>
      </c>
      <c r="P93" s="261">
        <v>5.4556777587261102E-2</v>
      </c>
    </row>
    <row r="94" spans="1:16" x14ac:dyDescent="0.25">
      <c r="A94" s="259">
        <v>2016</v>
      </c>
      <c r="B94" s="259">
        <v>2000</v>
      </c>
      <c r="C94" s="260" t="str">
        <f t="shared" si="1"/>
        <v>2016_2000</v>
      </c>
      <c r="D94" s="261">
        <v>4.6081925981621912E-2</v>
      </c>
      <c r="E94" s="261">
        <v>6.4481516922704263E-2</v>
      </c>
      <c r="F94" s="261">
        <v>8.7281651540503796E-2</v>
      </c>
      <c r="G94" s="261">
        <v>0.108637215044301</v>
      </c>
      <c r="H94" s="261">
        <v>1.7246542630807999</v>
      </c>
      <c r="I94" s="261">
        <v>0.65239058386251902</v>
      </c>
      <c r="J94" s="261">
        <v>5.1124709046585497E-2</v>
      </c>
      <c r="K94" s="261">
        <v>2.9809758946260198E-3</v>
      </c>
      <c r="L94" s="261">
        <v>2.0000005732018801E-3</v>
      </c>
      <c r="M94" s="261">
        <v>2.0000005732018801E-3</v>
      </c>
      <c r="N94" s="261">
        <v>1.5750004513964799E-2</v>
      </c>
      <c r="O94" s="261">
        <v>1.5750004513964799E-2</v>
      </c>
      <c r="P94" s="261">
        <v>5.3436341527135597E-2</v>
      </c>
    </row>
    <row r="95" spans="1:16" x14ac:dyDescent="0.25">
      <c r="A95" s="259">
        <v>2016</v>
      </c>
      <c r="B95" s="259">
        <v>2001</v>
      </c>
      <c r="C95" s="260" t="str">
        <f t="shared" si="1"/>
        <v>2016_2001</v>
      </c>
      <c r="D95" s="261">
        <v>4.6422170014626424E-2</v>
      </c>
      <c r="E95" s="261">
        <v>6.4415935168591967E-2</v>
      </c>
      <c r="F95" s="261">
        <v>8.8179392598994502E-2</v>
      </c>
      <c r="G95" s="261">
        <v>8.8035913301126603E-2</v>
      </c>
      <c r="H95" s="261">
        <v>1.7250667561911801</v>
      </c>
      <c r="I95" s="261">
        <v>0.47663178386925598</v>
      </c>
      <c r="J95" s="261">
        <v>5.1650555540143299E-2</v>
      </c>
      <c r="K95" s="261">
        <v>2.9881109698822201E-3</v>
      </c>
      <c r="L95" s="261">
        <v>2.0000005732018801E-3</v>
      </c>
      <c r="M95" s="261">
        <v>2.0000005732018801E-3</v>
      </c>
      <c r="N95" s="261">
        <v>1.5750004513964799E-2</v>
      </c>
      <c r="O95" s="261">
        <v>1.5750004513964799E-2</v>
      </c>
      <c r="P95" s="261">
        <v>5.3985964465722902E-2</v>
      </c>
    </row>
    <row r="96" spans="1:16" x14ac:dyDescent="0.25">
      <c r="A96" s="259">
        <v>2016</v>
      </c>
      <c r="B96" s="259">
        <v>2002</v>
      </c>
      <c r="C96" s="260" t="str">
        <f t="shared" si="1"/>
        <v>2016_2002</v>
      </c>
      <c r="D96" s="261">
        <v>4.612168138157953E-2</v>
      </c>
      <c r="E96" s="261">
        <v>6.4365881968681038E-2</v>
      </c>
      <c r="F96" s="261">
        <v>8.7255677865796702E-2</v>
      </c>
      <c r="G96" s="261">
        <v>8.3906124510181507E-2</v>
      </c>
      <c r="H96" s="261">
        <v>1.7224915944205399</v>
      </c>
      <c r="I96" s="261">
        <v>0.46251728911942502</v>
      </c>
      <c r="J96" s="261">
        <v>5.1109495120876799E-2</v>
      </c>
      <c r="K96" s="261">
        <v>2.9943843514535899E-3</v>
      </c>
      <c r="L96" s="261">
        <v>2.0000005732018801E-3</v>
      </c>
      <c r="M96" s="261">
        <v>2.0000005732018801E-3</v>
      </c>
      <c r="N96" s="261">
        <v>1.5750004513964799E-2</v>
      </c>
      <c r="O96" s="261">
        <v>1.5750004513964799E-2</v>
      </c>
      <c r="P96" s="261">
        <v>5.3420439695217099E-2</v>
      </c>
    </row>
    <row r="97" spans="1:16" x14ac:dyDescent="0.25">
      <c r="A97" s="259">
        <v>2016</v>
      </c>
      <c r="B97" s="259">
        <v>2003</v>
      </c>
      <c r="C97" s="260" t="str">
        <f t="shared" si="1"/>
        <v>2016_2003</v>
      </c>
      <c r="D97" s="261">
        <v>4.6369372315718645E-2</v>
      </c>
      <c r="E97" s="261">
        <v>6.4351399560447844E-2</v>
      </c>
      <c r="F97" s="261">
        <v>8.7951566763975295E-2</v>
      </c>
      <c r="G97" s="261">
        <v>6.8289701271864206E-2</v>
      </c>
      <c r="H97" s="261">
        <v>1.7231952494996601</v>
      </c>
      <c r="I97" s="261">
        <v>0.39167818699276702</v>
      </c>
      <c r="J97" s="261">
        <v>5.1517107910279802E-2</v>
      </c>
      <c r="K97" s="261">
        <v>2.9971382395653301E-3</v>
      </c>
      <c r="L97" s="261">
        <v>2.0000005732018801E-3</v>
      </c>
      <c r="M97" s="261">
        <v>2.0000005732018801E-3</v>
      </c>
      <c r="N97" s="261">
        <v>1.5750004513964799E-2</v>
      </c>
      <c r="O97" s="261">
        <v>1.5750004513964799E-2</v>
      </c>
      <c r="P97" s="261">
        <v>5.3846482926201998E-2</v>
      </c>
    </row>
    <row r="98" spans="1:16" x14ac:dyDescent="0.25">
      <c r="A98" s="259">
        <v>2016</v>
      </c>
      <c r="B98" s="259">
        <v>2004</v>
      </c>
      <c r="C98" s="260" t="str">
        <f t="shared" si="1"/>
        <v>2016_2004</v>
      </c>
      <c r="D98" s="261">
        <v>5.3346568289518705E-2</v>
      </c>
      <c r="E98" s="261">
        <v>6.5488484901373795E-2</v>
      </c>
      <c r="F98" s="261">
        <v>8.8246280712463099E-2</v>
      </c>
      <c r="G98" s="261">
        <v>1.7768776455087801E-2</v>
      </c>
      <c r="H98" s="261">
        <v>1.7215066935247001</v>
      </c>
      <c r="I98" s="261">
        <v>8.9308150595532695E-2</v>
      </c>
      <c r="J98" s="261">
        <v>5.1689734855376299E-2</v>
      </c>
      <c r="K98" s="261">
        <v>1.9931917623936299E-4</v>
      </c>
      <c r="L98" s="261">
        <v>2.0000005732018801E-3</v>
      </c>
      <c r="M98" s="261">
        <v>2.0000005732018801E-3</v>
      </c>
      <c r="N98" s="261">
        <v>1.5750004513964799E-2</v>
      </c>
      <c r="O98" s="261">
        <v>1.5750004513964799E-2</v>
      </c>
      <c r="P98" s="261">
        <v>5.4026915295735001E-2</v>
      </c>
    </row>
    <row r="99" spans="1:16" x14ac:dyDescent="0.25">
      <c r="A99" s="259">
        <v>2016</v>
      </c>
      <c r="B99" s="259">
        <v>2005</v>
      </c>
      <c r="C99" s="260" t="str">
        <f t="shared" si="1"/>
        <v>2016_2005</v>
      </c>
      <c r="D99" s="261">
        <v>5.2092481094446849E-2</v>
      </c>
      <c r="E99" s="261">
        <v>6.3846311376016138E-2</v>
      </c>
      <c r="F99" s="261">
        <v>8.8239591095773104E-2</v>
      </c>
      <c r="G99" s="261">
        <v>1.5514767286992401E-2</v>
      </c>
      <c r="H99" s="261">
        <v>1.72099425905562</v>
      </c>
      <c r="I99" s="261">
        <v>7.3791482314280898E-2</v>
      </c>
      <c r="J99" s="261">
        <v>5.1685816452127997E-2</v>
      </c>
      <c r="K99" s="261">
        <v>1.98437791410249E-4</v>
      </c>
      <c r="L99" s="261">
        <v>2.0000005732018801E-3</v>
      </c>
      <c r="M99" s="261">
        <v>2.0000005732018801E-3</v>
      </c>
      <c r="N99" s="261">
        <v>1.5750004513964799E-2</v>
      </c>
      <c r="O99" s="261">
        <v>1.5750004513964799E-2</v>
      </c>
      <c r="P99" s="261">
        <v>5.4022819719679503E-2</v>
      </c>
    </row>
    <row r="100" spans="1:16" x14ac:dyDescent="0.25">
      <c r="A100" s="259">
        <v>2016</v>
      </c>
      <c r="B100" s="259">
        <v>2006</v>
      </c>
      <c r="C100" s="260" t="str">
        <f t="shared" si="1"/>
        <v>2016_2006</v>
      </c>
      <c r="D100" s="261">
        <v>5.0985106758194725E-2</v>
      </c>
      <c r="E100" s="261">
        <v>6.1541766260369078E-2</v>
      </c>
      <c r="F100" s="261">
        <v>8.79335109587987E-2</v>
      </c>
      <c r="G100" s="261">
        <v>4.2961154108806E-3</v>
      </c>
      <c r="H100" s="261">
        <v>1.7240077428071601</v>
      </c>
      <c r="I100" s="261">
        <v>1.50925803332793E-2</v>
      </c>
      <c r="J100" s="261">
        <v>5.1506531829626397E-2</v>
      </c>
      <c r="K100" s="261">
        <v>1.9924871361219301E-4</v>
      </c>
      <c r="L100" s="261">
        <v>2.0000005732018801E-3</v>
      </c>
      <c r="M100" s="261">
        <v>2.0000005732018801E-3</v>
      </c>
      <c r="N100" s="261">
        <v>1.5750004513964799E-2</v>
      </c>
      <c r="O100" s="261">
        <v>1.5750004513964799E-2</v>
      </c>
      <c r="P100" s="261">
        <v>5.3835428642112201E-2</v>
      </c>
    </row>
    <row r="101" spans="1:16" x14ac:dyDescent="0.25">
      <c r="A101" s="259">
        <v>2016</v>
      </c>
      <c r="B101" s="259">
        <v>2007</v>
      </c>
      <c r="C101" s="260" t="str">
        <f t="shared" si="1"/>
        <v>2016_2007</v>
      </c>
      <c r="D101" s="261">
        <v>5.0383949928080957E-2</v>
      </c>
      <c r="E101" s="261">
        <v>6.1592061233399484E-2</v>
      </c>
      <c r="F101" s="261">
        <v>1.3575958480420701E-2</v>
      </c>
      <c r="G101" s="261">
        <v>7.3565359809367103E-3</v>
      </c>
      <c r="H101" s="261">
        <v>3.1326072789941199E-2</v>
      </c>
      <c r="I101" s="261">
        <v>2.8724816214505299E-2</v>
      </c>
      <c r="J101" s="261">
        <v>4.6698149596854704E-3</v>
      </c>
      <c r="K101" s="261">
        <v>1.9856637547633401E-4</v>
      </c>
      <c r="L101" s="261">
        <v>2.0000005732018801E-3</v>
      </c>
      <c r="M101" s="261">
        <v>2.0000005732018801E-3</v>
      </c>
      <c r="N101" s="261">
        <v>1.5750004513964799E-2</v>
      </c>
      <c r="O101" s="261">
        <v>1.5750004513964799E-2</v>
      </c>
      <c r="P101" s="261">
        <v>4.8809632701654702E-3</v>
      </c>
    </row>
    <row r="102" spans="1:16" x14ac:dyDescent="0.25">
      <c r="A102" s="259">
        <v>2016</v>
      </c>
      <c r="B102" s="259">
        <v>2008</v>
      </c>
      <c r="C102" s="260" t="str">
        <f t="shared" si="1"/>
        <v>2016_2008</v>
      </c>
      <c r="D102" s="261">
        <v>4.8839837882476131E-2</v>
      </c>
      <c r="E102" s="261">
        <v>5.9794283218312747E-2</v>
      </c>
      <c r="F102" s="261">
        <v>1.3119118913809799E-2</v>
      </c>
      <c r="G102" s="261">
        <v>7.3529939953346397E-3</v>
      </c>
      <c r="H102" s="261">
        <v>3.08565745387595E-2</v>
      </c>
      <c r="I102" s="261">
        <v>2.81784627143573E-2</v>
      </c>
      <c r="J102" s="261">
        <v>4.4949419470280399E-3</v>
      </c>
      <c r="K102" s="261">
        <v>2.2670082367630799E-4</v>
      </c>
      <c r="L102" s="261">
        <v>2.0000005732018801E-3</v>
      </c>
      <c r="M102" s="261">
        <v>2.0000005732018801E-3</v>
      </c>
      <c r="N102" s="261">
        <v>1.5750004513964799E-2</v>
      </c>
      <c r="O102" s="261">
        <v>1.5750004513964799E-2</v>
      </c>
      <c r="P102" s="261">
        <v>4.6981832758631699E-3</v>
      </c>
    </row>
    <row r="103" spans="1:16" x14ac:dyDescent="0.25">
      <c r="A103" s="259">
        <v>2016</v>
      </c>
      <c r="B103" s="259">
        <v>2009</v>
      </c>
      <c r="C103" s="260" t="str">
        <f t="shared" si="1"/>
        <v>2016_2009</v>
      </c>
      <c r="D103" s="261">
        <v>4.6444731541765698E-2</v>
      </c>
      <c r="E103" s="261">
        <v>5.6401705656880512E-2</v>
      </c>
      <c r="F103" s="261">
        <v>1.38448173004107E-2</v>
      </c>
      <c r="G103" s="261">
        <v>7.4624387571414399E-3</v>
      </c>
      <c r="H103" s="261">
        <v>3.0881787033119602E-2</v>
      </c>
      <c r="I103" s="261">
        <v>2.7907184624871299E-2</v>
      </c>
      <c r="J103" s="261">
        <v>4.3633899187585602E-3</v>
      </c>
      <c r="K103" s="261">
        <v>2.5431821979388601E-4</v>
      </c>
      <c r="L103" s="261">
        <v>2.0000005732018801E-3</v>
      </c>
      <c r="M103" s="261">
        <v>2.0000005732018801E-3</v>
      </c>
      <c r="N103" s="261">
        <v>1.5750004513964799E-2</v>
      </c>
      <c r="O103" s="261">
        <v>1.5750004513964799E-2</v>
      </c>
      <c r="P103" s="261">
        <v>4.56068304862882E-3</v>
      </c>
    </row>
    <row r="104" spans="1:16" x14ac:dyDescent="0.25">
      <c r="A104" s="259">
        <v>2016</v>
      </c>
      <c r="B104" s="259">
        <v>2010</v>
      </c>
      <c r="C104" s="260" t="str">
        <f t="shared" si="1"/>
        <v>2016_2010</v>
      </c>
      <c r="D104" s="261">
        <v>4.5965579465838111E-2</v>
      </c>
      <c r="E104" s="261">
        <v>5.5786653499834991E-2</v>
      </c>
      <c r="F104" s="261">
        <v>1.32433411310216E-2</v>
      </c>
      <c r="G104" s="261">
        <v>6.2124273770289701E-3</v>
      </c>
      <c r="H104" s="261">
        <v>3.0279389097197899E-2</v>
      </c>
      <c r="I104" s="261">
        <v>2.5623354991233499E-2</v>
      </c>
      <c r="J104" s="261">
        <v>4.1573539755698696E-3</v>
      </c>
      <c r="K104" s="261">
        <v>3.0925537682287198E-4</v>
      </c>
      <c r="L104" s="261">
        <v>2.0000005732018801E-3</v>
      </c>
      <c r="M104" s="261">
        <v>2.0000005732018801E-3</v>
      </c>
      <c r="N104" s="261">
        <v>1.5750004513964799E-2</v>
      </c>
      <c r="O104" s="261">
        <v>1.5750004513964799E-2</v>
      </c>
      <c r="P104" s="261">
        <v>4.3453310743600997E-3</v>
      </c>
    </row>
    <row r="105" spans="1:16" x14ac:dyDescent="0.25">
      <c r="A105" s="259">
        <v>2016</v>
      </c>
      <c r="B105" s="259">
        <v>2011</v>
      </c>
      <c r="C105" s="260" t="str">
        <f t="shared" si="1"/>
        <v>2016_2011</v>
      </c>
      <c r="D105" s="261">
        <v>4.4394788091970561E-2</v>
      </c>
      <c r="E105" s="261">
        <v>5.3992481390512721E-2</v>
      </c>
      <c r="F105" s="261">
        <v>1.2438610485354299E-2</v>
      </c>
      <c r="G105" s="261">
        <v>6.25964066546512E-3</v>
      </c>
      <c r="H105" s="261">
        <v>2.9367231129324E-2</v>
      </c>
      <c r="I105" s="261">
        <v>2.54011601011522E-2</v>
      </c>
      <c r="J105" s="261">
        <v>3.9098291120122398E-3</v>
      </c>
      <c r="K105" s="261">
        <v>4.1996219729632502E-4</v>
      </c>
      <c r="L105" s="261">
        <v>2.0000005732018801E-3</v>
      </c>
      <c r="M105" s="261">
        <v>2.0000005732018801E-3</v>
      </c>
      <c r="N105" s="261">
        <v>1.5750004513964799E-2</v>
      </c>
      <c r="O105" s="261">
        <v>1.5750004513964799E-2</v>
      </c>
      <c r="P105" s="261">
        <v>4.0866142348477E-3</v>
      </c>
    </row>
    <row r="106" spans="1:16" x14ac:dyDescent="0.25">
      <c r="A106" s="259">
        <v>2016</v>
      </c>
      <c r="B106" s="259">
        <v>2012</v>
      </c>
      <c r="C106" s="260" t="str">
        <f t="shared" si="1"/>
        <v>2016_2012</v>
      </c>
      <c r="D106" s="261">
        <v>4.3127886162550727E-2</v>
      </c>
      <c r="E106" s="261">
        <v>5.2631967262380445E-2</v>
      </c>
      <c r="F106" s="261">
        <v>1.1670548849864199E-2</v>
      </c>
      <c r="G106" s="261">
        <v>5.6464347619323502E-3</v>
      </c>
      <c r="H106" s="261">
        <v>2.8388267473292199E-2</v>
      </c>
      <c r="I106" s="261">
        <v>2.3987108076173599E-2</v>
      </c>
      <c r="J106" s="261">
        <v>3.64206491773721E-3</v>
      </c>
      <c r="K106" s="261">
        <v>6.1424739925627599E-4</v>
      </c>
      <c r="L106" s="261">
        <v>2.0000005732018801E-3</v>
      </c>
      <c r="M106" s="261">
        <v>2.0000005732018801E-3</v>
      </c>
      <c r="N106" s="261">
        <v>1.5750004513964799E-2</v>
      </c>
      <c r="O106" s="261">
        <v>1.5750004513964799E-2</v>
      </c>
      <c r="P106" s="261">
        <v>3.8067429318935698E-3</v>
      </c>
    </row>
    <row r="107" spans="1:16" x14ac:dyDescent="0.25">
      <c r="A107" s="259">
        <v>2016</v>
      </c>
      <c r="B107" s="259">
        <v>2013</v>
      </c>
      <c r="C107" s="260" t="str">
        <f t="shared" si="1"/>
        <v>2016_2013</v>
      </c>
      <c r="D107" s="261">
        <v>4.1982807295736418E-2</v>
      </c>
      <c r="E107" s="261">
        <v>5.0877409566224371E-2</v>
      </c>
      <c r="F107" s="261">
        <v>1.14827250906174E-2</v>
      </c>
      <c r="G107" s="261">
        <v>6.3585947793762298E-3</v>
      </c>
      <c r="H107" s="261">
        <v>2.83868316098904E-2</v>
      </c>
      <c r="I107" s="261">
        <v>2.5262746022240101E-2</v>
      </c>
      <c r="J107" s="261">
        <v>3.46702647281193E-3</v>
      </c>
      <c r="K107" s="261">
        <v>9.1872541013909197E-4</v>
      </c>
      <c r="L107" s="261">
        <v>2.0000005732018801E-3</v>
      </c>
      <c r="M107" s="261">
        <v>2.0000005732018801E-3</v>
      </c>
      <c r="N107" s="261">
        <v>1.5750004513964799E-2</v>
      </c>
      <c r="O107" s="261">
        <v>1.5750004513964799E-2</v>
      </c>
      <c r="P107" s="261">
        <v>3.6237900252103698E-3</v>
      </c>
    </row>
    <row r="108" spans="1:16" x14ac:dyDescent="0.25">
      <c r="A108" s="259">
        <v>2016</v>
      </c>
      <c r="B108" s="259">
        <v>2014</v>
      </c>
      <c r="C108" s="260" t="str">
        <f t="shared" si="1"/>
        <v>2016_2014</v>
      </c>
      <c r="D108" s="261">
        <v>4.1613857378674832E-2</v>
      </c>
      <c r="E108" s="261">
        <v>5.0555452872762037E-2</v>
      </c>
      <c r="F108" s="261">
        <v>1.07353244860011E-2</v>
      </c>
      <c r="G108" s="261">
        <v>6.2918366604357099E-3</v>
      </c>
      <c r="H108" s="261">
        <v>2.7475542458150901E-2</v>
      </c>
      <c r="I108" s="261">
        <v>2.5052567964276299E-2</v>
      </c>
      <c r="J108" s="261">
        <v>3.1917508416252601E-3</v>
      </c>
      <c r="K108" s="261">
        <v>1.28316058275022E-3</v>
      </c>
      <c r="L108" s="261">
        <v>2.0000005732018801E-3</v>
      </c>
      <c r="M108" s="261">
        <v>2.0000005732018801E-3</v>
      </c>
      <c r="N108" s="261">
        <v>1.5750004513964799E-2</v>
      </c>
      <c r="O108" s="261">
        <v>1.5750004513964799E-2</v>
      </c>
      <c r="P108" s="261">
        <v>3.3360676514989501E-3</v>
      </c>
    </row>
    <row r="109" spans="1:16" x14ac:dyDescent="0.25">
      <c r="A109" s="259">
        <v>2016</v>
      </c>
      <c r="B109" s="259">
        <v>2015</v>
      </c>
      <c r="C109" s="260" t="str">
        <f t="shared" si="1"/>
        <v>2016_2015</v>
      </c>
      <c r="D109" s="261">
        <v>4.046084846343765E-2</v>
      </c>
      <c r="E109" s="261">
        <v>4.9396409529047849E-2</v>
      </c>
      <c r="F109" s="261">
        <v>9.8864131397932795E-3</v>
      </c>
      <c r="G109" s="261">
        <v>5.98730814794712E-3</v>
      </c>
      <c r="H109" s="261">
        <v>2.64590906652288E-2</v>
      </c>
      <c r="I109" s="261">
        <v>2.43923623742094E-2</v>
      </c>
      <c r="J109" s="261">
        <v>2.9050625657351501E-3</v>
      </c>
      <c r="K109" s="261">
        <v>1.6233614572226901E-3</v>
      </c>
      <c r="L109" s="261">
        <v>2.0000005732018801E-3</v>
      </c>
      <c r="M109" s="261">
        <v>2.0000005732018801E-3</v>
      </c>
      <c r="N109" s="261">
        <v>1.5750004513964799E-2</v>
      </c>
      <c r="O109" s="261">
        <v>1.5750004513964799E-2</v>
      </c>
      <c r="P109" s="261">
        <v>3.0364166039334702E-3</v>
      </c>
    </row>
    <row r="110" spans="1:16" x14ac:dyDescent="0.25">
      <c r="A110" s="259">
        <v>2016</v>
      </c>
      <c r="B110" s="259">
        <v>2016</v>
      </c>
      <c r="C110" s="260" t="str">
        <f t="shared" si="1"/>
        <v>2016_2016</v>
      </c>
      <c r="D110" s="261">
        <v>3.8957482015890242E-2</v>
      </c>
      <c r="E110" s="261">
        <v>4.7519792611690398E-2</v>
      </c>
      <c r="F110" s="261">
        <v>9.3224263442581792E-3</v>
      </c>
      <c r="G110" s="261">
        <v>5.7157697420027499E-3</v>
      </c>
      <c r="H110" s="261">
        <v>2.58945896260106E-2</v>
      </c>
      <c r="I110" s="261">
        <v>2.33061842065495E-2</v>
      </c>
      <c r="J110" s="261">
        <v>2.6471021329681002E-3</v>
      </c>
      <c r="K110" s="261">
        <v>1.89871304656564E-3</v>
      </c>
      <c r="L110" s="261">
        <v>2.0000005732018801E-3</v>
      </c>
      <c r="M110" s="261">
        <v>2.0000005732018801E-3</v>
      </c>
      <c r="N110" s="261">
        <v>1.5750004513964799E-2</v>
      </c>
      <c r="O110" s="261">
        <v>1.5750004513964799E-2</v>
      </c>
      <c r="P110" s="261">
        <v>2.7667923450791698E-3</v>
      </c>
    </row>
    <row r="111" spans="1:16" x14ac:dyDescent="0.25">
      <c r="A111" s="259">
        <v>2017</v>
      </c>
      <c r="B111" s="259">
        <v>1973</v>
      </c>
      <c r="C111" s="260" t="str">
        <f t="shared" si="1"/>
        <v>2017_1973</v>
      </c>
      <c r="D111" s="261" t="e">
        <v>#N/A</v>
      </c>
      <c r="E111" s="261">
        <v>7.9357982854985396E-2</v>
      </c>
      <c r="F111" s="261" t="e">
        <v>#N/A</v>
      </c>
      <c r="G111" s="261">
        <v>7.1390817201371899</v>
      </c>
      <c r="H111" s="261" t="e">
        <v>#N/A</v>
      </c>
      <c r="I111" s="261">
        <v>6.2466603165221004</v>
      </c>
      <c r="J111" s="261" t="e">
        <v>#N/A</v>
      </c>
      <c r="K111" s="261">
        <v>5.7943429612110103E-2</v>
      </c>
      <c r="L111" s="261" t="e">
        <v>#N/A</v>
      </c>
      <c r="M111" s="261">
        <v>2.0000005732018801E-3</v>
      </c>
      <c r="N111" s="261" t="e">
        <v>#N/A</v>
      </c>
      <c r="O111" s="261">
        <v>1.5750004513964799E-2</v>
      </c>
      <c r="P111" s="261" t="e">
        <v>#N/A</v>
      </c>
    </row>
    <row r="112" spans="1:16" x14ac:dyDescent="0.25">
      <c r="A112" s="259">
        <v>2017</v>
      </c>
      <c r="B112" s="259">
        <v>1974</v>
      </c>
      <c r="C112" s="260" t="str">
        <f t="shared" si="1"/>
        <v>2017_1974</v>
      </c>
      <c r="D112" s="261">
        <v>5.8372513615706341E-2</v>
      </c>
      <c r="E112" s="261">
        <v>7.8285255966946007E-2</v>
      </c>
      <c r="F112" s="261">
        <v>0.79124888059185605</v>
      </c>
      <c r="G112" s="261">
        <v>6.5454301392880403</v>
      </c>
      <c r="H112" s="261">
        <v>1.98015991718607</v>
      </c>
      <c r="I112" s="261">
        <v>6.1048355719394696</v>
      </c>
      <c r="J112" s="261">
        <v>0.55184679456664398</v>
      </c>
      <c r="K112" s="261">
        <v>5.7899839263417401E-2</v>
      </c>
      <c r="L112" s="261">
        <v>2.0000005732018801E-3</v>
      </c>
      <c r="M112" s="261">
        <v>2.0000005732018801E-3</v>
      </c>
      <c r="N112" s="261">
        <v>1.5750004513964799E-2</v>
      </c>
      <c r="O112" s="261">
        <v>1.5750004513964799E-2</v>
      </c>
      <c r="P112" s="261">
        <v>0.57679885783306395</v>
      </c>
    </row>
    <row r="113" spans="1:16" x14ac:dyDescent="0.25">
      <c r="A113" s="259">
        <v>2017</v>
      </c>
      <c r="B113" s="259">
        <v>1975</v>
      </c>
      <c r="C113" s="260" t="str">
        <f t="shared" si="1"/>
        <v>2017_1975</v>
      </c>
      <c r="D113" s="261">
        <v>5.7172649874893518E-2</v>
      </c>
      <c r="E113" s="261">
        <v>7.796330997521965E-2</v>
      </c>
      <c r="F113" s="261">
        <v>0.76877619915851503</v>
      </c>
      <c r="G113" s="261">
        <v>6.5567153534555898</v>
      </c>
      <c r="H113" s="261">
        <v>1.96615534510062</v>
      </c>
      <c r="I113" s="261">
        <v>6.1297507641793398</v>
      </c>
      <c r="J113" s="261">
        <v>0.53617349945243098</v>
      </c>
      <c r="K113" s="261">
        <v>5.7914493191390297E-2</v>
      </c>
      <c r="L113" s="261">
        <v>2.0000005732018801E-3</v>
      </c>
      <c r="M113" s="261">
        <v>2.0000005732018801E-3</v>
      </c>
      <c r="N113" s="261">
        <v>1.5750004513964799E-2</v>
      </c>
      <c r="O113" s="261">
        <v>1.5750004513964799E-2</v>
      </c>
      <c r="P113" s="261">
        <v>0.56041688586300398</v>
      </c>
    </row>
    <row r="114" spans="1:16" x14ac:dyDescent="0.25">
      <c r="A114" s="259">
        <v>2017</v>
      </c>
      <c r="B114" s="259">
        <v>1976</v>
      </c>
      <c r="C114" s="260" t="str">
        <f t="shared" si="1"/>
        <v>2017_1976</v>
      </c>
      <c r="D114" s="261">
        <v>5.8374180539662097E-2</v>
      </c>
      <c r="E114" s="261">
        <v>0.12610423473404078</v>
      </c>
      <c r="F114" s="261">
        <v>0.79037516604693603</v>
      </c>
      <c r="G114" s="261">
        <v>8.6595491643740896</v>
      </c>
      <c r="H114" s="261">
        <v>1.9771368586871501</v>
      </c>
      <c r="I114" s="261">
        <v>12.220233942607001</v>
      </c>
      <c r="J114" s="261">
        <v>0.55123743310932405</v>
      </c>
      <c r="K114" s="261">
        <v>5.7952855674453803E-2</v>
      </c>
      <c r="L114" s="261">
        <v>2.0000005732018801E-3</v>
      </c>
      <c r="M114" s="261">
        <v>2.0000005732018801E-3</v>
      </c>
      <c r="N114" s="261">
        <v>1.5750004513964799E-2</v>
      </c>
      <c r="O114" s="261">
        <v>1.5750004513964799E-2</v>
      </c>
      <c r="P114" s="261">
        <v>0.57616194375464602</v>
      </c>
    </row>
    <row r="115" spans="1:16" x14ac:dyDescent="0.25">
      <c r="A115" s="259">
        <v>2017</v>
      </c>
      <c r="B115" s="259">
        <v>1977</v>
      </c>
      <c r="C115" s="260" t="str">
        <f t="shared" si="1"/>
        <v>2017_1977</v>
      </c>
      <c r="D115" s="261">
        <v>5.7783425043854357E-2</v>
      </c>
      <c r="E115" s="261">
        <v>0.12594608093991011</v>
      </c>
      <c r="F115" s="261">
        <v>0.77626631188388295</v>
      </c>
      <c r="G115" s="261">
        <v>8.6868519978203</v>
      </c>
      <c r="H115" s="261">
        <v>2.0191029049054601</v>
      </c>
      <c r="I115" s="261">
        <v>12.102897942969999</v>
      </c>
      <c r="J115" s="261">
        <v>0.54139738639852697</v>
      </c>
      <c r="K115" s="261">
        <v>5.7765001005750598E-2</v>
      </c>
      <c r="L115" s="261">
        <v>2.0000005732018801E-3</v>
      </c>
      <c r="M115" s="261">
        <v>2.0000005732018801E-3</v>
      </c>
      <c r="N115" s="261">
        <v>1.5750004513964799E-2</v>
      </c>
      <c r="O115" s="261">
        <v>1.5750004513964799E-2</v>
      </c>
      <c r="P115" s="261">
        <v>0.56587697379614799</v>
      </c>
    </row>
    <row r="116" spans="1:16" x14ac:dyDescent="0.25">
      <c r="A116" s="259">
        <v>2017</v>
      </c>
      <c r="B116" s="259">
        <v>1978</v>
      </c>
      <c r="C116" s="260" t="str">
        <f t="shared" si="1"/>
        <v>2017_1978</v>
      </c>
      <c r="D116" s="261">
        <v>5.8581358327905064E-2</v>
      </c>
      <c r="E116" s="261">
        <v>9.7904204829875482E-2</v>
      </c>
      <c r="F116" s="261">
        <v>0.78889443447816099</v>
      </c>
      <c r="G116" s="261">
        <v>1.5811611063656601</v>
      </c>
      <c r="H116" s="261">
        <v>2.0226581704659701</v>
      </c>
      <c r="I116" s="261">
        <v>4.5526795405299003</v>
      </c>
      <c r="J116" s="261">
        <v>0.55020471509873903</v>
      </c>
      <c r="K116" s="261">
        <v>5.2676666803530003E-2</v>
      </c>
      <c r="L116" s="261">
        <v>2.0000005732018801E-3</v>
      </c>
      <c r="M116" s="261">
        <v>2.0000005732018801E-3</v>
      </c>
      <c r="N116" s="261">
        <v>1.5750004513964799E-2</v>
      </c>
      <c r="O116" s="261">
        <v>1.5750004513964799E-2</v>
      </c>
      <c r="P116" s="261">
        <v>0.57508253081824001</v>
      </c>
    </row>
    <row r="117" spans="1:16" x14ac:dyDescent="0.25">
      <c r="A117" s="259">
        <v>2017</v>
      </c>
      <c r="B117" s="259">
        <v>1979</v>
      </c>
      <c r="C117" s="260" t="str">
        <f t="shared" si="1"/>
        <v>2017_1979</v>
      </c>
      <c r="D117" s="261">
        <v>5.7364407694725776E-2</v>
      </c>
      <c r="E117" s="261">
        <v>9.7668858012447027E-2</v>
      </c>
      <c r="F117" s="261">
        <v>0.76840159763577498</v>
      </c>
      <c r="G117" s="261">
        <v>1.5733779760653901</v>
      </c>
      <c r="H117" s="261">
        <v>2.0420498094144799</v>
      </c>
      <c r="I117" s="261">
        <v>4.4833520861169296</v>
      </c>
      <c r="J117" s="261">
        <v>0.535912238230287</v>
      </c>
      <c r="K117" s="261">
        <v>5.27295495438432E-2</v>
      </c>
      <c r="L117" s="261">
        <v>2.0000005732018801E-3</v>
      </c>
      <c r="M117" s="261">
        <v>2.0000005732018801E-3</v>
      </c>
      <c r="N117" s="261">
        <v>1.5750004513964799E-2</v>
      </c>
      <c r="O117" s="261">
        <v>1.5750004513964799E-2</v>
      </c>
      <c r="P117" s="261">
        <v>0.56014381156772297</v>
      </c>
    </row>
    <row r="118" spans="1:16" x14ac:dyDescent="0.25">
      <c r="A118" s="259">
        <v>2017</v>
      </c>
      <c r="B118" s="259">
        <v>1980</v>
      </c>
      <c r="C118" s="260" t="str">
        <f t="shared" si="1"/>
        <v>2017_1980</v>
      </c>
      <c r="D118" s="261">
        <v>5.7938417770035409E-2</v>
      </c>
      <c r="E118" s="261">
        <v>9.7288080154957296E-2</v>
      </c>
      <c r="F118" s="261">
        <v>0.34723083783023101</v>
      </c>
      <c r="G118" s="261">
        <v>1.7930078182393501</v>
      </c>
      <c r="H118" s="261">
        <v>1.78325305172833</v>
      </c>
      <c r="I118" s="261">
        <v>4.5344861732336197</v>
      </c>
      <c r="J118" s="261">
        <v>0.27822759078051301</v>
      </c>
      <c r="K118" s="261">
        <v>5.2458092007628701E-2</v>
      </c>
      <c r="L118" s="261">
        <v>2.0000005732018801E-3</v>
      </c>
      <c r="M118" s="261">
        <v>2.0000005732018801E-3</v>
      </c>
      <c r="N118" s="261">
        <v>1.5750004513964799E-2</v>
      </c>
      <c r="O118" s="261">
        <v>1.5750004513964799E-2</v>
      </c>
      <c r="P118" s="261">
        <v>0.29080780781895899</v>
      </c>
    </row>
    <row r="119" spans="1:16" x14ac:dyDescent="0.25">
      <c r="A119" s="259">
        <v>2017</v>
      </c>
      <c r="B119" s="259">
        <v>1981</v>
      </c>
      <c r="C119" s="260" t="str">
        <f t="shared" si="1"/>
        <v>2017_1981</v>
      </c>
      <c r="D119" s="261">
        <v>5.9571083684964832E-2</v>
      </c>
      <c r="E119" s="261">
        <v>8.0936639964182114E-2</v>
      </c>
      <c r="F119" s="261">
        <v>0.36315167107137503</v>
      </c>
      <c r="G119" s="261">
        <v>1.5189564751028699</v>
      </c>
      <c r="H119" s="261">
        <v>1.7188151544261101</v>
      </c>
      <c r="I119" s="261">
        <v>2.99362881584883</v>
      </c>
      <c r="J119" s="261">
        <v>0.29098456566091702</v>
      </c>
      <c r="K119" s="261">
        <v>2.0595814320277302E-2</v>
      </c>
      <c r="L119" s="261">
        <v>2.0000005732018801E-3</v>
      </c>
      <c r="M119" s="261">
        <v>2.0000005732018801E-3</v>
      </c>
      <c r="N119" s="261">
        <v>1.5750004513964799E-2</v>
      </c>
      <c r="O119" s="261">
        <v>1.5750004513964799E-2</v>
      </c>
      <c r="P119" s="261">
        <v>0.30414159649521699</v>
      </c>
    </row>
    <row r="120" spans="1:16" x14ac:dyDescent="0.25">
      <c r="A120" s="259">
        <v>2017</v>
      </c>
      <c r="B120" s="259">
        <v>1982</v>
      </c>
      <c r="C120" s="260" t="str">
        <f t="shared" si="1"/>
        <v>2017_1982</v>
      </c>
      <c r="D120" s="261">
        <v>5.7338253213005855E-2</v>
      </c>
      <c r="E120" s="261">
        <v>8.0645283272259449E-2</v>
      </c>
      <c r="F120" s="261">
        <v>0.34251032733665598</v>
      </c>
      <c r="G120" s="261">
        <v>1.4664678453618001</v>
      </c>
      <c r="H120" s="261">
        <v>1.7971107525938601</v>
      </c>
      <c r="I120" s="261">
        <v>2.9946279425631399</v>
      </c>
      <c r="J120" s="261">
        <v>0.27444516099953897</v>
      </c>
      <c r="K120" s="261">
        <v>2.04219719553611E-2</v>
      </c>
      <c r="L120" s="261">
        <v>2.0000005732018801E-3</v>
      </c>
      <c r="M120" s="261">
        <v>2.0000005732018801E-3</v>
      </c>
      <c r="N120" s="261">
        <v>1.5750004513964799E-2</v>
      </c>
      <c r="O120" s="261">
        <v>1.5750004513964799E-2</v>
      </c>
      <c r="P120" s="261">
        <v>0.28685435334757298</v>
      </c>
    </row>
    <row r="121" spans="1:16" x14ac:dyDescent="0.25">
      <c r="A121" s="259">
        <v>2017</v>
      </c>
      <c r="B121" s="259">
        <v>1983</v>
      </c>
      <c r="C121" s="260" t="str">
        <f t="shared" si="1"/>
        <v>2017_1983</v>
      </c>
      <c r="D121" s="261">
        <v>5.6487677356276855E-2</v>
      </c>
      <c r="E121" s="261">
        <v>7.9181759307372146E-2</v>
      </c>
      <c r="F121" s="261">
        <v>0.19841376785675899</v>
      </c>
      <c r="G121" s="261">
        <v>1.1341857420733901</v>
      </c>
      <c r="H121" s="261">
        <v>1.53942571222984</v>
      </c>
      <c r="I121" s="261">
        <v>2.2555036049894701</v>
      </c>
      <c r="J121" s="261">
        <v>0.25031931748751002</v>
      </c>
      <c r="K121" s="261">
        <v>1.9275220949301501E-2</v>
      </c>
      <c r="L121" s="261">
        <v>2.0000005732018801E-3</v>
      </c>
      <c r="M121" s="261">
        <v>2.0000005732018801E-3</v>
      </c>
      <c r="N121" s="261">
        <v>1.5750004513964799E-2</v>
      </c>
      <c r="O121" s="261">
        <v>1.5750004513964799E-2</v>
      </c>
      <c r="P121" s="261">
        <v>0.261637646248775</v>
      </c>
    </row>
    <row r="122" spans="1:16" x14ac:dyDescent="0.25">
      <c r="A122" s="259">
        <v>2017</v>
      </c>
      <c r="B122" s="259">
        <v>1984</v>
      </c>
      <c r="C122" s="260" t="str">
        <f t="shared" si="1"/>
        <v>2017_1984</v>
      </c>
      <c r="D122" s="261">
        <v>5.154185912497769E-2</v>
      </c>
      <c r="E122" s="261">
        <v>8.0933049074351643E-2</v>
      </c>
      <c r="F122" s="261">
        <v>0.34063493996109401</v>
      </c>
      <c r="G122" s="261">
        <v>1.1842824373565599</v>
      </c>
      <c r="H122" s="261">
        <v>1.30511106721212</v>
      </c>
      <c r="I122" s="261">
        <v>3.1019205013562101</v>
      </c>
      <c r="J122" s="261">
        <v>0.211169174429267</v>
      </c>
      <c r="K122" s="261">
        <v>2.02952459833802E-2</v>
      </c>
      <c r="L122" s="261">
        <v>2.0000005732018801E-3</v>
      </c>
      <c r="M122" s="261">
        <v>2.0000005732018801E-3</v>
      </c>
      <c r="N122" s="261">
        <v>1.5750004513964799E-2</v>
      </c>
      <c r="O122" s="261">
        <v>1.5750004513964799E-2</v>
      </c>
      <c r="P122" s="261">
        <v>0.22071730744762599</v>
      </c>
    </row>
    <row r="123" spans="1:16" x14ac:dyDescent="0.25">
      <c r="A123" s="259">
        <v>2017</v>
      </c>
      <c r="B123" s="259">
        <v>1985</v>
      </c>
      <c r="C123" s="260" t="str">
        <f t="shared" si="1"/>
        <v>2017_1985</v>
      </c>
      <c r="D123" s="261">
        <v>5.1243638170403498E-2</v>
      </c>
      <c r="E123" s="261">
        <v>7.5473248010848371E-2</v>
      </c>
      <c r="F123" s="261">
        <v>0.33769833561889601</v>
      </c>
      <c r="G123" s="261">
        <v>0.51749720625504603</v>
      </c>
      <c r="H123" s="261">
        <v>1.30755773459342</v>
      </c>
      <c r="I123" s="261">
        <v>2.0495308377160701</v>
      </c>
      <c r="J123" s="261">
        <v>0.20934869085046001</v>
      </c>
      <c r="K123" s="261">
        <v>1.80596271055549E-2</v>
      </c>
      <c r="L123" s="261">
        <v>2.0000005732018801E-3</v>
      </c>
      <c r="M123" s="261">
        <v>2.0000005732018801E-3</v>
      </c>
      <c r="N123" s="261">
        <v>1.5750004513964799E-2</v>
      </c>
      <c r="O123" s="261">
        <v>1.5750004513964799E-2</v>
      </c>
      <c r="P123" s="261">
        <v>0.21881450967966001</v>
      </c>
    </row>
    <row r="124" spans="1:16" x14ac:dyDescent="0.25">
      <c r="A124" s="259">
        <v>2017</v>
      </c>
      <c r="B124" s="259">
        <v>1986</v>
      </c>
      <c r="C124" s="260" t="str">
        <f t="shared" si="1"/>
        <v>2017_1986</v>
      </c>
      <c r="D124" s="261">
        <v>5.1514098008028177E-2</v>
      </c>
      <c r="E124" s="261">
        <v>6.9648852054522967E-2</v>
      </c>
      <c r="F124" s="261">
        <v>0.34040099298898902</v>
      </c>
      <c r="G124" s="261">
        <v>0.52073980627973104</v>
      </c>
      <c r="H124" s="261">
        <v>1.2979488961141601</v>
      </c>
      <c r="I124" s="261">
        <v>2.0183147929303802</v>
      </c>
      <c r="J124" s="261">
        <v>0.21102414412508</v>
      </c>
      <c r="K124" s="261">
        <v>1.8178097054061801E-2</v>
      </c>
      <c r="L124" s="261">
        <v>2.0000005732018801E-3</v>
      </c>
      <c r="M124" s="261">
        <v>2.0000005732018801E-3</v>
      </c>
      <c r="N124" s="261">
        <v>1.5750004513964799E-2</v>
      </c>
      <c r="O124" s="261">
        <v>1.5750004513964799E-2</v>
      </c>
      <c r="P124" s="261">
        <v>0.220565719516645</v>
      </c>
    </row>
    <row r="125" spans="1:16" x14ac:dyDescent="0.25">
      <c r="A125" s="259">
        <v>2017</v>
      </c>
      <c r="B125" s="259">
        <v>1987</v>
      </c>
      <c r="C125" s="260" t="str">
        <f t="shared" si="1"/>
        <v>2017_1987</v>
      </c>
      <c r="D125" s="261">
        <v>5.1494875236765686E-2</v>
      </c>
      <c r="E125" s="261">
        <v>6.9554626646910603E-2</v>
      </c>
      <c r="F125" s="261">
        <v>0.34071055928157701</v>
      </c>
      <c r="G125" s="261">
        <v>0.52604159307924503</v>
      </c>
      <c r="H125" s="261">
        <v>1.28457296855891</v>
      </c>
      <c r="I125" s="261">
        <v>1.9822410371881101</v>
      </c>
      <c r="J125" s="261">
        <v>0.21121605297167201</v>
      </c>
      <c r="K125" s="261">
        <v>1.8336364028574699E-2</v>
      </c>
      <c r="L125" s="261">
        <v>2.0000005732018801E-3</v>
      </c>
      <c r="M125" s="261">
        <v>2.0000005732018801E-3</v>
      </c>
      <c r="N125" s="261">
        <v>1.5750004513964799E-2</v>
      </c>
      <c r="O125" s="261">
        <v>1.5750004513964799E-2</v>
      </c>
      <c r="P125" s="261">
        <v>0.22076630562969701</v>
      </c>
    </row>
    <row r="126" spans="1:16" x14ac:dyDescent="0.25">
      <c r="A126" s="259">
        <v>2017</v>
      </c>
      <c r="B126" s="259">
        <v>1988</v>
      </c>
      <c r="C126" s="260" t="str">
        <f t="shared" si="1"/>
        <v>2017_1988</v>
      </c>
      <c r="D126" s="261">
        <v>5.2108981652087112E-2</v>
      </c>
      <c r="E126" s="261">
        <v>6.9618329857942529E-2</v>
      </c>
      <c r="F126" s="261">
        <v>0.34755365831692903</v>
      </c>
      <c r="G126" s="261">
        <v>0.52287162438919799</v>
      </c>
      <c r="H126" s="261">
        <v>1.27097682573898</v>
      </c>
      <c r="I126" s="261">
        <v>2.0016479422719602</v>
      </c>
      <c r="J126" s="261">
        <v>0.21545828242117601</v>
      </c>
      <c r="K126" s="261">
        <v>1.8210406514665899E-2</v>
      </c>
      <c r="L126" s="261">
        <v>2.0000005732018801E-3</v>
      </c>
      <c r="M126" s="261">
        <v>2.0000005732018801E-3</v>
      </c>
      <c r="N126" s="261">
        <v>1.5750004513964799E-2</v>
      </c>
      <c r="O126" s="261">
        <v>1.5750004513964799E-2</v>
      </c>
      <c r="P126" s="261">
        <v>0.225200349870293</v>
      </c>
    </row>
    <row r="127" spans="1:16" x14ac:dyDescent="0.25">
      <c r="A127" s="259">
        <v>2017</v>
      </c>
      <c r="B127" s="259">
        <v>1989</v>
      </c>
      <c r="C127" s="260" t="str">
        <f t="shared" si="1"/>
        <v>2017_1989</v>
      </c>
      <c r="D127" s="261">
        <v>5.0910171489701971E-2</v>
      </c>
      <c r="E127" s="261">
        <v>6.9746025448273088E-2</v>
      </c>
      <c r="F127" s="261">
        <v>0.33496753217002001</v>
      </c>
      <c r="G127" s="261">
        <v>0.52904533111048202</v>
      </c>
      <c r="H127" s="261">
        <v>1.3008179901280299</v>
      </c>
      <c r="I127" s="261">
        <v>2.0214352359845198</v>
      </c>
      <c r="J127" s="261">
        <v>0.207655789030425</v>
      </c>
      <c r="K127" s="261">
        <v>1.8174117894307899E-2</v>
      </c>
      <c r="L127" s="261">
        <v>2.0000005732018801E-3</v>
      </c>
      <c r="M127" s="261">
        <v>2.0000005732018801E-3</v>
      </c>
      <c r="N127" s="261">
        <v>1.5750004513964799E-2</v>
      </c>
      <c r="O127" s="261">
        <v>1.5750004513964799E-2</v>
      </c>
      <c r="P127" s="261">
        <v>0.21704506235146401</v>
      </c>
    </row>
    <row r="128" spans="1:16" x14ac:dyDescent="0.25">
      <c r="A128" s="259">
        <v>2017</v>
      </c>
      <c r="B128" s="259">
        <v>1990</v>
      </c>
      <c r="C128" s="260" t="str">
        <f t="shared" si="1"/>
        <v>2017_1990</v>
      </c>
      <c r="D128" s="261">
        <v>5.2085056196150226E-2</v>
      </c>
      <c r="E128" s="261">
        <v>6.9604888693089395E-2</v>
      </c>
      <c r="F128" s="261">
        <v>0.34575294747852597</v>
      </c>
      <c r="G128" s="261">
        <v>0.52439288736748901</v>
      </c>
      <c r="H128" s="261">
        <v>1.2889493210555401</v>
      </c>
      <c r="I128" s="261">
        <v>1.98287921449066</v>
      </c>
      <c r="J128" s="261">
        <v>0.214341971155001</v>
      </c>
      <c r="K128" s="261">
        <v>1.8222216545312999E-2</v>
      </c>
      <c r="L128" s="261">
        <v>2.0000005732018801E-3</v>
      </c>
      <c r="M128" s="261">
        <v>2.0000005732018801E-3</v>
      </c>
      <c r="N128" s="261">
        <v>1.5750004513964799E-2</v>
      </c>
      <c r="O128" s="261">
        <v>1.5750004513964799E-2</v>
      </c>
      <c r="P128" s="261">
        <v>0.22403356396221899</v>
      </c>
    </row>
    <row r="129" spans="1:16" x14ac:dyDescent="0.25">
      <c r="A129" s="259">
        <v>2017</v>
      </c>
      <c r="B129" s="259">
        <v>1991</v>
      </c>
      <c r="C129" s="260" t="str">
        <f t="shared" si="1"/>
        <v>2017_1991</v>
      </c>
      <c r="D129" s="261">
        <v>5.1267136524050905E-2</v>
      </c>
      <c r="E129" s="261">
        <v>6.9574868271035983E-2</v>
      </c>
      <c r="F129" s="261">
        <v>0.33819608157815101</v>
      </c>
      <c r="G129" s="261">
        <v>0.522950163637109</v>
      </c>
      <c r="H129" s="261">
        <v>1.30650867986089</v>
      </c>
      <c r="I129" s="261">
        <v>1.9876597573152599</v>
      </c>
      <c r="J129" s="261">
        <v>0.209657257562094</v>
      </c>
      <c r="K129" s="261">
        <v>1.0167557538236401E-2</v>
      </c>
      <c r="L129" s="261">
        <v>2.0000005732018801E-3</v>
      </c>
      <c r="M129" s="261">
        <v>2.0000005732018801E-3</v>
      </c>
      <c r="N129" s="261">
        <v>1.5750004513964799E-2</v>
      </c>
      <c r="O129" s="261">
        <v>1.5750004513964799E-2</v>
      </c>
      <c r="P129" s="261">
        <v>0.21913702840874999</v>
      </c>
    </row>
    <row r="130" spans="1:16" x14ac:dyDescent="0.25">
      <c r="A130" s="259">
        <v>2017</v>
      </c>
      <c r="B130" s="259">
        <v>1992</v>
      </c>
      <c r="C130" s="260" t="str">
        <f t="shared" si="1"/>
        <v>2017_1992</v>
      </c>
      <c r="D130" s="261">
        <v>5.092064710054707E-2</v>
      </c>
      <c r="E130" s="261">
        <v>6.9548386525796743E-2</v>
      </c>
      <c r="F130" s="261">
        <v>0.33518277091280602</v>
      </c>
      <c r="G130" s="261">
        <v>0.52470250943972296</v>
      </c>
      <c r="H130" s="261">
        <v>1.3109619287360501</v>
      </c>
      <c r="I130" s="261">
        <v>1.97356589167394</v>
      </c>
      <c r="J130" s="261">
        <v>0.20778922157737501</v>
      </c>
      <c r="K130" s="261">
        <v>1.0192293525903199E-2</v>
      </c>
      <c r="L130" s="261">
        <v>2.0000005732018801E-3</v>
      </c>
      <c r="M130" s="261">
        <v>2.0000005732018801E-3</v>
      </c>
      <c r="N130" s="261">
        <v>1.5750004513964799E-2</v>
      </c>
      <c r="O130" s="261">
        <v>1.5750004513964799E-2</v>
      </c>
      <c r="P130" s="261">
        <v>0.21718452812608899</v>
      </c>
    </row>
    <row r="131" spans="1:16" x14ac:dyDescent="0.25">
      <c r="A131" s="259">
        <v>2017</v>
      </c>
      <c r="B131" s="259">
        <v>1993</v>
      </c>
      <c r="C131" s="260" t="str">
        <f t="shared" si="1"/>
        <v>2017_1993</v>
      </c>
      <c r="D131" s="261">
        <v>4.6688488812657233E-2</v>
      </c>
      <c r="E131" s="261">
        <v>5.9935458834444108E-2</v>
      </c>
      <c r="F131" s="261">
        <v>8.8738143135772898E-2</v>
      </c>
      <c r="G131" s="261">
        <v>0.53002983327237796</v>
      </c>
      <c r="H131" s="261">
        <v>1.73191821542628</v>
      </c>
      <c r="I131" s="261">
        <v>1.94806206270258</v>
      </c>
      <c r="J131" s="261">
        <v>5.1977840348785699E-2</v>
      </c>
      <c r="K131" s="261">
        <v>1.0318018047672101E-2</v>
      </c>
      <c r="L131" s="261">
        <v>2.0000005732018801E-3</v>
      </c>
      <c r="M131" s="261">
        <v>2.0000005732018801E-3</v>
      </c>
      <c r="N131" s="261">
        <v>1.5750004513964799E-2</v>
      </c>
      <c r="O131" s="261">
        <v>1.5750004513964799E-2</v>
      </c>
      <c r="P131" s="261">
        <v>5.4328047641107199E-2</v>
      </c>
    </row>
    <row r="132" spans="1:16" x14ac:dyDescent="0.25">
      <c r="A132" s="259">
        <v>2017</v>
      </c>
      <c r="B132" s="259">
        <v>1994</v>
      </c>
      <c r="C132" s="260" t="str">
        <f t="shared" si="1"/>
        <v>2017_1994</v>
      </c>
      <c r="D132" s="261">
        <v>4.6371588280504139E-2</v>
      </c>
      <c r="E132" s="261">
        <v>5.9877202067427894E-2</v>
      </c>
      <c r="F132" s="261">
        <v>8.7836886794473906E-2</v>
      </c>
      <c r="G132" s="261">
        <v>0.52604939175028098</v>
      </c>
      <c r="H132" s="261">
        <v>1.72974094128533</v>
      </c>
      <c r="I132" s="261">
        <v>1.93578040135774</v>
      </c>
      <c r="J132" s="261">
        <v>5.1449934799199203E-2</v>
      </c>
      <c r="K132" s="261">
        <v>1.0310984418486701E-2</v>
      </c>
      <c r="L132" s="261">
        <v>2.0000005732018801E-3</v>
      </c>
      <c r="M132" s="261">
        <v>2.0000005732018801E-3</v>
      </c>
      <c r="N132" s="261">
        <v>1.5750004513964799E-2</v>
      </c>
      <c r="O132" s="261">
        <v>1.5750004513964799E-2</v>
      </c>
      <c r="P132" s="261">
        <v>5.3776272545114599E-2</v>
      </c>
    </row>
    <row r="133" spans="1:16" x14ac:dyDescent="0.25">
      <c r="A133" s="259">
        <v>2017</v>
      </c>
      <c r="B133" s="259">
        <v>1995</v>
      </c>
      <c r="C133" s="260" t="str">
        <f t="shared" si="1"/>
        <v>2017_1995</v>
      </c>
      <c r="D133" s="261">
        <v>4.6584875628997803E-2</v>
      </c>
      <c r="E133" s="261">
        <v>5.9169293926583683E-2</v>
      </c>
      <c r="F133" s="261">
        <v>8.8450105604748405E-2</v>
      </c>
      <c r="G133" s="261">
        <v>0.42794621836858099</v>
      </c>
      <c r="H133" s="261">
        <v>1.72400127041119</v>
      </c>
      <c r="I133" s="261">
        <v>1.66071603101946</v>
      </c>
      <c r="J133" s="261">
        <v>5.1809124075568799E-2</v>
      </c>
      <c r="K133" s="261">
        <v>1.03091332452533E-2</v>
      </c>
      <c r="L133" s="261">
        <v>2.0000005732018801E-3</v>
      </c>
      <c r="M133" s="261">
        <v>2.0000005732018801E-3</v>
      </c>
      <c r="N133" s="261">
        <v>1.5750004513964799E-2</v>
      </c>
      <c r="O133" s="261">
        <v>1.5750004513964799E-2</v>
      </c>
      <c r="P133" s="261">
        <v>5.4151702766682901E-2</v>
      </c>
    </row>
    <row r="134" spans="1:16" x14ac:dyDescent="0.25">
      <c r="A134" s="259">
        <v>2017</v>
      </c>
      <c r="B134" s="259">
        <v>1996</v>
      </c>
      <c r="C134" s="260" t="str">
        <f t="shared" si="1"/>
        <v>2017_1996</v>
      </c>
      <c r="D134" s="261">
        <v>4.6242821691230625E-2</v>
      </c>
      <c r="E134" s="261">
        <v>5.7970386396238083E-2</v>
      </c>
      <c r="F134" s="261">
        <v>8.7532140480634305E-2</v>
      </c>
      <c r="G134" s="261">
        <v>0.173776795537915</v>
      </c>
      <c r="H134" s="261">
        <v>1.72880554379315</v>
      </c>
      <c r="I134" s="261">
        <v>1.21786074597491</v>
      </c>
      <c r="J134" s="261">
        <v>5.1271431455677599E-2</v>
      </c>
      <c r="K134" s="261">
        <v>2.94052825897085E-3</v>
      </c>
      <c r="L134" s="261">
        <v>2.0000005732018801E-3</v>
      </c>
      <c r="M134" s="261">
        <v>2.0000005732018801E-3</v>
      </c>
      <c r="N134" s="261">
        <v>1.5750004513964799E-2</v>
      </c>
      <c r="O134" s="261">
        <v>1.5750004513964799E-2</v>
      </c>
      <c r="P134" s="261">
        <v>5.3589698072495799E-2</v>
      </c>
    </row>
    <row r="135" spans="1:16" x14ac:dyDescent="0.25">
      <c r="A135" s="259">
        <v>2017</v>
      </c>
      <c r="B135" s="259">
        <v>1997</v>
      </c>
      <c r="C135" s="260" t="str">
        <f t="shared" si="1"/>
        <v>2017_1997</v>
      </c>
      <c r="D135" s="261">
        <v>4.6525657794128122E-2</v>
      </c>
      <c r="E135" s="261">
        <v>5.7960239709519246E-2</v>
      </c>
      <c r="F135" s="261">
        <v>8.8398305678431099E-2</v>
      </c>
      <c r="G135" s="261">
        <v>0.17290194834022199</v>
      </c>
      <c r="H135" s="261">
        <v>1.7217434992359899</v>
      </c>
      <c r="I135" s="261">
        <v>1.2174392999727499</v>
      </c>
      <c r="J135" s="261">
        <v>5.1778782576354897E-2</v>
      </c>
      <c r="K135" s="261">
        <v>2.9450609710002301E-3</v>
      </c>
      <c r="L135" s="261">
        <v>2.0000005732018801E-3</v>
      </c>
      <c r="M135" s="261">
        <v>2.0000005732018801E-3</v>
      </c>
      <c r="N135" s="261">
        <v>1.5750004513964799E-2</v>
      </c>
      <c r="O135" s="261">
        <v>1.5750004513964799E-2</v>
      </c>
      <c r="P135" s="261">
        <v>5.4119989359512899E-2</v>
      </c>
    </row>
    <row r="136" spans="1:16" x14ac:dyDescent="0.25">
      <c r="A136" s="259">
        <v>2017</v>
      </c>
      <c r="B136" s="259">
        <v>1998</v>
      </c>
      <c r="C136" s="260" t="str">
        <f t="shared" si="1"/>
        <v>2017_1998</v>
      </c>
      <c r="D136" s="261">
        <v>4.6143085571617233E-2</v>
      </c>
      <c r="E136" s="261">
        <v>5.7905810140439141E-2</v>
      </c>
      <c r="F136" s="261">
        <v>8.75529100457621E-2</v>
      </c>
      <c r="G136" s="261">
        <v>0.15001274979260901</v>
      </c>
      <c r="H136" s="261">
        <v>1.72723094598516</v>
      </c>
      <c r="I136" s="261">
        <v>1.01872181828796</v>
      </c>
      <c r="J136" s="261">
        <v>5.1283597105106098E-2</v>
      </c>
      <c r="K136" s="261">
        <v>2.9586150094893099E-3</v>
      </c>
      <c r="L136" s="261">
        <v>2.0000005732018801E-3</v>
      </c>
      <c r="M136" s="261">
        <v>2.0000005732018801E-3</v>
      </c>
      <c r="N136" s="261">
        <v>1.5750004513964799E-2</v>
      </c>
      <c r="O136" s="261">
        <v>1.5750004513964799E-2</v>
      </c>
      <c r="P136" s="261">
        <v>5.3602413798607203E-2</v>
      </c>
    </row>
    <row r="137" spans="1:16" x14ac:dyDescent="0.25">
      <c r="A137" s="259">
        <v>2017</v>
      </c>
      <c r="B137" s="259">
        <v>1999</v>
      </c>
      <c r="C137" s="260" t="str">
        <f t="shared" si="1"/>
        <v>2017_1999</v>
      </c>
      <c r="D137" s="261">
        <v>4.6699296247540954E-2</v>
      </c>
      <c r="E137" s="261">
        <v>5.7843379990442478E-2</v>
      </c>
      <c r="F137" s="261">
        <v>8.9181474159268206E-2</v>
      </c>
      <c r="G137" s="261">
        <v>0.13039569185137201</v>
      </c>
      <c r="H137" s="261">
        <v>1.7117957241773401</v>
      </c>
      <c r="I137" s="261">
        <v>0.83571675863587203</v>
      </c>
      <c r="J137" s="261">
        <v>5.22375188629692E-2</v>
      </c>
      <c r="K137" s="261">
        <v>2.97428286349907E-3</v>
      </c>
      <c r="L137" s="261">
        <v>2.0000005732018801E-3</v>
      </c>
      <c r="M137" s="261">
        <v>2.0000005732018801E-3</v>
      </c>
      <c r="N137" s="261">
        <v>1.5750004513964799E-2</v>
      </c>
      <c r="O137" s="261">
        <v>1.5750004513964799E-2</v>
      </c>
      <c r="P137" s="261">
        <v>5.45994676653958E-2</v>
      </c>
    </row>
    <row r="138" spans="1:16" x14ac:dyDescent="0.25">
      <c r="A138" s="259">
        <v>2017</v>
      </c>
      <c r="B138" s="259">
        <v>2000</v>
      </c>
      <c r="C138" s="260" t="str">
        <f t="shared" si="1"/>
        <v>2017_2000</v>
      </c>
      <c r="D138" s="261">
        <v>4.6101190323788545E-2</v>
      </c>
      <c r="E138" s="261">
        <v>6.4558133503124199E-2</v>
      </c>
      <c r="F138" s="261">
        <v>8.7353415171362206E-2</v>
      </c>
      <c r="G138" s="261">
        <v>0.110321979154377</v>
      </c>
      <c r="H138" s="261">
        <v>1.7240963460040499</v>
      </c>
      <c r="I138" s="261">
        <v>0.65424836241798801</v>
      </c>
      <c r="J138" s="261">
        <v>5.11667441671751E-2</v>
      </c>
      <c r="K138" s="261">
        <v>2.9853482050738699E-3</v>
      </c>
      <c r="L138" s="261">
        <v>2.0000005732018801E-3</v>
      </c>
      <c r="M138" s="261">
        <v>2.0000005732018801E-3</v>
      </c>
      <c r="N138" s="261">
        <v>1.5750004513964799E-2</v>
      </c>
      <c r="O138" s="261">
        <v>1.5750004513964799E-2</v>
      </c>
      <c r="P138" s="261">
        <v>5.3480277289350203E-2</v>
      </c>
    </row>
    <row r="139" spans="1:16" x14ac:dyDescent="0.25">
      <c r="A139" s="259">
        <v>2017</v>
      </c>
      <c r="B139" s="259">
        <v>2001</v>
      </c>
      <c r="C139" s="260" t="str">
        <f t="shared" si="1"/>
        <v>2017_2001</v>
      </c>
      <c r="D139" s="261">
        <v>4.6430079944277149E-2</v>
      </c>
      <c r="E139" s="261">
        <v>6.4491438029381648E-2</v>
      </c>
      <c r="F139" s="261">
        <v>8.8231895860631099E-2</v>
      </c>
      <c r="G139" s="261">
        <v>8.9864574626486698E-2</v>
      </c>
      <c r="H139" s="261">
        <v>1.7244434468882901</v>
      </c>
      <c r="I139" s="261">
        <v>0.47881900273980799</v>
      </c>
      <c r="J139" s="261">
        <v>5.1681309013843602E-2</v>
      </c>
      <c r="K139" s="261">
        <v>2.99213876660228E-3</v>
      </c>
      <c r="L139" s="261">
        <v>2.0000005732018801E-3</v>
      </c>
      <c r="M139" s="261">
        <v>2.0000005732018801E-3</v>
      </c>
      <c r="N139" s="261">
        <v>1.5750004513964799E-2</v>
      </c>
      <c r="O139" s="261">
        <v>1.5750004513964799E-2</v>
      </c>
      <c r="P139" s="261">
        <v>5.40181084750374E-2</v>
      </c>
    </row>
    <row r="140" spans="1:16" x14ac:dyDescent="0.25">
      <c r="A140" s="259">
        <v>2017</v>
      </c>
      <c r="B140" s="259">
        <v>2002</v>
      </c>
      <c r="C140" s="260" t="str">
        <f t="shared" si="1"/>
        <v>2017_2002</v>
      </c>
      <c r="D140" s="261">
        <v>4.6132065575224097E-2</v>
      </c>
      <c r="E140" s="261">
        <v>6.4440550548897815E-2</v>
      </c>
      <c r="F140" s="261">
        <v>8.7299995208722198E-2</v>
      </c>
      <c r="G140" s="261">
        <v>8.5818501736379199E-2</v>
      </c>
      <c r="H140" s="261">
        <v>1.72204567352115</v>
      </c>
      <c r="I140" s="261">
        <v>0.46485384809321301</v>
      </c>
      <c r="J140" s="261">
        <v>5.1135453741306097E-2</v>
      </c>
      <c r="K140" s="261">
        <v>2.9979871098332498E-3</v>
      </c>
      <c r="L140" s="261">
        <v>2.0000005732018801E-3</v>
      </c>
      <c r="M140" s="261">
        <v>2.0000005732018801E-3</v>
      </c>
      <c r="N140" s="261">
        <v>1.5750004513964799E-2</v>
      </c>
      <c r="O140" s="261">
        <v>1.5750004513964799E-2</v>
      </c>
      <c r="P140" s="261">
        <v>5.3447572049272599E-2</v>
      </c>
    </row>
    <row r="141" spans="1:16" x14ac:dyDescent="0.25">
      <c r="A141" s="259">
        <v>2017</v>
      </c>
      <c r="B141" s="259">
        <v>2003</v>
      </c>
      <c r="C141" s="260" t="str">
        <f t="shared" si="1"/>
        <v>2017_2003</v>
      </c>
      <c r="D141" s="261">
        <v>4.6382304645789608E-2</v>
      </c>
      <c r="E141" s="261">
        <v>6.4424928387990035E-2</v>
      </c>
      <c r="F141" s="261">
        <v>8.8009712685971395E-2</v>
      </c>
      <c r="G141" s="261">
        <v>6.9795013039701495E-2</v>
      </c>
      <c r="H141" s="261">
        <v>1.7226785706893799</v>
      </c>
      <c r="I141" s="261">
        <v>0.39346730732660501</v>
      </c>
      <c r="J141" s="261">
        <v>5.1551166538775402E-2</v>
      </c>
      <c r="K141" s="261">
        <v>3.0006287995903002E-3</v>
      </c>
      <c r="L141" s="261">
        <v>2.0000005732018801E-3</v>
      </c>
      <c r="M141" s="261">
        <v>2.0000005732018801E-3</v>
      </c>
      <c r="N141" s="261">
        <v>1.5750004513964799E-2</v>
      </c>
      <c r="O141" s="261">
        <v>1.5750004513964799E-2</v>
      </c>
      <c r="P141" s="261">
        <v>5.3882081534745302E-2</v>
      </c>
    </row>
    <row r="142" spans="1:16" x14ac:dyDescent="0.25">
      <c r="A142" s="259">
        <v>2017</v>
      </c>
      <c r="B142" s="259">
        <v>2004</v>
      </c>
      <c r="C142" s="260" t="str">
        <f t="shared" si="1"/>
        <v>2017_2004</v>
      </c>
      <c r="D142" s="261">
        <v>5.3350466218285271E-2</v>
      </c>
      <c r="E142" s="261">
        <v>6.5554102851428292E-2</v>
      </c>
      <c r="F142" s="261">
        <v>8.8273672953250004E-2</v>
      </c>
      <c r="G142" s="261">
        <v>1.7928088832315801E-2</v>
      </c>
      <c r="H142" s="261">
        <v>1.72122291935074</v>
      </c>
      <c r="I142" s="261">
        <v>9.0055849875887606E-2</v>
      </c>
      <c r="J142" s="261">
        <v>5.1705779697741698E-2</v>
      </c>
      <c r="K142" s="261">
        <v>1.99548098735681E-4</v>
      </c>
      <c r="L142" s="261">
        <v>2.0000005732018801E-3</v>
      </c>
      <c r="M142" s="261">
        <v>2.0000005732018801E-3</v>
      </c>
      <c r="N142" s="261">
        <v>1.5750004513964799E-2</v>
      </c>
      <c r="O142" s="261">
        <v>1.5750004513964799E-2</v>
      </c>
      <c r="P142" s="261">
        <v>5.4043685614674299E-2</v>
      </c>
    </row>
    <row r="143" spans="1:16" x14ac:dyDescent="0.25">
      <c r="A143" s="259">
        <v>2017</v>
      </c>
      <c r="B143" s="259">
        <v>2005</v>
      </c>
      <c r="C143" s="260" t="str">
        <f t="shared" si="1"/>
        <v>2017_2005</v>
      </c>
      <c r="D143" s="261">
        <v>5.2102008993019096E-2</v>
      </c>
      <c r="E143" s="261">
        <v>6.3910205712714219E-2</v>
      </c>
      <c r="F143" s="261">
        <v>8.8281810146873002E-2</v>
      </c>
      <c r="G143" s="261">
        <v>1.5631204075081E-2</v>
      </c>
      <c r="H143" s="261">
        <v>1.72056750378625</v>
      </c>
      <c r="I143" s="261">
        <v>7.46076792616613E-2</v>
      </c>
      <c r="J143" s="261">
        <v>5.1710546010581698E-2</v>
      </c>
      <c r="K143" s="261">
        <v>1.9864955317132601E-4</v>
      </c>
      <c r="L143" s="261">
        <v>2.0000005732018801E-3</v>
      </c>
      <c r="M143" s="261">
        <v>2.0000005732018801E-3</v>
      </c>
      <c r="N143" s="261">
        <v>1.5750004513964799E-2</v>
      </c>
      <c r="O143" s="261">
        <v>1.5750004513964799E-2</v>
      </c>
      <c r="P143" s="261">
        <v>5.4048667439030702E-2</v>
      </c>
    </row>
    <row r="144" spans="1:16" x14ac:dyDescent="0.25">
      <c r="A144" s="259">
        <v>2017</v>
      </c>
      <c r="B144" s="259">
        <v>2006</v>
      </c>
      <c r="C144" s="260" t="str">
        <f t="shared" si="1"/>
        <v>2017_2006</v>
      </c>
      <c r="D144" s="261">
        <v>5.0992190434461411E-2</v>
      </c>
      <c r="E144" s="261">
        <v>6.1598193251149652E-2</v>
      </c>
      <c r="F144" s="261">
        <v>8.7967182977252298E-2</v>
      </c>
      <c r="G144" s="261">
        <v>4.2420287606229302E-3</v>
      </c>
      <c r="H144" s="261">
        <v>1.7235635292810401</v>
      </c>
      <c r="I144" s="261">
        <v>1.5286188239699201E-2</v>
      </c>
      <c r="J144" s="261">
        <v>5.1526255014466102E-2</v>
      </c>
      <c r="K144" s="261">
        <v>1.99458762719534E-4</v>
      </c>
      <c r="L144" s="261">
        <v>2.0000005732018801E-3</v>
      </c>
      <c r="M144" s="261">
        <v>2.0000005732018801E-3</v>
      </c>
      <c r="N144" s="261">
        <v>1.5750004513964799E-2</v>
      </c>
      <c r="O144" s="261">
        <v>1.5750004513964799E-2</v>
      </c>
      <c r="P144" s="261">
        <v>5.3856043621850001E-2</v>
      </c>
    </row>
    <row r="145" spans="1:16" x14ac:dyDescent="0.25">
      <c r="A145" s="259">
        <v>2017</v>
      </c>
      <c r="B145" s="259">
        <v>2007</v>
      </c>
      <c r="C145" s="260" t="str">
        <f t="shared" si="1"/>
        <v>2017_2007</v>
      </c>
      <c r="D145" s="261">
        <v>5.0383626338548287E-2</v>
      </c>
      <c r="E145" s="261">
        <v>6.1647284990828867E-2</v>
      </c>
      <c r="F145" s="261">
        <v>1.4086400976630499E-2</v>
      </c>
      <c r="G145" s="261">
        <v>7.4060838730989299E-3</v>
      </c>
      <c r="H145" s="261">
        <v>3.1853915269126599E-2</v>
      </c>
      <c r="I145" s="261">
        <v>2.9180522923217801E-2</v>
      </c>
      <c r="J145" s="261">
        <v>4.8426240593424496E-3</v>
      </c>
      <c r="K145" s="261">
        <v>1.98721852019241E-4</v>
      </c>
      <c r="L145" s="261">
        <v>2.0000005732018801E-3</v>
      </c>
      <c r="M145" s="261">
        <v>2.0000005732018801E-3</v>
      </c>
      <c r="N145" s="261">
        <v>1.5750004513964799E-2</v>
      </c>
      <c r="O145" s="261">
        <v>1.5750004513964799E-2</v>
      </c>
      <c r="P145" s="261">
        <v>5.0615860304799101E-3</v>
      </c>
    </row>
    <row r="146" spans="1:16" x14ac:dyDescent="0.25">
      <c r="A146" s="259">
        <v>2017</v>
      </c>
      <c r="B146" s="259">
        <v>2008</v>
      </c>
      <c r="C146" s="260" t="str">
        <f t="shared" si="1"/>
        <v>2017_2008</v>
      </c>
      <c r="D146" s="261">
        <v>4.8848587695800368E-2</v>
      </c>
      <c r="E146" s="261">
        <v>5.9850534810688215E-2</v>
      </c>
      <c r="F146" s="261">
        <v>1.3668748103379201E-2</v>
      </c>
      <c r="G146" s="261">
        <v>7.4222626659042499E-3</v>
      </c>
      <c r="H146" s="261">
        <v>3.14258564950224E-2</v>
      </c>
      <c r="I146" s="261">
        <v>2.8613440017157099E-2</v>
      </c>
      <c r="J146" s="261">
        <v>4.6797965687579903E-3</v>
      </c>
      <c r="K146" s="261">
        <v>2.2695960296871499E-4</v>
      </c>
      <c r="L146" s="261">
        <v>2.0000005732018801E-3</v>
      </c>
      <c r="M146" s="261">
        <v>2.0000005732018801E-3</v>
      </c>
      <c r="N146" s="261">
        <v>1.5750004513964799E-2</v>
      </c>
      <c r="O146" s="261">
        <v>1.5750004513964799E-2</v>
      </c>
      <c r="P146" s="261">
        <v>4.8913962033075098E-3</v>
      </c>
    </row>
    <row r="147" spans="1:16" x14ac:dyDescent="0.25">
      <c r="A147" s="259">
        <v>2017</v>
      </c>
      <c r="B147" s="259">
        <v>2009</v>
      </c>
      <c r="C147" s="260" t="str">
        <f t="shared" si="1"/>
        <v>2017_2009</v>
      </c>
      <c r="D147" s="261">
        <v>4.6451739201214197E-2</v>
      </c>
      <c r="E147" s="261">
        <v>5.643827159288365E-2</v>
      </c>
      <c r="F147" s="261">
        <v>1.43729234690339E-2</v>
      </c>
      <c r="G147" s="261">
        <v>7.5468933205185803E-3</v>
      </c>
      <c r="H147" s="261">
        <v>3.1443863930267303E-2</v>
      </c>
      <c r="I147" s="261">
        <v>2.82839785403858E-2</v>
      </c>
      <c r="J147" s="261">
        <v>4.5618155199926898E-3</v>
      </c>
      <c r="K147" s="261">
        <v>2.5455289618225803E-4</v>
      </c>
      <c r="L147" s="261">
        <v>2.0000005732018801E-3</v>
      </c>
      <c r="M147" s="261">
        <v>2.0000005732018801E-3</v>
      </c>
      <c r="N147" s="261">
        <v>1.5750004513964799E-2</v>
      </c>
      <c r="O147" s="261">
        <v>1.5750004513964799E-2</v>
      </c>
      <c r="P147" s="261">
        <v>4.7680805750501898E-3</v>
      </c>
    </row>
    <row r="148" spans="1:16" x14ac:dyDescent="0.25">
      <c r="A148" s="259">
        <v>2017</v>
      </c>
      <c r="B148" s="259">
        <v>2010</v>
      </c>
      <c r="C148" s="260" t="str">
        <f t="shared" si="1"/>
        <v>2017_2010</v>
      </c>
      <c r="D148" s="261">
        <v>4.5969579978692762E-2</v>
      </c>
      <c r="E148" s="261">
        <v>5.5820072600510647E-2</v>
      </c>
      <c r="F148" s="261">
        <v>1.37876351911551E-2</v>
      </c>
      <c r="G148" s="261">
        <v>6.3213962087929898E-3</v>
      </c>
      <c r="H148" s="261">
        <v>3.0862449283679001E-2</v>
      </c>
      <c r="I148" s="261">
        <v>2.6127144250816602E-2</v>
      </c>
      <c r="J148" s="261">
        <v>4.3663023180382501E-3</v>
      </c>
      <c r="K148" s="261">
        <v>3.0949090432062603E-4</v>
      </c>
      <c r="L148" s="261">
        <v>2.0000005732018801E-3</v>
      </c>
      <c r="M148" s="261">
        <v>2.0000005732018801E-3</v>
      </c>
      <c r="N148" s="261">
        <v>1.5750004513964799E-2</v>
      </c>
      <c r="O148" s="261">
        <v>1.5750004513964799E-2</v>
      </c>
      <c r="P148" s="261">
        <v>4.5637271336803602E-3</v>
      </c>
    </row>
    <row r="149" spans="1:16" x14ac:dyDescent="0.25">
      <c r="A149" s="259">
        <v>2017</v>
      </c>
      <c r="B149" s="259">
        <v>2011</v>
      </c>
      <c r="C149" s="260" t="str">
        <f t="shared" si="1"/>
        <v>2017_2011</v>
      </c>
      <c r="D149" s="261">
        <v>4.4394675493018648E-2</v>
      </c>
      <c r="E149" s="261">
        <v>5.4021687055847693E-2</v>
      </c>
      <c r="F149" s="261">
        <v>1.29954628382505E-2</v>
      </c>
      <c r="G149" s="261">
        <v>6.3733883929390604E-3</v>
      </c>
      <c r="H149" s="261">
        <v>2.9969391632493299E-2</v>
      </c>
      <c r="I149" s="261">
        <v>2.5896558811568101E-2</v>
      </c>
      <c r="J149" s="261">
        <v>4.1278650111819699E-3</v>
      </c>
      <c r="K149" s="261">
        <v>4.2017189988791597E-4</v>
      </c>
      <c r="L149" s="261">
        <v>2.0000005732018801E-3</v>
      </c>
      <c r="M149" s="261">
        <v>2.0000005732018801E-3</v>
      </c>
      <c r="N149" s="261">
        <v>1.5750004513964799E-2</v>
      </c>
      <c r="O149" s="261">
        <v>1.5750004513964799E-2</v>
      </c>
      <c r="P149" s="261">
        <v>4.3145087498579204E-3</v>
      </c>
    </row>
    <row r="150" spans="1:16" x14ac:dyDescent="0.25">
      <c r="A150" s="259">
        <v>2017</v>
      </c>
      <c r="B150" s="259">
        <v>2012</v>
      </c>
      <c r="C150" s="260" t="str">
        <f t="shared" ref="C150:C213" si="2">CONCATENATE(A150,"_",B150)</f>
        <v>2017_2012</v>
      </c>
      <c r="D150" s="261">
        <v>4.3127507493284922E-2</v>
      </c>
      <c r="E150" s="261">
        <v>5.2659547398358764E-2</v>
      </c>
      <c r="F150" s="261">
        <v>1.2249128725518201E-2</v>
      </c>
      <c r="G150" s="261">
        <v>5.7669915645369397E-3</v>
      </c>
      <c r="H150" s="261">
        <v>2.9015185636847799E-2</v>
      </c>
      <c r="I150" s="261">
        <v>2.45566185286187E-2</v>
      </c>
      <c r="J150" s="261">
        <v>3.8687839522632901E-3</v>
      </c>
      <c r="K150" s="261">
        <v>6.14530559353348E-4</v>
      </c>
      <c r="L150" s="261">
        <v>2.0000005732018801E-3</v>
      </c>
      <c r="M150" s="261">
        <v>2.0000005732018801E-3</v>
      </c>
      <c r="N150" s="261">
        <v>1.5750004513964799E-2</v>
      </c>
      <c r="O150" s="261">
        <v>1.5750004513964799E-2</v>
      </c>
      <c r="P150" s="261">
        <v>4.0437131951100999E-3</v>
      </c>
    </row>
    <row r="151" spans="1:16" x14ac:dyDescent="0.25">
      <c r="A151" s="259">
        <v>2017</v>
      </c>
      <c r="B151" s="259">
        <v>2013</v>
      </c>
      <c r="C151" s="260" t="str">
        <f t="shared" si="2"/>
        <v>2017_2013</v>
      </c>
      <c r="D151" s="261">
        <v>4.1975318969557932E-2</v>
      </c>
      <c r="E151" s="261">
        <v>5.0898971676604822E-2</v>
      </c>
      <c r="F151" s="261">
        <v>1.2087194489400901E-2</v>
      </c>
      <c r="G151" s="261">
        <v>6.4995217589081901E-3</v>
      </c>
      <c r="H151" s="261">
        <v>2.9036413925066399E-2</v>
      </c>
      <c r="I151" s="261">
        <v>2.5667759917322501E-2</v>
      </c>
      <c r="J151" s="261">
        <v>3.7074996052009501E-3</v>
      </c>
      <c r="K151" s="261">
        <v>9.18707083272516E-4</v>
      </c>
      <c r="L151" s="261">
        <v>2.0000005732018801E-3</v>
      </c>
      <c r="M151" s="261">
        <v>2.0000005732018801E-3</v>
      </c>
      <c r="N151" s="261">
        <v>1.5750004513964799E-2</v>
      </c>
      <c r="O151" s="261">
        <v>1.5750004513964799E-2</v>
      </c>
      <c r="P151" s="261">
        <v>3.8751362855622899E-3</v>
      </c>
    </row>
    <row r="152" spans="1:16" x14ac:dyDescent="0.25">
      <c r="A152" s="259">
        <v>2017</v>
      </c>
      <c r="B152" s="259">
        <v>2014</v>
      </c>
      <c r="C152" s="260" t="str">
        <f t="shared" si="2"/>
        <v>2017_2014</v>
      </c>
      <c r="D152" s="261">
        <v>4.1594553170704325E-2</v>
      </c>
      <c r="E152" s="261">
        <v>5.0568624404962029E-2</v>
      </c>
      <c r="F152" s="261">
        <v>1.1350670327501301E-2</v>
      </c>
      <c r="G152" s="261">
        <v>6.4410488829733199E-3</v>
      </c>
      <c r="H152" s="261">
        <v>2.81336078271608E-2</v>
      </c>
      <c r="I152" s="261">
        <v>2.5442328121487501E-2</v>
      </c>
      <c r="J152" s="261">
        <v>3.4401114254060902E-3</v>
      </c>
      <c r="K152" s="261">
        <v>1.2820876278730601E-3</v>
      </c>
      <c r="L152" s="261">
        <v>2.0000005732018801E-3</v>
      </c>
      <c r="M152" s="261">
        <v>2.0000005732018801E-3</v>
      </c>
      <c r="N152" s="261">
        <v>1.5750004513964799E-2</v>
      </c>
      <c r="O152" s="261">
        <v>1.5750004513964799E-2</v>
      </c>
      <c r="P152" s="261">
        <v>3.59565799879458E-3</v>
      </c>
    </row>
    <row r="153" spans="1:16" x14ac:dyDescent="0.25">
      <c r="A153" s="259">
        <v>2017</v>
      </c>
      <c r="B153" s="259">
        <v>2015</v>
      </c>
      <c r="C153" s="260" t="str">
        <f t="shared" si="2"/>
        <v>2017_2015</v>
      </c>
      <c r="D153" s="261">
        <v>4.0447334940039069E-2</v>
      </c>
      <c r="E153" s="261">
        <v>4.9412027084724405E-2</v>
      </c>
      <c r="F153" s="261">
        <v>1.0526959297702801E-2</v>
      </c>
      <c r="G153" s="261">
        <v>6.1502906879257104E-3</v>
      </c>
      <c r="H153" s="261">
        <v>2.71501389493412E-2</v>
      </c>
      <c r="I153" s="261">
        <v>2.4761735638871501E-2</v>
      </c>
      <c r="J153" s="261">
        <v>3.1631851549334998E-3</v>
      </c>
      <c r="K153" s="261">
        <v>1.6225109473189301E-3</v>
      </c>
      <c r="L153" s="261">
        <v>2.0000005732018801E-3</v>
      </c>
      <c r="M153" s="261">
        <v>2.0000005732018801E-3</v>
      </c>
      <c r="N153" s="261">
        <v>1.5750004513964799E-2</v>
      </c>
      <c r="O153" s="261">
        <v>1.5750004513964799E-2</v>
      </c>
      <c r="P153" s="261">
        <v>3.30621035121335E-3</v>
      </c>
    </row>
    <row r="154" spans="1:16" x14ac:dyDescent="0.25">
      <c r="A154" s="259">
        <v>2017</v>
      </c>
      <c r="B154" s="259">
        <v>2016</v>
      </c>
      <c r="C154" s="260" t="str">
        <f t="shared" si="2"/>
        <v>2017_2016</v>
      </c>
      <c r="D154" s="261">
        <v>3.8893795654503835E-2</v>
      </c>
      <c r="E154" s="261">
        <v>4.750358920718576E-2</v>
      </c>
      <c r="F154" s="261">
        <v>9.95085575010945E-3</v>
      </c>
      <c r="G154" s="261">
        <v>5.8656828311759602E-3</v>
      </c>
      <c r="H154" s="261">
        <v>2.6545574937776099E-2</v>
      </c>
      <c r="I154" s="261">
        <v>2.3672804277929602E-2</v>
      </c>
      <c r="J154" s="261">
        <v>2.91148208276691E-3</v>
      </c>
      <c r="K154" s="261">
        <v>1.89098081003083E-3</v>
      </c>
      <c r="L154" s="261">
        <v>2.0000005732018801E-3</v>
      </c>
      <c r="M154" s="261">
        <v>2.0000005732018801E-3</v>
      </c>
      <c r="N154" s="261">
        <v>1.5750004513964799E-2</v>
      </c>
      <c r="O154" s="261">
        <v>1.5750004513964799E-2</v>
      </c>
      <c r="P154" s="261">
        <v>3.0431263830392398E-3</v>
      </c>
    </row>
    <row r="155" spans="1:16" x14ac:dyDescent="0.25">
      <c r="A155" s="259">
        <v>2017</v>
      </c>
      <c r="B155" s="259">
        <v>2017</v>
      </c>
      <c r="C155" s="260" t="str">
        <f t="shared" si="2"/>
        <v>2017_2017</v>
      </c>
      <c r="D155" s="261">
        <v>3.7706428680836769E-2</v>
      </c>
      <c r="E155" s="261">
        <v>4.5620445787743533E-2</v>
      </c>
      <c r="F155" s="261">
        <v>9.9337864035706006E-3</v>
      </c>
      <c r="G155" s="261">
        <v>5.7644629856493101E-3</v>
      </c>
      <c r="H155" s="261">
        <v>2.6856189263150799E-2</v>
      </c>
      <c r="I155" s="261">
        <v>2.33179563491096E-2</v>
      </c>
      <c r="J155" s="261">
        <v>2.7171441590713901E-3</v>
      </c>
      <c r="K155" s="261">
        <v>2.0604783500731299E-3</v>
      </c>
      <c r="L155" s="261">
        <v>2.0000005732018801E-3</v>
      </c>
      <c r="M155" s="261">
        <v>2.0000005732018801E-3</v>
      </c>
      <c r="N155" s="261">
        <v>1.5750004513964799E-2</v>
      </c>
      <c r="O155" s="261">
        <v>1.5750004513964799E-2</v>
      </c>
      <c r="P155" s="261">
        <v>2.8400013607959699E-3</v>
      </c>
    </row>
    <row r="156" spans="1:16" x14ac:dyDescent="0.25">
      <c r="A156" s="259">
        <v>2018</v>
      </c>
      <c r="B156" s="259">
        <v>1974</v>
      </c>
      <c r="C156" s="260" t="str">
        <f t="shared" si="2"/>
        <v>2018_1974</v>
      </c>
      <c r="D156" s="261">
        <v>5.834050695167399E-2</v>
      </c>
      <c r="E156" s="261">
        <v>7.8380105276915246E-2</v>
      </c>
      <c r="F156" s="261">
        <v>0.79088248867309097</v>
      </c>
      <c r="G156" s="261">
        <v>6.6247463854255999</v>
      </c>
      <c r="H156" s="261">
        <v>1.97856652866781</v>
      </c>
      <c r="I156" s="261">
        <v>5.9949893272659898</v>
      </c>
      <c r="J156" s="261">
        <v>0.55159125903176398</v>
      </c>
      <c r="K156" s="261">
        <v>5.7923072778643399E-2</v>
      </c>
      <c r="L156" s="261">
        <v>2.0000005732018801E-3</v>
      </c>
      <c r="M156" s="261">
        <v>2.0000005732018801E-3</v>
      </c>
      <c r="N156" s="261">
        <v>1.5750004513964799E-2</v>
      </c>
      <c r="O156" s="261">
        <v>1.5750004513964799E-2</v>
      </c>
      <c r="P156" s="261">
        <v>0.576531768115219</v>
      </c>
    </row>
    <row r="157" spans="1:16" x14ac:dyDescent="0.25">
      <c r="A157" s="259">
        <v>2018</v>
      </c>
      <c r="B157" s="259">
        <v>1975</v>
      </c>
      <c r="C157" s="260" t="str">
        <f t="shared" si="2"/>
        <v>2018_1975</v>
      </c>
      <c r="D157" s="261">
        <v>5.7172649874893303E-2</v>
      </c>
      <c r="E157" s="261">
        <v>7.8095582255790247E-2</v>
      </c>
      <c r="F157" s="261">
        <v>0.76877619915851503</v>
      </c>
      <c r="G157" s="261">
        <v>6.6440557452753</v>
      </c>
      <c r="H157" s="261">
        <v>1.96615534510062</v>
      </c>
      <c r="I157" s="261">
        <v>6.0790889087247599</v>
      </c>
      <c r="J157" s="261">
        <v>0.53617349945243098</v>
      </c>
      <c r="K157" s="261">
        <v>5.7940264799181199E-2</v>
      </c>
      <c r="L157" s="261">
        <v>2.0000005732018801E-3</v>
      </c>
      <c r="M157" s="261">
        <v>2.0000005732018801E-3</v>
      </c>
      <c r="N157" s="261">
        <v>1.5750004513964799E-2</v>
      </c>
      <c r="O157" s="261">
        <v>1.5750004513964799E-2</v>
      </c>
      <c r="P157" s="261">
        <v>0.56041688586300398</v>
      </c>
    </row>
    <row r="158" spans="1:16" x14ac:dyDescent="0.25">
      <c r="A158" s="259">
        <v>2018</v>
      </c>
      <c r="B158" s="259">
        <v>1976</v>
      </c>
      <c r="C158" s="260" t="str">
        <f t="shared" si="2"/>
        <v>2018_1976</v>
      </c>
      <c r="D158" s="261">
        <v>5.8402327552003773E-2</v>
      </c>
      <c r="E158" s="261">
        <v>0.12626259535246498</v>
      </c>
      <c r="F158" s="261">
        <v>0.79112268523163698</v>
      </c>
      <c r="G158" s="261">
        <v>8.6613001411925108</v>
      </c>
      <c r="H158" s="261">
        <v>1.9764865712008299</v>
      </c>
      <c r="I158" s="261">
        <v>12.2119920135131</v>
      </c>
      <c r="J158" s="261">
        <v>0.55175878116563404</v>
      </c>
      <c r="K158" s="261">
        <v>5.7975220871414199E-2</v>
      </c>
      <c r="L158" s="261">
        <v>2.0000005732018801E-3</v>
      </c>
      <c r="M158" s="261">
        <v>2.0000005732018801E-3</v>
      </c>
      <c r="N158" s="261">
        <v>1.5750004513964799E-2</v>
      </c>
      <c r="O158" s="261">
        <v>1.5750004513964799E-2</v>
      </c>
      <c r="P158" s="261">
        <v>0.57670686485661404</v>
      </c>
    </row>
    <row r="159" spans="1:16" x14ac:dyDescent="0.25">
      <c r="A159" s="259">
        <v>2018</v>
      </c>
      <c r="B159" s="259">
        <v>1977</v>
      </c>
      <c r="C159" s="260" t="str">
        <f t="shared" si="2"/>
        <v>2018_1977</v>
      </c>
      <c r="D159" s="261">
        <v>5.7781869659628587E-2</v>
      </c>
      <c r="E159" s="261">
        <v>0.12612394160674498</v>
      </c>
      <c r="F159" s="261">
        <v>0.77643715407875302</v>
      </c>
      <c r="G159" s="261">
        <v>8.6892310133049193</v>
      </c>
      <c r="H159" s="261">
        <v>2.0174034350449999</v>
      </c>
      <c r="I159" s="261">
        <v>12.0942586901559</v>
      </c>
      <c r="J159" s="261">
        <v>0.54151653818493495</v>
      </c>
      <c r="K159" s="261">
        <v>5.7792483548287102E-2</v>
      </c>
      <c r="L159" s="261">
        <v>2.0000005732018801E-3</v>
      </c>
      <c r="M159" s="261">
        <v>2.0000005732018801E-3</v>
      </c>
      <c r="N159" s="261">
        <v>1.5750004513964799E-2</v>
      </c>
      <c r="O159" s="261">
        <v>1.5750004513964799E-2</v>
      </c>
      <c r="P159" s="261">
        <v>0.56600151309760904</v>
      </c>
    </row>
    <row r="160" spans="1:16" x14ac:dyDescent="0.25">
      <c r="A160" s="259">
        <v>2018</v>
      </c>
      <c r="B160" s="259">
        <v>1978</v>
      </c>
      <c r="C160" s="260" t="str">
        <f t="shared" si="2"/>
        <v>2018_1978</v>
      </c>
      <c r="D160" s="261">
        <v>5.8608778009588143E-2</v>
      </c>
      <c r="E160" s="261">
        <v>9.8054616385142165E-2</v>
      </c>
      <c r="F160" s="261">
        <v>0.78948007900025396</v>
      </c>
      <c r="G160" s="261">
        <v>1.5815475336814999</v>
      </c>
      <c r="H160" s="261">
        <v>2.02153204655359</v>
      </c>
      <c r="I160" s="261">
        <v>4.54801173799114</v>
      </c>
      <c r="J160" s="261">
        <v>0.55061316566366203</v>
      </c>
      <c r="K160" s="261">
        <v>5.27107074213592E-2</v>
      </c>
      <c r="L160" s="261">
        <v>2.0000005732018801E-3</v>
      </c>
      <c r="M160" s="261">
        <v>2.0000005732018801E-3</v>
      </c>
      <c r="N160" s="261">
        <v>1.5750004513964799E-2</v>
      </c>
      <c r="O160" s="261">
        <v>1.5750004513964799E-2</v>
      </c>
      <c r="P160" s="261">
        <v>0.57550944970523699</v>
      </c>
    </row>
    <row r="161" spans="1:16" x14ac:dyDescent="0.25">
      <c r="A161" s="259">
        <v>2018</v>
      </c>
      <c r="B161" s="259">
        <v>1979</v>
      </c>
      <c r="C161" s="260" t="str">
        <f t="shared" si="2"/>
        <v>2018_1979</v>
      </c>
      <c r="D161" s="261">
        <v>5.7372526897668669E-2</v>
      </c>
      <c r="E161" s="261">
        <v>9.7833057095473783E-2</v>
      </c>
      <c r="F161" s="261">
        <v>0.76936382866435604</v>
      </c>
      <c r="G161" s="261">
        <v>1.5740032993389701</v>
      </c>
      <c r="H161" s="261">
        <v>2.03914032747414</v>
      </c>
      <c r="I161" s="261">
        <v>4.4818219650399298</v>
      </c>
      <c r="J161" s="261">
        <v>0.53658333441984196</v>
      </c>
      <c r="K161" s="261">
        <v>5.2738237298553203E-2</v>
      </c>
      <c r="L161" s="261">
        <v>2.0000005732018801E-3</v>
      </c>
      <c r="M161" s="261">
        <v>2.0000005732018801E-3</v>
      </c>
      <c r="N161" s="261">
        <v>1.5750004513964799E-2</v>
      </c>
      <c r="O161" s="261">
        <v>1.5750004513964799E-2</v>
      </c>
      <c r="P161" s="261">
        <v>0.560845251749025</v>
      </c>
    </row>
    <row r="162" spans="1:16" x14ac:dyDescent="0.25">
      <c r="A162" s="259">
        <v>2018</v>
      </c>
      <c r="B162" s="259">
        <v>1980</v>
      </c>
      <c r="C162" s="260" t="str">
        <f t="shared" si="2"/>
        <v>2018_1980</v>
      </c>
      <c r="D162" s="261">
        <v>5.7911520079141618E-2</v>
      </c>
      <c r="E162" s="261">
        <v>9.7462678914556677E-2</v>
      </c>
      <c r="F162" s="261">
        <v>0.34712611162499402</v>
      </c>
      <c r="G162" s="261">
        <v>1.79347961253259</v>
      </c>
      <c r="H162" s="261">
        <v>1.78227888914041</v>
      </c>
      <c r="I162" s="261">
        <v>4.5330238571255004</v>
      </c>
      <c r="J162" s="261">
        <v>0.27814367622973002</v>
      </c>
      <c r="K162" s="261">
        <v>5.24651827395149E-2</v>
      </c>
      <c r="L162" s="261">
        <v>2.0000005732018801E-3</v>
      </c>
      <c r="M162" s="261">
        <v>2.0000005732018801E-3</v>
      </c>
      <c r="N162" s="261">
        <v>1.5750004513964799E-2</v>
      </c>
      <c r="O162" s="261">
        <v>1.5750004513964799E-2</v>
      </c>
      <c r="P162" s="261">
        <v>0.29072009902455498</v>
      </c>
    </row>
    <row r="163" spans="1:16" x14ac:dyDescent="0.25">
      <c r="A163" s="259">
        <v>2018</v>
      </c>
      <c r="B163" s="259">
        <v>1981</v>
      </c>
      <c r="C163" s="260" t="str">
        <f t="shared" si="2"/>
        <v>2018_1981</v>
      </c>
      <c r="D163" s="261">
        <v>5.958329209606536E-2</v>
      </c>
      <c r="E163" s="261">
        <v>8.1054352995612533E-2</v>
      </c>
      <c r="F163" s="261">
        <v>0.36329018349050302</v>
      </c>
      <c r="G163" s="261">
        <v>1.51965172303548</v>
      </c>
      <c r="H163" s="261">
        <v>1.7185690164084499</v>
      </c>
      <c r="I163" s="261">
        <v>2.9936990105761199</v>
      </c>
      <c r="J163" s="261">
        <v>0.29109555227981299</v>
      </c>
      <c r="K163" s="261">
        <v>2.0593831786602498E-2</v>
      </c>
      <c r="L163" s="261">
        <v>2.0000005732018801E-3</v>
      </c>
      <c r="M163" s="261">
        <v>2.0000005732018801E-3</v>
      </c>
      <c r="N163" s="261">
        <v>1.5750004513964799E-2</v>
      </c>
      <c r="O163" s="261">
        <v>1.5750004513964799E-2</v>
      </c>
      <c r="P163" s="261">
        <v>0.30425760143652297</v>
      </c>
    </row>
    <row r="164" spans="1:16" x14ac:dyDescent="0.25">
      <c r="A164" s="259">
        <v>2018</v>
      </c>
      <c r="B164" s="259">
        <v>1982</v>
      </c>
      <c r="C164" s="260" t="str">
        <f t="shared" si="2"/>
        <v>2018_1982</v>
      </c>
      <c r="D164" s="261">
        <v>5.7339745304046348E-2</v>
      </c>
      <c r="E164" s="261">
        <v>8.0766230900966518E-2</v>
      </c>
      <c r="F164" s="261">
        <v>0.34266273666172098</v>
      </c>
      <c r="G164" s="261">
        <v>1.4671938751597999</v>
      </c>
      <c r="H164" s="261">
        <v>1.79573400427619</v>
      </c>
      <c r="I164" s="261">
        <v>2.9938986663632501</v>
      </c>
      <c r="J164" s="261">
        <v>0.27456728286979298</v>
      </c>
      <c r="K164" s="261">
        <v>2.04260164295028E-2</v>
      </c>
      <c r="L164" s="261">
        <v>2.0000005732018801E-3</v>
      </c>
      <c r="M164" s="261">
        <v>2.0000005732018801E-3</v>
      </c>
      <c r="N164" s="261">
        <v>1.5750004513964799E-2</v>
      </c>
      <c r="O164" s="261">
        <v>1.5750004513964799E-2</v>
      </c>
      <c r="P164" s="261">
        <v>0.28698199702689198</v>
      </c>
    </row>
    <row r="165" spans="1:16" x14ac:dyDescent="0.25">
      <c r="A165" s="259">
        <v>2018</v>
      </c>
      <c r="B165" s="259">
        <v>1983</v>
      </c>
      <c r="C165" s="260" t="str">
        <f t="shared" si="2"/>
        <v>2018_1983</v>
      </c>
      <c r="D165" s="261">
        <v>5.6501500571339389E-2</v>
      </c>
      <c r="E165" s="261">
        <v>7.9331605820884749E-2</v>
      </c>
      <c r="F165" s="261">
        <v>0.198578868684223</v>
      </c>
      <c r="G165" s="261">
        <v>1.1354589668017201</v>
      </c>
      <c r="H165" s="261">
        <v>1.5381922398499099</v>
      </c>
      <c r="I165" s="261">
        <v>2.2554708650887698</v>
      </c>
      <c r="J165" s="261">
        <v>0.25052760911411298</v>
      </c>
      <c r="K165" s="261">
        <v>1.92926308046459E-2</v>
      </c>
      <c r="L165" s="261">
        <v>2.0000005732018801E-3</v>
      </c>
      <c r="M165" s="261">
        <v>2.0000005732018801E-3</v>
      </c>
      <c r="N165" s="261">
        <v>1.5750004513964799E-2</v>
      </c>
      <c r="O165" s="261">
        <v>1.5750004513964799E-2</v>
      </c>
      <c r="P165" s="261">
        <v>0.26185535589845199</v>
      </c>
    </row>
    <row r="166" spans="1:16" x14ac:dyDescent="0.25">
      <c r="A166" s="259">
        <v>2018</v>
      </c>
      <c r="B166" s="259">
        <v>1984</v>
      </c>
      <c r="C166" s="260" t="str">
        <f t="shared" si="2"/>
        <v>2018_1984</v>
      </c>
      <c r="D166" s="261">
        <v>5.1552852427859425E-2</v>
      </c>
      <c r="E166" s="261">
        <v>8.1065032378780655E-2</v>
      </c>
      <c r="F166" s="261">
        <v>0.34088548731726598</v>
      </c>
      <c r="G166" s="261">
        <v>1.1850796116920099</v>
      </c>
      <c r="H166" s="261">
        <v>1.3041532321150999</v>
      </c>
      <c r="I166" s="261">
        <v>3.1014337077347598</v>
      </c>
      <c r="J166" s="261">
        <v>0.211324495778171</v>
      </c>
      <c r="K166" s="261">
        <v>2.0301816895278001E-2</v>
      </c>
      <c r="L166" s="261">
        <v>2.0000005732018801E-3</v>
      </c>
      <c r="M166" s="261">
        <v>2.0000005732018801E-3</v>
      </c>
      <c r="N166" s="261">
        <v>1.5750004513964799E-2</v>
      </c>
      <c r="O166" s="261">
        <v>1.5750004513964799E-2</v>
      </c>
      <c r="P166" s="261">
        <v>0.220879651738698</v>
      </c>
    </row>
    <row r="167" spans="1:16" x14ac:dyDescent="0.25">
      <c r="A167" s="259">
        <v>2018</v>
      </c>
      <c r="B167" s="259">
        <v>1985</v>
      </c>
      <c r="C167" s="260" t="str">
        <f t="shared" si="2"/>
        <v>2018_1985</v>
      </c>
      <c r="D167" s="261">
        <v>5.124558818458555E-2</v>
      </c>
      <c r="E167" s="261">
        <v>7.5578571855324087E-2</v>
      </c>
      <c r="F167" s="261">
        <v>0.337833362410419</v>
      </c>
      <c r="G167" s="261">
        <v>0.51804889851397495</v>
      </c>
      <c r="H167" s="261">
        <v>1.3068985449692401</v>
      </c>
      <c r="I167" s="261">
        <v>2.0496504952463699</v>
      </c>
      <c r="J167" s="261">
        <v>0.20943239775408801</v>
      </c>
      <c r="K167" s="261">
        <v>1.8080023368731098E-2</v>
      </c>
      <c r="L167" s="261">
        <v>2.0000005732018801E-3</v>
      </c>
      <c r="M167" s="261">
        <v>2.0000005732018801E-3</v>
      </c>
      <c r="N167" s="261">
        <v>1.5750004513964799E-2</v>
      </c>
      <c r="O167" s="261">
        <v>1.5750004513964799E-2</v>
      </c>
      <c r="P167" s="261">
        <v>0.21890200143802699</v>
      </c>
    </row>
    <row r="168" spans="1:16" x14ac:dyDescent="0.25">
      <c r="A168" s="259">
        <v>2018</v>
      </c>
      <c r="B168" s="259">
        <v>1986</v>
      </c>
      <c r="C168" s="260" t="str">
        <f t="shared" si="2"/>
        <v>2018_1986</v>
      </c>
      <c r="D168" s="261">
        <v>5.1524983336893641E-2</v>
      </c>
      <c r="E168" s="261">
        <v>6.9751429556401692E-2</v>
      </c>
      <c r="F168" s="261">
        <v>0.34057077231746502</v>
      </c>
      <c r="G168" s="261">
        <v>0.52165190540830197</v>
      </c>
      <c r="H168" s="261">
        <v>1.2972746747124599</v>
      </c>
      <c r="I168" s="261">
        <v>2.01847008539103</v>
      </c>
      <c r="J168" s="261">
        <v>0.21112939510324899</v>
      </c>
      <c r="K168" s="261">
        <v>1.8210755489885499E-2</v>
      </c>
      <c r="L168" s="261">
        <v>2.0000005732018801E-3</v>
      </c>
      <c r="M168" s="261">
        <v>2.0000005732018801E-3</v>
      </c>
      <c r="N168" s="261">
        <v>1.5750004513964799E-2</v>
      </c>
      <c r="O168" s="261">
        <v>1.5750004513964799E-2</v>
      </c>
      <c r="P168" s="261">
        <v>0.22067572947700201</v>
      </c>
    </row>
    <row r="169" spans="1:16" x14ac:dyDescent="0.25">
      <c r="A169" s="259">
        <v>2018</v>
      </c>
      <c r="B169" s="259">
        <v>1987</v>
      </c>
      <c r="C169" s="260" t="str">
        <f t="shared" si="2"/>
        <v>2018_1987</v>
      </c>
      <c r="D169" s="261">
        <v>5.1499378504867702E-2</v>
      </c>
      <c r="E169" s="261">
        <v>6.9651187059451627E-2</v>
      </c>
      <c r="F169" s="261">
        <v>0.34076403136655298</v>
      </c>
      <c r="G169" s="261">
        <v>0.52666965852370495</v>
      </c>
      <c r="H169" s="261">
        <v>1.28457274025498</v>
      </c>
      <c r="I169" s="261">
        <v>1.9824006753819501</v>
      </c>
      <c r="J169" s="261">
        <v>0.21124920182023299</v>
      </c>
      <c r="K169" s="261">
        <v>1.83576424684887E-2</v>
      </c>
      <c r="L169" s="261">
        <v>2.0000005732018801E-3</v>
      </c>
      <c r="M169" s="261">
        <v>2.0000005732018801E-3</v>
      </c>
      <c r="N169" s="261">
        <v>1.5750004513964799E-2</v>
      </c>
      <c r="O169" s="261">
        <v>1.5750004513964799E-2</v>
      </c>
      <c r="P169" s="261">
        <v>0.22080095332209401</v>
      </c>
    </row>
    <row r="170" spans="1:16" x14ac:dyDescent="0.25">
      <c r="A170" s="259">
        <v>2018</v>
      </c>
      <c r="B170" s="259">
        <v>1988</v>
      </c>
      <c r="C170" s="260" t="str">
        <f t="shared" si="2"/>
        <v>2018_1988</v>
      </c>
      <c r="D170" s="261">
        <v>5.2105319749205417E-2</v>
      </c>
      <c r="E170" s="261">
        <v>6.9705113200129426E-2</v>
      </c>
      <c r="F170" s="261">
        <v>0.34755530060454698</v>
      </c>
      <c r="G170" s="261">
        <v>0.52327346943710895</v>
      </c>
      <c r="H170" s="261">
        <v>1.27091363958361</v>
      </c>
      <c r="I170" s="261">
        <v>2.0017572133856301</v>
      </c>
      <c r="J170" s="261">
        <v>0.215459300521434</v>
      </c>
      <c r="K170" s="261">
        <v>1.8224702060381199E-2</v>
      </c>
      <c r="L170" s="261">
        <v>2.0000005732018801E-3</v>
      </c>
      <c r="M170" s="261">
        <v>2.0000005732018801E-3</v>
      </c>
      <c r="N170" s="261">
        <v>1.5750004513964799E-2</v>
      </c>
      <c r="O170" s="261">
        <v>1.5750004513964799E-2</v>
      </c>
      <c r="P170" s="261">
        <v>0.22520141400452801</v>
      </c>
    </row>
    <row r="171" spans="1:16" x14ac:dyDescent="0.25">
      <c r="A171" s="259">
        <v>2018</v>
      </c>
      <c r="B171" s="259">
        <v>1989</v>
      </c>
      <c r="C171" s="260" t="str">
        <f t="shared" si="2"/>
        <v>2018_1989</v>
      </c>
      <c r="D171" s="261">
        <v>5.0929391689631863E-2</v>
      </c>
      <c r="E171" s="261">
        <v>6.9830167910881993E-2</v>
      </c>
      <c r="F171" s="261">
        <v>0.33526081602302399</v>
      </c>
      <c r="G171" s="261">
        <v>0.52951744888138597</v>
      </c>
      <c r="H171" s="261">
        <v>1.30066557356288</v>
      </c>
      <c r="I171" s="261">
        <v>2.02148300579911</v>
      </c>
      <c r="J171" s="261">
        <v>0.20783760393502401</v>
      </c>
      <c r="K171" s="261">
        <v>1.8189906958168099E-2</v>
      </c>
      <c r="L171" s="261">
        <v>2.0000005732018801E-3</v>
      </c>
      <c r="M171" s="261">
        <v>2.0000005732018801E-3</v>
      </c>
      <c r="N171" s="261">
        <v>1.5750004513964799E-2</v>
      </c>
      <c r="O171" s="261">
        <v>1.5750004513964799E-2</v>
      </c>
      <c r="P171" s="261">
        <v>0.21723509811925701</v>
      </c>
    </row>
    <row r="172" spans="1:16" x14ac:dyDescent="0.25">
      <c r="A172" s="259">
        <v>2018</v>
      </c>
      <c r="B172" s="259">
        <v>1990</v>
      </c>
      <c r="C172" s="260" t="str">
        <f t="shared" si="2"/>
        <v>2018_1990</v>
      </c>
      <c r="D172" s="261">
        <v>5.2080008489904128E-2</v>
      </c>
      <c r="E172" s="261">
        <v>6.9688169725706947E-2</v>
      </c>
      <c r="F172" s="261">
        <v>0.34572930905544802</v>
      </c>
      <c r="G172" s="261">
        <v>0.52466825021105801</v>
      </c>
      <c r="H172" s="261">
        <v>1.2888030370217001</v>
      </c>
      <c r="I172" s="261">
        <v>1.9833022279703401</v>
      </c>
      <c r="J172" s="261">
        <v>0.21432731703206601</v>
      </c>
      <c r="K172" s="261">
        <v>1.8231510689201501E-2</v>
      </c>
      <c r="L172" s="261">
        <v>2.0000005732018801E-3</v>
      </c>
      <c r="M172" s="261">
        <v>2.0000005732018801E-3</v>
      </c>
      <c r="N172" s="261">
        <v>1.5750004513964799E-2</v>
      </c>
      <c r="O172" s="261">
        <v>1.5750004513964799E-2</v>
      </c>
      <c r="P172" s="261">
        <v>0.22401824724487199</v>
      </c>
    </row>
    <row r="173" spans="1:16" x14ac:dyDescent="0.25">
      <c r="A173" s="259">
        <v>2018</v>
      </c>
      <c r="B173" s="259">
        <v>1991</v>
      </c>
      <c r="C173" s="260" t="str">
        <f t="shared" si="2"/>
        <v>2018_1991</v>
      </c>
      <c r="D173" s="261">
        <v>5.1260276838090695E-2</v>
      </c>
      <c r="E173" s="261">
        <v>6.9664388162277616E-2</v>
      </c>
      <c r="F173" s="261">
        <v>0.33819230287178398</v>
      </c>
      <c r="G173" s="261">
        <v>0.52366294634876998</v>
      </c>
      <c r="H173" s="261">
        <v>1.3060959446703599</v>
      </c>
      <c r="I173" s="261">
        <v>1.9877507220686199</v>
      </c>
      <c r="J173" s="261">
        <v>0.209654915035798</v>
      </c>
      <c r="K173" s="261">
        <v>1.01818730117964E-2</v>
      </c>
      <c r="L173" s="261">
        <v>2.0000005732018801E-3</v>
      </c>
      <c r="M173" s="261">
        <v>2.0000005732018801E-3</v>
      </c>
      <c r="N173" s="261">
        <v>1.5750004513964799E-2</v>
      </c>
      <c r="O173" s="261">
        <v>1.5750004513964799E-2</v>
      </c>
      <c r="P173" s="261">
        <v>0.21913457996381</v>
      </c>
    </row>
    <row r="174" spans="1:16" x14ac:dyDescent="0.25">
      <c r="A174" s="259">
        <v>2018</v>
      </c>
      <c r="B174" s="259">
        <v>1992</v>
      </c>
      <c r="C174" s="260" t="str">
        <f t="shared" si="2"/>
        <v>2018_1992</v>
      </c>
      <c r="D174" s="261">
        <v>5.0932106921408475E-2</v>
      </c>
      <c r="E174" s="261">
        <v>6.963574937093267E-2</v>
      </c>
      <c r="F174" s="261">
        <v>0.33539961307160798</v>
      </c>
      <c r="G174" s="261">
        <v>0.52551266165048605</v>
      </c>
      <c r="H174" s="261">
        <v>1.3104726652572301</v>
      </c>
      <c r="I174" s="261">
        <v>1.9738332062485699</v>
      </c>
      <c r="J174" s="261">
        <v>0.20792364812698499</v>
      </c>
      <c r="K174" s="261">
        <v>1.02087062436283E-2</v>
      </c>
      <c r="L174" s="261">
        <v>2.0000005732018801E-3</v>
      </c>
      <c r="M174" s="261">
        <v>2.0000005732018801E-3</v>
      </c>
      <c r="N174" s="261">
        <v>1.5750004513964799E-2</v>
      </c>
      <c r="O174" s="261">
        <v>1.5750004513964799E-2</v>
      </c>
      <c r="P174" s="261">
        <v>0.217325032847764</v>
      </c>
    </row>
    <row r="175" spans="1:16" x14ac:dyDescent="0.25">
      <c r="A175" s="259">
        <v>2018</v>
      </c>
      <c r="B175" s="259">
        <v>1993</v>
      </c>
      <c r="C175" s="260" t="str">
        <f t="shared" si="2"/>
        <v>2018_1993</v>
      </c>
      <c r="D175" s="261">
        <v>4.6707464960157881E-2</v>
      </c>
      <c r="E175" s="261">
        <v>6.0016924942955054E-2</v>
      </c>
      <c r="F175" s="261">
        <v>8.8821376877802005E-2</v>
      </c>
      <c r="G175" s="261">
        <v>0.53230367865044204</v>
      </c>
      <c r="H175" s="261">
        <v>1.73086430033661</v>
      </c>
      <c r="I175" s="261">
        <v>1.9494283932777801</v>
      </c>
      <c r="J175" s="261">
        <v>5.2026594018875397E-2</v>
      </c>
      <c r="K175" s="261">
        <v>1.0336436435580401E-2</v>
      </c>
      <c r="L175" s="261">
        <v>2.0000005732018801E-3</v>
      </c>
      <c r="M175" s="261">
        <v>2.0000005732018801E-3</v>
      </c>
      <c r="N175" s="261">
        <v>1.5750004513964799E-2</v>
      </c>
      <c r="O175" s="261">
        <v>1.5750004513964799E-2</v>
      </c>
      <c r="P175" s="261">
        <v>5.43790057358172E-2</v>
      </c>
    </row>
    <row r="176" spans="1:16" x14ac:dyDescent="0.25">
      <c r="A176" s="259">
        <v>2018</v>
      </c>
      <c r="B176" s="259">
        <v>1994</v>
      </c>
      <c r="C176" s="260" t="str">
        <f t="shared" si="2"/>
        <v>2018_1994</v>
      </c>
      <c r="D176" s="261">
        <v>4.6377717692767183E-2</v>
      </c>
      <c r="E176" s="261">
        <v>5.9960099566319314E-2</v>
      </c>
      <c r="F176" s="261">
        <v>8.7877492193890794E-2</v>
      </c>
      <c r="G176" s="261">
        <v>0.53098486143923096</v>
      </c>
      <c r="H176" s="261">
        <v>1.72880963539198</v>
      </c>
      <c r="I176" s="261">
        <v>1.93916224727647</v>
      </c>
      <c r="J176" s="261">
        <v>5.14737191707626E-2</v>
      </c>
      <c r="K176" s="261">
        <v>1.03288568821274E-2</v>
      </c>
      <c r="L176" s="261">
        <v>2.0000005732018801E-3</v>
      </c>
      <c r="M176" s="261">
        <v>2.0000005732018801E-3</v>
      </c>
      <c r="N176" s="261">
        <v>1.5750004513964799E-2</v>
      </c>
      <c r="O176" s="261">
        <v>1.5750004513964799E-2</v>
      </c>
      <c r="P176" s="261">
        <v>5.3801132340418598E-2</v>
      </c>
    </row>
    <row r="177" spans="1:16" x14ac:dyDescent="0.25">
      <c r="A177" s="259">
        <v>2018</v>
      </c>
      <c r="B177" s="259">
        <v>1995</v>
      </c>
      <c r="C177" s="260" t="str">
        <f t="shared" si="2"/>
        <v>2018_1995</v>
      </c>
      <c r="D177" s="261">
        <v>4.6586978925077391E-2</v>
      </c>
      <c r="E177" s="261">
        <v>5.9253391275157996E-2</v>
      </c>
      <c r="F177" s="261">
        <v>8.8499276668716903E-2</v>
      </c>
      <c r="G177" s="261">
        <v>0.43411247146374898</v>
      </c>
      <c r="H177" s="261">
        <v>1.72271149367367</v>
      </c>
      <c r="I177" s="261">
        <v>1.66547230554276</v>
      </c>
      <c r="J177" s="261">
        <v>5.1837925734274003E-2</v>
      </c>
      <c r="K177" s="261">
        <v>1.0326387687438701E-2</v>
      </c>
      <c r="L177" s="261">
        <v>2.0000005732018801E-3</v>
      </c>
      <c r="M177" s="261">
        <v>2.0000005732018801E-3</v>
      </c>
      <c r="N177" s="261">
        <v>1.5750004513964799E-2</v>
      </c>
      <c r="O177" s="261">
        <v>1.5750004513964799E-2</v>
      </c>
      <c r="P177" s="261">
        <v>5.4181806708589297E-2</v>
      </c>
    </row>
    <row r="178" spans="1:16" x14ac:dyDescent="0.25">
      <c r="A178" s="259">
        <v>2018</v>
      </c>
      <c r="B178" s="259">
        <v>1996</v>
      </c>
      <c r="C178" s="260" t="str">
        <f t="shared" si="2"/>
        <v>2018_1996</v>
      </c>
      <c r="D178" s="261">
        <v>4.6253701517053034E-2</v>
      </c>
      <c r="E178" s="261">
        <v>5.8059287061231618E-2</v>
      </c>
      <c r="F178" s="261">
        <v>8.7587372061964902E-2</v>
      </c>
      <c r="G178" s="261">
        <v>0.17434965118780699</v>
      </c>
      <c r="H178" s="261">
        <v>1.7280604154469199</v>
      </c>
      <c r="I178" s="261">
        <v>1.2176023437171399</v>
      </c>
      <c r="J178" s="261">
        <v>5.1303783026435797E-2</v>
      </c>
      <c r="K178" s="261">
        <v>2.94549607307218E-3</v>
      </c>
      <c r="L178" s="261">
        <v>2.0000005732018801E-3</v>
      </c>
      <c r="M178" s="261">
        <v>2.0000005732018801E-3</v>
      </c>
      <c r="N178" s="261">
        <v>1.5750004513964799E-2</v>
      </c>
      <c r="O178" s="261">
        <v>1.5750004513964799E-2</v>
      </c>
      <c r="P178" s="261">
        <v>5.3623512437725798E-2</v>
      </c>
    </row>
    <row r="179" spans="1:16" x14ac:dyDescent="0.25">
      <c r="A179" s="259">
        <v>2018</v>
      </c>
      <c r="B179" s="259">
        <v>1997</v>
      </c>
      <c r="C179" s="260" t="str">
        <f t="shared" si="2"/>
        <v>2018_1997</v>
      </c>
      <c r="D179" s="261">
        <v>4.6533929860617648E-2</v>
      </c>
      <c r="E179" s="261">
        <v>5.8052255958013194E-2</v>
      </c>
      <c r="F179" s="261">
        <v>8.8442633649163493E-2</v>
      </c>
      <c r="G179" s="261">
        <v>0.17363431880515301</v>
      </c>
      <c r="H179" s="261">
        <v>1.7210388567428301</v>
      </c>
      <c r="I179" s="261">
        <v>1.2174054879390299</v>
      </c>
      <c r="J179" s="261">
        <v>5.1804747421958897E-2</v>
      </c>
      <c r="K179" s="261">
        <v>2.9496809125981798E-3</v>
      </c>
      <c r="L179" s="261">
        <v>2.0000005732018801E-3</v>
      </c>
      <c r="M179" s="261">
        <v>2.0000005732018801E-3</v>
      </c>
      <c r="N179" s="261">
        <v>1.5750004513964799E-2</v>
      </c>
      <c r="O179" s="261">
        <v>1.5750004513964799E-2</v>
      </c>
      <c r="P179" s="261">
        <v>5.4147128220217902E-2</v>
      </c>
    </row>
    <row r="180" spans="1:16" x14ac:dyDescent="0.25">
      <c r="A180" s="259">
        <v>2018</v>
      </c>
      <c r="B180" s="259">
        <v>1998</v>
      </c>
      <c r="C180" s="260" t="str">
        <f t="shared" si="2"/>
        <v>2018_1998</v>
      </c>
      <c r="D180" s="261">
        <v>4.6141128197816912E-2</v>
      </c>
      <c r="E180" s="261">
        <v>5.7996453219590183E-2</v>
      </c>
      <c r="F180" s="261">
        <v>8.7579656927037203E-2</v>
      </c>
      <c r="G180" s="261">
        <v>0.15101723979885501</v>
      </c>
      <c r="H180" s="261">
        <v>1.7261390182785199</v>
      </c>
      <c r="I180" s="261">
        <v>1.01923487775799</v>
      </c>
      <c r="J180" s="261">
        <v>5.1299263931970103E-2</v>
      </c>
      <c r="K180" s="261">
        <v>2.9631049721785302E-3</v>
      </c>
      <c r="L180" s="261">
        <v>2.0000005732018801E-3</v>
      </c>
      <c r="M180" s="261">
        <v>2.0000005732018801E-3</v>
      </c>
      <c r="N180" s="261">
        <v>1.5750004513964799E-2</v>
      </c>
      <c r="O180" s="261">
        <v>1.5750004513964799E-2</v>
      </c>
      <c r="P180" s="261">
        <v>5.3618789009861501E-2</v>
      </c>
    </row>
    <row r="181" spans="1:16" x14ac:dyDescent="0.25">
      <c r="A181" s="259">
        <v>2018</v>
      </c>
      <c r="B181" s="259">
        <v>1999</v>
      </c>
      <c r="C181" s="260" t="str">
        <f t="shared" si="2"/>
        <v>2018_1999</v>
      </c>
      <c r="D181" s="261">
        <v>4.6713701597396858E-2</v>
      </c>
      <c r="E181" s="261">
        <v>5.7932282213966776E-2</v>
      </c>
      <c r="F181" s="261">
        <v>8.9241975851009195E-2</v>
      </c>
      <c r="G181" s="261">
        <v>0.13162028763561801</v>
      </c>
      <c r="H181" s="261">
        <v>1.7113882269388601</v>
      </c>
      <c r="I181" s="261">
        <v>0.83675053122805298</v>
      </c>
      <c r="J181" s="261">
        <v>5.2272957369602503E-2</v>
      </c>
      <c r="K181" s="261">
        <v>2.9780278964756002E-3</v>
      </c>
      <c r="L181" s="261">
        <v>2.0000005732018801E-3</v>
      </c>
      <c r="M181" s="261">
        <v>2.0000005732018801E-3</v>
      </c>
      <c r="N181" s="261">
        <v>1.5750004513964799E-2</v>
      </c>
      <c r="O181" s="261">
        <v>1.5750004513964799E-2</v>
      </c>
      <c r="P181" s="261">
        <v>5.4636508544042901E-2</v>
      </c>
    </row>
    <row r="182" spans="1:16" x14ac:dyDescent="0.25">
      <c r="A182" s="259">
        <v>2018</v>
      </c>
      <c r="B182" s="259">
        <v>2000</v>
      </c>
      <c r="C182" s="260" t="str">
        <f t="shared" si="2"/>
        <v>2018_2000</v>
      </c>
      <c r="D182" s="261">
        <v>4.611337502165621E-2</v>
      </c>
      <c r="E182" s="261">
        <v>6.4652329821069485E-2</v>
      </c>
      <c r="F182" s="261">
        <v>8.7412371748759807E-2</v>
      </c>
      <c r="G182" s="261">
        <v>0.111782232365738</v>
      </c>
      <c r="H182" s="261">
        <v>1.7236411636987301</v>
      </c>
      <c r="I182" s="261">
        <v>0.65576377775818895</v>
      </c>
      <c r="J182" s="261">
        <v>5.1201277632257798E-2</v>
      </c>
      <c r="K182" s="261">
        <v>2.9885672973288899E-3</v>
      </c>
      <c r="L182" s="261">
        <v>2.0000005732018801E-3</v>
      </c>
      <c r="M182" s="261">
        <v>2.0000005732018801E-3</v>
      </c>
      <c r="N182" s="261">
        <v>1.5750004513964799E-2</v>
      </c>
      <c r="O182" s="261">
        <v>1.5750004513964799E-2</v>
      </c>
      <c r="P182" s="261">
        <v>5.3516372204483902E-2</v>
      </c>
    </row>
    <row r="183" spans="1:16" x14ac:dyDescent="0.25">
      <c r="A183" s="259">
        <v>2018</v>
      </c>
      <c r="B183" s="259">
        <v>2001</v>
      </c>
      <c r="C183" s="260" t="str">
        <f t="shared" si="2"/>
        <v>2018_2001</v>
      </c>
      <c r="D183" s="261">
        <v>4.641985157618863E-2</v>
      </c>
      <c r="E183" s="261">
        <v>6.4588181094315897E-2</v>
      </c>
      <c r="F183" s="261">
        <v>8.8227529215644196E-2</v>
      </c>
      <c r="G183" s="261">
        <v>9.1527265806634298E-2</v>
      </c>
      <c r="H183" s="261">
        <v>1.72407802884549</v>
      </c>
      <c r="I183" s="261">
        <v>0.480728214631926</v>
      </c>
      <c r="J183" s="261">
        <v>5.1678751277474899E-2</v>
      </c>
      <c r="K183" s="261">
        <v>2.9959832067473499E-3</v>
      </c>
      <c r="L183" s="261">
        <v>2.0000005732018801E-3</v>
      </c>
      <c r="M183" s="261">
        <v>2.0000005732018801E-3</v>
      </c>
      <c r="N183" s="261">
        <v>1.5750004513964799E-2</v>
      </c>
      <c r="O183" s="261">
        <v>1.5750004513964799E-2</v>
      </c>
      <c r="P183" s="261">
        <v>5.40154350891799E-2</v>
      </c>
    </row>
    <row r="184" spans="1:16" x14ac:dyDescent="0.25">
      <c r="A184" s="259">
        <v>2018</v>
      </c>
      <c r="B184" s="259">
        <v>2002</v>
      </c>
      <c r="C184" s="260" t="str">
        <f t="shared" si="2"/>
        <v>2018_2002</v>
      </c>
      <c r="D184" s="261">
        <v>4.611673840824991E-2</v>
      </c>
      <c r="E184" s="261">
        <v>6.4534870216197429E-2</v>
      </c>
      <c r="F184" s="261">
        <v>8.7273804693680401E-2</v>
      </c>
      <c r="G184" s="261">
        <v>8.7564270555042595E-2</v>
      </c>
      <c r="H184" s="261">
        <v>1.72182924496354</v>
      </c>
      <c r="I184" s="261">
        <v>0.46690514388240001</v>
      </c>
      <c r="J184" s="261">
        <v>5.1120112802659101E-2</v>
      </c>
      <c r="K184" s="261">
        <v>3.0012076612953502E-3</v>
      </c>
      <c r="L184" s="261">
        <v>2.0000005732018801E-3</v>
      </c>
      <c r="M184" s="261">
        <v>2.0000005732018801E-3</v>
      </c>
      <c r="N184" s="261">
        <v>1.5750004513964799E-2</v>
      </c>
      <c r="O184" s="261">
        <v>1.5750004513964799E-2</v>
      </c>
      <c r="P184" s="261">
        <v>5.3431537461454397E-2</v>
      </c>
    </row>
    <row r="185" spans="1:16" x14ac:dyDescent="0.25">
      <c r="A185" s="259">
        <v>2018</v>
      </c>
      <c r="B185" s="259">
        <v>2003</v>
      </c>
      <c r="C185" s="260" t="str">
        <f t="shared" si="2"/>
        <v>2018_2003</v>
      </c>
      <c r="D185" s="261">
        <v>4.6370565523168629E-2</v>
      </c>
      <c r="E185" s="261">
        <v>6.4518029346742001E-2</v>
      </c>
      <c r="F185" s="261">
        <v>8.8001329662561995E-2</v>
      </c>
      <c r="G185" s="261">
        <v>7.1175410549672399E-2</v>
      </c>
      <c r="H185" s="261">
        <v>1.7223680410242499</v>
      </c>
      <c r="I185" s="261">
        <v>0.39503800014860202</v>
      </c>
      <c r="J185" s="261">
        <v>5.1546256232597898E-2</v>
      </c>
      <c r="K185" s="261">
        <v>3.00344630478041E-3</v>
      </c>
      <c r="L185" s="261">
        <v>2.0000005732018801E-3</v>
      </c>
      <c r="M185" s="261">
        <v>2.0000005732018801E-3</v>
      </c>
      <c r="N185" s="261">
        <v>1.5750004513964799E-2</v>
      </c>
      <c r="O185" s="261">
        <v>1.5750004513964799E-2</v>
      </c>
      <c r="P185" s="261">
        <v>5.38769492063116E-2</v>
      </c>
    </row>
    <row r="186" spans="1:16" x14ac:dyDescent="0.25">
      <c r="A186" s="259">
        <v>2018</v>
      </c>
      <c r="B186" s="259">
        <v>2004</v>
      </c>
      <c r="C186" s="260" t="str">
        <f t="shared" si="2"/>
        <v>2018_2004</v>
      </c>
      <c r="D186" s="261">
        <v>5.3346321138177666E-2</v>
      </c>
      <c r="E186" s="261">
        <v>6.5633443614456666E-2</v>
      </c>
      <c r="F186" s="261">
        <v>8.8285315868065706E-2</v>
      </c>
      <c r="G186" s="261">
        <v>1.80486917363674E-2</v>
      </c>
      <c r="H186" s="261">
        <v>1.7209083041489299</v>
      </c>
      <c r="I186" s="261">
        <v>9.0658539170951902E-2</v>
      </c>
      <c r="J186" s="261">
        <v>5.1712599465950797E-2</v>
      </c>
      <c r="K186" s="261">
        <v>1.9971785848941999E-4</v>
      </c>
      <c r="L186" s="261">
        <v>2.0000005732018801E-3</v>
      </c>
      <c r="M186" s="261">
        <v>2.0000005732018801E-3</v>
      </c>
      <c r="N186" s="261">
        <v>1.5750004513964799E-2</v>
      </c>
      <c r="O186" s="261">
        <v>1.5750004513964799E-2</v>
      </c>
      <c r="P186" s="261">
        <v>5.4050813742539498E-2</v>
      </c>
    </row>
    <row r="187" spans="1:16" x14ac:dyDescent="0.25">
      <c r="A187" s="259">
        <v>2018</v>
      </c>
      <c r="B187" s="259">
        <v>2005</v>
      </c>
      <c r="C187" s="260" t="str">
        <f t="shared" si="2"/>
        <v>2018_2005</v>
      </c>
      <c r="D187" s="261">
        <v>5.2101223068456701E-2</v>
      </c>
      <c r="E187" s="261">
        <v>6.3988310579089949E-2</v>
      </c>
      <c r="F187" s="261">
        <v>8.83106541206235E-2</v>
      </c>
      <c r="G187" s="261">
        <v>1.5715525231856702E-2</v>
      </c>
      <c r="H187" s="261">
        <v>1.7199370945274399</v>
      </c>
      <c r="I187" s="261">
        <v>7.5280304015815105E-2</v>
      </c>
      <c r="J187" s="261">
        <v>5.1727441196909099E-2</v>
      </c>
      <c r="K187" s="261">
        <v>1.9883416250681001E-4</v>
      </c>
      <c r="L187" s="261">
        <v>2.0000005732018801E-3</v>
      </c>
      <c r="M187" s="261">
        <v>2.0000005732018801E-3</v>
      </c>
      <c r="N187" s="261">
        <v>1.5750004513964799E-2</v>
      </c>
      <c r="O187" s="261">
        <v>1.5750004513964799E-2</v>
      </c>
      <c r="P187" s="261">
        <v>5.4066326550712598E-2</v>
      </c>
    </row>
    <row r="188" spans="1:16" x14ac:dyDescent="0.25">
      <c r="A188" s="259">
        <v>2018</v>
      </c>
      <c r="B188" s="259">
        <v>2006</v>
      </c>
      <c r="C188" s="260" t="str">
        <f t="shared" si="2"/>
        <v>2018_2006</v>
      </c>
      <c r="D188" s="261">
        <v>5.0993484635149203E-2</v>
      </c>
      <c r="E188" s="261">
        <v>6.1667857273310069E-2</v>
      </c>
      <c r="F188" s="261">
        <v>8.8004959707517205E-2</v>
      </c>
      <c r="G188" s="261">
        <v>4.1841000353446496E-3</v>
      </c>
      <c r="H188" s="261">
        <v>1.7227195508670401</v>
      </c>
      <c r="I188" s="261">
        <v>1.54664348562635E-2</v>
      </c>
      <c r="J188" s="261">
        <v>5.1548382509872599E-2</v>
      </c>
      <c r="K188" s="261">
        <v>1.9961338437901699E-4</v>
      </c>
      <c r="L188" s="261">
        <v>2.0000005732018801E-3</v>
      </c>
      <c r="M188" s="261">
        <v>2.0000005732018801E-3</v>
      </c>
      <c r="N188" s="261">
        <v>1.5750004513964799E-2</v>
      </c>
      <c r="O188" s="261">
        <v>1.5750004513964799E-2</v>
      </c>
      <c r="P188" s="261">
        <v>5.3879171624409403E-2</v>
      </c>
    </row>
    <row r="189" spans="1:16" x14ac:dyDescent="0.25">
      <c r="A189" s="259">
        <v>2018</v>
      </c>
      <c r="B189" s="259">
        <v>2007</v>
      </c>
      <c r="C189" s="260" t="str">
        <f t="shared" si="2"/>
        <v>2018_2007</v>
      </c>
      <c r="D189" s="261">
        <v>5.0369072530714404E-2</v>
      </c>
      <c r="E189" s="261">
        <v>6.1719314425069144E-2</v>
      </c>
      <c r="F189" s="261">
        <v>1.4584770825409901E-2</v>
      </c>
      <c r="G189" s="261">
        <v>7.4499990742000997E-3</v>
      </c>
      <c r="H189" s="261">
        <v>3.2359808689376698E-2</v>
      </c>
      <c r="I189" s="261">
        <v>2.9619181546976601E-2</v>
      </c>
      <c r="J189" s="261">
        <v>5.0050661444778497E-3</v>
      </c>
      <c r="K189" s="261">
        <v>1.98908838427865E-4</v>
      </c>
      <c r="L189" s="261">
        <v>2.0000005732018801E-3</v>
      </c>
      <c r="M189" s="261">
        <v>2.0000005732018801E-3</v>
      </c>
      <c r="N189" s="261">
        <v>1.5750004513964799E-2</v>
      </c>
      <c r="O189" s="261">
        <v>1.5750004513964799E-2</v>
      </c>
      <c r="P189" s="261">
        <v>5.2313730258790603E-3</v>
      </c>
    </row>
    <row r="190" spans="1:16" x14ac:dyDescent="0.25">
      <c r="A190" s="259">
        <v>2018</v>
      </c>
      <c r="B190" s="259">
        <v>2008</v>
      </c>
      <c r="C190" s="260" t="str">
        <f t="shared" si="2"/>
        <v>2018_2008</v>
      </c>
      <c r="D190" s="261">
        <v>4.883200024361397E-2</v>
      </c>
      <c r="E190" s="261">
        <v>5.9915388316815268E-2</v>
      </c>
      <c r="F190" s="261">
        <v>1.4188435203255099E-2</v>
      </c>
      <c r="G190" s="261">
        <v>7.4805051282530602E-3</v>
      </c>
      <c r="H190" s="261">
        <v>3.1954493735466001E-2</v>
      </c>
      <c r="I190" s="261">
        <v>2.9031496035984102E-2</v>
      </c>
      <c r="J190" s="261">
        <v>4.8525213818017996E-3</v>
      </c>
      <c r="K190" s="261">
        <v>2.2709173965676001E-4</v>
      </c>
      <c r="L190" s="261">
        <v>2.0000005732018801E-3</v>
      </c>
      <c r="M190" s="261">
        <v>2.0000005732018801E-3</v>
      </c>
      <c r="N190" s="261">
        <v>1.5750004513964799E-2</v>
      </c>
      <c r="O190" s="261">
        <v>1.5750004513964799E-2</v>
      </c>
      <c r="P190" s="261">
        <v>5.0719308659421501E-3</v>
      </c>
    </row>
    <row r="191" spans="1:16" x14ac:dyDescent="0.25">
      <c r="A191" s="259">
        <v>2018</v>
      </c>
      <c r="B191" s="259">
        <v>2009</v>
      </c>
      <c r="C191" s="260" t="str">
        <f t="shared" si="2"/>
        <v>2018_2009</v>
      </c>
      <c r="D191" s="261">
        <v>4.6449005943216971E-2</v>
      </c>
      <c r="E191" s="261">
        <v>5.6503356024608056E-2</v>
      </c>
      <c r="F191" s="261">
        <v>1.48739435205899E-2</v>
      </c>
      <c r="G191" s="261">
        <v>7.6258888365450597E-3</v>
      </c>
      <c r="H191" s="261">
        <v>3.19716107619415E-2</v>
      </c>
      <c r="I191" s="261">
        <v>2.8653098732661499E-2</v>
      </c>
      <c r="J191" s="261">
        <v>4.7485993780872699E-3</v>
      </c>
      <c r="K191" s="261">
        <v>2.54812761487153E-4</v>
      </c>
      <c r="L191" s="261">
        <v>2.0000005732018801E-3</v>
      </c>
      <c r="M191" s="261">
        <v>2.0000005732018801E-3</v>
      </c>
      <c r="N191" s="261">
        <v>1.5750004513964799E-2</v>
      </c>
      <c r="O191" s="261">
        <v>1.5750004513964799E-2</v>
      </c>
      <c r="P191" s="261">
        <v>4.9633099703667201E-3</v>
      </c>
    </row>
    <row r="192" spans="1:16" x14ac:dyDescent="0.25">
      <c r="A192" s="259">
        <v>2018</v>
      </c>
      <c r="B192" s="259">
        <v>2010</v>
      </c>
      <c r="C192" s="260" t="str">
        <f t="shared" si="2"/>
        <v>2018_2010</v>
      </c>
      <c r="D192" s="261">
        <v>4.5963343549173453E-2</v>
      </c>
      <c r="E192" s="261">
        <v>5.5866786736084105E-2</v>
      </c>
      <c r="F192" s="261">
        <v>1.4307707309790099E-2</v>
      </c>
      <c r="G192" s="261">
        <v>6.4238294148332101E-3</v>
      </c>
      <c r="H192" s="261">
        <v>3.1413809937562501E-2</v>
      </c>
      <c r="I192" s="261">
        <v>2.6622488743357601E-2</v>
      </c>
      <c r="J192" s="261">
        <v>4.5637453878999302E-3</v>
      </c>
      <c r="K192" s="261">
        <v>3.0972777506300199E-4</v>
      </c>
      <c r="L192" s="261">
        <v>2.0000005732018801E-3</v>
      </c>
      <c r="M192" s="261">
        <v>2.0000005732018801E-3</v>
      </c>
      <c r="N192" s="261">
        <v>1.5750004513964799E-2</v>
      </c>
      <c r="O192" s="261">
        <v>1.5750004513964799E-2</v>
      </c>
      <c r="P192" s="261">
        <v>4.7700977030205299E-3</v>
      </c>
    </row>
    <row r="193" spans="1:16" x14ac:dyDescent="0.25">
      <c r="A193" s="259">
        <v>2018</v>
      </c>
      <c r="B193" s="259">
        <v>2011</v>
      </c>
      <c r="C193" s="260" t="str">
        <f t="shared" si="2"/>
        <v>2018_2011</v>
      </c>
      <c r="D193" s="261">
        <v>4.4387092768295285E-2</v>
      </c>
      <c r="E193" s="261">
        <v>5.4064263503763393E-2</v>
      </c>
      <c r="F193" s="261">
        <v>1.3533467442671501E-2</v>
      </c>
      <c r="G193" s="261">
        <v>6.4800969081609599E-3</v>
      </c>
      <c r="H193" s="261">
        <v>3.0545173891796201E-2</v>
      </c>
      <c r="I193" s="261">
        <v>2.63842849574966E-2</v>
      </c>
      <c r="J193" s="261">
        <v>4.3349143217371799E-3</v>
      </c>
      <c r="K193" s="261">
        <v>4.2042278040801501E-4</v>
      </c>
      <c r="L193" s="261">
        <v>2.0000005732018801E-3</v>
      </c>
      <c r="M193" s="261">
        <v>2.0000005732018801E-3</v>
      </c>
      <c r="N193" s="261">
        <v>1.5750004513964799E-2</v>
      </c>
      <c r="O193" s="261">
        <v>1.5750004513964799E-2</v>
      </c>
      <c r="P193" s="261">
        <v>4.5309199114687204E-3</v>
      </c>
    </row>
    <row r="194" spans="1:16" x14ac:dyDescent="0.25">
      <c r="A194" s="259">
        <v>2018</v>
      </c>
      <c r="B194" s="259">
        <v>2012</v>
      </c>
      <c r="C194" s="260" t="str">
        <f t="shared" si="2"/>
        <v>2018_2012</v>
      </c>
      <c r="D194" s="261">
        <v>4.3112069536577376E-2</v>
      </c>
      <c r="E194" s="261">
        <v>5.2697580716718088E-2</v>
      </c>
      <c r="F194" s="261">
        <v>1.28201409929527E-2</v>
      </c>
      <c r="G194" s="261">
        <v>5.8801872915693098E-3</v>
      </c>
      <c r="H194" s="261">
        <v>2.96241149176961E-2</v>
      </c>
      <c r="I194" s="261">
        <v>2.5124169521786699E-2</v>
      </c>
      <c r="J194" s="261">
        <v>4.0851012175851598E-3</v>
      </c>
      <c r="K194" s="261">
        <v>6.1474425004314404E-4</v>
      </c>
      <c r="L194" s="261">
        <v>2.0000005732018801E-3</v>
      </c>
      <c r="M194" s="261">
        <v>2.0000005732018801E-3</v>
      </c>
      <c r="N194" s="261">
        <v>1.5750004513964799E-2</v>
      </c>
      <c r="O194" s="261">
        <v>1.5750004513964799E-2</v>
      </c>
      <c r="P194" s="261">
        <v>4.2698113672761896E-3</v>
      </c>
    </row>
    <row r="195" spans="1:16" x14ac:dyDescent="0.25">
      <c r="A195" s="259">
        <v>2018</v>
      </c>
      <c r="B195" s="259">
        <v>2013</v>
      </c>
      <c r="C195" s="260" t="str">
        <f t="shared" si="2"/>
        <v>2018_2013</v>
      </c>
      <c r="D195" s="261">
        <v>4.1961495121743402E-2</v>
      </c>
      <c r="E195" s="261">
        <v>5.0933549442502245E-2</v>
      </c>
      <c r="F195" s="261">
        <v>1.2671251723778899E-2</v>
      </c>
      <c r="G195" s="261">
        <v>6.6342244100003403E-3</v>
      </c>
      <c r="H195" s="261">
        <v>2.96593748960324E-2</v>
      </c>
      <c r="I195" s="261">
        <v>2.6062428501878499E-2</v>
      </c>
      <c r="J195" s="261">
        <v>3.9368351169607003E-3</v>
      </c>
      <c r="K195" s="261">
        <v>9.1897294916355797E-4</v>
      </c>
      <c r="L195" s="261">
        <v>2.0000005732018801E-3</v>
      </c>
      <c r="M195" s="261">
        <v>2.0000005732018801E-3</v>
      </c>
      <c r="N195" s="261">
        <v>1.5750004513964799E-2</v>
      </c>
      <c r="O195" s="261">
        <v>1.5750004513964799E-2</v>
      </c>
      <c r="P195" s="261">
        <v>4.1148413315025599E-3</v>
      </c>
    </row>
    <row r="196" spans="1:16" x14ac:dyDescent="0.25">
      <c r="A196" s="259">
        <v>2018</v>
      </c>
      <c r="B196" s="259">
        <v>2014</v>
      </c>
      <c r="C196" s="260" t="str">
        <f t="shared" si="2"/>
        <v>2018_2014</v>
      </c>
      <c r="D196" s="261">
        <v>4.1576000706988268E-2</v>
      </c>
      <c r="E196" s="261">
        <v>5.0597445463145985E-2</v>
      </c>
      <c r="F196" s="261">
        <v>1.19671254567654E-2</v>
      </c>
      <c r="G196" s="261">
        <v>6.5853535904913203E-3</v>
      </c>
      <c r="H196" s="261">
        <v>2.8787311616526399E-2</v>
      </c>
      <c r="I196" s="261">
        <v>2.5821819795523799E-2</v>
      </c>
      <c r="J196" s="261">
        <v>3.67885119057797E-3</v>
      </c>
      <c r="K196" s="261">
        <v>1.28181177784017E-3</v>
      </c>
      <c r="L196" s="261">
        <v>2.0000005732018801E-3</v>
      </c>
      <c r="M196" s="261">
        <v>2.0000005732018801E-3</v>
      </c>
      <c r="N196" s="261">
        <v>1.5750004513964799E-2</v>
      </c>
      <c r="O196" s="261">
        <v>1.5750004513964799E-2</v>
      </c>
      <c r="P196" s="261">
        <v>3.8451925167555202E-3</v>
      </c>
    </row>
    <row r="197" spans="1:16" x14ac:dyDescent="0.25">
      <c r="A197" s="259">
        <v>2018</v>
      </c>
      <c r="B197" s="259">
        <v>2015</v>
      </c>
      <c r="C197" s="260" t="str">
        <f t="shared" si="2"/>
        <v>2018_2015</v>
      </c>
      <c r="D197" s="261">
        <v>4.0419288865841785E-2</v>
      </c>
      <c r="E197" s="261">
        <v>4.9430211703914109E-2</v>
      </c>
      <c r="F197" s="261">
        <v>1.1156775548983699E-2</v>
      </c>
      <c r="G197" s="261">
        <v>6.3020689735030604E-3</v>
      </c>
      <c r="H197" s="261">
        <v>2.7819305387556802E-2</v>
      </c>
      <c r="I197" s="261">
        <v>2.5122169458689201E-2</v>
      </c>
      <c r="J197" s="261">
        <v>3.41010946099437E-3</v>
      </c>
      <c r="K197" s="261">
        <v>1.6206165189133E-3</v>
      </c>
      <c r="L197" s="261">
        <v>2.0000005732018801E-3</v>
      </c>
      <c r="M197" s="261">
        <v>2.0000005732018801E-3</v>
      </c>
      <c r="N197" s="261">
        <v>1.5750004513964799E-2</v>
      </c>
      <c r="O197" s="261">
        <v>1.5750004513964799E-2</v>
      </c>
      <c r="P197" s="261">
        <v>3.5642994786839201E-3</v>
      </c>
    </row>
    <row r="198" spans="1:16" x14ac:dyDescent="0.25">
      <c r="A198" s="259">
        <v>2018</v>
      </c>
      <c r="B198" s="259">
        <v>2016</v>
      </c>
      <c r="C198" s="260" t="str">
        <f t="shared" si="2"/>
        <v>2018_2016</v>
      </c>
      <c r="D198" s="261">
        <v>3.8868450920370001E-2</v>
      </c>
      <c r="E198" s="261">
        <v>4.7521216581528553E-2</v>
      </c>
      <c r="F198" s="261">
        <v>1.06021261976884E-2</v>
      </c>
      <c r="G198" s="261">
        <v>6.02234839784304E-3</v>
      </c>
      <c r="H198" s="261">
        <v>2.7242080604952298E-2</v>
      </c>
      <c r="I198" s="261">
        <v>2.40304836912714E-2</v>
      </c>
      <c r="J198" s="261">
        <v>3.1701809026497699E-3</v>
      </c>
      <c r="K198" s="261">
        <v>1.8889312212205199E-3</v>
      </c>
      <c r="L198" s="261">
        <v>2.0000005732018801E-3</v>
      </c>
      <c r="M198" s="261">
        <v>2.0000005732018801E-3</v>
      </c>
      <c r="N198" s="261">
        <v>1.5750004513964799E-2</v>
      </c>
      <c r="O198" s="261">
        <v>1.5750004513964799E-2</v>
      </c>
      <c r="P198" s="261">
        <v>3.3135224155981802E-3</v>
      </c>
    </row>
    <row r="199" spans="1:16" x14ac:dyDescent="0.25">
      <c r="A199" s="259">
        <v>2018</v>
      </c>
      <c r="B199" s="259">
        <v>2017</v>
      </c>
      <c r="C199" s="260" t="str">
        <f t="shared" si="2"/>
        <v>2018_2017</v>
      </c>
      <c r="D199" s="261">
        <v>3.7634979376236777E-2</v>
      </c>
      <c r="E199" s="261">
        <v>4.5608497399413646E-2</v>
      </c>
      <c r="F199" s="261">
        <v>1.05720466427852E-2</v>
      </c>
      <c r="G199" s="261">
        <v>5.9141172162139096E-3</v>
      </c>
      <c r="H199" s="261">
        <v>2.74974778879646E-2</v>
      </c>
      <c r="I199" s="261">
        <v>2.3680650966958899E-2</v>
      </c>
      <c r="J199" s="261">
        <v>2.9868832711889802E-3</v>
      </c>
      <c r="K199" s="261">
        <v>2.0513106076557098E-3</v>
      </c>
      <c r="L199" s="261">
        <v>2.0000005732018801E-3</v>
      </c>
      <c r="M199" s="261">
        <v>2.0000005732018801E-3</v>
      </c>
      <c r="N199" s="261">
        <v>1.5750004513964799E-2</v>
      </c>
      <c r="O199" s="261">
        <v>1.5750004513964799E-2</v>
      </c>
      <c r="P199" s="261">
        <v>3.1219368786139299E-3</v>
      </c>
    </row>
    <row r="200" spans="1:16" x14ac:dyDescent="0.25">
      <c r="A200" s="259">
        <v>2018</v>
      </c>
      <c r="B200" s="259">
        <v>2018</v>
      </c>
      <c r="C200" s="260" t="str">
        <f t="shared" si="2"/>
        <v>2018_2018</v>
      </c>
      <c r="D200" s="261">
        <v>3.6059020364762238E-2</v>
      </c>
      <c r="E200" s="261">
        <v>4.3652011396210187E-2</v>
      </c>
      <c r="F200" s="261">
        <v>9.9462859861859706E-3</v>
      </c>
      <c r="G200" s="261">
        <v>5.5337205335084403E-3</v>
      </c>
      <c r="H200" s="261">
        <v>2.68656006954671E-2</v>
      </c>
      <c r="I200" s="261">
        <v>2.2403318116386701E-2</v>
      </c>
      <c r="J200" s="261">
        <v>2.71741535476785E-3</v>
      </c>
      <c r="K200" s="261">
        <v>2.1465654296993699E-3</v>
      </c>
      <c r="L200" s="261">
        <v>2.0000005732018801E-3</v>
      </c>
      <c r="M200" s="261">
        <v>2.0000005732018801E-3</v>
      </c>
      <c r="N200" s="261">
        <v>1.5750004513964799E-2</v>
      </c>
      <c r="O200" s="261">
        <v>1.5750004513964799E-2</v>
      </c>
      <c r="P200" s="261">
        <v>2.8402848187584098E-3</v>
      </c>
    </row>
    <row r="201" spans="1:16" x14ac:dyDescent="0.25">
      <c r="A201" s="259">
        <v>2019</v>
      </c>
      <c r="B201" s="259">
        <v>1975</v>
      </c>
      <c r="C201" s="260" t="str">
        <f t="shared" si="2"/>
        <v>2019_1975</v>
      </c>
      <c r="D201" s="261">
        <v>5.731236640129321E-2</v>
      </c>
      <c r="E201" s="261">
        <v>7.8024867136294793E-2</v>
      </c>
      <c r="F201" s="261">
        <v>0.77357257626780396</v>
      </c>
      <c r="G201" s="261">
        <v>6.7041910172404098</v>
      </c>
      <c r="H201" s="261">
        <v>1.9610516580897199</v>
      </c>
      <c r="I201" s="261">
        <v>5.9552031525157503</v>
      </c>
      <c r="J201" s="261">
        <v>0.53951867364252104</v>
      </c>
      <c r="K201" s="261">
        <v>5.7847131523819803E-2</v>
      </c>
      <c r="L201" s="261">
        <v>2.0000005732018801E-3</v>
      </c>
      <c r="M201" s="261">
        <v>2.0000005732018801E-3</v>
      </c>
      <c r="N201" s="261">
        <v>1.5750004513964799E-2</v>
      </c>
      <c r="O201" s="261">
        <v>1.5750004513964799E-2</v>
      </c>
      <c r="P201" s="261">
        <v>0.56391331398597899</v>
      </c>
    </row>
    <row r="202" spans="1:16" x14ac:dyDescent="0.25">
      <c r="A202" s="259">
        <v>2019</v>
      </c>
      <c r="B202" s="259">
        <v>1976</v>
      </c>
      <c r="C202" s="260" t="str">
        <f t="shared" si="2"/>
        <v>2019_1976</v>
      </c>
      <c r="D202" s="261">
        <v>5.830100664532642E-2</v>
      </c>
      <c r="E202" s="261">
        <v>0.12632000010848279</v>
      </c>
      <c r="F202" s="261">
        <v>0.78963208205443403</v>
      </c>
      <c r="G202" s="261">
        <v>8.6468247496258002</v>
      </c>
      <c r="H202" s="261">
        <v>1.9778394526373499</v>
      </c>
      <c r="I202" s="261">
        <v>12.213057696989001</v>
      </c>
      <c r="J202" s="261">
        <v>0.55071917832323303</v>
      </c>
      <c r="K202" s="261">
        <v>5.78881734078723E-2</v>
      </c>
      <c r="L202" s="261">
        <v>2.0000005732018801E-3</v>
      </c>
      <c r="M202" s="261">
        <v>2.0000005732018801E-3</v>
      </c>
      <c r="N202" s="261">
        <v>1.5750004513964799E-2</v>
      </c>
      <c r="O202" s="261">
        <v>1.5750004513964799E-2</v>
      </c>
      <c r="P202" s="261">
        <v>0.57562025578684906</v>
      </c>
    </row>
    <row r="203" spans="1:16" x14ac:dyDescent="0.25">
      <c r="A203" s="259">
        <v>2019</v>
      </c>
      <c r="B203" s="259">
        <v>1977</v>
      </c>
      <c r="C203" s="260" t="str">
        <f t="shared" si="2"/>
        <v>2019_1977</v>
      </c>
      <c r="D203" s="261">
        <v>5.7703413555277847E-2</v>
      </c>
      <c r="E203" s="261">
        <v>0.12620862472398742</v>
      </c>
      <c r="F203" s="261">
        <v>0.77549051336909502</v>
      </c>
      <c r="G203" s="261">
        <v>8.6758033363415592</v>
      </c>
      <c r="H203" s="261">
        <v>2.0169102624172499</v>
      </c>
      <c r="I203" s="261">
        <v>12.0946330018359</v>
      </c>
      <c r="J203" s="261">
        <v>0.54085631527145706</v>
      </c>
      <c r="K203" s="261">
        <v>5.7714072200427603E-2</v>
      </c>
      <c r="L203" s="261">
        <v>2.0000005732018801E-3</v>
      </c>
      <c r="M203" s="261">
        <v>2.0000005732018801E-3</v>
      </c>
      <c r="N203" s="261">
        <v>1.5750004513964799E-2</v>
      </c>
      <c r="O203" s="261">
        <v>1.5750004513964799E-2</v>
      </c>
      <c r="P203" s="261">
        <v>0.56531143783367899</v>
      </c>
    </row>
    <row r="204" spans="1:16" x14ac:dyDescent="0.25">
      <c r="A204" s="259">
        <v>2019</v>
      </c>
      <c r="B204" s="259">
        <v>1978</v>
      </c>
      <c r="C204" s="260" t="str">
        <f t="shared" si="2"/>
        <v>2019_1978</v>
      </c>
      <c r="D204" s="261">
        <v>5.856105117887505E-2</v>
      </c>
      <c r="E204" s="261">
        <v>9.812227108765996E-2</v>
      </c>
      <c r="F204" s="261">
        <v>0.78895906575777197</v>
      </c>
      <c r="G204" s="261">
        <v>1.57890415281596</v>
      </c>
      <c r="H204" s="261">
        <v>2.02147578843228</v>
      </c>
      <c r="I204" s="261">
        <v>4.5480983865964104</v>
      </c>
      <c r="J204" s="261">
        <v>0.55024979138934405</v>
      </c>
      <c r="K204" s="261">
        <v>5.2633335009298197E-2</v>
      </c>
      <c r="L204" s="261">
        <v>2.0000005732018801E-3</v>
      </c>
      <c r="M204" s="261">
        <v>2.0000005732018801E-3</v>
      </c>
      <c r="N204" s="261">
        <v>1.5750004513964799E-2</v>
      </c>
      <c r="O204" s="261">
        <v>1.5750004513964799E-2</v>
      </c>
      <c r="P204" s="261">
        <v>0.57512964525868304</v>
      </c>
    </row>
    <row r="205" spans="1:16" x14ac:dyDescent="0.25">
      <c r="A205" s="259">
        <v>2019</v>
      </c>
      <c r="B205" s="259">
        <v>1979</v>
      </c>
      <c r="C205" s="260" t="str">
        <f t="shared" si="2"/>
        <v>2019_1979</v>
      </c>
      <c r="D205" s="261">
        <v>5.7368548769315103E-2</v>
      </c>
      <c r="E205" s="261">
        <v>9.7915244314852684E-2</v>
      </c>
      <c r="F205" s="261">
        <v>0.76952216837041099</v>
      </c>
      <c r="G205" s="261">
        <v>1.57161192955157</v>
      </c>
      <c r="H205" s="261">
        <v>2.0393615584707101</v>
      </c>
      <c r="I205" s="261">
        <v>4.4812238947979397</v>
      </c>
      <c r="J205" s="261">
        <v>0.53669376649928302</v>
      </c>
      <c r="K205" s="261">
        <v>5.2677710148104698E-2</v>
      </c>
      <c r="L205" s="261">
        <v>2.0000005732018801E-3</v>
      </c>
      <c r="M205" s="261">
        <v>2.0000005732018801E-3</v>
      </c>
      <c r="N205" s="261">
        <v>1.5750004513964799E-2</v>
      </c>
      <c r="O205" s="261">
        <v>1.5750004513964799E-2</v>
      </c>
      <c r="P205" s="261">
        <v>0.56096067707706398</v>
      </c>
    </row>
    <row r="206" spans="1:16" x14ac:dyDescent="0.25">
      <c r="A206" s="259">
        <v>2019</v>
      </c>
      <c r="B206" s="259">
        <v>1980</v>
      </c>
      <c r="C206" s="260" t="str">
        <f t="shared" si="2"/>
        <v>2019_1980</v>
      </c>
      <c r="D206" s="261">
        <v>5.7834522631079327E-2</v>
      </c>
      <c r="E206" s="261">
        <v>9.7531860625552691E-2</v>
      </c>
      <c r="F206" s="261">
        <v>0.346633844112051</v>
      </c>
      <c r="G206" s="261">
        <v>1.79051662417548</v>
      </c>
      <c r="H206" s="261">
        <v>1.7826408057609799</v>
      </c>
      <c r="I206" s="261">
        <v>4.5342419798709903</v>
      </c>
      <c r="J206" s="261">
        <v>0.27774923429305898</v>
      </c>
      <c r="K206" s="261">
        <v>5.2369986304204301E-2</v>
      </c>
      <c r="L206" s="261">
        <v>2.0000005732018801E-3</v>
      </c>
      <c r="M206" s="261">
        <v>2.0000005732018801E-3</v>
      </c>
      <c r="N206" s="261">
        <v>1.5750004513964799E-2</v>
      </c>
      <c r="O206" s="261">
        <v>1.5750004513964799E-2</v>
      </c>
      <c r="P206" s="261">
        <v>0.29030782217381801</v>
      </c>
    </row>
    <row r="207" spans="1:16" x14ac:dyDescent="0.25">
      <c r="A207" s="259">
        <v>2019</v>
      </c>
      <c r="B207" s="259">
        <v>1981</v>
      </c>
      <c r="C207" s="260" t="str">
        <f t="shared" si="2"/>
        <v>2019_1981</v>
      </c>
      <c r="D207" s="261">
        <v>5.9448390700944216E-2</v>
      </c>
      <c r="E207" s="261">
        <v>8.1107561098554964E-2</v>
      </c>
      <c r="F207" s="261">
        <v>0.36225454084228398</v>
      </c>
      <c r="G207" s="261">
        <v>1.51714714726191</v>
      </c>
      <c r="H207" s="261">
        <v>1.72125079337651</v>
      </c>
      <c r="I207" s="261">
        <v>2.9956939852346798</v>
      </c>
      <c r="J207" s="261">
        <v>0.29026571711677202</v>
      </c>
      <c r="K207" s="261">
        <v>2.0555903603623599E-2</v>
      </c>
      <c r="L207" s="261">
        <v>2.0000005732018801E-3</v>
      </c>
      <c r="M207" s="261">
        <v>2.0000005732018801E-3</v>
      </c>
      <c r="N207" s="261">
        <v>1.5750004513964799E-2</v>
      </c>
      <c r="O207" s="261">
        <v>1.5750004513964799E-2</v>
      </c>
      <c r="P207" s="261">
        <v>0.30339024480974902</v>
      </c>
    </row>
    <row r="208" spans="1:16" x14ac:dyDescent="0.25">
      <c r="A208" s="259">
        <v>2019</v>
      </c>
      <c r="B208" s="259">
        <v>1982</v>
      </c>
      <c r="C208" s="260" t="str">
        <f t="shared" si="2"/>
        <v>2019_1982</v>
      </c>
      <c r="D208" s="261">
        <v>5.7266513334610067E-2</v>
      </c>
      <c r="E208" s="261">
        <v>8.0808943942384914E-2</v>
      </c>
      <c r="F208" s="261">
        <v>0.34213023252590002</v>
      </c>
      <c r="G208" s="261">
        <v>1.4647363901262</v>
      </c>
      <c r="H208" s="261">
        <v>1.79630757380537</v>
      </c>
      <c r="I208" s="261">
        <v>2.9969596776588001</v>
      </c>
      <c r="J208" s="261">
        <v>0.27414060030981002</v>
      </c>
      <c r="K208" s="261">
        <v>2.03807347189368E-2</v>
      </c>
      <c r="L208" s="261">
        <v>2.0000005732018801E-3</v>
      </c>
      <c r="M208" s="261">
        <v>2.0000005732018801E-3</v>
      </c>
      <c r="N208" s="261">
        <v>1.5750004513964799E-2</v>
      </c>
      <c r="O208" s="261">
        <v>1.5750004513964799E-2</v>
      </c>
      <c r="P208" s="261">
        <v>0.28653602177492299</v>
      </c>
    </row>
    <row r="209" spans="1:16" x14ac:dyDescent="0.25">
      <c r="A209" s="259">
        <v>2019</v>
      </c>
      <c r="B209" s="259">
        <v>1983</v>
      </c>
      <c r="C209" s="260" t="str">
        <f t="shared" si="2"/>
        <v>2019_1983</v>
      </c>
      <c r="D209" s="261">
        <v>5.6446164227140612E-2</v>
      </c>
      <c r="E209" s="261">
        <v>7.9401252927487578E-2</v>
      </c>
      <c r="F209" s="261">
        <v>0.19837246125167299</v>
      </c>
      <c r="G209" s="261">
        <v>1.13377441671158</v>
      </c>
      <c r="H209" s="261">
        <v>1.5381014015418</v>
      </c>
      <c r="I209" s="261">
        <v>2.2553620500827898</v>
      </c>
      <c r="J209" s="261">
        <v>0.25026720496878302</v>
      </c>
      <c r="K209" s="261">
        <v>1.9257084643990102E-2</v>
      </c>
      <c r="L209" s="261">
        <v>2.0000005732018801E-3</v>
      </c>
      <c r="M209" s="261">
        <v>2.0000005732018801E-3</v>
      </c>
      <c r="N209" s="261">
        <v>1.5750004513964799E-2</v>
      </c>
      <c r="O209" s="261">
        <v>1.5750004513964799E-2</v>
      </c>
      <c r="P209" s="261">
        <v>0.26158317743319698</v>
      </c>
    </row>
    <row r="210" spans="1:16" x14ac:dyDescent="0.25">
      <c r="A210" s="259">
        <v>2019</v>
      </c>
      <c r="B210" s="259">
        <v>1984</v>
      </c>
      <c r="C210" s="260" t="str">
        <f t="shared" si="2"/>
        <v>2019_1984</v>
      </c>
      <c r="D210" s="261">
        <v>5.1497446656211171E-2</v>
      </c>
      <c r="E210" s="261">
        <v>8.1131888113367773E-2</v>
      </c>
      <c r="F210" s="261">
        <v>0.34047421381968201</v>
      </c>
      <c r="G210" s="261">
        <v>1.1839603771292899</v>
      </c>
      <c r="H210" s="261">
        <v>1.3044520844354901</v>
      </c>
      <c r="I210" s="261">
        <v>3.10346888329912</v>
      </c>
      <c r="J210" s="261">
        <v>0.21106953577624199</v>
      </c>
      <c r="K210" s="261">
        <v>2.0272678046578899E-2</v>
      </c>
      <c r="L210" s="261">
        <v>2.0000005732018801E-3</v>
      </c>
      <c r="M210" s="261">
        <v>2.0000005732018801E-3</v>
      </c>
      <c r="N210" s="261">
        <v>1.5750004513964799E-2</v>
      </c>
      <c r="O210" s="261">
        <v>1.5750004513964799E-2</v>
      </c>
      <c r="P210" s="261">
        <v>0.22061316357685001</v>
      </c>
    </row>
    <row r="211" spans="1:16" x14ac:dyDescent="0.25">
      <c r="A211" s="259">
        <v>2019</v>
      </c>
      <c r="B211" s="259">
        <v>1985</v>
      </c>
      <c r="C211" s="260" t="str">
        <f t="shared" si="2"/>
        <v>2019_1985</v>
      </c>
      <c r="D211" s="261">
        <v>5.1210825484637297E-2</v>
      </c>
      <c r="E211" s="261">
        <v>7.56157109876225E-2</v>
      </c>
      <c r="F211" s="261">
        <v>0.33763048648536298</v>
      </c>
      <c r="G211" s="261">
        <v>0.51712118048394295</v>
      </c>
      <c r="H211" s="261">
        <v>1.3070710039001401</v>
      </c>
      <c r="I211" s="261">
        <v>2.0483591249656201</v>
      </c>
      <c r="J211" s="261">
        <v>0.209306629265364</v>
      </c>
      <c r="K211" s="261">
        <v>1.80480496356797E-2</v>
      </c>
      <c r="L211" s="261">
        <v>2.0000005732018801E-3</v>
      </c>
      <c r="M211" s="261">
        <v>2.0000005732018801E-3</v>
      </c>
      <c r="N211" s="261">
        <v>1.5750004513964799E-2</v>
      </c>
      <c r="O211" s="261">
        <v>1.5750004513964799E-2</v>
      </c>
      <c r="P211" s="261">
        <v>0.21877054625633199</v>
      </c>
    </row>
    <row r="212" spans="1:16" x14ac:dyDescent="0.25">
      <c r="A212" s="259">
        <v>2019</v>
      </c>
      <c r="B212" s="259">
        <v>1986</v>
      </c>
      <c r="C212" s="260" t="str">
        <f t="shared" si="2"/>
        <v>2019_1986</v>
      </c>
      <c r="D212" s="261">
        <v>5.1463624261768419E-2</v>
      </c>
      <c r="E212" s="261">
        <v>6.9793902435543023E-2</v>
      </c>
      <c r="F212" s="261">
        <v>0.34018079604018903</v>
      </c>
      <c r="G212" s="261">
        <v>0.52082521445896501</v>
      </c>
      <c r="H212" s="261">
        <v>1.2971886572884901</v>
      </c>
      <c r="I212" s="261">
        <v>2.0175283778166899</v>
      </c>
      <c r="J212" s="261">
        <v>0.210887637846847</v>
      </c>
      <c r="K212" s="261">
        <v>1.8183295100078201E-2</v>
      </c>
      <c r="L212" s="261">
        <v>2.0000005732018801E-3</v>
      </c>
      <c r="M212" s="261">
        <v>2.0000005732018801E-3</v>
      </c>
      <c r="N212" s="261">
        <v>1.5750004513964799E-2</v>
      </c>
      <c r="O212" s="261">
        <v>1.5750004513964799E-2</v>
      </c>
      <c r="P212" s="261">
        <v>0.22042304103024801</v>
      </c>
    </row>
    <row r="213" spans="1:16" x14ac:dyDescent="0.25">
      <c r="A213" s="259">
        <v>2019</v>
      </c>
      <c r="B213" s="259">
        <v>1987</v>
      </c>
      <c r="C213" s="260" t="str">
        <f t="shared" si="2"/>
        <v>2019_1987</v>
      </c>
      <c r="D213" s="261">
        <v>5.1428382732730545E-2</v>
      </c>
      <c r="E213" s="261">
        <v>6.9695597284782099E-2</v>
      </c>
      <c r="F213" s="261">
        <v>0.34030070370319099</v>
      </c>
      <c r="G213" s="261">
        <v>0.52625687540586097</v>
      </c>
      <c r="H213" s="261">
        <v>1.2843624812036201</v>
      </c>
      <c r="I213" s="261">
        <v>1.9813637681140399</v>
      </c>
      <c r="J213" s="261">
        <v>0.21096197197771099</v>
      </c>
      <c r="K213" s="261">
        <v>1.8344236625322301E-2</v>
      </c>
      <c r="L213" s="261">
        <v>2.0000005732018801E-3</v>
      </c>
      <c r="M213" s="261">
        <v>2.0000005732018801E-3</v>
      </c>
      <c r="N213" s="261">
        <v>1.5750004513964799E-2</v>
      </c>
      <c r="O213" s="261">
        <v>1.5750004513964799E-2</v>
      </c>
      <c r="P213" s="261">
        <v>0.220500736220657</v>
      </c>
    </row>
    <row r="214" spans="1:16" x14ac:dyDescent="0.25">
      <c r="A214" s="259">
        <v>2019</v>
      </c>
      <c r="B214" s="259">
        <v>1988</v>
      </c>
      <c r="C214" s="260" t="str">
        <f t="shared" ref="C214:C277" si="3">CONCATENATE(A214,"_",B214)</f>
        <v>2019_1988</v>
      </c>
      <c r="D214" s="261">
        <v>5.2021764017264764E-2</v>
      </c>
      <c r="E214" s="261">
        <v>6.9740336495971555E-2</v>
      </c>
      <c r="F214" s="261">
        <v>0.34692457428631801</v>
      </c>
      <c r="G214" s="261">
        <v>0.52242362388290398</v>
      </c>
      <c r="H214" s="261">
        <v>1.27165803479054</v>
      </c>
      <c r="I214" s="261">
        <v>2.0005034802846402</v>
      </c>
      <c r="J214" s="261">
        <v>0.215068295547234</v>
      </c>
      <c r="K214" s="261">
        <v>1.8194552135487901E-2</v>
      </c>
      <c r="L214" s="261">
        <v>2.0000005732018801E-3</v>
      </c>
      <c r="M214" s="261">
        <v>2.0000005732018801E-3</v>
      </c>
      <c r="N214" s="261">
        <v>1.5750004513964799E-2</v>
      </c>
      <c r="O214" s="261">
        <v>1.5750004513964799E-2</v>
      </c>
      <c r="P214" s="261">
        <v>0.22479272952045301</v>
      </c>
    </row>
    <row r="215" spans="1:16" x14ac:dyDescent="0.25">
      <c r="A215" s="259">
        <v>2019</v>
      </c>
      <c r="B215" s="259">
        <v>1989</v>
      </c>
      <c r="C215" s="260" t="str">
        <f t="shared" si="3"/>
        <v>2019_1989</v>
      </c>
      <c r="D215" s="261">
        <v>5.0872520363178519E-2</v>
      </c>
      <c r="E215" s="261">
        <v>6.9860054861985654E-2</v>
      </c>
      <c r="F215" s="261">
        <v>0.334826320270666</v>
      </c>
      <c r="G215" s="261">
        <v>0.52853506611373502</v>
      </c>
      <c r="H215" s="261">
        <v>1.30107040235189</v>
      </c>
      <c r="I215" s="261">
        <v>2.0203129484335198</v>
      </c>
      <c r="J215" s="261">
        <v>0.20756824780458999</v>
      </c>
      <c r="K215" s="261">
        <v>1.8156258657184302E-2</v>
      </c>
      <c r="L215" s="261">
        <v>2.0000005732018801E-3</v>
      </c>
      <c r="M215" s="261">
        <v>2.0000005732018801E-3</v>
      </c>
      <c r="N215" s="261">
        <v>1.5750004513964799E-2</v>
      </c>
      <c r="O215" s="261">
        <v>1.5750004513964799E-2</v>
      </c>
      <c r="P215" s="261">
        <v>0.21695356289985601</v>
      </c>
    </row>
    <row r="216" spans="1:16" x14ac:dyDescent="0.25">
      <c r="A216" s="259">
        <v>2019</v>
      </c>
      <c r="B216" s="259">
        <v>1990</v>
      </c>
      <c r="C216" s="260" t="str">
        <f t="shared" si="3"/>
        <v>2019_1990</v>
      </c>
      <c r="D216" s="261">
        <v>5.1986469353234768E-2</v>
      </c>
      <c r="E216" s="261">
        <v>6.9718636220513164E-2</v>
      </c>
      <c r="F216" s="261">
        <v>0.34495280046988303</v>
      </c>
      <c r="G216" s="261">
        <v>0.52388126324443596</v>
      </c>
      <c r="H216" s="261">
        <v>1.28937861436676</v>
      </c>
      <c r="I216" s="261">
        <v>1.98224478045124</v>
      </c>
      <c r="J216" s="261">
        <v>0.21384593753244699</v>
      </c>
      <c r="K216" s="261">
        <v>1.8203910381565502E-2</v>
      </c>
      <c r="L216" s="261">
        <v>2.0000005732018801E-3</v>
      </c>
      <c r="M216" s="261">
        <v>2.0000005732018801E-3</v>
      </c>
      <c r="N216" s="261">
        <v>1.5750004513964799E-2</v>
      </c>
      <c r="O216" s="261">
        <v>1.5750004513964799E-2</v>
      </c>
      <c r="P216" s="261">
        <v>0.22351510190037099</v>
      </c>
    </row>
    <row r="217" spans="1:16" x14ac:dyDescent="0.25">
      <c r="A217" s="259">
        <v>2019</v>
      </c>
      <c r="B217" s="259">
        <v>1991</v>
      </c>
      <c r="C217" s="260" t="str">
        <f t="shared" si="3"/>
        <v>2019_1991</v>
      </c>
      <c r="D217" s="261">
        <v>5.1231119765668263E-2</v>
      </c>
      <c r="E217" s="261">
        <v>6.9688167831318218E-2</v>
      </c>
      <c r="F217" s="261">
        <v>0.33809236172685803</v>
      </c>
      <c r="G217" s="261">
        <v>0.52247848308077904</v>
      </c>
      <c r="H217" s="261">
        <v>1.3063370627754201</v>
      </c>
      <c r="I217" s="261">
        <v>1.98686144457606</v>
      </c>
      <c r="J217" s="261">
        <v>0.20959295871074299</v>
      </c>
      <c r="K217" s="261">
        <v>1.0158697459977601E-2</v>
      </c>
      <c r="L217" s="261">
        <v>2.0000005732018801E-3</v>
      </c>
      <c r="M217" s="261">
        <v>2.0000005732018801E-3</v>
      </c>
      <c r="N217" s="261">
        <v>1.5750004513964799E-2</v>
      </c>
      <c r="O217" s="261">
        <v>1.5750004513964799E-2</v>
      </c>
      <c r="P217" s="261">
        <v>0.219069822248663</v>
      </c>
    </row>
    <row r="218" spans="1:16" x14ac:dyDescent="0.25">
      <c r="A218" s="259">
        <v>2019</v>
      </c>
      <c r="B218" s="259">
        <v>1992</v>
      </c>
      <c r="C218" s="260" t="str">
        <f t="shared" si="3"/>
        <v>2019_1992</v>
      </c>
      <c r="D218" s="261">
        <v>5.0886962408230714E-2</v>
      </c>
      <c r="E218" s="261">
        <v>6.9665924580682936E-2</v>
      </c>
      <c r="F218" s="261">
        <v>0.33510619795148799</v>
      </c>
      <c r="G218" s="261">
        <v>0.52473951796482299</v>
      </c>
      <c r="H218" s="261">
        <v>1.31000585591536</v>
      </c>
      <c r="I218" s="261">
        <v>1.9727576389741499</v>
      </c>
      <c r="J218" s="261">
        <v>0.20774175184621099</v>
      </c>
      <c r="K218" s="261">
        <v>1.01942650955106E-2</v>
      </c>
      <c r="L218" s="261">
        <v>2.0000005732018801E-3</v>
      </c>
      <c r="M218" s="261">
        <v>2.0000005732018801E-3</v>
      </c>
      <c r="N218" s="261">
        <v>1.5750004513964799E-2</v>
      </c>
      <c r="O218" s="261">
        <v>1.5750004513964799E-2</v>
      </c>
      <c r="P218" s="261">
        <v>0.217134912024326</v>
      </c>
    </row>
    <row r="219" spans="1:16" x14ac:dyDescent="0.25">
      <c r="A219" s="259">
        <v>2019</v>
      </c>
      <c r="B219" s="259">
        <v>1993</v>
      </c>
      <c r="C219" s="260" t="str">
        <f t="shared" si="3"/>
        <v>2019_1993</v>
      </c>
      <c r="D219" s="261">
        <v>4.66848124668394E-2</v>
      </c>
      <c r="E219" s="261">
        <v>6.0040565370349221E-2</v>
      </c>
      <c r="F219" s="261">
        <v>8.8801393998149195E-2</v>
      </c>
      <c r="G219" s="261">
        <v>0.53160243837497101</v>
      </c>
      <c r="H219" s="261">
        <v>1.72981875377585</v>
      </c>
      <c r="I219" s="261">
        <v>1.9485176502468899</v>
      </c>
      <c r="J219" s="261">
        <v>5.2014889165791903E-2</v>
      </c>
      <c r="K219" s="261">
        <v>1.0323605027719699E-2</v>
      </c>
      <c r="L219" s="261">
        <v>2.0000005732018801E-3</v>
      </c>
      <c r="M219" s="261">
        <v>2.0000005732018801E-3</v>
      </c>
      <c r="N219" s="261">
        <v>1.5750004513964799E-2</v>
      </c>
      <c r="O219" s="261">
        <v>1.5750004513964799E-2</v>
      </c>
      <c r="P219" s="261">
        <v>5.4366771641216803E-2</v>
      </c>
    </row>
    <row r="220" spans="1:16" x14ac:dyDescent="0.25">
      <c r="A220" s="259">
        <v>2019</v>
      </c>
      <c r="B220" s="259">
        <v>1994</v>
      </c>
      <c r="C220" s="260" t="str">
        <f t="shared" si="3"/>
        <v>2019_1994</v>
      </c>
      <c r="D220" s="261">
        <v>4.6339795068233679E-2</v>
      </c>
      <c r="E220" s="261">
        <v>5.9988399948963024E-2</v>
      </c>
      <c r="F220" s="261">
        <v>8.7808021779920906E-2</v>
      </c>
      <c r="G220" s="261">
        <v>0.53171056020138197</v>
      </c>
      <c r="H220" s="261">
        <v>1.7287712786338101</v>
      </c>
      <c r="I220" s="261">
        <v>1.93914334925788</v>
      </c>
      <c r="J220" s="261">
        <v>5.14330272883467E-2</v>
      </c>
      <c r="K220" s="261">
        <v>1.0317234541206401E-2</v>
      </c>
      <c r="L220" s="261">
        <v>2.0000005732018801E-3</v>
      </c>
      <c r="M220" s="261">
        <v>2.0000005732018801E-3</v>
      </c>
      <c r="N220" s="261">
        <v>1.5750004513964799E-2</v>
      </c>
      <c r="O220" s="261">
        <v>1.5750004513964799E-2</v>
      </c>
      <c r="P220" s="261">
        <v>5.3758600551647398E-2</v>
      </c>
    </row>
    <row r="221" spans="1:16" x14ac:dyDescent="0.25">
      <c r="A221" s="259">
        <v>2019</v>
      </c>
      <c r="B221" s="259">
        <v>1995</v>
      </c>
      <c r="C221" s="260" t="str">
        <f t="shared" si="3"/>
        <v>2019_1995</v>
      </c>
      <c r="D221" s="261">
        <v>4.653771819386314E-2</v>
      </c>
      <c r="E221" s="261">
        <v>5.9281689993366846E-2</v>
      </c>
      <c r="F221" s="261">
        <v>8.8392349621449401E-2</v>
      </c>
      <c r="G221" s="261">
        <v>0.43693362636662703</v>
      </c>
      <c r="H221" s="261">
        <v>1.7226890983813601</v>
      </c>
      <c r="I221" s="261">
        <v>1.66720326469492</v>
      </c>
      <c r="J221" s="261">
        <v>5.1775293851349297E-2</v>
      </c>
      <c r="K221" s="261">
        <v>1.03148375490901E-2</v>
      </c>
      <c r="L221" s="261">
        <v>2.0000005732018801E-3</v>
      </c>
      <c r="M221" s="261">
        <v>2.0000005732018801E-3</v>
      </c>
      <c r="N221" s="261">
        <v>1.5750004513964799E-2</v>
      </c>
      <c r="O221" s="261">
        <v>1.5750004513964799E-2</v>
      </c>
      <c r="P221" s="261">
        <v>5.4116342889843599E-2</v>
      </c>
    </row>
    <row r="222" spans="1:16" x14ac:dyDescent="0.25">
      <c r="A222" s="259">
        <v>2019</v>
      </c>
      <c r="B222" s="259">
        <v>1996</v>
      </c>
      <c r="C222" s="260" t="str">
        <f t="shared" si="3"/>
        <v>2019_1996</v>
      </c>
      <c r="D222" s="261">
        <v>4.6205665091336036E-2</v>
      </c>
      <c r="E222" s="261">
        <v>5.8096160050505809E-2</v>
      </c>
      <c r="F222" s="261">
        <v>8.7477580406207095E-2</v>
      </c>
      <c r="G222" s="261">
        <v>0.17432724311478001</v>
      </c>
      <c r="H222" s="261">
        <v>1.7278186315536199</v>
      </c>
      <c r="I222" s="261">
        <v>1.2167405959946</v>
      </c>
      <c r="J222" s="261">
        <v>5.1239473216100097E-2</v>
      </c>
      <c r="K222" s="261">
        <v>2.94202127912227E-3</v>
      </c>
      <c r="L222" s="261">
        <v>2.0000005732018801E-3</v>
      </c>
      <c r="M222" s="261">
        <v>2.0000005732018801E-3</v>
      </c>
      <c r="N222" s="261">
        <v>1.5750004513964799E-2</v>
      </c>
      <c r="O222" s="261">
        <v>1.5750004513964799E-2</v>
      </c>
      <c r="P222" s="261">
        <v>5.3556294823137202E-2</v>
      </c>
    </row>
    <row r="223" spans="1:16" x14ac:dyDescent="0.25">
      <c r="A223" s="259">
        <v>2019</v>
      </c>
      <c r="B223" s="259">
        <v>1997</v>
      </c>
      <c r="C223" s="260" t="str">
        <f t="shared" si="3"/>
        <v>2019_1997</v>
      </c>
      <c r="D223" s="261">
        <v>4.6503573348131821E-2</v>
      </c>
      <c r="E223" s="261">
        <v>5.8092641597894158E-2</v>
      </c>
      <c r="F223" s="261">
        <v>8.8387182178508897E-2</v>
      </c>
      <c r="G223" s="261">
        <v>0.173764970545426</v>
      </c>
      <c r="H223" s="261">
        <v>1.7207626501325799</v>
      </c>
      <c r="I223" s="261">
        <v>1.2166027304611999</v>
      </c>
      <c r="J223" s="261">
        <v>5.1772267052335001E-2</v>
      </c>
      <c r="K223" s="261">
        <v>2.94623910201037E-3</v>
      </c>
      <c r="L223" s="261">
        <v>2.0000005732018801E-3</v>
      </c>
      <c r="M223" s="261">
        <v>2.0000005732018801E-3</v>
      </c>
      <c r="N223" s="261">
        <v>1.5750004513964799E-2</v>
      </c>
      <c r="O223" s="261">
        <v>1.5750004513964799E-2</v>
      </c>
      <c r="P223" s="261">
        <v>5.4113179232409103E-2</v>
      </c>
    </row>
    <row r="224" spans="1:16" x14ac:dyDescent="0.25">
      <c r="A224" s="259">
        <v>2019</v>
      </c>
      <c r="B224" s="259">
        <v>1998</v>
      </c>
      <c r="C224" s="260" t="str">
        <f t="shared" si="3"/>
        <v>2019_1998</v>
      </c>
      <c r="D224" s="261">
        <v>4.6092726445433836E-2</v>
      </c>
      <c r="E224" s="261">
        <v>5.8040748174857389E-2</v>
      </c>
      <c r="F224" s="261">
        <v>8.7472817576905101E-2</v>
      </c>
      <c r="G224" s="261">
        <v>0.15144508105483401</v>
      </c>
      <c r="H224" s="261">
        <v>1.72543311983456</v>
      </c>
      <c r="I224" s="261">
        <v>1.0190467005028201</v>
      </c>
      <c r="J224" s="261">
        <v>5.1236683417121599E-2</v>
      </c>
      <c r="K224" s="261">
        <v>2.95951984724284E-3</v>
      </c>
      <c r="L224" s="261">
        <v>2.0000005732018801E-3</v>
      </c>
      <c r="M224" s="261">
        <v>2.0000005732018801E-3</v>
      </c>
      <c r="N224" s="261">
        <v>1.5750004513964799E-2</v>
      </c>
      <c r="O224" s="261">
        <v>1.5750004513964799E-2</v>
      </c>
      <c r="P224" s="261">
        <v>5.3553378881828498E-2</v>
      </c>
    </row>
    <row r="225" spans="1:16" x14ac:dyDescent="0.25">
      <c r="A225" s="259">
        <v>2019</v>
      </c>
      <c r="B225" s="259">
        <v>1999</v>
      </c>
      <c r="C225" s="260" t="str">
        <f t="shared" si="3"/>
        <v>2019_1999</v>
      </c>
      <c r="D225" s="261">
        <v>4.6682936030978665E-2</v>
      </c>
      <c r="E225" s="261">
        <v>5.7974369185793267E-2</v>
      </c>
      <c r="F225" s="261">
        <v>8.9193384409212206E-2</v>
      </c>
      <c r="G225" s="261">
        <v>0.132323021219516</v>
      </c>
      <c r="H225" s="261">
        <v>1.71146143150287</v>
      </c>
      <c r="I225" s="261">
        <v>0.83699173401525495</v>
      </c>
      <c r="J225" s="261">
        <v>5.2244495221142002E-2</v>
      </c>
      <c r="K225" s="261">
        <v>2.97429791758946E-3</v>
      </c>
      <c r="L225" s="261">
        <v>2.0000005732018801E-3</v>
      </c>
      <c r="M225" s="261">
        <v>2.0000005732018801E-3</v>
      </c>
      <c r="N225" s="261">
        <v>1.5750004513964799E-2</v>
      </c>
      <c r="O225" s="261">
        <v>1.5750004513964799E-2</v>
      </c>
      <c r="P225" s="261">
        <v>5.4606759463527998E-2</v>
      </c>
    </row>
    <row r="226" spans="1:16" x14ac:dyDescent="0.25">
      <c r="A226" s="259">
        <v>2019</v>
      </c>
      <c r="B226" s="259">
        <v>2000</v>
      </c>
      <c r="C226" s="260" t="str">
        <f t="shared" si="3"/>
        <v>2019_2000</v>
      </c>
      <c r="D226" s="261">
        <v>4.6069599991703833E-2</v>
      </c>
      <c r="E226" s="261">
        <v>6.4697338969548907E-2</v>
      </c>
      <c r="F226" s="261">
        <v>8.7313208373749104E-2</v>
      </c>
      <c r="G226" s="261">
        <v>0.112766629295097</v>
      </c>
      <c r="H226" s="261">
        <v>1.7235035138954999</v>
      </c>
      <c r="I226" s="261">
        <v>0.65657745815453705</v>
      </c>
      <c r="J226" s="261">
        <v>5.1143193274251E-2</v>
      </c>
      <c r="K226" s="261">
        <v>2.98432085168286E-3</v>
      </c>
      <c r="L226" s="261">
        <v>2.0000005732018801E-3</v>
      </c>
      <c r="M226" s="261">
        <v>2.0000005732018801E-3</v>
      </c>
      <c r="N226" s="261">
        <v>1.5750004513964799E-2</v>
      </c>
      <c r="O226" s="261">
        <v>1.5750004513964799E-2</v>
      </c>
      <c r="P226" s="261">
        <v>5.3455661529553701E-2</v>
      </c>
    </row>
    <row r="227" spans="1:16" x14ac:dyDescent="0.25">
      <c r="A227" s="259">
        <v>2019</v>
      </c>
      <c r="B227" s="259">
        <v>2001</v>
      </c>
      <c r="C227" s="260" t="str">
        <f t="shared" si="3"/>
        <v>2019_2001</v>
      </c>
      <c r="D227" s="261">
        <v>4.6383119664485641E-2</v>
      </c>
      <c r="E227" s="261">
        <v>6.4631856041499319E-2</v>
      </c>
      <c r="F227" s="261">
        <v>8.8160342278142595E-2</v>
      </c>
      <c r="G227" s="261">
        <v>9.2754200388790203E-2</v>
      </c>
      <c r="H227" s="261">
        <v>1.72398195250052</v>
      </c>
      <c r="I227" s="261">
        <v>0.48202486616253598</v>
      </c>
      <c r="J227" s="261">
        <v>5.1639396927839303E-2</v>
      </c>
      <c r="K227" s="261">
        <v>2.9915605816404501E-3</v>
      </c>
      <c r="L227" s="261">
        <v>2.0000005732018801E-3</v>
      </c>
      <c r="M227" s="261">
        <v>2.0000005732018801E-3</v>
      </c>
      <c r="N227" s="261">
        <v>1.5750004513964799E-2</v>
      </c>
      <c r="O227" s="261">
        <v>1.5750004513964799E-2</v>
      </c>
      <c r="P227" s="261">
        <v>5.3974301310486097E-2</v>
      </c>
    </row>
    <row r="228" spans="1:16" x14ac:dyDescent="0.25">
      <c r="A228" s="259">
        <v>2019</v>
      </c>
      <c r="B228" s="259">
        <v>2002</v>
      </c>
      <c r="C228" s="260" t="str">
        <f t="shared" si="3"/>
        <v>2019_2002</v>
      </c>
      <c r="D228" s="261">
        <v>4.6076763143039073E-2</v>
      </c>
      <c r="E228" s="261">
        <v>6.4580838346346606E-2</v>
      </c>
      <c r="F228" s="261">
        <v>8.7198982090698401E-2</v>
      </c>
      <c r="G228" s="261">
        <v>8.8924345026999904E-2</v>
      </c>
      <c r="H228" s="261">
        <v>1.72160185383887</v>
      </c>
      <c r="I228" s="261">
        <v>0.46835442597958199</v>
      </c>
      <c r="J228" s="261">
        <v>5.10762859073145E-2</v>
      </c>
      <c r="K228" s="261">
        <v>2.9972082704849499E-3</v>
      </c>
      <c r="L228" s="261">
        <v>2.0000005732018801E-3</v>
      </c>
      <c r="M228" s="261">
        <v>2.0000005732018801E-3</v>
      </c>
      <c r="N228" s="261">
        <v>1.5750004513964799E-2</v>
      </c>
      <c r="O228" s="261">
        <v>1.5750004513964799E-2</v>
      </c>
      <c r="P228" s="261">
        <v>5.3385728908381301E-2</v>
      </c>
    </row>
    <row r="229" spans="1:16" x14ac:dyDescent="0.25">
      <c r="A229" s="259">
        <v>2019</v>
      </c>
      <c r="B229" s="259">
        <v>2003</v>
      </c>
      <c r="C229" s="260" t="str">
        <f t="shared" si="3"/>
        <v>2019_2003</v>
      </c>
      <c r="D229" s="261">
        <v>4.6319304096992725E-2</v>
      </c>
      <c r="E229" s="261">
        <v>6.456360855444801E-2</v>
      </c>
      <c r="F229" s="261">
        <v>8.7891867148099101E-2</v>
      </c>
      <c r="G229" s="261">
        <v>7.2261705140559407E-2</v>
      </c>
      <c r="H229" s="261">
        <v>1.72240229222105</v>
      </c>
      <c r="I229" s="261">
        <v>0.39613272819368101</v>
      </c>
      <c r="J229" s="261">
        <v>5.1482139214820997E-2</v>
      </c>
      <c r="K229" s="261">
        <v>2.9992209085474299E-3</v>
      </c>
      <c r="L229" s="261">
        <v>2.0000005732018801E-3</v>
      </c>
      <c r="M229" s="261">
        <v>2.0000005732018801E-3</v>
      </c>
      <c r="N229" s="261">
        <v>1.5750004513964799E-2</v>
      </c>
      <c r="O229" s="261">
        <v>1.5750004513964799E-2</v>
      </c>
      <c r="P229" s="261">
        <v>5.3809933101505898E-2</v>
      </c>
    </row>
    <row r="230" spans="1:16" x14ac:dyDescent="0.25">
      <c r="A230" s="259">
        <v>2019</v>
      </c>
      <c r="B230" s="259">
        <v>2004</v>
      </c>
      <c r="C230" s="260" t="str">
        <f t="shared" si="3"/>
        <v>2019_2004</v>
      </c>
      <c r="D230" s="261">
        <v>5.329750793484523E-2</v>
      </c>
      <c r="E230" s="261">
        <v>6.566602468521468E-2</v>
      </c>
      <c r="F230" s="261">
        <v>8.8197240415924402E-2</v>
      </c>
      <c r="G230" s="261">
        <v>1.80956188994644E-2</v>
      </c>
      <c r="H230" s="261">
        <v>1.7210905295750301</v>
      </c>
      <c r="I230" s="261">
        <v>9.1077806359908503E-2</v>
      </c>
      <c r="J230" s="261">
        <v>5.16610097929164E-2</v>
      </c>
      <c r="K230" s="261">
        <v>1.9941587401031E-4</v>
      </c>
      <c r="L230" s="261">
        <v>2.0000005732018801E-3</v>
      </c>
      <c r="M230" s="261">
        <v>2.0000005732018801E-3</v>
      </c>
      <c r="N230" s="261">
        <v>1.5750004513964799E-2</v>
      </c>
      <c r="O230" s="261">
        <v>1.5750004513964799E-2</v>
      </c>
      <c r="P230" s="261">
        <v>5.3996891413416299E-2</v>
      </c>
    </row>
    <row r="231" spans="1:16" x14ac:dyDescent="0.25">
      <c r="A231" s="259">
        <v>2019</v>
      </c>
      <c r="B231" s="259">
        <v>2005</v>
      </c>
      <c r="C231" s="260" t="str">
        <f t="shared" si="3"/>
        <v>2019_2005</v>
      </c>
      <c r="D231" s="261">
        <v>5.2051905812284069E-2</v>
      </c>
      <c r="E231" s="261">
        <v>6.4018721240632778E-2</v>
      </c>
      <c r="F231" s="261">
        <v>8.8226917107188801E-2</v>
      </c>
      <c r="G231" s="261">
        <v>1.5732877063047698E-2</v>
      </c>
      <c r="H231" s="261">
        <v>1.7200087727913</v>
      </c>
      <c r="I231" s="261">
        <v>7.5782427654160697E-2</v>
      </c>
      <c r="J231" s="261">
        <v>5.1678392738582303E-2</v>
      </c>
      <c r="K231" s="261">
        <v>1.98526200766961E-4</v>
      </c>
      <c r="L231" s="261">
        <v>2.0000005732018801E-3</v>
      </c>
      <c r="M231" s="261">
        <v>2.0000005732018801E-3</v>
      </c>
      <c r="N231" s="261">
        <v>1.5750004513964799E-2</v>
      </c>
      <c r="O231" s="261">
        <v>1.5750004513964799E-2</v>
      </c>
      <c r="P231" s="261">
        <v>5.4015060338749601E-2</v>
      </c>
    </row>
    <row r="232" spans="1:16" x14ac:dyDescent="0.25">
      <c r="A232" s="259">
        <v>2019</v>
      </c>
      <c r="B232" s="259">
        <v>2006</v>
      </c>
      <c r="C232" s="260" t="str">
        <f t="shared" si="3"/>
        <v>2019_2006</v>
      </c>
      <c r="D232" s="261">
        <v>5.0946668724834415E-2</v>
      </c>
      <c r="E232" s="261">
        <v>6.1694782300300434E-2</v>
      </c>
      <c r="F232" s="261">
        <v>8.79223185226395E-2</v>
      </c>
      <c r="G232" s="261">
        <v>4.1151295772922604E-3</v>
      </c>
      <c r="H232" s="261">
        <v>1.72279203211402</v>
      </c>
      <c r="I232" s="261">
        <v>1.56228438741664E-2</v>
      </c>
      <c r="J232" s="261">
        <v>5.1499975926615198E-2</v>
      </c>
      <c r="K232" s="261">
        <v>1.99327501047209E-4</v>
      </c>
      <c r="L232" s="261">
        <v>2.0000005732018801E-3</v>
      </c>
      <c r="M232" s="261">
        <v>2.0000005732018801E-3</v>
      </c>
      <c r="N232" s="261">
        <v>1.5750004513964799E-2</v>
      </c>
      <c r="O232" s="261">
        <v>1.5750004513964799E-2</v>
      </c>
      <c r="P232" s="261">
        <v>5.38285763102581E-2</v>
      </c>
    </row>
    <row r="233" spans="1:16" x14ac:dyDescent="0.25">
      <c r="A233" s="259">
        <v>2019</v>
      </c>
      <c r="B233" s="259">
        <v>2007</v>
      </c>
      <c r="C233" s="260" t="str">
        <f t="shared" si="3"/>
        <v>2019_2007</v>
      </c>
      <c r="D233" s="261">
        <v>5.0323655055059792E-2</v>
      </c>
      <c r="E233" s="261">
        <v>6.174756426231659E-2</v>
      </c>
      <c r="F233" s="261">
        <v>1.5013106301196099E-2</v>
      </c>
      <c r="G233" s="261">
        <v>7.4687200479956299E-3</v>
      </c>
      <c r="H233" s="261">
        <v>3.2782491208329899E-2</v>
      </c>
      <c r="I233" s="261">
        <v>3.00181735728281E-2</v>
      </c>
      <c r="J233" s="261">
        <v>5.1517687180473899E-3</v>
      </c>
      <c r="K233" s="261">
        <v>1.9860863234261899E-4</v>
      </c>
      <c r="L233" s="261">
        <v>2.0000005732018801E-3</v>
      </c>
      <c r="M233" s="261">
        <v>2.0000005732018801E-3</v>
      </c>
      <c r="N233" s="261">
        <v>1.5750004513964799E-2</v>
      </c>
      <c r="O233" s="261">
        <v>1.5750004513964799E-2</v>
      </c>
      <c r="P233" s="261">
        <v>5.3847088388423898E-3</v>
      </c>
    </row>
    <row r="234" spans="1:16" x14ac:dyDescent="0.25">
      <c r="A234" s="259">
        <v>2019</v>
      </c>
      <c r="B234" s="259">
        <v>2008</v>
      </c>
      <c r="C234" s="260" t="str">
        <f t="shared" si="3"/>
        <v>2019_2008</v>
      </c>
      <c r="D234" s="261">
        <v>4.8784475064234507E-2</v>
      </c>
      <c r="E234" s="261">
        <v>5.9942110528188701E-2</v>
      </c>
      <c r="F234" s="261">
        <v>1.4627990410637099E-2</v>
      </c>
      <c r="G234" s="261">
        <v>7.5154609930085199E-3</v>
      </c>
      <c r="H234" s="261">
        <v>3.2389381286899402E-2</v>
      </c>
      <c r="I234" s="261">
        <v>2.9413613639839201E-2</v>
      </c>
      <c r="J234" s="261">
        <v>5.0085607063773798E-3</v>
      </c>
      <c r="K234" s="261">
        <v>2.2677121583162201E-4</v>
      </c>
      <c r="L234" s="261">
        <v>2.0000005732018801E-3</v>
      </c>
      <c r="M234" s="261">
        <v>2.0000005732018801E-3</v>
      </c>
      <c r="N234" s="261">
        <v>1.5750004513964799E-2</v>
      </c>
      <c r="O234" s="261">
        <v>1.5750004513964799E-2</v>
      </c>
      <c r="P234" s="261">
        <v>5.2350255963607897E-3</v>
      </c>
    </row>
    <row r="235" spans="1:16" x14ac:dyDescent="0.25">
      <c r="A235" s="259">
        <v>2019</v>
      </c>
      <c r="B235" s="259">
        <v>2009</v>
      </c>
      <c r="C235" s="260" t="str">
        <f t="shared" si="3"/>
        <v>2019_2009</v>
      </c>
      <c r="D235" s="261">
        <v>4.6395752085534987E-2</v>
      </c>
      <c r="E235" s="261">
        <v>5.6526915352957556E-2</v>
      </c>
      <c r="F235" s="261">
        <v>1.5293899516730099E-2</v>
      </c>
      <c r="G235" s="261">
        <v>7.6763747013355501E-3</v>
      </c>
      <c r="H235" s="261">
        <v>3.2400585529858798E-2</v>
      </c>
      <c r="I235" s="261">
        <v>2.89866508338734E-2</v>
      </c>
      <c r="J235" s="261">
        <v>4.9177330743283504E-3</v>
      </c>
      <c r="K235" s="261">
        <v>2.5440557026218798E-4</v>
      </c>
      <c r="L235" s="261">
        <v>2.0000005732018801E-3</v>
      </c>
      <c r="M235" s="261">
        <v>2.0000005732018801E-3</v>
      </c>
      <c r="N235" s="261">
        <v>1.5750004513964799E-2</v>
      </c>
      <c r="O235" s="261">
        <v>1.5750004513964799E-2</v>
      </c>
      <c r="P235" s="261">
        <v>5.1400911418321496E-3</v>
      </c>
    </row>
    <row r="236" spans="1:16" x14ac:dyDescent="0.25">
      <c r="A236" s="259">
        <v>2019</v>
      </c>
      <c r="B236" s="259">
        <v>2010</v>
      </c>
      <c r="C236" s="260" t="str">
        <f t="shared" si="3"/>
        <v>2019_2010</v>
      </c>
      <c r="D236" s="261">
        <v>4.5925636123438134E-2</v>
      </c>
      <c r="E236" s="261">
        <v>5.5895118438321498E-2</v>
      </c>
      <c r="F236" s="261">
        <v>1.4790813165334401E-2</v>
      </c>
      <c r="G236" s="261">
        <v>6.5086979420454199E-3</v>
      </c>
      <c r="H236" s="261">
        <v>3.1903171751826699E-2</v>
      </c>
      <c r="I236" s="261">
        <v>2.7098502735550801E-2</v>
      </c>
      <c r="J236" s="261">
        <v>4.7466144148012998E-3</v>
      </c>
      <c r="K236" s="261">
        <v>3.0939753375764398E-4</v>
      </c>
      <c r="L236" s="261">
        <v>2.0000005732018801E-3</v>
      </c>
      <c r="M236" s="261">
        <v>2.0000005732018801E-3</v>
      </c>
      <c r="N236" s="261">
        <v>1.5750004513964799E-2</v>
      </c>
      <c r="O236" s="261">
        <v>1.5750004513964799E-2</v>
      </c>
      <c r="P236" s="261">
        <v>4.9612352558491002E-3</v>
      </c>
    </row>
    <row r="237" spans="1:16" x14ac:dyDescent="0.25">
      <c r="A237" s="259">
        <v>2019</v>
      </c>
      <c r="B237" s="259">
        <v>2011</v>
      </c>
      <c r="C237" s="260" t="str">
        <f t="shared" si="3"/>
        <v>2019_2011</v>
      </c>
      <c r="D237" s="261">
        <v>4.4348636785400165E-2</v>
      </c>
      <c r="E237" s="261">
        <v>5.4077446078013659E-2</v>
      </c>
      <c r="F237" s="261">
        <v>1.4023589354702101E-2</v>
      </c>
      <c r="G237" s="261">
        <v>6.5668858584831602E-3</v>
      </c>
      <c r="H237" s="261">
        <v>3.1053203663420199E-2</v>
      </c>
      <c r="I237" s="261">
        <v>2.6847780818824701E-2</v>
      </c>
      <c r="J237" s="261">
        <v>4.5272850281529E-3</v>
      </c>
      <c r="K237" s="261">
        <v>4.19931783143627E-4</v>
      </c>
      <c r="L237" s="261">
        <v>2.0000005732018801E-3</v>
      </c>
      <c r="M237" s="261">
        <v>2.0000005732018801E-3</v>
      </c>
      <c r="N237" s="261">
        <v>1.5750004513964799E-2</v>
      </c>
      <c r="O237" s="261">
        <v>1.5750004513964799E-2</v>
      </c>
      <c r="P237" s="261">
        <v>4.7319887675961996E-3</v>
      </c>
    </row>
    <row r="238" spans="1:16" x14ac:dyDescent="0.25">
      <c r="A238" s="259">
        <v>2019</v>
      </c>
      <c r="B238" s="259">
        <v>2012</v>
      </c>
      <c r="C238" s="260" t="str">
        <f t="shared" si="3"/>
        <v>2019_2012</v>
      </c>
      <c r="D238" s="261">
        <v>4.3073934748070267E-2</v>
      </c>
      <c r="E238" s="261">
        <v>5.2708283187975907E-2</v>
      </c>
      <c r="F238" s="261">
        <v>1.33149253489512E-2</v>
      </c>
      <c r="G238" s="261">
        <v>5.9760939992362701E-3</v>
      </c>
      <c r="H238" s="261">
        <v>3.0147739910421901E-2</v>
      </c>
      <c r="I238" s="261">
        <v>2.5673958558659799E-2</v>
      </c>
      <c r="J238" s="261">
        <v>4.2861764520054097E-3</v>
      </c>
      <c r="K238" s="261">
        <v>6.1398928274502499E-4</v>
      </c>
      <c r="L238" s="261">
        <v>2.0000005732018801E-3</v>
      </c>
      <c r="M238" s="261">
        <v>2.0000005732018801E-3</v>
      </c>
      <c r="N238" s="261">
        <v>1.5750004513964799E-2</v>
      </c>
      <c r="O238" s="261">
        <v>1.5750004513964799E-2</v>
      </c>
      <c r="P238" s="261">
        <v>4.4799783315387798E-3</v>
      </c>
    </row>
    <row r="239" spans="1:16" x14ac:dyDescent="0.25">
      <c r="A239" s="259">
        <v>2019</v>
      </c>
      <c r="B239" s="259">
        <v>2013</v>
      </c>
      <c r="C239" s="260" t="str">
        <f t="shared" si="3"/>
        <v>2019_2013</v>
      </c>
      <c r="D239" s="261">
        <v>4.1922039578410189E-2</v>
      </c>
      <c r="E239" s="261">
        <v>5.0939331104191923E-2</v>
      </c>
      <c r="F239" s="261">
        <v>1.3227702076960999E-2</v>
      </c>
      <c r="G239" s="261">
        <v>6.7479459766012304E-3</v>
      </c>
      <c r="H239" s="261">
        <v>3.02260759500903E-2</v>
      </c>
      <c r="I239" s="261">
        <v>2.6433132943993298E-2</v>
      </c>
      <c r="J239" s="261">
        <v>4.1518819220335203E-3</v>
      </c>
      <c r="K239" s="261">
        <v>9.1759341985239804E-4</v>
      </c>
      <c r="L239" s="261">
        <v>2.0000005732018801E-3</v>
      </c>
      <c r="M239" s="261">
        <v>2.0000005732018801E-3</v>
      </c>
      <c r="N239" s="261">
        <v>1.5750004513964799E-2</v>
      </c>
      <c r="O239" s="261">
        <v>1.5750004513964799E-2</v>
      </c>
      <c r="P239" s="261">
        <v>4.3396115988447101E-3</v>
      </c>
    </row>
    <row r="240" spans="1:16" x14ac:dyDescent="0.25">
      <c r="A240" s="259">
        <v>2019</v>
      </c>
      <c r="B240" s="259">
        <v>2014</v>
      </c>
      <c r="C240" s="260" t="str">
        <f t="shared" si="3"/>
        <v>2019_2014</v>
      </c>
      <c r="D240" s="261">
        <v>4.1533667825532271E-2</v>
      </c>
      <c r="E240" s="261">
        <v>5.0599443515735025E-2</v>
      </c>
      <c r="F240" s="261">
        <v>1.25288822121632E-2</v>
      </c>
      <c r="G240" s="261">
        <v>6.7101870214976503E-3</v>
      </c>
      <c r="H240" s="261">
        <v>2.9371419433024602E-2</v>
      </c>
      <c r="I240" s="261">
        <v>2.6175239579157201E-2</v>
      </c>
      <c r="J240" s="261">
        <v>3.9033768941087702E-3</v>
      </c>
      <c r="K240" s="261">
        <v>1.2796309955144299E-3</v>
      </c>
      <c r="L240" s="261">
        <v>2.0000005732018801E-3</v>
      </c>
      <c r="M240" s="261">
        <v>2.0000005732018801E-3</v>
      </c>
      <c r="N240" s="261">
        <v>1.5750004513964799E-2</v>
      </c>
      <c r="O240" s="261">
        <v>1.5750004513964799E-2</v>
      </c>
      <c r="P240" s="261">
        <v>4.0798702762819402E-3</v>
      </c>
    </row>
    <row r="241" spans="1:16" x14ac:dyDescent="0.25">
      <c r="A241" s="259">
        <v>2019</v>
      </c>
      <c r="B241" s="259">
        <v>2015</v>
      </c>
      <c r="C241" s="260" t="str">
        <f t="shared" si="3"/>
        <v>2019_2015</v>
      </c>
      <c r="D241" s="261">
        <v>4.0372697714480453E-2</v>
      </c>
      <c r="E241" s="261">
        <v>4.9426025984730317E-2</v>
      </c>
      <c r="F241" s="261">
        <v>1.17190663490792E-2</v>
      </c>
      <c r="G241" s="261">
        <v>6.4377268282431697E-3</v>
      </c>
      <c r="H241" s="261">
        <v>2.8411322476234801E-2</v>
      </c>
      <c r="I241" s="261">
        <v>2.5457547324383399E-2</v>
      </c>
      <c r="J241" s="261">
        <v>3.6427322422121198E-3</v>
      </c>
      <c r="K241" s="261">
        <v>1.61687685525594E-3</v>
      </c>
      <c r="L241" s="261">
        <v>2.0000005732018801E-3</v>
      </c>
      <c r="M241" s="261">
        <v>2.0000005732018801E-3</v>
      </c>
      <c r="N241" s="261">
        <v>1.5750004513964799E-2</v>
      </c>
      <c r="O241" s="261">
        <v>1.5750004513964799E-2</v>
      </c>
      <c r="P241" s="261">
        <v>3.8074404298200299E-3</v>
      </c>
    </row>
    <row r="242" spans="1:16" x14ac:dyDescent="0.25">
      <c r="A242" s="259">
        <v>2019</v>
      </c>
      <c r="B242" s="259">
        <v>2016</v>
      </c>
      <c r="C242" s="260" t="str">
        <f t="shared" si="3"/>
        <v>2019_2016</v>
      </c>
      <c r="D242" s="261">
        <v>3.8811398758377309E-2</v>
      </c>
      <c r="E242" s="261">
        <v>4.7501669289517309E-2</v>
      </c>
      <c r="F242" s="261">
        <v>1.11910251370797E-2</v>
      </c>
      <c r="G242" s="261">
        <v>6.15455252892481E-3</v>
      </c>
      <c r="H242" s="261">
        <v>2.78547670916666E-2</v>
      </c>
      <c r="I242" s="261">
        <v>2.4362955197436101E-2</v>
      </c>
      <c r="J242" s="261">
        <v>3.4134457943692E-3</v>
      </c>
      <c r="K242" s="261">
        <v>1.8820162373573801E-3</v>
      </c>
      <c r="L242" s="261">
        <v>2.0000005732018801E-3</v>
      </c>
      <c r="M242" s="261">
        <v>2.0000005732018801E-3</v>
      </c>
      <c r="N242" s="261">
        <v>1.5750004513964799E-2</v>
      </c>
      <c r="O242" s="261">
        <v>1.5750004513964799E-2</v>
      </c>
      <c r="P242" s="261">
        <v>3.5677866662491898E-3</v>
      </c>
    </row>
    <row r="243" spans="1:16" x14ac:dyDescent="0.25">
      <c r="A243" s="259">
        <v>2019</v>
      </c>
      <c r="B243" s="259">
        <v>2017</v>
      </c>
      <c r="C243" s="260" t="str">
        <f t="shared" si="3"/>
        <v>2019_2017</v>
      </c>
      <c r="D243" s="261">
        <v>3.7565663593759881E-2</v>
      </c>
      <c r="E243" s="261">
        <v>4.5590734047256345E-2</v>
      </c>
      <c r="F243" s="261">
        <v>1.12018153741117E-2</v>
      </c>
      <c r="G243" s="261">
        <v>6.0575798961172104E-3</v>
      </c>
      <c r="H243" s="261">
        <v>2.8125097322855799E-2</v>
      </c>
      <c r="I243" s="261">
        <v>2.4018892841169901E-2</v>
      </c>
      <c r="J243" s="261">
        <v>3.24546121972834E-3</v>
      </c>
      <c r="K243" s="261">
        <v>2.0442134225415499E-3</v>
      </c>
      <c r="L243" s="261">
        <v>2.0000005732018801E-3</v>
      </c>
      <c r="M243" s="261">
        <v>2.0000005732018801E-3</v>
      </c>
      <c r="N243" s="261">
        <v>1.5750004513964799E-2</v>
      </c>
      <c r="O243" s="261">
        <v>1.5750004513964799E-2</v>
      </c>
      <c r="P243" s="261">
        <v>3.3922065745635799E-3</v>
      </c>
    </row>
    <row r="244" spans="1:16" x14ac:dyDescent="0.25">
      <c r="A244" s="259">
        <v>2019</v>
      </c>
      <c r="B244" s="259">
        <v>2018</v>
      </c>
      <c r="C244" s="260" t="str">
        <f t="shared" si="3"/>
        <v>2019_2018</v>
      </c>
      <c r="D244" s="261">
        <v>3.5948002074650078E-2</v>
      </c>
      <c r="E244" s="261">
        <v>4.3608257392452554E-2</v>
      </c>
      <c r="F244" s="261">
        <v>1.0552944503554399E-2</v>
      </c>
      <c r="G244" s="261">
        <v>5.6650273110167198E-3</v>
      </c>
      <c r="H244" s="261">
        <v>2.7441979480163199E-2</v>
      </c>
      <c r="I244" s="261">
        <v>2.2741177057439499E-2</v>
      </c>
      <c r="J244" s="261">
        <v>2.98227857596267E-3</v>
      </c>
      <c r="K244" s="261">
        <v>2.1323426747775899E-3</v>
      </c>
      <c r="L244" s="261">
        <v>2.0000005732018801E-3</v>
      </c>
      <c r="M244" s="261">
        <v>2.0000005732018801E-3</v>
      </c>
      <c r="N244" s="261">
        <v>1.5750004513964799E-2</v>
      </c>
      <c r="O244" s="261">
        <v>1.5750004513964799E-2</v>
      </c>
      <c r="P244" s="261">
        <v>3.1171239795025202E-3</v>
      </c>
    </row>
    <row r="245" spans="1:16" x14ac:dyDescent="0.25">
      <c r="A245" s="259">
        <v>2019</v>
      </c>
      <c r="B245" s="259">
        <v>2019</v>
      </c>
      <c r="C245" s="260" t="str">
        <f t="shared" si="3"/>
        <v>2019_2019</v>
      </c>
      <c r="D245" s="261">
        <v>3.4371125622222269E-2</v>
      </c>
      <c r="E245" s="261">
        <v>4.1650732649158743E-2</v>
      </c>
      <c r="F245" s="261">
        <v>9.9304692798311799E-3</v>
      </c>
      <c r="G245" s="261">
        <v>4.9725548678792898E-3</v>
      </c>
      <c r="H245" s="261">
        <v>2.6811422059811799E-2</v>
      </c>
      <c r="I245" s="261">
        <v>2.01967280905582E-2</v>
      </c>
      <c r="J245" s="261">
        <v>2.7131234931804401E-3</v>
      </c>
      <c r="K245" s="261">
        <v>2.0234277902077902E-3</v>
      </c>
      <c r="L245" s="261">
        <v>2.0000005732018801E-3</v>
      </c>
      <c r="M245" s="261">
        <v>2.0000005732018801E-3</v>
      </c>
      <c r="N245" s="261">
        <v>1.5750004513964799E-2</v>
      </c>
      <c r="O245" s="261">
        <v>1.5750004513964799E-2</v>
      </c>
      <c r="P245" s="261">
        <v>2.8357988982348598E-3</v>
      </c>
    </row>
    <row r="246" spans="1:16" x14ac:dyDescent="0.25">
      <c r="A246" s="259">
        <v>2020</v>
      </c>
      <c r="B246" s="259">
        <v>1976</v>
      </c>
      <c r="C246" s="260" t="str">
        <f t="shared" si="3"/>
        <v>2020_1976</v>
      </c>
      <c r="D246" s="261">
        <v>5.8305558183675742E-2</v>
      </c>
      <c r="E246" s="261">
        <v>0.12646851998141032</v>
      </c>
      <c r="F246" s="261">
        <v>0.78974133226409604</v>
      </c>
      <c r="G246" s="261">
        <v>8.6466610783639393</v>
      </c>
      <c r="H246" s="261">
        <v>1.97742860521847</v>
      </c>
      <c r="I246" s="261">
        <v>12.208757317241799</v>
      </c>
      <c r="J246" s="261">
        <v>0.55079537353751595</v>
      </c>
      <c r="K246" s="261">
        <v>5.7899197639203599E-2</v>
      </c>
      <c r="L246" s="261">
        <v>2.0000005732018801E-3</v>
      </c>
      <c r="M246" s="261">
        <v>2.0000005732018801E-3</v>
      </c>
      <c r="N246" s="261">
        <v>1.5750004513964799E-2</v>
      </c>
      <c r="O246" s="261">
        <v>1.5750004513964799E-2</v>
      </c>
      <c r="P246" s="261">
        <v>0.57569989621061102</v>
      </c>
    </row>
    <row r="247" spans="1:16" x14ac:dyDescent="0.25">
      <c r="A247" s="259">
        <v>2020</v>
      </c>
      <c r="B247" s="259">
        <v>1977</v>
      </c>
      <c r="C247" s="260" t="str">
        <f t="shared" si="3"/>
        <v>2020_1977</v>
      </c>
      <c r="D247" s="261">
        <v>5.7715828607086968E-2</v>
      </c>
      <c r="E247" s="261">
        <v>0.12637733934041578</v>
      </c>
      <c r="F247" s="261">
        <v>0.77577868951657802</v>
      </c>
      <c r="G247" s="261">
        <v>8.6758403020555797</v>
      </c>
      <c r="H247" s="261">
        <v>2.01620177609471</v>
      </c>
      <c r="I247" s="261">
        <v>12.0901150517003</v>
      </c>
      <c r="J247" s="261">
        <v>0.54105730017918896</v>
      </c>
      <c r="K247" s="261">
        <v>5.77275833608481E-2</v>
      </c>
      <c r="L247" s="261">
        <v>2.0000005732018801E-3</v>
      </c>
      <c r="M247" s="261">
        <v>2.0000005732018801E-3</v>
      </c>
      <c r="N247" s="261">
        <v>1.5750004513964799E-2</v>
      </c>
      <c r="O247" s="261">
        <v>1.5750004513964799E-2</v>
      </c>
      <c r="P247" s="261">
        <v>0.56552151038708098</v>
      </c>
    </row>
    <row r="248" spans="1:16" x14ac:dyDescent="0.25">
      <c r="A248" s="259">
        <v>2020</v>
      </c>
      <c r="B248" s="259">
        <v>1978</v>
      </c>
      <c r="C248" s="260" t="str">
        <f t="shared" si="3"/>
        <v>2020_1978</v>
      </c>
      <c r="D248" s="261">
        <v>5.8569745924383083E-2</v>
      </c>
      <c r="E248" s="261">
        <v>9.8255248397644573E-2</v>
      </c>
      <c r="F248" s="261">
        <v>0.78917195289009301</v>
      </c>
      <c r="G248" s="261">
        <v>1.5788623931046299</v>
      </c>
      <c r="H248" s="261">
        <v>2.0208628739432202</v>
      </c>
      <c r="I248" s="261">
        <v>4.5459814790198401</v>
      </c>
      <c r="J248" s="261">
        <v>0.55039826689996696</v>
      </c>
      <c r="K248" s="261">
        <v>5.2645200841216398E-2</v>
      </c>
      <c r="L248" s="261">
        <v>2.0000005732018801E-3</v>
      </c>
      <c r="M248" s="261">
        <v>2.0000005732018801E-3</v>
      </c>
      <c r="N248" s="261">
        <v>1.5750004513964799E-2</v>
      </c>
      <c r="O248" s="261">
        <v>1.5750004513964799E-2</v>
      </c>
      <c r="P248" s="261">
        <v>0.57528483417304599</v>
      </c>
    </row>
    <row r="249" spans="1:16" x14ac:dyDescent="0.25">
      <c r="A249" s="259">
        <v>2020</v>
      </c>
      <c r="B249" s="259">
        <v>1979</v>
      </c>
      <c r="C249" s="260" t="str">
        <f t="shared" si="3"/>
        <v>2020_1979</v>
      </c>
      <c r="D249" s="261">
        <v>5.7368093734866295E-2</v>
      </c>
      <c r="E249" s="261">
        <v>9.8054934223700971E-2</v>
      </c>
      <c r="F249" s="261">
        <v>0.76951575404177597</v>
      </c>
      <c r="G249" s="261">
        <v>1.5716270065728299</v>
      </c>
      <c r="H249" s="261">
        <v>2.03904377456153</v>
      </c>
      <c r="I249" s="261">
        <v>4.4790733300472603</v>
      </c>
      <c r="J249" s="261">
        <v>0.53668929290471201</v>
      </c>
      <c r="K249" s="261">
        <v>5.2691674087117002E-2</v>
      </c>
      <c r="L249" s="261">
        <v>2.0000005732018801E-3</v>
      </c>
      <c r="M249" s="261">
        <v>2.0000005732018801E-3</v>
      </c>
      <c r="N249" s="261">
        <v>1.5750004513964799E-2</v>
      </c>
      <c r="O249" s="261">
        <v>1.5750004513964799E-2</v>
      </c>
      <c r="P249" s="261">
        <v>0.56095600120639699</v>
      </c>
    </row>
    <row r="250" spans="1:16" x14ac:dyDescent="0.25">
      <c r="A250" s="259">
        <v>2020</v>
      </c>
      <c r="B250" s="259">
        <v>1980</v>
      </c>
      <c r="C250" s="260" t="str">
        <f t="shared" si="3"/>
        <v>2020_1980</v>
      </c>
      <c r="D250" s="261">
        <v>5.7854514666772272E-2</v>
      </c>
      <c r="E250" s="261">
        <v>9.7674464794980154E-2</v>
      </c>
      <c r="F250" s="261">
        <v>0.34682828676417998</v>
      </c>
      <c r="G250" s="261">
        <v>1.79063524007539</v>
      </c>
      <c r="H250" s="261">
        <v>1.7817271826096901</v>
      </c>
      <c r="I250" s="261">
        <v>4.5310036947072501</v>
      </c>
      <c r="J250" s="261">
        <v>0.27790503644181103</v>
      </c>
      <c r="K250" s="261">
        <v>5.2395938457810702E-2</v>
      </c>
      <c r="L250" s="261">
        <v>2.0000005732018801E-3</v>
      </c>
      <c r="M250" s="261">
        <v>2.0000005732018801E-3</v>
      </c>
      <c r="N250" s="261">
        <v>1.5750004513964799E-2</v>
      </c>
      <c r="O250" s="261">
        <v>1.5750004513964799E-2</v>
      </c>
      <c r="P250" s="261">
        <v>0.29047066900437402</v>
      </c>
    </row>
    <row r="251" spans="1:16" x14ac:dyDescent="0.25">
      <c r="A251" s="259">
        <v>2020</v>
      </c>
      <c r="B251" s="259">
        <v>1981</v>
      </c>
      <c r="C251" s="260" t="str">
        <f t="shared" si="3"/>
        <v>2020_1981</v>
      </c>
      <c r="D251" s="261">
        <v>5.9453272085652965E-2</v>
      </c>
      <c r="E251" s="261">
        <v>8.1214253676778383E-2</v>
      </c>
      <c r="F251" s="261">
        <v>0.36231179919555401</v>
      </c>
      <c r="G251" s="261">
        <v>1.5174468181643599</v>
      </c>
      <c r="H251" s="261">
        <v>1.7210006267537199</v>
      </c>
      <c r="I251" s="261">
        <v>2.9956093700711599</v>
      </c>
      <c r="J251" s="261">
        <v>0.290311596836966</v>
      </c>
      <c r="K251" s="261">
        <v>2.05557779223711E-2</v>
      </c>
      <c r="L251" s="261">
        <v>2.0000005732018801E-3</v>
      </c>
      <c r="M251" s="261">
        <v>2.0000005732018801E-3</v>
      </c>
      <c r="N251" s="261">
        <v>1.5750004513964799E-2</v>
      </c>
      <c r="O251" s="261">
        <v>1.5750004513964799E-2</v>
      </c>
      <c r="P251" s="261">
        <v>0.30343819900730201</v>
      </c>
    </row>
    <row r="252" spans="1:16" x14ac:dyDescent="0.25">
      <c r="A252" s="259">
        <v>2020</v>
      </c>
      <c r="B252" s="259">
        <v>1982</v>
      </c>
      <c r="C252" s="260" t="str">
        <f t="shared" si="3"/>
        <v>2020_1982</v>
      </c>
      <c r="D252" s="261">
        <v>5.7264286917091747E-2</v>
      </c>
      <c r="E252" s="261">
        <v>8.0923510509787105E-2</v>
      </c>
      <c r="F252" s="261">
        <v>0.34213058421048897</v>
      </c>
      <c r="G252" s="261">
        <v>1.46496112740485</v>
      </c>
      <c r="H252" s="261">
        <v>1.7960715307944599</v>
      </c>
      <c r="I252" s="261">
        <v>2.9972040218445599</v>
      </c>
      <c r="J252" s="261">
        <v>0.27414088210608301</v>
      </c>
      <c r="K252" s="261">
        <v>2.0381776128512E-2</v>
      </c>
      <c r="L252" s="261">
        <v>2.0000005732018801E-3</v>
      </c>
      <c r="M252" s="261">
        <v>2.0000005732018801E-3</v>
      </c>
      <c r="N252" s="261">
        <v>1.5750004513964799E-2</v>
      </c>
      <c r="O252" s="261">
        <v>1.5750004513964799E-2</v>
      </c>
      <c r="P252" s="261">
        <v>0.28653631631277299</v>
      </c>
    </row>
    <row r="253" spans="1:16" x14ac:dyDescent="0.25">
      <c r="A253" s="259">
        <v>2020</v>
      </c>
      <c r="B253" s="259">
        <v>1983</v>
      </c>
      <c r="C253" s="260" t="str">
        <f t="shared" si="3"/>
        <v>2020_1983</v>
      </c>
      <c r="D253" s="261">
        <v>5.6442318818414931E-2</v>
      </c>
      <c r="E253" s="261">
        <v>7.9525958047278494E-2</v>
      </c>
      <c r="F253" s="261">
        <v>0.19836492135626299</v>
      </c>
      <c r="G253" s="261">
        <v>1.13412212033671</v>
      </c>
      <c r="H253" s="261">
        <v>1.53808480523562</v>
      </c>
      <c r="I253" s="261">
        <v>2.2559620925831299</v>
      </c>
      <c r="J253" s="261">
        <v>0.25025769261743203</v>
      </c>
      <c r="K253" s="261">
        <v>1.9254507650522001E-2</v>
      </c>
      <c r="L253" s="261">
        <v>2.0000005732018801E-3</v>
      </c>
      <c r="M253" s="261">
        <v>2.0000005732018801E-3</v>
      </c>
      <c r="N253" s="261">
        <v>1.5750004513964799E-2</v>
      </c>
      <c r="O253" s="261">
        <v>1.5750004513964799E-2</v>
      </c>
      <c r="P253" s="261">
        <v>0.26157323497552798</v>
      </c>
    </row>
    <row r="254" spans="1:16" x14ac:dyDescent="0.25">
      <c r="A254" s="259">
        <v>2020</v>
      </c>
      <c r="B254" s="259">
        <v>1984</v>
      </c>
      <c r="C254" s="260" t="str">
        <f t="shared" si="3"/>
        <v>2020_1984</v>
      </c>
      <c r="D254" s="261">
        <v>5.1498017680885189E-2</v>
      </c>
      <c r="E254" s="261">
        <v>8.1257431373197381E-2</v>
      </c>
      <c r="F254" s="261">
        <v>0.34051207190857802</v>
      </c>
      <c r="G254" s="261">
        <v>1.18461115328961</v>
      </c>
      <c r="H254" s="261">
        <v>1.30425425384827</v>
      </c>
      <c r="I254" s="261">
        <v>3.1037682909528801</v>
      </c>
      <c r="J254" s="261">
        <v>0.211093005069729</v>
      </c>
      <c r="K254" s="261">
        <v>2.0276124416827801E-2</v>
      </c>
      <c r="L254" s="261">
        <v>2.0000005732018801E-3</v>
      </c>
      <c r="M254" s="261">
        <v>2.0000005732018801E-3</v>
      </c>
      <c r="N254" s="261">
        <v>1.5750004513964799E-2</v>
      </c>
      <c r="O254" s="261">
        <v>1.5750004513964799E-2</v>
      </c>
      <c r="P254" s="261">
        <v>0.22063769404764499</v>
      </c>
    </row>
    <row r="255" spans="1:16" x14ac:dyDescent="0.25">
      <c r="A255" s="259">
        <v>2020</v>
      </c>
      <c r="B255" s="259">
        <v>1985</v>
      </c>
      <c r="C255" s="260" t="str">
        <f t="shared" si="3"/>
        <v>2020_1985</v>
      </c>
      <c r="D255" s="261">
        <v>5.1212624342228272E-2</v>
      </c>
      <c r="E255" s="261">
        <v>7.5710312203231642E-2</v>
      </c>
      <c r="F255" s="261">
        <v>0.337683372096721</v>
      </c>
      <c r="G255" s="261">
        <v>0.51735582563856797</v>
      </c>
      <c r="H255" s="261">
        <v>1.3069160129763</v>
      </c>
      <c r="I255" s="261">
        <v>2.0489204869234001</v>
      </c>
      <c r="J255" s="261">
        <v>0.20933941454244301</v>
      </c>
      <c r="K255" s="261">
        <v>1.8057404547925301E-2</v>
      </c>
      <c r="L255" s="261">
        <v>2.0000005732018801E-3</v>
      </c>
      <c r="M255" s="261">
        <v>2.0000005732018801E-3</v>
      </c>
      <c r="N255" s="261">
        <v>1.5750004513964799E-2</v>
      </c>
      <c r="O255" s="261">
        <v>1.5750004513964799E-2</v>
      </c>
      <c r="P255" s="261">
        <v>0.21880481393815801</v>
      </c>
    </row>
    <row r="256" spans="1:16" x14ac:dyDescent="0.25">
      <c r="A256" s="259">
        <v>2020</v>
      </c>
      <c r="B256" s="259">
        <v>1986</v>
      </c>
      <c r="C256" s="260" t="str">
        <f t="shared" si="3"/>
        <v>2020_1986</v>
      </c>
      <c r="D256" s="261">
        <v>5.1461411864557154E-2</v>
      </c>
      <c r="E256" s="261">
        <v>6.9884462649248594E-2</v>
      </c>
      <c r="F256" s="261">
        <v>0.340174671055884</v>
      </c>
      <c r="G256" s="261">
        <v>0.52100203192982997</v>
      </c>
      <c r="H256" s="261">
        <v>1.2971539165672701</v>
      </c>
      <c r="I256" s="261">
        <v>2.0179900814515301</v>
      </c>
      <c r="J256" s="261">
        <v>0.210883840796905</v>
      </c>
      <c r="K256" s="261">
        <v>1.8190213418263101E-2</v>
      </c>
      <c r="L256" s="261">
        <v>2.0000005732018801E-3</v>
      </c>
      <c r="M256" s="261">
        <v>2.0000005732018801E-3</v>
      </c>
      <c r="N256" s="261">
        <v>1.5750004513964799E-2</v>
      </c>
      <c r="O256" s="261">
        <v>1.5750004513964799E-2</v>
      </c>
      <c r="P256" s="261">
        <v>0.22041907229455701</v>
      </c>
    </row>
    <row r="257" spans="1:16" x14ac:dyDescent="0.25">
      <c r="A257" s="259">
        <v>2020</v>
      </c>
      <c r="B257" s="259">
        <v>1987</v>
      </c>
      <c r="C257" s="260" t="str">
        <f t="shared" si="3"/>
        <v>2020_1987</v>
      </c>
      <c r="D257" s="261">
        <v>5.1426125975325677E-2</v>
      </c>
      <c r="E257" s="261">
        <v>6.978620934161435E-2</v>
      </c>
      <c r="F257" s="261">
        <v>0.34027755947011101</v>
      </c>
      <c r="G257" s="261">
        <v>0.52646601068074605</v>
      </c>
      <c r="H257" s="261">
        <v>1.2844246843256399</v>
      </c>
      <c r="I257" s="261">
        <v>1.9819488939626999</v>
      </c>
      <c r="J257" s="261">
        <v>0.21094762421704699</v>
      </c>
      <c r="K257" s="261">
        <v>1.8352994298453999E-2</v>
      </c>
      <c r="L257" s="261">
        <v>2.0000005732018801E-3</v>
      </c>
      <c r="M257" s="261">
        <v>2.0000005732018801E-3</v>
      </c>
      <c r="N257" s="261">
        <v>1.5750004513964799E-2</v>
      </c>
      <c r="O257" s="261">
        <v>1.5750004513964799E-2</v>
      </c>
      <c r="P257" s="261">
        <v>0.22048573971792301</v>
      </c>
    </row>
    <row r="258" spans="1:16" x14ac:dyDescent="0.25">
      <c r="A258" s="259">
        <v>2020</v>
      </c>
      <c r="B258" s="259">
        <v>1988</v>
      </c>
      <c r="C258" s="260" t="str">
        <f t="shared" si="3"/>
        <v>2020_1988</v>
      </c>
      <c r="D258" s="261">
        <v>5.2044259043500567E-2</v>
      </c>
      <c r="E258" s="261">
        <v>6.9827485103980055E-2</v>
      </c>
      <c r="F258" s="261">
        <v>0.34718721146246401</v>
      </c>
      <c r="G258" s="261">
        <v>0.52288605190583104</v>
      </c>
      <c r="H258" s="261">
        <v>1.2712703052663199</v>
      </c>
      <c r="I258" s="261">
        <v>2.00077090252534</v>
      </c>
      <c r="J258" s="261">
        <v>0.21523111171538001</v>
      </c>
      <c r="K258" s="261">
        <v>1.8211540756093599E-2</v>
      </c>
      <c r="L258" s="261">
        <v>2.0000005732018801E-3</v>
      </c>
      <c r="M258" s="261">
        <v>2.0000005732018801E-3</v>
      </c>
      <c r="N258" s="261">
        <v>1.5750004513964799E-2</v>
      </c>
      <c r="O258" s="261">
        <v>1.5750004513964799E-2</v>
      </c>
      <c r="P258" s="261">
        <v>0.224962907513236</v>
      </c>
    </row>
    <row r="259" spans="1:16" x14ac:dyDescent="0.25">
      <c r="A259" s="259">
        <v>2020</v>
      </c>
      <c r="B259" s="259">
        <v>1989</v>
      </c>
      <c r="C259" s="260" t="str">
        <f t="shared" si="3"/>
        <v>2020_1989</v>
      </c>
      <c r="D259" s="261">
        <v>5.0867487697374071E-2</v>
      </c>
      <c r="E259" s="261">
        <v>6.9942733777463573E-2</v>
      </c>
      <c r="F259" s="261">
        <v>0.33479847003448299</v>
      </c>
      <c r="G259" s="261">
        <v>0.52865417241005097</v>
      </c>
      <c r="H259" s="261">
        <v>1.30094626614243</v>
      </c>
      <c r="I259" s="261">
        <v>2.02050116616034</v>
      </c>
      <c r="J259" s="261">
        <v>0.20755098266031899</v>
      </c>
      <c r="K259" s="261">
        <v>1.8159690211256001E-2</v>
      </c>
      <c r="L259" s="261">
        <v>2.0000005732018801E-3</v>
      </c>
      <c r="M259" s="261">
        <v>2.0000005732018801E-3</v>
      </c>
      <c r="N259" s="261">
        <v>1.5750004513964799E-2</v>
      </c>
      <c r="O259" s="261">
        <v>1.5750004513964799E-2</v>
      </c>
      <c r="P259" s="261">
        <v>0.21693551710237299</v>
      </c>
    </row>
    <row r="260" spans="1:16" x14ac:dyDescent="0.25">
      <c r="A260" s="259">
        <v>2020</v>
      </c>
      <c r="B260" s="259">
        <v>1990</v>
      </c>
      <c r="C260" s="260" t="str">
        <f t="shared" si="3"/>
        <v>2020_1990</v>
      </c>
      <c r="D260" s="261">
        <v>5.1960322128490694E-2</v>
      </c>
      <c r="E260" s="261">
        <v>6.9795496458128811E-2</v>
      </c>
      <c r="F260" s="261">
        <v>0.34472659757504198</v>
      </c>
      <c r="G260" s="261">
        <v>0.52385599956499995</v>
      </c>
      <c r="H260" s="261">
        <v>1.2896688375277401</v>
      </c>
      <c r="I260" s="261">
        <v>1.9825346724384201</v>
      </c>
      <c r="J260" s="261">
        <v>0.213705707999439</v>
      </c>
      <c r="K260" s="261">
        <v>1.8203764888985698E-2</v>
      </c>
      <c r="L260" s="261">
        <v>2.0000005732018801E-3</v>
      </c>
      <c r="M260" s="261">
        <v>2.0000005732018801E-3</v>
      </c>
      <c r="N260" s="261">
        <v>1.5750004513964799E-2</v>
      </c>
      <c r="O260" s="261">
        <v>1.5750004513964799E-2</v>
      </c>
      <c r="P260" s="261">
        <v>0.22336853181013899</v>
      </c>
    </row>
    <row r="261" spans="1:16" x14ac:dyDescent="0.25">
      <c r="A261" s="259">
        <v>2020</v>
      </c>
      <c r="B261" s="259">
        <v>1991</v>
      </c>
      <c r="C261" s="260" t="str">
        <f t="shared" si="3"/>
        <v>2020_1991</v>
      </c>
      <c r="D261" s="261">
        <v>5.1230462123017538E-2</v>
      </c>
      <c r="E261" s="261">
        <v>6.9758852091217169E-2</v>
      </c>
      <c r="F261" s="261">
        <v>0.33809887872877498</v>
      </c>
      <c r="G261" s="261">
        <v>0.52249389138769198</v>
      </c>
      <c r="H261" s="261">
        <v>1.3064006337002501</v>
      </c>
      <c r="I261" s="261">
        <v>1.9870218207252399</v>
      </c>
      <c r="J261" s="261">
        <v>0.209596998783422</v>
      </c>
      <c r="K261" s="261">
        <v>1.0158843417757499E-2</v>
      </c>
      <c r="L261" s="261">
        <v>2.0000005732018801E-3</v>
      </c>
      <c r="M261" s="261">
        <v>2.0000005732018801E-3</v>
      </c>
      <c r="N261" s="261">
        <v>1.5750004513964799E-2</v>
      </c>
      <c r="O261" s="261">
        <v>1.5750004513964799E-2</v>
      </c>
      <c r="P261" s="261">
        <v>0.21907404499550101</v>
      </c>
    </row>
    <row r="262" spans="1:16" x14ac:dyDescent="0.25">
      <c r="A262" s="259">
        <v>2020</v>
      </c>
      <c r="B262" s="259">
        <v>1992</v>
      </c>
      <c r="C262" s="260" t="str">
        <f t="shared" si="3"/>
        <v>2020_1992</v>
      </c>
      <c r="D262" s="261">
        <v>5.086747688514541E-2</v>
      </c>
      <c r="E262" s="261">
        <v>6.9733956957112361E-2</v>
      </c>
      <c r="F262" s="261">
        <v>0.33494745180073299</v>
      </c>
      <c r="G262" s="261">
        <v>0.52449468854922399</v>
      </c>
      <c r="H262" s="261">
        <v>1.3102736941278299</v>
      </c>
      <c r="I262" s="261">
        <v>1.9732101688149399</v>
      </c>
      <c r="J262" s="261">
        <v>0.20764334064505</v>
      </c>
      <c r="K262" s="261">
        <v>1.01894113826369E-2</v>
      </c>
      <c r="L262" s="261">
        <v>2.0000005732018801E-3</v>
      </c>
      <c r="M262" s="261">
        <v>2.0000005732018801E-3</v>
      </c>
      <c r="N262" s="261">
        <v>1.5750004513964799E-2</v>
      </c>
      <c r="O262" s="261">
        <v>1.5750004513964799E-2</v>
      </c>
      <c r="P262" s="261">
        <v>0.21703205110534199</v>
      </c>
    </row>
    <row r="263" spans="1:16" x14ac:dyDescent="0.25">
      <c r="A263" s="259">
        <v>2020</v>
      </c>
      <c r="B263" s="259">
        <v>1993</v>
      </c>
      <c r="C263" s="260" t="str">
        <f t="shared" si="3"/>
        <v>2020_1993</v>
      </c>
      <c r="D263" s="261">
        <v>4.6689913964384218E-2</v>
      </c>
      <c r="E263" s="261">
        <v>6.0103982203769897E-2</v>
      </c>
      <c r="F263" s="261">
        <v>8.8822561579768505E-2</v>
      </c>
      <c r="G263" s="261">
        <v>0.53176250640018896</v>
      </c>
      <c r="H263" s="261">
        <v>1.7295829857994001</v>
      </c>
      <c r="I263" s="261">
        <v>1.9487635820906699</v>
      </c>
      <c r="J263" s="261">
        <v>5.2027287951016701E-2</v>
      </c>
      <c r="K263" s="261">
        <v>1.03273114877457E-2</v>
      </c>
      <c r="L263" s="261">
        <v>2.0000005732018801E-3</v>
      </c>
      <c r="M263" s="261">
        <v>2.0000005732018801E-3</v>
      </c>
      <c r="N263" s="261">
        <v>1.5750004513964799E-2</v>
      </c>
      <c r="O263" s="261">
        <v>1.5750004513964799E-2</v>
      </c>
      <c r="P263" s="261">
        <v>5.4379731044490599E-2</v>
      </c>
    </row>
    <row r="264" spans="1:16" x14ac:dyDescent="0.25">
      <c r="A264" s="259">
        <v>2020</v>
      </c>
      <c r="B264" s="259">
        <v>1994</v>
      </c>
      <c r="C264" s="260" t="str">
        <f t="shared" si="3"/>
        <v>2020_1994</v>
      </c>
      <c r="D264" s="261">
        <v>4.6339259904767782E-2</v>
      </c>
      <c r="E264" s="261">
        <v>6.0048767529406535E-2</v>
      </c>
      <c r="F264" s="261">
        <v>8.7814859227454897E-2</v>
      </c>
      <c r="G264" s="261">
        <v>0.53191853875520001</v>
      </c>
      <c r="H264" s="261">
        <v>1.72863428896683</v>
      </c>
      <c r="I264" s="261">
        <v>1.9394347786473201</v>
      </c>
      <c r="J264" s="261">
        <v>5.1437032282633903E-2</v>
      </c>
      <c r="K264" s="261">
        <v>1.0322000576712301E-2</v>
      </c>
      <c r="L264" s="261">
        <v>2.0000005732018801E-3</v>
      </c>
      <c r="M264" s="261">
        <v>2.0000005732018801E-3</v>
      </c>
      <c r="N264" s="261">
        <v>1.5750004513964799E-2</v>
      </c>
      <c r="O264" s="261">
        <v>1.5750004513964799E-2</v>
      </c>
      <c r="P264" s="261">
        <v>5.37627866340043E-2</v>
      </c>
    </row>
    <row r="265" spans="1:16" x14ac:dyDescent="0.25">
      <c r="A265" s="259">
        <v>2020</v>
      </c>
      <c r="B265" s="259">
        <v>1995</v>
      </c>
      <c r="C265" s="260" t="str">
        <f t="shared" si="3"/>
        <v>2020_1995</v>
      </c>
      <c r="D265" s="261">
        <v>4.6542084122563762E-2</v>
      </c>
      <c r="E265" s="261">
        <v>5.9345475928299189E-2</v>
      </c>
      <c r="F265" s="261">
        <v>8.8411763645991001E-2</v>
      </c>
      <c r="G265" s="261">
        <v>0.43828865556286201</v>
      </c>
      <c r="H265" s="261">
        <v>1.7223679257932101</v>
      </c>
      <c r="I265" s="261">
        <v>1.66824149062844</v>
      </c>
      <c r="J265" s="261">
        <v>5.1786665500929703E-2</v>
      </c>
      <c r="K265" s="261">
        <v>1.0321095228161801E-2</v>
      </c>
      <c r="L265" s="261">
        <v>2.0000005732018801E-3</v>
      </c>
      <c r="M265" s="261">
        <v>2.0000005732018801E-3</v>
      </c>
      <c r="N265" s="261">
        <v>1.5750004513964799E-2</v>
      </c>
      <c r="O265" s="261">
        <v>1.5750004513964799E-2</v>
      </c>
      <c r="P265" s="261">
        <v>5.4128228714956997E-2</v>
      </c>
    </row>
    <row r="266" spans="1:16" x14ac:dyDescent="0.25">
      <c r="A266" s="259">
        <v>2020</v>
      </c>
      <c r="B266" s="259">
        <v>1996</v>
      </c>
      <c r="C266" s="260" t="str">
        <f t="shared" si="3"/>
        <v>2020_1996</v>
      </c>
      <c r="D266" s="261">
        <v>4.6202159366288013E-2</v>
      </c>
      <c r="E266" s="261">
        <v>5.8164800737464592E-2</v>
      </c>
      <c r="F266" s="261">
        <v>8.7476203522668397E-2</v>
      </c>
      <c r="G266" s="261">
        <v>0.17453610920538901</v>
      </c>
      <c r="H266" s="261">
        <v>1.7276013309639899</v>
      </c>
      <c r="I266" s="261">
        <v>1.2166812223322701</v>
      </c>
      <c r="J266" s="261">
        <v>5.1238666714744301E-2</v>
      </c>
      <c r="K266" s="261">
        <v>2.9437113761541399E-3</v>
      </c>
      <c r="L266" s="261">
        <v>2.0000005732018801E-3</v>
      </c>
      <c r="M266" s="261">
        <v>2.0000005732018801E-3</v>
      </c>
      <c r="N266" s="261">
        <v>1.5750004513964799E-2</v>
      </c>
      <c r="O266" s="261">
        <v>1.5750004513964799E-2</v>
      </c>
      <c r="P266" s="261">
        <v>5.3555451855368898E-2</v>
      </c>
    </row>
    <row r="267" spans="1:16" x14ac:dyDescent="0.25">
      <c r="A267" s="259">
        <v>2020</v>
      </c>
      <c r="B267" s="259">
        <v>1997</v>
      </c>
      <c r="C267" s="260" t="str">
        <f t="shared" si="3"/>
        <v>2020_1997</v>
      </c>
      <c r="D267" s="261">
        <v>4.6501015822797025E-2</v>
      </c>
      <c r="E267" s="261">
        <v>5.8162127766379856E-2</v>
      </c>
      <c r="F267" s="261">
        <v>8.8391515020069603E-2</v>
      </c>
      <c r="G267" s="261">
        <v>0.17406253461558899</v>
      </c>
      <c r="H267" s="261">
        <v>1.72050065146734</v>
      </c>
      <c r="I267" s="261">
        <v>1.2166547942941099</v>
      </c>
      <c r="J267" s="261">
        <v>5.1774804988547599E-2</v>
      </c>
      <c r="K267" s="261">
        <v>2.9475746579039901E-3</v>
      </c>
      <c r="L267" s="261">
        <v>2.0000005732018801E-3</v>
      </c>
      <c r="M267" s="261">
        <v>2.0000005732018801E-3</v>
      </c>
      <c r="N267" s="261">
        <v>1.5750004513964799E-2</v>
      </c>
      <c r="O267" s="261">
        <v>1.5750004513964799E-2</v>
      </c>
      <c r="P267" s="261">
        <v>5.4115831922835297E-2</v>
      </c>
    </row>
    <row r="268" spans="1:16" x14ac:dyDescent="0.25">
      <c r="A268" s="259">
        <v>2020</v>
      </c>
      <c r="B268" s="259">
        <v>1998</v>
      </c>
      <c r="C268" s="260" t="str">
        <f t="shared" si="3"/>
        <v>2020_1998</v>
      </c>
      <c r="D268" s="261">
        <v>4.6089235223229851E-2</v>
      </c>
      <c r="E268" s="261">
        <v>5.8113798295729699E-2</v>
      </c>
      <c r="F268" s="261">
        <v>8.7475681371740999E-2</v>
      </c>
      <c r="G268" s="261">
        <v>0.15197002588399799</v>
      </c>
      <c r="H268" s="261">
        <v>1.7252714319360301</v>
      </c>
      <c r="I268" s="261">
        <v>1.0193541433575899</v>
      </c>
      <c r="J268" s="261">
        <v>5.1238360867939398E-2</v>
      </c>
      <c r="K268" s="261">
        <v>2.9609104459216301E-3</v>
      </c>
      <c r="L268" s="261">
        <v>2.0000005732018801E-3</v>
      </c>
      <c r="M268" s="261">
        <v>2.0000005732018801E-3</v>
      </c>
      <c r="N268" s="261">
        <v>1.5750004513964799E-2</v>
      </c>
      <c r="O268" s="261">
        <v>1.5750004513964799E-2</v>
      </c>
      <c r="P268" s="261">
        <v>5.3555132179528703E-2</v>
      </c>
    </row>
    <row r="269" spans="1:16" x14ac:dyDescent="0.25">
      <c r="A269" s="259">
        <v>2020</v>
      </c>
      <c r="B269" s="259">
        <v>1999</v>
      </c>
      <c r="C269" s="260" t="str">
        <f t="shared" si="3"/>
        <v>2020_1999</v>
      </c>
      <c r="D269" s="261">
        <v>4.6682567392118658E-2</v>
      </c>
      <c r="E269" s="261">
        <v>5.8049432608742228E-2</v>
      </c>
      <c r="F269" s="261">
        <v>8.9200655156619194E-2</v>
      </c>
      <c r="G269" s="261">
        <v>0.13306580617998801</v>
      </c>
      <c r="H269" s="261">
        <v>1.71146451947973</v>
      </c>
      <c r="I269" s="261">
        <v>0.83762489500850001</v>
      </c>
      <c r="J269" s="261">
        <v>5.2248754018256502E-2</v>
      </c>
      <c r="K269" s="261">
        <v>2.97539346228448E-3</v>
      </c>
      <c r="L269" s="261">
        <v>2.0000005732018801E-3</v>
      </c>
      <c r="M269" s="261">
        <v>2.0000005732018801E-3</v>
      </c>
      <c r="N269" s="261">
        <v>1.5750004513964799E-2</v>
      </c>
      <c r="O269" s="261">
        <v>1.5750004513964799E-2</v>
      </c>
      <c r="P269" s="261">
        <v>5.4611210824549901E-2</v>
      </c>
    </row>
    <row r="270" spans="1:16" x14ac:dyDescent="0.25">
      <c r="A270" s="259">
        <v>2020</v>
      </c>
      <c r="B270" s="259">
        <v>2000</v>
      </c>
      <c r="C270" s="260" t="str">
        <f t="shared" si="3"/>
        <v>2020_2000</v>
      </c>
      <c r="D270" s="261">
        <v>4.6071354473864026E-2</v>
      </c>
      <c r="E270" s="261">
        <v>6.4778835210137997E-2</v>
      </c>
      <c r="F270" s="261">
        <v>8.7320108662309798E-2</v>
      </c>
      <c r="G270" s="261">
        <v>0.113761764367221</v>
      </c>
      <c r="H270" s="261">
        <v>1.7234728391453999</v>
      </c>
      <c r="I270" s="261">
        <v>0.65753611099388898</v>
      </c>
      <c r="J270" s="261">
        <v>5.1147235077296398E-2</v>
      </c>
      <c r="K270" s="261">
        <v>2.9854245362937099E-3</v>
      </c>
      <c r="L270" s="261">
        <v>2.0000005732018801E-3</v>
      </c>
      <c r="M270" s="261">
        <v>2.0000005732018801E-3</v>
      </c>
      <c r="N270" s="261">
        <v>1.5750004513964799E-2</v>
      </c>
      <c r="O270" s="261">
        <v>1.5750004513964799E-2</v>
      </c>
      <c r="P270" s="261">
        <v>5.34598860849975E-2</v>
      </c>
    </row>
    <row r="271" spans="1:16" x14ac:dyDescent="0.25">
      <c r="A271" s="259">
        <v>2020</v>
      </c>
      <c r="B271" s="259">
        <v>2001</v>
      </c>
      <c r="C271" s="260" t="str">
        <f t="shared" si="3"/>
        <v>2020_2001</v>
      </c>
      <c r="D271" s="261">
        <v>4.63801619003145E-2</v>
      </c>
      <c r="E271" s="261">
        <v>6.4711853715521628E-2</v>
      </c>
      <c r="F271" s="261">
        <v>8.8160385101863303E-2</v>
      </c>
      <c r="G271" s="261">
        <v>9.3945139449790993E-2</v>
      </c>
      <c r="H271" s="261">
        <v>1.7240101963224199</v>
      </c>
      <c r="I271" s="261">
        <v>0.48333902809221402</v>
      </c>
      <c r="J271" s="261">
        <v>5.1639422011579297E-2</v>
      </c>
      <c r="K271" s="261">
        <v>2.99183820028779E-3</v>
      </c>
      <c r="L271" s="261">
        <v>2.0000005732018801E-3</v>
      </c>
      <c r="M271" s="261">
        <v>2.0000005732018801E-3</v>
      </c>
      <c r="N271" s="261">
        <v>1.5750004513964799E-2</v>
      </c>
      <c r="O271" s="261">
        <v>1.5750004513964799E-2</v>
      </c>
      <c r="P271" s="261">
        <v>5.3974327528401499E-2</v>
      </c>
    </row>
    <row r="272" spans="1:16" x14ac:dyDescent="0.25">
      <c r="A272" s="259">
        <v>2020</v>
      </c>
      <c r="B272" s="259">
        <v>2002</v>
      </c>
      <c r="C272" s="260" t="str">
        <f t="shared" si="3"/>
        <v>2020_2002</v>
      </c>
      <c r="D272" s="261">
        <v>4.6073563190210796E-2</v>
      </c>
      <c r="E272" s="261">
        <v>6.4659556492845077E-2</v>
      </c>
      <c r="F272" s="261">
        <v>8.7193845939725206E-2</v>
      </c>
      <c r="G272" s="261">
        <v>9.0224753040861305E-2</v>
      </c>
      <c r="H272" s="261">
        <v>1.7217281419942101</v>
      </c>
      <c r="I272" s="261">
        <v>0.46981706848486399</v>
      </c>
      <c r="J272" s="261">
        <v>5.1073277437384303E-2</v>
      </c>
      <c r="K272" s="261">
        <v>2.9971143285401599E-3</v>
      </c>
      <c r="L272" s="261">
        <v>2.0000005732018801E-3</v>
      </c>
      <c r="M272" s="261">
        <v>2.0000005732018801E-3</v>
      </c>
      <c r="N272" s="261">
        <v>1.5750004513964799E-2</v>
      </c>
      <c r="O272" s="261">
        <v>1.5750004513964799E-2</v>
      </c>
      <c r="P272" s="261">
        <v>5.3382584408790699E-2</v>
      </c>
    </row>
    <row r="273" spans="1:16" x14ac:dyDescent="0.25">
      <c r="A273" s="259">
        <v>2020</v>
      </c>
      <c r="B273" s="259">
        <v>2003</v>
      </c>
      <c r="C273" s="260" t="str">
        <f t="shared" si="3"/>
        <v>2020_2003</v>
      </c>
      <c r="D273" s="261">
        <v>4.6318051172806032E-2</v>
      </c>
      <c r="E273" s="261">
        <v>6.4644802226746872E-2</v>
      </c>
      <c r="F273" s="261">
        <v>8.7894535362130405E-2</v>
      </c>
      <c r="G273" s="261">
        <v>7.3331770159663995E-2</v>
      </c>
      <c r="H273" s="261">
        <v>1.7224384419319501</v>
      </c>
      <c r="I273" s="261">
        <v>0.397269852917356</v>
      </c>
      <c r="J273" s="261">
        <v>5.1483702105343997E-2</v>
      </c>
      <c r="K273" s="261">
        <v>2.9995555818913E-3</v>
      </c>
      <c r="L273" s="261">
        <v>2.0000005732018801E-3</v>
      </c>
      <c r="M273" s="261">
        <v>2.0000005732018801E-3</v>
      </c>
      <c r="N273" s="261">
        <v>1.5750004513964799E-2</v>
      </c>
      <c r="O273" s="261">
        <v>1.5750004513964799E-2</v>
      </c>
      <c r="P273" s="261">
        <v>5.38115666590031E-2</v>
      </c>
    </row>
    <row r="274" spans="1:16" x14ac:dyDescent="0.25">
      <c r="A274" s="259">
        <v>2020</v>
      </c>
      <c r="B274" s="259">
        <v>2004</v>
      </c>
      <c r="C274" s="260" t="str">
        <f t="shared" si="3"/>
        <v>2020_2004</v>
      </c>
      <c r="D274" s="261">
        <v>5.3289600138986724E-2</v>
      </c>
      <c r="E274" s="261">
        <v>6.5735138444373134E-2</v>
      </c>
      <c r="F274" s="261">
        <v>8.8184733340322494E-2</v>
      </c>
      <c r="G274" s="261">
        <v>1.8144278333700001E-2</v>
      </c>
      <c r="H274" s="261">
        <v>1.7211995883357001</v>
      </c>
      <c r="I274" s="261">
        <v>9.1449444191445697E-2</v>
      </c>
      <c r="J274" s="261">
        <v>5.16536838476589E-2</v>
      </c>
      <c r="K274" s="261">
        <v>1.9941219468900699E-4</v>
      </c>
      <c r="L274" s="261">
        <v>2.0000005732018801E-3</v>
      </c>
      <c r="M274" s="261">
        <v>2.0000005732018801E-3</v>
      </c>
      <c r="N274" s="261">
        <v>1.5750004513964799E-2</v>
      </c>
      <c r="O274" s="261">
        <v>1.5750004513964799E-2</v>
      </c>
      <c r="P274" s="261">
        <v>5.39892342214226E-2</v>
      </c>
    </row>
    <row r="275" spans="1:16" x14ac:dyDescent="0.25">
      <c r="A275" s="259">
        <v>2020</v>
      </c>
      <c r="B275" s="259">
        <v>2005</v>
      </c>
      <c r="C275" s="260" t="str">
        <f t="shared" si="3"/>
        <v>2020_2005</v>
      </c>
      <c r="D275" s="261">
        <v>5.2045868952702148E-2</v>
      </c>
      <c r="E275" s="261">
        <v>6.408561811773994E-2</v>
      </c>
      <c r="F275" s="261">
        <v>8.8215849157743706E-2</v>
      </c>
      <c r="G275" s="261">
        <v>1.5749937017966401E-2</v>
      </c>
      <c r="H275" s="261">
        <v>1.7201727970830301</v>
      </c>
      <c r="I275" s="261">
        <v>7.6222862367343894E-2</v>
      </c>
      <c r="J275" s="261">
        <v>5.16719097529246E-2</v>
      </c>
      <c r="K275" s="261">
        <v>1.9849698334130901E-4</v>
      </c>
      <c r="L275" s="261">
        <v>2.0000005732018801E-3</v>
      </c>
      <c r="M275" s="261">
        <v>2.0000005732018801E-3</v>
      </c>
      <c r="N275" s="261">
        <v>1.5750004513964799E-2</v>
      </c>
      <c r="O275" s="261">
        <v>1.5750004513964799E-2</v>
      </c>
      <c r="P275" s="261">
        <v>5.4008284221248197E-2</v>
      </c>
    </row>
    <row r="276" spans="1:16" x14ac:dyDescent="0.25">
      <c r="A276" s="259">
        <v>2020</v>
      </c>
      <c r="B276" s="259">
        <v>2006</v>
      </c>
      <c r="C276" s="260" t="str">
        <f t="shared" si="3"/>
        <v>2020_2006</v>
      </c>
      <c r="D276" s="261">
        <v>5.0939741256664284E-2</v>
      </c>
      <c r="E276" s="261">
        <v>6.1755421462146361E-2</v>
      </c>
      <c r="F276" s="261">
        <v>8.7910050961487698E-2</v>
      </c>
      <c r="G276" s="261">
        <v>4.0511101550169699E-3</v>
      </c>
      <c r="H276" s="261">
        <v>1.72295288556915</v>
      </c>
      <c r="I276" s="261">
        <v>1.5773808597306201E-2</v>
      </c>
      <c r="J276" s="261">
        <v>5.1492790275524399E-2</v>
      </c>
      <c r="K276" s="261">
        <v>1.99293771697331E-4</v>
      </c>
      <c r="L276" s="261">
        <v>2.0000005732018801E-3</v>
      </c>
      <c r="M276" s="261">
        <v>2.0000005732018801E-3</v>
      </c>
      <c r="N276" s="261">
        <v>1.5750004513964799E-2</v>
      </c>
      <c r="O276" s="261">
        <v>1.5750004513964799E-2</v>
      </c>
      <c r="P276" s="261">
        <v>5.3821065755910898E-2</v>
      </c>
    </row>
    <row r="277" spans="1:16" x14ac:dyDescent="0.25">
      <c r="A277" s="259">
        <v>2020</v>
      </c>
      <c r="B277" s="259">
        <v>2007</v>
      </c>
      <c r="C277" s="260" t="str">
        <f t="shared" si="3"/>
        <v>2020_2007</v>
      </c>
      <c r="D277" s="261">
        <v>5.0317813205279519E-2</v>
      </c>
      <c r="E277" s="261">
        <v>6.1809444760252109E-2</v>
      </c>
      <c r="F277" s="261">
        <v>1.5399754224168E-2</v>
      </c>
      <c r="G277" s="261">
        <v>7.4913960605479998E-3</v>
      </c>
      <c r="H277" s="261">
        <v>3.3181622992259303E-2</v>
      </c>
      <c r="I277" s="261">
        <v>3.04095197411124E-2</v>
      </c>
      <c r="J277" s="261">
        <v>5.2887654185615899E-3</v>
      </c>
      <c r="K277" s="261">
        <v>1.98573473412596E-4</v>
      </c>
      <c r="L277" s="261">
        <v>2.0000005732018801E-3</v>
      </c>
      <c r="M277" s="261">
        <v>2.0000005732018801E-3</v>
      </c>
      <c r="N277" s="261">
        <v>1.5750004513964799E-2</v>
      </c>
      <c r="O277" s="261">
        <v>1.5750004513964799E-2</v>
      </c>
      <c r="P277" s="261">
        <v>5.5278999222399799E-3</v>
      </c>
    </row>
    <row r="278" spans="1:16" x14ac:dyDescent="0.25">
      <c r="A278" s="259">
        <v>2020</v>
      </c>
      <c r="B278" s="259">
        <v>2008</v>
      </c>
      <c r="C278" s="260" t="str">
        <f t="shared" ref="C278:C341" si="4">CONCATENATE(A278,"_",B278)</f>
        <v>2020_2008</v>
      </c>
      <c r="D278" s="261">
        <v>4.8777048735947945E-2</v>
      </c>
      <c r="E278" s="261">
        <v>6.0000904067941764E-2</v>
      </c>
      <c r="F278" s="261">
        <v>1.50471254595288E-2</v>
      </c>
      <c r="G278" s="261">
        <v>7.5522871207373997E-3</v>
      </c>
      <c r="H278" s="261">
        <v>3.28215608887968E-2</v>
      </c>
      <c r="I278" s="261">
        <v>2.9790849535008102E-2</v>
      </c>
      <c r="J278" s="261">
        <v>5.1567247259580104E-3</v>
      </c>
      <c r="K278" s="261">
        <v>2.26718205424155E-4</v>
      </c>
      <c r="L278" s="261">
        <v>2.0000005732018801E-3</v>
      </c>
      <c r="M278" s="261">
        <v>2.0000005732018801E-3</v>
      </c>
      <c r="N278" s="261">
        <v>1.5750004513964799E-2</v>
      </c>
      <c r="O278" s="261">
        <v>1.5750004513964799E-2</v>
      </c>
      <c r="P278" s="261">
        <v>5.3898889354387601E-3</v>
      </c>
    </row>
    <row r="279" spans="1:16" x14ac:dyDescent="0.25">
      <c r="A279" s="259">
        <v>2020</v>
      </c>
      <c r="B279" s="259">
        <v>2009</v>
      </c>
      <c r="C279" s="260" t="str">
        <f t="shared" si="4"/>
        <v>2020_2009</v>
      </c>
      <c r="D279" s="261">
        <v>4.6390453214385501E-2</v>
      </c>
      <c r="E279" s="261">
        <v>5.658150236101421E-2</v>
      </c>
      <c r="F279" s="261">
        <v>1.5702963019532699E-2</v>
      </c>
      <c r="G279" s="261">
        <v>7.7288410440168199E-3</v>
      </c>
      <c r="H279" s="261">
        <v>3.2837902887281799E-2</v>
      </c>
      <c r="I279" s="261">
        <v>2.93162942382834E-2</v>
      </c>
      <c r="J279" s="261">
        <v>5.0797377730345704E-3</v>
      </c>
      <c r="K279" s="261">
        <v>2.5434386277821798E-4</v>
      </c>
      <c r="L279" s="261">
        <v>2.0000005732018801E-3</v>
      </c>
      <c r="M279" s="261">
        <v>2.0000005732018801E-3</v>
      </c>
      <c r="N279" s="261">
        <v>1.5750004513964799E-2</v>
      </c>
      <c r="O279" s="261">
        <v>1.5750004513964799E-2</v>
      </c>
      <c r="P279" s="261">
        <v>5.3094209741286697E-3</v>
      </c>
    </row>
    <row r="280" spans="1:16" x14ac:dyDescent="0.25">
      <c r="A280" s="259">
        <v>2020</v>
      </c>
      <c r="B280" s="259">
        <v>2010</v>
      </c>
      <c r="C280" s="260" t="str">
        <f t="shared" si="4"/>
        <v>2020_2010</v>
      </c>
      <c r="D280" s="261">
        <v>4.5917534856355691E-2</v>
      </c>
      <c r="E280" s="261">
        <v>5.5945583595149007E-2</v>
      </c>
      <c r="F280" s="261">
        <v>1.5222597572690099E-2</v>
      </c>
      <c r="G280" s="261">
        <v>6.5906497980655898E-3</v>
      </c>
      <c r="H280" s="261">
        <v>3.23659139623051E-2</v>
      </c>
      <c r="I280" s="261">
        <v>2.7572318808928801E-2</v>
      </c>
      <c r="J280" s="261">
        <v>4.9194460867738104E-3</v>
      </c>
      <c r="K280" s="261">
        <v>3.0925146393078601E-4</v>
      </c>
      <c r="L280" s="261">
        <v>2.0000005732018801E-3</v>
      </c>
      <c r="M280" s="261">
        <v>2.0000005732018801E-3</v>
      </c>
      <c r="N280" s="261">
        <v>1.5750004513964799E-2</v>
      </c>
      <c r="O280" s="261">
        <v>1.5750004513964799E-2</v>
      </c>
      <c r="P280" s="261">
        <v>5.1418816090990204E-3</v>
      </c>
    </row>
    <row r="281" spans="1:16" x14ac:dyDescent="0.25">
      <c r="A281" s="259">
        <v>2020</v>
      </c>
      <c r="B281" s="259">
        <v>2011</v>
      </c>
      <c r="C281" s="260" t="str">
        <f t="shared" si="4"/>
        <v>2020_2011</v>
      </c>
      <c r="D281" s="261">
        <v>4.4346143388270934E-2</v>
      </c>
      <c r="E281" s="261">
        <v>5.4129154782569147E-2</v>
      </c>
      <c r="F281" s="261">
        <v>1.44790109759198E-2</v>
      </c>
      <c r="G281" s="261">
        <v>6.6545260328055803E-3</v>
      </c>
      <c r="H281" s="261">
        <v>3.15473968596846E-2</v>
      </c>
      <c r="I281" s="261">
        <v>2.7317199890300101E-2</v>
      </c>
      <c r="J281" s="261">
        <v>4.7106885335986299E-3</v>
      </c>
      <c r="K281" s="261">
        <v>4.19884525586237E-4</v>
      </c>
      <c r="L281" s="261">
        <v>2.0000005732018801E-3</v>
      </c>
      <c r="M281" s="261">
        <v>2.0000005732018801E-3</v>
      </c>
      <c r="N281" s="261">
        <v>1.5750004513964799E-2</v>
      </c>
      <c r="O281" s="261">
        <v>1.5750004513964799E-2</v>
      </c>
      <c r="P281" s="261">
        <v>4.9236849657171801E-3</v>
      </c>
    </row>
    <row r="282" spans="1:16" x14ac:dyDescent="0.25">
      <c r="A282" s="259">
        <v>2020</v>
      </c>
      <c r="B282" s="259">
        <v>2012</v>
      </c>
      <c r="C282" s="260" t="str">
        <f t="shared" si="4"/>
        <v>2020_2012</v>
      </c>
      <c r="D282" s="261">
        <v>4.3068053114884451E-2</v>
      </c>
      <c r="E282" s="261">
        <v>5.2743305688674115E-2</v>
      </c>
      <c r="F282" s="261">
        <v>1.37885725226443E-2</v>
      </c>
      <c r="G282" s="261">
        <v>6.0701794049574801E-3</v>
      </c>
      <c r="H282" s="261">
        <v>3.0661592306582001E-2</v>
      </c>
      <c r="I282" s="261">
        <v>2.6226511584287699E-2</v>
      </c>
      <c r="J282" s="261">
        <v>4.4780908185000599E-3</v>
      </c>
      <c r="K282" s="261">
        <v>6.1382171327771398E-4</v>
      </c>
      <c r="L282" s="261">
        <v>2.0000005732018801E-3</v>
      </c>
      <c r="M282" s="261">
        <v>2.0000005732018801E-3</v>
      </c>
      <c r="N282" s="261">
        <v>1.5750004513964799E-2</v>
      </c>
      <c r="O282" s="261">
        <v>1.5750004513964799E-2</v>
      </c>
      <c r="P282" s="261">
        <v>4.6805702140789301E-3</v>
      </c>
    </row>
    <row r="283" spans="1:16" x14ac:dyDescent="0.25">
      <c r="A283" s="259">
        <v>2020</v>
      </c>
      <c r="B283" s="259">
        <v>2013</v>
      </c>
      <c r="C283" s="260" t="str">
        <f t="shared" si="4"/>
        <v>2020_2013</v>
      </c>
      <c r="D283" s="261">
        <v>4.1914292359650426E-2</v>
      </c>
      <c r="E283" s="261">
        <v>5.0970797841250907E-2</v>
      </c>
      <c r="F283" s="261">
        <v>1.3737004301848399E-2</v>
      </c>
      <c r="G283" s="261">
        <v>6.8598282487290201E-3</v>
      </c>
      <c r="H283" s="261">
        <v>3.0774393157614599E-2</v>
      </c>
      <c r="I283" s="261">
        <v>2.6802249698563301E-2</v>
      </c>
      <c r="J283" s="261">
        <v>4.3578274344411401E-3</v>
      </c>
      <c r="K283" s="261">
        <v>9.1719486531130099E-4</v>
      </c>
      <c r="L283" s="261">
        <v>2.0000005732018801E-3</v>
      </c>
      <c r="M283" s="261">
        <v>2.0000005732018801E-3</v>
      </c>
      <c r="N283" s="261">
        <v>1.5750004513964799E-2</v>
      </c>
      <c r="O283" s="261">
        <v>1.5750004513964799E-2</v>
      </c>
      <c r="P283" s="261">
        <v>4.5548690534537297E-3</v>
      </c>
    </row>
    <row r="284" spans="1:16" x14ac:dyDescent="0.25">
      <c r="A284" s="259">
        <v>2020</v>
      </c>
      <c r="B284" s="259">
        <v>2014</v>
      </c>
      <c r="C284" s="260" t="str">
        <f t="shared" si="4"/>
        <v>2020_2014</v>
      </c>
      <c r="D284" s="261">
        <v>4.1522647509985036E-2</v>
      </c>
      <c r="E284" s="261">
        <v>5.0627481637307847E-2</v>
      </c>
      <c r="F284" s="261">
        <v>1.3058303297354801E-2</v>
      </c>
      <c r="G284" s="261">
        <v>6.8329650998804796E-3</v>
      </c>
      <c r="H284" s="261">
        <v>2.99408110235766E-2</v>
      </c>
      <c r="I284" s="261">
        <v>2.6528244968061901E-2</v>
      </c>
      <c r="J284" s="261">
        <v>4.1183636200340101E-3</v>
      </c>
      <c r="K284" s="261">
        <v>1.2787764492607301E-3</v>
      </c>
      <c r="L284" s="261">
        <v>2.0000005732018801E-3</v>
      </c>
      <c r="M284" s="261">
        <v>2.0000005732018801E-3</v>
      </c>
      <c r="N284" s="261">
        <v>1.5750004513964799E-2</v>
      </c>
      <c r="O284" s="261">
        <v>1.5750004513964799E-2</v>
      </c>
      <c r="P284" s="261">
        <v>4.3045777479640496E-3</v>
      </c>
    </row>
    <row r="285" spans="1:16" x14ac:dyDescent="0.25">
      <c r="A285" s="259">
        <v>2020</v>
      </c>
      <c r="B285" s="259">
        <v>2015</v>
      </c>
      <c r="C285" s="260" t="str">
        <f t="shared" si="4"/>
        <v>2020_2015</v>
      </c>
      <c r="D285" s="261">
        <v>4.0361879762687555E-2</v>
      </c>
      <c r="E285" s="261">
        <v>4.9450982660143132E-2</v>
      </c>
      <c r="F285" s="261">
        <v>1.2263695521141999E-2</v>
      </c>
      <c r="G285" s="261">
        <v>6.5750212265431899E-3</v>
      </c>
      <c r="H285" s="261">
        <v>2.90023218864888E-2</v>
      </c>
      <c r="I285" s="261">
        <v>2.57932853492659E-2</v>
      </c>
      <c r="J285" s="261">
        <v>3.8667896822019601E-3</v>
      </c>
      <c r="K285" s="261">
        <v>1.6156533110162801E-3</v>
      </c>
      <c r="L285" s="261">
        <v>2.0000005732018801E-3</v>
      </c>
      <c r="M285" s="261">
        <v>2.0000005732018801E-3</v>
      </c>
      <c r="N285" s="261">
        <v>1.5750004513964799E-2</v>
      </c>
      <c r="O285" s="261">
        <v>1.5750004513964799E-2</v>
      </c>
      <c r="P285" s="261">
        <v>4.0416287530060397E-3</v>
      </c>
    </row>
    <row r="286" spans="1:16" x14ac:dyDescent="0.25">
      <c r="A286" s="259">
        <v>2020</v>
      </c>
      <c r="B286" s="259">
        <v>2016</v>
      </c>
      <c r="C286" s="260" t="str">
        <f t="shared" si="4"/>
        <v>2020_2016</v>
      </c>
      <c r="D286" s="261">
        <v>3.8794811893352869E-2</v>
      </c>
      <c r="E286" s="261">
        <v>4.7518898130827693E-2</v>
      </c>
      <c r="F286" s="261">
        <v>1.1757914519831599E-2</v>
      </c>
      <c r="G286" s="261">
        <v>6.2919878182494098E-3</v>
      </c>
      <c r="H286" s="261">
        <v>2.8466587495430701E-2</v>
      </c>
      <c r="I286" s="261">
        <v>2.4699147918029199E-2</v>
      </c>
      <c r="J286" s="261">
        <v>3.6481224138085501E-3</v>
      </c>
      <c r="K286" s="261">
        <v>1.8794584799807E-3</v>
      </c>
      <c r="L286" s="261">
        <v>2.0000005732018801E-3</v>
      </c>
      <c r="M286" s="261">
        <v>2.0000005732018801E-3</v>
      </c>
      <c r="N286" s="261">
        <v>1.5750004513964799E-2</v>
      </c>
      <c r="O286" s="261">
        <v>1.5750004513964799E-2</v>
      </c>
      <c r="P286" s="261">
        <v>3.81307432105752E-3</v>
      </c>
    </row>
    <row r="287" spans="1:16" x14ac:dyDescent="0.25">
      <c r="A287" s="259">
        <v>2020</v>
      </c>
      <c r="B287" s="259">
        <v>2017</v>
      </c>
      <c r="C287" s="260" t="str">
        <f t="shared" si="4"/>
        <v>2020_2017</v>
      </c>
      <c r="D287" s="261">
        <v>3.7536255386346508E-2</v>
      </c>
      <c r="E287" s="261">
        <v>4.5598172059210018E-2</v>
      </c>
      <c r="F287" s="261">
        <v>1.179910015881E-2</v>
      </c>
      <c r="G287" s="261">
        <v>6.1993905445880404E-3</v>
      </c>
      <c r="H287" s="261">
        <v>2.87515931551693E-2</v>
      </c>
      <c r="I287" s="261">
        <v>2.4363565163971201E-2</v>
      </c>
      <c r="J287" s="261">
        <v>3.49486512078751E-3</v>
      </c>
      <c r="K287" s="261">
        <v>2.0396520839651498E-3</v>
      </c>
      <c r="L287" s="261">
        <v>2.0000005732018801E-3</v>
      </c>
      <c r="M287" s="261">
        <v>2.0000005732018801E-3</v>
      </c>
      <c r="N287" s="261">
        <v>1.5750004513964799E-2</v>
      </c>
      <c r="O287" s="261">
        <v>1.5750004513964799E-2</v>
      </c>
      <c r="P287" s="261">
        <v>3.6528874133152402E-3</v>
      </c>
    </row>
    <row r="288" spans="1:16" x14ac:dyDescent="0.25">
      <c r="A288" s="259">
        <v>2020</v>
      </c>
      <c r="B288" s="259">
        <v>2018</v>
      </c>
      <c r="C288" s="260" t="str">
        <f t="shared" si="4"/>
        <v>2020_2018</v>
      </c>
      <c r="D288" s="261">
        <v>3.592500926239546E-2</v>
      </c>
      <c r="E288" s="261">
        <v>4.3619048787463525E-2</v>
      </c>
      <c r="F288" s="261">
        <v>1.1193274665250001E-2</v>
      </c>
      <c r="G288" s="261">
        <v>5.8120152213453303E-3</v>
      </c>
      <c r="H288" s="261">
        <v>2.8113630812532101E-2</v>
      </c>
      <c r="I288" s="261">
        <v>2.3086950168884599E-2</v>
      </c>
      <c r="J288" s="261">
        <v>3.2445594069254601E-3</v>
      </c>
      <c r="K288" s="261">
        <v>2.1284645328362001E-3</v>
      </c>
      <c r="L288" s="261">
        <v>2.0000005732018801E-3</v>
      </c>
      <c r="M288" s="261">
        <v>2.0000005732018801E-3</v>
      </c>
      <c r="N288" s="261">
        <v>1.5750004513964799E-2</v>
      </c>
      <c r="O288" s="261">
        <v>1.5750004513964799E-2</v>
      </c>
      <c r="P288" s="261">
        <v>3.3912639857875001E-3</v>
      </c>
    </row>
    <row r="289" spans="1:16" x14ac:dyDescent="0.25">
      <c r="A289" s="259">
        <v>2020</v>
      </c>
      <c r="B289" s="259">
        <v>2019</v>
      </c>
      <c r="C289" s="260" t="str">
        <f t="shared" si="4"/>
        <v>2020_2019</v>
      </c>
      <c r="D289" s="261">
        <v>3.4306531967637166E-2</v>
      </c>
      <c r="E289" s="261">
        <v>4.1634868597488189E-2</v>
      </c>
      <c r="F289" s="261">
        <v>1.05446866077007E-2</v>
      </c>
      <c r="G289" s="261">
        <v>5.0988028650323499E-3</v>
      </c>
      <c r="H289" s="261">
        <v>2.7430479419518001E-2</v>
      </c>
      <c r="I289" s="261">
        <v>2.0527122707114799E-2</v>
      </c>
      <c r="J289" s="261">
        <v>2.9814270380483202E-3</v>
      </c>
      <c r="K289" s="261">
        <v>2.0132356220284899E-3</v>
      </c>
      <c r="L289" s="261">
        <v>2.0000005732018801E-3</v>
      </c>
      <c r="M289" s="261">
        <v>2.0000005732018801E-3</v>
      </c>
      <c r="N289" s="261">
        <v>1.5750004513964799E-2</v>
      </c>
      <c r="O289" s="261">
        <v>1.5750004513964799E-2</v>
      </c>
      <c r="P289" s="261">
        <v>3.1162339388223202E-3</v>
      </c>
    </row>
    <row r="290" spans="1:16" x14ac:dyDescent="0.25">
      <c r="A290" s="259">
        <v>2020</v>
      </c>
      <c r="B290" s="259">
        <v>2020</v>
      </c>
      <c r="C290" s="260" t="str">
        <f t="shared" si="4"/>
        <v>2020_2020</v>
      </c>
      <c r="D290" s="261">
        <v>3.2726954836101031E-2</v>
      </c>
      <c r="E290" s="261">
        <v>3.9673651612302692E-2</v>
      </c>
      <c r="F290" s="261">
        <v>9.9227261423524196E-3</v>
      </c>
      <c r="G290" s="261">
        <v>4.2883653709758001E-3</v>
      </c>
      <c r="H290" s="261">
        <v>2.68001660787613E-2</v>
      </c>
      <c r="I290" s="261">
        <v>1.7688722155206501E-2</v>
      </c>
      <c r="J290" s="261">
        <v>2.71234616151437E-3</v>
      </c>
      <c r="K290" s="261">
        <v>1.4510637342750299E-3</v>
      </c>
      <c r="L290" s="261">
        <v>2.0000005732018801E-3</v>
      </c>
      <c r="M290" s="261">
        <v>2.0000005732018801E-3</v>
      </c>
      <c r="N290" s="261">
        <v>1.5750004513964799E-2</v>
      </c>
      <c r="O290" s="261">
        <v>1.5750004513964799E-2</v>
      </c>
      <c r="P290" s="261">
        <v>2.83498641908021E-3</v>
      </c>
    </row>
    <row r="291" spans="1:16" x14ac:dyDescent="0.25">
      <c r="A291" s="259">
        <v>2021</v>
      </c>
      <c r="B291" s="259">
        <v>1977</v>
      </c>
      <c r="C291" s="260" t="str">
        <f t="shared" si="4"/>
        <v>2021_1977</v>
      </c>
      <c r="D291" s="261">
        <v>5.7776793647338981E-2</v>
      </c>
      <c r="E291" s="261">
        <v>0.12653022509838699</v>
      </c>
      <c r="F291" s="261">
        <v>0.77751969104041896</v>
      </c>
      <c r="G291" s="261">
        <v>8.6887463398080005</v>
      </c>
      <c r="H291" s="261">
        <v>2.0116033139944598</v>
      </c>
      <c r="I291" s="261">
        <v>12.067158424723001</v>
      </c>
      <c r="J291" s="261">
        <v>0.54227154026702196</v>
      </c>
      <c r="K291" s="261">
        <v>5.7829781563235802E-2</v>
      </c>
      <c r="L291" s="261">
        <v>2.0000005732018801E-3</v>
      </c>
      <c r="M291" s="261">
        <v>2.0000005732018801E-3</v>
      </c>
      <c r="N291" s="261">
        <v>1.5750004513964799E-2</v>
      </c>
      <c r="O291" s="261">
        <v>1.5750004513964799E-2</v>
      </c>
      <c r="P291" s="261">
        <v>0.56679065302357401</v>
      </c>
    </row>
    <row r="292" spans="1:16" x14ac:dyDescent="0.25">
      <c r="A292" s="259">
        <v>2021</v>
      </c>
      <c r="B292" s="259">
        <v>1978</v>
      </c>
      <c r="C292" s="260" t="str">
        <f t="shared" si="4"/>
        <v>2021_1978</v>
      </c>
      <c r="D292" s="261">
        <v>5.8618405508170789E-2</v>
      </c>
      <c r="E292" s="261">
        <v>9.8418882766043367E-2</v>
      </c>
      <c r="F292" s="261">
        <v>0.79072236706771903</v>
      </c>
      <c r="G292" s="261">
        <v>1.58128956575716</v>
      </c>
      <c r="H292" s="261">
        <v>2.0154762120161398</v>
      </c>
      <c r="I292" s="261">
        <v>4.5368177296369696</v>
      </c>
      <c r="J292" s="261">
        <v>0.55147958418857201</v>
      </c>
      <c r="K292" s="261">
        <v>5.27429775990612E-2</v>
      </c>
      <c r="L292" s="261">
        <v>2.0000005732018801E-3</v>
      </c>
      <c r="M292" s="261">
        <v>2.0000005732018801E-3</v>
      </c>
      <c r="N292" s="261">
        <v>1.5750004513964799E-2</v>
      </c>
      <c r="O292" s="261">
        <v>1.5750004513964799E-2</v>
      </c>
      <c r="P292" s="261">
        <v>0.57641504383116804</v>
      </c>
    </row>
    <row r="293" spans="1:16" x14ac:dyDescent="0.25">
      <c r="A293" s="259">
        <v>2021</v>
      </c>
      <c r="B293" s="259">
        <v>1979</v>
      </c>
      <c r="C293" s="260" t="str">
        <f t="shared" si="4"/>
        <v>2021_1979</v>
      </c>
      <c r="D293" s="261">
        <v>5.7455345406631712E-2</v>
      </c>
      <c r="E293" s="261">
        <v>9.8225185450315652E-2</v>
      </c>
      <c r="F293" s="261">
        <v>0.771430692669548</v>
      </c>
      <c r="G293" s="261">
        <v>1.57406990487332</v>
      </c>
      <c r="H293" s="261">
        <v>2.0361646420702901</v>
      </c>
      <c r="I293" s="261">
        <v>4.4700262293910002</v>
      </c>
      <c r="J293" s="261">
        <v>0.53802484328518996</v>
      </c>
      <c r="K293" s="261">
        <v>5.2790156365811802E-2</v>
      </c>
      <c r="L293" s="261">
        <v>2.0000005732018801E-3</v>
      </c>
      <c r="M293" s="261">
        <v>2.0000005732018801E-3</v>
      </c>
      <c r="N293" s="261">
        <v>1.5750004513964799E-2</v>
      </c>
      <c r="O293" s="261">
        <v>1.5750004513964799E-2</v>
      </c>
      <c r="P293" s="261">
        <v>0.562351939248664</v>
      </c>
    </row>
    <row r="294" spans="1:16" x14ac:dyDescent="0.25">
      <c r="A294" s="259">
        <v>2021</v>
      </c>
      <c r="B294" s="259">
        <v>1980</v>
      </c>
      <c r="C294" s="260" t="str">
        <f t="shared" si="4"/>
        <v>2021_1980</v>
      </c>
      <c r="D294" s="261">
        <v>5.7915485230939943E-2</v>
      </c>
      <c r="E294" s="261">
        <v>9.7848284387727053E-2</v>
      </c>
      <c r="F294" s="261">
        <v>0.34757529057546899</v>
      </c>
      <c r="G294" s="261">
        <v>1.7934959899809999</v>
      </c>
      <c r="H294" s="261">
        <v>1.7777544115205799</v>
      </c>
      <c r="I294" s="261">
        <v>4.52223252987371</v>
      </c>
      <c r="J294" s="261">
        <v>0.278503592353542</v>
      </c>
      <c r="K294" s="261">
        <v>5.2494313803757603E-2</v>
      </c>
      <c r="L294" s="261">
        <v>2.0000005732018801E-3</v>
      </c>
      <c r="M294" s="261">
        <v>2.0000005732018801E-3</v>
      </c>
      <c r="N294" s="261">
        <v>1.5750004513964799E-2</v>
      </c>
      <c r="O294" s="261">
        <v>1.5750004513964799E-2</v>
      </c>
      <c r="P294" s="261">
        <v>0.29109628895838102</v>
      </c>
    </row>
    <row r="295" spans="1:16" x14ac:dyDescent="0.25">
      <c r="A295" s="259">
        <v>2021</v>
      </c>
      <c r="B295" s="259">
        <v>1981</v>
      </c>
      <c r="C295" s="260" t="str">
        <f t="shared" si="4"/>
        <v>2021_1981</v>
      </c>
      <c r="D295" s="261">
        <v>5.9533004572903385E-2</v>
      </c>
      <c r="E295" s="261">
        <v>8.136264017182257E-2</v>
      </c>
      <c r="F295" s="261">
        <v>0.363160433930863</v>
      </c>
      <c r="G295" s="261">
        <v>1.5201146236038501</v>
      </c>
      <c r="H295" s="261">
        <v>1.7181207011844299</v>
      </c>
      <c r="I295" s="261">
        <v>2.9892547607381199</v>
      </c>
      <c r="J295" s="261">
        <v>0.29099158712623102</v>
      </c>
      <c r="K295" s="261">
        <v>2.0602576771807001E-2</v>
      </c>
      <c r="L295" s="261">
        <v>2.0000005732018801E-3</v>
      </c>
      <c r="M295" s="261">
        <v>2.0000005732018801E-3</v>
      </c>
      <c r="N295" s="261">
        <v>1.5750004513964799E-2</v>
      </c>
      <c r="O295" s="261">
        <v>1.5750004513964799E-2</v>
      </c>
      <c r="P295" s="261">
        <v>0.30414893544003502</v>
      </c>
    </row>
    <row r="296" spans="1:16" x14ac:dyDescent="0.25">
      <c r="A296" s="259">
        <v>2021</v>
      </c>
      <c r="B296" s="259">
        <v>1982</v>
      </c>
      <c r="C296" s="260" t="str">
        <f t="shared" si="4"/>
        <v>2021_1982</v>
      </c>
      <c r="D296" s="261">
        <v>5.7285605149366613E-2</v>
      </c>
      <c r="E296" s="261">
        <v>8.107013503610791E-2</v>
      </c>
      <c r="F296" s="261">
        <v>0.34253006498262301</v>
      </c>
      <c r="G296" s="261">
        <v>1.4676235133870701</v>
      </c>
      <c r="H296" s="261">
        <v>1.79319464841009</v>
      </c>
      <c r="I296" s="261">
        <v>2.9930242462285399</v>
      </c>
      <c r="J296" s="261">
        <v>0.274460976293249</v>
      </c>
      <c r="K296" s="261">
        <v>2.04167248577517E-2</v>
      </c>
      <c r="L296" s="261">
        <v>2.0000005732018801E-3</v>
      </c>
      <c r="M296" s="261">
        <v>2.0000005732018801E-3</v>
      </c>
      <c r="N296" s="261">
        <v>1.5750004513964799E-2</v>
      </c>
      <c r="O296" s="261">
        <v>1.5750004513964799E-2</v>
      </c>
      <c r="P296" s="261">
        <v>0.28687088373868502</v>
      </c>
    </row>
    <row r="297" spans="1:16" x14ac:dyDescent="0.25">
      <c r="A297" s="259">
        <v>2021</v>
      </c>
      <c r="B297" s="259">
        <v>1983</v>
      </c>
      <c r="C297" s="260" t="str">
        <f t="shared" si="4"/>
        <v>2021_1983</v>
      </c>
      <c r="D297" s="261">
        <v>5.647517035139054E-2</v>
      </c>
      <c r="E297" s="261">
        <v>7.9699087821266543E-2</v>
      </c>
      <c r="F297" s="261">
        <v>0.19866867631660301</v>
      </c>
      <c r="G297" s="261">
        <v>1.13676790683534</v>
      </c>
      <c r="H297" s="261">
        <v>1.53525212247806</v>
      </c>
      <c r="I297" s="261">
        <v>2.2540543700995701</v>
      </c>
      <c r="J297" s="261">
        <v>0.25064091065304001</v>
      </c>
      <c r="K297" s="261">
        <v>1.9304932266563199E-2</v>
      </c>
      <c r="L297" s="261">
        <v>2.0000005732018801E-3</v>
      </c>
      <c r="M297" s="261">
        <v>2.0000005732018801E-3</v>
      </c>
      <c r="N297" s="261">
        <v>1.5750004513964799E-2</v>
      </c>
      <c r="O297" s="261">
        <v>1.5750004513964799E-2</v>
      </c>
      <c r="P297" s="261">
        <v>0.26197378043020197</v>
      </c>
    </row>
    <row r="298" spans="1:16" x14ac:dyDescent="0.25">
      <c r="A298" s="259">
        <v>2021</v>
      </c>
      <c r="B298" s="259">
        <v>1984</v>
      </c>
      <c r="C298" s="260" t="str">
        <f t="shared" si="4"/>
        <v>2021_1984</v>
      </c>
      <c r="D298" s="261">
        <v>5.1509084400592917E-2</v>
      </c>
      <c r="E298" s="261">
        <v>8.1411718645598943E-2</v>
      </c>
      <c r="F298" s="261">
        <v>0.34083662419603</v>
      </c>
      <c r="G298" s="261">
        <v>1.1868538404450799</v>
      </c>
      <c r="H298" s="261">
        <v>1.30223486890725</v>
      </c>
      <c r="I298" s="261">
        <v>3.10052190568388</v>
      </c>
      <c r="J298" s="261">
        <v>0.21129420415578901</v>
      </c>
      <c r="K298" s="261">
        <v>2.03035783069795E-2</v>
      </c>
      <c r="L298" s="261">
        <v>2.0000005732018801E-3</v>
      </c>
      <c r="M298" s="261">
        <v>2.0000005732018801E-3</v>
      </c>
      <c r="N298" s="261">
        <v>1.5750004513964799E-2</v>
      </c>
      <c r="O298" s="261">
        <v>1.5750004513964799E-2</v>
      </c>
      <c r="P298" s="261">
        <v>0.22084799046356901</v>
      </c>
    </row>
    <row r="299" spans="1:16" x14ac:dyDescent="0.25">
      <c r="A299" s="259">
        <v>2021</v>
      </c>
      <c r="B299" s="259">
        <v>1985</v>
      </c>
      <c r="C299" s="260" t="str">
        <f t="shared" si="4"/>
        <v>2021_1985</v>
      </c>
      <c r="D299" s="261">
        <v>5.1230532549718398E-2</v>
      </c>
      <c r="E299" s="261">
        <v>7.585538786554509E-2</v>
      </c>
      <c r="F299" s="261">
        <v>0.338060056101673</v>
      </c>
      <c r="G299" s="261">
        <v>0.51951073665294101</v>
      </c>
      <c r="H299" s="261">
        <v>1.3048068655026199</v>
      </c>
      <c r="I299" s="261">
        <v>2.0486718275878202</v>
      </c>
      <c r="J299" s="261">
        <v>0.20957293154558901</v>
      </c>
      <c r="K299" s="261">
        <v>1.8132755584665799E-2</v>
      </c>
      <c r="L299" s="261">
        <v>2.0000005732018801E-3</v>
      </c>
      <c r="M299" s="261">
        <v>2.0000005732018801E-3</v>
      </c>
      <c r="N299" s="261">
        <v>1.5750004513964799E-2</v>
      </c>
      <c r="O299" s="261">
        <v>1.5750004513964799E-2</v>
      </c>
      <c r="P299" s="261">
        <v>0.21904888954397</v>
      </c>
    </row>
    <row r="300" spans="1:16" x14ac:dyDescent="0.25">
      <c r="A300" s="259">
        <v>2021</v>
      </c>
      <c r="B300" s="259">
        <v>1986</v>
      </c>
      <c r="C300" s="260" t="str">
        <f t="shared" si="4"/>
        <v>2021_1986</v>
      </c>
      <c r="D300" s="261">
        <v>5.1488928599968606E-2</v>
      </c>
      <c r="E300" s="261">
        <v>7.0024586330130048E-2</v>
      </c>
      <c r="F300" s="261">
        <v>0.34067208435906898</v>
      </c>
      <c r="G300" s="261">
        <v>0.52318974580536504</v>
      </c>
      <c r="H300" s="261">
        <v>1.2948927937902801</v>
      </c>
      <c r="I300" s="261">
        <v>2.01844992900687</v>
      </c>
      <c r="J300" s="261">
        <v>0.21119220128569099</v>
      </c>
      <c r="K300" s="261">
        <v>1.8267550790678801E-2</v>
      </c>
      <c r="L300" s="261">
        <v>2.0000005732018801E-3</v>
      </c>
      <c r="M300" s="261">
        <v>2.0000005732018801E-3</v>
      </c>
      <c r="N300" s="261">
        <v>1.5750004513964799E-2</v>
      </c>
      <c r="O300" s="261">
        <v>1.5750004513964799E-2</v>
      </c>
      <c r="P300" s="261">
        <v>0.220741375476316</v>
      </c>
    </row>
    <row r="301" spans="1:16" x14ac:dyDescent="0.25">
      <c r="A301" s="259">
        <v>2021</v>
      </c>
      <c r="B301" s="259">
        <v>1987</v>
      </c>
      <c r="C301" s="260" t="str">
        <f t="shared" si="4"/>
        <v>2021_1987</v>
      </c>
      <c r="D301" s="261">
        <v>5.1460345027682403E-2</v>
      </c>
      <c r="E301" s="261">
        <v>6.9923281852745628E-2</v>
      </c>
      <c r="F301" s="261">
        <v>0.34076832341873098</v>
      </c>
      <c r="G301" s="261">
        <v>0.52859745571646599</v>
      </c>
      <c r="H301" s="261">
        <v>1.28256908874734</v>
      </c>
      <c r="I301" s="261">
        <v>1.9826825860020501</v>
      </c>
      <c r="J301" s="261">
        <v>0.21125186258402601</v>
      </c>
      <c r="K301" s="261">
        <v>1.84275665645359E-2</v>
      </c>
      <c r="L301" s="261">
        <v>2.0000005732018801E-3</v>
      </c>
      <c r="M301" s="261">
        <v>2.0000005732018801E-3</v>
      </c>
      <c r="N301" s="261">
        <v>1.5750004513964799E-2</v>
      </c>
      <c r="O301" s="261">
        <v>1.5750004513964799E-2</v>
      </c>
      <c r="P301" s="261">
        <v>0.22080373439381901</v>
      </c>
    </row>
    <row r="302" spans="1:16" x14ac:dyDescent="0.25">
      <c r="A302" s="259">
        <v>2021</v>
      </c>
      <c r="B302" s="259">
        <v>1988</v>
      </c>
      <c r="C302" s="260" t="str">
        <f t="shared" si="4"/>
        <v>2021_1988</v>
      </c>
      <c r="D302" s="261">
        <v>5.210209312181794E-2</v>
      </c>
      <c r="E302" s="261">
        <v>6.9963576782703235E-2</v>
      </c>
      <c r="F302" s="261">
        <v>0.347923864810053</v>
      </c>
      <c r="G302" s="261">
        <v>0.52505552457411697</v>
      </c>
      <c r="H302" s="261">
        <v>1.2693186076665499</v>
      </c>
      <c r="I302" s="261">
        <v>2.0011831375072799</v>
      </c>
      <c r="J302" s="261">
        <v>0.21568778383265799</v>
      </c>
      <c r="K302" s="261">
        <v>1.8287956554229799E-2</v>
      </c>
      <c r="L302" s="261">
        <v>2.0000005732018801E-3</v>
      </c>
      <c r="M302" s="261">
        <v>2.0000005732018801E-3</v>
      </c>
      <c r="N302" s="261">
        <v>1.5750004513964799E-2</v>
      </c>
      <c r="O302" s="261">
        <v>1.5750004513964799E-2</v>
      </c>
      <c r="P302" s="261">
        <v>0.225440228317205</v>
      </c>
    </row>
    <row r="303" spans="1:16" x14ac:dyDescent="0.25">
      <c r="A303" s="259">
        <v>2021</v>
      </c>
      <c r="B303" s="259">
        <v>1989</v>
      </c>
      <c r="C303" s="260" t="str">
        <f t="shared" si="4"/>
        <v>2021_1989</v>
      </c>
      <c r="D303" s="261">
        <v>5.0931560920869597E-2</v>
      </c>
      <c r="E303" s="261">
        <v>7.0078793959472627E-2</v>
      </c>
      <c r="F303" s="261">
        <v>0.335573367368387</v>
      </c>
      <c r="G303" s="261">
        <v>0.53106584726731199</v>
      </c>
      <c r="H303" s="261">
        <v>1.2987350506343101</v>
      </c>
      <c r="I303" s="261">
        <v>2.0205907882446299</v>
      </c>
      <c r="J303" s="261">
        <v>0.20803136329974001</v>
      </c>
      <c r="K303" s="261">
        <v>1.8243715166953299E-2</v>
      </c>
      <c r="L303" s="261">
        <v>2.0000005732018801E-3</v>
      </c>
      <c r="M303" s="261">
        <v>2.0000005732018801E-3</v>
      </c>
      <c r="N303" s="261">
        <v>1.5750004513964799E-2</v>
      </c>
      <c r="O303" s="261">
        <v>1.5750004513964799E-2</v>
      </c>
      <c r="P303" s="261">
        <v>0.217437618422652</v>
      </c>
    </row>
    <row r="304" spans="1:16" x14ac:dyDescent="0.25">
      <c r="A304" s="259">
        <v>2021</v>
      </c>
      <c r="B304" s="259">
        <v>1990</v>
      </c>
      <c r="C304" s="260" t="str">
        <f t="shared" si="4"/>
        <v>2021_1990</v>
      </c>
      <c r="D304" s="261">
        <v>5.1967581270924365E-2</v>
      </c>
      <c r="E304" s="261">
        <v>6.9925174672891069E-2</v>
      </c>
      <c r="F304" s="261">
        <v>0.345060234554317</v>
      </c>
      <c r="G304" s="261">
        <v>0.52584829430856495</v>
      </c>
      <c r="H304" s="261">
        <v>1.28747172066823</v>
      </c>
      <c r="I304" s="261">
        <v>1.9830019325816799</v>
      </c>
      <c r="J304" s="261">
        <v>0.213912538941328</v>
      </c>
      <c r="K304" s="261">
        <v>1.82720734253843E-2</v>
      </c>
      <c r="L304" s="261">
        <v>2.0000005732018801E-3</v>
      </c>
      <c r="M304" s="261">
        <v>2.0000005732018801E-3</v>
      </c>
      <c r="N304" s="261">
        <v>1.5750004513964799E-2</v>
      </c>
      <c r="O304" s="261">
        <v>1.5750004513964799E-2</v>
      </c>
      <c r="P304" s="261">
        <v>0.22358471472942201</v>
      </c>
    </row>
    <row r="305" spans="1:16" x14ac:dyDescent="0.25">
      <c r="A305" s="259">
        <v>2021</v>
      </c>
      <c r="B305" s="259">
        <v>1991</v>
      </c>
      <c r="C305" s="260" t="str">
        <f t="shared" si="4"/>
        <v>2021_1991</v>
      </c>
      <c r="D305" s="261">
        <v>5.1253902623242059E-2</v>
      </c>
      <c r="E305" s="261">
        <v>6.9880845670032526E-2</v>
      </c>
      <c r="F305" s="261">
        <v>0.338493011750854</v>
      </c>
      <c r="G305" s="261">
        <v>0.52434827174564502</v>
      </c>
      <c r="H305" s="261">
        <v>1.3046501684367799</v>
      </c>
      <c r="I305" s="261">
        <v>1.9874247543970101</v>
      </c>
      <c r="J305" s="261">
        <v>0.20984133292277199</v>
      </c>
      <c r="K305" s="261">
        <v>1.0195092740306701E-2</v>
      </c>
      <c r="L305" s="261">
        <v>2.0000005732018801E-3</v>
      </c>
      <c r="M305" s="261">
        <v>2.0000005732018801E-3</v>
      </c>
      <c r="N305" s="261">
        <v>1.5750004513964799E-2</v>
      </c>
      <c r="O305" s="261">
        <v>1.5750004513964799E-2</v>
      </c>
      <c r="P305" s="261">
        <v>0.21932942684041501</v>
      </c>
    </row>
    <row r="306" spans="1:16" x14ac:dyDescent="0.25">
      <c r="A306" s="259">
        <v>2021</v>
      </c>
      <c r="B306" s="259">
        <v>1992</v>
      </c>
      <c r="C306" s="260" t="str">
        <f t="shared" si="4"/>
        <v>2021_1992</v>
      </c>
      <c r="D306" s="261">
        <v>5.0882769011635791E-2</v>
      </c>
      <c r="E306" s="261">
        <v>6.9851068345502532E-2</v>
      </c>
      <c r="F306" s="261">
        <v>0.33533285626134401</v>
      </c>
      <c r="G306" s="261">
        <v>0.52641756762571901</v>
      </c>
      <c r="H306" s="261">
        <v>1.30828000038291</v>
      </c>
      <c r="I306" s="261">
        <v>1.9737451424137999</v>
      </c>
      <c r="J306" s="261">
        <v>0.20788226370378801</v>
      </c>
      <c r="K306" s="261">
        <v>1.0226366927375901E-2</v>
      </c>
      <c r="L306" s="261">
        <v>2.0000005732018801E-3</v>
      </c>
      <c r="M306" s="261">
        <v>2.0000005732018801E-3</v>
      </c>
      <c r="N306" s="261">
        <v>1.5750004513964799E-2</v>
      </c>
      <c r="O306" s="261">
        <v>1.5750004513964799E-2</v>
      </c>
      <c r="P306" s="261">
        <v>0.21728177720459099</v>
      </c>
    </row>
    <row r="307" spans="1:16" x14ac:dyDescent="0.25">
      <c r="A307" s="259">
        <v>2021</v>
      </c>
      <c r="B307" s="259">
        <v>1993</v>
      </c>
      <c r="C307" s="260" t="str">
        <f t="shared" si="4"/>
        <v>2021_1993</v>
      </c>
      <c r="D307" s="261">
        <v>4.6687611952772434E-2</v>
      </c>
      <c r="E307" s="261">
        <v>6.0203728146309685E-2</v>
      </c>
      <c r="F307" s="261">
        <v>8.8886406448190597E-2</v>
      </c>
      <c r="G307" s="261">
        <v>0.53343073648894501</v>
      </c>
      <c r="H307" s="261">
        <v>1.72658100923748</v>
      </c>
      <c r="I307" s="261">
        <v>1.9498860397205</v>
      </c>
      <c r="J307" s="261">
        <v>5.2064684703536597E-2</v>
      </c>
      <c r="K307" s="261">
        <v>1.03593388781022E-2</v>
      </c>
      <c r="L307" s="261">
        <v>2.0000005732018801E-3</v>
      </c>
      <c r="M307" s="261">
        <v>2.0000005732018801E-3</v>
      </c>
      <c r="N307" s="261">
        <v>1.5750004513964799E-2</v>
      </c>
      <c r="O307" s="261">
        <v>1.5750004513964799E-2</v>
      </c>
      <c r="P307" s="261">
        <v>5.44188187122139E-2</v>
      </c>
    </row>
    <row r="308" spans="1:16" x14ac:dyDescent="0.25">
      <c r="A308" s="259">
        <v>2021</v>
      </c>
      <c r="B308" s="259">
        <v>1994</v>
      </c>
      <c r="C308" s="260" t="str">
        <f t="shared" si="4"/>
        <v>2021_1994</v>
      </c>
      <c r="D308" s="261">
        <v>4.6360728377997804E-2</v>
      </c>
      <c r="E308" s="261">
        <v>6.0155509417528057E-2</v>
      </c>
      <c r="F308" s="261">
        <v>8.7933530830778595E-2</v>
      </c>
      <c r="G308" s="261">
        <v>0.53405184032590902</v>
      </c>
      <c r="H308" s="261">
        <v>1.7252780344137699</v>
      </c>
      <c r="I308" s="261">
        <v>1.94049166075031</v>
      </c>
      <c r="J308" s="261">
        <v>5.1506543469520598E-2</v>
      </c>
      <c r="K308" s="261">
        <v>1.03637215127481E-2</v>
      </c>
      <c r="L308" s="261">
        <v>2.0000005732018801E-3</v>
      </c>
      <c r="M308" s="261">
        <v>2.0000005732018801E-3</v>
      </c>
      <c r="N308" s="261">
        <v>1.5750004513964799E-2</v>
      </c>
      <c r="O308" s="261">
        <v>1.5750004513964799E-2</v>
      </c>
      <c r="P308" s="261">
        <v>5.3835440808310701E-2</v>
      </c>
    </row>
    <row r="309" spans="1:16" x14ac:dyDescent="0.25">
      <c r="A309" s="259">
        <v>2021</v>
      </c>
      <c r="B309" s="259">
        <v>1995</v>
      </c>
      <c r="C309" s="260" t="str">
        <f t="shared" si="4"/>
        <v>2021_1995</v>
      </c>
      <c r="D309" s="261">
        <v>4.6562790303243611E-2</v>
      </c>
      <c r="E309" s="261">
        <v>5.9445293213187478E-2</v>
      </c>
      <c r="F309" s="261">
        <v>8.8520716501131802E-2</v>
      </c>
      <c r="G309" s="261">
        <v>0.44007323419745498</v>
      </c>
      <c r="H309" s="261">
        <v>1.7200062880821101</v>
      </c>
      <c r="I309" s="261">
        <v>1.6691901834388201</v>
      </c>
      <c r="J309" s="261">
        <v>5.1850483988785397E-2</v>
      </c>
      <c r="K309" s="261">
        <v>1.03636171205197E-2</v>
      </c>
      <c r="L309" s="261">
        <v>2.0000005732018801E-3</v>
      </c>
      <c r="M309" s="261">
        <v>2.0000005732018801E-3</v>
      </c>
      <c r="N309" s="261">
        <v>1.5750004513964799E-2</v>
      </c>
      <c r="O309" s="261">
        <v>1.5750004513964799E-2</v>
      </c>
      <c r="P309" s="261">
        <v>5.4194932791643301E-2</v>
      </c>
    </row>
    <row r="310" spans="1:16" x14ac:dyDescent="0.25">
      <c r="A310" s="259">
        <v>2021</v>
      </c>
      <c r="B310" s="259">
        <v>1996</v>
      </c>
      <c r="C310" s="260" t="str">
        <f t="shared" si="4"/>
        <v>2021_1996</v>
      </c>
      <c r="D310" s="261">
        <v>4.6212343840376875E-2</v>
      </c>
      <c r="E310" s="261">
        <v>5.8274717146594414E-2</v>
      </c>
      <c r="F310" s="261">
        <v>8.7562235604148705E-2</v>
      </c>
      <c r="G310" s="261">
        <v>0.175317163774315</v>
      </c>
      <c r="H310" s="261">
        <v>1.72471482808382</v>
      </c>
      <c r="I310" s="261">
        <v>1.2167904828960101</v>
      </c>
      <c r="J310" s="261">
        <v>5.1289059495548898E-2</v>
      </c>
      <c r="K310" s="261">
        <v>2.9562608101763302E-3</v>
      </c>
      <c r="L310" s="261">
        <v>2.0000005732018801E-3</v>
      </c>
      <c r="M310" s="261">
        <v>2.0000005732018801E-3</v>
      </c>
      <c r="N310" s="261">
        <v>1.5750004513964799E-2</v>
      </c>
      <c r="O310" s="261">
        <v>1.5750004513964799E-2</v>
      </c>
      <c r="P310" s="261">
        <v>5.3608123174106903E-2</v>
      </c>
    </row>
    <row r="311" spans="1:16" x14ac:dyDescent="0.25">
      <c r="A311" s="259">
        <v>2021</v>
      </c>
      <c r="B311" s="259">
        <v>1997</v>
      </c>
      <c r="C311" s="260" t="str">
        <f t="shared" si="4"/>
        <v>2021_1997</v>
      </c>
      <c r="D311" s="261">
        <v>4.652103882239176E-2</v>
      </c>
      <c r="E311" s="261">
        <v>5.8268254835700889E-2</v>
      </c>
      <c r="F311" s="261">
        <v>8.8510768375370405E-2</v>
      </c>
      <c r="G311" s="261">
        <v>0.17493829248304399</v>
      </c>
      <c r="H311" s="261">
        <v>1.71742666665725</v>
      </c>
      <c r="I311" s="261">
        <v>1.21674485168404</v>
      </c>
      <c r="J311" s="261">
        <v>5.1844656933199999E-2</v>
      </c>
      <c r="K311" s="261">
        <v>2.9600235514854402E-3</v>
      </c>
      <c r="L311" s="261">
        <v>2.0000005732018801E-3</v>
      </c>
      <c r="M311" s="261">
        <v>2.0000005732018801E-3</v>
      </c>
      <c r="N311" s="261">
        <v>1.5750004513964799E-2</v>
      </c>
      <c r="O311" s="261">
        <v>1.5750004513964799E-2</v>
      </c>
      <c r="P311" s="261">
        <v>5.4188842262461498E-2</v>
      </c>
    </row>
    <row r="312" spans="1:16" x14ac:dyDescent="0.25">
      <c r="A312" s="259">
        <v>2021</v>
      </c>
      <c r="B312" s="259">
        <v>1998</v>
      </c>
      <c r="C312" s="260" t="str">
        <f t="shared" si="4"/>
        <v>2021_1998</v>
      </c>
      <c r="D312" s="261">
        <v>4.6088944594346336E-2</v>
      </c>
      <c r="E312" s="261">
        <v>5.822051915127565E-2</v>
      </c>
      <c r="F312" s="261">
        <v>8.7527501414217806E-2</v>
      </c>
      <c r="G312" s="261">
        <v>0.15291198922396801</v>
      </c>
      <c r="H312" s="261">
        <v>1.72381285646125</v>
      </c>
      <c r="I312" s="261">
        <v>1.0197661787858801</v>
      </c>
      <c r="J312" s="261">
        <v>5.12687141500743E-2</v>
      </c>
      <c r="K312" s="261">
        <v>2.97304051426827E-3</v>
      </c>
      <c r="L312" s="261">
        <v>2.0000005732018801E-3</v>
      </c>
      <c r="M312" s="261">
        <v>2.0000005732018801E-3</v>
      </c>
      <c r="N312" s="261">
        <v>1.5750004513964799E-2</v>
      </c>
      <c r="O312" s="261">
        <v>1.5750004513964799E-2</v>
      </c>
      <c r="P312" s="261">
        <v>5.3586857902390997E-2</v>
      </c>
    </row>
    <row r="313" spans="1:16" x14ac:dyDescent="0.25">
      <c r="A313" s="259">
        <v>2021</v>
      </c>
      <c r="B313" s="259">
        <v>1999</v>
      </c>
      <c r="C313" s="260" t="str">
        <f t="shared" si="4"/>
        <v>2021_1999</v>
      </c>
      <c r="D313" s="261">
        <v>4.6699582398313309E-2</v>
      </c>
      <c r="E313" s="261">
        <v>5.8159953218611178E-2</v>
      </c>
      <c r="F313" s="261">
        <v>8.9307476759478296E-2</v>
      </c>
      <c r="G313" s="261">
        <v>0.134155228878369</v>
      </c>
      <c r="H313" s="261">
        <v>1.70843988790005</v>
      </c>
      <c r="I313" s="261">
        <v>0.83833972262470902</v>
      </c>
      <c r="J313" s="261">
        <v>5.2311324137745203E-2</v>
      </c>
      <c r="K313" s="261">
        <v>2.9877965185725001E-3</v>
      </c>
      <c r="L313" s="261">
        <v>2.0000005732018801E-3</v>
      </c>
      <c r="M313" s="261">
        <v>2.0000005732018801E-3</v>
      </c>
      <c r="N313" s="261">
        <v>1.5750004513964799E-2</v>
      </c>
      <c r="O313" s="261">
        <v>1.5750004513964799E-2</v>
      </c>
      <c r="P313" s="261">
        <v>5.4676610087191102E-2</v>
      </c>
    </row>
    <row r="314" spans="1:16" x14ac:dyDescent="0.25">
      <c r="A314" s="259">
        <v>2021</v>
      </c>
      <c r="B314" s="259">
        <v>2000</v>
      </c>
      <c r="C314" s="260" t="str">
        <f t="shared" si="4"/>
        <v>2021_2000</v>
      </c>
      <c r="D314" s="261">
        <v>4.6119010259067131E-2</v>
      </c>
      <c r="E314" s="261">
        <v>6.4903941226774481E-2</v>
      </c>
      <c r="F314" s="261">
        <v>8.7498532905184806E-2</v>
      </c>
      <c r="G314" s="261">
        <v>0.115007849930895</v>
      </c>
      <c r="H314" s="261">
        <v>1.7210334607153901</v>
      </c>
      <c r="I314" s="261">
        <v>0.65867235328274598</v>
      </c>
      <c r="J314" s="261">
        <v>5.1251746017944799E-2</v>
      </c>
      <c r="K314" s="261">
        <v>2.9976078134710299E-3</v>
      </c>
      <c r="L314" s="261">
        <v>2.0000005732018801E-3</v>
      </c>
      <c r="M314" s="261">
        <v>2.0000005732018801E-3</v>
      </c>
      <c r="N314" s="261">
        <v>1.5750004513964799E-2</v>
      </c>
      <c r="O314" s="261">
        <v>1.5750004513964799E-2</v>
      </c>
      <c r="P314" s="261">
        <v>5.3569122546621599E-2</v>
      </c>
    </row>
    <row r="315" spans="1:16" x14ac:dyDescent="0.25">
      <c r="A315" s="259">
        <v>2021</v>
      </c>
      <c r="B315" s="259">
        <v>2001</v>
      </c>
      <c r="C315" s="260" t="str">
        <f t="shared" si="4"/>
        <v>2021_2001</v>
      </c>
      <c r="D315" s="261">
        <v>4.63994584809857E-2</v>
      </c>
      <c r="E315" s="261">
        <v>6.4835723306836276E-2</v>
      </c>
      <c r="F315" s="261">
        <v>8.8266181986632497E-2</v>
      </c>
      <c r="G315" s="261">
        <v>9.5328898502738901E-2</v>
      </c>
      <c r="H315" s="261">
        <v>1.72090240548745</v>
      </c>
      <c r="I315" s="261">
        <v>0.48483964803313001</v>
      </c>
      <c r="J315" s="261">
        <v>5.1701391908532499E-2</v>
      </c>
      <c r="K315" s="261">
        <v>3.0038752195235799E-3</v>
      </c>
      <c r="L315" s="261">
        <v>2.0000005732018801E-3</v>
      </c>
      <c r="M315" s="261">
        <v>2.0000005732018801E-3</v>
      </c>
      <c r="N315" s="261">
        <v>1.5750004513964799E-2</v>
      </c>
      <c r="O315" s="261">
        <v>1.5750004513964799E-2</v>
      </c>
      <c r="P315" s="261">
        <v>5.40390994291075E-2</v>
      </c>
    </row>
    <row r="316" spans="1:16" x14ac:dyDescent="0.25">
      <c r="A316" s="259">
        <v>2021</v>
      </c>
      <c r="B316" s="259">
        <v>2002</v>
      </c>
      <c r="C316" s="260" t="str">
        <f t="shared" si="4"/>
        <v>2021_2002</v>
      </c>
      <c r="D316" s="261">
        <v>4.6104607530629768E-2</v>
      </c>
      <c r="E316" s="261">
        <v>6.4783939994468506E-2</v>
      </c>
      <c r="F316" s="261">
        <v>8.7319120887639698E-2</v>
      </c>
      <c r="G316" s="261">
        <v>9.1707624387400793E-2</v>
      </c>
      <c r="H316" s="261">
        <v>1.71974641877081</v>
      </c>
      <c r="I316" s="261">
        <v>0.47146728536076199</v>
      </c>
      <c r="J316" s="261">
        <v>5.1146656494149602E-2</v>
      </c>
      <c r="K316" s="261">
        <v>3.0085914141236101E-3</v>
      </c>
      <c r="L316" s="261">
        <v>2.0000005732018801E-3</v>
      </c>
      <c r="M316" s="261">
        <v>2.0000005732018801E-3</v>
      </c>
      <c r="N316" s="261">
        <v>1.5750004513964799E-2</v>
      </c>
      <c r="O316" s="261">
        <v>1.5750004513964799E-2</v>
      </c>
      <c r="P316" s="261">
        <v>5.3459281340888197E-2</v>
      </c>
    </row>
    <row r="317" spans="1:16" x14ac:dyDescent="0.25">
      <c r="A317" s="259">
        <v>2021</v>
      </c>
      <c r="B317" s="259">
        <v>2003</v>
      </c>
      <c r="C317" s="260" t="str">
        <f t="shared" si="4"/>
        <v>2021_2003</v>
      </c>
      <c r="D317" s="261">
        <v>4.6341714286989501E-2</v>
      </c>
      <c r="E317" s="261">
        <v>6.4769296232444762E-2</v>
      </c>
      <c r="F317" s="261">
        <v>8.8008073811517706E-2</v>
      </c>
      <c r="G317" s="261">
        <v>7.4551132621513999E-2</v>
      </c>
      <c r="H317" s="261">
        <v>1.7199201007842999</v>
      </c>
      <c r="I317" s="261">
        <v>0.39860303175537798</v>
      </c>
      <c r="J317" s="261">
        <v>5.1550206577796999E-2</v>
      </c>
      <c r="K317" s="261">
        <v>3.0108841132389401E-3</v>
      </c>
      <c r="L317" s="261">
        <v>2.0000005732018801E-3</v>
      </c>
      <c r="M317" s="261">
        <v>2.0000005732018801E-3</v>
      </c>
      <c r="N317" s="261">
        <v>1.5750004513964799E-2</v>
      </c>
      <c r="O317" s="261">
        <v>1.5750004513964799E-2</v>
      </c>
      <c r="P317" s="261">
        <v>5.3881078168591202E-2</v>
      </c>
    </row>
    <row r="318" spans="1:16" x14ac:dyDescent="0.25">
      <c r="A318" s="259">
        <v>2021</v>
      </c>
      <c r="B318" s="259">
        <v>2004</v>
      </c>
      <c r="C318" s="260" t="str">
        <f t="shared" si="4"/>
        <v>2021_2004</v>
      </c>
      <c r="D318" s="261">
        <v>5.3308369056996527E-2</v>
      </c>
      <c r="E318" s="261">
        <v>6.5851905754339121E-2</v>
      </c>
      <c r="F318" s="261">
        <v>8.8282931849109902E-2</v>
      </c>
      <c r="G318" s="261">
        <v>1.8245162800628E-2</v>
      </c>
      <c r="H318" s="261">
        <v>1.7186168956710599</v>
      </c>
      <c r="I318" s="261">
        <v>9.1825408047732496E-2</v>
      </c>
      <c r="J318" s="261">
        <v>5.1711203041005502E-2</v>
      </c>
      <c r="K318" s="261">
        <v>2.0019222955603599E-4</v>
      </c>
      <c r="L318" s="261">
        <v>2.0000005732018801E-3</v>
      </c>
      <c r="M318" s="261">
        <v>2.0000005732018801E-3</v>
      </c>
      <c r="N318" s="261">
        <v>1.5750004513964799E-2</v>
      </c>
      <c r="O318" s="261">
        <v>1.5750004513964799E-2</v>
      </c>
      <c r="P318" s="261">
        <v>5.4049354177454698E-2</v>
      </c>
    </row>
    <row r="319" spans="1:16" x14ac:dyDescent="0.25">
      <c r="A319" s="259">
        <v>2021</v>
      </c>
      <c r="B319" s="259">
        <v>2005</v>
      </c>
      <c r="C319" s="260" t="str">
        <f t="shared" si="4"/>
        <v>2021_2005</v>
      </c>
      <c r="D319" s="261">
        <v>5.2063113460206478E-2</v>
      </c>
      <c r="E319" s="261">
        <v>6.4196577995253745E-2</v>
      </c>
      <c r="F319" s="261">
        <v>8.8311063749200697E-2</v>
      </c>
      <c r="G319" s="261">
        <v>1.5810174304804098E-2</v>
      </c>
      <c r="H319" s="261">
        <v>1.7177324461572001</v>
      </c>
      <c r="I319" s="261">
        <v>7.6648408828428605E-2</v>
      </c>
      <c r="J319" s="261">
        <v>5.1727681134415497E-2</v>
      </c>
      <c r="K319" s="261">
        <v>1.9922960934604201E-4</v>
      </c>
      <c r="L319" s="261">
        <v>2.0000005732018801E-3</v>
      </c>
      <c r="M319" s="261">
        <v>2.0000005732018801E-3</v>
      </c>
      <c r="N319" s="261">
        <v>1.5750004513964799E-2</v>
      </c>
      <c r="O319" s="261">
        <v>1.5750004513964799E-2</v>
      </c>
      <c r="P319" s="261">
        <v>5.4066577337128302E-2</v>
      </c>
    </row>
    <row r="320" spans="1:16" x14ac:dyDescent="0.25">
      <c r="A320" s="259">
        <v>2021</v>
      </c>
      <c r="B320" s="259">
        <v>2006</v>
      </c>
      <c r="C320" s="260" t="str">
        <f t="shared" si="4"/>
        <v>2021_2006</v>
      </c>
      <c r="D320" s="261">
        <v>5.0951887403807218E-2</v>
      </c>
      <c r="E320" s="261">
        <v>6.1857607661986232E-2</v>
      </c>
      <c r="F320" s="261">
        <v>8.7989730281915798E-2</v>
      </c>
      <c r="G320" s="261">
        <v>4.0030473908413402E-3</v>
      </c>
      <c r="H320" s="261">
        <v>1.7208399233267899</v>
      </c>
      <c r="I320" s="261">
        <v>1.59252400226239E-2</v>
      </c>
      <c r="J320" s="261">
        <v>5.15394619642702E-2</v>
      </c>
      <c r="K320" s="261">
        <v>2.00001502555902E-4</v>
      </c>
      <c r="L320" s="261">
        <v>2.0000005732018801E-3</v>
      </c>
      <c r="M320" s="261">
        <v>2.0000005732018801E-3</v>
      </c>
      <c r="N320" s="261">
        <v>1.5750004513964799E-2</v>
      </c>
      <c r="O320" s="261">
        <v>1.5750004513964799E-2</v>
      </c>
      <c r="P320" s="261">
        <v>5.3869847731319198E-2</v>
      </c>
    </row>
    <row r="321" spans="1:16" x14ac:dyDescent="0.25">
      <c r="A321" s="259">
        <v>2021</v>
      </c>
      <c r="B321" s="259">
        <v>2007</v>
      </c>
      <c r="C321" s="260" t="str">
        <f t="shared" si="4"/>
        <v>2021_2007</v>
      </c>
      <c r="D321" s="261">
        <v>5.0338030808225777E-2</v>
      </c>
      <c r="E321" s="261">
        <v>6.1912061691125467E-2</v>
      </c>
      <c r="F321" s="261">
        <v>1.5893973436599301E-2</v>
      </c>
      <c r="G321" s="261">
        <v>7.5365238123401802E-3</v>
      </c>
      <c r="H321" s="261">
        <v>3.3681116415847298E-2</v>
      </c>
      <c r="I321" s="261">
        <v>3.0804492879301301E-2</v>
      </c>
      <c r="J321" s="261">
        <v>5.4271362921849697E-3</v>
      </c>
      <c r="K321" s="261">
        <v>1.9926419343509099E-4</v>
      </c>
      <c r="L321" s="261">
        <v>2.0000005732018801E-3</v>
      </c>
      <c r="M321" s="261">
        <v>2.0000005732018801E-3</v>
      </c>
      <c r="N321" s="261">
        <v>1.5750004513964799E-2</v>
      </c>
      <c r="O321" s="261">
        <v>1.5750004513964799E-2</v>
      </c>
      <c r="P321" s="261">
        <v>5.6725273127569498E-3</v>
      </c>
    </row>
    <row r="322" spans="1:16" x14ac:dyDescent="0.25">
      <c r="A322" s="259">
        <v>2021</v>
      </c>
      <c r="B322" s="259">
        <v>2008</v>
      </c>
      <c r="C322" s="260" t="str">
        <f t="shared" si="4"/>
        <v>2021_2008</v>
      </c>
      <c r="D322" s="261">
        <v>4.8802281785032639E-2</v>
      </c>
      <c r="E322" s="261">
        <v>6.00994139698856E-2</v>
      </c>
      <c r="F322" s="261">
        <v>1.55838179661906E-2</v>
      </c>
      <c r="G322" s="261">
        <v>7.6114078725943004E-3</v>
      </c>
      <c r="H322" s="261">
        <v>3.3367945844584301E-2</v>
      </c>
      <c r="I322" s="261">
        <v>3.01733556948196E-2</v>
      </c>
      <c r="J322" s="261">
        <v>5.3076259896976197E-3</v>
      </c>
      <c r="K322" s="261">
        <v>2.2751269035474499E-4</v>
      </c>
      <c r="L322" s="261">
        <v>2.0000005732018801E-3</v>
      </c>
      <c r="M322" s="261">
        <v>2.0000005732018801E-3</v>
      </c>
      <c r="N322" s="261">
        <v>1.5750004513964799E-2</v>
      </c>
      <c r="O322" s="261">
        <v>1.5750004513964799E-2</v>
      </c>
      <c r="P322" s="261">
        <v>5.5476132847102396E-3</v>
      </c>
    </row>
    <row r="323" spans="1:16" x14ac:dyDescent="0.25">
      <c r="A323" s="259">
        <v>2021</v>
      </c>
      <c r="B323" s="259">
        <v>2009</v>
      </c>
      <c r="C323" s="260" t="str">
        <f t="shared" si="4"/>
        <v>2021_2009</v>
      </c>
      <c r="D323" s="261">
        <v>4.6404758821492455E-2</v>
      </c>
      <c r="E323" s="261">
        <v>5.6672408425726323E-2</v>
      </c>
      <c r="F323" s="261">
        <v>1.6233387527500202E-2</v>
      </c>
      <c r="G323" s="261">
        <v>7.8022107088400296E-3</v>
      </c>
      <c r="H323" s="261">
        <v>3.3390241067774502E-2</v>
      </c>
      <c r="I323" s="261">
        <v>2.9653586738020501E-2</v>
      </c>
      <c r="J323" s="261">
        <v>5.2442751887841902E-3</v>
      </c>
      <c r="K323" s="261">
        <v>2.5519574533350298E-4</v>
      </c>
      <c r="L323" s="261">
        <v>2.0000005732018801E-3</v>
      </c>
      <c r="M323" s="261">
        <v>2.0000005732018801E-3</v>
      </c>
      <c r="N323" s="261">
        <v>1.5750004513964799E-2</v>
      </c>
      <c r="O323" s="261">
        <v>1.5750004513964799E-2</v>
      </c>
      <c r="P323" s="261">
        <v>5.4813980416945204E-3</v>
      </c>
    </row>
    <row r="324" spans="1:16" x14ac:dyDescent="0.25">
      <c r="A324" s="259">
        <v>2021</v>
      </c>
      <c r="B324" s="259">
        <v>2010</v>
      </c>
      <c r="C324" s="260" t="str">
        <f t="shared" si="4"/>
        <v>2021_2010</v>
      </c>
      <c r="D324" s="261">
        <v>4.5935563678327705E-2</v>
      </c>
      <c r="E324" s="261">
        <v>5.6034189644944249E-2</v>
      </c>
      <c r="F324" s="261">
        <v>1.5783108073698999E-2</v>
      </c>
      <c r="G324" s="261">
        <v>6.6915258511073697E-3</v>
      </c>
      <c r="H324" s="261">
        <v>3.2954000261857699E-2</v>
      </c>
      <c r="I324" s="261">
        <v>2.80557992975594E-2</v>
      </c>
      <c r="J324" s="261">
        <v>5.0956450468661397E-3</v>
      </c>
      <c r="K324" s="261">
        <v>3.1031031227893698E-4</v>
      </c>
      <c r="L324" s="261">
        <v>2.0000005732018801E-3</v>
      </c>
      <c r="M324" s="261">
        <v>2.0000005732018801E-3</v>
      </c>
      <c r="N324" s="261">
        <v>1.5750004513964799E-2</v>
      </c>
      <c r="O324" s="261">
        <v>1.5750004513964799E-2</v>
      </c>
      <c r="P324" s="261">
        <v>5.3260475042954201E-3</v>
      </c>
    </row>
    <row r="325" spans="1:16" x14ac:dyDescent="0.25">
      <c r="A325" s="259">
        <v>2021</v>
      </c>
      <c r="B325" s="259">
        <v>2011</v>
      </c>
      <c r="C325" s="260" t="str">
        <f t="shared" si="4"/>
        <v>2021_2011</v>
      </c>
      <c r="D325" s="261">
        <v>4.4355644668729426E-2</v>
      </c>
      <c r="E325" s="261">
        <v>5.4211721803267242E-2</v>
      </c>
      <c r="F325" s="261">
        <v>1.50458614510098E-2</v>
      </c>
      <c r="G325" s="261">
        <v>6.7573885874142696E-3</v>
      </c>
      <c r="H325" s="261">
        <v>3.21478944515564E-2</v>
      </c>
      <c r="I325" s="261">
        <v>2.7796780772085802E-2</v>
      </c>
      <c r="J325" s="261">
        <v>4.8952198934805301E-3</v>
      </c>
      <c r="K325" s="261">
        <v>4.2121083983783202E-4</v>
      </c>
      <c r="L325" s="261">
        <v>2.0000005732018801E-3</v>
      </c>
      <c r="M325" s="261">
        <v>2.0000005732018801E-3</v>
      </c>
      <c r="N325" s="261">
        <v>1.5750004513964799E-2</v>
      </c>
      <c r="O325" s="261">
        <v>1.5750004513964799E-2</v>
      </c>
      <c r="P325" s="261">
        <v>5.11656001484716E-3</v>
      </c>
    </row>
    <row r="326" spans="1:16" x14ac:dyDescent="0.25">
      <c r="A326" s="259">
        <v>2021</v>
      </c>
      <c r="B326" s="259">
        <v>2012</v>
      </c>
      <c r="C326" s="260" t="str">
        <f t="shared" si="4"/>
        <v>2021_2012</v>
      </c>
      <c r="D326" s="261">
        <v>4.3083264256321877E-2</v>
      </c>
      <c r="E326" s="261">
        <v>5.2825617623113462E-2</v>
      </c>
      <c r="F326" s="261">
        <v>1.43683575451693E-2</v>
      </c>
      <c r="G326" s="261">
        <v>6.1819354397735903E-3</v>
      </c>
      <c r="H326" s="261">
        <v>3.1279653793487197E-2</v>
      </c>
      <c r="I326" s="261">
        <v>2.6799145571217601E-2</v>
      </c>
      <c r="J326" s="261">
        <v>4.6709066533429603E-3</v>
      </c>
      <c r="K326" s="261">
        <v>6.1594284947031101E-4</v>
      </c>
      <c r="L326" s="261">
        <v>2.0000005732018801E-3</v>
      </c>
      <c r="M326" s="261">
        <v>2.0000005732018801E-3</v>
      </c>
      <c r="N326" s="261">
        <v>1.5750004513964799E-2</v>
      </c>
      <c r="O326" s="261">
        <v>1.5750004513964799E-2</v>
      </c>
      <c r="P326" s="261">
        <v>4.8821043253658297E-3</v>
      </c>
    </row>
    <row r="327" spans="1:16" x14ac:dyDescent="0.25">
      <c r="A327" s="259">
        <v>2021</v>
      </c>
      <c r="B327" s="259">
        <v>2013</v>
      </c>
      <c r="C327" s="260" t="str">
        <f t="shared" si="4"/>
        <v>2021_2013</v>
      </c>
      <c r="D327" s="261">
        <v>4.1929015690357396E-2</v>
      </c>
      <c r="E327" s="261">
        <v>5.1034911312416227E-2</v>
      </c>
      <c r="F327" s="261">
        <v>1.4358756903540999E-2</v>
      </c>
      <c r="G327" s="261">
        <v>6.9888776640519299E-3</v>
      </c>
      <c r="H327" s="261">
        <v>3.1436144818454699E-2</v>
      </c>
      <c r="I327" s="261">
        <v>2.7181964595055199E-2</v>
      </c>
      <c r="J327" s="261">
        <v>4.5649967339611202E-3</v>
      </c>
      <c r="K327" s="261">
        <v>9.2014728643501304E-4</v>
      </c>
      <c r="L327" s="261">
        <v>2.0000005732018801E-3</v>
      </c>
      <c r="M327" s="261">
        <v>2.0000005732018801E-3</v>
      </c>
      <c r="N327" s="261">
        <v>1.5750004513964799E-2</v>
      </c>
      <c r="O327" s="261">
        <v>1.5750004513964799E-2</v>
      </c>
      <c r="P327" s="261">
        <v>4.7714056293978501E-3</v>
      </c>
    </row>
    <row r="328" spans="1:16" x14ac:dyDescent="0.25">
      <c r="A328" s="259">
        <v>2021</v>
      </c>
      <c r="B328" s="259">
        <v>2014</v>
      </c>
      <c r="C328" s="260" t="str">
        <f t="shared" si="4"/>
        <v>2021_2014</v>
      </c>
      <c r="D328" s="261">
        <v>4.1532468773796245E-2</v>
      </c>
      <c r="E328" s="261">
        <v>5.0689389574681436E-2</v>
      </c>
      <c r="F328" s="261">
        <v>1.3697635143223299E-2</v>
      </c>
      <c r="G328" s="261">
        <v>6.9729747031914103E-3</v>
      </c>
      <c r="H328" s="261">
        <v>3.06240998761232E-2</v>
      </c>
      <c r="I328" s="261">
        <v>2.6891629056794701E-2</v>
      </c>
      <c r="J328" s="261">
        <v>4.3343810899865798E-3</v>
      </c>
      <c r="K328" s="261">
        <v>1.2827052616119299E-3</v>
      </c>
      <c r="L328" s="261">
        <v>2.0000005732018801E-3</v>
      </c>
      <c r="M328" s="261">
        <v>2.0000005732018801E-3</v>
      </c>
      <c r="N328" s="261">
        <v>1.5750004513964799E-2</v>
      </c>
      <c r="O328" s="261">
        <v>1.5750004513964799E-2</v>
      </c>
      <c r="P328" s="261">
        <v>4.5303625693445503E-3</v>
      </c>
    </row>
    <row r="329" spans="1:16" x14ac:dyDescent="0.25">
      <c r="A329" s="259">
        <v>2021</v>
      </c>
      <c r="B329" s="259">
        <v>2015</v>
      </c>
      <c r="C329" s="260" t="str">
        <f t="shared" si="4"/>
        <v>2021_2015</v>
      </c>
      <c r="D329" s="261">
        <v>4.03682897545369E-2</v>
      </c>
      <c r="E329" s="261">
        <v>4.9509552731217994E-2</v>
      </c>
      <c r="F329" s="261">
        <v>1.2908819821863199E-2</v>
      </c>
      <c r="G329" s="261">
        <v>6.7292681133915002E-3</v>
      </c>
      <c r="H329" s="261">
        <v>2.9695204199214301E-2</v>
      </c>
      <c r="I329" s="261">
        <v>2.6140604817840401E-2</v>
      </c>
      <c r="J329" s="261">
        <v>4.0902336876308199E-3</v>
      </c>
      <c r="K329" s="261">
        <v>1.62034960495612E-3</v>
      </c>
      <c r="L329" s="261">
        <v>2.0000005732018801E-3</v>
      </c>
      <c r="M329" s="261">
        <v>2.0000005732018801E-3</v>
      </c>
      <c r="N329" s="261">
        <v>1.5750004513964799E-2</v>
      </c>
      <c r="O329" s="261">
        <v>1.5750004513964799E-2</v>
      </c>
      <c r="P329" s="261">
        <v>4.27517590484232E-3</v>
      </c>
    </row>
    <row r="330" spans="1:16" x14ac:dyDescent="0.25">
      <c r="A330" s="259">
        <v>2021</v>
      </c>
      <c r="B330" s="259">
        <v>2016</v>
      </c>
      <c r="C330" s="260" t="str">
        <f t="shared" si="4"/>
        <v>2021_2016</v>
      </c>
      <c r="D330" s="261">
        <v>3.8799651789544483E-2</v>
      </c>
      <c r="E330" s="261">
        <v>4.7573654250076078E-2</v>
      </c>
      <c r="F330" s="261">
        <v>1.24344790214768E-2</v>
      </c>
      <c r="G330" s="261">
        <v>6.4480684632226698E-3</v>
      </c>
      <c r="H330" s="261">
        <v>2.9198518940443799E-2</v>
      </c>
      <c r="I330" s="261">
        <v>2.5046395232275701E-2</v>
      </c>
      <c r="J330" s="261">
        <v>3.8835085430790799E-3</v>
      </c>
      <c r="K330" s="261">
        <v>1.8847223981896301E-3</v>
      </c>
      <c r="L330" s="261">
        <v>2.0000005732018801E-3</v>
      </c>
      <c r="M330" s="261">
        <v>2.0000005732018801E-3</v>
      </c>
      <c r="N330" s="261">
        <v>1.5750004513964799E-2</v>
      </c>
      <c r="O330" s="261">
        <v>1.5750004513964799E-2</v>
      </c>
      <c r="P330" s="261">
        <v>4.0591035665831802E-3</v>
      </c>
    </row>
    <row r="331" spans="1:16" x14ac:dyDescent="0.25">
      <c r="A331" s="259">
        <v>2021</v>
      </c>
      <c r="B331" s="259">
        <v>2017</v>
      </c>
      <c r="C331" s="260" t="str">
        <f t="shared" si="4"/>
        <v>2021_2017</v>
      </c>
      <c r="D331" s="261">
        <v>3.7544049378465949E-2</v>
      </c>
      <c r="E331" s="261">
        <v>4.5647008683921429E-2</v>
      </c>
      <c r="F331" s="261">
        <v>1.25133345538684E-2</v>
      </c>
      <c r="G331" s="261">
        <v>6.3618986890054E-3</v>
      </c>
      <c r="H331" s="261">
        <v>2.95113382097325E-2</v>
      </c>
      <c r="I331" s="261">
        <v>2.4721184093148101E-2</v>
      </c>
      <c r="J331" s="261">
        <v>3.7449347566152701E-3</v>
      </c>
      <c r="K331" s="261">
        <v>2.0445551291353899E-3</v>
      </c>
      <c r="L331" s="261">
        <v>2.0000005732018801E-3</v>
      </c>
      <c r="M331" s="261">
        <v>2.0000005732018801E-3</v>
      </c>
      <c r="N331" s="261">
        <v>1.5750004513964799E-2</v>
      </c>
      <c r="O331" s="261">
        <v>1.5750004513964799E-2</v>
      </c>
      <c r="P331" s="261">
        <v>3.9142640884075397E-3</v>
      </c>
    </row>
    <row r="332" spans="1:16" x14ac:dyDescent="0.25">
      <c r="A332" s="259">
        <v>2021</v>
      </c>
      <c r="B332" s="259">
        <v>2018</v>
      </c>
      <c r="C332" s="260" t="str">
        <f t="shared" si="4"/>
        <v>2021_2018</v>
      </c>
      <c r="D332" s="261">
        <v>3.5921418723166162E-2</v>
      </c>
      <c r="E332" s="261">
        <v>4.3656994284710461E-2</v>
      </c>
      <c r="F332" s="261">
        <v>1.19142538980008E-2</v>
      </c>
      <c r="G332" s="261">
        <v>5.9707763041013402E-3</v>
      </c>
      <c r="H332" s="261">
        <v>2.8878579672197899E-2</v>
      </c>
      <c r="I332" s="261">
        <v>2.3445959990297301E-2</v>
      </c>
      <c r="J332" s="261">
        <v>3.5038213013078301E-3</v>
      </c>
      <c r="K332" s="261">
        <v>2.1317719981476099E-3</v>
      </c>
      <c r="L332" s="261">
        <v>2.0000005732018801E-3</v>
      </c>
      <c r="M332" s="261">
        <v>2.0000005732018801E-3</v>
      </c>
      <c r="N332" s="261">
        <v>1.5750004513964799E-2</v>
      </c>
      <c r="O332" s="261">
        <v>1.5750004513964799E-2</v>
      </c>
      <c r="P332" s="261">
        <v>3.6622485525762199E-3</v>
      </c>
    </row>
    <row r="333" spans="1:16" x14ac:dyDescent="0.25">
      <c r="A333" s="259">
        <v>2021</v>
      </c>
      <c r="B333" s="259">
        <v>2019</v>
      </c>
      <c r="C333" s="260" t="str">
        <f t="shared" si="4"/>
        <v>2021_2019</v>
      </c>
      <c r="D333" s="261">
        <v>3.4308541168040343E-2</v>
      </c>
      <c r="E333" s="261">
        <v>4.1675161245811908E-2</v>
      </c>
      <c r="F333" s="261">
        <v>1.13037476499196E-2</v>
      </c>
      <c r="G333" s="261">
        <v>5.2513760015406004E-3</v>
      </c>
      <c r="H333" s="261">
        <v>2.82394722026553E-2</v>
      </c>
      <c r="I333" s="261">
        <v>2.0871570435791201E-2</v>
      </c>
      <c r="J333" s="261">
        <v>3.2529934617006001E-3</v>
      </c>
      <c r="K333" s="261">
        <v>2.0173137919577101E-3</v>
      </c>
      <c r="L333" s="261">
        <v>2.0000005732018801E-3</v>
      </c>
      <c r="M333" s="261">
        <v>2.0000005732018801E-3</v>
      </c>
      <c r="N333" s="261">
        <v>1.5750004513964799E-2</v>
      </c>
      <c r="O333" s="261">
        <v>1.5750004513964799E-2</v>
      </c>
      <c r="P333" s="261">
        <v>3.4000793910939999E-3</v>
      </c>
    </row>
    <row r="334" spans="1:16" x14ac:dyDescent="0.25">
      <c r="A334" s="259">
        <v>2021</v>
      </c>
      <c r="B334" s="259">
        <v>2020</v>
      </c>
      <c r="C334" s="260" t="str">
        <f t="shared" si="4"/>
        <v>2021_2020</v>
      </c>
      <c r="D334" s="261">
        <v>3.2688549542335583E-2</v>
      </c>
      <c r="E334" s="261">
        <v>3.9687402992802982E-2</v>
      </c>
      <c r="F334" s="261">
        <v>1.0649682749878099E-2</v>
      </c>
      <c r="G334" s="261">
        <v>4.4157057105583498E-3</v>
      </c>
      <c r="H334" s="261">
        <v>2.7554589418749199E-2</v>
      </c>
      <c r="I334" s="261">
        <v>1.8050305736676601E-2</v>
      </c>
      <c r="J334" s="261">
        <v>2.9892675106104201E-3</v>
      </c>
      <c r="K334" s="261">
        <v>1.44936867235744E-3</v>
      </c>
      <c r="L334" s="261">
        <v>2.0000005732018801E-3</v>
      </c>
      <c r="M334" s="261">
        <v>2.0000005732018801E-3</v>
      </c>
      <c r="N334" s="261">
        <v>1.5750004513964799E-2</v>
      </c>
      <c r="O334" s="261">
        <v>1.5750004513964799E-2</v>
      </c>
      <c r="P334" s="261">
        <v>3.1244289227621001E-3</v>
      </c>
    </row>
    <row r="335" spans="1:16" x14ac:dyDescent="0.25">
      <c r="A335" s="259">
        <v>2021</v>
      </c>
      <c r="B335" s="259">
        <v>2021</v>
      </c>
      <c r="C335" s="260" t="str">
        <f t="shared" si="4"/>
        <v>2021_2021</v>
      </c>
      <c r="D335" s="261">
        <v>3.1105675170124952E-2</v>
      </c>
      <c r="E335" s="261">
        <v>3.7722814946350498E-2</v>
      </c>
      <c r="F335" s="261">
        <v>2.9430598734317601E-3</v>
      </c>
      <c r="G335" s="261">
        <v>3.7906427831570599E-3</v>
      </c>
      <c r="H335" s="261">
        <v>5.7528923741510304E-3</v>
      </c>
      <c r="I335" s="261">
        <v>1.59629227177088E-2</v>
      </c>
      <c r="J335" s="261">
        <v>4.5327325444967901E-4</v>
      </c>
      <c r="K335" s="261">
        <v>9.0465515119966095E-4</v>
      </c>
      <c r="L335" s="261">
        <v>2.0000005732018801E-3</v>
      </c>
      <c r="M335" s="261">
        <v>2.0000005732018801E-3</v>
      </c>
      <c r="N335" s="261">
        <v>1.5750004513964799E-2</v>
      </c>
      <c r="O335" s="261">
        <v>1.5750004513964799E-2</v>
      </c>
      <c r="P335" s="261">
        <v>4.73768259645616E-4</v>
      </c>
    </row>
    <row r="336" spans="1:16" x14ac:dyDescent="0.25">
      <c r="A336" s="259">
        <v>2022</v>
      </c>
      <c r="B336" s="259">
        <v>1978</v>
      </c>
      <c r="C336" s="260" t="str">
        <f t="shared" si="4"/>
        <v>2022_1978</v>
      </c>
      <c r="D336" s="261">
        <v>5.8625959064311221E-2</v>
      </c>
      <c r="E336" s="261">
        <v>9.8541193206117442E-2</v>
      </c>
      <c r="F336" s="261">
        <v>0.79091622985227605</v>
      </c>
      <c r="G336" s="261">
        <v>1.58121920254503</v>
      </c>
      <c r="H336" s="261">
        <v>2.0148444887197701</v>
      </c>
      <c r="I336" s="261">
        <v>4.53457143567611</v>
      </c>
      <c r="J336" s="261">
        <v>0.55161479140196301</v>
      </c>
      <c r="K336" s="261">
        <v>5.2755523669893202E-2</v>
      </c>
      <c r="L336" s="261">
        <v>2.0000005732018801E-3</v>
      </c>
      <c r="M336" s="261">
        <v>2.0000005732018801E-3</v>
      </c>
      <c r="N336" s="261">
        <v>1.5750004513964799E-2</v>
      </c>
      <c r="O336" s="261">
        <v>1.5750004513964799E-2</v>
      </c>
      <c r="P336" s="261">
        <v>0.57655636451477599</v>
      </c>
    </row>
    <row r="337" spans="1:16" x14ac:dyDescent="0.25">
      <c r="A337" s="259">
        <v>2022</v>
      </c>
      <c r="B337" s="259">
        <v>1979</v>
      </c>
      <c r="C337" s="260" t="str">
        <f t="shared" si="4"/>
        <v>2022_1979</v>
      </c>
      <c r="D337" s="261">
        <v>5.745575042035006E-2</v>
      </c>
      <c r="E337" s="261">
        <v>9.8355797079923271E-2</v>
      </c>
      <c r="F337" s="261">
        <v>0.771441888017523</v>
      </c>
      <c r="G337" s="261">
        <v>1.5740579014601801</v>
      </c>
      <c r="H337" s="261">
        <v>2.03577195026313</v>
      </c>
      <c r="I337" s="261">
        <v>4.4677448089119602</v>
      </c>
      <c r="J337" s="261">
        <v>0.53803265134286404</v>
      </c>
      <c r="K337" s="261">
        <v>5.28045026222181E-2</v>
      </c>
      <c r="L337" s="261">
        <v>2.0000005732018801E-3</v>
      </c>
      <c r="M337" s="261">
        <v>2.0000005732018801E-3</v>
      </c>
      <c r="N337" s="261">
        <v>1.5750004513964799E-2</v>
      </c>
      <c r="O337" s="261">
        <v>1.5750004513964799E-2</v>
      </c>
      <c r="P337" s="261">
        <v>0.56236010035205797</v>
      </c>
    </row>
    <row r="338" spans="1:16" x14ac:dyDescent="0.25">
      <c r="A338" s="259">
        <v>2022</v>
      </c>
      <c r="B338" s="259">
        <v>1980</v>
      </c>
      <c r="C338" s="260" t="str">
        <f t="shared" si="4"/>
        <v>2022_1980</v>
      </c>
      <c r="D338" s="261">
        <v>5.7923345692967976E-2</v>
      </c>
      <c r="E338" s="261">
        <v>9.7979318767353898E-2</v>
      </c>
      <c r="F338" s="261">
        <v>0.34765471599674203</v>
      </c>
      <c r="G338" s="261">
        <v>1.7935102105656699</v>
      </c>
      <c r="H338" s="261">
        <v>1.77730697511439</v>
      </c>
      <c r="I338" s="261">
        <v>4.5201779917190903</v>
      </c>
      <c r="J338" s="261">
        <v>0.27856723400399502</v>
      </c>
      <c r="K338" s="261">
        <v>5.2506977104971701E-2</v>
      </c>
      <c r="L338" s="261">
        <v>2.0000005732018801E-3</v>
      </c>
      <c r="M338" s="261">
        <v>2.0000005732018801E-3</v>
      </c>
      <c r="N338" s="261">
        <v>1.5750004513964799E-2</v>
      </c>
      <c r="O338" s="261">
        <v>1.5750004513964799E-2</v>
      </c>
      <c r="P338" s="261">
        <v>0.29116280820186202</v>
      </c>
    </row>
    <row r="339" spans="1:16" x14ac:dyDescent="0.25">
      <c r="A339" s="259">
        <v>2022</v>
      </c>
      <c r="B339" s="259">
        <v>1981</v>
      </c>
      <c r="C339" s="260" t="str">
        <f t="shared" si="4"/>
        <v>2022_1981</v>
      </c>
      <c r="D339" s="261">
        <v>5.9544382727240282E-2</v>
      </c>
      <c r="E339" s="261">
        <v>8.1456677042940434E-2</v>
      </c>
      <c r="F339" s="261">
        <v>0.36326754527778798</v>
      </c>
      <c r="G339" s="261">
        <v>1.5200935768108299</v>
      </c>
      <c r="H339" s="261">
        <v>1.71763611909612</v>
      </c>
      <c r="I339" s="261">
        <v>2.9877179089441501</v>
      </c>
      <c r="J339" s="261">
        <v>0.29107741283280197</v>
      </c>
      <c r="K339" s="261">
        <v>2.0608217435763299E-2</v>
      </c>
      <c r="L339" s="261">
        <v>2.0000005732018801E-3</v>
      </c>
      <c r="M339" s="261">
        <v>2.0000005732018801E-3</v>
      </c>
      <c r="N339" s="261">
        <v>1.5750004513964799E-2</v>
      </c>
      <c r="O339" s="261">
        <v>1.5750004513964799E-2</v>
      </c>
      <c r="P339" s="261">
        <v>0.30423864180421201</v>
      </c>
    </row>
    <row r="340" spans="1:16" x14ac:dyDescent="0.25">
      <c r="A340" s="259">
        <v>2022</v>
      </c>
      <c r="B340" s="259">
        <v>1982</v>
      </c>
      <c r="C340" s="260" t="str">
        <f t="shared" si="4"/>
        <v>2022_1982</v>
      </c>
      <c r="D340" s="261">
        <v>5.7305694731692509E-2</v>
      </c>
      <c r="E340" s="261">
        <v>8.1170872262019717E-2</v>
      </c>
      <c r="F340" s="261">
        <v>0.34272481255338</v>
      </c>
      <c r="G340" s="261">
        <v>1.46776725932606</v>
      </c>
      <c r="H340" s="261">
        <v>1.7921880282237099</v>
      </c>
      <c r="I340" s="261">
        <v>2.99083604894206</v>
      </c>
      <c r="J340" s="261">
        <v>0.27461702276585098</v>
      </c>
      <c r="K340" s="261">
        <v>2.04281859624133E-2</v>
      </c>
      <c r="L340" s="261">
        <v>2.0000005732018801E-3</v>
      </c>
      <c r="M340" s="261">
        <v>2.0000005732018801E-3</v>
      </c>
      <c r="N340" s="261">
        <v>1.5750004513964799E-2</v>
      </c>
      <c r="O340" s="261">
        <v>1.5750004513964799E-2</v>
      </c>
      <c r="P340" s="261">
        <v>0.28703398594033203</v>
      </c>
    </row>
    <row r="341" spans="1:16" x14ac:dyDescent="0.25">
      <c r="A341" s="259">
        <v>2022</v>
      </c>
      <c r="B341" s="259">
        <v>1983</v>
      </c>
      <c r="C341" s="260" t="str">
        <f t="shared" si="4"/>
        <v>2022_1983</v>
      </c>
      <c r="D341" s="261">
        <v>5.6476816480338032E-2</v>
      </c>
      <c r="E341" s="261">
        <v>7.9818934089891949E-2</v>
      </c>
      <c r="F341" s="261">
        <v>0.19869911180347599</v>
      </c>
      <c r="G341" s="261">
        <v>1.13712219185703</v>
      </c>
      <c r="H341" s="261">
        <v>1.5348615524727101</v>
      </c>
      <c r="I341" s="261">
        <v>2.25397545626979</v>
      </c>
      <c r="J341" s="261">
        <v>0.25067930814119699</v>
      </c>
      <c r="K341" s="261">
        <v>1.9308544939562799E-2</v>
      </c>
      <c r="L341" s="261">
        <v>2.0000005732018801E-3</v>
      </c>
      <c r="M341" s="261">
        <v>2.0000005732018801E-3</v>
      </c>
      <c r="N341" s="261">
        <v>1.5750004513964799E-2</v>
      </c>
      <c r="O341" s="261">
        <v>1.5750004513964799E-2</v>
      </c>
      <c r="P341" s="261">
        <v>0.262013914082387</v>
      </c>
    </row>
    <row r="342" spans="1:16" x14ac:dyDescent="0.25">
      <c r="A342" s="259">
        <v>2022</v>
      </c>
      <c r="B342" s="259">
        <v>1984</v>
      </c>
      <c r="C342" s="260" t="str">
        <f t="shared" ref="C342:C405" si="5">CONCATENATE(A342,"_",B342)</f>
        <v>2022_1984</v>
      </c>
      <c r="D342" s="261">
        <v>5.1509192853408915E-2</v>
      </c>
      <c r="E342" s="261">
        <v>8.1530417206687369E-2</v>
      </c>
      <c r="F342" s="261">
        <v>0.340855953865981</v>
      </c>
      <c r="G342" s="261">
        <v>1.1870125874716899</v>
      </c>
      <c r="H342" s="261">
        <v>1.30207820695483</v>
      </c>
      <c r="I342" s="261">
        <v>3.1007304468439001</v>
      </c>
      <c r="J342" s="261">
        <v>0.21130618716154301</v>
      </c>
      <c r="K342" s="261">
        <v>2.03044245732889E-2</v>
      </c>
      <c r="L342" s="261">
        <v>2.0000005732018801E-3</v>
      </c>
      <c r="M342" s="261">
        <v>2.0000005732018801E-3</v>
      </c>
      <c r="N342" s="261">
        <v>1.5750004513964799E-2</v>
      </c>
      <c r="O342" s="261">
        <v>1.5750004513964799E-2</v>
      </c>
      <c r="P342" s="261">
        <v>0.22086051528766901</v>
      </c>
    </row>
    <row r="343" spans="1:16" x14ac:dyDescent="0.25">
      <c r="A343" s="259">
        <v>2022</v>
      </c>
      <c r="B343" s="259">
        <v>1985</v>
      </c>
      <c r="C343" s="260" t="str">
        <f t="shared" si="5"/>
        <v>2022_1985</v>
      </c>
      <c r="D343" s="261">
        <v>5.1225020827830585E-2</v>
      </c>
      <c r="E343" s="261">
        <v>7.5939585253319994E-2</v>
      </c>
      <c r="F343" s="261">
        <v>0.33802310836593902</v>
      </c>
      <c r="G343" s="261">
        <v>0.51942950163891599</v>
      </c>
      <c r="H343" s="261">
        <v>1.3048843877138501</v>
      </c>
      <c r="I343" s="261">
        <v>2.0490719005516702</v>
      </c>
      <c r="J343" s="261">
        <v>0.209550026605618</v>
      </c>
      <c r="K343" s="261">
        <v>1.8129447825626699E-2</v>
      </c>
      <c r="L343" s="261">
        <v>2.0000005732018801E-3</v>
      </c>
      <c r="M343" s="261">
        <v>2.0000005732018801E-3</v>
      </c>
      <c r="N343" s="261">
        <v>1.5750004513964799E-2</v>
      </c>
      <c r="O343" s="261">
        <v>1.5750004513964799E-2</v>
      </c>
      <c r="P343" s="261">
        <v>0.21902494894425201</v>
      </c>
    </row>
    <row r="344" spans="1:16" x14ac:dyDescent="0.25">
      <c r="A344" s="259">
        <v>2022</v>
      </c>
      <c r="B344" s="259">
        <v>1986</v>
      </c>
      <c r="C344" s="260" t="str">
        <f t="shared" si="5"/>
        <v>2022_1986</v>
      </c>
      <c r="D344" s="261">
        <v>5.1487364935722715E-2</v>
      </c>
      <c r="E344" s="261">
        <v>7.011609237048351E-2</v>
      </c>
      <c r="F344" s="261">
        <v>0.34068321437149901</v>
      </c>
      <c r="G344" s="261">
        <v>0.52340694697227497</v>
      </c>
      <c r="H344" s="261">
        <v>1.29478347704884</v>
      </c>
      <c r="I344" s="261">
        <v>2.0188798496687501</v>
      </c>
      <c r="J344" s="261">
        <v>0.21119910109325701</v>
      </c>
      <c r="K344" s="261">
        <v>1.82758191649929E-2</v>
      </c>
      <c r="L344" s="261">
        <v>2.0000005732018801E-3</v>
      </c>
      <c r="M344" s="261">
        <v>2.0000005732018801E-3</v>
      </c>
      <c r="N344" s="261">
        <v>1.5750004513964799E-2</v>
      </c>
      <c r="O344" s="261">
        <v>1.5750004513964799E-2</v>
      </c>
      <c r="P344" s="261">
        <v>0.220748587262563</v>
      </c>
    </row>
    <row r="345" spans="1:16" x14ac:dyDescent="0.25">
      <c r="A345" s="259">
        <v>2022</v>
      </c>
      <c r="B345" s="259">
        <v>1987</v>
      </c>
      <c r="C345" s="260" t="str">
        <f t="shared" si="5"/>
        <v>2022_1987</v>
      </c>
      <c r="D345" s="261">
        <v>5.1463602234206041E-2</v>
      </c>
      <c r="E345" s="261">
        <v>7.0016286941541606E-2</v>
      </c>
      <c r="F345" s="261">
        <v>0.34079488352461301</v>
      </c>
      <c r="G345" s="261">
        <v>0.52889513717132197</v>
      </c>
      <c r="H345" s="261">
        <v>1.2825670895422701</v>
      </c>
      <c r="I345" s="261">
        <v>1.98333221538213</v>
      </c>
      <c r="J345" s="261">
        <v>0.21126832794025899</v>
      </c>
      <c r="K345" s="261">
        <v>1.8439302528933599E-2</v>
      </c>
      <c r="L345" s="261">
        <v>2.0000005732018801E-3</v>
      </c>
      <c r="M345" s="261">
        <v>2.0000005732018801E-3</v>
      </c>
      <c r="N345" s="261">
        <v>1.5750004513964799E-2</v>
      </c>
      <c r="O345" s="261">
        <v>1.5750004513964799E-2</v>
      </c>
      <c r="P345" s="261">
        <v>0.220820944240397</v>
      </c>
    </row>
    <row r="346" spans="1:16" x14ac:dyDescent="0.25">
      <c r="A346" s="259">
        <v>2022</v>
      </c>
      <c r="B346" s="259">
        <v>1988</v>
      </c>
      <c r="C346" s="260" t="str">
        <f t="shared" si="5"/>
        <v>2022_1988</v>
      </c>
      <c r="D346" s="261">
        <v>5.2114547464802902E-2</v>
      </c>
      <c r="E346" s="261">
        <v>7.0052748643216756E-2</v>
      </c>
      <c r="F346" s="261">
        <v>0.34808931827091399</v>
      </c>
      <c r="G346" s="261">
        <v>0.52524201516151903</v>
      </c>
      <c r="H346" s="261">
        <v>1.26918745983133</v>
      </c>
      <c r="I346" s="261">
        <v>2.00157846355174</v>
      </c>
      <c r="J346" s="261">
        <v>0.21579035308389399</v>
      </c>
      <c r="K346" s="261">
        <v>1.8294949439749901E-2</v>
      </c>
      <c r="L346" s="261">
        <v>2.0000005732018801E-3</v>
      </c>
      <c r="M346" s="261">
        <v>2.0000005732018801E-3</v>
      </c>
      <c r="N346" s="261">
        <v>1.5750004513964799E-2</v>
      </c>
      <c r="O346" s="261">
        <v>1.5750004513964799E-2</v>
      </c>
      <c r="P346" s="261">
        <v>0.22554743529483701</v>
      </c>
    </row>
    <row r="347" spans="1:16" x14ac:dyDescent="0.25">
      <c r="A347" s="259">
        <v>2022</v>
      </c>
      <c r="B347" s="259">
        <v>1989</v>
      </c>
      <c r="C347" s="260" t="str">
        <f t="shared" si="5"/>
        <v>2022_1989</v>
      </c>
      <c r="D347" s="261">
        <v>5.0922459816490434E-2</v>
      </c>
      <c r="E347" s="261">
        <v>7.0169578992493598E-2</v>
      </c>
      <c r="F347" s="261">
        <v>0.33550169281487902</v>
      </c>
      <c r="G347" s="261">
        <v>0.53125263565429404</v>
      </c>
      <c r="H347" s="261">
        <v>1.29868675346829</v>
      </c>
      <c r="I347" s="261">
        <v>2.0210963430390598</v>
      </c>
      <c r="J347" s="261">
        <v>0.20798693022927001</v>
      </c>
      <c r="K347" s="261">
        <v>1.8251346130853999E-2</v>
      </c>
      <c r="L347" s="261">
        <v>2.0000005732018801E-3</v>
      </c>
      <c r="M347" s="261">
        <v>2.0000005732018801E-3</v>
      </c>
      <c r="N347" s="261">
        <v>1.5750004513964799E-2</v>
      </c>
      <c r="O347" s="261">
        <v>1.5750004513964799E-2</v>
      </c>
      <c r="P347" s="261">
        <v>0.21739117628590399</v>
      </c>
    </row>
    <row r="348" spans="1:16" x14ac:dyDescent="0.25">
      <c r="A348" s="259">
        <v>2022</v>
      </c>
      <c r="B348" s="259">
        <v>1990</v>
      </c>
      <c r="C348" s="260" t="str">
        <f t="shared" si="5"/>
        <v>2022_1990</v>
      </c>
      <c r="D348" s="261">
        <v>5.1976370077481453E-2</v>
      </c>
      <c r="E348" s="261">
        <v>7.0016373708301133E-2</v>
      </c>
      <c r="F348" s="261">
        <v>0.34516353940382399</v>
      </c>
      <c r="G348" s="261">
        <v>0.52634740306197303</v>
      </c>
      <c r="H348" s="261">
        <v>1.2870090467342301</v>
      </c>
      <c r="I348" s="261">
        <v>1.98335266629395</v>
      </c>
      <c r="J348" s="261">
        <v>0.213976580521407</v>
      </c>
      <c r="K348" s="261">
        <v>1.8290642175373E-2</v>
      </c>
      <c r="L348" s="261">
        <v>2.0000005732018801E-3</v>
      </c>
      <c r="M348" s="261">
        <v>2.0000005732018801E-3</v>
      </c>
      <c r="N348" s="261">
        <v>1.5750004513964799E-2</v>
      </c>
      <c r="O348" s="261">
        <v>1.5750004513964799E-2</v>
      </c>
      <c r="P348" s="261">
        <v>0.22365165198557099</v>
      </c>
    </row>
    <row r="349" spans="1:16" x14ac:dyDescent="0.25">
      <c r="A349" s="259">
        <v>2022</v>
      </c>
      <c r="B349" s="259">
        <v>1991</v>
      </c>
      <c r="C349" s="260" t="str">
        <f t="shared" si="5"/>
        <v>2022_1991</v>
      </c>
      <c r="D349" s="261">
        <v>5.1256027079554269E-2</v>
      </c>
      <c r="E349" s="261">
        <v>6.9964533390155584E-2</v>
      </c>
      <c r="F349" s="261">
        <v>0.33853661570964</v>
      </c>
      <c r="G349" s="261">
        <v>0.52447947988857402</v>
      </c>
      <c r="H349" s="261">
        <v>1.3045690442373401</v>
      </c>
      <c r="I349" s="261">
        <v>1.9875769842079301</v>
      </c>
      <c r="J349" s="261">
        <v>0.20986836424251801</v>
      </c>
      <c r="K349" s="261">
        <v>1.0197286219537201E-2</v>
      </c>
      <c r="L349" s="261">
        <v>2.0000005732018801E-3</v>
      </c>
      <c r="M349" s="261">
        <v>2.0000005732018801E-3</v>
      </c>
      <c r="N349" s="261">
        <v>1.5750004513964799E-2</v>
      </c>
      <c r="O349" s="261">
        <v>1.5750004513964799E-2</v>
      </c>
      <c r="P349" s="261">
        <v>0.21935768039649001</v>
      </c>
    </row>
    <row r="350" spans="1:16" x14ac:dyDescent="0.25">
      <c r="A350" s="259">
        <v>2022</v>
      </c>
      <c r="B350" s="259">
        <v>1992</v>
      </c>
      <c r="C350" s="260" t="str">
        <f t="shared" si="5"/>
        <v>2022_1992</v>
      </c>
      <c r="D350" s="261">
        <v>5.0867014929080585E-2</v>
      </c>
      <c r="E350" s="261">
        <v>6.9928081198705347E-2</v>
      </c>
      <c r="F350" s="261">
        <v>0.33521936238868499</v>
      </c>
      <c r="G350" s="261">
        <v>0.52641418552906605</v>
      </c>
      <c r="H350" s="261">
        <v>1.30832812253738</v>
      </c>
      <c r="I350" s="261">
        <v>1.9739640355981101</v>
      </c>
      <c r="J350" s="261">
        <v>0.20781190566184801</v>
      </c>
      <c r="K350" s="261">
        <v>1.02266931459894E-2</v>
      </c>
      <c r="L350" s="261">
        <v>2.0000005732018801E-3</v>
      </c>
      <c r="M350" s="261">
        <v>2.0000005732018801E-3</v>
      </c>
      <c r="N350" s="261">
        <v>1.5750004513964799E-2</v>
      </c>
      <c r="O350" s="261">
        <v>1.5750004513964799E-2</v>
      </c>
      <c r="P350" s="261">
        <v>0.21720823788420299</v>
      </c>
    </row>
    <row r="351" spans="1:16" x14ac:dyDescent="0.25">
      <c r="A351" s="259">
        <v>2022</v>
      </c>
      <c r="B351" s="259">
        <v>1993</v>
      </c>
      <c r="C351" s="260" t="str">
        <f t="shared" si="5"/>
        <v>2022_1993</v>
      </c>
      <c r="D351" s="261">
        <v>4.6688974538230274E-2</v>
      </c>
      <c r="E351" s="261">
        <v>6.0264615135297392E-2</v>
      </c>
      <c r="F351" s="261">
        <v>8.8897149660206995E-2</v>
      </c>
      <c r="G351" s="261">
        <v>0.53347325155480496</v>
      </c>
      <c r="H351" s="261">
        <v>1.7264582327136799</v>
      </c>
      <c r="I351" s="261">
        <v>1.9500292280873099</v>
      </c>
      <c r="J351" s="261">
        <v>5.2070977476174098E-2</v>
      </c>
      <c r="K351" s="261">
        <v>1.03599680229587E-2</v>
      </c>
      <c r="L351" s="261">
        <v>2.0000005732018801E-3</v>
      </c>
      <c r="M351" s="261">
        <v>2.0000005732018801E-3</v>
      </c>
      <c r="N351" s="261">
        <v>1.5750004513964799E-2</v>
      </c>
      <c r="O351" s="261">
        <v>1.5750004513964799E-2</v>
      </c>
      <c r="P351" s="261">
        <v>5.4425396016106298E-2</v>
      </c>
    </row>
    <row r="352" spans="1:16" x14ac:dyDescent="0.25">
      <c r="A352" s="259">
        <v>2022</v>
      </c>
      <c r="B352" s="259">
        <v>1994</v>
      </c>
      <c r="C352" s="260" t="str">
        <f t="shared" si="5"/>
        <v>2022_1994</v>
      </c>
      <c r="D352" s="261">
        <v>4.634716273877805E-2</v>
      </c>
      <c r="E352" s="261">
        <v>6.0213202183477525E-2</v>
      </c>
      <c r="F352" s="261">
        <v>8.7900884576563004E-2</v>
      </c>
      <c r="G352" s="261">
        <v>0.53379488781822504</v>
      </c>
      <c r="H352" s="261">
        <v>1.7256294972373001</v>
      </c>
      <c r="I352" s="261">
        <v>1.9408085549640599</v>
      </c>
      <c r="J352" s="261">
        <v>5.1487421119991501E-2</v>
      </c>
      <c r="K352" s="261">
        <v>1.03584253899315E-2</v>
      </c>
      <c r="L352" s="261">
        <v>2.0000005732018801E-3</v>
      </c>
      <c r="M352" s="261">
        <v>2.0000005732018801E-3</v>
      </c>
      <c r="N352" s="261">
        <v>1.5750004513964799E-2</v>
      </c>
      <c r="O352" s="261">
        <v>1.5750004513964799E-2</v>
      </c>
      <c r="P352" s="261">
        <v>5.3815453830990102E-2</v>
      </c>
    </row>
    <row r="353" spans="1:16" x14ac:dyDescent="0.25">
      <c r="A353" s="259">
        <v>2022</v>
      </c>
      <c r="B353" s="259">
        <v>1995</v>
      </c>
      <c r="C353" s="260" t="str">
        <f t="shared" si="5"/>
        <v>2022_1995</v>
      </c>
      <c r="D353" s="261">
        <v>4.6567873972676983E-2</v>
      </c>
      <c r="E353" s="261">
        <v>5.9507556476197467E-2</v>
      </c>
      <c r="F353" s="261">
        <v>8.8539656626036994E-2</v>
      </c>
      <c r="G353" s="261">
        <v>0.44021376060884398</v>
      </c>
      <c r="H353" s="261">
        <v>1.71986130156191</v>
      </c>
      <c r="I353" s="261">
        <v>1.6693596795902399</v>
      </c>
      <c r="J353" s="261">
        <v>5.1861578054468102E-2</v>
      </c>
      <c r="K353" s="261">
        <v>1.0367453746938701E-2</v>
      </c>
      <c r="L353" s="261">
        <v>2.0000005732018801E-3</v>
      </c>
      <c r="M353" s="261">
        <v>2.0000005732018801E-3</v>
      </c>
      <c r="N353" s="261">
        <v>1.5750004513964799E-2</v>
      </c>
      <c r="O353" s="261">
        <v>1.5750004513964799E-2</v>
      </c>
      <c r="P353" s="261">
        <v>5.4206528481746903E-2</v>
      </c>
    </row>
    <row r="354" spans="1:16" x14ac:dyDescent="0.25">
      <c r="A354" s="259">
        <v>2022</v>
      </c>
      <c r="B354" s="259">
        <v>1996</v>
      </c>
      <c r="C354" s="260" t="str">
        <f t="shared" si="5"/>
        <v>2022_1996</v>
      </c>
      <c r="D354" s="261">
        <v>4.6211518585577337E-2</v>
      </c>
      <c r="E354" s="261">
        <v>5.8343989094274996E-2</v>
      </c>
      <c r="F354" s="261">
        <v>8.7567016118218405E-2</v>
      </c>
      <c r="G354" s="261">
        <v>0.17539364654009801</v>
      </c>
      <c r="H354" s="261">
        <v>1.7245785554584601</v>
      </c>
      <c r="I354" s="261">
        <v>1.2169044337921</v>
      </c>
      <c r="J354" s="261">
        <v>5.1291859653274999E-2</v>
      </c>
      <c r="K354" s="261">
        <v>2.9577552164609701E-3</v>
      </c>
      <c r="L354" s="261">
        <v>2.0000005732018801E-3</v>
      </c>
      <c r="M354" s="261">
        <v>2.0000005732018801E-3</v>
      </c>
      <c r="N354" s="261">
        <v>1.5750004513964799E-2</v>
      </c>
      <c r="O354" s="261">
        <v>1.5750004513964799E-2</v>
      </c>
      <c r="P354" s="261">
        <v>5.3611049942539901E-2</v>
      </c>
    </row>
    <row r="355" spans="1:16" x14ac:dyDescent="0.25">
      <c r="A355" s="259">
        <v>2022</v>
      </c>
      <c r="B355" s="259">
        <v>1997</v>
      </c>
      <c r="C355" s="260" t="str">
        <f t="shared" si="5"/>
        <v>2022_1997</v>
      </c>
      <c r="D355" s="261">
        <v>4.6524325052239426E-2</v>
      </c>
      <c r="E355" s="261">
        <v>5.8340303875633631E-2</v>
      </c>
      <c r="F355" s="261">
        <v>8.8526477150371E-2</v>
      </c>
      <c r="G355" s="261">
        <v>0.175087356550435</v>
      </c>
      <c r="H355" s="261">
        <v>1.7171357140522201</v>
      </c>
      <c r="I355" s="261">
        <v>1.21678462616545</v>
      </c>
      <c r="J355" s="261">
        <v>5.1853858254866297E-2</v>
      </c>
      <c r="K355" s="261">
        <v>2.96193715112317E-3</v>
      </c>
      <c r="L355" s="261">
        <v>2.0000005732018801E-3</v>
      </c>
      <c r="M355" s="261">
        <v>2.0000005732018801E-3</v>
      </c>
      <c r="N355" s="261">
        <v>1.5750004513964799E-2</v>
      </c>
      <c r="O355" s="261">
        <v>1.5750004513964799E-2</v>
      </c>
      <c r="P355" s="261">
        <v>5.4198459627063197E-2</v>
      </c>
    </row>
    <row r="356" spans="1:16" x14ac:dyDescent="0.25">
      <c r="A356" s="259">
        <v>2022</v>
      </c>
      <c r="B356" s="259">
        <v>1998</v>
      </c>
      <c r="C356" s="260" t="str">
        <f t="shared" si="5"/>
        <v>2022_1998</v>
      </c>
      <c r="D356" s="261">
        <v>4.6085626437931369E-2</v>
      </c>
      <c r="E356" s="261">
        <v>5.8288302282992678E-2</v>
      </c>
      <c r="F356" s="261">
        <v>8.75326840727048E-2</v>
      </c>
      <c r="G356" s="261">
        <v>0.15319420149955701</v>
      </c>
      <c r="H356" s="261">
        <v>1.72351459371225</v>
      </c>
      <c r="I356" s="261">
        <v>1.01989679267636</v>
      </c>
      <c r="J356" s="261">
        <v>5.1271749861504602E-2</v>
      </c>
      <c r="K356" s="261">
        <v>2.9748714294587199E-3</v>
      </c>
      <c r="L356" s="261">
        <v>2.0000005732018801E-3</v>
      </c>
      <c r="M356" s="261">
        <v>2.0000005732018801E-3</v>
      </c>
      <c r="N356" s="261">
        <v>1.5750004513964799E-2</v>
      </c>
      <c r="O356" s="261">
        <v>1.5750004513964799E-2</v>
      </c>
      <c r="P356" s="261">
        <v>5.3590030875221399E-2</v>
      </c>
    </row>
    <row r="357" spans="1:16" x14ac:dyDescent="0.25">
      <c r="A357" s="259">
        <v>2022</v>
      </c>
      <c r="B357" s="259">
        <v>1999</v>
      </c>
      <c r="C357" s="260" t="str">
        <f t="shared" si="5"/>
        <v>2022_1999</v>
      </c>
      <c r="D357" s="261">
        <v>4.6698736984113649E-2</v>
      </c>
      <c r="E357" s="261">
        <v>5.8227363349663566E-2</v>
      </c>
      <c r="F357" s="261">
        <v>8.93148979212917E-2</v>
      </c>
      <c r="G357" s="261">
        <v>0.13458618645544199</v>
      </c>
      <c r="H357" s="261">
        <v>1.7084338864408799</v>
      </c>
      <c r="I357" s="261">
        <v>0.83869261571236897</v>
      </c>
      <c r="J357" s="261">
        <v>5.2315671039205099E-2</v>
      </c>
      <c r="K357" s="261">
        <v>2.9892054794126099E-3</v>
      </c>
      <c r="L357" s="261">
        <v>2.0000005732018801E-3</v>
      </c>
      <c r="M357" s="261">
        <v>2.0000005732018801E-3</v>
      </c>
      <c r="N357" s="261">
        <v>1.5750004513964799E-2</v>
      </c>
      <c r="O357" s="261">
        <v>1.5750004513964799E-2</v>
      </c>
      <c r="P357" s="261">
        <v>5.4681153536245898E-2</v>
      </c>
    </row>
    <row r="358" spans="1:16" x14ac:dyDescent="0.25">
      <c r="A358" s="259">
        <v>2022</v>
      </c>
      <c r="B358" s="259">
        <v>2000</v>
      </c>
      <c r="C358" s="260" t="str">
        <f t="shared" si="5"/>
        <v>2022_2000</v>
      </c>
      <c r="D358" s="261">
        <v>4.6120587764735321E-2</v>
      </c>
      <c r="E358" s="261">
        <v>6.4981726282714924E-2</v>
      </c>
      <c r="F358" s="261">
        <v>8.7507634683617302E-2</v>
      </c>
      <c r="G358" s="261">
        <v>0.115661892467123</v>
      </c>
      <c r="H358" s="261">
        <v>1.72093752129866</v>
      </c>
      <c r="I358" s="261">
        <v>0.65926860167229495</v>
      </c>
      <c r="J358" s="261">
        <v>5.1257077330608497E-2</v>
      </c>
      <c r="K358" s="261">
        <v>2.9990781421885002E-3</v>
      </c>
      <c r="L358" s="261">
        <v>2.0000005732018801E-3</v>
      </c>
      <c r="M358" s="261">
        <v>2.0000005732018801E-3</v>
      </c>
      <c r="N358" s="261">
        <v>1.5750004513964799E-2</v>
      </c>
      <c r="O358" s="261">
        <v>1.5750004513964799E-2</v>
      </c>
      <c r="P358" s="261">
        <v>5.3574694917586603E-2</v>
      </c>
    </row>
    <row r="359" spans="1:16" x14ac:dyDescent="0.25">
      <c r="A359" s="259">
        <v>2022</v>
      </c>
      <c r="B359" s="259">
        <v>2001</v>
      </c>
      <c r="C359" s="260" t="str">
        <f t="shared" si="5"/>
        <v>2022_2001</v>
      </c>
      <c r="D359" s="261">
        <v>4.6397243211220074E-2</v>
      </c>
      <c r="E359" s="261">
        <v>6.4916834577213284E-2</v>
      </c>
      <c r="F359" s="261">
        <v>8.8269688555574599E-2</v>
      </c>
      <c r="G359" s="261">
        <v>9.6190431372399396E-2</v>
      </c>
      <c r="H359" s="261">
        <v>1.7208387514119601</v>
      </c>
      <c r="I359" s="261">
        <v>0.48574389839821502</v>
      </c>
      <c r="J359" s="261">
        <v>5.1703445860465699E-2</v>
      </c>
      <c r="K359" s="261">
        <v>3.0050345599697301E-3</v>
      </c>
      <c r="L359" s="261">
        <v>2.0000005732018801E-3</v>
      </c>
      <c r="M359" s="261">
        <v>2.0000005732018801E-3</v>
      </c>
      <c r="N359" s="261">
        <v>1.5750004513964799E-2</v>
      </c>
      <c r="O359" s="261">
        <v>1.5750004513964799E-2</v>
      </c>
      <c r="P359" s="261">
        <v>5.4041246251632903E-2</v>
      </c>
    </row>
    <row r="360" spans="1:16" x14ac:dyDescent="0.25">
      <c r="A360" s="259">
        <v>2022</v>
      </c>
      <c r="B360" s="259">
        <v>2002</v>
      </c>
      <c r="C360" s="260" t="str">
        <f t="shared" si="5"/>
        <v>2022_2002</v>
      </c>
      <c r="D360" s="261">
        <v>4.610691400388902E-2</v>
      </c>
      <c r="E360" s="261">
        <v>6.4865181163406505E-2</v>
      </c>
      <c r="F360" s="261">
        <v>8.7328078610525495E-2</v>
      </c>
      <c r="G360" s="261">
        <v>9.2705111981671695E-2</v>
      </c>
      <c r="H360" s="261">
        <v>1.7197009343771199</v>
      </c>
      <c r="I360" s="261">
        <v>0.47249995964865099</v>
      </c>
      <c r="J360" s="261">
        <v>5.11519034271323E-2</v>
      </c>
      <c r="K360" s="261">
        <v>3.0097965493116499E-3</v>
      </c>
      <c r="L360" s="261">
        <v>2.0000005732018801E-3</v>
      </c>
      <c r="M360" s="261">
        <v>2.0000005732018801E-3</v>
      </c>
      <c r="N360" s="261">
        <v>1.5750004513964799E-2</v>
      </c>
      <c r="O360" s="261">
        <v>1.5750004513964799E-2</v>
      </c>
      <c r="P360" s="261">
        <v>5.3464765516897501E-2</v>
      </c>
    </row>
    <row r="361" spans="1:16" x14ac:dyDescent="0.25">
      <c r="A361" s="259">
        <v>2022</v>
      </c>
      <c r="B361" s="259">
        <v>2003</v>
      </c>
      <c r="C361" s="260" t="str">
        <f t="shared" si="5"/>
        <v>2022_2003</v>
      </c>
      <c r="D361" s="261">
        <v>4.6339929633682907E-2</v>
      </c>
      <c r="E361" s="261">
        <v>6.4849211924967981E-2</v>
      </c>
      <c r="F361" s="261">
        <v>8.8007991609164393E-2</v>
      </c>
      <c r="G361" s="261">
        <v>7.5376583895699206E-2</v>
      </c>
      <c r="H361" s="261">
        <v>1.7199753891505001</v>
      </c>
      <c r="I361" s="261">
        <v>0.39943580028703601</v>
      </c>
      <c r="J361" s="261">
        <v>5.15501584282567E-2</v>
      </c>
      <c r="K361" s="261">
        <v>3.0112286249643601E-3</v>
      </c>
      <c r="L361" s="261">
        <v>2.0000005732018801E-3</v>
      </c>
      <c r="M361" s="261">
        <v>2.0000005732018801E-3</v>
      </c>
      <c r="N361" s="261">
        <v>1.5750004513964799E-2</v>
      </c>
      <c r="O361" s="261">
        <v>1.5750004513964799E-2</v>
      </c>
      <c r="P361" s="261">
        <v>5.3881027841942299E-2</v>
      </c>
    </row>
    <row r="362" spans="1:16" x14ac:dyDescent="0.25">
      <c r="A362" s="259">
        <v>2022</v>
      </c>
      <c r="B362" s="259">
        <v>2004</v>
      </c>
      <c r="C362" s="260" t="str">
        <f t="shared" si="5"/>
        <v>2022_2004</v>
      </c>
      <c r="D362" s="261">
        <v>5.3300590684565191E-2</v>
      </c>
      <c r="E362" s="261">
        <v>6.5920939919715482E-2</v>
      </c>
      <c r="F362" s="261">
        <v>8.8269436313260299E-2</v>
      </c>
      <c r="G362" s="261">
        <v>1.8259373751776501E-2</v>
      </c>
      <c r="H362" s="261">
        <v>1.71873193922829</v>
      </c>
      <c r="I362" s="261">
        <v>9.2057463323876695E-2</v>
      </c>
      <c r="J362" s="261">
        <v>5.1703298111028098E-2</v>
      </c>
      <c r="K362" s="261">
        <v>2.0018632911105699E-4</v>
      </c>
      <c r="L362" s="261">
        <v>2.0000005732018801E-3</v>
      </c>
      <c r="M362" s="261">
        <v>2.0000005732018801E-3</v>
      </c>
      <c r="N362" s="261">
        <v>1.5750004513964799E-2</v>
      </c>
      <c r="O362" s="261">
        <v>1.5750004513964799E-2</v>
      </c>
      <c r="P362" s="261">
        <v>5.4041091821621402E-2</v>
      </c>
    </row>
    <row r="363" spans="1:16" x14ac:dyDescent="0.25">
      <c r="A363" s="259">
        <v>2022</v>
      </c>
      <c r="B363" s="259">
        <v>2005</v>
      </c>
      <c r="C363" s="260" t="str">
        <f t="shared" si="5"/>
        <v>2022_2005</v>
      </c>
      <c r="D363" s="261">
        <v>5.2060967300615928E-2</v>
      </c>
      <c r="E363" s="261">
        <v>6.4267452209252868E-2</v>
      </c>
      <c r="F363" s="261">
        <v>8.8310600979777901E-2</v>
      </c>
      <c r="G363" s="261">
        <v>1.58009505400819E-2</v>
      </c>
      <c r="H363" s="261">
        <v>1.7177763353475699</v>
      </c>
      <c r="I363" s="261">
        <v>7.6940961023062096E-2</v>
      </c>
      <c r="J363" s="261">
        <v>5.1727410069974403E-2</v>
      </c>
      <c r="K363" s="261">
        <v>1.99251479709735E-4</v>
      </c>
      <c r="L363" s="261">
        <v>2.0000005732018801E-3</v>
      </c>
      <c r="M363" s="261">
        <v>2.0000005732018801E-3</v>
      </c>
      <c r="N363" s="261">
        <v>1.5750004513964799E-2</v>
      </c>
      <c r="O363" s="261">
        <v>1.5750004513964799E-2</v>
      </c>
      <c r="P363" s="261">
        <v>5.4066294016356001E-2</v>
      </c>
    </row>
    <row r="364" spans="1:16" x14ac:dyDescent="0.25">
      <c r="A364" s="259">
        <v>2022</v>
      </c>
      <c r="B364" s="259">
        <v>2006</v>
      </c>
      <c r="C364" s="260" t="str">
        <f t="shared" si="5"/>
        <v>2022_2006</v>
      </c>
      <c r="D364" s="261">
        <v>5.0947409151989684E-2</v>
      </c>
      <c r="E364" s="261">
        <v>6.1921939101769873E-2</v>
      </c>
      <c r="F364" s="261">
        <v>8.7983140910302696E-2</v>
      </c>
      <c r="G364" s="261">
        <v>3.9427425793264097E-3</v>
      </c>
      <c r="H364" s="261">
        <v>1.72090441536411</v>
      </c>
      <c r="I364" s="261">
        <v>1.60502797068315E-2</v>
      </c>
      <c r="J364" s="261">
        <v>5.1535602278980401E-2</v>
      </c>
      <c r="K364" s="261">
        <v>2.0000359324089001E-4</v>
      </c>
      <c r="L364" s="261">
        <v>2.0000005732018801E-3</v>
      </c>
      <c r="M364" s="261">
        <v>2.0000005732018801E-3</v>
      </c>
      <c r="N364" s="261">
        <v>1.5750004513964799E-2</v>
      </c>
      <c r="O364" s="261">
        <v>1.5750004513964799E-2</v>
      </c>
      <c r="P364" s="261">
        <v>5.38658135281877E-2</v>
      </c>
    </row>
    <row r="365" spans="1:16" x14ac:dyDescent="0.25">
      <c r="A365" s="259">
        <v>2022</v>
      </c>
      <c r="B365" s="259">
        <v>2007</v>
      </c>
      <c r="C365" s="260" t="str">
        <f t="shared" si="5"/>
        <v>2022_2007</v>
      </c>
      <c r="D365" s="261">
        <v>5.0334266777186977E-2</v>
      </c>
      <c r="E365" s="261">
        <v>6.1977054063117196E-2</v>
      </c>
      <c r="F365" s="261">
        <v>1.62207542668301E-2</v>
      </c>
      <c r="G365" s="261">
        <v>7.5501972664074896E-3</v>
      </c>
      <c r="H365" s="261">
        <v>3.4017014081628202E-2</v>
      </c>
      <c r="I365" s="261">
        <v>3.1148852209155701E-2</v>
      </c>
      <c r="J365" s="261">
        <v>5.5423393336575697E-3</v>
      </c>
      <c r="K365" s="261">
        <v>1.99239151439583E-4</v>
      </c>
      <c r="L365" s="261">
        <v>2.0000005732018801E-3</v>
      </c>
      <c r="M365" s="261">
        <v>2.0000005732018801E-3</v>
      </c>
      <c r="N365" s="261">
        <v>1.5750004513964799E-2</v>
      </c>
      <c r="O365" s="261">
        <v>1.5750004513964799E-2</v>
      </c>
      <c r="P365" s="261">
        <v>5.7929393245590198E-3</v>
      </c>
    </row>
    <row r="366" spans="1:16" x14ac:dyDescent="0.25">
      <c r="A366" s="259">
        <v>2022</v>
      </c>
      <c r="B366" s="259">
        <v>2008</v>
      </c>
      <c r="C366" s="260" t="str">
        <f t="shared" si="5"/>
        <v>2022_2008</v>
      </c>
      <c r="D366" s="261">
        <v>4.8795863256991034E-2</v>
      </c>
      <c r="E366" s="261">
        <v>6.0161223679905979E-2</v>
      </c>
      <c r="F366" s="261">
        <v>1.5944849139759701E-2</v>
      </c>
      <c r="G366" s="261">
        <v>7.6372100879827402E-3</v>
      </c>
      <c r="H366" s="261">
        <v>3.3737766432510197E-2</v>
      </c>
      <c r="I366" s="261">
        <v>3.05092325629658E-2</v>
      </c>
      <c r="J366" s="261">
        <v>5.43408484438035E-3</v>
      </c>
      <c r="K366" s="261">
        <v>2.2747517887035401E-4</v>
      </c>
      <c r="L366" s="261">
        <v>2.0000005732018801E-3</v>
      </c>
      <c r="M366" s="261">
        <v>2.0000005732018801E-3</v>
      </c>
      <c r="N366" s="261">
        <v>1.5750004513964799E-2</v>
      </c>
      <c r="O366" s="261">
        <v>1.5750004513964799E-2</v>
      </c>
      <c r="P366" s="261">
        <v>5.6797900476488602E-3</v>
      </c>
    </row>
    <row r="367" spans="1:16" x14ac:dyDescent="0.25">
      <c r="A367" s="259">
        <v>2022</v>
      </c>
      <c r="B367" s="259">
        <v>2009</v>
      </c>
      <c r="C367" s="260" t="str">
        <f t="shared" si="5"/>
        <v>2022_2009</v>
      </c>
      <c r="D367" s="261">
        <v>4.6400647952881562E-2</v>
      </c>
      <c r="E367" s="261">
        <v>5.6730802637370105E-2</v>
      </c>
      <c r="F367" s="261">
        <v>1.6593243647868301E-2</v>
      </c>
      <c r="G367" s="261">
        <v>7.8418723026371807E-3</v>
      </c>
      <c r="H367" s="261">
        <v>3.3771901531473303E-2</v>
      </c>
      <c r="I367" s="261">
        <v>2.9947553214126899E-2</v>
      </c>
      <c r="J367" s="261">
        <v>5.3844960986974798E-3</v>
      </c>
      <c r="K367" s="261">
        <v>2.5515650887418799E-4</v>
      </c>
      <c r="L367" s="261">
        <v>2.0000005732018801E-3</v>
      </c>
      <c r="M367" s="261">
        <v>2.0000005732018801E-3</v>
      </c>
      <c r="N367" s="261">
        <v>1.5750004513964799E-2</v>
      </c>
      <c r="O367" s="261">
        <v>1.5750004513964799E-2</v>
      </c>
      <c r="P367" s="261">
        <v>5.6279591189330198E-3</v>
      </c>
    </row>
    <row r="368" spans="1:16" x14ac:dyDescent="0.25">
      <c r="A368" s="259">
        <v>2022</v>
      </c>
      <c r="B368" s="259">
        <v>2010</v>
      </c>
      <c r="C368" s="260" t="str">
        <f t="shared" si="5"/>
        <v>2022_2010</v>
      </c>
      <c r="D368" s="261">
        <v>4.5930859189963237E-2</v>
      </c>
      <c r="E368" s="261">
        <v>5.6090464821421888E-2</v>
      </c>
      <c r="F368" s="261">
        <v>1.61685750010622E-2</v>
      </c>
      <c r="G368" s="261">
        <v>6.76182465811979E-3</v>
      </c>
      <c r="H368" s="261">
        <v>3.3364629977900503E-2</v>
      </c>
      <c r="I368" s="261">
        <v>2.8499506372444399E-2</v>
      </c>
      <c r="J368" s="261">
        <v>5.2470770512906004E-3</v>
      </c>
      <c r="K368" s="261">
        <v>3.1024450977990302E-4</v>
      </c>
      <c r="L368" s="261">
        <v>2.0000005732018801E-3</v>
      </c>
      <c r="M368" s="261">
        <v>2.0000005732018801E-3</v>
      </c>
      <c r="N368" s="261">
        <v>1.5750004513964799E-2</v>
      </c>
      <c r="O368" s="261">
        <v>1.5750004513964799E-2</v>
      </c>
      <c r="P368" s="261">
        <v>5.4843265919903798E-3</v>
      </c>
    </row>
    <row r="369" spans="1:16" x14ac:dyDescent="0.25">
      <c r="A369" s="259">
        <v>2022</v>
      </c>
      <c r="B369" s="259">
        <v>2011</v>
      </c>
      <c r="C369" s="260" t="str">
        <f t="shared" si="5"/>
        <v>2022_2011</v>
      </c>
      <c r="D369" s="261">
        <v>4.4350893597961676E-2</v>
      </c>
      <c r="E369" s="261">
        <v>5.4265032035575485E-2</v>
      </c>
      <c r="F369" s="261">
        <v>1.54473693515814E-2</v>
      </c>
      <c r="G369" s="261">
        <v>6.8303402761073998E-3</v>
      </c>
      <c r="H369" s="261">
        <v>3.2581505424727097E-2</v>
      </c>
      <c r="I369" s="261">
        <v>2.8238692460590801E-2</v>
      </c>
      <c r="J369" s="261">
        <v>5.05652465003208E-3</v>
      </c>
      <c r="K369" s="261">
        <v>4.2111748229119498E-4</v>
      </c>
      <c r="L369" s="261">
        <v>2.0000005732018801E-3</v>
      </c>
      <c r="M369" s="261">
        <v>2.0000005732018801E-3</v>
      </c>
      <c r="N369" s="261">
        <v>1.5750004513964799E-2</v>
      </c>
      <c r="O369" s="261">
        <v>1.5750004513964799E-2</v>
      </c>
      <c r="P369" s="261">
        <v>5.2851582567107099E-3</v>
      </c>
    </row>
    <row r="370" spans="1:16" x14ac:dyDescent="0.25">
      <c r="A370" s="259">
        <v>2022</v>
      </c>
      <c r="B370" s="259">
        <v>2012</v>
      </c>
      <c r="C370" s="260" t="str">
        <f t="shared" si="5"/>
        <v>2022_2012</v>
      </c>
      <c r="D370" s="261">
        <v>4.3075091741621399E-2</v>
      </c>
      <c r="E370" s="261">
        <v>5.2875396725200655E-2</v>
      </c>
      <c r="F370" s="261">
        <v>1.47861205038531E-2</v>
      </c>
      <c r="G370" s="261">
        <v>6.2635264343085901E-3</v>
      </c>
      <c r="H370" s="261">
        <v>3.1730713665478298E-2</v>
      </c>
      <c r="I370" s="261">
        <v>2.7338090228196801E-2</v>
      </c>
      <c r="J370" s="261">
        <v>4.8406652808377802E-3</v>
      </c>
      <c r="K370" s="261">
        <v>6.1567088229917395E-4</v>
      </c>
      <c r="L370" s="261">
        <v>2.0000005732018801E-3</v>
      </c>
      <c r="M370" s="261">
        <v>2.0000005732018801E-3</v>
      </c>
      <c r="N370" s="261">
        <v>1.5750004513964799E-2</v>
      </c>
      <c r="O370" s="261">
        <v>1.5750004513964799E-2</v>
      </c>
      <c r="P370" s="261">
        <v>5.05953868470322E-3</v>
      </c>
    </row>
    <row r="371" spans="1:16" x14ac:dyDescent="0.25">
      <c r="A371" s="259">
        <v>2022</v>
      </c>
      <c r="B371" s="259">
        <v>2013</v>
      </c>
      <c r="C371" s="260" t="str">
        <f t="shared" si="5"/>
        <v>2022_2013</v>
      </c>
      <c r="D371" s="261">
        <v>4.1926402390966976E-2</v>
      </c>
      <c r="E371" s="261">
        <v>5.1085686794746808E-2</v>
      </c>
      <c r="F371" s="261">
        <v>1.4823620269574201E-2</v>
      </c>
      <c r="G371" s="261">
        <v>7.0890923717774499E-3</v>
      </c>
      <c r="H371" s="261">
        <v>3.1935655345744697E-2</v>
      </c>
      <c r="I371" s="261">
        <v>2.75344570415633E-2</v>
      </c>
      <c r="J371" s="261">
        <v>4.7499271806152104E-3</v>
      </c>
      <c r="K371" s="261">
        <v>9.2005593830121204E-4</v>
      </c>
      <c r="L371" s="261">
        <v>2.0000005732018801E-3</v>
      </c>
      <c r="M371" s="261">
        <v>2.0000005732018801E-3</v>
      </c>
      <c r="N371" s="261">
        <v>1.5750004513964799E-2</v>
      </c>
      <c r="O371" s="261">
        <v>1.5750004513964799E-2</v>
      </c>
      <c r="P371" s="261">
        <v>4.9646978102329299E-3</v>
      </c>
    </row>
    <row r="372" spans="1:16" x14ac:dyDescent="0.25">
      <c r="A372" s="259">
        <v>2022</v>
      </c>
      <c r="B372" s="259">
        <v>2014</v>
      </c>
      <c r="C372" s="260" t="str">
        <f t="shared" si="5"/>
        <v>2022_2014</v>
      </c>
      <c r="D372" s="261">
        <v>4.1526574333255614E-2</v>
      </c>
      <c r="E372" s="261">
        <v>5.0725145205337933E-2</v>
      </c>
      <c r="F372" s="261">
        <v>1.41830779214104E-2</v>
      </c>
      <c r="G372" s="261">
        <v>7.0816643080210901E-3</v>
      </c>
      <c r="H372" s="261">
        <v>3.11451601188369E-2</v>
      </c>
      <c r="I372" s="261">
        <v>2.7221478583572101E-2</v>
      </c>
      <c r="J372" s="261">
        <v>4.52845792549112E-3</v>
      </c>
      <c r="K372" s="261">
        <v>1.2823540258702899E-3</v>
      </c>
      <c r="L372" s="261">
        <v>2.0000005732018801E-3</v>
      </c>
      <c r="M372" s="261">
        <v>2.0000005732018801E-3</v>
      </c>
      <c r="N372" s="261">
        <v>1.5750004513964799E-2</v>
      </c>
      <c r="O372" s="261">
        <v>1.5750004513964799E-2</v>
      </c>
      <c r="P372" s="261">
        <v>4.7332146981473901E-3</v>
      </c>
    </row>
    <row r="373" spans="1:16" x14ac:dyDescent="0.25">
      <c r="A373" s="259">
        <v>2022</v>
      </c>
      <c r="B373" s="259">
        <v>2015</v>
      </c>
      <c r="C373" s="260" t="str">
        <f t="shared" si="5"/>
        <v>2022_2015</v>
      </c>
      <c r="D373" s="261">
        <v>4.0361542384921734E-2</v>
      </c>
      <c r="E373" s="261">
        <v>4.9542175574628179E-2</v>
      </c>
      <c r="F373" s="261">
        <v>1.34076385024936E-2</v>
      </c>
      <c r="G373" s="261">
        <v>6.8533649969233302E-3</v>
      </c>
      <c r="H373" s="261">
        <v>3.0234354969712701E-2</v>
      </c>
      <c r="I373" s="261">
        <v>2.6455250689003298E-2</v>
      </c>
      <c r="J373" s="261">
        <v>4.2930408524135101E-3</v>
      </c>
      <c r="K373" s="261">
        <v>1.6196174679531301E-3</v>
      </c>
      <c r="L373" s="261">
        <v>2.0000005732018801E-3</v>
      </c>
      <c r="M373" s="261">
        <v>2.0000005732018801E-3</v>
      </c>
      <c r="N373" s="261">
        <v>1.5750004513964799E-2</v>
      </c>
      <c r="O373" s="261">
        <v>1.5750004513964799E-2</v>
      </c>
      <c r="P373" s="261">
        <v>4.4871531096729996E-3</v>
      </c>
    </row>
    <row r="374" spans="1:16" x14ac:dyDescent="0.25">
      <c r="A374" s="259">
        <v>2022</v>
      </c>
      <c r="B374" s="259">
        <v>2016</v>
      </c>
      <c r="C374" s="260" t="str">
        <f t="shared" si="5"/>
        <v>2022_2016</v>
      </c>
      <c r="D374" s="261">
        <v>3.8789233195957291E-2</v>
      </c>
      <c r="E374" s="261">
        <v>4.7601700209710517E-2</v>
      </c>
      <c r="F374" s="261">
        <v>1.29600212292305E-2</v>
      </c>
      <c r="G374" s="261">
        <v>6.5740404195077798E-3</v>
      </c>
      <c r="H374" s="261">
        <v>2.9764129258381799E-2</v>
      </c>
      <c r="I374" s="261">
        <v>2.53625522526481E-2</v>
      </c>
      <c r="J374" s="261">
        <v>4.0973219896724899E-3</v>
      </c>
      <c r="K374" s="261">
        <v>1.8833333759353699E-3</v>
      </c>
      <c r="L374" s="261">
        <v>2.0000005732018801E-3</v>
      </c>
      <c r="M374" s="261">
        <v>2.0000005732018801E-3</v>
      </c>
      <c r="N374" s="261">
        <v>1.5750004513964799E-2</v>
      </c>
      <c r="O374" s="261">
        <v>1.5750004513964799E-2</v>
      </c>
      <c r="P374" s="261">
        <v>4.28258470844843E-3</v>
      </c>
    </row>
    <row r="375" spans="1:16" x14ac:dyDescent="0.25">
      <c r="A375" s="259">
        <v>2022</v>
      </c>
      <c r="B375" s="259">
        <v>2017</v>
      </c>
      <c r="C375" s="260" t="str">
        <f t="shared" si="5"/>
        <v>2022_2017</v>
      </c>
      <c r="D375" s="261">
        <v>3.7533402390137242E-2</v>
      </c>
      <c r="E375" s="261">
        <v>4.5673093844496762E-2</v>
      </c>
      <c r="F375" s="261">
        <v>1.30873722269726E-2</v>
      </c>
      <c r="G375" s="261">
        <v>6.4963786874140898E-3</v>
      </c>
      <c r="H375" s="261">
        <v>3.0119135165758201E-2</v>
      </c>
      <c r="I375" s="261">
        <v>2.5047154861660901E-2</v>
      </c>
      <c r="J375" s="261">
        <v>3.9749982334575601E-3</v>
      </c>
      <c r="K375" s="261">
        <v>2.0429508692210402E-3</v>
      </c>
      <c r="L375" s="261">
        <v>2.0000005732018801E-3</v>
      </c>
      <c r="M375" s="261">
        <v>2.0000005732018801E-3</v>
      </c>
      <c r="N375" s="261">
        <v>1.5750004513964799E-2</v>
      </c>
      <c r="O375" s="261">
        <v>1.5750004513964799E-2</v>
      </c>
      <c r="P375" s="261">
        <v>4.1547300147810901E-3</v>
      </c>
    </row>
    <row r="376" spans="1:16" x14ac:dyDescent="0.25">
      <c r="A376" s="259">
        <v>2022</v>
      </c>
      <c r="B376" s="259">
        <v>2018</v>
      </c>
      <c r="C376" s="260" t="str">
        <f t="shared" si="5"/>
        <v>2022_2018</v>
      </c>
      <c r="D376" s="261">
        <v>3.5904474844465267E-2</v>
      </c>
      <c r="E376" s="261">
        <v>4.3675664867089847E-2</v>
      </c>
      <c r="F376" s="261">
        <v>1.25044483821951E-2</v>
      </c>
      <c r="G376" s="261">
        <v>6.1040743438913201E-3</v>
      </c>
      <c r="H376" s="261">
        <v>2.9500298599524601E-2</v>
      </c>
      <c r="I376" s="261">
        <v>2.3775567442192901E-2</v>
      </c>
      <c r="J376" s="261">
        <v>3.7439941826393E-3</v>
      </c>
      <c r="K376" s="261">
        <v>2.1288721463674702E-3</v>
      </c>
      <c r="L376" s="261">
        <v>2.0000005732018801E-3</v>
      </c>
      <c r="M376" s="261">
        <v>2.0000005732018801E-3</v>
      </c>
      <c r="N376" s="261">
        <v>1.5750004513964799E-2</v>
      </c>
      <c r="O376" s="261">
        <v>1.5750004513964799E-2</v>
      </c>
      <c r="P376" s="261">
        <v>3.9132809858501098E-3</v>
      </c>
    </row>
    <row r="377" spans="1:16" x14ac:dyDescent="0.25">
      <c r="A377" s="259">
        <v>2022</v>
      </c>
      <c r="B377" s="259">
        <v>2019</v>
      </c>
      <c r="C377" s="260" t="str">
        <f t="shared" si="5"/>
        <v>2022_2019</v>
      </c>
      <c r="D377" s="261">
        <v>3.4281278539700227E-2</v>
      </c>
      <c r="E377" s="261">
        <v>4.1684103659441425E-2</v>
      </c>
      <c r="F377" s="261">
        <v>1.1905556855005099E-2</v>
      </c>
      <c r="G377" s="261">
        <v>5.3740142515710902E-3</v>
      </c>
      <c r="H377" s="261">
        <v>2.88674498754487E-2</v>
      </c>
      <c r="I377" s="261">
        <v>2.1190455064622499E-2</v>
      </c>
      <c r="J377" s="261">
        <v>3.5029140908658298E-3</v>
      </c>
      <c r="K377" s="261">
        <v>2.0127450223501502E-3</v>
      </c>
      <c r="L377" s="261">
        <v>2.0000005732018801E-3</v>
      </c>
      <c r="M377" s="261">
        <v>2.0000005732018801E-3</v>
      </c>
      <c r="N377" s="261">
        <v>1.5750004513964799E-2</v>
      </c>
      <c r="O377" s="261">
        <v>1.5750004513964799E-2</v>
      </c>
      <c r="P377" s="261">
        <v>3.6613003221037201E-3</v>
      </c>
    </row>
    <row r="378" spans="1:16" x14ac:dyDescent="0.25">
      <c r="A378" s="259">
        <v>2022</v>
      </c>
      <c r="B378" s="259">
        <v>2020</v>
      </c>
      <c r="C378" s="260" t="str">
        <f t="shared" si="5"/>
        <v>2022_2020</v>
      </c>
      <c r="D378" s="261">
        <v>3.2667354947949576E-2</v>
      </c>
      <c r="E378" s="261">
        <v>3.9699382088751491E-2</v>
      </c>
      <c r="F378" s="261">
        <v>1.12953736714106E-2</v>
      </c>
      <c r="G378" s="261">
        <v>4.5311795683569802E-3</v>
      </c>
      <c r="H378" s="261">
        <v>2.8228402078648799E-2</v>
      </c>
      <c r="I378" s="261">
        <v>1.8394225795983099E-2</v>
      </c>
      <c r="J378" s="261">
        <v>3.2521359127132801E-3</v>
      </c>
      <c r="K378" s="261">
        <v>1.4467029257830999E-3</v>
      </c>
      <c r="L378" s="261">
        <v>2.0000005732018801E-3</v>
      </c>
      <c r="M378" s="261">
        <v>2.0000005732018801E-3</v>
      </c>
      <c r="N378" s="261">
        <v>1.5750004513964799E-2</v>
      </c>
      <c r="O378" s="261">
        <v>1.5750004513964799E-2</v>
      </c>
      <c r="P378" s="261">
        <v>3.3991830675467998E-3</v>
      </c>
    </row>
    <row r="379" spans="1:16" x14ac:dyDescent="0.25">
      <c r="A379" s="259">
        <v>2022</v>
      </c>
      <c r="B379" s="259">
        <v>2021</v>
      </c>
      <c r="C379" s="260" t="str">
        <f t="shared" si="5"/>
        <v>2022_2021</v>
      </c>
      <c r="D379" s="261">
        <v>3.1046537675682221E-2</v>
      </c>
      <c r="E379" s="261">
        <v>3.7710264323734567E-2</v>
      </c>
      <c r="F379" s="261">
        <v>3.3230710976299401E-3</v>
      </c>
      <c r="G379" s="261">
        <v>3.8895666568188798E-3</v>
      </c>
      <c r="H379" s="261">
        <v>6.2748797421921902E-3</v>
      </c>
      <c r="I379" s="261">
        <v>1.6345906125285199E-2</v>
      </c>
      <c r="J379" s="261">
        <v>4.9807710672589698E-4</v>
      </c>
      <c r="K379" s="261">
        <v>9.0004749027794201E-4</v>
      </c>
      <c r="L379" s="261">
        <v>2.0000005732018801E-3</v>
      </c>
      <c r="M379" s="261">
        <v>2.0000005732018801E-3</v>
      </c>
      <c r="N379" s="261">
        <v>1.5750004513964799E-2</v>
      </c>
      <c r="O379" s="261">
        <v>1.5750004513964799E-2</v>
      </c>
      <c r="P379" s="261">
        <v>5.2059794330761499E-4</v>
      </c>
    </row>
    <row r="380" spans="1:16" x14ac:dyDescent="0.25">
      <c r="A380" s="259">
        <v>2022</v>
      </c>
      <c r="B380" s="259">
        <v>2022</v>
      </c>
      <c r="C380" s="260" t="str">
        <f t="shared" si="5"/>
        <v>2022_2022</v>
      </c>
      <c r="D380" s="261">
        <v>2.9906537139148735E-2</v>
      </c>
      <c r="E380" s="261">
        <v>3.6281933060090706E-2</v>
      </c>
      <c r="F380" s="261">
        <v>2.9408818261540599E-3</v>
      </c>
      <c r="G380" s="261">
        <v>3.1859959241543E-3</v>
      </c>
      <c r="H380" s="261">
        <v>5.7506187431012297E-3</v>
      </c>
      <c r="I380" s="261">
        <v>1.39261405057524E-2</v>
      </c>
      <c r="J380" s="261">
        <v>4.5315224900939298E-4</v>
      </c>
      <c r="K380" s="261">
        <v>9.0434091859868898E-4</v>
      </c>
      <c r="L380" s="261">
        <v>2.0000005732018801E-3</v>
      </c>
      <c r="M380" s="261">
        <v>2.0000005732018801E-3</v>
      </c>
      <c r="N380" s="261">
        <v>1.5750004513964799E-2</v>
      </c>
      <c r="O380" s="261">
        <v>1.5750004513964799E-2</v>
      </c>
      <c r="P380" s="261">
        <v>4.7364178287627402E-4</v>
      </c>
    </row>
    <row r="381" spans="1:16" x14ac:dyDescent="0.25">
      <c r="A381" s="259">
        <v>2023</v>
      </c>
      <c r="B381" s="259">
        <v>1979</v>
      </c>
      <c r="C381" s="260" t="str">
        <f t="shared" si="5"/>
        <v>2023_1979</v>
      </c>
      <c r="D381" s="261">
        <v>5.7456445194182096E-2</v>
      </c>
      <c r="E381" s="261">
        <v>9.8478845357837436E-2</v>
      </c>
      <c r="F381" s="261">
        <v>0.77146008868110905</v>
      </c>
      <c r="G381" s="261">
        <v>1.5740266160302701</v>
      </c>
      <c r="H381" s="261">
        <v>2.0353407461626101</v>
      </c>
      <c r="I381" s="261">
        <v>4.4653854174680196</v>
      </c>
      <c r="J381" s="261">
        <v>0.53804534517170299</v>
      </c>
      <c r="K381" s="261">
        <v>5.2819160875828199E-2</v>
      </c>
      <c r="L381" s="261">
        <v>2.0000005732018801E-3</v>
      </c>
      <c r="M381" s="261">
        <v>2.0000005732018801E-3</v>
      </c>
      <c r="N381" s="261">
        <v>1.5750004513964799E-2</v>
      </c>
      <c r="O381" s="261">
        <v>1.5750004513964799E-2</v>
      </c>
      <c r="P381" s="261">
        <v>0.562373368139509</v>
      </c>
    </row>
    <row r="382" spans="1:16" x14ac:dyDescent="0.25">
      <c r="A382" s="259">
        <v>2023</v>
      </c>
      <c r="B382" s="259">
        <v>1980</v>
      </c>
      <c r="C382" s="260" t="str">
        <f t="shared" si="5"/>
        <v>2023_1980</v>
      </c>
      <c r="D382" s="261">
        <v>5.7931270198152543E-2</v>
      </c>
      <c r="E382" s="261">
        <v>9.8101637037754486E-2</v>
      </c>
      <c r="F382" s="261">
        <v>0.34773514650086701</v>
      </c>
      <c r="G382" s="261">
        <v>1.79349800435358</v>
      </c>
      <c r="H382" s="261">
        <v>1.7768388866675999</v>
      </c>
      <c r="I382" s="261">
        <v>4.5180591016012297</v>
      </c>
      <c r="J382" s="261">
        <v>0.27863168100279201</v>
      </c>
      <c r="K382" s="261">
        <v>5.2519485733758697E-2</v>
      </c>
      <c r="L382" s="261">
        <v>2.0000005732018801E-3</v>
      </c>
      <c r="M382" s="261">
        <v>2.0000005732018801E-3</v>
      </c>
      <c r="N382" s="261">
        <v>1.5750004513964799E-2</v>
      </c>
      <c r="O382" s="261">
        <v>1.5750004513964799E-2</v>
      </c>
      <c r="P382" s="261">
        <v>0.29123016920796602</v>
      </c>
    </row>
    <row r="383" spans="1:16" x14ac:dyDescent="0.25">
      <c r="A383" s="259">
        <v>2023</v>
      </c>
      <c r="B383" s="259">
        <v>1981</v>
      </c>
      <c r="C383" s="260" t="str">
        <f t="shared" si="5"/>
        <v>2023_1981</v>
      </c>
      <c r="D383" s="261">
        <v>5.9556018178964568E-2</v>
      </c>
      <c r="E383" s="261">
        <v>8.1544968881475791E-2</v>
      </c>
      <c r="F383" s="261">
        <v>0.363376348936161</v>
      </c>
      <c r="G383" s="261">
        <v>1.5200444646325499</v>
      </c>
      <c r="H383" s="261">
        <v>1.7171507089331699</v>
      </c>
      <c r="I383" s="261">
        <v>2.9861529277252301</v>
      </c>
      <c r="J383" s="261">
        <v>0.29116459454721</v>
      </c>
      <c r="K383" s="261">
        <v>2.06136702075265E-2</v>
      </c>
      <c r="L383" s="261">
        <v>2.0000005732018801E-3</v>
      </c>
      <c r="M383" s="261">
        <v>2.0000005732018801E-3</v>
      </c>
      <c r="N383" s="261">
        <v>1.5750004513964799E-2</v>
      </c>
      <c r="O383" s="261">
        <v>1.5750004513964799E-2</v>
      </c>
      <c r="P383" s="261">
        <v>0.30432976548888202</v>
      </c>
    </row>
    <row r="384" spans="1:16" x14ac:dyDescent="0.25">
      <c r="A384" s="259">
        <v>2023</v>
      </c>
      <c r="B384" s="259">
        <v>1982</v>
      </c>
      <c r="C384" s="260" t="str">
        <f t="shared" si="5"/>
        <v>2023_1982</v>
      </c>
      <c r="D384" s="261">
        <v>5.7318546308057522E-2</v>
      </c>
      <c r="E384" s="261">
        <v>8.1263253588645432E-2</v>
      </c>
      <c r="F384" s="261">
        <v>0.34283908874846902</v>
      </c>
      <c r="G384" s="261">
        <v>1.467812564295</v>
      </c>
      <c r="H384" s="261">
        <v>1.7916591677398299</v>
      </c>
      <c r="I384" s="261">
        <v>2.98935099696121</v>
      </c>
      <c r="J384" s="261">
        <v>0.27470858949028698</v>
      </c>
      <c r="K384" s="261">
        <v>2.04345488149375E-2</v>
      </c>
      <c r="L384" s="261">
        <v>2.0000005732018801E-3</v>
      </c>
      <c r="M384" s="261">
        <v>2.0000005732018801E-3</v>
      </c>
      <c r="N384" s="261">
        <v>1.5750004513964799E-2</v>
      </c>
      <c r="O384" s="261">
        <v>1.5750004513964799E-2</v>
      </c>
      <c r="P384" s="261">
        <v>0.28712969290572599</v>
      </c>
    </row>
    <row r="385" spans="1:16" x14ac:dyDescent="0.25">
      <c r="A385" s="259">
        <v>2023</v>
      </c>
      <c r="B385" s="259">
        <v>1983</v>
      </c>
      <c r="C385" s="260" t="str">
        <f t="shared" si="5"/>
        <v>2023_1983</v>
      </c>
      <c r="D385" s="261">
        <v>5.6494510907616542E-2</v>
      </c>
      <c r="E385" s="261">
        <v>7.993237405799189E-2</v>
      </c>
      <c r="F385" s="261">
        <v>0.19879921764495001</v>
      </c>
      <c r="G385" s="261">
        <v>1.13753366797766</v>
      </c>
      <c r="H385" s="261">
        <v>1.53408874307562</v>
      </c>
      <c r="I385" s="261">
        <v>2.25272977002833</v>
      </c>
      <c r="J385" s="261">
        <v>0.25080560192708101</v>
      </c>
      <c r="K385" s="261">
        <v>1.9324308410013299E-2</v>
      </c>
      <c r="L385" s="261">
        <v>2.0000005732018801E-3</v>
      </c>
      <c r="M385" s="261">
        <v>2.0000005732018801E-3</v>
      </c>
      <c r="N385" s="261">
        <v>1.5750004513964799E-2</v>
      </c>
      <c r="O385" s="261">
        <v>1.5750004513964799E-2</v>
      </c>
      <c r="P385" s="261">
        <v>0.262145918312849</v>
      </c>
    </row>
    <row r="386" spans="1:16" x14ac:dyDescent="0.25">
      <c r="A386" s="259">
        <v>2023</v>
      </c>
      <c r="B386" s="259">
        <v>1984</v>
      </c>
      <c r="C386" s="260" t="str">
        <f t="shared" si="5"/>
        <v>2023_1984</v>
      </c>
      <c r="D386" s="261">
        <v>5.1510170992858421E-2</v>
      </c>
      <c r="E386" s="261">
        <v>8.1640014070532022E-2</v>
      </c>
      <c r="F386" s="261">
        <v>0.34089875964951299</v>
      </c>
      <c r="G386" s="261">
        <v>1.1872701025323</v>
      </c>
      <c r="H386" s="261">
        <v>1.3017682619039901</v>
      </c>
      <c r="I386" s="261">
        <v>3.1007396180572901</v>
      </c>
      <c r="J386" s="261">
        <v>0.21133272367001199</v>
      </c>
      <c r="K386" s="261">
        <v>2.0304942622857699E-2</v>
      </c>
      <c r="L386" s="261">
        <v>2.0000005732018801E-3</v>
      </c>
      <c r="M386" s="261">
        <v>2.0000005732018801E-3</v>
      </c>
      <c r="N386" s="261">
        <v>1.5750004513964799E-2</v>
      </c>
      <c r="O386" s="261">
        <v>1.5750004513964799E-2</v>
      </c>
      <c r="P386" s="261">
        <v>0.22088825165929701</v>
      </c>
    </row>
    <row r="387" spans="1:16" x14ac:dyDescent="0.25">
      <c r="A387" s="259">
        <v>2023</v>
      </c>
      <c r="B387" s="259">
        <v>1985</v>
      </c>
      <c r="C387" s="260" t="str">
        <f t="shared" si="5"/>
        <v>2023_1985</v>
      </c>
      <c r="D387" s="261">
        <v>5.1223405535991445E-2</v>
      </c>
      <c r="E387" s="261">
        <v>7.6027237176049839E-2</v>
      </c>
      <c r="F387" s="261">
        <v>0.33802705657920201</v>
      </c>
      <c r="G387" s="261">
        <v>0.51951385459210397</v>
      </c>
      <c r="H387" s="261">
        <v>1.30473096732924</v>
      </c>
      <c r="I387" s="261">
        <v>2.0492360178292501</v>
      </c>
      <c r="J387" s="261">
        <v>0.209552474214002</v>
      </c>
      <c r="K387" s="261">
        <v>1.8133631918101401E-2</v>
      </c>
      <c r="L387" s="261">
        <v>2.0000005732018801E-3</v>
      </c>
      <c r="M387" s="261">
        <v>2.0000005732018801E-3</v>
      </c>
      <c r="N387" s="261">
        <v>1.5750004513964799E-2</v>
      </c>
      <c r="O387" s="261">
        <v>1.5750004513964799E-2</v>
      </c>
      <c r="P387" s="261">
        <v>0.21902750722262701</v>
      </c>
    </row>
    <row r="388" spans="1:16" x14ac:dyDescent="0.25">
      <c r="A388" s="259">
        <v>2023</v>
      </c>
      <c r="B388" s="259">
        <v>1986</v>
      </c>
      <c r="C388" s="260" t="str">
        <f t="shared" si="5"/>
        <v>2023_1986</v>
      </c>
      <c r="D388" s="261">
        <v>5.1477164563170419E-2</v>
      </c>
      <c r="E388" s="261">
        <v>7.0199812643706033E-2</v>
      </c>
      <c r="F388" s="261">
        <v>0.34059580121417399</v>
      </c>
      <c r="G388" s="261">
        <v>0.52337401933052097</v>
      </c>
      <c r="H388" s="261">
        <v>1.2949962070147001</v>
      </c>
      <c r="I388" s="261">
        <v>2.0193123503765902</v>
      </c>
      <c r="J388" s="261">
        <v>0.211144911219873</v>
      </c>
      <c r="K388" s="261">
        <v>1.8274491330973301E-2</v>
      </c>
      <c r="L388" s="261">
        <v>2.0000005732018801E-3</v>
      </c>
      <c r="M388" s="261">
        <v>2.0000005732018801E-3</v>
      </c>
      <c r="N388" s="261">
        <v>1.5750004513964799E-2</v>
      </c>
      <c r="O388" s="261">
        <v>1.5750004513964799E-2</v>
      </c>
      <c r="P388" s="261">
        <v>0.22069194716356899</v>
      </c>
    </row>
    <row r="389" spans="1:16" x14ac:dyDescent="0.25">
      <c r="A389" s="259">
        <v>2023</v>
      </c>
      <c r="B389" s="259">
        <v>1987</v>
      </c>
      <c r="C389" s="260" t="str">
        <f t="shared" si="5"/>
        <v>2023_1987</v>
      </c>
      <c r="D389" s="261">
        <v>5.1463813091311726E-2</v>
      </c>
      <c r="E389" s="261">
        <v>7.0107551082358374E-2</v>
      </c>
      <c r="F389" s="261">
        <v>0.34079908196907199</v>
      </c>
      <c r="G389" s="261">
        <v>0.52914462062118806</v>
      </c>
      <c r="H389" s="261">
        <v>1.28253732802958</v>
      </c>
      <c r="I389" s="261">
        <v>1.9837700343629201</v>
      </c>
      <c r="J389" s="261">
        <v>0.21127093067399699</v>
      </c>
      <c r="K389" s="261">
        <v>1.84486207409588E-2</v>
      </c>
      <c r="L389" s="261">
        <v>2.0000005732018801E-3</v>
      </c>
      <c r="M389" s="261">
        <v>2.0000005732018801E-3</v>
      </c>
      <c r="N389" s="261">
        <v>1.5750004513964799E-2</v>
      </c>
      <c r="O389" s="261">
        <v>1.5750004513964799E-2</v>
      </c>
      <c r="P389" s="261">
        <v>0.22082366465820499</v>
      </c>
    </row>
    <row r="390" spans="1:16" x14ac:dyDescent="0.25">
      <c r="A390" s="259">
        <v>2023</v>
      </c>
      <c r="B390" s="259">
        <v>1988</v>
      </c>
      <c r="C390" s="260" t="str">
        <f t="shared" si="5"/>
        <v>2023_1988</v>
      </c>
      <c r="D390" s="261">
        <v>5.2122686650872427E-2</v>
      </c>
      <c r="E390" s="261">
        <v>7.0142750971470061E-2</v>
      </c>
      <c r="F390" s="261">
        <v>0.34822584790668099</v>
      </c>
      <c r="G390" s="261">
        <v>0.52551478915508298</v>
      </c>
      <c r="H390" s="261">
        <v>1.26922836203367</v>
      </c>
      <c r="I390" s="261">
        <v>2.0021562737788998</v>
      </c>
      <c r="J390" s="261">
        <v>0.21587499164291299</v>
      </c>
      <c r="K390" s="261">
        <v>1.8305632196125798E-2</v>
      </c>
      <c r="L390" s="261">
        <v>2.0000005732018801E-3</v>
      </c>
      <c r="M390" s="261">
        <v>2.0000005732018801E-3</v>
      </c>
      <c r="N390" s="261">
        <v>1.5750004513964799E-2</v>
      </c>
      <c r="O390" s="261">
        <v>1.5750004513964799E-2</v>
      </c>
      <c r="P390" s="261">
        <v>0.22563590083391799</v>
      </c>
    </row>
    <row r="391" spans="1:16" x14ac:dyDescent="0.25">
      <c r="A391" s="259">
        <v>2023</v>
      </c>
      <c r="B391" s="259">
        <v>1989</v>
      </c>
      <c r="C391" s="260" t="str">
        <f t="shared" si="5"/>
        <v>2023_1989</v>
      </c>
      <c r="D391" s="261">
        <v>5.0916903316491666E-2</v>
      </c>
      <c r="E391" s="261">
        <v>7.0260245249433848E-2</v>
      </c>
      <c r="F391" s="261">
        <v>0.335453849094692</v>
      </c>
      <c r="G391" s="261">
        <v>0.531447861672809</v>
      </c>
      <c r="H391" s="261">
        <v>1.2986969722783801</v>
      </c>
      <c r="I391" s="261">
        <v>2.0214917388808802</v>
      </c>
      <c r="J391" s="261">
        <v>0.20795727056225399</v>
      </c>
      <c r="K391" s="261">
        <v>1.82585185462696E-2</v>
      </c>
      <c r="L391" s="261">
        <v>2.0000005732018801E-3</v>
      </c>
      <c r="M391" s="261">
        <v>2.0000005732018801E-3</v>
      </c>
      <c r="N391" s="261">
        <v>1.5750004513964799E-2</v>
      </c>
      <c r="O391" s="261">
        <v>1.5750004513964799E-2</v>
      </c>
      <c r="P391" s="261">
        <v>0.217360175540358</v>
      </c>
    </row>
    <row r="392" spans="1:16" x14ac:dyDescent="0.25">
      <c r="A392" s="259">
        <v>2023</v>
      </c>
      <c r="B392" s="259">
        <v>1990</v>
      </c>
      <c r="C392" s="260" t="str">
        <f t="shared" si="5"/>
        <v>2023_1990</v>
      </c>
      <c r="D392" s="261">
        <v>5.1969023422001694E-2</v>
      </c>
      <c r="E392" s="261">
        <v>7.0108562913602193E-2</v>
      </c>
      <c r="F392" s="261">
        <v>0.34511172750608898</v>
      </c>
      <c r="G392" s="261">
        <v>0.52656751999695495</v>
      </c>
      <c r="H392" s="261">
        <v>1.28686406121109</v>
      </c>
      <c r="I392" s="261">
        <v>1.9839217791032999</v>
      </c>
      <c r="J392" s="261">
        <v>0.21394446086958299</v>
      </c>
      <c r="K392" s="261">
        <v>1.82998961563068E-2</v>
      </c>
      <c r="L392" s="261">
        <v>2.0000005732018801E-3</v>
      </c>
      <c r="M392" s="261">
        <v>2.0000005732018801E-3</v>
      </c>
      <c r="N392" s="261">
        <v>1.5750004513964799E-2</v>
      </c>
      <c r="O392" s="261">
        <v>1.5750004513964799E-2</v>
      </c>
      <c r="P392" s="261">
        <v>0.223618080025621</v>
      </c>
    </row>
    <row r="393" spans="1:16" x14ac:dyDescent="0.25">
      <c r="A393" s="259">
        <v>2023</v>
      </c>
      <c r="B393" s="259">
        <v>1991</v>
      </c>
      <c r="C393" s="260" t="str">
        <f t="shared" si="5"/>
        <v>2023_1991</v>
      </c>
      <c r="D393" s="261">
        <v>5.1272245991766233E-2</v>
      </c>
      <c r="E393" s="261">
        <v>7.0053607613752941E-2</v>
      </c>
      <c r="F393" s="261">
        <v>0.33873288888466702</v>
      </c>
      <c r="G393" s="261">
        <v>0.52497802155696105</v>
      </c>
      <c r="H393" s="261">
        <v>1.3041761046317399</v>
      </c>
      <c r="I393" s="261">
        <v>1.9877986555981599</v>
      </c>
      <c r="J393" s="261">
        <v>0.20999003950089701</v>
      </c>
      <c r="K393" s="261">
        <v>1.02076204407354E-2</v>
      </c>
      <c r="L393" s="261">
        <v>2.0000005732018801E-3</v>
      </c>
      <c r="M393" s="261">
        <v>2.0000005732018801E-3</v>
      </c>
      <c r="N393" s="261">
        <v>1.5750004513964799E-2</v>
      </c>
      <c r="O393" s="261">
        <v>1.5750004513964799E-2</v>
      </c>
      <c r="P393" s="261">
        <v>0.21948485727012801</v>
      </c>
    </row>
    <row r="394" spans="1:16" x14ac:dyDescent="0.25">
      <c r="A394" s="259">
        <v>2023</v>
      </c>
      <c r="B394" s="259">
        <v>1992</v>
      </c>
      <c r="C394" s="260" t="str">
        <f t="shared" si="5"/>
        <v>2023_1992</v>
      </c>
      <c r="D394" s="261">
        <v>5.0861097339070085E-2</v>
      </c>
      <c r="E394" s="261">
        <v>7.001217198240893E-2</v>
      </c>
      <c r="F394" s="261">
        <v>0.33518512681333601</v>
      </c>
      <c r="G394" s="261">
        <v>0.52656130047555905</v>
      </c>
      <c r="H394" s="261">
        <v>1.30826431359977</v>
      </c>
      <c r="I394" s="261">
        <v>1.97414620793449</v>
      </c>
      <c r="J394" s="261">
        <v>0.207790682066337</v>
      </c>
      <c r="K394" s="261">
        <v>1.02292080299861E-2</v>
      </c>
      <c r="L394" s="261">
        <v>2.0000005732018801E-3</v>
      </c>
      <c r="M394" s="261">
        <v>2.0000005732018801E-3</v>
      </c>
      <c r="N394" s="261">
        <v>1.5750004513964799E-2</v>
      </c>
      <c r="O394" s="261">
        <v>1.5750004513964799E-2</v>
      </c>
      <c r="P394" s="261">
        <v>0.21718605465188101</v>
      </c>
    </row>
    <row r="395" spans="1:16" x14ac:dyDescent="0.25">
      <c r="A395" s="259">
        <v>2023</v>
      </c>
      <c r="B395" s="259">
        <v>1993</v>
      </c>
      <c r="C395" s="260" t="str">
        <f t="shared" si="5"/>
        <v>2023_1993</v>
      </c>
      <c r="D395" s="261">
        <v>4.668689024530142E-2</v>
      </c>
      <c r="E395" s="261">
        <v>6.0328987294147075E-2</v>
      </c>
      <c r="F395" s="261">
        <v>8.8906967783982604E-2</v>
      </c>
      <c r="G395" s="261">
        <v>0.53346584402631303</v>
      </c>
      <c r="H395" s="261">
        <v>1.72618515627539</v>
      </c>
      <c r="I395" s="261">
        <v>1.9502668351726899</v>
      </c>
      <c r="J395" s="261">
        <v>5.2076728383868398E-2</v>
      </c>
      <c r="K395" s="261">
        <v>1.0360247695383301E-2</v>
      </c>
      <c r="L395" s="261">
        <v>2.0000005732018801E-3</v>
      </c>
      <c r="M395" s="261">
        <v>2.0000005732018801E-3</v>
      </c>
      <c r="N395" s="261">
        <v>1.5750004513964799E-2</v>
      </c>
      <c r="O395" s="261">
        <v>1.5750004513964799E-2</v>
      </c>
      <c r="P395" s="261">
        <v>5.4431406954327202E-2</v>
      </c>
    </row>
    <row r="396" spans="1:16" x14ac:dyDescent="0.25">
      <c r="A396" s="259">
        <v>2023</v>
      </c>
      <c r="B396" s="259">
        <v>1994</v>
      </c>
      <c r="C396" s="260" t="str">
        <f t="shared" si="5"/>
        <v>2023_1994</v>
      </c>
      <c r="D396" s="261">
        <v>4.6342414221714263E-2</v>
      </c>
      <c r="E396" s="261">
        <v>6.0273678698261134E-2</v>
      </c>
      <c r="F396" s="261">
        <v>8.7889598393947596E-2</v>
      </c>
      <c r="G396" s="261">
        <v>0.53383870251144705</v>
      </c>
      <c r="H396" s="261">
        <v>1.72566790045382</v>
      </c>
      <c r="I396" s="261">
        <v>1.9409094823116899</v>
      </c>
      <c r="J396" s="261">
        <v>5.1480810305550302E-2</v>
      </c>
      <c r="K396" s="261">
        <v>1.0358990471374801E-2</v>
      </c>
      <c r="L396" s="261">
        <v>2.0000005732018801E-3</v>
      </c>
      <c r="M396" s="261">
        <v>2.0000005732018801E-3</v>
      </c>
      <c r="N396" s="261">
        <v>1.5750004513964799E-2</v>
      </c>
      <c r="O396" s="261">
        <v>1.5750004513964799E-2</v>
      </c>
      <c r="P396" s="261">
        <v>5.3808544104854902E-2</v>
      </c>
    </row>
    <row r="397" spans="1:16" x14ac:dyDescent="0.25">
      <c r="A397" s="259">
        <v>2023</v>
      </c>
      <c r="B397" s="259">
        <v>1995</v>
      </c>
      <c r="C397" s="260" t="str">
        <f t="shared" si="5"/>
        <v>2023_1995</v>
      </c>
      <c r="D397" s="261">
        <v>4.6559989061865863E-2</v>
      </c>
      <c r="E397" s="261">
        <v>5.9563024752673881E-2</v>
      </c>
      <c r="F397" s="261">
        <v>8.8525125473615102E-2</v>
      </c>
      <c r="G397" s="261">
        <v>0.440006543319795</v>
      </c>
      <c r="H397" s="261">
        <v>1.7200690228303499</v>
      </c>
      <c r="I397" s="261">
        <v>1.66961774910774</v>
      </c>
      <c r="J397" s="261">
        <v>5.1853066518233799E-2</v>
      </c>
      <c r="K397" s="261">
        <v>1.0362256139528001E-2</v>
      </c>
      <c r="L397" s="261">
        <v>2.0000005732018801E-3</v>
      </c>
      <c r="M397" s="261">
        <v>2.0000005732018801E-3</v>
      </c>
      <c r="N397" s="261">
        <v>1.5750004513964799E-2</v>
      </c>
      <c r="O397" s="261">
        <v>1.5750004513964799E-2</v>
      </c>
      <c r="P397" s="261">
        <v>5.4197632091613497E-2</v>
      </c>
    </row>
    <row r="398" spans="1:16" x14ac:dyDescent="0.25">
      <c r="A398" s="259">
        <v>2023</v>
      </c>
      <c r="B398" s="259">
        <v>1996</v>
      </c>
      <c r="C398" s="260" t="str">
        <f t="shared" si="5"/>
        <v>2023_1996</v>
      </c>
      <c r="D398" s="261">
        <v>4.6213976711726154E-2</v>
      </c>
      <c r="E398" s="261">
        <v>5.8416418355416388E-2</v>
      </c>
      <c r="F398" s="261">
        <v>8.7576510927127496E-2</v>
      </c>
      <c r="G398" s="261">
        <v>0.17545090416561801</v>
      </c>
      <c r="H398" s="261">
        <v>1.7245027346933299</v>
      </c>
      <c r="I398" s="261">
        <v>1.21699548969468</v>
      </c>
      <c r="J398" s="261">
        <v>5.1297421181206303E-2</v>
      </c>
      <c r="K398" s="261">
        <v>2.9588821764012199E-3</v>
      </c>
      <c r="L398" s="261">
        <v>2.0000005732018801E-3</v>
      </c>
      <c r="M398" s="261">
        <v>2.0000005732018801E-3</v>
      </c>
      <c r="N398" s="261">
        <v>1.5750004513964799E-2</v>
      </c>
      <c r="O398" s="261">
        <v>1.5750004513964799E-2</v>
      </c>
      <c r="P398" s="261">
        <v>5.3616862938085298E-2</v>
      </c>
    </row>
    <row r="399" spans="1:16" x14ac:dyDescent="0.25">
      <c r="A399" s="259">
        <v>2023</v>
      </c>
      <c r="B399" s="259">
        <v>1997</v>
      </c>
      <c r="C399" s="260" t="str">
        <f t="shared" si="5"/>
        <v>2023_1997</v>
      </c>
      <c r="D399" s="261">
        <v>4.652528562278823E-2</v>
      </c>
      <c r="E399" s="261">
        <v>5.8408216374193182E-2</v>
      </c>
      <c r="F399" s="261">
        <v>8.8539784558283499E-2</v>
      </c>
      <c r="G399" s="261">
        <v>0.17516834712766599</v>
      </c>
      <c r="H399" s="261">
        <v>1.7168825382572099</v>
      </c>
      <c r="I399" s="261">
        <v>1.21688314230713</v>
      </c>
      <c r="J399" s="261">
        <v>5.1861652990021802E-2</v>
      </c>
      <c r="K399" s="261">
        <v>2.9635039345646602E-3</v>
      </c>
      <c r="L399" s="261">
        <v>2.0000005732018801E-3</v>
      </c>
      <c r="M399" s="261">
        <v>2.0000005732018801E-3</v>
      </c>
      <c r="N399" s="261">
        <v>1.5750004513964799E-2</v>
      </c>
      <c r="O399" s="261">
        <v>1.5750004513964799E-2</v>
      </c>
      <c r="P399" s="261">
        <v>5.4206606805553802E-2</v>
      </c>
    </row>
    <row r="400" spans="1:16" x14ac:dyDescent="0.25">
      <c r="A400" s="259">
        <v>2023</v>
      </c>
      <c r="B400" s="259">
        <v>1998</v>
      </c>
      <c r="C400" s="260" t="str">
        <f t="shared" si="5"/>
        <v>2023_1998</v>
      </c>
      <c r="D400" s="261">
        <v>4.6088077042389243E-2</v>
      </c>
      <c r="E400" s="261">
        <v>5.8358724938154229E-2</v>
      </c>
      <c r="F400" s="261">
        <v>8.7549938724227103E-2</v>
      </c>
      <c r="G400" s="261">
        <v>0.15335123350153401</v>
      </c>
      <c r="H400" s="261">
        <v>1.7232940598636901</v>
      </c>
      <c r="I400" s="261">
        <v>1.01997436195493</v>
      </c>
      <c r="J400" s="261">
        <v>5.1281856671162897E-2</v>
      </c>
      <c r="K400" s="261">
        <v>2.9768387303012499E-3</v>
      </c>
      <c r="L400" s="261">
        <v>2.0000005732018801E-3</v>
      </c>
      <c r="M400" s="261">
        <v>2.0000005732018801E-3</v>
      </c>
      <c r="N400" s="261">
        <v>1.5750004513964799E-2</v>
      </c>
      <c r="O400" s="261">
        <v>1.5750004513964799E-2</v>
      </c>
      <c r="P400" s="261">
        <v>5.3600594669964197E-2</v>
      </c>
    </row>
    <row r="401" spans="1:16" x14ac:dyDescent="0.25">
      <c r="A401" s="259">
        <v>2023</v>
      </c>
      <c r="B401" s="259">
        <v>1999</v>
      </c>
      <c r="C401" s="260" t="str">
        <f t="shared" si="5"/>
        <v>2023_1999</v>
      </c>
      <c r="D401" s="261">
        <v>4.6696487398292436E-2</v>
      </c>
      <c r="E401" s="261">
        <v>5.829266249376569E-2</v>
      </c>
      <c r="F401" s="261">
        <v>8.9315875794785698E-2</v>
      </c>
      <c r="G401" s="261">
        <v>0.13489234818725299</v>
      </c>
      <c r="H401" s="261">
        <v>1.7083465440586401</v>
      </c>
      <c r="I401" s="261">
        <v>0.83889242076472703</v>
      </c>
      <c r="J401" s="261">
        <v>5.2316243822796801E-2</v>
      </c>
      <c r="K401" s="261">
        <v>2.99106783562524E-3</v>
      </c>
      <c r="L401" s="261">
        <v>2.0000005732018801E-3</v>
      </c>
      <c r="M401" s="261">
        <v>2.0000005732018801E-3</v>
      </c>
      <c r="N401" s="261">
        <v>1.5750004513964799E-2</v>
      </c>
      <c r="O401" s="261">
        <v>1.5750004513964799E-2</v>
      </c>
      <c r="P401" s="261">
        <v>5.4681752218570003E-2</v>
      </c>
    </row>
    <row r="402" spans="1:16" x14ac:dyDescent="0.25">
      <c r="A402" s="259">
        <v>2023</v>
      </c>
      <c r="B402" s="259">
        <v>2000</v>
      </c>
      <c r="C402" s="260" t="str">
        <f t="shared" si="5"/>
        <v>2023_2000</v>
      </c>
      <c r="D402" s="261">
        <v>4.6122362843876857E-2</v>
      </c>
      <c r="E402" s="261">
        <v>6.5054036494384862E-2</v>
      </c>
      <c r="F402" s="261">
        <v>8.7519022376417302E-2</v>
      </c>
      <c r="G402" s="261">
        <v>0.116137713785828</v>
      </c>
      <c r="H402" s="261">
        <v>1.7207766932935</v>
      </c>
      <c r="I402" s="261">
        <v>0.65972154645716996</v>
      </c>
      <c r="J402" s="261">
        <v>5.1263747604037499E-2</v>
      </c>
      <c r="K402" s="261">
        <v>3.0005087654732402E-3</v>
      </c>
      <c r="L402" s="261">
        <v>2.0000005732018801E-3</v>
      </c>
      <c r="M402" s="261">
        <v>2.0000005732018801E-3</v>
      </c>
      <c r="N402" s="261">
        <v>1.5750004513964799E-2</v>
      </c>
      <c r="O402" s="261">
        <v>1.5750004513964799E-2</v>
      </c>
      <c r="P402" s="261">
        <v>5.3581666791181197E-2</v>
      </c>
    </row>
    <row r="403" spans="1:16" x14ac:dyDescent="0.25">
      <c r="A403" s="259">
        <v>2023</v>
      </c>
      <c r="B403" s="259">
        <v>2001</v>
      </c>
      <c r="C403" s="260" t="str">
        <f t="shared" si="5"/>
        <v>2023_2001</v>
      </c>
      <c r="D403" s="261">
        <v>4.6395785001244923E-2</v>
      </c>
      <c r="E403" s="261">
        <v>6.49933081051879E-2</v>
      </c>
      <c r="F403" s="261">
        <v>8.8275127247035595E-2</v>
      </c>
      <c r="G403" s="261">
        <v>9.68778275638255E-2</v>
      </c>
      <c r="H403" s="261">
        <v>1.72067570250265</v>
      </c>
      <c r="I403" s="261">
        <v>0.48644625155126597</v>
      </c>
      <c r="J403" s="261">
        <v>5.1706631541690001E-2</v>
      </c>
      <c r="K403" s="261">
        <v>3.0065237243662199E-3</v>
      </c>
      <c r="L403" s="261">
        <v>2.0000005732018801E-3</v>
      </c>
      <c r="M403" s="261">
        <v>2.0000005732018801E-3</v>
      </c>
      <c r="N403" s="261">
        <v>1.5750004513964799E-2</v>
      </c>
      <c r="O403" s="261">
        <v>1.5750004513964799E-2</v>
      </c>
      <c r="P403" s="261">
        <v>5.4044575975225898E-2</v>
      </c>
    </row>
    <row r="404" spans="1:16" x14ac:dyDescent="0.25">
      <c r="A404" s="259">
        <v>2023</v>
      </c>
      <c r="B404" s="259">
        <v>2002</v>
      </c>
      <c r="C404" s="260" t="str">
        <f t="shared" si="5"/>
        <v>2023_2002</v>
      </c>
      <c r="D404" s="261">
        <v>4.6109885236229144E-2</v>
      </c>
      <c r="E404" s="261">
        <v>6.4945506193508945E-2</v>
      </c>
      <c r="F404" s="261">
        <v>8.7339529335115199E-2</v>
      </c>
      <c r="G404" s="261">
        <v>9.3532565157006503E-2</v>
      </c>
      <c r="H404" s="261">
        <v>1.7196951090128101</v>
      </c>
      <c r="I404" s="261">
        <v>0.47335432245023301</v>
      </c>
      <c r="J404" s="261">
        <v>5.1158610621057803E-2</v>
      </c>
      <c r="K404" s="261">
        <v>3.01103738699864E-3</v>
      </c>
      <c r="L404" s="261">
        <v>2.0000005732018801E-3</v>
      </c>
      <c r="M404" s="261">
        <v>2.0000005732018801E-3</v>
      </c>
      <c r="N404" s="261">
        <v>1.5750004513964799E-2</v>
      </c>
      <c r="O404" s="261">
        <v>1.5750004513964799E-2</v>
      </c>
      <c r="P404" s="261">
        <v>5.3471775980369597E-2</v>
      </c>
    </row>
    <row r="405" spans="1:16" x14ac:dyDescent="0.25">
      <c r="A405" s="259">
        <v>2023</v>
      </c>
      <c r="B405" s="259">
        <v>2003</v>
      </c>
      <c r="C405" s="260" t="str">
        <f t="shared" si="5"/>
        <v>2023_2003</v>
      </c>
      <c r="D405" s="261">
        <v>4.6340083258652902E-2</v>
      </c>
      <c r="E405" s="261">
        <v>6.4929389263001513E-2</v>
      </c>
      <c r="F405" s="261">
        <v>8.8011754409887899E-2</v>
      </c>
      <c r="G405" s="261">
        <v>7.6098695630510901E-2</v>
      </c>
      <c r="H405" s="261">
        <v>1.7198966798385</v>
      </c>
      <c r="I405" s="261">
        <v>0.40012818451230298</v>
      </c>
      <c r="J405" s="261">
        <v>5.1552362466434097E-2</v>
      </c>
      <c r="K405" s="261">
        <v>3.0124710350348601E-3</v>
      </c>
      <c r="L405" s="261">
        <v>2.0000005732018801E-3</v>
      </c>
      <c r="M405" s="261">
        <v>2.0000005732018801E-3</v>
      </c>
      <c r="N405" s="261">
        <v>1.5750004513964799E-2</v>
      </c>
      <c r="O405" s="261">
        <v>1.5750004513964799E-2</v>
      </c>
      <c r="P405" s="261">
        <v>5.3883331536945897E-2</v>
      </c>
    </row>
    <row r="406" spans="1:16" x14ac:dyDescent="0.25">
      <c r="A406" s="259">
        <v>2023</v>
      </c>
      <c r="B406" s="259">
        <v>2004</v>
      </c>
      <c r="C406" s="260" t="str">
        <f t="shared" ref="C406:C469" si="6">CONCATENATE(A406,"_",B406)</f>
        <v>2023_2004</v>
      </c>
      <c r="D406" s="261">
        <v>5.329519008294524E-2</v>
      </c>
      <c r="E406" s="261">
        <v>6.599115846784824E-2</v>
      </c>
      <c r="F406" s="261">
        <v>8.8261647956641806E-2</v>
      </c>
      <c r="G406" s="261">
        <v>1.82659675204127E-2</v>
      </c>
      <c r="H406" s="261">
        <v>1.7187775802948</v>
      </c>
      <c r="I406" s="261">
        <v>9.2238812701226094E-2</v>
      </c>
      <c r="J406" s="261">
        <v>5.1698736127391801E-2</v>
      </c>
      <c r="K406" s="261">
        <v>2.0020914379990801E-4</v>
      </c>
      <c r="L406" s="261">
        <v>2.0000005732018801E-3</v>
      </c>
      <c r="M406" s="261">
        <v>2.0000005732018801E-3</v>
      </c>
      <c r="N406" s="261">
        <v>1.5750004513964799E-2</v>
      </c>
      <c r="O406" s="261">
        <v>1.5750004513964799E-2</v>
      </c>
      <c r="P406" s="261">
        <v>5.4036323565328601E-2</v>
      </c>
    </row>
    <row r="407" spans="1:16" x14ac:dyDescent="0.25">
      <c r="A407" s="259">
        <v>2023</v>
      </c>
      <c r="B407" s="259">
        <v>2005</v>
      </c>
      <c r="C407" s="260" t="str">
        <f t="shared" si="6"/>
        <v>2023_2005</v>
      </c>
      <c r="D407" s="261">
        <v>5.2056639008427885E-2</v>
      </c>
      <c r="E407" s="261">
        <v>6.4335775499360162E-2</v>
      </c>
      <c r="F407" s="261">
        <v>8.8304216537402405E-2</v>
      </c>
      <c r="G407" s="261">
        <v>1.5781160354992201E-2</v>
      </c>
      <c r="H407" s="261">
        <v>1.71785566430755</v>
      </c>
      <c r="I407" s="261">
        <v>7.7177177157250101E-2</v>
      </c>
      <c r="J407" s="261">
        <v>5.1723670420768503E-2</v>
      </c>
      <c r="K407" s="261">
        <v>1.9924787357004299E-4</v>
      </c>
      <c r="L407" s="261">
        <v>2.0000005732018801E-3</v>
      </c>
      <c r="M407" s="261">
        <v>2.0000005732018801E-3</v>
      </c>
      <c r="N407" s="261">
        <v>1.5750004513964799E-2</v>
      </c>
      <c r="O407" s="261">
        <v>1.5750004513964799E-2</v>
      </c>
      <c r="P407" s="261">
        <v>5.4062385276807401E-2</v>
      </c>
    </row>
    <row r="408" spans="1:16" x14ac:dyDescent="0.25">
      <c r="A408" s="259">
        <v>2023</v>
      </c>
      <c r="B408" s="259">
        <v>2006</v>
      </c>
      <c r="C408" s="260" t="str">
        <f t="shared" si="6"/>
        <v>2023_2006</v>
      </c>
      <c r="D408" s="261">
        <v>5.0944786725150078E-2</v>
      </c>
      <c r="E408" s="261">
        <v>6.1987962164105008E-2</v>
      </c>
      <c r="F408" s="261">
        <v>8.7981174012378593E-2</v>
      </c>
      <c r="G408" s="261">
        <v>3.8863156018815602E-3</v>
      </c>
      <c r="H408" s="261">
        <v>1.7209209436221999</v>
      </c>
      <c r="I408" s="261">
        <v>1.6162325177031301E-2</v>
      </c>
      <c r="J408" s="261">
        <v>5.1534450180202203E-2</v>
      </c>
      <c r="K408" s="261">
        <v>2.0003237284272601E-4</v>
      </c>
      <c r="L408" s="261">
        <v>2.0000005732018801E-3</v>
      </c>
      <c r="M408" s="261">
        <v>2.0000005732018801E-3</v>
      </c>
      <c r="N408" s="261">
        <v>1.5750004513964799E-2</v>
      </c>
      <c r="O408" s="261">
        <v>1.5750004513964799E-2</v>
      </c>
      <c r="P408" s="261">
        <v>5.3864609336615098E-2</v>
      </c>
    </row>
    <row r="409" spans="1:16" x14ac:dyDescent="0.25">
      <c r="A409" s="259">
        <v>2023</v>
      </c>
      <c r="B409" s="259">
        <v>2007</v>
      </c>
      <c r="C409" s="260" t="str">
        <f t="shared" si="6"/>
        <v>2023_2007</v>
      </c>
      <c r="D409" s="261">
        <v>5.0331049921606086E-2</v>
      </c>
      <c r="E409" s="261">
        <v>6.2043399535012478E-2</v>
      </c>
      <c r="F409" s="261">
        <v>1.6520295633829701E-2</v>
      </c>
      <c r="G409" s="261">
        <v>7.5612702612044801E-3</v>
      </c>
      <c r="H409" s="261">
        <v>3.4324376568310701E-2</v>
      </c>
      <c r="I409" s="261">
        <v>3.1467249067957198E-2</v>
      </c>
      <c r="J409" s="261">
        <v>5.6468801182473901E-3</v>
      </c>
      <c r="K409" s="261">
        <v>1.9924373153585299E-4</v>
      </c>
      <c r="L409" s="261">
        <v>2.0000005732018801E-3</v>
      </c>
      <c r="M409" s="261">
        <v>2.0000005732018801E-3</v>
      </c>
      <c r="N409" s="261">
        <v>1.5750004513964799E-2</v>
      </c>
      <c r="O409" s="261">
        <v>1.5750004513964799E-2</v>
      </c>
      <c r="P409" s="261">
        <v>5.9022069795351302E-3</v>
      </c>
    </row>
    <row r="410" spans="1:16" x14ac:dyDescent="0.25">
      <c r="A410" s="259">
        <v>2023</v>
      </c>
      <c r="B410" s="259">
        <v>2008</v>
      </c>
      <c r="C410" s="260" t="str">
        <f t="shared" si="6"/>
        <v>2023_2008</v>
      </c>
      <c r="D410" s="261">
        <v>4.8791295209441053E-2</v>
      </c>
      <c r="E410" s="261">
        <v>6.0224312978209987E-2</v>
      </c>
      <c r="F410" s="261">
        <v>1.6274227300283502E-2</v>
      </c>
      <c r="G410" s="261">
        <v>7.6587133007590099E-3</v>
      </c>
      <c r="H410" s="261">
        <v>3.4076253318795498E-2</v>
      </c>
      <c r="I410" s="261">
        <v>3.0821952993632398E-2</v>
      </c>
      <c r="J410" s="261">
        <v>5.5496862878960003E-3</v>
      </c>
      <c r="K410" s="261">
        <v>2.27449904457469E-4</v>
      </c>
      <c r="L410" s="261">
        <v>2.0000005732018801E-3</v>
      </c>
      <c r="M410" s="261">
        <v>2.0000005732018801E-3</v>
      </c>
      <c r="N410" s="261">
        <v>1.5750004513964799E-2</v>
      </c>
      <c r="O410" s="261">
        <v>1.5750004513964799E-2</v>
      </c>
      <c r="P410" s="261">
        <v>5.80061847546648E-3</v>
      </c>
    </row>
    <row r="411" spans="1:16" x14ac:dyDescent="0.25">
      <c r="A411" s="259">
        <v>2023</v>
      </c>
      <c r="B411" s="259">
        <v>2009</v>
      </c>
      <c r="C411" s="260" t="str">
        <f t="shared" si="6"/>
        <v>2023_2009</v>
      </c>
      <c r="D411" s="261">
        <v>4.6396156389256017E-2</v>
      </c>
      <c r="E411" s="261">
        <v>5.6789887444187809E-2</v>
      </c>
      <c r="F411" s="261">
        <v>1.6924910093139001E-2</v>
      </c>
      <c r="G411" s="261">
        <v>7.8757718804583592E-3</v>
      </c>
      <c r="H411" s="261">
        <v>3.4123079056322302E-2</v>
      </c>
      <c r="I411" s="261">
        <v>3.0222662184990801E-2</v>
      </c>
      <c r="J411" s="261">
        <v>5.5134439358312899E-3</v>
      </c>
      <c r="K411" s="261">
        <v>2.5512025663584198E-4</v>
      </c>
      <c r="L411" s="261">
        <v>2.0000005732018801E-3</v>
      </c>
      <c r="M411" s="261">
        <v>2.0000005732018801E-3</v>
      </c>
      <c r="N411" s="261">
        <v>1.5750004513964799E-2</v>
      </c>
      <c r="O411" s="261">
        <v>1.5750004513964799E-2</v>
      </c>
      <c r="P411" s="261">
        <v>5.7627374050644598E-3</v>
      </c>
    </row>
    <row r="412" spans="1:16" x14ac:dyDescent="0.25">
      <c r="A412" s="259">
        <v>2023</v>
      </c>
      <c r="B412" s="259">
        <v>2010</v>
      </c>
      <c r="C412" s="260" t="str">
        <f t="shared" si="6"/>
        <v>2023_2010</v>
      </c>
      <c r="D412" s="261">
        <v>4.5927516463990896E-2</v>
      </c>
      <c r="E412" s="261">
        <v>5.6148103183689069E-2</v>
      </c>
      <c r="F412" s="261">
        <v>1.6527845146694201E-2</v>
      </c>
      <c r="G412" s="261">
        <v>6.8263067556566803E-3</v>
      </c>
      <c r="H412" s="261">
        <v>3.3747236037873697E-2</v>
      </c>
      <c r="I412" s="261">
        <v>2.8923342789858301E-2</v>
      </c>
      <c r="J412" s="261">
        <v>5.3875451077297597E-3</v>
      </c>
      <c r="K412" s="261">
        <v>3.1020235432125602E-4</v>
      </c>
      <c r="L412" s="261">
        <v>2.0000005732018801E-3</v>
      </c>
      <c r="M412" s="261">
        <v>2.0000005732018801E-3</v>
      </c>
      <c r="N412" s="261">
        <v>1.5750004513964799E-2</v>
      </c>
      <c r="O412" s="261">
        <v>1.5750004513964799E-2</v>
      </c>
      <c r="P412" s="261">
        <v>5.6311459906239602E-3</v>
      </c>
    </row>
    <row r="413" spans="1:16" x14ac:dyDescent="0.25">
      <c r="A413" s="259">
        <v>2023</v>
      </c>
      <c r="B413" s="259">
        <v>2011</v>
      </c>
      <c r="C413" s="260" t="str">
        <f t="shared" si="6"/>
        <v>2023_2011</v>
      </c>
      <c r="D413" s="261">
        <v>4.4345779418721296E-2</v>
      </c>
      <c r="E413" s="261">
        <v>5.4319829485380999E-2</v>
      </c>
      <c r="F413" s="261">
        <v>1.5822897511101799E-2</v>
      </c>
      <c r="G413" s="261">
        <v>6.89687140883306E-3</v>
      </c>
      <c r="H413" s="261">
        <v>3.2986103232387702E-2</v>
      </c>
      <c r="I413" s="261">
        <v>2.86642383555109E-2</v>
      </c>
      <c r="J413" s="261">
        <v>5.20668776013838E-3</v>
      </c>
      <c r="K413" s="261">
        <v>4.21034404103795E-4</v>
      </c>
      <c r="L413" s="261">
        <v>2.0000005732018801E-3</v>
      </c>
      <c r="M413" s="261">
        <v>2.0000005732018801E-3</v>
      </c>
      <c r="N413" s="261">
        <v>1.5750004513964799E-2</v>
      </c>
      <c r="O413" s="261">
        <v>1.5750004513964799E-2</v>
      </c>
      <c r="P413" s="261">
        <v>5.4421110763170901E-3</v>
      </c>
    </row>
    <row r="414" spans="1:16" x14ac:dyDescent="0.25">
      <c r="A414" s="259">
        <v>2023</v>
      </c>
      <c r="B414" s="259">
        <v>2012</v>
      </c>
      <c r="C414" s="260" t="str">
        <f t="shared" si="6"/>
        <v>2023_2012</v>
      </c>
      <c r="D414" s="261">
        <v>4.3070638837460228E-2</v>
      </c>
      <c r="E414" s="261">
        <v>5.2927471662484571E-2</v>
      </c>
      <c r="F414" s="261">
        <v>1.51805015942423E-2</v>
      </c>
      <c r="G414" s="261">
        <v>6.3398237012229899E-3</v>
      </c>
      <c r="H414" s="261">
        <v>3.2157722369307203E-2</v>
      </c>
      <c r="I414" s="261">
        <v>2.7862985681966199E-2</v>
      </c>
      <c r="J414" s="261">
        <v>5.0000160541601004E-3</v>
      </c>
      <c r="K414" s="261">
        <v>6.1554964710478605E-4</v>
      </c>
      <c r="L414" s="261">
        <v>2.0000005732018801E-3</v>
      </c>
      <c r="M414" s="261">
        <v>2.0000005732018801E-3</v>
      </c>
      <c r="N414" s="261">
        <v>1.5750004513964799E-2</v>
      </c>
      <c r="O414" s="261">
        <v>1.5750004513964799E-2</v>
      </c>
      <c r="P414" s="261">
        <v>5.2260945928865902E-3</v>
      </c>
    </row>
    <row r="415" spans="1:16" x14ac:dyDescent="0.25">
      <c r="A415" s="259">
        <v>2023</v>
      </c>
      <c r="B415" s="259">
        <v>2013</v>
      </c>
      <c r="C415" s="260" t="str">
        <f t="shared" si="6"/>
        <v>2023_2013</v>
      </c>
      <c r="D415" s="261">
        <v>4.1919001677881748E-2</v>
      </c>
      <c r="E415" s="261">
        <v>5.1133293529981631E-2</v>
      </c>
      <c r="F415" s="261">
        <v>1.5254501520269401E-2</v>
      </c>
      <c r="G415" s="261">
        <v>7.1798197962626596E-3</v>
      </c>
      <c r="H415" s="261">
        <v>3.2397819456787498E-2</v>
      </c>
      <c r="I415" s="261">
        <v>2.78731653871452E-2</v>
      </c>
      <c r="J415" s="261">
        <v>4.9228641793767703E-3</v>
      </c>
      <c r="K415" s="261">
        <v>9.1965777468966305E-4</v>
      </c>
      <c r="L415" s="261">
        <v>2.0000005732018801E-3</v>
      </c>
      <c r="M415" s="261">
        <v>2.0000005732018801E-3</v>
      </c>
      <c r="N415" s="261">
        <v>1.5750004513964799E-2</v>
      </c>
      <c r="O415" s="261">
        <v>1.5750004513964799E-2</v>
      </c>
      <c r="P415" s="261">
        <v>5.1454542526819204E-3</v>
      </c>
    </row>
    <row r="416" spans="1:16" x14ac:dyDescent="0.25">
      <c r="A416" s="259">
        <v>2023</v>
      </c>
      <c r="B416" s="259">
        <v>2014</v>
      </c>
      <c r="C416" s="260" t="str">
        <f t="shared" si="6"/>
        <v>2023_2014</v>
      </c>
      <c r="D416" s="261">
        <v>4.1524288036189218E-2</v>
      </c>
      <c r="E416" s="261">
        <v>5.0774628632257374E-2</v>
      </c>
      <c r="F416" s="261">
        <v>1.464304981306E-2</v>
      </c>
      <c r="G416" s="261">
        <v>7.1857764636401996E-3</v>
      </c>
      <c r="H416" s="261">
        <v>3.1640100049194202E-2</v>
      </c>
      <c r="I416" s="261">
        <v>2.7545766181223699E-2</v>
      </c>
      <c r="J416" s="261">
        <v>4.7118476569909E-3</v>
      </c>
      <c r="K416" s="261">
        <v>1.28225209406907E-3</v>
      </c>
      <c r="L416" s="261">
        <v>2.0000005732018801E-3</v>
      </c>
      <c r="M416" s="261">
        <v>2.0000005732018801E-3</v>
      </c>
      <c r="N416" s="261">
        <v>1.5750004513964799E-2</v>
      </c>
      <c r="O416" s="261">
        <v>1.5750004513964799E-2</v>
      </c>
      <c r="P416" s="261">
        <v>4.9248964995257096E-3</v>
      </c>
    </row>
    <row r="417" spans="1:16" x14ac:dyDescent="0.25">
      <c r="A417" s="259">
        <v>2023</v>
      </c>
      <c r="B417" s="259">
        <v>2015</v>
      </c>
      <c r="C417" s="260" t="str">
        <f t="shared" si="6"/>
        <v>2023_2015</v>
      </c>
      <c r="D417" s="261">
        <v>4.035619709901158E-2</v>
      </c>
      <c r="E417" s="261">
        <v>4.9575488753622693E-2</v>
      </c>
      <c r="F417" s="261">
        <v>1.38829721523095E-2</v>
      </c>
      <c r="G417" s="261">
        <v>6.9711065039199001E-3</v>
      </c>
      <c r="H417" s="261">
        <v>3.0748653738814202E-2</v>
      </c>
      <c r="I417" s="261">
        <v>2.67586341045753E-2</v>
      </c>
      <c r="J417" s="261">
        <v>4.4852284943064204E-3</v>
      </c>
      <c r="K417" s="261">
        <v>1.6191881998176699E-3</v>
      </c>
      <c r="L417" s="261">
        <v>2.0000005732018801E-3</v>
      </c>
      <c r="M417" s="261">
        <v>2.0000005732018801E-3</v>
      </c>
      <c r="N417" s="261">
        <v>1.5750004513964799E-2</v>
      </c>
      <c r="O417" s="261">
        <v>1.5750004513964799E-2</v>
      </c>
      <c r="P417" s="261">
        <v>4.6880306239122796E-3</v>
      </c>
    </row>
    <row r="418" spans="1:16" x14ac:dyDescent="0.25">
      <c r="A418" s="259">
        <v>2023</v>
      </c>
      <c r="B418" s="259">
        <v>2016</v>
      </c>
      <c r="C418" s="260" t="str">
        <f t="shared" si="6"/>
        <v>2023_2016</v>
      </c>
      <c r="D418" s="261">
        <v>3.878263926505094E-2</v>
      </c>
      <c r="E418" s="261">
        <v>4.7631013165813807E-2</v>
      </c>
      <c r="F418" s="261">
        <v>1.34617391132811E-2</v>
      </c>
      <c r="G418" s="261">
        <v>6.6939528810841201E-3</v>
      </c>
      <c r="H418" s="261">
        <v>3.0305513867411E-2</v>
      </c>
      <c r="I418" s="261">
        <v>2.5668149943502201E-2</v>
      </c>
      <c r="J418" s="261">
        <v>4.3005670380426402E-3</v>
      </c>
      <c r="K418" s="261">
        <v>1.8824641129621201E-3</v>
      </c>
      <c r="L418" s="261">
        <v>2.0000005732018801E-3</v>
      </c>
      <c r="M418" s="261">
        <v>2.0000005732018801E-3</v>
      </c>
      <c r="N418" s="261">
        <v>1.5750004513964799E-2</v>
      </c>
      <c r="O418" s="261">
        <v>1.5750004513964799E-2</v>
      </c>
      <c r="P418" s="261">
        <v>4.4950195960193296E-3</v>
      </c>
    </row>
    <row r="419" spans="1:16" x14ac:dyDescent="0.25">
      <c r="A419" s="259">
        <v>2023</v>
      </c>
      <c r="B419" s="259">
        <v>2017</v>
      </c>
      <c r="C419" s="260" t="str">
        <f t="shared" si="6"/>
        <v>2023_2017</v>
      </c>
      <c r="D419" s="261">
        <v>3.7523834634298925E-2</v>
      </c>
      <c r="E419" s="261">
        <v>4.5699009762133889E-2</v>
      </c>
      <c r="F419" s="261">
        <v>1.36342047078809E-2</v>
      </c>
      <c r="G419" s="261">
        <v>6.62376945125045E-3</v>
      </c>
      <c r="H419" s="261">
        <v>3.0698573764189101E-2</v>
      </c>
      <c r="I419" s="261">
        <v>2.5363072516677701E-2</v>
      </c>
      <c r="J419" s="261">
        <v>4.1937628752898998E-3</v>
      </c>
      <c r="K419" s="261">
        <v>2.0415568915131302E-3</v>
      </c>
      <c r="L419" s="261">
        <v>2.0000005732018801E-3</v>
      </c>
      <c r="M419" s="261">
        <v>2.0000005732018801E-3</v>
      </c>
      <c r="N419" s="261">
        <v>1.5750004513964799E-2</v>
      </c>
      <c r="O419" s="261">
        <v>1.5750004513964799E-2</v>
      </c>
      <c r="P419" s="261">
        <v>4.38338622296336E-3</v>
      </c>
    </row>
    <row r="420" spans="1:16" x14ac:dyDescent="0.25">
      <c r="A420" s="259">
        <v>2023</v>
      </c>
      <c r="B420" s="259">
        <v>2018</v>
      </c>
      <c r="C420" s="260" t="str">
        <f t="shared" si="6"/>
        <v>2023_2018</v>
      </c>
      <c r="D420" s="261">
        <v>3.5894443834481683E-2</v>
      </c>
      <c r="E420" s="261">
        <v>4.3698385387867002E-2</v>
      </c>
      <c r="F420" s="261">
        <v>1.30783318093731E-2</v>
      </c>
      <c r="G420" s="261">
        <v>6.2330905914069002E-3</v>
      </c>
      <c r="H420" s="261">
        <v>3.01082919125353E-2</v>
      </c>
      <c r="I420" s="261">
        <v>2.4096091878872201E-2</v>
      </c>
      <c r="J420" s="261">
        <v>3.9740468638059002E-3</v>
      </c>
      <c r="K420" s="261">
        <v>2.12722892442746E-3</v>
      </c>
      <c r="L420" s="261">
        <v>2.0000005732018801E-3</v>
      </c>
      <c r="M420" s="261">
        <v>2.0000005732018801E-3</v>
      </c>
      <c r="N420" s="261">
        <v>1.5750004513964799E-2</v>
      </c>
      <c r="O420" s="261">
        <v>1.5750004513964799E-2</v>
      </c>
      <c r="P420" s="261">
        <v>4.1537356284154199E-3</v>
      </c>
    </row>
    <row r="421" spans="1:16" x14ac:dyDescent="0.25">
      <c r="A421" s="259">
        <v>2023</v>
      </c>
      <c r="B421" s="259">
        <v>2019</v>
      </c>
      <c r="C421" s="260" t="str">
        <f t="shared" si="6"/>
        <v>2023_2019</v>
      </c>
      <c r="D421" s="261">
        <v>3.4265262782625393E-2</v>
      </c>
      <c r="E421" s="261">
        <v>4.1699678425087865E-2</v>
      </c>
      <c r="F421" s="261">
        <v>1.24955845876259E-2</v>
      </c>
      <c r="G421" s="261">
        <v>5.4938637407275998E-3</v>
      </c>
      <c r="H421" s="261">
        <v>2.9489375325683E-2</v>
      </c>
      <c r="I421" s="261">
        <v>2.1502507685700899E-2</v>
      </c>
      <c r="J421" s="261">
        <v>3.7430714804148201E-3</v>
      </c>
      <c r="K421" s="261">
        <v>2.0100345781613699E-3</v>
      </c>
      <c r="L421" s="261">
        <v>2.0000005732018801E-3</v>
      </c>
      <c r="M421" s="261">
        <v>2.0000005732018801E-3</v>
      </c>
      <c r="N421" s="261">
        <v>1.5750004513964799E-2</v>
      </c>
      <c r="O421" s="261">
        <v>1.5750004513964799E-2</v>
      </c>
      <c r="P421" s="261">
        <v>3.9123165631254802E-3</v>
      </c>
    </row>
    <row r="422" spans="1:16" x14ac:dyDescent="0.25">
      <c r="A422" s="259">
        <v>2023</v>
      </c>
      <c r="B422" s="259">
        <v>2020</v>
      </c>
      <c r="C422" s="260" t="str">
        <f t="shared" si="6"/>
        <v>2023_2020</v>
      </c>
      <c r="D422" s="261">
        <v>3.2641543041866616E-2</v>
      </c>
      <c r="E422" s="261">
        <v>3.9705600637898832E-2</v>
      </c>
      <c r="F422" s="261">
        <v>1.18969980654468E-2</v>
      </c>
      <c r="G422" s="261">
        <v>4.6378407639664802E-3</v>
      </c>
      <c r="H422" s="261">
        <v>2.8856591927125599E-2</v>
      </c>
      <c r="I422" s="261">
        <v>1.8735661214727299E-2</v>
      </c>
      <c r="J422" s="261">
        <v>3.50203612179735E-3</v>
      </c>
      <c r="K422" s="261">
        <v>1.4434467430696899E-3</v>
      </c>
      <c r="L422" s="261">
        <v>2.0000005732018801E-3</v>
      </c>
      <c r="M422" s="261">
        <v>2.0000005732018801E-3</v>
      </c>
      <c r="N422" s="261">
        <v>1.5750004513964799E-2</v>
      </c>
      <c r="O422" s="261">
        <v>1.5750004513964799E-2</v>
      </c>
      <c r="P422" s="261">
        <v>3.6603826551698899E-3</v>
      </c>
    </row>
    <row r="423" spans="1:16" x14ac:dyDescent="0.25">
      <c r="A423" s="259">
        <v>2023</v>
      </c>
      <c r="B423" s="259">
        <v>2021</v>
      </c>
      <c r="C423" s="260" t="str">
        <f t="shared" si="6"/>
        <v>2023_2021</v>
      </c>
      <c r="D423" s="261">
        <v>3.1026530954913395E-2</v>
      </c>
      <c r="E423" s="261">
        <v>3.7719375402512176E-2</v>
      </c>
      <c r="F423" s="261">
        <v>3.7014139692193001E-3</v>
      </c>
      <c r="G423" s="261">
        <v>3.9928443834552196E-3</v>
      </c>
      <c r="H423" s="261">
        <v>6.7910777006313199E-3</v>
      </c>
      <c r="I423" s="261">
        <v>1.6732641177180499E-2</v>
      </c>
      <c r="J423" s="261">
        <v>5.4188312024973199E-4</v>
      </c>
      <c r="K423" s="261">
        <v>8.9840337327173501E-4</v>
      </c>
      <c r="L423" s="261">
        <v>2.0000005732018801E-3</v>
      </c>
      <c r="M423" s="261">
        <v>2.0000005732018801E-3</v>
      </c>
      <c r="N423" s="261">
        <v>1.5750004513964799E-2</v>
      </c>
      <c r="O423" s="261">
        <v>1.5750004513964799E-2</v>
      </c>
      <c r="P423" s="261">
        <v>5.6638467037669097E-4</v>
      </c>
    </row>
    <row r="424" spans="1:16" x14ac:dyDescent="0.25">
      <c r="A424" s="259">
        <v>2023</v>
      </c>
      <c r="B424" s="259">
        <v>2022</v>
      </c>
      <c r="C424" s="260" t="str">
        <f t="shared" si="6"/>
        <v>2023_2022</v>
      </c>
      <c r="D424" s="261">
        <v>2.9849714077316514E-2</v>
      </c>
      <c r="E424" s="261">
        <v>3.6267410318441308E-2</v>
      </c>
      <c r="F424" s="261">
        <v>3.3206297514267601E-3</v>
      </c>
      <c r="G424" s="261">
        <v>3.27161180154256E-3</v>
      </c>
      <c r="H424" s="261">
        <v>6.2724534648379996E-3</v>
      </c>
      <c r="I424" s="261">
        <v>1.4356248848811501E-2</v>
      </c>
      <c r="J424" s="261">
        <v>4.9794831706853799E-4</v>
      </c>
      <c r="K424" s="261">
        <v>8.9974017355886802E-4</v>
      </c>
      <c r="L424" s="261">
        <v>2.0000005732018801E-3</v>
      </c>
      <c r="M424" s="261">
        <v>2.0000005732018801E-3</v>
      </c>
      <c r="N424" s="261">
        <v>1.5750004513964799E-2</v>
      </c>
      <c r="O424" s="261">
        <v>1.5750004513964799E-2</v>
      </c>
      <c r="P424" s="261">
        <v>5.2046333035344597E-4</v>
      </c>
    </row>
    <row r="425" spans="1:16" x14ac:dyDescent="0.25">
      <c r="A425" s="259">
        <v>2023</v>
      </c>
      <c r="B425" s="259">
        <v>2023</v>
      </c>
      <c r="C425" s="260" t="str">
        <f t="shared" si="6"/>
        <v>2023_2023</v>
      </c>
      <c r="D425" s="261">
        <v>2.8707686103275901E-2</v>
      </c>
      <c r="E425" s="261">
        <v>3.4836563567559486E-2</v>
      </c>
      <c r="F425" s="261">
        <v>2.9387375139184099E-3</v>
      </c>
      <c r="G425" s="261">
        <v>2.7200639794623198E-3</v>
      </c>
      <c r="H425" s="261">
        <v>5.7483972288315897E-3</v>
      </c>
      <c r="I425" s="261">
        <v>1.26190154564615E-2</v>
      </c>
      <c r="J425" s="261">
        <v>4.5303488593653301E-4</v>
      </c>
      <c r="K425" s="261">
        <v>9.0403357739428695E-4</v>
      </c>
      <c r="L425" s="261">
        <v>2.0000005732018801E-3</v>
      </c>
      <c r="M425" s="261">
        <v>2.0000005732018801E-3</v>
      </c>
      <c r="N425" s="261">
        <v>1.5750004513964799E-2</v>
      </c>
      <c r="O425" s="261">
        <v>1.5750004513964799E-2</v>
      </c>
      <c r="P425" s="261">
        <v>4.7351911316605101E-4</v>
      </c>
    </row>
    <row r="426" spans="1:16" x14ac:dyDescent="0.25">
      <c r="A426" s="259">
        <v>2024</v>
      </c>
      <c r="B426" s="259">
        <v>1980</v>
      </c>
      <c r="C426" s="260" t="str">
        <f t="shared" si="6"/>
        <v>2024_1980</v>
      </c>
      <c r="D426" s="261">
        <v>5.8060015546338217E-2</v>
      </c>
      <c r="E426" s="261">
        <v>9.8403234996812403E-2</v>
      </c>
      <c r="F426" s="261">
        <v>0.34907632473065398</v>
      </c>
      <c r="G426" s="261">
        <v>1.8008969084194799</v>
      </c>
      <c r="H426" s="261">
        <v>1.77370397657112</v>
      </c>
      <c r="I426" s="261">
        <v>4.5090515191055101</v>
      </c>
      <c r="J426" s="261">
        <v>0.27970633436599202</v>
      </c>
      <c r="K426" s="261">
        <v>5.2755573915335897E-2</v>
      </c>
      <c r="L426" s="261">
        <v>2.0000005732018801E-3</v>
      </c>
      <c r="M426" s="261">
        <v>2.0000005732018801E-3</v>
      </c>
      <c r="N426" s="261">
        <v>1.5750004513964799E-2</v>
      </c>
      <c r="O426" s="261">
        <v>1.5750004513964799E-2</v>
      </c>
      <c r="P426" s="261">
        <v>0.29235341362754602</v>
      </c>
    </row>
    <row r="427" spans="1:16" x14ac:dyDescent="0.25">
      <c r="A427" s="259">
        <v>2024</v>
      </c>
      <c r="B427" s="259">
        <v>1981</v>
      </c>
      <c r="C427" s="260" t="str">
        <f t="shared" si="6"/>
        <v>2024_1981</v>
      </c>
      <c r="D427" s="261">
        <v>5.9805950466558941E-2</v>
      </c>
      <c r="E427" s="261">
        <v>8.1814457280325811E-2</v>
      </c>
      <c r="F427" s="261">
        <v>0.365739652761434</v>
      </c>
      <c r="G427" s="261">
        <v>1.52703826836821</v>
      </c>
      <c r="H427" s="261">
        <v>1.71306660719285</v>
      </c>
      <c r="I427" s="261">
        <v>2.9797080571880801</v>
      </c>
      <c r="J427" s="261">
        <v>0.29305825218918902</v>
      </c>
      <c r="K427" s="261">
        <v>2.07178427085268E-2</v>
      </c>
      <c r="L427" s="261">
        <v>2.0000005732018801E-3</v>
      </c>
      <c r="M427" s="261">
        <v>2.0000005732018801E-3</v>
      </c>
      <c r="N427" s="261">
        <v>1.5750004513964799E-2</v>
      </c>
      <c r="O427" s="261">
        <v>1.5750004513964799E-2</v>
      </c>
      <c r="P427" s="261">
        <v>0.30630904592644997</v>
      </c>
    </row>
    <row r="428" spans="1:16" x14ac:dyDescent="0.25">
      <c r="A428" s="259">
        <v>2024</v>
      </c>
      <c r="B428" s="259">
        <v>1982</v>
      </c>
      <c r="C428" s="260" t="str">
        <f t="shared" si="6"/>
        <v>2024_1982</v>
      </c>
      <c r="D428" s="261">
        <v>5.7431990061694138E-2</v>
      </c>
      <c r="E428" s="261">
        <v>8.1527304821748081E-2</v>
      </c>
      <c r="F428" s="261">
        <v>0.34401572729299701</v>
      </c>
      <c r="G428" s="261">
        <v>1.4745455998230801</v>
      </c>
      <c r="H428" s="261">
        <v>1.7886274353562599</v>
      </c>
      <c r="I428" s="261">
        <v>2.98288554994856</v>
      </c>
      <c r="J428" s="261">
        <v>0.27565140122184001</v>
      </c>
      <c r="K428" s="261">
        <v>2.0536873145104401E-2</v>
      </c>
      <c r="L428" s="261">
        <v>2.0000005732018801E-3</v>
      </c>
      <c r="M428" s="261">
        <v>2.0000005732018801E-3</v>
      </c>
      <c r="N428" s="261">
        <v>1.5750004513964799E-2</v>
      </c>
      <c r="O428" s="261">
        <v>1.5750004513964799E-2</v>
      </c>
      <c r="P428" s="261">
        <v>0.28811513440011499</v>
      </c>
    </row>
    <row r="429" spans="1:16" x14ac:dyDescent="0.25">
      <c r="A429" s="259">
        <v>2024</v>
      </c>
      <c r="B429" s="259">
        <v>1983</v>
      </c>
      <c r="C429" s="260" t="str">
        <f t="shared" si="6"/>
        <v>2024_1983</v>
      </c>
      <c r="D429" s="261">
        <v>5.6601194106919904E-2</v>
      </c>
      <c r="E429" s="261">
        <v>8.021209568000405E-2</v>
      </c>
      <c r="F429" s="261">
        <v>0.199462779207223</v>
      </c>
      <c r="G429" s="261">
        <v>1.1436521332006699</v>
      </c>
      <c r="H429" s="261">
        <v>1.5316351892187201</v>
      </c>
      <c r="I429" s="261">
        <v>2.25140117498065</v>
      </c>
      <c r="J429" s="261">
        <v>0.251642752892831</v>
      </c>
      <c r="K429" s="261">
        <v>1.9440404491057699E-2</v>
      </c>
      <c r="L429" s="261">
        <v>2.0000005732018801E-3</v>
      </c>
      <c r="M429" s="261">
        <v>2.0000005732018801E-3</v>
      </c>
      <c r="N429" s="261">
        <v>1.5750004513964799E-2</v>
      </c>
      <c r="O429" s="261">
        <v>1.5750004513964799E-2</v>
      </c>
      <c r="P429" s="261">
        <v>0.26302092153046702</v>
      </c>
    </row>
    <row r="430" spans="1:16" x14ac:dyDescent="0.25">
      <c r="A430" s="259">
        <v>2024</v>
      </c>
      <c r="B430" s="259">
        <v>1984</v>
      </c>
      <c r="C430" s="260" t="str">
        <f t="shared" si="6"/>
        <v>2024_1984</v>
      </c>
      <c r="D430" s="261">
        <v>5.1611760710691311E-2</v>
      </c>
      <c r="E430" s="261">
        <v>8.1900729213958315E-2</v>
      </c>
      <c r="F430" s="261">
        <v>0.34209597525579399</v>
      </c>
      <c r="G430" s="261">
        <v>1.1920658579946399</v>
      </c>
      <c r="H430" s="261">
        <v>1.2993513598168001</v>
      </c>
      <c r="I430" s="261">
        <v>3.0933823516384802</v>
      </c>
      <c r="J430" s="261">
        <v>0.21207491127772199</v>
      </c>
      <c r="K430" s="261">
        <v>2.0400405779176799E-2</v>
      </c>
      <c r="L430" s="261">
        <v>2.0000005732018801E-3</v>
      </c>
      <c r="M430" s="261">
        <v>2.0000005732018801E-3</v>
      </c>
      <c r="N430" s="261">
        <v>1.5750004513964799E-2</v>
      </c>
      <c r="O430" s="261">
        <v>1.5750004513964799E-2</v>
      </c>
      <c r="P430" s="261">
        <v>0.22166399769722001</v>
      </c>
    </row>
    <row r="431" spans="1:16" x14ac:dyDescent="0.25">
      <c r="A431" s="259">
        <v>2024</v>
      </c>
      <c r="B431" s="259">
        <v>1985</v>
      </c>
      <c r="C431" s="260" t="str">
        <f t="shared" si="6"/>
        <v>2024_1985</v>
      </c>
      <c r="D431" s="261">
        <v>5.1281775708391354E-2</v>
      </c>
      <c r="E431" s="261">
        <v>7.6263473534564072E-2</v>
      </c>
      <c r="F431" s="261">
        <v>0.33877880711139502</v>
      </c>
      <c r="G431" s="261">
        <v>0.52297482488083202</v>
      </c>
      <c r="H431" s="261">
        <v>1.3034034006744999</v>
      </c>
      <c r="I431" s="261">
        <v>2.0513422839023101</v>
      </c>
      <c r="J431" s="261">
        <v>0.210018505500394</v>
      </c>
      <c r="K431" s="261">
        <v>1.82530502460507E-2</v>
      </c>
      <c r="L431" s="261">
        <v>2.0000005732018801E-3</v>
      </c>
      <c r="M431" s="261">
        <v>2.0000005732018801E-3</v>
      </c>
      <c r="N431" s="261">
        <v>1.5750004513964799E-2</v>
      </c>
      <c r="O431" s="261">
        <v>1.5750004513964799E-2</v>
      </c>
      <c r="P431" s="261">
        <v>0.219514610375806</v>
      </c>
    </row>
    <row r="432" spans="1:16" x14ac:dyDescent="0.25">
      <c r="A432" s="259">
        <v>2024</v>
      </c>
      <c r="B432" s="259">
        <v>1986</v>
      </c>
      <c r="C432" s="260" t="str">
        <f t="shared" si="6"/>
        <v>2024_1986</v>
      </c>
      <c r="D432" s="261">
        <v>5.1576706932063426E-2</v>
      </c>
      <c r="E432" s="261">
        <v>7.0416435612099856E-2</v>
      </c>
      <c r="F432" s="261">
        <v>0.34175999943622198</v>
      </c>
      <c r="G432" s="261">
        <v>0.52654613810378603</v>
      </c>
      <c r="H432" s="261">
        <v>1.2931119362538701</v>
      </c>
      <c r="I432" s="261">
        <v>2.0216920386744301</v>
      </c>
      <c r="J432" s="261">
        <v>0.21186663042298901</v>
      </c>
      <c r="K432" s="261">
        <v>1.83849970034837E-2</v>
      </c>
      <c r="L432" s="261">
        <v>2.0000005732018801E-3</v>
      </c>
      <c r="M432" s="261">
        <v>2.0000005732018801E-3</v>
      </c>
      <c r="N432" s="261">
        <v>1.5750004513964799E-2</v>
      </c>
      <c r="O432" s="261">
        <v>1.5750004513964799E-2</v>
      </c>
      <c r="P432" s="261">
        <v>0.221446299306468</v>
      </c>
    </row>
    <row r="433" spans="1:16" x14ac:dyDescent="0.25">
      <c r="A433" s="259">
        <v>2024</v>
      </c>
      <c r="B433" s="259">
        <v>1987</v>
      </c>
      <c r="C433" s="260" t="str">
        <f t="shared" si="6"/>
        <v>2024_1987</v>
      </c>
      <c r="D433" s="261">
        <v>5.1558602756132201E-2</v>
      </c>
      <c r="E433" s="261">
        <v>7.0315677227624121E-2</v>
      </c>
      <c r="F433" s="261">
        <v>0.341873849969271</v>
      </c>
      <c r="G433" s="261">
        <v>0.53232040759339105</v>
      </c>
      <c r="H433" s="261">
        <v>1.28157785276793</v>
      </c>
      <c r="I433" s="261">
        <v>1.9863152400144599</v>
      </c>
      <c r="J433" s="261">
        <v>0.21193720956873</v>
      </c>
      <c r="K433" s="261">
        <v>1.8557418935402002E-2</v>
      </c>
      <c r="L433" s="261">
        <v>2.0000005732018801E-3</v>
      </c>
      <c r="M433" s="261">
        <v>2.0000005732018801E-3</v>
      </c>
      <c r="N433" s="261">
        <v>1.5750004513964799E-2</v>
      </c>
      <c r="O433" s="261">
        <v>1.5750004513964799E-2</v>
      </c>
      <c r="P433" s="261">
        <v>0.22152006972798899</v>
      </c>
    </row>
    <row r="434" spans="1:16" x14ac:dyDescent="0.25">
      <c r="A434" s="259">
        <v>2024</v>
      </c>
      <c r="B434" s="259">
        <v>1988</v>
      </c>
      <c r="C434" s="260" t="str">
        <f t="shared" si="6"/>
        <v>2024_1988</v>
      </c>
      <c r="D434" s="261">
        <v>5.2273978038587889E-2</v>
      </c>
      <c r="E434" s="261">
        <v>7.0361647607986841E-2</v>
      </c>
      <c r="F434" s="261">
        <v>0.34987775847610803</v>
      </c>
      <c r="G434" s="261">
        <v>0.52895383095841797</v>
      </c>
      <c r="H434" s="261">
        <v>1.26761726925423</v>
      </c>
      <c r="I434" s="261">
        <v>2.0046368783075699</v>
      </c>
      <c r="J434" s="261">
        <v>0.21689905743961899</v>
      </c>
      <c r="K434" s="261">
        <v>1.84243091296711E-2</v>
      </c>
      <c r="L434" s="261">
        <v>2.0000005732018801E-3</v>
      </c>
      <c r="M434" s="261">
        <v>2.0000005732018801E-3</v>
      </c>
      <c r="N434" s="261">
        <v>1.5750004513964799E-2</v>
      </c>
      <c r="O434" s="261">
        <v>1.5750004513964799E-2</v>
      </c>
      <c r="P434" s="261">
        <v>0.226706270341726</v>
      </c>
    </row>
    <row r="435" spans="1:16" x14ac:dyDescent="0.25">
      <c r="A435" s="259">
        <v>2024</v>
      </c>
      <c r="B435" s="259">
        <v>1989</v>
      </c>
      <c r="C435" s="260" t="str">
        <f t="shared" si="6"/>
        <v>2024_1989</v>
      </c>
      <c r="D435" s="261">
        <v>5.1015350885413917E-2</v>
      </c>
      <c r="E435" s="261">
        <v>7.047757813394756E-2</v>
      </c>
      <c r="F435" s="261">
        <v>0.33663365524116001</v>
      </c>
      <c r="G435" s="261">
        <v>0.53482605490655</v>
      </c>
      <c r="H435" s="261">
        <v>1.2964099140819101</v>
      </c>
      <c r="I435" s="261">
        <v>2.0239687056979698</v>
      </c>
      <c r="J435" s="261">
        <v>0.20868866555645099</v>
      </c>
      <c r="K435" s="261">
        <v>1.8374659270741299E-2</v>
      </c>
      <c r="L435" s="261">
        <v>2.0000005732018801E-3</v>
      </c>
      <c r="M435" s="261">
        <v>2.0000005732018801E-3</v>
      </c>
      <c r="N435" s="261">
        <v>1.5750004513964799E-2</v>
      </c>
      <c r="O435" s="261">
        <v>1.5750004513964799E-2</v>
      </c>
      <c r="P435" s="261">
        <v>0.21812464097067499</v>
      </c>
    </row>
    <row r="436" spans="1:16" x14ac:dyDescent="0.25">
      <c r="A436" s="259">
        <v>2024</v>
      </c>
      <c r="B436" s="259">
        <v>1990</v>
      </c>
      <c r="C436" s="260" t="str">
        <f t="shared" si="6"/>
        <v>2024_1990</v>
      </c>
      <c r="D436" s="261">
        <v>5.2120510346081603E-2</v>
      </c>
      <c r="E436" s="261">
        <v>7.0316498506981004E-2</v>
      </c>
      <c r="F436" s="261">
        <v>0.34677143932143201</v>
      </c>
      <c r="G436" s="261">
        <v>0.52974565052287204</v>
      </c>
      <c r="H436" s="261">
        <v>1.2840434402518801</v>
      </c>
      <c r="I436" s="261">
        <v>1.9862824136885899</v>
      </c>
      <c r="J436" s="261">
        <v>0.21497336287792301</v>
      </c>
      <c r="K436" s="261">
        <v>1.8409391861450901E-2</v>
      </c>
      <c r="L436" s="261">
        <v>2.0000005732018801E-3</v>
      </c>
      <c r="M436" s="261">
        <v>2.0000005732018801E-3</v>
      </c>
      <c r="N436" s="261">
        <v>1.5750004513964799E-2</v>
      </c>
      <c r="O436" s="261">
        <v>1.5750004513964799E-2</v>
      </c>
      <c r="P436" s="261">
        <v>0.22469350441709299</v>
      </c>
    </row>
    <row r="437" spans="1:16" x14ac:dyDescent="0.25">
      <c r="A437" s="259">
        <v>2024</v>
      </c>
      <c r="B437" s="259">
        <v>1991</v>
      </c>
      <c r="C437" s="260" t="str">
        <f t="shared" si="6"/>
        <v>2024_1991</v>
      </c>
      <c r="D437" s="261">
        <v>5.1334596200285416E-2</v>
      </c>
      <c r="E437" s="261">
        <v>7.0265894722759029E-2</v>
      </c>
      <c r="F437" s="261">
        <v>0.339501252573087</v>
      </c>
      <c r="G437" s="261">
        <v>0.52834382293045801</v>
      </c>
      <c r="H437" s="261">
        <v>1.3031186613969601</v>
      </c>
      <c r="I437" s="261">
        <v>1.9902598533051401</v>
      </c>
      <c r="J437" s="261">
        <v>0.21046636974982499</v>
      </c>
      <c r="K437" s="261">
        <v>1.02730023840921E-2</v>
      </c>
      <c r="L437" s="261">
        <v>2.0000005732018801E-3</v>
      </c>
      <c r="M437" s="261">
        <v>2.0000005732018801E-3</v>
      </c>
      <c r="N437" s="261">
        <v>1.5750004513964799E-2</v>
      </c>
      <c r="O437" s="261">
        <v>1.5750004513964799E-2</v>
      </c>
      <c r="P437" s="261">
        <v>0.219982725059228</v>
      </c>
    </row>
    <row r="438" spans="1:16" x14ac:dyDescent="0.25">
      <c r="A438" s="259">
        <v>2024</v>
      </c>
      <c r="B438" s="259">
        <v>1992</v>
      </c>
      <c r="C438" s="260" t="str">
        <f t="shared" si="6"/>
        <v>2024_1992</v>
      </c>
      <c r="D438" s="261">
        <v>5.0925503071150929E-2</v>
      </c>
      <c r="E438" s="261">
        <v>7.0220325138986378E-2</v>
      </c>
      <c r="F438" s="261">
        <v>0.336044076620299</v>
      </c>
      <c r="G438" s="261">
        <v>0.53022231094694905</v>
      </c>
      <c r="H438" s="261">
        <v>1.30602754774899</v>
      </c>
      <c r="I438" s="261">
        <v>1.9764229122963399</v>
      </c>
      <c r="J438" s="261">
        <v>0.20832316919649799</v>
      </c>
      <c r="K438" s="261">
        <v>1.0300058823324999E-2</v>
      </c>
      <c r="L438" s="261">
        <v>2.0000005732018801E-3</v>
      </c>
      <c r="M438" s="261">
        <v>2.0000005732018801E-3</v>
      </c>
      <c r="N438" s="261">
        <v>1.5750004513964799E-2</v>
      </c>
      <c r="O438" s="261">
        <v>1.5750004513964799E-2</v>
      </c>
      <c r="P438" s="261">
        <v>0.21774261848719201</v>
      </c>
    </row>
    <row r="439" spans="1:16" x14ac:dyDescent="0.25">
      <c r="A439" s="259">
        <v>2024</v>
      </c>
      <c r="B439" s="259">
        <v>1993</v>
      </c>
      <c r="C439" s="260" t="str">
        <f t="shared" si="6"/>
        <v>2024_1993</v>
      </c>
      <c r="D439" s="261">
        <v>4.6745698442791243E-2</v>
      </c>
      <c r="E439" s="261">
        <v>6.0507797318971157E-2</v>
      </c>
      <c r="F439" s="261">
        <v>8.9123233222453496E-2</v>
      </c>
      <c r="G439" s="261">
        <v>0.53697817925681601</v>
      </c>
      <c r="H439" s="261">
        <v>1.7242859235433501</v>
      </c>
      <c r="I439" s="261">
        <v>1.9527169199718699</v>
      </c>
      <c r="J439" s="261">
        <v>5.2203404580107901E-2</v>
      </c>
      <c r="K439" s="261">
        <v>1.0427156162400499E-2</v>
      </c>
      <c r="L439" s="261">
        <v>2.0000005732018801E-3</v>
      </c>
      <c r="M439" s="261">
        <v>2.0000005732018801E-3</v>
      </c>
      <c r="N439" s="261">
        <v>1.5750004513964799E-2</v>
      </c>
      <c r="O439" s="261">
        <v>1.5750004513964799E-2</v>
      </c>
      <c r="P439" s="261">
        <v>5.4563810886043299E-2</v>
      </c>
    </row>
    <row r="440" spans="1:16" x14ac:dyDescent="0.25">
      <c r="A440" s="259">
        <v>2024</v>
      </c>
      <c r="B440" s="259">
        <v>1994</v>
      </c>
      <c r="C440" s="260" t="str">
        <f t="shared" si="6"/>
        <v>2024_1994</v>
      </c>
      <c r="D440" s="261">
        <v>4.6394325187575983E-2</v>
      </c>
      <c r="E440" s="261">
        <v>6.044467886562703E-2</v>
      </c>
      <c r="F440" s="261">
        <v>8.8092431360266205E-2</v>
      </c>
      <c r="G440" s="261">
        <v>0.53718686653940895</v>
      </c>
      <c r="H440" s="261">
        <v>1.72385692590734</v>
      </c>
      <c r="I440" s="261">
        <v>1.94336511626341</v>
      </c>
      <c r="J440" s="261">
        <v>5.1599618510998597E-2</v>
      </c>
      <c r="K440" s="261">
        <v>1.04232692916851E-2</v>
      </c>
      <c r="L440" s="261">
        <v>2.0000005732018801E-3</v>
      </c>
      <c r="M440" s="261">
        <v>2.0000005732018801E-3</v>
      </c>
      <c r="N440" s="261">
        <v>1.5750004513964799E-2</v>
      </c>
      <c r="O440" s="261">
        <v>1.5750004513964799E-2</v>
      </c>
      <c r="P440" s="261">
        <v>5.3932724290150003E-2</v>
      </c>
    </row>
    <row r="441" spans="1:16" x14ac:dyDescent="0.25">
      <c r="A441" s="259">
        <v>2024</v>
      </c>
      <c r="B441" s="259">
        <v>1995</v>
      </c>
      <c r="C441" s="260" t="str">
        <f t="shared" si="6"/>
        <v>2024_1995</v>
      </c>
      <c r="D441" s="261">
        <v>4.6618043781836802E-2</v>
      </c>
      <c r="E441" s="261">
        <v>5.9727387920870248E-2</v>
      </c>
      <c r="F441" s="261">
        <v>8.87391735170453E-2</v>
      </c>
      <c r="G441" s="261">
        <v>0.44284384027110302</v>
      </c>
      <c r="H441" s="261">
        <v>1.71775375593091</v>
      </c>
      <c r="I441" s="261">
        <v>1.6716689011268699</v>
      </c>
      <c r="J441" s="261">
        <v>5.1978443888496803E-2</v>
      </c>
      <c r="K441" s="261">
        <v>1.04277896882774E-2</v>
      </c>
      <c r="L441" s="261">
        <v>2.0000005732018801E-3</v>
      </c>
      <c r="M441" s="261">
        <v>2.0000005732018801E-3</v>
      </c>
      <c r="N441" s="261">
        <v>1.5750004513964799E-2</v>
      </c>
      <c r="O441" s="261">
        <v>1.5750004513964799E-2</v>
      </c>
      <c r="P441" s="261">
        <v>5.43286784702059E-2</v>
      </c>
    </row>
    <row r="442" spans="1:16" x14ac:dyDescent="0.25">
      <c r="A442" s="259">
        <v>2024</v>
      </c>
      <c r="B442" s="259">
        <v>1996</v>
      </c>
      <c r="C442" s="260" t="str">
        <f t="shared" si="6"/>
        <v>2024_1996</v>
      </c>
      <c r="D442" s="261">
        <v>4.6254859563374412E-2</v>
      </c>
      <c r="E442" s="261">
        <v>5.858403677022047E-2</v>
      </c>
      <c r="F442" s="261">
        <v>8.77346870346397E-2</v>
      </c>
      <c r="G442" s="261">
        <v>0.176451416291519</v>
      </c>
      <c r="H442" s="261">
        <v>1.72269560526004</v>
      </c>
      <c r="I442" s="261">
        <v>1.2183851266380901</v>
      </c>
      <c r="J442" s="261">
        <v>5.1390071896814403E-2</v>
      </c>
      <c r="K442" s="261">
        <v>2.9757791538777799E-3</v>
      </c>
      <c r="L442" s="261">
        <v>2.0000005732018801E-3</v>
      </c>
      <c r="M442" s="261">
        <v>2.0000005732018801E-3</v>
      </c>
      <c r="N442" s="261">
        <v>1.5750004513964799E-2</v>
      </c>
      <c r="O442" s="261">
        <v>1.5750004513964799E-2</v>
      </c>
      <c r="P442" s="261">
        <v>5.3713702907921698E-2</v>
      </c>
    </row>
    <row r="443" spans="1:16" x14ac:dyDescent="0.25">
      <c r="A443" s="259">
        <v>2024</v>
      </c>
      <c r="B443" s="259">
        <v>1997</v>
      </c>
      <c r="C443" s="260" t="str">
        <f t="shared" si="6"/>
        <v>2024_1997</v>
      </c>
      <c r="D443" s="261">
        <v>4.6573602352909069E-2</v>
      </c>
      <c r="E443" s="261">
        <v>5.8582855457530392E-2</v>
      </c>
      <c r="F443" s="261">
        <v>8.8713763387484296E-2</v>
      </c>
      <c r="G443" s="261">
        <v>0.17632502485727899</v>
      </c>
      <c r="H443" s="261">
        <v>1.71581495940121</v>
      </c>
      <c r="I443" s="261">
        <v>1.21819945986211</v>
      </c>
      <c r="J443" s="261">
        <v>5.1963560056010702E-2</v>
      </c>
      <c r="K443" s="261">
        <v>2.9833830656703E-3</v>
      </c>
      <c r="L443" s="261">
        <v>2.0000005732018801E-3</v>
      </c>
      <c r="M443" s="261">
        <v>2.0000005732018801E-3</v>
      </c>
      <c r="N443" s="261">
        <v>1.5750004513964799E-2</v>
      </c>
      <c r="O443" s="261">
        <v>1.5750004513964799E-2</v>
      </c>
      <c r="P443" s="261">
        <v>5.4313121656860801E-2</v>
      </c>
    </row>
    <row r="444" spans="1:16" x14ac:dyDescent="0.25">
      <c r="A444" s="259">
        <v>2024</v>
      </c>
      <c r="B444" s="259">
        <v>1998</v>
      </c>
      <c r="C444" s="260" t="str">
        <f t="shared" si="6"/>
        <v>2024_1998</v>
      </c>
      <c r="D444" s="261">
        <v>4.6112087229092838E-2</v>
      </c>
      <c r="E444" s="261">
        <v>5.8527233814243955E-2</v>
      </c>
      <c r="F444" s="261">
        <v>8.7663578527516203E-2</v>
      </c>
      <c r="G444" s="261">
        <v>0.154379639633444</v>
      </c>
      <c r="H444" s="261">
        <v>1.7214984811837799</v>
      </c>
      <c r="I444" s="261">
        <v>1.0211296903489</v>
      </c>
      <c r="J444" s="261">
        <v>5.13484205110619E-2</v>
      </c>
      <c r="K444" s="261">
        <v>2.9971507750262299E-3</v>
      </c>
      <c r="L444" s="261">
        <v>2.0000005732018801E-3</v>
      </c>
      <c r="M444" s="261">
        <v>2.0000005732018801E-3</v>
      </c>
      <c r="N444" s="261">
        <v>1.5750004513964799E-2</v>
      </c>
      <c r="O444" s="261">
        <v>1.5750004513964799E-2</v>
      </c>
      <c r="P444" s="261">
        <v>5.3670168231330702E-2</v>
      </c>
    </row>
    <row r="445" spans="1:16" x14ac:dyDescent="0.25">
      <c r="A445" s="259">
        <v>2024</v>
      </c>
      <c r="B445" s="259">
        <v>1999</v>
      </c>
      <c r="C445" s="260" t="str">
        <f t="shared" si="6"/>
        <v>2024_1999</v>
      </c>
      <c r="D445" s="261">
        <v>4.6759377034111704E-2</v>
      </c>
      <c r="E445" s="261">
        <v>5.846573502204503E-2</v>
      </c>
      <c r="F445" s="261">
        <v>8.9539158193389395E-2</v>
      </c>
      <c r="G445" s="261">
        <v>0.13592882183607199</v>
      </c>
      <c r="H445" s="261">
        <v>1.7069194242744501</v>
      </c>
      <c r="I445" s="261">
        <v>0.839956563796739</v>
      </c>
      <c r="J445" s="261">
        <v>5.24470301617622E-2</v>
      </c>
      <c r="K445" s="261">
        <v>3.0126296467692698E-3</v>
      </c>
      <c r="L445" s="261">
        <v>2.0000005732018801E-3</v>
      </c>
      <c r="M445" s="261">
        <v>2.0000005732018801E-3</v>
      </c>
      <c r="N445" s="261">
        <v>1.5750004513964799E-2</v>
      </c>
      <c r="O445" s="261">
        <v>1.5750004513964799E-2</v>
      </c>
      <c r="P445" s="261">
        <v>5.4818452135427603E-2</v>
      </c>
    </row>
    <row r="446" spans="1:16" x14ac:dyDescent="0.25">
      <c r="A446" s="259">
        <v>2024</v>
      </c>
      <c r="B446" s="259">
        <v>2000</v>
      </c>
      <c r="C446" s="260" t="str">
        <f t="shared" si="6"/>
        <v>2024_2000</v>
      </c>
      <c r="D446" s="261">
        <v>4.6186493021266921E-2</v>
      </c>
      <c r="E446" s="261">
        <v>6.5239312391056181E-2</v>
      </c>
      <c r="F446" s="261">
        <v>8.7765281366760498E-2</v>
      </c>
      <c r="G446" s="261">
        <v>0.1172218683524</v>
      </c>
      <c r="H446" s="261">
        <v>1.7188260170694301</v>
      </c>
      <c r="I446" s="261">
        <v>0.660810202911148</v>
      </c>
      <c r="J446" s="261">
        <v>5.1407992345162301E-2</v>
      </c>
      <c r="K446" s="261">
        <v>3.0218494576724998E-3</v>
      </c>
      <c r="L446" s="261">
        <v>2.0000005732018801E-3</v>
      </c>
      <c r="M446" s="261">
        <v>2.0000005732018801E-3</v>
      </c>
      <c r="N446" s="261">
        <v>1.5750004513964799E-2</v>
      </c>
      <c r="O446" s="261">
        <v>1.5750004513964799E-2</v>
      </c>
      <c r="P446" s="261">
        <v>5.3732433639422997E-2</v>
      </c>
    </row>
    <row r="447" spans="1:16" x14ac:dyDescent="0.25">
      <c r="A447" s="259">
        <v>2024</v>
      </c>
      <c r="B447" s="259">
        <v>2001</v>
      </c>
      <c r="C447" s="260" t="str">
        <f t="shared" si="6"/>
        <v>2024_2001</v>
      </c>
      <c r="D447" s="261">
        <v>4.6428643519751768E-2</v>
      </c>
      <c r="E447" s="261">
        <v>6.5176050022775336E-2</v>
      </c>
      <c r="F447" s="261">
        <v>8.8414748148271202E-2</v>
      </c>
      <c r="G447" s="261">
        <v>9.8013928162328595E-2</v>
      </c>
      <c r="H447" s="261">
        <v>1.72000362545188</v>
      </c>
      <c r="I447" s="261">
        <v>0.48763905186947498</v>
      </c>
      <c r="J447" s="261">
        <v>5.1788413655416102E-2</v>
      </c>
      <c r="K447" s="261">
        <v>3.0273040034467201E-3</v>
      </c>
      <c r="L447" s="261">
        <v>2.0000005732018801E-3</v>
      </c>
      <c r="M447" s="261">
        <v>2.0000005732018801E-3</v>
      </c>
      <c r="N447" s="261">
        <v>1.5750004513964799E-2</v>
      </c>
      <c r="O447" s="261">
        <v>1.5750004513964799E-2</v>
      </c>
      <c r="P447" s="261">
        <v>5.4130055913232E-2</v>
      </c>
    </row>
    <row r="448" spans="1:16" x14ac:dyDescent="0.25">
      <c r="A448" s="259">
        <v>2024</v>
      </c>
      <c r="B448" s="259">
        <v>2002</v>
      </c>
      <c r="C448" s="260" t="str">
        <f t="shared" si="6"/>
        <v>2024_2002</v>
      </c>
      <c r="D448" s="261">
        <v>4.6161727632172814E-2</v>
      </c>
      <c r="E448" s="261">
        <v>6.5135028222604169E-2</v>
      </c>
      <c r="F448" s="261">
        <v>8.7538824435372198E-2</v>
      </c>
      <c r="G448" s="261">
        <v>9.4812669989605997E-2</v>
      </c>
      <c r="H448" s="261">
        <v>1.7176730324865701</v>
      </c>
      <c r="I448" s="261">
        <v>0.47466770678015202</v>
      </c>
      <c r="J448" s="261">
        <v>5.1275346542470998E-2</v>
      </c>
      <c r="K448" s="261">
        <v>3.0321099465744402E-3</v>
      </c>
      <c r="L448" s="261">
        <v>2.0000005732018801E-3</v>
      </c>
      <c r="M448" s="261">
        <v>2.0000005732018801E-3</v>
      </c>
      <c r="N448" s="261">
        <v>1.5750004513964799E-2</v>
      </c>
      <c r="O448" s="261">
        <v>1.5750004513964799E-2</v>
      </c>
      <c r="P448" s="261">
        <v>5.3593790182141103E-2</v>
      </c>
    </row>
    <row r="449" spans="1:16" x14ac:dyDescent="0.25">
      <c r="A449" s="259">
        <v>2024</v>
      </c>
      <c r="B449" s="259">
        <v>2003</v>
      </c>
      <c r="C449" s="260" t="str">
        <f t="shared" si="6"/>
        <v>2024_2003</v>
      </c>
      <c r="D449" s="261">
        <v>4.6395383339807965E-2</v>
      </c>
      <c r="E449" s="261">
        <v>6.5124223177486035E-2</v>
      </c>
      <c r="F449" s="261">
        <v>8.8219817399498607E-2</v>
      </c>
      <c r="G449" s="261">
        <v>7.7209947201124701E-2</v>
      </c>
      <c r="H449" s="261">
        <v>1.7179681037164201</v>
      </c>
      <c r="I449" s="261">
        <v>0.40125972238676499</v>
      </c>
      <c r="J449" s="261">
        <v>5.1674234126966097E-2</v>
      </c>
      <c r="K449" s="261">
        <v>3.0335420629166898E-3</v>
      </c>
      <c r="L449" s="261">
        <v>2.0000005732018801E-3</v>
      </c>
      <c r="M449" s="261">
        <v>2.0000005732018801E-3</v>
      </c>
      <c r="N449" s="261">
        <v>1.5750004513964799E-2</v>
      </c>
      <c r="O449" s="261">
        <v>1.5750004513964799E-2</v>
      </c>
      <c r="P449" s="261">
        <v>5.40107136931696E-2</v>
      </c>
    </row>
    <row r="450" spans="1:16" x14ac:dyDescent="0.25">
      <c r="A450" s="259">
        <v>2024</v>
      </c>
      <c r="B450" s="259">
        <v>2004</v>
      </c>
      <c r="C450" s="260" t="str">
        <f t="shared" si="6"/>
        <v>2024_2004</v>
      </c>
      <c r="D450" s="261">
        <v>5.3349990360157258E-2</v>
      </c>
      <c r="E450" s="261">
        <v>6.6177052899097241E-2</v>
      </c>
      <c r="F450" s="261">
        <v>8.8431516093053997E-2</v>
      </c>
      <c r="G450" s="261">
        <v>1.8390955967156002E-2</v>
      </c>
      <c r="H450" s="261">
        <v>1.7175324820692</v>
      </c>
      <c r="I450" s="261">
        <v>9.2504466860436396E-2</v>
      </c>
      <c r="J450" s="261">
        <v>5.1798235379492102E-2</v>
      </c>
      <c r="K450" s="261">
        <v>2.0158634217766E-4</v>
      </c>
      <c r="L450" s="261">
        <v>2.0000005732018801E-3</v>
      </c>
      <c r="M450" s="261">
        <v>2.0000005732018801E-3</v>
      </c>
      <c r="N450" s="261">
        <v>1.5750004513964799E-2</v>
      </c>
      <c r="O450" s="261">
        <v>1.5750004513964799E-2</v>
      </c>
      <c r="P450" s="261">
        <v>5.41403217320875E-2</v>
      </c>
    </row>
    <row r="451" spans="1:16" x14ac:dyDescent="0.25">
      <c r="A451" s="259">
        <v>2024</v>
      </c>
      <c r="B451" s="259">
        <v>2005</v>
      </c>
      <c r="C451" s="260" t="str">
        <f t="shared" si="6"/>
        <v>2024_2005</v>
      </c>
      <c r="D451" s="261">
        <v>5.2122425223931346E-2</v>
      </c>
      <c r="E451" s="261">
        <v>6.4509088664084377E-2</v>
      </c>
      <c r="F451" s="261">
        <v>8.8517350426315797E-2</v>
      </c>
      <c r="G451" s="261">
        <v>1.5857397862144799E-2</v>
      </c>
      <c r="H451" s="261">
        <v>1.7160487529350701</v>
      </c>
      <c r="I451" s="261">
        <v>7.7466040323918794E-2</v>
      </c>
      <c r="J451" s="261">
        <v>5.18485123304522E-2</v>
      </c>
      <c r="K451" s="261">
        <v>2.00496363234857E-4</v>
      </c>
      <c r="L451" s="261">
        <v>2.0000005732018801E-3</v>
      </c>
      <c r="M451" s="261">
        <v>2.0000005732018801E-3</v>
      </c>
      <c r="N451" s="261">
        <v>1.5750004513964799E-2</v>
      </c>
      <c r="O451" s="261">
        <v>1.5750004513964799E-2</v>
      </c>
      <c r="P451" s="261">
        <v>5.4192871983669302E-2</v>
      </c>
    </row>
    <row r="452" spans="1:16" x14ac:dyDescent="0.25">
      <c r="A452" s="259">
        <v>2024</v>
      </c>
      <c r="B452" s="259">
        <v>2006</v>
      </c>
      <c r="C452" s="260" t="str">
        <f t="shared" si="6"/>
        <v>2024_2006</v>
      </c>
      <c r="D452" s="261">
        <v>5.0999459612451913E-2</v>
      </c>
      <c r="E452" s="261">
        <v>6.2151680003780733E-2</v>
      </c>
      <c r="F452" s="261">
        <v>8.8171929538545801E-2</v>
      </c>
      <c r="G452" s="261">
        <v>3.8572500972371901E-3</v>
      </c>
      <c r="H452" s="261">
        <v>1.71913049930762</v>
      </c>
      <c r="I452" s="261">
        <v>1.62818951737667E-2</v>
      </c>
      <c r="J452" s="261">
        <v>5.1646184096806699E-2</v>
      </c>
      <c r="K452" s="261">
        <v>2.0124267155968001E-4</v>
      </c>
      <c r="L452" s="261">
        <v>2.0000005732018801E-3</v>
      </c>
      <c r="M452" s="261">
        <v>2.0000005732018801E-3</v>
      </c>
      <c r="N452" s="261">
        <v>1.5750004513964799E-2</v>
      </c>
      <c r="O452" s="261">
        <v>1.5750004513964799E-2</v>
      </c>
      <c r="P452" s="261">
        <v>5.3981395365116598E-2</v>
      </c>
    </row>
    <row r="453" spans="1:16" x14ac:dyDescent="0.25">
      <c r="A453" s="259">
        <v>2024</v>
      </c>
      <c r="B453" s="259">
        <v>2007</v>
      </c>
      <c r="C453" s="260" t="str">
        <f t="shared" si="6"/>
        <v>2024_2007</v>
      </c>
      <c r="D453" s="261">
        <v>5.0384351771719078E-2</v>
      </c>
      <c r="E453" s="261">
        <v>6.220905395306834E-2</v>
      </c>
      <c r="F453" s="261">
        <v>1.7034080943976598E-2</v>
      </c>
      <c r="G453" s="261">
        <v>7.6169828205713197E-3</v>
      </c>
      <c r="H453" s="261">
        <v>3.4768710309875897E-2</v>
      </c>
      <c r="I453" s="261">
        <v>3.1798072346117603E-2</v>
      </c>
      <c r="J453" s="261">
        <v>5.7526445379130599E-3</v>
      </c>
      <c r="K453" s="261">
        <v>2.00480333989514E-4</v>
      </c>
      <c r="L453" s="261">
        <v>2.0000005732018801E-3</v>
      </c>
      <c r="M453" s="261">
        <v>2.0000005732018801E-3</v>
      </c>
      <c r="N453" s="261">
        <v>1.5750004513964799E-2</v>
      </c>
      <c r="O453" s="261">
        <v>1.5750004513964799E-2</v>
      </c>
      <c r="P453" s="261">
        <v>6.0127535969354299E-3</v>
      </c>
    </row>
    <row r="454" spans="1:16" x14ac:dyDescent="0.25">
      <c r="A454" s="259">
        <v>2024</v>
      </c>
      <c r="B454" s="259">
        <v>2008</v>
      </c>
      <c r="C454" s="260" t="str">
        <f t="shared" si="6"/>
        <v>2024_2008</v>
      </c>
      <c r="D454" s="261">
        <v>4.885314129929854E-2</v>
      </c>
      <c r="E454" s="261">
        <v>6.0382278378167509E-2</v>
      </c>
      <c r="F454" s="261">
        <v>1.68324383659345E-2</v>
      </c>
      <c r="G454" s="261">
        <v>7.72310270017344E-3</v>
      </c>
      <c r="H454" s="261">
        <v>3.4565198613547198E-2</v>
      </c>
      <c r="I454" s="261">
        <v>3.1149104591823601E-2</v>
      </c>
      <c r="J454" s="261">
        <v>5.6674986117252503E-3</v>
      </c>
      <c r="K454" s="261">
        <v>2.2879780909849901E-4</v>
      </c>
      <c r="L454" s="261">
        <v>2.0000005732018801E-3</v>
      </c>
      <c r="M454" s="261">
        <v>2.0000005732018801E-3</v>
      </c>
      <c r="N454" s="261">
        <v>1.5750004513964799E-2</v>
      </c>
      <c r="O454" s="261">
        <v>1.5750004513964799E-2</v>
      </c>
      <c r="P454" s="261">
        <v>5.9237577497948399E-3</v>
      </c>
    </row>
    <row r="455" spans="1:16" x14ac:dyDescent="0.25">
      <c r="A455" s="259">
        <v>2024</v>
      </c>
      <c r="B455" s="259">
        <v>2009</v>
      </c>
      <c r="C455" s="260" t="str">
        <f t="shared" si="6"/>
        <v>2024_2009</v>
      </c>
      <c r="D455" s="261">
        <v>4.6461077533090187E-2</v>
      </c>
      <c r="E455" s="261">
        <v>5.6935916771846576E-2</v>
      </c>
      <c r="F455" s="261">
        <v>1.7466547510825301E-2</v>
      </c>
      <c r="G455" s="261">
        <v>7.9512181984657693E-3</v>
      </c>
      <c r="H455" s="261">
        <v>3.4616253067685503E-2</v>
      </c>
      <c r="I455" s="261">
        <v>3.05140605794464E-2</v>
      </c>
      <c r="J455" s="261">
        <v>5.6443416461358E-3</v>
      </c>
      <c r="K455" s="261">
        <v>2.5656741939193001E-4</v>
      </c>
      <c r="L455" s="261">
        <v>2.0000005732018801E-3</v>
      </c>
      <c r="M455" s="261">
        <v>2.0000005732018801E-3</v>
      </c>
      <c r="N455" s="261">
        <v>1.5750004513964799E-2</v>
      </c>
      <c r="O455" s="261">
        <v>1.5750004513964799E-2</v>
      </c>
      <c r="P455" s="261">
        <v>5.8995537289789502E-3</v>
      </c>
    </row>
    <row r="456" spans="1:16" x14ac:dyDescent="0.25">
      <c r="A456" s="259">
        <v>2024</v>
      </c>
      <c r="B456" s="259">
        <v>2010</v>
      </c>
      <c r="C456" s="260" t="str">
        <f t="shared" si="6"/>
        <v>2024_2010</v>
      </c>
      <c r="D456" s="261">
        <v>4.5989390558273252E-2</v>
      </c>
      <c r="E456" s="261">
        <v>5.6287567768418312E-2</v>
      </c>
      <c r="F456" s="261">
        <v>1.7092915714688298E-2</v>
      </c>
      <c r="G456" s="261">
        <v>6.9233735040644404E-3</v>
      </c>
      <c r="H456" s="261">
        <v>3.4257851402354302E-2</v>
      </c>
      <c r="I456" s="261">
        <v>2.9359229899544599E-2</v>
      </c>
      <c r="J456" s="261">
        <v>5.5276261985226201E-3</v>
      </c>
      <c r="K456" s="261">
        <v>3.1187461227033699E-4</v>
      </c>
      <c r="L456" s="261">
        <v>2.0000005732018801E-3</v>
      </c>
      <c r="M456" s="261">
        <v>2.0000005732018801E-3</v>
      </c>
      <c r="N456" s="261">
        <v>1.5750004513964799E-2</v>
      </c>
      <c r="O456" s="261">
        <v>1.5750004513964799E-2</v>
      </c>
      <c r="P456" s="261">
        <v>5.7775609267418301E-3</v>
      </c>
    </row>
    <row r="457" spans="1:16" x14ac:dyDescent="0.25">
      <c r="A457" s="259">
        <v>2024</v>
      </c>
      <c r="B457" s="259">
        <v>2011</v>
      </c>
      <c r="C457" s="260" t="str">
        <f t="shared" si="6"/>
        <v>2024_2011</v>
      </c>
      <c r="D457" s="261">
        <v>4.439516921741031E-2</v>
      </c>
      <c r="E457" s="261">
        <v>5.4452807220133022E-2</v>
      </c>
      <c r="F457" s="261">
        <v>1.6384263304551502E-2</v>
      </c>
      <c r="G457" s="261">
        <v>6.9957899516928596E-3</v>
      </c>
      <c r="H457" s="261">
        <v>3.3510729713535699E-2</v>
      </c>
      <c r="I457" s="261">
        <v>2.9102264537991598E-2</v>
      </c>
      <c r="J457" s="261">
        <v>5.3563328130556897E-3</v>
      </c>
      <c r="K457" s="261">
        <v>4.23255609295549E-4</v>
      </c>
      <c r="L457" s="261">
        <v>2.0000005732018801E-3</v>
      </c>
      <c r="M457" s="261">
        <v>2.0000005732018801E-3</v>
      </c>
      <c r="N457" s="261">
        <v>1.5750004513964799E-2</v>
      </c>
      <c r="O457" s="261">
        <v>1.5750004513964799E-2</v>
      </c>
      <c r="P457" s="261">
        <v>5.59852241448723E-3</v>
      </c>
    </row>
    <row r="458" spans="1:16" x14ac:dyDescent="0.25">
      <c r="A458" s="259">
        <v>2024</v>
      </c>
      <c r="B458" s="259">
        <v>2012</v>
      </c>
      <c r="C458" s="260" t="str">
        <f t="shared" si="6"/>
        <v>2024_2012</v>
      </c>
      <c r="D458" s="261">
        <v>4.310803202426465E-2</v>
      </c>
      <c r="E458" s="261">
        <v>5.3053610113702208E-2</v>
      </c>
      <c r="F458" s="261">
        <v>1.57509159288577E-2</v>
      </c>
      <c r="G458" s="261">
        <v>6.44411570042924E-3</v>
      </c>
      <c r="H458" s="261">
        <v>3.2701301662842401E-2</v>
      </c>
      <c r="I458" s="261">
        <v>2.8401410864455301E-2</v>
      </c>
      <c r="J458" s="261">
        <v>5.15874282106753E-3</v>
      </c>
      <c r="K458" s="261">
        <v>6.1865785714165398E-4</v>
      </c>
      <c r="L458" s="261">
        <v>2.0000005732018801E-3</v>
      </c>
      <c r="M458" s="261">
        <v>2.0000005732018801E-3</v>
      </c>
      <c r="N458" s="261">
        <v>1.5750004513964799E-2</v>
      </c>
      <c r="O458" s="261">
        <v>1.5750004513964799E-2</v>
      </c>
      <c r="P458" s="261">
        <v>5.3919982798539701E-3</v>
      </c>
    </row>
    <row r="459" spans="1:16" x14ac:dyDescent="0.25">
      <c r="A459" s="259">
        <v>2024</v>
      </c>
      <c r="B459" s="259">
        <v>2013</v>
      </c>
      <c r="C459" s="260" t="str">
        <f t="shared" si="6"/>
        <v>2024_2013</v>
      </c>
      <c r="D459" s="261">
        <v>4.1970819434207704E-2</v>
      </c>
      <c r="E459" s="261">
        <v>5.1253019382965913E-2</v>
      </c>
      <c r="F459" s="261">
        <v>1.5872772917349998E-2</v>
      </c>
      <c r="G459" s="261">
        <v>7.30319139236312E-3</v>
      </c>
      <c r="H459" s="261">
        <v>3.2983465265505801E-2</v>
      </c>
      <c r="I459" s="261">
        <v>2.8227913264403302E-2</v>
      </c>
      <c r="J459" s="261">
        <v>5.0949490224021596E-3</v>
      </c>
      <c r="K459" s="261">
        <v>9.2427418579945199E-4</v>
      </c>
      <c r="L459" s="261">
        <v>2.0000005732018801E-3</v>
      </c>
      <c r="M459" s="261">
        <v>2.0000005732018801E-3</v>
      </c>
      <c r="N459" s="261">
        <v>1.5750004513964799E-2</v>
      </c>
      <c r="O459" s="261">
        <v>1.5750004513964799E-2</v>
      </c>
      <c r="P459" s="261">
        <v>5.3253200086937399E-3</v>
      </c>
    </row>
    <row r="460" spans="1:16" x14ac:dyDescent="0.25">
      <c r="A460" s="259">
        <v>2024</v>
      </c>
      <c r="B460" s="259">
        <v>2014</v>
      </c>
      <c r="C460" s="260" t="str">
        <f t="shared" si="6"/>
        <v>2024_2014</v>
      </c>
      <c r="D460" s="261">
        <v>4.1566694927727105E-2</v>
      </c>
      <c r="E460" s="261">
        <v>5.0893322186791511E-2</v>
      </c>
      <c r="F460" s="261">
        <v>1.5273549722365999E-2</v>
      </c>
      <c r="G460" s="261">
        <v>7.3205168510985397E-3</v>
      </c>
      <c r="H460" s="261">
        <v>3.2247843242733498E-2</v>
      </c>
      <c r="I460" s="261">
        <v>2.78873045711273E-2</v>
      </c>
      <c r="J460" s="261">
        <v>4.8935578242400198E-3</v>
      </c>
      <c r="K460" s="261">
        <v>1.28866610100452E-3</v>
      </c>
      <c r="L460" s="261">
        <v>2.0000005732018801E-3</v>
      </c>
      <c r="M460" s="261">
        <v>2.0000005732018801E-3</v>
      </c>
      <c r="N460" s="261">
        <v>1.5750004513964799E-2</v>
      </c>
      <c r="O460" s="261">
        <v>1.5750004513964799E-2</v>
      </c>
      <c r="P460" s="261">
        <v>5.1148227942109199E-3</v>
      </c>
    </row>
    <row r="461" spans="1:16" x14ac:dyDescent="0.25">
      <c r="A461" s="259">
        <v>2024</v>
      </c>
      <c r="B461" s="259">
        <v>2015</v>
      </c>
      <c r="C461" s="260" t="str">
        <f t="shared" si="6"/>
        <v>2024_2015</v>
      </c>
      <c r="D461" s="261">
        <v>4.0397437625814929E-2</v>
      </c>
      <c r="E461" s="261">
        <v>4.96969720765712E-2</v>
      </c>
      <c r="F461" s="261">
        <v>1.4534056020740999E-2</v>
      </c>
      <c r="G461" s="261">
        <v>7.1252827148302698E-3</v>
      </c>
      <c r="H461" s="261">
        <v>3.1392518207955897E-2</v>
      </c>
      <c r="I461" s="261">
        <v>2.70885473189315E-2</v>
      </c>
      <c r="J461" s="261">
        <v>4.67778840995914E-3</v>
      </c>
      <c r="K461" s="261">
        <v>1.6281836359031999E-3</v>
      </c>
      <c r="L461" s="261">
        <v>2.0000005732018801E-3</v>
      </c>
      <c r="M461" s="261">
        <v>2.0000005732018801E-3</v>
      </c>
      <c r="N461" s="261">
        <v>1.5750004513964799E-2</v>
      </c>
      <c r="O461" s="261">
        <v>1.5750004513964799E-2</v>
      </c>
      <c r="P461" s="261">
        <v>4.8892972444788399E-3</v>
      </c>
    </row>
    <row r="462" spans="1:16" x14ac:dyDescent="0.25">
      <c r="A462" s="259">
        <v>2024</v>
      </c>
      <c r="B462" s="259">
        <v>2016</v>
      </c>
      <c r="C462" s="260" t="str">
        <f t="shared" si="6"/>
        <v>2024_2016</v>
      </c>
      <c r="D462" s="261">
        <v>3.8822571458693819E-2</v>
      </c>
      <c r="E462" s="261">
        <v>4.7740070414096891E-2</v>
      </c>
      <c r="F462" s="261">
        <v>1.41395259821E-2</v>
      </c>
      <c r="G462" s="261">
        <v>6.8493007758525203E-3</v>
      </c>
      <c r="H462" s="261">
        <v>3.0978145852419699E-2</v>
      </c>
      <c r="I462" s="261">
        <v>2.5995752216962799E-2</v>
      </c>
      <c r="J462" s="261">
        <v>4.5038497163268501E-3</v>
      </c>
      <c r="K462" s="261">
        <v>1.8932928211753599E-3</v>
      </c>
      <c r="L462" s="261">
        <v>2.0000005732018801E-3</v>
      </c>
      <c r="M462" s="261">
        <v>2.0000005732018801E-3</v>
      </c>
      <c r="N462" s="261">
        <v>1.5750004513964799E-2</v>
      </c>
      <c r="O462" s="261">
        <v>1.5750004513964799E-2</v>
      </c>
      <c r="P462" s="261">
        <v>4.7074938149620302E-3</v>
      </c>
    </row>
    <row r="463" spans="1:16" x14ac:dyDescent="0.25">
      <c r="A463" s="259">
        <v>2024</v>
      </c>
      <c r="B463" s="259">
        <v>2017</v>
      </c>
      <c r="C463" s="260" t="str">
        <f t="shared" si="6"/>
        <v>2024_2017</v>
      </c>
      <c r="D463" s="261">
        <v>3.7593007308758621E-2</v>
      </c>
      <c r="E463" s="261">
        <v>4.5810434355022987E-2</v>
      </c>
      <c r="F463" s="261">
        <v>1.4424539747217E-2</v>
      </c>
      <c r="G463" s="261">
        <v>6.7891437480204E-3</v>
      </c>
      <c r="H463" s="261">
        <v>3.1467994483494299E-2</v>
      </c>
      <c r="I463" s="261">
        <v>2.5703981362192398E-2</v>
      </c>
      <c r="J463" s="261">
        <v>4.4158522254638998E-3</v>
      </c>
      <c r="K463" s="261">
        <v>2.05385047104523E-3</v>
      </c>
      <c r="L463" s="261">
        <v>2.0000005732018801E-3</v>
      </c>
      <c r="M463" s="261">
        <v>2.0000005732018801E-3</v>
      </c>
      <c r="N463" s="261">
        <v>1.5750004513964799E-2</v>
      </c>
      <c r="O463" s="261">
        <v>1.5750004513964799E-2</v>
      </c>
      <c r="P463" s="261">
        <v>4.6155174680453303E-3</v>
      </c>
    </row>
    <row r="464" spans="1:16" x14ac:dyDescent="0.25">
      <c r="A464" s="259">
        <v>2024</v>
      </c>
      <c r="B464" s="259">
        <v>2018</v>
      </c>
      <c r="C464" s="260" t="str">
        <f t="shared" si="6"/>
        <v>2024_2018</v>
      </c>
      <c r="D464" s="261">
        <v>3.5957315901619408E-2</v>
      </c>
      <c r="E464" s="261">
        <v>4.3802111811136649E-2</v>
      </c>
      <c r="F464" s="261">
        <v>1.3882179040895301E-2</v>
      </c>
      <c r="G464" s="261">
        <v>6.3969518451410497E-3</v>
      </c>
      <c r="H464" s="261">
        <v>3.0897632600685902E-2</v>
      </c>
      <c r="I464" s="261">
        <v>2.4440905013931001E-2</v>
      </c>
      <c r="J464" s="261">
        <v>4.2062066956013201E-3</v>
      </c>
      <c r="K464" s="261">
        <v>2.1395229222157201E-3</v>
      </c>
      <c r="L464" s="261">
        <v>2.0000005732018801E-3</v>
      </c>
      <c r="M464" s="261">
        <v>2.0000005732018801E-3</v>
      </c>
      <c r="N464" s="261">
        <v>1.5750004513964799E-2</v>
      </c>
      <c r="O464" s="261">
        <v>1.5750004513964799E-2</v>
      </c>
      <c r="P464" s="261">
        <v>4.3963926976106297E-3</v>
      </c>
    </row>
    <row r="465" spans="1:16" x14ac:dyDescent="0.25">
      <c r="A465" s="259">
        <v>2024</v>
      </c>
      <c r="B465" s="259">
        <v>2019</v>
      </c>
      <c r="C465" s="260" t="str">
        <f t="shared" si="6"/>
        <v>2024_2019</v>
      </c>
      <c r="D465" s="261">
        <v>3.4324737493618009E-2</v>
      </c>
      <c r="E465" s="261">
        <v>4.1797014320889996E-2</v>
      </c>
      <c r="F465" s="261">
        <v>1.3316477718466601E-2</v>
      </c>
      <c r="G465" s="261">
        <v>5.6466567900489402E-3</v>
      </c>
      <c r="H465" s="261">
        <v>3.0303582484046299E-2</v>
      </c>
      <c r="I465" s="261">
        <v>2.1837116941206301E-2</v>
      </c>
      <c r="J465" s="261">
        <v>3.9858255629051801E-3</v>
      </c>
      <c r="K465" s="261">
        <v>2.0215030413877999E-3</v>
      </c>
      <c r="L465" s="261">
        <v>2.0000005732018801E-3</v>
      </c>
      <c r="M465" s="261">
        <v>2.0000005732018801E-3</v>
      </c>
      <c r="N465" s="261">
        <v>1.5750004513964799E-2</v>
      </c>
      <c r="O465" s="261">
        <v>1.5750004513964799E-2</v>
      </c>
      <c r="P465" s="261">
        <v>4.1660469080207598E-3</v>
      </c>
    </row>
    <row r="466" spans="1:16" x14ac:dyDescent="0.25">
      <c r="A466" s="259">
        <v>2024</v>
      </c>
      <c r="B466" s="259">
        <v>2020</v>
      </c>
      <c r="C466" s="260" t="str">
        <f t="shared" si="6"/>
        <v>2024_2020</v>
      </c>
      <c r="D466" s="261">
        <v>3.2692499005955583E-2</v>
      </c>
      <c r="E466" s="261">
        <v>3.9792915912039914E-2</v>
      </c>
      <c r="F466" s="261">
        <v>1.2723990765175301E-2</v>
      </c>
      <c r="G466" s="261">
        <v>4.7732497657328402E-3</v>
      </c>
      <c r="H466" s="261">
        <v>2.9681338451205401E-2</v>
      </c>
      <c r="I466" s="261">
        <v>1.9100601926322101E-2</v>
      </c>
      <c r="J466" s="261">
        <v>3.7541974595547002E-3</v>
      </c>
      <c r="K466" s="261">
        <v>1.4508935854631599E-3</v>
      </c>
      <c r="L466" s="261">
        <v>2.0000005732018801E-3</v>
      </c>
      <c r="M466" s="261">
        <v>2.0000005732018801E-3</v>
      </c>
      <c r="N466" s="261">
        <v>1.5750004513964799E-2</v>
      </c>
      <c r="O466" s="261">
        <v>1.5750004513964799E-2</v>
      </c>
      <c r="P466" s="261">
        <v>3.9239456096712604E-3</v>
      </c>
    </row>
    <row r="467" spans="1:16" x14ac:dyDescent="0.25">
      <c r="A467" s="259">
        <v>2024</v>
      </c>
      <c r="B467" s="259">
        <v>2021</v>
      </c>
      <c r="C467" s="260" t="str">
        <f t="shared" si="6"/>
        <v>2024_2021</v>
      </c>
      <c r="D467" s="261">
        <v>3.1065778408120186E-2</v>
      </c>
      <c r="E467" s="261">
        <v>3.7795035605833097E-2</v>
      </c>
      <c r="F467" s="261">
        <v>4.1346447695784798E-3</v>
      </c>
      <c r="G467" s="261">
        <v>4.1154263744177704E-3</v>
      </c>
      <c r="H467" s="261">
        <v>7.3302531273153797E-3</v>
      </c>
      <c r="I467" s="261">
        <v>1.7145448997920001E-2</v>
      </c>
      <c r="J467" s="261">
        <v>5.8541652293334502E-4</v>
      </c>
      <c r="K467" s="261">
        <v>9.0227549270751998E-4</v>
      </c>
      <c r="L467" s="261">
        <v>2.0000005732018801E-3</v>
      </c>
      <c r="M467" s="261">
        <v>2.0000005732018801E-3</v>
      </c>
      <c r="N467" s="261">
        <v>1.5750004513964799E-2</v>
      </c>
      <c r="O467" s="261">
        <v>1.5750004513964799E-2</v>
      </c>
      <c r="P467" s="261">
        <v>6.1188646035304395E-4</v>
      </c>
    </row>
    <row r="468" spans="1:16" x14ac:dyDescent="0.25">
      <c r="A468" s="259">
        <v>2024</v>
      </c>
      <c r="B468" s="259">
        <v>2022</v>
      </c>
      <c r="C468" s="260" t="str">
        <f t="shared" si="6"/>
        <v>2024_2022</v>
      </c>
      <c r="D468" s="261">
        <v>2.9893127935938034E-2</v>
      </c>
      <c r="E468" s="261">
        <v>3.634456730064773E-2</v>
      </c>
      <c r="F468" s="261">
        <v>3.77030455915911E-3</v>
      </c>
      <c r="G468" s="261">
        <v>3.3833064360428099E-3</v>
      </c>
      <c r="H468" s="261">
        <v>6.8360380683607502E-3</v>
      </c>
      <c r="I468" s="261">
        <v>1.48167557389967E-2</v>
      </c>
      <c r="J468" s="261">
        <v>5.4351370876127398E-4</v>
      </c>
      <c r="K468" s="261">
        <v>9.0407833589110096E-4</v>
      </c>
      <c r="L468" s="261">
        <v>2.0000005732018801E-3</v>
      </c>
      <c r="M468" s="261">
        <v>2.0000005732018801E-3</v>
      </c>
      <c r="N468" s="261">
        <v>1.5750004513964799E-2</v>
      </c>
      <c r="O468" s="261">
        <v>1.5750004513964799E-2</v>
      </c>
      <c r="P468" s="261">
        <v>5.6808898686509595E-4</v>
      </c>
    </row>
    <row r="469" spans="1:16" x14ac:dyDescent="0.25">
      <c r="A469" s="259">
        <v>2024</v>
      </c>
      <c r="B469" s="259">
        <v>2023</v>
      </c>
      <c r="C469" s="260" t="str">
        <f t="shared" si="6"/>
        <v>2024_2023</v>
      </c>
      <c r="D469" s="261">
        <v>2.8714193172142931E-2</v>
      </c>
      <c r="E469" s="261">
        <v>3.4889197869130695E-2</v>
      </c>
      <c r="F469" s="261">
        <v>3.3828539251095002E-3</v>
      </c>
      <c r="G469" s="261">
        <v>2.8158176308574201E-3</v>
      </c>
      <c r="H469" s="261">
        <v>6.3142257772979098E-3</v>
      </c>
      <c r="I469" s="261">
        <v>1.3155928738315101E-2</v>
      </c>
      <c r="J469" s="261">
        <v>4.9945148851646495E-4</v>
      </c>
      <c r="K469" s="261">
        <v>9.0547295585464396E-4</v>
      </c>
      <c r="L469" s="261">
        <v>2.0000005732018801E-3</v>
      </c>
      <c r="M469" s="261">
        <v>2.0000005732018801E-3</v>
      </c>
      <c r="N469" s="261">
        <v>1.5750004513964799E-2</v>
      </c>
      <c r="O469" s="261">
        <v>1.5750004513964799E-2</v>
      </c>
      <c r="P469" s="261">
        <v>5.2203446854402302E-4</v>
      </c>
    </row>
    <row r="470" spans="1:16" x14ac:dyDescent="0.25">
      <c r="A470" s="259">
        <v>2024</v>
      </c>
      <c r="B470" s="259">
        <v>2024</v>
      </c>
      <c r="C470" s="260" t="str">
        <f t="shared" ref="C470:C533" si="7">CONCATENATE(A470,"_",B470)</f>
        <v>2024_2024</v>
      </c>
      <c r="D470" s="261">
        <v>2.7569675069803561E-2</v>
      </c>
      <c r="E470" s="261">
        <v>3.3454979427579648E-2</v>
      </c>
      <c r="F470" s="261">
        <v>2.99413355059554E-3</v>
      </c>
      <c r="G470" s="261">
        <v>2.3156090147261098E-3</v>
      </c>
      <c r="H470" s="261">
        <v>5.7867167576594698E-3</v>
      </c>
      <c r="I470" s="261">
        <v>1.1678449789380501E-2</v>
      </c>
      <c r="J470" s="261">
        <v>4.5438771559338598E-4</v>
      </c>
      <c r="K470" s="261">
        <v>9.0985693846546605E-4</v>
      </c>
      <c r="L470" s="261">
        <v>2.0000005732018801E-3</v>
      </c>
      <c r="M470" s="261">
        <v>2.0000005732018801E-3</v>
      </c>
      <c r="N470" s="261">
        <v>1.5750004513964799E-2</v>
      </c>
      <c r="O470" s="261">
        <v>1.5750004513964799E-2</v>
      </c>
      <c r="P470" s="261">
        <v>4.74933111776893E-4</v>
      </c>
    </row>
    <row r="471" spans="1:16" x14ac:dyDescent="0.25">
      <c r="A471" s="259">
        <v>2025</v>
      </c>
      <c r="B471" s="259">
        <v>1981</v>
      </c>
      <c r="C471" s="260" t="str">
        <f t="shared" si="7"/>
        <v>2025_1981</v>
      </c>
      <c r="D471" s="261">
        <v>5.9819260711151657E-2</v>
      </c>
      <c r="E471" s="261">
        <v>8.1892670227281944E-2</v>
      </c>
      <c r="F471" s="261">
        <v>0.36586229527394498</v>
      </c>
      <c r="G471" s="261">
        <v>1.5269831124039499</v>
      </c>
      <c r="H471" s="261">
        <v>1.71257870177534</v>
      </c>
      <c r="I471" s="261">
        <v>2.9781044218081698</v>
      </c>
      <c r="J471" s="261">
        <v>0.29315652263946501</v>
      </c>
      <c r="K471" s="261">
        <v>2.0723695445621301E-2</v>
      </c>
      <c r="L471" s="261">
        <v>2.0000005732018801E-3</v>
      </c>
      <c r="M471" s="261">
        <v>2.0000005732018801E-3</v>
      </c>
      <c r="N471" s="261">
        <v>1.5750004513964799E-2</v>
      </c>
      <c r="O471" s="261">
        <v>1.5750004513964799E-2</v>
      </c>
      <c r="P471" s="261">
        <v>0.30641175973041901</v>
      </c>
    </row>
    <row r="472" spans="1:16" x14ac:dyDescent="0.25">
      <c r="A472" s="259">
        <v>2025</v>
      </c>
      <c r="B472" s="259">
        <v>1982</v>
      </c>
      <c r="C472" s="260" t="str">
        <f t="shared" si="7"/>
        <v>2025_1982</v>
      </c>
      <c r="D472" s="261">
        <v>5.74453892522271E-2</v>
      </c>
      <c r="E472" s="261">
        <v>8.1610749340317423E-2</v>
      </c>
      <c r="F472" s="261">
        <v>0.34413535746219898</v>
      </c>
      <c r="G472" s="261">
        <v>1.4745968934221201</v>
      </c>
      <c r="H472" s="261">
        <v>1.7880678738117799</v>
      </c>
      <c r="I472" s="261">
        <v>2.9813666240842198</v>
      </c>
      <c r="J472" s="261">
        <v>0.275747257954985</v>
      </c>
      <c r="K472" s="261">
        <v>2.0543546721477599E-2</v>
      </c>
      <c r="L472" s="261">
        <v>2.0000005732018801E-3</v>
      </c>
      <c r="M472" s="261">
        <v>2.0000005732018801E-3</v>
      </c>
      <c r="N472" s="261">
        <v>1.5750004513964799E-2</v>
      </c>
      <c r="O472" s="261">
        <v>1.5750004513964799E-2</v>
      </c>
      <c r="P472" s="261">
        <v>0.288215325349374</v>
      </c>
    </row>
    <row r="473" spans="1:16" x14ac:dyDescent="0.25">
      <c r="A473" s="259">
        <v>2025</v>
      </c>
      <c r="B473" s="259">
        <v>1983</v>
      </c>
      <c r="C473" s="260" t="str">
        <f t="shared" si="7"/>
        <v>2025_1983</v>
      </c>
      <c r="D473" s="261">
        <v>5.6611591070743782E-2</v>
      </c>
      <c r="E473" s="261">
        <v>8.031125743882829E-2</v>
      </c>
      <c r="F473" s="261">
        <v>0.19951655359790499</v>
      </c>
      <c r="G473" s="261">
        <v>1.1438851223046</v>
      </c>
      <c r="H473" s="261">
        <v>1.5312168374447599</v>
      </c>
      <c r="I473" s="261">
        <v>2.25037753620146</v>
      </c>
      <c r="J473" s="261">
        <v>0.25171059480178298</v>
      </c>
      <c r="K473" s="261">
        <v>1.9449709338522098E-2</v>
      </c>
      <c r="L473" s="261">
        <v>2.0000005732018801E-3</v>
      </c>
      <c r="M473" s="261">
        <v>2.0000005732018801E-3</v>
      </c>
      <c r="N473" s="261">
        <v>1.5750004513964799E-2</v>
      </c>
      <c r="O473" s="261">
        <v>1.5750004513964799E-2</v>
      </c>
      <c r="P473" s="261">
        <v>0.26309183094949801</v>
      </c>
    </row>
    <row r="474" spans="1:16" x14ac:dyDescent="0.25">
      <c r="A474" s="259">
        <v>2025</v>
      </c>
      <c r="B474" s="259">
        <v>1984</v>
      </c>
      <c r="C474" s="260" t="str">
        <f t="shared" si="7"/>
        <v>2025_1984</v>
      </c>
      <c r="D474" s="261">
        <v>5.1622291710951132E-2</v>
      </c>
      <c r="E474" s="261">
        <v>8.1996617967428617E-2</v>
      </c>
      <c r="F474" s="261">
        <v>0.34219543777672401</v>
      </c>
      <c r="G474" s="261">
        <v>1.1920473973378101</v>
      </c>
      <c r="H474" s="261">
        <v>1.2990128129421401</v>
      </c>
      <c r="I474" s="261">
        <v>3.0915023304584701</v>
      </c>
      <c r="J474" s="261">
        <v>0.21213657089030799</v>
      </c>
      <c r="K474" s="261">
        <v>2.04073685730814E-2</v>
      </c>
      <c r="L474" s="261">
        <v>2.0000005732018801E-3</v>
      </c>
      <c r="M474" s="261">
        <v>2.0000005732018801E-3</v>
      </c>
      <c r="N474" s="261">
        <v>1.5750004513964799E-2</v>
      </c>
      <c r="O474" s="261">
        <v>1.5750004513964799E-2</v>
      </c>
      <c r="P474" s="261">
        <v>0.221728445283877</v>
      </c>
    </row>
    <row r="475" spans="1:16" x14ac:dyDescent="0.25">
      <c r="A475" s="259">
        <v>2025</v>
      </c>
      <c r="B475" s="259">
        <v>1985</v>
      </c>
      <c r="C475" s="260" t="str">
        <f t="shared" si="7"/>
        <v>2025_1985</v>
      </c>
      <c r="D475" s="261">
        <v>5.1297874132818604E-2</v>
      </c>
      <c r="E475" s="261">
        <v>7.6349811453568228E-2</v>
      </c>
      <c r="F475" s="261">
        <v>0.33895061510048402</v>
      </c>
      <c r="G475" s="261">
        <v>0.523600826244775</v>
      </c>
      <c r="H475" s="261">
        <v>1.3027351051238301</v>
      </c>
      <c r="I475" s="261">
        <v>2.0507851688493401</v>
      </c>
      <c r="J475" s="261">
        <v>0.210125014102302</v>
      </c>
      <c r="K475" s="261">
        <v>1.8275211753680201E-2</v>
      </c>
      <c r="L475" s="261">
        <v>2.0000005732018801E-3</v>
      </c>
      <c r="M475" s="261">
        <v>2.0000005732018801E-3</v>
      </c>
      <c r="N475" s="261">
        <v>1.5750004513964799E-2</v>
      </c>
      <c r="O475" s="261">
        <v>1.5750004513964799E-2</v>
      </c>
      <c r="P475" s="261">
        <v>0.219625934824067</v>
      </c>
    </row>
    <row r="476" spans="1:16" x14ac:dyDescent="0.25">
      <c r="A476" s="259">
        <v>2025</v>
      </c>
      <c r="B476" s="259">
        <v>1986</v>
      </c>
      <c r="C476" s="260" t="str">
        <f t="shared" si="7"/>
        <v>2025_1986</v>
      </c>
      <c r="D476" s="261">
        <v>5.1569848194314254E-2</v>
      </c>
      <c r="E476" s="261">
        <v>7.0497571473040227E-2</v>
      </c>
      <c r="F476" s="261">
        <v>0.34170743586913499</v>
      </c>
      <c r="G476" s="261">
        <v>0.52672459675963501</v>
      </c>
      <c r="H476" s="261">
        <v>1.2930965236901399</v>
      </c>
      <c r="I476" s="261">
        <v>2.02176130972579</v>
      </c>
      <c r="J476" s="261">
        <v>0.21183404479020501</v>
      </c>
      <c r="K476" s="261">
        <v>1.83916739544898E-2</v>
      </c>
      <c r="L476" s="261">
        <v>2.0000005732018801E-3</v>
      </c>
      <c r="M476" s="261">
        <v>2.0000005732018801E-3</v>
      </c>
      <c r="N476" s="261">
        <v>1.5750004513964799E-2</v>
      </c>
      <c r="O476" s="261">
        <v>1.5750004513964799E-2</v>
      </c>
      <c r="P476" s="261">
        <v>0.22141224029596601</v>
      </c>
    </row>
    <row r="477" spans="1:16" x14ac:dyDescent="0.25">
      <c r="A477" s="259">
        <v>2025</v>
      </c>
      <c r="B477" s="259">
        <v>1987</v>
      </c>
      <c r="C477" s="260" t="str">
        <f t="shared" si="7"/>
        <v>2025_1987</v>
      </c>
      <c r="D477" s="261">
        <v>5.1552864979836924E-2</v>
      </c>
      <c r="E477" s="261">
        <v>7.0399188070904867E-2</v>
      </c>
      <c r="F477" s="261">
        <v>0.34182396690074401</v>
      </c>
      <c r="G477" s="261">
        <v>0.53237534165510103</v>
      </c>
      <c r="H477" s="261">
        <v>1.28152906999768</v>
      </c>
      <c r="I477" s="261">
        <v>1.98649675633468</v>
      </c>
      <c r="J477" s="261">
        <v>0.21190628565235201</v>
      </c>
      <c r="K477" s="261">
        <v>1.8560651162897301E-2</v>
      </c>
      <c r="L477" s="261">
        <v>2.0000005732018801E-3</v>
      </c>
      <c r="M477" s="261">
        <v>2.0000005732018801E-3</v>
      </c>
      <c r="N477" s="261">
        <v>1.5750004513964799E-2</v>
      </c>
      <c r="O477" s="261">
        <v>1.5750004513964799E-2</v>
      </c>
      <c r="P477" s="261">
        <v>0.22148774756933601</v>
      </c>
    </row>
    <row r="478" spans="1:16" x14ac:dyDescent="0.25">
      <c r="A478" s="259">
        <v>2025</v>
      </c>
      <c r="B478" s="259">
        <v>1988</v>
      </c>
      <c r="C478" s="260" t="str">
        <f t="shared" si="7"/>
        <v>2025_1988</v>
      </c>
      <c r="D478" s="261">
        <v>5.2273085378788789E-2</v>
      </c>
      <c r="E478" s="261">
        <v>7.0441195712436094E-2</v>
      </c>
      <c r="F478" s="261">
        <v>0.34991107676612099</v>
      </c>
      <c r="G478" s="261">
        <v>0.52892345112194605</v>
      </c>
      <c r="H478" s="261">
        <v>1.26773391302785</v>
      </c>
      <c r="I478" s="261">
        <v>2.00496787253826</v>
      </c>
      <c r="J478" s="261">
        <v>0.21691971238416499</v>
      </c>
      <c r="K478" s="261">
        <v>1.8422680162148899E-2</v>
      </c>
      <c r="L478" s="261">
        <v>2.0000005732018801E-3</v>
      </c>
      <c r="M478" s="261">
        <v>2.0000005732018801E-3</v>
      </c>
      <c r="N478" s="261">
        <v>1.5750004513964799E-2</v>
      </c>
      <c r="O478" s="261">
        <v>1.5750004513964799E-2</v>
      </c>
      <c r="P478" s="261">
        <v>0.226727859211209</v>
      </c>
    </row>
    <row r="479" spans="1:16" x14ac:dyDescent="0.25">
      <c r="A479" s="259">
        <v>2025</v>
      </c>
      <c r="B479" s="259">
        <v>1989</v>
      </c>
      <c r="C479" s="260" t="str">
        <f t="shared" si="7"/>
        <v>2025_1989</v>
      </c>
      <c r="D479" s="261">
        <v>5.1010157485629794E-2</v>
      </c>
      <c r="E479" s="261">
        <v>7.0567738016898862E-2</v>
      </c>
      <c r="F479" s="261">
        <v>0.33659853026605802</v>
      </c>
      <c r="G479" s="261">
        <v>0.53505715341361804</v>
      </c>
      <c r="H479" s="261">
        <v>1.29631292078744</v>
      </c>
      <c r="I479" s="261">
        <v>2.02433084483987</v>
      </c>
      <c r="J479" s="261">
        <v>0.208666890597032</v>
      </c>
      <c r="K479" s="261">
        <v>1.8383022758337801E-2</v>
      </c>
      <c r="L479" s="261">
        <v>2.0000005732018801E-3</v>
      </c>
      <c r="M479" s="261">
        <v>2.0000005732018801E-3</v>
      </c>
      <c r="N479" s="261">
        <v>1.5750004513964799E-2</v>
      </c>
      <c r="O479" s="261">
        <v>1.5750004513964799E-2</v>
      </c>
      <c r="P479" s="261">
        <v>0.21810188144421699</v>
      </c>
    </row>
    <row r="480" spans="1:16" x14ac:dyDescent="0.25">
      <c r="A480" s="259">
        <v>2025</v>
      </c>
      <c r="B480" s="259">
        <v>1990</v>
      </c>
      <c r="C480" s="260" t="str">
        <f t="shared" si="7"/>
        <v>2025_1990</v>
      </c>
      <c r="D480" s="261">
        <v>5.2121974237873778E-2</v>
      </c>
      <c r="E480" s="261">
        <v>7.0408991145068267E-2</v>
      </c>
      <c r="F480" s="261">
        <v>0.34679779668569799</v>
      </c>
      <c r="G480" s="261">
        <v>0.53003585644135198</v>
      </c>
      <c r="H480" s="261">
        <v>1.28374168953859</v>
      </c>
      <c r="I480" s="261">
        <v>1.98692004975661</v>
      </c>
      <c r="J480" s="261">
        <v>0.21498970254892899</v>
      </c>
      <c r="K480" s="261">
        <v>1.8420997556502401E-2</v>
      </c>
      <c r="L480" s="261">
        <v>2.0000005732018801E-3</v>
      </c>
      <c r="M480" s="261">
        <v>2.0000005732018801E-3</v>
      </c>
      <c r="N480" s="261">
        <v>1.5750004513964799E-2</v>
      </c>
      <c r="O480" s="261">
        <v>1.5750004513964799E-2</v>
      </c>
      <c r="P480" s="261">
        <v>0.22471058289551599</v>
      </c>
    </row>
    <row r="481" spans="1:16" x14ac:dyDescent="0.25">
      <c r="A481" s="259">
        <v>2025</v>
      </c>
      <c r="B481" s="259">
        <v>1991</v>
      </c>
      <c r="C481" s="260" t="str">
        <f t="shared" si="7"/>
        <v>2025_1991</v>
      </c>
      <c r="D481" s="261">
        <v>5.1337358342551639E-2</v>
      </c>
      <c r="E481" s="261">
        <v>7.0355480386239455E-2</v>
      </c>
      <c r="F481" s="261">
        <v>0.33956103573146901</v>
      </c>
      <c r="G481" s="261">
        <v>0.52853359231482799</v>
      </c>
      <c r="H481" s="261">
        <v>1.30299332286428</v>
      </c>
      <c r="I481" s="261">
        <v>1.99060632601188</v>
      </c>
      <c r="J481" s="261">
        <v>0.210503431010193</v>
      </c>
      <c r="K481" s="261">
        <v>1.0276963884885099E-2</v>
      </c>
      <c r="L481" s="261">
        <v>2.0000005732018801E-3</v>
      </c>
      <c r="M481" s="261">
        <v>2.0000005732018801E-3</v>
      </c>
      <c r="N481" s="261">
        <v>1.5750004513964799E-2</v>
      </c>
      <c r="O481" s="261">
        <v>1.5750004513964799E-2</v>
      </c>
      <c r="P481" s="261">
        <v>0.22002146206533299</v>
      </c>
    </row>
    <row r="482" spans="1:16" x14ac:dyDescent="0.25">
      <c r="A482" s="259">
        <v>2025</v>
      </c>
      <c r="B482" s="259">
        <v>1992</v>
      </c>
      <c r="C482" s="260" t="str">
        <f t="shared" si="7"/>
        <v>2025_1992</v>
      </c>
      <c r="D482" s="261">
        <v>5.0920999911773186E-2</v>
      </c>
      <c r="E482" s="261">
        <v>7.031010323867809E-2</v>
      </c>
      <c r="F482" s="261">
        <v>0.33605379372848498</v>
      </c>
      <c r="G482" s="261">
        <v>0.53044578953212596</v>
      </c>
      <c r="H482" s="261">
        <v>1.3059189316728199</v>
      </c>
      <c r="I482" s="261">
        <v>1.9769262112774799</v>
      </c>
      <c r="J482" s="261">
        <v>0.208329193105008</v>
      </c>
      <c r="K482" s="261">
        <v>1.0305327207242801E-2</v>
      </c>
      <c r="L482" s="261">
        <v>2.0000005732018801E-3</v>
      </c>
      <c r="M482" s="261">
        <v>2.0000005732018801E-3</v>
      </c>
      <c r="N482" s="261">
        <v>1.5750004513964799E-2</v>
      </c>
      <c r="O482" s="261">
        <v>1.5750004513964799E-2</v>
      </c>
      <c r="P482" s="261">
        <v>0.21774891477011399</v>
      </c>
    </row>
    <row r="483" spans="1:16" x14ac:dyDescent="0.25">
      <c r="A483" s="259">
        <v>2025</v>
      </c>
      <c r="B483" s="259">
        <v>1993</v>
      </c>
      <c r="C483" s="260" t="str">
        <f t="shared" si="7"/>
        <v>2025_1993</v>
      </c>
      <c r="D483" s="261">
        <v>4.6762778947937171E-2</v>
      </c>
      <c r="E483" s="261">
        <v>6.0583453880317668E-2</v>
      </c>
      <c r="F483" s="261">
        <v>8.9187782377449398E-2</v>
      </c>
      <c r="G483" s="261">
        <v>0.53752349645167896</v>
      </c>
      <c r="H483" s="261">
        <v>1.72362952481413</v>
      </c>
      <c r="I483" s="261">
        <v>1.9530127347775601</v>
      </c>
      <c r="J483" s="261">
        <v>5.2241213864305899E-2</v>
      </c>
      <c r="K483" s="261">
        <v>1.0438379606653E-2</v>
      </c>
      <c r="L483" s="261">
        <v>2.0000005732018801E-3</v>
      </c>
      <c r="M483" s="261">
        <v>2.0000005732018801E-3</v>
      </c>
      <c r="N483" s="261">
        <v>1.5750004513964799E-2</v>
      </c>
      <c r="O483" s="261">
        <v>1.5750004513964799E-2</v>
      </c>
      <c r="P483" s="261">
        <v>5.4603329738296597E-2</v>
      </c>
    </row>
    <row r="484" spans="1:16" x14ac:dyDescent="0.25">
      <c r="A484" s="259">
        <v>2025</v>
      </c>
      <c r="B484" s="259">
        <v>1994</v>
      </c>
      <c r="C484" s="260" t="str">
        <f t="shared" si="7"/>
        <v>2025_1994</v>
      </c>
      <c r="D484" s="261">
        <v>4.6390522326285204E-2</v>
      </c>
      <c r="E484" s="261">
        <v>6.0515025854014796E-2</v>
      </c>
      <c r="F484" s="261">
        <v>8.8086437694468098E-2</v>
      </c>
      <c r="G484" s="261">
        <v>0.53734034481946202</v>
      </c>
      <c r="H484" s="261">
        <v>1.72370967914135</v>
      </c>
      <c r="I484" s="261">
        <v>1.94351909515815</v>
      </c>
      <c r="J484" s="261">
        <v>5.1596107756852201E-2</v>
      </c>
      <c r="K484" s="261">
        <v>1.04258127934562E-2</v>
      </c>
      <c r="L484" s="261">
        <v>2.0000005732018801E-3</v>
      </c>
      <c r="M484" s="261">
        <v>2.0000005732018801E-3</v>
      </c>
      <c r="N484" s="261">
        <v>1.5750004513964799E-2</v>
      </c>
      <c r="O484" s="261">
        <v>1.5750004513964799E-2</v>
      </c>
      <c r="P484" s="261">
        <v>5.3929054795279797E-2</v>
      </c>
    </row>
    <row r="485" spans="1:16" x14ac:dyDescent="0.25">
      <c r="A485" s="259">
        <v>2025</v>
      </c>
      <c r="B485" s="259">
        <v>1995</v>
      </c>
      <c r="C485" s="260" t="str">
        <f t="shared" si="7"/>
        <v>2025_1995</v>
      </c>
      <c r="D485" s="261">
        <v>4.6612407599375072E-2</v>
      </c>
      <c r="E485" s="261">
        <v>5.978864884821003E-2</v>
      </c>
      <c r="F485" s="261">
        <v>8.8734187525529501E-2</v>
      </c>
      <c r="G485" s="261">
        <v>0.44283457602971099</v>
      </c>
      <c r="H485" s="261">
        <v>1.71753019815105</v>
      </c>
      <c r="I485" s="261">
        <v>1.6718157825965601</v>
      </c>
      <c r="J485" s="261">
        <v>5.1975523373576901E-2</v>
      </c>
      <c r="K485" s="261">
        <v>1.04278791929827E-2</v>
      </c>
      <c r="L485" s="261">
        <v>2.0000005732018801E-3</v>
      </c>
      <c r="M485" s="261">
        <v>2.0000005732018801E-3</v>
      </c>
      <c r="N485" s="261">
        <v>1.5750004513964799E-2</v>
      </c>
      <c r="O485" s="261">
        <v>1.5750004513964799E-2</v>
      </c>
      <c r="P485" s="261">
        <v>5.4325625902561001E-2</v>
      </c>
    </row>
    <row r="486" spans="1:16" x14ac:dyDescent="0.25">
      <c r="A486" s="259">
        <v>2025</v>
      </c>
      <c r="B486" s="259">
        <v>1996</v>
      </c>
      <c r="C486" s="260" t="str">
        <f t="shared" si="7"/>
        <v>2025_1996</v>
      </c>
      <c r="D486" s="261">
        <v>4.6254252081740804E-2</v>
      </c>
      <c r="E486" s="261">
        <v>5.8652609807454792E-2</v>
      </c>
      <c r="F486" s="261">
        <v>8.7734445735515296E-2</v>
      </c>
      <c r="G486" s="261">
        <v>0.176473123413182</v>
      </c>
      <c r="H486" s="261">
        <v>1.7227282380309601</v>
      </c>
      <c r="I486" s="261">
        <v>1.2184255800508299</v>
      </c>
      <c r="J486" s="261">
        <v>5.1389930557285302E-2</v>
      </c>
      <c r="K486" s="261">
        <v>2.9760492294383599E-3</v>
      </c>
      <c r="L486" s="261">
        <v>2.0000005732018801E-3</v>
      </c>
      <c r="M486" s="261">
        <v>2.0000005732018801E-3</v>
      </c>
      <c r="N486" s="261">
        <v>1.5750004513964799E-2</v>
      </c>
      <c r="O486" s="261">
        <v>1.5750004513964799E-2</v>
      </c>
      <c r="P486" s="261">
        <v>5.3713555177646297E-2</v>
      </c>
    </row>
    <row r="487" spans="1:16" x14ac:dyDescent="0.25">
      <c r="A487" s="259">
        <v>2025</v>
      </c>
      <c r="B487" s="259">
        <v>1997</v>
      </c>
      <c r="C487" s="260" t="str">
        <f t="shared" si="7"/>
        <v>2025_1997</v>
      </c>
      <c r="D487" s="261">
        <v>4.6564632060132803E-2</v>
      </c>
      <c r="E487" s="261">
        <v>5.864753641960397E-2</v>
      </c>
      <c r="F487" s="261">
        <v>8.8696903243132202E-2</v>
      </c>
      <c r="G487" s="261">
        <v>0.17624217978836501</v>
      </c>
      <c r="H487" s="261">
        <v>1.7159113992583099</v>
      </c>
      <c r="I487" s="261">
        <v>1.21837577564525</v>
      </c>
      <c r="J487" s="261">
        <v>5.1953684326584398E-2</v>
      </c>
      <c r="K487" s="261">
        <v>2.9818647442786199E-3</v>
      </c>
      <c r="L487" s="261">
        <v>2.0000005732018801E-3</v>
      </c>
      <c r="M487" s="261">
        <v>2.0000005732018801E-3</v>
      </c>
      <c r="N487" s="261">
        <v>1.5750004513964799E-2</v>
      </c>
      <c r="O487" s="261">
        <v>1.5750004513964799E-2</v>
      </c>
      <c r="P487" s="261">
        <v>5.4302799390772802E-2</v>
      </c>
    </row>
    <row r="488" spans="1:16" x14ac:dyDescent="0.25">
      <c r="A488" s="259">
        <v>2025</v>
      </c>
      <c r="B488" s="259">
        <v>1998</v>
      </c>
      <c r="C488" s="260" t="str">
        <f t="shared" si="7"/>
        <v>2025_1998</v>
      </c>
      <c r="D488" s="261">
        <v>4.6114048946356408E-2</v>
      </c>
      <c r="E488" s="261">
        <v>5.859661538775339E-2</v>
      </c>
      <c r="F488" s="261">
        <v>8.7675233943747599E-2</v>
      </c>
      <c r="G488" s="261">
        <v>0.154434224029143</v>
      </c>
      <c r="H488" s="261">
        <v>1.7214461555245</v>
      </c>
      <c r="I488" s="261">
        <v>1.0212009509920099</v>
      </c>
      <c r="J488" s="261">
        <v>5.1355247601900897E-2</v>
      </c>
      <c r="K488" s="261">
        <v>2.9983668474014799E-3</v>
      </c>
      <c r="L488" s="261">
        <v>2.0000005732018801E-3</v>
      </c>
      <c r="M488" s="261">
        <v>2.0000005732018801E-3</v>
      </c>
      <c r="N488" s="261">
        <v>1.5750004513964799E-2</v>
      </c>
      <c r="O488" s="261">
        <v>1.5750004513964799E-2</v>
      </c>
      <c r="P488" s="261">
        <v>5.3677304012922797E-2</v>
      </c>
    </row>
    <row r="489" spans="1:16" x14ac:dyDescent="0.25">
      <c r="A489" s="259">
        <v>2025</v>
      </c>
      <c r="B489" s="259">
        <v>1999</v>
      </c>
      <c r="C489" s="260" t="str">
        <f t="shared" si="7"/>
        <v>2025_1999</v>
      </c>
      <c r="D489" s="261">
        <v>4.6760659052414291E-2</v>
      </c>
      <c r="E489" s="261">
        <v>5.8529914578194807E-2</v>
      </c>
      <c r="F489" s="261">
        <v>8.9552036741874994E-2</v>
      </c>
      <c r="G489" s="261">
        <v>0.135995479280898</v>
      </c>
      <c r="H489" s="261">
        <v>1.70684810100286</v>
      </c>
      <c r="I489" s="261">
        <v>0.84003702241377698</v>
      </c>
      <c r="J489" s="261">
        <v>5.2454573695055302E-2</v>
      </c>
      <c r="K489" s="261">
        <v>3.0142904811718101E-3</v>
      </c>
      <c r="L489" s="261">
        <v>2.0000005732018801E-3</v>
      </c>
      <c r="M489" s="261">
        <v>2.0000005732018801E-3</v>
      </c>
      <c r="N489" s="261">
        <v>1.5750004513964799E-2</v>
      </c>
      <c r="O489" s="261">
        <v>1.5750004513964799E-2</v>
      </c>
      <c r="P489" s="261">
        <v>5.48263367538223E-2</v>
      </c>
    </row>
    <row r="490" spans="1:16" x14ac:dyDescent="0.25">
      <c r="A490" s="259">
        <v>2025</v>
      </c>
      <c r="B490" s="259">
        <v>2000</v>
      </c>
      <c r="C490" s="260" t="str">
        <f t="shared" si="7"/>
        <v>2025_2000</v>
      </c>
      <c r="D490" s="261">
        <v>4.6192384676303017E-2</v>
      </c>
      <c r="E490" s="261">
        <v>6.5313137842486949E-2</v>
      </c>
      <c r="F490" s="261">
        <v>8.7787722728057405E-2</v>
      </c>
      <c r="G490" s="261">
        <v>0.117383271741293</v>
      </c>
      <c r="H490" s="261">
        <v>1.7185697971293199</v>
      </c>
      <c r="I490" s="261">
        <v>0.66094143552387996</v>
      </c>
      <c r="J490" s="261">
        <v>5.14211372392685E-2</v>
      </c>
      <c r="K490" s="261">
        <v>3.0239355881204501E-3</v>
      </c>
      <c r="L490" s="261">
        <v>2.0000005732018801E-3</v>
      </c>
      <c r="M490" s="261">
        <v>2.0000005732018801E-3</v>
      </c>
      <c r="N490" s="261">
        <v>1.5750004513964799E-2</v>
      </c>
      <c r="O490" s="261">
        <v>1.5750004513964799E-2</v>
      </c>
      <c r="P490" s="261">
        <v>5.3746172887311101E-2</v>
      </c>
    </row>
    <row r="491" spans="1:16" x14ac:dyDescent="0.25">
      <c r="A491" s="259">
        <v>2025</v>
      </c>
      <c r="B491" s="259">
        <v>2001</v>
      </c>
      <c r="C491" s="260" t="str">
        <f t="shared" si="7"/>
        <v>2025_2001</v>
      </c>
      <c r="D491" s="261">
        <v>4.6425713719141462E-2</v>
      </c>
      <c r="E491" s="261">
        <v>6.5245859485973168E-2</v>
      </c>
      <c r="F491" s="261">
        <v>8.8417866174697698E-2</v>
      </c>
      <c r="G491" s="261">
        <v>9.8355269883975402E-2</v>
      </c>
      <c r="H491" s="261">
        <v>1.7197091671486799</v>
      </c>
      <c r="I491" s="261">
        <v>0.48798159246859801</v>
      </c>
      <c r="J491" s="261">
        <v>5.17902400208783E-2</v>
      </c>
      <c r="K491" s="261">
        <v>3.0292954498690699E-3</v>
      </c>
      <c r="L491" s="261">
        <v>2.0000005732018801E-3</v>
      </c>
      <c r="M491" s="261">
        <v>2.0000005732018801E-3</v>
      </c>
      <c r="N491" s="261">
        <v>1.5750004513964799E-2</v>
      </c>
      <c r="O491" s="261">
        <v>1.5750004513964799E-2</v>
      </c>
      <c r="P491" s="261">
        <v>5.4131964858836E-2</v>
      </c>
    </row>
    <row r="492" spans="1:16" x14ac:dyDescent="0.25">
      <c r="A492" s="259">
        <v>2025</v>
      </c>
      <c r="B492" s="259">
        <v>2002</v>
      </c>
      <c r="C492" s="260" t="str">
        <f t="shared" si="7"/>
        <v>2025_2002</v>
      </c>
      <c r="D492" s="261">
        <v>4.6162436400396467E-2</v>
      </c>
      <c r="E492" s="261">
        <v>6.5205913161990883E-2</v>
      </c>
      <c r="F492" s="261">
        <v>8.7548688531302099E-2</v>
      </c>
      <c r="G492" s="261">
        <v>9.5299494585000394E-2</v>
      </c>
      <c r="H492" s="261">
        <v>1.7174997230373199</v>
      </c>
      <c r="I492" s="261">
        <v>0.475173274082552</v>
      </c>
      <c r="J492" s="261">
        <v>5.1281124378081598E-2</v>
      </c>
      <c r="K492" s="261">
        <v>3.03367641444583E-3</v>
      </c>
      <c r="L492" s="261">
        <v>2.0000005732018801E-3</v>
      </c>
      <c r="M492" s="261">
        <v>2.0000005732018801E-3</v>
      </c>
      <c r="N492" s="261">
        <v>1.5750004513964799E-2</v>
      </c>
      <c r="O492" s="261">
        <v>1.5750004513964799E-2</v>
      </c>
      <c r="P492" s="261">
        <v>5.3599829265839297E-2</v>
      </c>
    </row>
    <row r="493" spans="1:16" x14ac:dyDescent="0.25">
      <c r="A493" s="259">
        <v>2025</v>
      </c>
      <c r="B493" s="259">
        <v>2003</v>
      </c>
      <c r="C493" s="260" t="str">
        <f t="shared" si="7"/>
        <v>2025_2003</v>
      </c>
      <c r="D493" s="261">
        <v>4.6396000284051081E-2</v>
      </c>
      <c r="E493" s="261">
        <v>6.5199637592376264E-2</v>
      </c>
      <c r="F493" s="261">
        <v>8.8227658338413395E-2</v>
      </c>
      <c r="G493" s="261">
        <v>7.7696140161700594E-2</v>
      </c>
      <c r="H493" s="261">
        <v>1.71782331016699</v>
      </c>
      <c r="I493" s="261">
        <v>0.40171339040322102</v>
      </c>
      <c r="J493" s="261">
        <v>5.16788269103702E-2</v>
      </c>
      <c r="K493" s="261">
        <v>3.0352205129215199E-3</v>
      </c>
      <c r="L493" s="261">
        <v>2.0000005732018801E-3</v>
      </c>
      <c r="M493" s="261">
        <v>2.0000005732018801E-3</v>
      </c>
      <c r="N493" s="261">
        <v>1.5750004513964799E-2</v>
      </c>
      <c r="O493" s="261">
        <v>1.5750004513964799E-2</v>
      </c>
      <c r="P493" s="261">
        <v>5.4015514141858997E-2</v>
      </c>
    </row>
    <row r="494" spans="1:16" x14ac:dyDescent="0.25">
      <c r="A494" s="259">
        <v>2025</v>
      </c>
      <c r="B494" s="259">
        <v>2004</v>
      </c>
      <c r="C494" s="260" t="str">
        <f t="shared" si="7"/>
        <v>2025_2004</v>
      </c>
      <c r="D494" s="261">
        <v>5.3347105886727746E-2</v>
      </c>
      <c r="E494" s="261">
        <v>6.6248669142226935E-2</v>
      </c>
      <c r="F494" s="261">
        <v>8.8431526160353602E-2</v>
      </c>
      <c r="G494" s="261">
        <v>1.8393184700602801E-2</v>
      </c>
      <c r="H494" s="261">
        <v>1.7174353414185299</v>
      </c>
      <c r="I494" s="261">
        <v>9.2615361817879799E-2</v>
      </c>
      <c r="J494" s="261">
        <v>5.1798241276353102E-2</v>
      </c>
      <c r="K494" s="261">
        <v>2.0167389910717701E-4</v>
      </c>
      <c r="L494" s="261">
        <v>2.0000005732018801E-3</v>
      </c>
      <c r="M494" s="261">
        <v>2.0000005732018801E-3</v>
      </c>
      <c r="N494" s="261">
        <v>1.5750004513964799E-2</v>
      </c>
      <c r="O494" s="261">
        <v>1.5750004513964799E-2</v>
      </c>
      <c r="P494" s="261">
        <v>5.4140327895578301E-2</v>
      </c>
    </row>
    <row r="495" spans="1:16" x14ac:dyDescent="0.25">
      <c r="A495" s="259">
        <v>2025</v>
      </c>
      <c r="B495" s="259">
        <v>2005</v>
      </c>
      <c r="C495" s="260" t="str">
        <f t="shared" si="7"/>
        <v>2025_2005</v>
      </c>
      <c r="D495" s="261">
        <v>5.2124322408044585E-2</v>
      </c>
      <c r="E495" s="261">
        <v>6.4580757572887351E-2</v>
      </c>
      <c r="F495" s="261">
        <v>8.8525028807171696E-2</v>
      </c>
      <c r="G495" s="261">
        <v>1.5838067732820801E-2</v>
      </c>
      <c r="H495" s="261">
        <v>1.7158841201213599</v>
      </c>
      <c r="I495" s="261">
        <v>7.7615999291729604E-2</v>
      </c>
      <c r="J495" s="261">
        <v>5.1853009896438602E-2</v>
      </c>
      <c r="K495" s="261">
        <v>2.00581103652137E-4</v>
      </c>
      <c r="L495" s="261">
        <v>2.0000005732018801E-3</v>
      </c>
      <c r="M495" s="261">
        <v>2.0000005732018801E-3</v>
      </c>
      <c r="N495" s="261">
        <v>1.5750004513964799E-2</v>
      </c>
      <c r="O495" s="261">
        <v>1.5750004513964799E-2</v>
      </c>
      <c r="P495" s="261">
        <v>5.4197572909631897E-2</v>
      </c>
    </row>
    <row r="496" spans="1:16" x14ac:dyDescent="0.25">
      <c r="A496" s="259">
        <v>2025</v>
      </c>
      <c r="B496" s="259">
        <v>2006</v>
      </c>
      <c r="C496" s="260" t="str">
        <f t="shared" si="7"/>
        <v>2025_2006</v>
      </c>
      <c r="D496" s="261">
        <v>5.0997619156866271E-2</v>
      </c>
      <c r="E496" s="261">
        <v>6.2216958415755017E-2</v>
      </c>
      <c r="F496" s="261">
        <v>8.8170980716514594E-2</v>
      </c>
      <c r="G496" s="261">
        <v>3.8102332728290598E-3</v>
      </c>
      <c r="H496" s="261">
        <v>1.71912423071205</v>
      </c>
      <c r="I496" s="261">
        <v>1.63679676836813E-2</v>
      </c>
      <c r="J496" s="261">
        <v>5.1645628329936799E-2</v>
      </c>
      <c r="K496" s="261">
        <v>2.01275265376334E-4</v>
      </c>
      <c r="L496" s="261">
        <v>2.0000005732018801E-3</v>
      </c>
      <c r="M496" s="261">
        <v>2.0000005732018801E-3</v>
      </c>
      <c r="N496" s="261">
        <v>1.5750004513964799E-2</v>
      </c>
      <c r="O496" s="261">
        <v>1.5750004513964799E-2</v>
      </c>
      <c r="P496" s="261">
        <v>5.3980814468934997E-2</v>
      </c>
    </row>
    <row r="497" spans="1:16" x14ac:dyDescent="0.25">
      <c r="A497" s="259">
        <v>2025</v>
      </c>
      <c r="B497" s="259">
        <v>2007</v>
      </c>
      <c r="C497" s="260" t="str">
        <f t="shared" si="7"/>
        <v>2025_2007</v>
      </c>
      <c r="D497" s="261">
        <v>5.0381678513077462E-2</v>
      </c>
      <c r="E497" s="261">
        <v>6.2274831370499613E-2</v>
      </c>
      <c r="F497" s="261">
        <v>1.7273607473760201E-2</v>
      </c>
      <c r="G497" s="261">
        <v>7.6228996923546604E-3</v>
      </c>
      <c r="H497" s="261">
        <v>3.5012186925051397E-2</v>
      </c>
      <c r="I497" s="261">
        <v>3.2059308589502497E-2</v>
      </c>
      <c r="J497" s="261">
        <v>5.8352855236968202E-3</v>
      </c>
      <c r="K497" s="261">
        <v>2.0048657639018601E-4</v>
      </c>
      <c r="L497" s="261">
        <v>2.0000005732018801E-3</v>
      </c>
      <c r="M497" s="261">
        <v>2.0000005732018801E-3</v>
      </c>
      <c r="N497" s="261">
        <v>1.5750004513964799E-2</v>
      </c>
      <c r="O497" s="261">
        <v>1.5750004513964799E-2</v>
      </c>
      <c r="P497" s="261">
        <v>6.0991312413823696E-3</v>
      </c>
    </row>
    <row r="498" spans="1:16" x14ac:dyDescent="0.25">
      <c r="A498" s="259">
        <v>2025</v>
      </c>
      <c r="B498" s="259">
        <v>2008</v>
      </c>
      <c r="C498" s="260" t="str">
        <f t="shared" si="7"/>
        <v>2025_2008</v>
      </c>
      <c r="D498" s="261">
        <v>4.8851795437101164E-2</v>
      </c>
      <c r="E498" s="261">
        <v>6.0448464467803491E-2</v>
      </c>
      <c r="F498" s="261">
        <v>1.71115620789393E-2</v>
      </c>
      <c r="G498" s="261">
        <v>7.73915301194912E-3</v>
      </c>
      <c r="H498" s="261">
        <v>3.48479162758141E-2</v>
      </c>
      <c r="I498" s="261">
        <v>3.1412694079956102E-2</v>
      </c>
      <c r="J498" s="261">
        <v>5.7619467993114603E-3</v>
      </c>
      <c r="K498" s="261">
        <v>2.2883596620612901E-4</v>
      </c>
      <c r="L498" s="261">
        <v>2.0000005732018801E-3</v>
      </c>
      <c r="M498" s="261">
        <v>2.0000005732018801E-3</v>
      </c>
      <c r="N498" s="261">
        <v>1.5750004513964799E-2</v>
      </c>
      <c r="O498" s="261">
        <v>1.5750004513964799E-2</v>
      </c>
      <c r="P498" s="261">
        <v>6.0224764653160701E-3</v>
      </c>
    </row>
    <row r="499" spans="1:16" x14ac:dyDescent="0.25">
      <c r="A499" s="259">
        <v>2025</v>
      </c>
      <c r="B499" s="259">
        <v>2009</v>
      </c>
      <c r="C499" s="260" t="str">
        <f t="shared" si="7"/>
        <v>2025_2009</v>
      </c>
      <c r="D499" s="261">
        <v>4.6458691094591067E-2</v>
      </c>
      <c r="E499" s="261">
        <v>5.6997519014163688E-2</v>
      </c>
      <c r="F499" s="261">
        <v>1.7750217550283699E-2</v>
      </c>
      <c r="G499" s="261">
        <v>7.9769068792315701E-3</v>
      </c>
      <c r="H499" s="261">
        <v>3.4913609967216597E-2</v>
      </c>
      <c r="I499" s="261">
        <v>3.07487005691751E-2</v>
      </c>
      <c r="J499" s="261">
        <v>5.7517063775758999E-3</v>
      </c>
      <c r="K499" s="261">
        <v>2.5658062330830299E-4</v>
      </c>
      <c r="L499" s="261">
        <v>2.0000005732018801E-3</v>
      </c>
      <c r="M499" s="261">
        <v>2.0000005732018801E-3</v>
      </c>
      <c r="N499" s="261">
        <v>1.5750004513964799E-2</v>
      </c>
      <c r="O499" s="261">
        <v>1.5750004513964799E-2</v>
      </c>
      <c r="P499" s="261">
        <v>6.01177301715083E-3</v>
      </c>
    </row>
    <row r="500" spans="1:16" x14ac:dyDescent="0.25">
      <c r="A500" s="259">
        <v>2025</v>
      </c>
      <c r="B500" s="259">
        <v>2010</v>
      </c>
      <c r="C500" s="260" t="str">
        <f t="shared" si="7"/>
        <v>2025_2010</v>
      </c>
      <c r="D500" s="261">
        <v>4.5986555762501193E-2</v>
      </c>
      <c r="E500" s="261">
        <v>5.6347021609701085E-2</v>
      </c>
      <c r="F500" s="261">
        <v>1.7400201024205999E-2</v>
      </c>
      <c r="G500" s="261">
        <v>6.9765090976460697E-3</v>
      </c>
      <c r="H500" s="261">
        <v>3.4582230135127998E-2</v>
      </c>
      <c r="I500" s="261">
        <v>2.9737474675779901E-2</v>
      </c>
      <c r="J500" s="261">
        <v>5.6460046260557702E-3</v>
      </c>
      <c r="K500" s="261">
        <v>3.1184725154789398E-4</v>
      </c>
      <c r="L500" s="261">
        <v>2.0000005732018801E-3</v>
      </c>
      <c r="M500" s="261">
        <v>2.0000005732018801E-3</v>
      </c>
      <c r="N500" s="261">
        <v>1.5750004513964799E-2</v>
      </c>
      <c r="O500" s="261">
        <v>1.5750004513964799E-2</v>
      </c>
      <c r="P500" s="261">
        <v>5.9012919014715401E-3</v>
      </c>
    </row>
    <row r="501" spans="1:16" x14ac:dyDescent="0.25">
      <c r="A501" s="259">
        <v>2025</v>
      </c>
      <c r="B501" s="259">
        <v>2011</v>
      </c>
      <c r="C501" s="260" t="str">
        <f t="shared" si="7"/>
        <v>2025_2011</v>
      </c>
      <c r="D501" s="261">
        <v>4.4390803665140137E-2</v>
      </c>
      <c r="E501" s="261">
        <v>5.4509515209436019E-2</v>
      </c>
      <c r="F501" s="261">
        <v>1.6710258752681301E-2</v>
      </c>
      <c r="G501" s="261">
        <v>7.0507585839325497E-3</v>
      </c>
      <c r="H501" s="261">
        <v>3.3858551374660803E-2</v>
      </c>
      <c r="I501" s="261">
        <v>2.9487522024235598E-2</v>
      </c>
      <c r="J501" s="261">
        <v>5.4846290310118697E-3</v>
      </c>
      <c r="K501" s="261">
        <v>4.2320561365885399E-4</v>
      </c>
      <c r="L501" s="261">
        <v>2.0000005732018801E-3</v>
      </c>
      <c r="M501" s="261">
        <v>2.0000005732018801E-3</v>
      </c>
      <c r="N501" s="261">
        <v>1.5750004513964799E-2</v>
      </c>
      <c r="O501" s="261">
        <v>1.5750004513964799E-2</v>
      </c>
      <c r="P501" s="261">
        <v>5.7326196181133604E-3</v>
      </c>
    </row>
    <row r="502" spans="1:16" x14ac:dyDescent="0.25">
      <c r="A502" s="259">
        <v>2025</v>
      </c>
      <c r="B502" s="259">
        <v>2012</v>
      </c>
      <c r="C502" s="260" t="str">
        <f t="shared" si="7"/>
        <v>2025_2012</v>
      </c>
      <c r="D502" s="261">
        <v>4.3104033880099438E-2</v>
      </c>
      <c r="E502" s="261">
        <v>5.3108363004091247E-2</v>
      </c>
      <c r="F502" s="261">
        <v>1.6098605070221601E-2</v>
      </c>
      <c r="G502" s="261">
        <v>6.5090097538041403E-3</v>
      </c>
      <c r="H502" s="261">
        <v>3.3073083081865302E-2</v>
      </c>
      <c r="I502" s="261">
        <v>2.8889253937136001E-2</v>
      </c>
      <c r="J502" s="261">
        <v>5.2964545136519403E-3</v>
      </c>
      <c r="K502" s="261">
        <v>6.1859402739250502E-4</v>
      </c>
      <c r="L502" s="261">
        <v>2.0000005732018801E-3</v>
      </c>
      <c r="M502" s="261">
        <v>2.0000005732018801E-3</v>
      </c>
      <c r="N502" s="261">
        <v>1.5750004513964799E-2</v>
      </c>
      <c r="O502" s="261">
        <v>1.5750004513964799E-2</v>
      </c>
      <c r="P502" s="261">
        <v>5.5359366840904596E-3</v>
      </c>
    </row>
    <row r="503" spans="1:16" x14ac:dyDescent="0.25">
      <c r="A503" s="259">
        <v>2025</v>
      </c>
      <c r="B503" s="259">
        <v>2013</v>
      </c>
      <c r="C503" s="260" t="str">
        <f t="shared" si="7"/>
        <v>2025_2013</v>
      </c>
      <c r="D503" s="261">
        <v>4.1966583927279616E-2</v>
      </c>
      <c r="E503" s="261">
        <v>5.1305017390332185E-2</v>
      </c>
      <c r="F503" s="261">
        <v>1.6259450476939101E-2</v>
      </c>
      <c r="G503" s="261">
        <v>7.3815528942094699E-3</v>
      </c>
      <c r="H503" s="261">
        <v>3.3394419835608501E-2</v>
      </c>
      <c r="I503" s="261">
        <v>2.8538227201385501E-2</v>
      </c>
      <c r="J503" s="261">
        <v>5.24644157282716E-3</v>
      </c>
      <c r="K503" s="261">
        <v>9.2411094221061401E-4</v>
      </c>
      <c r="L503" s="261">
        <v>2.0000005732018801E-3</v>
      </c>
      <c r="M503" s="261">
        <v>2.0000005732018801E-3</v>
      </c>
      <c r="N503" s="261">
        <v>1.5750004513964799E-2</v>
      </c>
      <c r="O503" s="261">
        <v>1.5750004513964799E-2</v>
      </c>
      <c r="P503" s="261">
        <v>5.4836623800107202E-3</v>
      </c>
    </row>
    <row r="504" spans="1:16" x14ac:dyDescent="0.25">
      <c r="A504" s="259">
        <v>2025</v>
      </c>
      <c r="B504" s="259">
        <v>2014</v>
      </c>
      <c r="C504" s="260" t="str">
        <f t="shared" si="7"/>
        <v>2025_2014</v>
      </c>
      <c r="D504" s="261">
        <v>4.1562450220709202E-2</v>
      </c>
      <c r="E504" s="261">
        <v>5.0943413592192621E-2</v>
      </c>
      <c r="F504" s="261">
        <v>1.56811234290508E-2</v>
      </c>
      <c r="G504" s="261">
        <v>7.4095031266404E-3</v>
      </c>
      <c r="H504" s="261">
        <v>3.26828000400535E-2</v>
      </c>
      <c r="I504" s="261">
        <v>2.8184201229811801E-2</v>
      </c>
      <c r="J504" s="261">
        <v>5.0548146523269402E-3</v>
      </c>
      <c r="K504" s="261">
        <v>1.28842405975466E-3</v>
      </c>
      <c r="L504" s="261">
        <v>2.0000005732018801E-3</v>
      </c>
      <c r="M504" s="261">
        <v>2.0000005732018801E-3</v>
      </c>
      <c r="N504" s="261">
        <v>1.5750004513964799E-2</v>
      </c>
      <c r="O504" s="261">
        <v>1.5750004513964799E-2</v>
      </c>
      <c r="P504" s="261">
        <v>5.28337094049735E-3</v>
      </c>
    </row>
    <row r="505" spans="1:16" x14ac:dyDescent="0.25">
      <c r="A505" s="259">
        <v>2025</v>
      </c>
      <c r="B505" s="259">
        <v>2015</v>
      </c>
      <c r="C505" s="260" t="str">
        <f t="shared" si="7"/>
        <v>2025_2015</v>
      </c>
      <c r="D505" s="261">
        <v>4.0389890782261267E-2</v>
      </c>
      <c r="E505" s="261">
        <v>4.974232128826462E-2</v>
      </c>
      <c r="F505" s="261">
        <v>1.4955279908633899E-2</v>
      </c>
      <c r="G505" s="261">
        <v>7.2301377099158598E-3</v>
      </c>
      <c r="H505" s="261">
        <v>3.1844854648690302E-2</v>
      </c>
      <c r="I505" s="261">
        <v>2.7373966020488701E-2</v>
      </c>
      <c r="J505" s="261">
        <v>4.8478548218604898E-3</v>
      </c>
      <c r="K505" s="261">
        <v>1.6274732881857599E-3</v>
      </c>
      <c r="L505" s="261">
        <v>2.0000005732018801E-3</v>
      </c>
      <c r="M505" s="261">
        <v>2.0000005732018801E-3</v>
      </c>
      <c r="N505" s="261">
        <v>1.5750004513964799E-2</v>
      </c>
      <c r="O505" s="261">
        <v>1.5750004513964799E-2</v>
      </c>
      <c r="P505" s="261">
        <v>5.0670533048678499E-3</v>
      </c>
    </row>
    <row r="506" spans="1:16" x14ac:dyDescent="0.25">
      <c r="A506" s="259">
        <v>2025</v>
      </c>
      <c r="B506" s="259">
        <v>2016</v>
      </c>
      <c r="C506" s="260" t="str">
        <f t="shared" si="7"/>
        <v>2025_2016</v>
      </c>
      <c r="D506" s="261">
        <v>3.8820704068009727E-2</v>
      </c>
      <c r="E506" s="261">
        <v>4.7785824796133775E-2</v>
      </c>
      <c r="F506" s="261">
        <v>1.45985703304335E-2</v>
      </c>
      <c r="G506" s="261">
        <v>6.9595238115865501E-3</v>
      </c>
      <c r="H506" s="261">
        <v>3.1470791314958002E-2</v>
      </c>
      <c r="I506" s="261">
        <v>2.62857110786829E-2</v>
      </c>
      <c r="J506" s="261">
        <v>4.68625737327193E-3</v>
      </c>
      <c r="K506" s="261">
        <v>1.8931438003116699E-3</v>
      </c>
      <c r="L506" s="261">
        <v>2.0000005732018801E-3</v>
      </c>
      <c r="M506" s="261">
        <v>2.0000005732018801E-3</v>
      </c>
      <c r="N506" s="261">
        <v>1.5750004513964799E-2</v>
      </c>
      <c r="O506" s="261">
        <v>1.5750004513964799E-2</v>
      </c>
      <c r="P506" s="261">
        <v>4.8981491367321803E-3</v>
      </c>
    </row>
    <row r="507" spans="1:16" x14ac:dyDescent="0.25">
      <c r="A507" s="259">
        <v>2025</v>
      </c>
      <c r="B507" s="259">
        <v>2017</v>
      </c>
      <c r="C507" s="260" t="str">
        <f t="shared" si="7"/>
        <v>2025_2017</v>
      </c>
      <c r="D507" s="261">
        <v>3.7588845949482523E-2</v>
      </c>
      <c r="E507" s="261">
        <v>4.5841744406947049E-2</v>
      </c>
      <c r="F507" s="261">
        <v>1.4933609018915999E-2</v>
      </c>
      <c r="G507" s="261">
        <v>6.90478955992423E-3</v>
      </c>
      <c r="H507" s="261">
        <v>3.2003233228607597E-2</v>
      </c>
      <c r="I507" s="261">
        <v>2.5998969664435202E-2</v>
      </c>
      <c r="J507" s="261">
        <v>4.6137387425825797E-3</v>
      </c>
      <c r="K507" s="261">
        <v>2.0533575975078999E-3</v>
      </c>
      <c r="L507" s="261">
        <v>2.0000005732018801E-3</v>
      </c>
      <c r="M507" s="261">
        <v>2.0000005732018801E-3</v>
      </c>
      <c r="N507" s="261">
        <v>1.5750004513964799E-2</v>
      </c>
      <c r="O507" s="261">
        <v>1.5750004513964799E-2</v>
      </c>
      <c r="P507" s="261">
        <v>4.8223515353597096E-3</v>
      </c>
    </row>
    <row r="508" spans="1:16" x14ac:dyDescent="0.25">
      <c r="A508" s="259">
        <v>2025</v>
      </c>
      <c r="B508" s="259">
        <v>2018</v>
      </c>
      <c r="C508" s="260" t="str">
        <f t="shared" si="7"/>
        <v>2025_2018</v>
      </c>
      <c r="D508" s="261">
        <v>3.5951297350615197E-2</v>
      </c>
      <c r="E508" s="261">
        <v>4.3829360628151272E-2</v>
      </c>
      <c r="F508" s="261">
        <v>1.4414462539024399E-2</v>
      </c>
      <c r="G508" s="261">
        <v>6.51372322937477E-3</v>
      </c>
      <c r="H508" s="261">
        <v>3.14567999434947E-2</v>
      </c>
      <c r="I508" s="261">
        <v>2.4742512507948001E-2</v>
      </c>
      <c r="J508" s="261">
        <v>4.4148352843581696E-3</v>
      </c>
      <c r="K508" s="261">
        <v>2.13857617695525E-3</v>
      </c>
      <c r="L508" s="261">
        <v>2.0000005732018801E-3</v>
      </c>
      <c r="M508" s="261">
        <v>2.0000005732018801E-3</v>
      </c>
      <c r="N508" s="261">
        <v>1.5750004513964799E-2</v>
      </c>
      <c r="O508" s="261">
        <v>1.5750004513964799E-2</v>
      </c>
      <c r="P508" s="261">
        <v>4.6144545453754102E-3</v>
      </c>
    </row>
    <row r="509" spans="1:16" x14ac:dyDescent="0.25">
      <c r="A509" s="259">
        <v>2025</v>
      </c>
      <c r="B509" s="259">
        <v>2019</v>
      </c>
      <c r="C509" s="260" t="str">
        <f t="shared" si="7"/>
        <v>2025_2019</v>
      </c>
      <c r="D509" s="261">
        <v>3.4315549534178619E-2</v>
      </c>
      <c r="E509" s="261">
        <v>4.1819944844310043E-2</v>
      </c>
      <c r="F509" s="261">
        <v>1.3872251288518701E-2</v>
      </c>
      <c r="G509" s="261">
        <v>5.7568406584904697E-3</v>
      </c>
      <c r="H509" s="261">
        <v>3.0886348308907699E-2</v>
      </c>
      <c r="I509" s="261">
        <v>2.2133766960229902E-2</v>
      </c>
      <c r="J509" s="261">
        <v>4.2052102085448203E-3</v>
      </c>
      <c r="K509" s="261">
        <v>2.0200899523900198E-3</v>
      </c>
      <c r="L509" s="261">
        <v>2.0000005732018801E-3</v>
      </c>
      <c r="M509" s="261">
        <v>2.0000005732018801E-3</v>
      </c>
      <c r="N509" s="261">
        <v>1.5750004513964799E-2</v>
      </c>
      <c r="O509" s="261">
        <v>1.5750004513964799E-2</v>
      </c>
      <c r="P509" s="261">
        <v>4.3953511538312902E-3</v>
      </c>
    </row>
    <row r="510" spans="1:16" x14ac:dyDescent="0.25">
      <c r="A510" s="259">
        <v>2025</v>
      </c>
      <c r="B510" s="259">
        <v>2020</v>
      </c>
      <c r="C510" s="260" t="str">
        <f t="shared" si="7"/>
        <v>2025_2020</v>
      </c>
      <c r="D510" s="261">
        <v>3.2682807961890797E-2</v>
      </c>
      <c r="E510" s="261">
        <v>3.9812664050486474E-2</v>
      </c>
      <c r="F510" s="261">
        <v>1.33068711419234E-2</v>
      </c>
      <c r="G510" s="261">
        <v>4.8741732954469099E-3</v>
      </c>
      <c r="H510" s="261">
        <v>3.0292400774355899E-2</v>
      </c>
      <c r="I510" s="261">
        <v>1.9435157209111899E-2</v>
      </c>
      <c r="J510" s="261">
        <v>3.9848697363780898E-3</v>
      </c>
      <c r="K510" s="261">
        <v>1.44972962352139E-3</v>
      </c>
      <c r="L510" s="261">
        <v>2.0000005732018801E-3</v>
      </c>
      <c r="M510" s="261">
        <v>2.0000005732018801E-3</v>
      </c>
      <c r="N510" s="261">
        <v>1.5750004513964799E-2</v>
      </c>
      <c r="O510" s="261">
        <v>1.5750004513964799E-2</v>
      </c>
      <c r="P510" s="261">
        <v>4.1650478632595401E-3</v>
      </c>
    </row>
    <row r="511" spans="1:16" x14ac:dyDescent="0.25">
      <c r="A511" s="259">
        <v>2025</v>
      </c>
      <c r="B511" s="259">
        <v>2021</v>
      </c>
      <c r="C511" s="260" t="str">
        <f t="shared" si="7"/>
        <v>2025_2021</v>
      </c>
      <c r="D511" s="261">
        <v>3.1050312660619833E-2</v>
      </c>
      <c r="E511" s="261">
        <v>3.7807790993176826E-2</v>
      </c>
      <c r="F511" s="261">
        <v>4.48430088813365E-3</v>
      </c>
      <c r="G511" s="261">
        <v>4.2085560244283097E-3</v>
      </c>
      <c r="H511" s="261">
        <v>7.8043279317710299E-3</v>
      </c>
      <c r="I511" s="261">
        <v>1.7535538241751698E-2</v>
      </c>
      <c r="J511" s="261">
        <v>6.2554598020744302E-4</v>
      </c>
      <c r="K511" s="261">
        <v>9.0100815143457703E-4</v>
      </c>
      <c r="L511" s="261">
        <v>2.0000005732018801E-3</v>
      </c>
      <c r="M511" s="261">
        <v>2.0000005732018801E-3</v>
      </c>
      <c r="N511" s="261">
        <v>1.5750004513964799E-2</v>
      </c>
      <c r="O511" s="261">
        <v>1.5750004513964799E-2</v>
      </c>
      <c r="P511" s="261">
        <v>6.53830393613248E-4</v>
      </c>
    </row>
    <row r="512" spans="1:16" x14ac:dyDescent="0.25">
      <c r="A512" s="259">
        <v>2025</v>
      </c>
      <c r="B512" s="259">
        <v>2022</v>
      </c>
      <c r="C512" s="260" t="str">
        <f t="shared" si="7"/>
        <v>2025_2022</v>
      </c>
      <c r="D512" s="261">
        <v>2.9868106818857758E-2</v>
      </c>
      <c r="E512" s="261">
        <v>3.6348409220118567E-2</v>
      </c>
      <c r="F512" s="261">
        <v>4.1316012710554701E-3</v>
      </c>
      <c r="G512" s="261">
        <v>3.4655240676710699E-3</v>
      </c>
      <c r="H512" s="261">
        <v>7.32747859572322E-3</v>
      </c>
      <c r="I512" s="261">
        <v>1.5263824926153E-2</v>
      </c>
      <c r="J512" s="261">
        <v>5.8527184903901103E-4</v>
      </c>
      <c r="K512" s="261">
        <v>9.0196909559491097E-4</v>
      </c>
      <c r="L512" s="261">
        <v>2.0000005732018801E-3</v>
      </c>
      <c r="M512" s="261">
        <v>2.0000005732018801E-3</v>
      </c>
      <c r="N512" s="261">
        <v>1.5750004513964799E-2</v>
      </c>
      <c r="O512" s="261">
        <v>1.5750004513964799E-2</v>
      </c>
      <c r="P512" s="261">
        <v>6.1173524494718902E-4</v>
      </c>
    </row>
    <row r="513" spans="1:16" x14ac:dyDescent="0.25">
      <c r="A513" s="259">
        <v>2025</v>
      </c>
      <c r="B513" s="259">
        <v>2023</v>
      </c>
      <c r="C513" s="260" t="str">
        <f t="shared" si="7"/>
        <v>2025_2023</v>
      </c>
      <c r="D513" s="261">
        <v>2.8694634898396621E-2</v>
      </c>
      <c r="E513" s="261">
        <v>3.4896113745612016E-2</v>
      </c>
      <c r="F513" s="261">
        <v>3.76749685877578E-3</v>
      </c>
      <c r="G513" s="261">
        <v>2.8953818774974699E-3</v>
      </c>
      <c r="H513" s="261">
        <v>6.83341068057084E-3</v>
      </c>
      <c r="I513" s="261">
        <v>1.36910045704075E-2</v>
      </c>
      <c r="J513" s="261">
        <v>5.4337706243739298E-4</v>
      </c>
      <c r="K513" s="261">
        <v>9.0376657925265698E-4</v>
      </c>
      <c r="L513" s="261">
        <v>2.0000005732018801E-3</v>
      </c>
      <c r="M513" s="261">
        <v>2.0000005732018801E-3</v>
      </c>
      <c r="N513" s="261">
        <v>1.5750004513964799E-2</v>
      </c>
      <c r="O513" s="261">
        <v>1.5750004513964799E-2</v>
      </c>
      <c r="P513" s="261">
        <v>5.67946162000808E-4</v>
      </c>
    </row>
    <row r="514" spans="1:16" x14ac:dyDescent="0.25">
      <c r="A514" s="259">
        <v>2025</v>
      </c>
      <c r="B514" s="259">
        <v>2024</v>
      </c>
      <c r="C514" s="260" t="str">
        <f t="shared" si="7"/>
        <v>2025_2024</v>
      </c>
      <c r="D514" s="261">
        <v>2.7515105031546829E-2</v>
      </c>
      <c r="E514" s="261">
        <v>3.343895742902446E-2</v>
      </c>
      <c r="F514" s="261">
        <v>3.38034773510858E-3</v>
      </c>
      <c r="G514" s="261">
        <v>2.38566774671768E-3</v>
      </c>
      <c r="H514" s="261">
        <v>6.31180750050682E-3</v>
      </c>
      <c r="I514" s="261">
        <v>1.23200726023478E-2</v>
      </c>
      <c r="J514" s="261">
        <v>4.9932626231050299E-4</v>
      </c>
      <c r="K514" s="261">
        <v>9.0516131583669895E-4</v>
      </c>
      <c r="L514" s="261">
        <v>2.0000005732018801E-3</v>
      </c>
      <c r="M514" s="261">
        <v>2.0000005732018801E-3</v>
      </c>
      <c r="N514" s="261">
        <v>1.5750004513964799E-2</v>
      </c>
      <c r="O514" s="261">
        <v>1.5750004513964799E-2</v>
      </c>
      <c r="P514" s="261">
        <v>5.2190358016471097E-4</v>
      </c>
    </row>
    <row r="515" spans="1:16" x14ac:dyDescent="0.25">
      <c r="A515" s="259">
        <v>2025</v>
      </c>
      <c r="B515" s="259">
        <v>2025</v>
      </c>
      <c r="C515" s="260" t="str">
        <f t="shared" si="7"/>
        <v>2025_2025</v>
      </c>
      <c r="D515" s="261">
        <v>2.6368452100335765E-2</v>
      </c>
      <c r="E515" s="261">
        <v>3.2002193647696346E-2</v>
      </c>
      <c r="F515" s="261">
        <v>2.9919296590702402E-3</v>
      </c>
      <c r="G515" s="261">
        <v>2.0549344744357299E-3</v>
      </c>
      <c r="H515" s="261">
        <v>5.7845011797753197E-3</v>
      </c>
      <c r="I515" s="261">
        <v>1.14972937766139E-2</v>
      </c>
      <c r="J515" s="261">
        <v>4.5427353528202399E-4</v>
      </c>
      <c r="K515" s="261">
        <v>9.0954453736275995E-4</v>
      </c>
      <c r="L515" s="261">
        <v>2.0000005732018801E-3</v>
      </c>
      <c r="M515" s="261">
        <v>2.0000005732018801E-3</v>
      </c>
      <c r="N515" s="261">
        <v>1.5750004513964799E-2</v>
      </c>
      <c r="O515" s="261">
        <v>1.5750004513964799E-2</v>
      </c>
      <c r="P515" s="261">
        <v>4.74813768738519E-4</v>
      </c>
    </row>
    <row r="516" spans="1:16" x14ac:dyDescent="0.25">
      <c r="A516" s="259">
        <v>2026</v>
      </c>
      <c r="B516" s="259">
        <v>1982</v>
      </c>
      <c r="C516" s="260" t="str">
        <f t="shared" si="7"/>
        <v>2026_1982</v>
      </c>
      <c r="D516" s="261">
        <v>5.7465416995279232E-2</v>
      </c>
      <c r="E516" s="261">
        <v>8.1680774017717311E-2</v>
      </c>
      <c r="F516" s="261">
        <v>0.34435794149092103</v>
      </c>
      <c r="G516" s="261">
        <v>1.4744131381547501</v>
      </c>
      <c r="H516" s="261">
        <v>1.7865852624905301</v>
      </c>
      <c r="I516" s="261">
        <v>2.9793995608874901</v>
      </c>
      <c r="J516" s="261">
        <v>0.27592560910157299</v>
      </c>
      <c r="K516" s="261">
        <v>2.0546989428900101E-2</v>
      </c>
      <c r="L516" s="261">
        <v>2.0000005732018801E-3</v>
      </c>
      <c r="M516" s="261">
        <v>2.0000005732018801E-3</v>
      </c>
      <c r="N516" s="261">
        <v>1.5750004513964799E-2</v>
      </c>
      <c r="O516" s="261">
        <v>1.5750004513964799E-2</v>
      </c>
      <c r="P516" s="261">
        <v>0.28840174074338898</v>
      </c>
    </row>
    <row r="517" spans="1:16" x14ac:dyDescent="0.25">
      <c r="A517" s="259">
        <v>2026</v>
      </c>
      <c r="B517" s="259">
        <v>1983</v>
      </c>
      <c r="C517" s="260" t="str">
        <f t="shared" si="7"/>
        <v>2026_1983</v>
      </c>
      <c r="D517" s="261">
        <v>5.6628934435752391E-2</v>
      </c>
      <c r="E517" s="261">
        <v>8.0405572257936389E-2</v>
      </c>
      <c r="F517" s="261">
        <v>0.19963154725787599</v>
      </c>
      <c r="G517" s="261">
        <v>1.1442518679921601</v>
      </c>
      <c r="H517" s="261">
        <v>1.5300809140876901</v>
      </c>
      <c r="I517" s="261">
        <v>2.2490386244896001</v>
      </c>
      <c r="J517" s="261">
        <v>0.25185567109759699</v>
      </c>
      <c r="K517" s="261">
        <v>1.9461742332060401E-2</v>
      </c>
      <c r="L517" s="261">
        <v>2.0000005732018801E-3</v>
      </c>
      <c r="M517" s="261">
        <v>2.0000005732018801E-3</v>
      </c>
      <c r="N517" s="261">
        <v>1.5750004513964799E-2</v>
      </c>
      <c r="O517" s="261">
        <v>1.5750004513964799E-2</v>
      </c>
      <c r="P517" s="261">
        <v>0.26324346695164202</v>
      </c>
    </row>
    <row r="518" spans="1:16" x14ac:dyDescent="0.25">
      <c r="A518" s="259">
        <v>2026</v>
      </c>
      <c r="B518" s="259">
        <v>1984</v>
      </c>
      <c r="C518" s="260" t="str">
        <f t="shared" si="7"/>
        <v>2026_1984</v>
      </c>
      <c r="D518" s="261">
        <v>5.1637842517502384E-2</v>
      </c>
      <c r="E518" s="261">
        <v>8.2084308705949918E-2</v>
      </c>
      <c r="F518" s="261">
        <v>0.34237217107047802</v>
      </c>
      <c r="G518" s="261">
        <v>1.1919783142471301</v>
      </c>
      <c r="H518" s="261">
        <v>1.29810867552053</v>
      </c>
      <c r="I518" s="261">
        <v>3.0892115785801399</v>
      </c>
      <c r="J518" s="261">
        <v>0.21224613282702701</v>
      </c>
      <c r="K518" s="261">
        <v>2.04131764708828E-2</v>
      </c>
      <c r="L518" s="261">
        <v>2.0000005732018801E-3</v>
      </c>
      <c r="M518" s="261">
        <v>2.0000005732018801E-3</v>
      </c>
      <c r="N518" s="261">
        <v>1.5750004513964799E-2</v>
      </c>
      <c r="O518" s="261">
        <v>1.5750004513964799E-2</v>
      </c>
      <c r="P518" s="261">
        <v>0.22184296112519999</v>
      </c>
    </row>
    <row r="519" spans="1:16" x14ac:dyDescent="0.25">
      <c r="A519" s="259">
        <v>2026</v>
      </c>
      <c r="B519" s="259">
        <v>1985</v>
      </c>
      <c r="C519" s="260" t="str">
        <f t="shared" si="7"/>
        <v>2026_1985</v>
      </c>
      <c r="D519" s="261">
        <v>5.1305082874105304E-2</v>
      </c>
      <c r="E519" s="261">
        <v>7.6425967112282195E-2</v>
      </c>
      <c r="F519" s="261">
        <v>0.33902586081785402</v>
      </c>
      <c r="G519" s="261">
        <v>0.52405934305050805</v>
      </c>
      <c r="H519" s="261">
        <v>1.30210027190065</v>
      </c>
      <c r="I519" s="261">
        <v>2.0499182314997202</v>
      </c>
      <c r="J519" s="261">
        <v>0.21017166103763499</v>
      </c>
      <c r="K519" s="261">
        <v>1.8289702049662598E-2</v>
      </c>
      <c r="L519" s="261">
        <v>2.0000005732018801E-3</v>
      </c>
      <c r="M519" s="261">
        <v>2.0000005732018801E-3</v>
      </c>
      <c r="N519" s="261">
        <v>1.5750004513964799E-2</v>
      </c>
      <c r="O519" s="261">
        <v>1.5750004513964799E-2</v>
      </c>
      <c r="P519" s="261">
        <v>0.21967469092682301</v>
      </c>
    </row>
    <row r="520" spans="1:16" x14ac:dyDescent="0.25">
      <c r="A520" s="259">
        <v>2026</v>
      </c>
      <c r="B520" s="259">
        <v>1986</v>
      </c>
      <c r="C520" s="260" t="str">
        <f t="shared" si="7"/>
        <v>2026_1986</v>
      </c>
      <c r="D520" s="261">
        <v>5.1589522960455075E-2</v>
      </c>
      <c r="E520" s="261">
        <v>7.0582169648108262E-2</v>
      </c>
      <c r="F520" s="261">
        <v>0.34190360019629801</v>
      </c>
      <c r="G520" s="261">
        <v>0.52742644236365199</v>
      </c>
      <c r="H520" s="261">
        <v>1.2924898869841299</v>
      </c>
      <c r="I520" s="261">
        <v>2.0211822908345698</v>
      </c>
      <c r="J520" s="261">
        <v>0.21195565257073401</v>
      </c>
      <c r="K520" s="261">
        <v>1.84159732303559E-2</v>
      </c>
      <c r="L520" s="261">
        <v>2.0000005732018801E-3</v>
      </c>
      <c r="M520" s="261">
        <v>2.0000005732018801E-3</v>
      </c>
      <c r="N520" s="261">
        <v>1.5750004513964799E-2</v>
      </c>
      <c r="O520" s="261">
        <v>1.5750004513964799E-2</v>
      </c>
      <c r="P520" s="261">
        <v>0.22153934664070499</v>
      </c>
    </row>
    <row r="521" spans="1:16" x14ac:dyDescent="0.25">
      <c r="A521" s="259">
        <v>2026</v>
      </c>
      <c r="B521" s="259">
        <v>1987</v>
      </c>
      <c r="C521" s="260" t="str">
        <f t="shared" si="7"/>
        <v>2026_1987</v>
      </c>
      <c r="D521" s="261">
        <v>5.1550539813491135E-2</v>
      </c>
      <c r="E521" s="261">
        <v>7.0482529645700079E-2</v>
      </c>
      <c r="F521" s="261">
        <v>0.34179424845318201</v>
      </c>
      <c r="G521" s="261">
        <v>0.53274975273865899</v>
      </c>
      <c r="H521" s="261">
        <v>1.28178131266999</v>
      </c>
      <c r="I521" s="261">
        <v>1.98647096425503</v>
      </c>
      <c r="J521" s="261">
        <v>0.211887862351331</v>
      </c>
      <c r="K521" s="261">
        <v>1.85738501754951E-2</v>
      </c>
      <c r="L521" s="261">
        <v>2.0000005732018801E-3</v>
      </c>
      <c r="M521" s="261">
        <v>2.0000005732018801E-3</v>
      </c>
      <c r="N521" s="261">
        <v>1.5750004513964799E-2</v>
      </c>
      <c r="O521" s="261">
        <v>1.5750004513964799E-2</v>
      </c>
      <c r="P521" s="261">
        <v>0.22146849124839499</v>
      </c>
    </row>
    <row r="522" spans="1:16" x14ac:dyDescent="0.25">
      <c r="A522" s="259">
        <v>2026</v>
      </c>
      <c r="B522" s="259">
        <v>1988</v>
      </c>
      <c r="C522" s="260" t="str">
        <f t="shared" si="7"/>
        <v>2026_1988</v>
      </c>
      <c r="D522" s="261">
        <v>5.2267763678432118E-2</v>
      </c>
      <c r="E522" s="261">
        <v>7.0524681589801561E-2</v>
      </c>
      <c r="F522" s="261">
        <v>0.34987267160676799</v>
      </c>
      <c r="G522" s="261">
        <v>0.52914841050177097</v>
      </c>
      <c r="H522" s="261">
        <v>1.26768837671108</v>
      </c>
      <c r="I522" s="261">
        <v>2.0049393028157101</v>
      </c>
      <c r="J522" s="261">
        <v>0.21689590394632499</v>
      </c>
      <c r="K522" s="261">
        <v>1.8431339533010599E-2</v>
      </c>
      <c r="L522" s="261">
        <v>2.0000005732018801E-3</v>
      </c>
      <c r="M522" s="261">
        <v>2.0000005732018801E-3</v>
      </c>
      <c r="N522" s="261">
        <v>1.5750004513964799E-2</v>
      </c>
      <c r="O522" s="261">
        <v>1.5750004513964799E-2</v>
      </c>
      <c r="P522" s="261">
        <v>0.226702974261458</v>
      </c>
    </row>
    <row r="523" spans="1:16" x14ac:dyDescent="0.25">
      <c r="A523" s="259">
        <v>2026</v>
      </c>
      <c r="B523" s="259">
        <v>1989</v>
      </c>
      <c r="C523" s="260" t="str">
        <f t="shared" si="7"/>
        <v>2026_1989</v>
      </c>
      <c r="D523" s="261">
        <v>5.0999509816040074E-2</v>
      </c>
      <c r="E523" s="261">
        <v>7.065030724473384E-2</v>
      </c>
      <c r="F523" s="261">
        <v>0.33643288529093901</v>
      </c>
      <c r="G523" s="261">
        <v>0.53515823490573899</v>
      </c>
      <c r="H523" s="261">
        <v>1.29682555061773</v>
      </c>
      <c r="I523" s="261">
        <v>2.0244518586756302</v>
      </c>
      <c r="J523" s="261">
        <v>0.208564202620725</v>
      </c>
      <c r="K523" s="261">
        <v>1.8385303606623202E-2</v>
      </c>
      <c r="L523" s="261">
        <v>2.0000005732018801E-3</v>
      </c>
      <c r="M523" s="261">
        <v>2.0000005732018801E-3</v>
      </c>
      <c r="N523" s="261">
        <v>1.5750004513964799E-2</v>
      </c>
      <c r="O523" s="261">
        <v>1.5750004513964799E-2</v>
      </c>
      <c r="P523" s="261">
        <v>0.21799455037329199</v>
      </c>
    </row>
    <row r="524" spans="1:16" x14ac:dyDescent="0.25">
      <c r="A524" s="259">
        <v>2026</v>
      </c>
      <c r="B524" s="259">
        <v>1990</v>
      </c>
      <c r="C524" s="260" t="str">
        <f t="shared" si="7"/>
        <v>2026_1990</v>
      </c>
      <c r="D524" s="261">
        <v>5.2143765061859873E-2</v>
      </c>
      <c r="E524" s="261">
        <v>7.0503028496652312E-2</v>
      </c>
      <c r="F524" s="261">
        <v>0.34702371485115402</v>
      </c>
      <c r="G524" s="261">
        <v>0.53047552442559498</v>
      </c>
      <c r="H524" s="261">
        <v>1.28308101072488</v>
      </c>
      <c r="I524" s="261">
        <v>1.9871489992686799</v>
      </c>
      <c r="J524" s="261">
        <v>0.21512975557018801</v>
      </c>
      <c r="K524" s="261">
        <v>1.84364458962126E-2</v>
      </c>
      <c r="L524" s="261">
        <v>2.0000005732018801E-3</v>
      </c>
      <c r="M524" s="261">
        <v>2.0000005732018801E-3</v>
      </c>
      <c r="N524" s="261">
        <v>1.5750004513964799E-2</v>
      </c>
      <c r="O524" s="261">
        <v>1.5750004513964799E-2</v>
      </c>
      <c r="P524" s="261">
        <v>0.22485696849292</v>
      </c>
    </row>
    <row r="525" spans="1:16" x14ac:dyDescent="0.25">
      <c r="A525" s="259">
        <v>2026</v>
      </c>
      <c r="B525" s="259">
        <v>1991</v>
      </c>
      <c r="C525" s="260" t="str">
        <f t="shared" si="7"/>
        <v>2026_1991</v>
      </c>
      <c r="D525" s="261">
        <v>5.1316227771404384E-2</v>
      </c>
      <c r="E525" s="261">
        <v>7.0448096611660474E-2</v>
      </c>
      <c r="F525" s="261">
        <v>0.33940056354253001</v>
      </c>
      <c r="G525" s="261">
        <v>0.52900515460270703</v>
      </c>
      <c r="H525" s="261">
        <v>1.3032160231943899</v>
      </c>
      <c r="I525" s="261">
        <v>1.9908687382547301</v>
      </c>
      <c r="J525" s="261">
        <v>0.21040394978944399</v>
      </c>
      <c r="K525" s="261">
        <v>1.02865730167473E-2</v>
      </c>
      <c r="L525" s="261">
        <v>2.0000005732018801E-3</v>
      </c>
      <c r="M525" s="261">
        <v>2.0000005732018801E-3</v>
      </c>
      <c r="N525" s="261">
        <v>1.5750004513964799E-2</v>
      </c>
      <c r="O525" s="261">
        <v>1.5750004513964799E-2</v>
      </c>
      <c r="P525" s="261">
        <v>0.21991748274522299</v>
      </c>
    </row>
    <row r="526" spans="1:16" x14ac:dyDescent="0.25">
      <c r="A526" s="259">
        <v>2026</v>
      </c>
      <c r="B526" s="259">
        <v>1992</v>
      </c>
      <c r="C526" s="260" t="str">
        <f t="shared" si="7"/>
        <v>2026_1992</v>
      </c>
      <c r="D526" s="261">
        <v>5.0924864476489778E-2</v>
      </c>
      <c r="E526" s="261">
        <v>7.0403878832550962E-2</v>
      </c>
      <c r="F526" s="261">
        <v>0.33616269310877001</v>
      </c>
      <c r="G526" s="261">
        <v>0.53088124036434403</v>
      </c>
      <c r="H526" s="261">
        <v>1.30539822811846</v>
      </c>
      <c r="I526" s="261">
        <v>1.9771229280676701</v>
      </c>
      <c r="J526" s="261">
        <v>0.20839670289197601</v>
      </c>
      <c r="K526" s="261">
        <v>1.03137974647401E-2</v>
      </c>
      <c r="L526" s="261">
        <v>2.0000005732018801E-3</v>
      </c>
      <c r="M526" s="261">
        <v>2.0000005732018801E-3</v>
      </c>
      <c r="N526" s="261">
        <v>1.5750004513964799E-2</v>
      </c>
      <c r="O526" s="261">
        <v>1.5750004513964799E-2</v>
      </c>
      <c r="P526" s="261">
        <v>0.21781947705007801</v>
      </c>
    </row>
    <row r="527" spans="1:16" x14ac:dyDescent="0.25">
      <c r="A527" s="259">
        <v>2026</v>
      </c>
      <c r="B527" s="259">
        <v>1993</v>
      </c>
      <c r="C527" s="260" t="str">
        <f t="shared" si="7"/>
        <v>2026_1993</v>
      </c>
      <c r="D527" s="261">
        <v>4.6781073005452367E-2</v>
      </c>
      <c r="E527" s="261">
        <v>6.066249162833269E-2</v>
      </c>
      <c r="F527" s="261">
        <v>8.9250438492702797E-2</v>
      </c>
      <c r="G527" s="261">
        <v>0.537984567127058</v>
      </c>
      <c r="H527" s="261">
        <v>1.7229432223132399</v>
      </c>
      <c r="I527" s="261">
        <v>1.95345731868221</v>
      </c>
      <c r="J527" s="261">
        <v>5.2277914311717098E-2</v>
      </c>
      <c r="K527" s="261">
        <v>1.04478758804879E-2</v>
      </c>
      <c r="L527" s="261">
        <v>2.0000005732018801E-3</v>
      </c>
      <c r="M527" s="261">
        <v>2.0000005732018801E-3</v>
      </c>
      <c r="N527" s="261">
        <v>1.5750004513964799E-2</v>
      </c>
      <c r="O527" s="261">
        <v>1.5750004513964799E-2</v>
      </c>
      <c r="P527" s="261">
        <v>5.4641689617083898E-2</v>
      </c>
    </row>
    <row r="528" spans="1:16" x14ac:dyDescent="0.25">
      <c r="A528" s="259">
        <v>2026</v>
      </c>
      <c r="B528" s="259">
        <v>1994</v>
      </c>
      <c r="C528" s="260" t="str">
        <f t="shared" si="7"/>
        <v>2026_1994</v>
      </c>
      <c r="D528" s="261">
        <v>4.6407921316835771E-2</v>
      </c>
      <c r="E528" s="261">
        <v>6.0593564013279567E-2</v>
      </c>
      <c r="F528" s="261">
        <v>8.8151516793782594E-2</v>
      </c>
      <c r="G528" s="261">
        <v>0.53809572682698303</v>
      </c>
      <c r="H528" s="261">
        <v>1.72233093065735</v>
      </c>
      <c r="I528" s="261">
        <v>1.9437242282996301</v>
      </c>
      <c r="J528" s="261">
        <v>5.1634227452787701E-2</v>
      </c>
      <c r="K528" s="261">
        <v>1.04407260017395E-2</v>
      </c>
      <c r="L528" s="261">
        <v>2.0000005732018801E-3</v>
      </c>
      <c r="M528" s="261">
        <v>2.0000005732018801E-3</v>
      </c>
      <c r="N528" s="261">
        <v>1.5750004513964799E-2</v>
      </c>
      <c r="O528" s="261">
        <v>1.5750004513964799E-2</v>
      </c>
      <c r="P528" s="261">
        <v>5.3968898094711802E-2</v>
      </c>
    </row>
    <row r="529" spans="1:16" x14ac:dyDescent="0.25">
      <c r="A529" s="259">
        <v>2026</v>
      </c>
      <c r="B529" s="259">
        <v>1995</v>
      </c>
      <c r="C529" s="260" t="str">
        <f t="shared" si="7"/>
        <v>2026_1995</v>
      </c>
      <c r="D529" s="261">
        <v>4.660834919602809E-2</v>
      </c>
      <c r="E529" s="261">
        <v>5.9860036432667602E-2</v>
      </c>
      <c r="F529" s="261">
        <v>8.8737457334659903E-2</v>
      </c>
      <c r="G529" s="261">
        <v>0.44315016426870901</v>
      </c>
      <c r="H529" s="261">
        <v>1.71658022594617</v>
      </c>
      <c r="I529" s="261">
        <v>1.6719026979349201</v>
      </c>
      <c r="J529" s="261">
        <v>5.1977438644856502E-2</v>
      </c>
      <c r="K529" s="261">
        <v>1.0434534498476899E-2</v>
      </c>
      <c r="L529" s="261">
        <v>2.0000005732018801E-3</v>
      </c>
      <c r="M529" s="261">
        <v>2.0000005732018801E-3</v>
      </c>
      <c r="N529" s="261">
        <v>1.5750004513964799E-2</v>
      </c>
      <c r="O529" s="261">
        <v>1.5750004513964799E-2</v>
      </c>
      <c r="P529" s="261">
        <v>5.4327627773908899E-2</v>
      </c>
    </row>
    <row r="530" spans="1:16" x14ac:dyDescent="0.25">
      <c r="A530" s="259">
        <v>2026</v>
      </c>
      <c r="B530" s="259">
        <v>1996</v>
      </c>
      <c r="C530" s="260" t="str">
        <f t="shared" si="7"/>
        <v>2026_1996</v>
      </c>
      <c r="D530" s="261">
        <v>4.6247201099906203E-2</v>
      </c>
      <c r="E530" s="261">
        <v>5.8727688102997756E-2</v>
      </c>
      <c r="F530" s="261">
        <v>8.77195428625719E-2</v>
      </c>
      <c r="G530" s="261">
        <v>0.17654621784959501</v>
      </c>
      <c r="H530" s="261">
        <v>1.72258448983868</v>
      </c>
      <c r="I530" s="261">
        <v>1.2182945723505101</v>
      </c>
      <c r="J530" s="261">
        <v>5.1381201287963002E-2</v>
      </c>
      <c r="K530" s="261">
        <v>2.9771232699089402E-3</v>
      </c>
      <c r="L530" s="261">
        <v>2.0000005732018801E-3</v>
      </c>
      <c r="M530" s="261">
        <v>2.0000005732018801E-3</v>
      </c>
      <c r="N530" s="261">
        <v>1.5750004513964799E-2</v>
      </c>
      <c r="O530" s="261">
        <v>1.5750004513964799E-2</v>
      </c>
      <c r="P530" s="261">
        <v>5.3704431209500803E-2</v>
      </c>
    </row>
    <row r="531" spans="1:16" x14ac:dyDescent="0.25">
      <c r="A531" s="259">
        <v>2026</v>
      </c>
      <c r="B531" s="259">
        <v>1997</v>
      </c>
      <c r="C531" s="260" t="str">
        <f t="shared" si="7"/>
        <v>2026_1997</v>
      </c>
      <c r="D531" s="261">
        <v>4.6570942072277688E-2</v>
      </c>
      <c r="E531" s="261">
        <v>5.87166623652461E-2</v>
      </c>
      <c r="F531" s="261">
        <v>8.8722531597593801E-2</v>
      </c>
      <c r="G531" s="261">
        <v>0.17633821786778101</v>
      </c>
      <c r="H531" s="261">
        <v>1.7153463905842199</v>
      </c>
      <c r="I531" s="261">
        <v>1.21823555801604</v>
      </c>
      <c r="J531" s="261">
        <v>5.1968695983010099E-2</v>
      </c>
      <c r="K531" s="261">
        <v>2.9831835265546301E-3</v>
      </c>
      <c r="L531" s="261">
        <v>2.0000005732018801E-3</v>
      </c>
      <c r="M531" s="261">
        <v>2.0000005732018801E-3</v>
      </c>
      <c r="N531" s="261">
        <v>1.5750004513964799E-2</v>
      </c>
      <c r="O531" s="261">
        <v>1.5750004513964799E-2</v>
      </c>
      <c r="P531" s="261">
        <v>5.4318489807688802E-2</v>
      </c>
    </row>
    <row r="532" spans="1:16" x14ac:dyDescent="0.25">
      <c r="A532" s="259">
        <v>2026</v>
      </c>
      <c r="B532" s="259">
        <v>1998</v>
      </c>
      <c r="C532" s="260" t="str">
        <f t="shared" si="7"/>
        <v>2026_1998</v>
      </c>
      <c r="D532" s="261">
        <v>4.6108513702080356E-2</v>
      </c>
      <c r="E532" s="261">
        <v>5.8661547547536934E-2</v>
      </c>
      <c r="F532" s="261">
        <v>8.7680450645784294E-2</v>
      </c>
      <c r="G532" s="261">
        <v>0.15442530639323501</v>
      </c>
      <c r="H532" s="261">
        <v>1.72104535018871</v>
      </c>
      <c r="I532" s="261">
        <v>1.0212355807798801</v>
      </c>
      <c r="J532" s="261">
        <v>5.1358303254138302E-2</v>
      </c>
      <c r="K532" s="261">
        <v>2.9978759365564302E-3</v>
      </c>
      <c r="L532" s="261">
        <v>2.0000005732018801E-3</v>
      </c>
      <c r="M532" s="261">
        <v>2.0000005732018801E-3</v>
      </c>
      <c r="N532" s="261">
        <v>1.5750004513964799E-2</v>
      </c>
      <c r="O532" s="261">
        <v>1.5750004513964799E-2</v>
      </c>
      <c r="P532" s="261">
        <v>5.3680497828194999E-2</v>
      </c>
    </row>
    <row r="533" spans="1:16" x14ac:dyDescent="0.25">
      <c r="A533" s="259">
        <v>2026</v>
      </c>
      <c r="B533" s="259">
        <v>1999</v>
      </c>
      <c r="C533" s="260" t="str">
        <f t="shared" si="7"/>
        <v>2026_1999</v>
      </c>
      <c r="D533" s="261">
        <v>4.6775975955264421E-2</v>
      </c>
      <c r="E533" s="261">
        <v>5.8599491042400829E-2</v>
      </c>
      <c r="F533" s="261">
        <v>8.9599865435759096E-2</v>
      </c>
      <c r="G533" s="261">
        <v>0.13610149475351099</v>
      </c>
      <c r="H533" s="261">
        <v>1.7064270979727301</v>
      </c>
      <c r="I533" s="261">
        <v>0.84004934228297401</v>
      </c>
      <c r="J533" s="261">
        <v>5.2482589068455598E-2</v>
      </c>
      <c r="K533" s="261">
        <v>3.01660749897051E-3</v>
      </c>
      <c r="L533" s="261">
        <v>2.0000005732018801E-3</v>
      </c>
      <c r="M533" s="261">
        <v>2.0000005732018801E-3</v>
      </c>
      <c r="N533" s="261">
        <v>1.5750004513964799E-2</v>
      </c>
      <c r="O533" s="261">
        <v>1.5750004513964799E-2</v>
      </c>
      <c r="P533" s="261">
        <v>5.4855618858091301E-2</v>
      </c>
    </row>
    <row r="534" spans="1:16" x14ac:dyDescent="0.25">
      <c r="A534" s="259">
        <v>2026</v>
      </c>
      <c r="B534" s="259">
        <v>2000</v>
      </c>
      <c r="C534" s="260" t="str">
        <f t="shared" ref="C534:C597" si="8">CONCATENATE(A534,"_",B534)</f>
        <v>2026_2000</v>
      </c>
      <c r="D534" s="261">
        <v>4.6200626532157868E-2</v>
      </c>
      <c r="E534" s="261">
        <v>6.5385175399087642E-2</v>
      </c>
      <c r="F534" s="261">
        <v>8.7820912264273798E-2</v>
      </c>
      <c r="G534" s="261">
        <v>0.11748818329435599</v>
      </c>
      <c r="H534" s="261">
        <v>1.7177256109246499</v>
      </c>
      <c r="I534" s="261">
        <v>0.66102424476364596</v>
      </c>
      <c r="J534" s="261">
        <v>5.1440577813003097E-2</v>
      </c>
      <c r="K534" s="261">
        <v>3.0266687205902998E-3</v>
      </c>
      <c r="L534" s="261">
        <v>2.0000005732018801E-3</v>
      </c>
      <c r="M534" s="261">
        <v>2.0000005732018801E-3</v>
      </c>
      <c r="N534" s="261">
        <v>1.5750004513964799E-2</v>
      </c>
      <c r="O534" s="261">
        <v>1.5750004513964799E-2</v>
      </c>
      <c r="P534" s="261">
        <v>5.3766492477523797E-2</v>
      </c>
    </row>
    <row r="535" spans="1:16" x14ac:dyDescent="0.25">
      <c r="A535" s="259">
        <v>2026</v>
      </c>
      <c r="B535" s="259">
        <v>2001</v>
      </c>
      <c r="C535" s="260" t="str">
        <f t="shared" si="8"/>
        <v>2026_2001</v>
      </c>
      <c r="D535" s="261">
        <v>4.6421526141062812E-2</v>
      </c>
      <c r="E535" s="261">
        <v>6.5321331873536087E-2</v>
      </c>
      <c r="F535" s="261">
        <v>8.8422122693028293E-2</v>
      </c>
      <c r="G535" s="261">
        <v>9.8548459748874398E-2</v>
      </c>
      <c r="H535" s="261">
        <v>1.71895872349657</v>
      </c>
      <c r="I535" s="261">
        <v>0.48818667352848899</v>
      </c>
      <c r="J535" s="261">
        <v>5.1792733251212003E-2</v>
      </c>
      <c r="K535" s="261">
        <v>3.0324371555716899E-3</v>
      </c>
      <c r="L535" s="261">
        <v>2.0000005732018801E-3</v>
      </c>
      <c r="M535" s="261">
        <v>2.0000005732018801E-3</v>
      </c>
      <c r="N535" s="261">
        <v>1.5750004513964799E-2</v>
      </c>
      <c r="O535" s="261">
        <v>1.5750004513964799E-2</v>
      </c>
      <c r="P535" s="261">
        <v>5.4134570821981899E-2</v>
      </c>
    </row>
    <row r="536" spans="1:16" x14ac:dyDescent="0.25">
      <c r="A536" s="259">
        <v>2026</v>
      </c>
      <c r="B536" s="259">
        <v>2002</v>
      </c>
      <c r="C536" s="260" t="str">
        <f t="shared" si="8"/>
        <v>2026_2002</v>
      </c>
      <c r="D536" s="261">
        <v>4.6149165493455449E-2</v>
      </c>
      <c r="E536" s="261">
        <v>6.5278202259106619E-2</v>
      </c>
      <c r="F536" s="261">
        <v>8.7525805060355899E-2</v>
      </c>
      <c r="G536" s="261">
        <v>9.5665571005190006E-2</v>
      </c>
      <c r="H536" s="261">
        <v>1.71671630439306</v>
      </c>
      <c r="I536" s="261">
        <v>0.47555190057963598</v>
      </c>
      <c r="J536" s="261">
        <v>5.1267720520873902E-2</v>
      </c>
      <c r="K536" s="261">
        <v>3.0367946074037798E-3</v>
      </c>
      <c r="L536" s="261">
        <v>2.0000005732018801E-3</v>
      </c>
      <c r="M536" s="261">
        <v>2.0000005732018801E-3</v>
      </c>
      <c r="N536" s="261">
        <v>1.5750004513964799E-2</v>
      </c>
      <c r="O536" s="261">
        <v>1.5750004513964799E-2</v>
      </c>
      <c r="P536" s="261">
        <v>5.3585819345687402E-2</v>
      </c>
    </row>
    <row r="537" spans="1:16" x14ac:dyDescent="0.25">
      <c r="A537" s="259">
        <v>2026</v>
      </c>
      <c r="B537" s="259">
        <v>2003</v>
      </c>
      <c r="C537" s="260" t="str">
        <f t="shared" si="8"/>
        <v>2026_2003</v>
      </c>
      <c r="D537" s="261">
        <v>4.6383585733799845E-2</v>
      </c>
      <c r="E537" s="261">
        <v>6.5272796298588329E-2</v>
      </c>
      <c r="F537" s="261">
        <v>8.8202506514173801E-2</v>
      </c>
      <c r="G537" s="261">
        <v>7.8081367688066505E-2</v>
      </c>
      <c r="H537" s="261">
        <v>1.7177024896403299</v>
      </c>
      <c r="I537" s="261">
        <v>0.40210646157701502</v>
      </c>
      <c r="J537" s="261">
        <v>5.1664094378692002E-2</v>
      </c>
      <c r="K537" s="261">
        <v>3.0378803845727601E-3</v>
      </c>
      <c r="L537" s="261">
        <v>2.0000005732018801E-3</v>
      </c>
      <c r="M537" s="261">
        <v>2.0000005732018801E-3</v>
      </c>
      <c r="N537" s="261">
        <v>1.5750004513964799E-2</v>
      </c>
      <c r="O537" s="261">
        <v>1.5750004513964799E-2</v>
      </c>
      <c r="P537" s="261">
        <v>5.4000115470473002E-2</v>
      </c>
    </row>
    <row r="538" spans="1:16" x14ac:dyDescent="0.25">
      <c r="A538" s="259">
        <v>2026</v>
      </c>
      <c r="B538" s="259">
        <v>2004</v>
      </c>
      <c r="C538" s="260" t="str">
        <f t="shared" si="8"/>
        <v>2026_2004</v>
      </c>
      <c r="D538" s="261">
        <v>5.334442268562118E-2</v>
      </c>
      <c r="E538" s="261">
        <v>6.6320799461138544E-2</v>
      </c>
      <c r="F538" s="261">
        <v>8.8434516758506596E-2</v>
      </c>
      <c r="G538" s="261">
        <v>1.8403462471038402E-2</v>
      </c>
      <c r="H538" s="261">
        <v>1.71700984282387</v>
      </c>
      <c r="I538" s="261">
        <v>9.2709658541455103E-2</v>
      </c>
      <c r="J538" s="261">
        <v>5.1799993001460799E-2</v>
      </c>
      <c r="K538" s="261">
        <v>2.0186199507880799E-4</v>
      </c>
      <c r="L538" s="261">
        <v>2.0000005732018801E-3</v>
      </c>
      <c r="M538" s="261">
        <v>2.0000005732018801E-3</v>
      </c>
      <c r="N538" s="261">
        <v>1.5750004513964799E-2</v>
      </c>
      <c r="O538" s="261">
        <v>1.5750004513964799E-2</v>
      </c>
      <c r="P538" s="261">
        <v>5.4142158825922201E-2</v>
      </c>
    </row>
    <row r="539" spans="1:16" x14ac:dyDescent="0.25">
      <c r="A539" s="259">
        <v>2026</v>
      </c>
      <c r="B539" s="259">
        <v>2005</v>
      </c>
      <c r="C539" s="260" t="str">
        <f t="shared" si="8"/>
        <v>2026_2005</v>
      </c>
      <c r="D539" s="261">
        <v>5.212905092363173E-2</v>
      </c>
      <c r="E539" s="261">
        <v>6.4655967328584807E-2</v>
      </c>
      <c r="F539" s="261">
        <v>8.8549841923842104E-2</v>
      </c>
      <c r="G539" s="261">
        <v>1.58280669940132E-2</v>
      </c>
      <c r="H539" s="261">
        <v>1.71499411338417</v>
      </c>
      <c r="I539" s="261">
        <v>7.7747330213340293E-2</v>
      </c>
      <c r="J539" s="261">
        <v>5.1867544032169602E-2</v>
      </c>
      <c r="K539" s="261">
        <v>2.0075952722385101E-4</v>
      </c>
      <c r="L539" s="261">
        <v>2.0000005732018801E-3</v>
      </c>
      <c r="M539" s="261">
        <v>2.0000005732018801E-3</v>
      </c>
      <c r="N539" s="261">
        <v>1.5750004513964799E-2</v>
      </c>
      <c r="O539" s="261">
        <v>1.5750004513964799E-2</v>
      </c>
      <c r="P539" s="261">
        <v>5.4212764214486397E-2</v>
      </c>
    </row>
    <row r="540" spans="1:16" x14ac:dyDescent="0.25">
      <c r="A540" s="259">
        <v>2026</v>
      </c>
      <c r="B540" s="259">
        <v>2006</v>
      </c>
      <c r="C540" s="260" t="str">
        <f t="shared" si="8"/>
        <v>2026_2006</v>
      </c>
      <c r="D540" s="261">
        <v>5.1010475118380083E-2</v>
      </c>
      <c r="E540" s="261">
        <v>6.2287360455906271E-2</v>
      </c>
      <c r="F540" s="261">
        <v>8.8209645899354705E-2</v>
      </c>
      <c r="G540" s="261">
        <v>3.7718811632122401E-3</v>
      </c>
      <c r="H540" s="261">
        <v>1.7182765488727001</v>
      </c>
      <c r="I540" s="261">
        <v>1.6442945872386601E-2</v>
      </c>
      <c r="J540" s="261">
        <v>5.1668276231162803E-2</v>
      </c>
      <c r="K540" s="261">
        <v>2.0144548630642199E-4</v>
      </c>
      <c r="L540" s="261">
        <v>2.0000005732018801E-3</v>
      </c>
      <c r="M540" s="261">
        <v>2.0000005732018801E-3</v>
      </c>
      <c r="N540" s="261">
        <v>1.5750004513964799E-2</v>
      </c>
      <c r="O540" s="261">
        <v>1.5750004513964799E-2</v>
      </c>
      <c r="P540" s="261">
        <v>5.4004486407755799E-2</v>
      </c>
    </row>
    <row r="541" spans="1:16" x14ac:dyDescent="0.25">
      <c r="A541" s="259">
        <v>2026</v>
      </c>
      <c r="B541" s="259">
        <v>2007</v>
      </c>
      <c r="C541" s="260" t="str">
        <f t="shared" si="8"/>
        <v>2026_2007</v>
      </c>
      <c r="D541" s="261">
        <v>5.0368539924920498E-2</v>
      </c>
      <c r="E541" s="261">
        <v>6.2345898517453972E-2</v>
      </c>
      <c r="F541" s="261">
        <v>1.7489717535071999E-2</v>
      </c>
      <c r="G541" s="261">
        <v>7.63207084297757E-3</v>
      </c>
      <c r="H541" s="261">
        <v>3.5243661278037602E-2</v>
      </c>
      <c r="I541" s="261">
        <v>3.2294322784591802E-2</v>
      </c>
      <c r="J541" s="261">
        <v>5.9097430980243901E-3</v>
      </c>
      <c r="K541" s="261">
        <v>2.0061679887044601E-4</v>
      </c>
      <c r="L541" s="261">
        <v>2.0000005732018801E-3</v>
      </c>
      <c r="M541" s="261">
        <v>2.0000005732018801E-3</v>
      </c>
      <c r="N541" s="261">
        <v>1.5750004513964799E-2</v>
      </c>
      <c r="O541" s="261">
        <v>1.5750004513964799E-2</v>
      </c>
      <c r="P541" s="261">
        <v>6.17695545682045E-3</v>
      </c>
    </row>
    <row r="542" spans="1:16" x14ac:dyDescent="0.25">
      <c r="A542" s="259">
        <v>2026</v>
      </c>
      <c r="B542" s="259">
        <v>2008</v>
      </c>
      <c r="C542" s="260" t="str">
        <f t="shared" si="8"/>
        <v>2026_2008</v>
      </c>
      <c r="D542" s="261">
        <v>4.8839394010874546E-2</v>
      </c>
      <c r="E542" s="261">
        <v>6.0515655884509731E-2</v>
      </c>
      <c r="F542" s="261">
        <v>1.73618908085208E-2</v>
      </c>
      <c r="G542" s="261">
        <v>7.7547594507662498E-3</v>
      </c>
      <c r="H542" s="261">
        <v>3.5109344728626403E-2</v>
      </c>
      <c r="I542" s="261">
        <v>3.1653611088639101E-2</v>
      </c>
      <c r="J542" s="261">
        <v>5.8469571274901502E-3</v>
      </c>
      <c r="K542" s="261">
        <v>2.2894233546760499E-4</v>
      </c>
      <c r="L542" s="261">
        <v>2.0000005732018801E-3</v>
      </c>
      <c r="M542" s="261">
        <v>2.0000005732018801E-3</v>
      </c>
      <c r="N542" s="261">
        <v>1.5750004513964799E-2</v>
      </c>
      <c r="O542" s="261">
        <v>1.5750004513964799E-2</v>
      </c>
      <c r="P542" s="261">
        <v>6.1113305833072704E-3</v>
      </c>
    </row>
    <row r="543" spans="1:16" x14ac:dyDescent="0.25">
      <c r="A543" s="259">
        <v>2026</v>
      </c>
      <c r="B543" s="259">
        <v>2009</v>
      </c>
      <c r="C543" s="260" t="str">
        <f t="shared" si="8"/>
        <v>2026_2009</v>
      </c>
      <c r="D543" s="261">
        <v>4.645211845304497E-2</v>
      </c>
      <c r="E543" s="261">
        <v>5.7065302150385869E-2</v>
      </c>
      <c r="F543" s="261">
        <v>1.7991900246239499E-2</v>
      </c>
      <c r="G543" s="261">
        <v>8.0043242728102208E-3</v>
      </c>
      <c r="H543" s="261">
        <v>3.5170127984588698E-2</v>
      </c>
      <c r="I543" s="261">
        <v>3.0967192323684702E-2</v>
      </c>
      <c r="J543" s="261">
        <v>5.8468899979082596E-3</v>
      </c>
      <c r="K543" s="261">
        <v>2.5677132135375398E-4</v>
      </c>
      <c r="L543" s="261">
        <v>2.0000005732018801E-3</v>
      </c>
      <c r="M543" s="261">
        <v>2.0000005732018801E-3</v>
      </c>
      <c r="N543" s="261">
        <v>1.5750004513964799E-2</v>
      </c>
      <c r="O543" s="261">
        <v>1.5750004513964799E-2</v>
      </c>
      <c r="P543" s="261">
        <v>6.11126041842356E-3</v>
      </c>
    </row>
    <row r="544" spans="1:16" x14ac:dyDescent="0.25">
      <c r="A544" s="259">
        <v>2026</v>
      </c>
      <c r="B544" s="259">
        <v>2010</v>
      </c>
      <c r="C544" s="260" t="str">
        <f t="shared" si="8"/>
        <v>2026_2010</v>
      </c>
      <c r="D544" s="261">
        <v>4.5982834417684151E-2</v>
      </c>
      <c r="E544" s="261">
        <v>5.6410786562903166E-2</v>
      </c>
      <c r="F544" s="261">
        <v>1.7681102926730901E-2</v>
      </c>
      <c r="G544" s="261">
        <v>7.02805586448487E-3</v>
      </c>
      <c r="H544" s="261">
        <v>3.4881416847840803E-2</v>
      </c>
      <c r="I544" s="261">
        <v>3.0093665871333102E-2</v>
      </c>
      <c r="J544" s="261">
        <v>5.7538171314179699E-3</v>
      </c>
      <c r="K544" s="261">
        <v>3.1199900971624298E-4</v>
      </c>
      <c r="L544" s="261">
        <v>2.0000005732018801E-3</v>
      </c>
      <c r="M544" s="261">
        <v>2.0000005732018801E-3</v>
      </c>
      <c r="N544" s="261">
        <v>1.5750004513964799E-2</v>
      </c>
      <c r="O544" s="261">
        <v>1.5750004513964799E-2</v>
      </c>
      <c r="P544" s="261">
        <v>6.0139792099153204E-3</v>
      </c>
    </row>
    <row r="545" spans="1:16" x14ac:dyDescent="0.25">
      <c r="A545" s="259">
        <v>2026</v>
      </c>
      <c r="B545" s="259">
        <v>2011</v>
      </c>
      <c r="C545" s="260" t="str">
        <f t="shared" si="8"/>
        <v>2026_2011</v>
      </c>
      <c r="D545" s="261">
        <v>4.4387836360741069E-2</v>
      </c>
      <c r="E545" s="261">
        <v>5.4570435099806899E-2</v>
      </c>
      <c r="F545" s="261">
        <v>1.7018602574447601E-2</v>
      </c>
      <c r="G545" s="261">
        <v>7.1037026930117399E-3</v>
      </c>
      <c r="H545" s="261">
        <v>3.4190831697300403E-2</v>
      </c>
      <c r="I545" s="261">
        <v>2.98532221080825E-2</v>
      </c>
      <c r="J545" s="261">
        <v>5.6034744818546601E-3</v>
      </c>
      <c r="K545" s="261">
        <v>4.2336523120436401E-4</v>
      </c>
      <c r="L545" s="261">
        <v>2.0000005732018801E-3</v>
      </c>
      <c r="M545" s="261">
        <v>2.0000005732018801E-3</v>
      </c>
      <c r="N545" s="261">
        <v>1.5750004513964799E-2</v>
      </c>
      <c r="O545" s="261">
        <v>1.5750004513964799E-2</v>
      </c>
      <c r="P545" s="261">
        <v>5.8568387328743797E-3</v>
      </c>
    </row>
    <row r="546" spans="1:16" x14ac:dyDescent="0.25">
      <c r="A546" s="259">
        <v>2026</v>
      </c>
      <c r="B546" s="259">
        <v>2012</v>
      </c>
      <c r="C546" s="260" t="str">
        <f t="shared" si="8"/>
        <v>2026_2012</v>
      </c>
      <c r="D546" s="261">
        <v>4.309547330612596E-2</v>
      </c>
      <c r="E546" s="261">
        <v>5.3166510155458521E-2</v>
      </c>
      <c r="F546" s="261">
        <v>1.64489472467402E-2</v>
      </c>
      <c r="G546" s="261">
        <v>6.57048680957257E-3</v>
      </c>
      <c r="H546" s="261">
        <v>3.3450309305085399E-2</v>
      </c>
      <c r="I546" s="261">
        <v>2.9357635866003502E-2</v>
      </c>
      <c r="J546" s="261">
        <v>5.4268829512767701E-3</v>
      </c>
      <c r="K546" s="261">
        <v>6.18754163603491E-4</v>
      </c>
      <c r="L546" s="261">
        <v>2.0000005732018801E-3</v>
      </c>
      <c r="M546" s="261">
        <v>2.0000005732018801E-3</v>
      </c>
      <c r="N546" s="261">
        <v>1.5750004513964799E-2</v>
      </c>
      <c r="O546" s="261">
        <v>1.5750004513964799E-2</v>
      </c>
      <c r="P546" s="261">
        <v>5.6722625168970702E-3</v>
      </c>
    </row>
    <row r="547" spans="1:16" x14ac:dyDescent="0.25">
      <c r="A547" s="259">
        <v>2026</v>
      </c>
      <c r="B547" s="259">
        <v>2013</v>
      </c>
      <c r="C547" s="260" t="str">
        <f t="shared" si="8"/>
        <v>2026_2013</v>
      </c>
      <c r="D547" s="261">
        <v>4.1959107777290248E-2</v>
      </c>
      <c r="E547" s="261">
        <v>5.1362457056148822E-2</v>
      </c>
      <c r="F547" s="261">
        <v>1.6610545718726898E-2</v>
      </c>
      <c r="G547" s="261">
        <v>7.4573241684681001E-3</v>
      </c>
      <c r="H547" s="261">
        <v>3.3773579665319998E-2</v>
      </c>
      <c r="I547" s="261">
        <v>2.88360193514644E-2</v>
      </c>
      <c r="J547" s="261">
        <v>5.3868828791219202E-3</v>
      </c>
      <c r="K547" s="261">
        <v>9.2445006470615303E-4</v>
      </c>
      <c r="L547" s="261">
        <v>2.0000005732018801E-3</v>
      </c>
      <c r="M547" s="261">
        <v>2.0000005732018801E-3</v>
      </c>
      <c r="N547" s="261">
        <v>1.5750004513964799E-2</v>
      </c>
      <c r="O547" s="261">
        <v>1.5750004513964799E-2</v>
      </c>
      <c r="P547" s="261">
        <v>5.6304538189770603E-3</v>
      </c>
    </row>
    <row r="548" spans="1:16" x14ac:dyDescent="0.25">
      <c r="A548" s="259">
        <v>2026</v>
      </c>
      <c r="B548" s="259">
        <v>2014</v>
      </c>
      <c r="C548" s="260" t="str">
        <f t="shared" si="8"/>
        <v>2026_2014</v>
      </c>
      <c r="D548" s="261">
        <v>4.1556864693735554E-2</v>
      </c>
      <c r="E548" s="261">
        <v>5.0999922284647628E-2</v>
      </c>
      <c r="F548" s="261">
        <v>1.60729372145627E-2</v>
      </c>
      <c r="G548" s="261">
        <v>7.4954572797383398E-3</v>
      </c>
      <c r="H548" s="261">
        <v>3.3103891052483202E-2</v>
      </c>
      <c r="I548" s="261">
        <v>2.8471400723029901E-2</v>
      </c>
      <c r="J548" s="261">
        <v>5.2066091865795002E-3</v>
      </c>
      <c r="K548" s="261">
        <v>1.2888453454466E-3</v>
      </c>
      <c r="L548" s="261">
        <v>2.0000005732018801E-3</v>
      </c>
      <c r="M548" s="261">
        <v>2.0000005732018801E-3</v>
      </c>
      <c r="N548" s="261">
        <v>1.5750004513964799E-2</v>
      </c>
      <c r="O548" s="261">
        <v>1.5750004513964799E-2</v>
      </c>
      <c r="P548" s="261">
        <v>5.4420289500105396E-3</v>
      </c>
    </row>
    <row r="549" spans="1:16" x14ac:dyDescent="0.25">
      <c r="A549" s="259">
        <v>2026</v>
      </c>
      <c r="B549" s="259">
        <v>2015</v>
      </c>
      <c r="C549" s="260" t="str">
        <f t="shared" si="8"/>
        <v>2026_2015</v>
      </c>
      <c r="D549" s="261">
        <v>4.0385033277499122E-2</v>
      </c>
      <c r="E549" s="261">
        <v>4.9795729685837328E-2</v>
      </c>
      <c r="F549" s="261">
        <v>1.5375636766552099E-2</v>
      </c>
      <c r="G549" s="261">
        <v>7.3324944475567999E-3</v>
      </c>
      <c r="H549" s="261">
        <v>3.2301023497387199E-2</v>
      </c>
      <c r="I549" s="261">
        <v>2.7650372006129301E-2</v>
      </c>
      <c r="J549" s="261">
        <v>5.01036588287783E-3</v>
      </c>
      <c r="K549" s="261">
        <v>1.62785430943548E-3</v>
      </c>
      <c r="L549" s="261">
        <v>2.0000005732018801E-3</v>
      </c>
      <c r="M549" s="261">
        <v>2.0000005732018801E-3</v>
      </c>
      <c r="N549" s="261">
        <v>1.5750004513964799E-2</v>
      </c>
      <c r="O549" s="261">
        <v>1.5750004513964799E-2</v>
      </c>
      <c r="P549" s="261">
        <v>5.2369123949322404E-3</v>
      </c>
    </row>
    <row r="550" spans="1:16" x14ac:dyDescent="0.25">
      <c r="A550" s="259">
        <v>2026</v>
      </c>
      <c r="B550" s="259">
        <v>2016</v>
      </c>
      <c r="C550" s="260" t="str">
        <f t="shared" si="8"/>
        <v>2026_2016</v>
      </c>
      <c r="D550" s="261">
        <v>3.8811012531781222E-2</v>
      </c>
      <c r="E550" s="261">
        <v>4.7833483465615334E-2</v>
      </c>
      <c r="F550" s="261">
        <v>1.5037882319711199E-2</v>
      </c>
      <c r="G550" s="261">
        <v>7.0632568040520797E-3</v>
      </c>
      <c r="H550" s="261">
        <v>3.1944209894972903E-2</v>
      </c>
      <c r="I550" s="261">
        <v>2.6565978009824499E-2</v>
      </c>
      <c r="J550" s="261">
        <v>4.85862294422064E-3</v>
      </c>
      <c r="K550" s="261">
        <v>1.8929895540699901E-3</v>
      </c>
      <c r="L550" s="261">
        <v>2.0000005732018801E-3</v>
      </c>
      <c r="M550" s="261">
        <v>2.0000005732018801E-3</v>
      </c>
      <c r="N550" s="261">
        <v>1.5750004513964799E-2</v>
      </c>
      <c r="O550" s="261">
        <v>1.5750004513964799E-2</v>
      </c>
      <c r="P550" s="261">
        <v>5.0783083139382904E-3</v>
      </c>
    </row>
    <row r="551" spans="1:16" x14ac:dyDescent="0.25">
      <c r="A551" s="259">
        <v>2026</v>
      </c>
      <c r="B551" s="259">
        <v>2017</v>
      </c>
      <c r="C551" s="260" t="str">
        <f t="shared" si="8"/>
        <v>2026_2017</v>
      </c>
      <c r="D551" s="261">
        <v>3.7588013284083531E-2</v>
      </c>
      <c r="E551" s="261">
        <v>4.5890356665039517E-2</v>
      </c>
      <c r="F551" s="261">
        <v>1.54297135906581E-2</v>
      </c>
      <c r="G551" s="261">
        <v>7.0183115669181801E-3</v>
      </c>
      <c r="H551" s="261">
        <v>3.25303238162108E-2</v>
      </c>
      <c r="I551" s="261">
        <v>2.6291344735814799E-2</v>
      </c>
      <c r="J551" s="261">
        <v>4.8026311200813502E-3</v>
      </c>
      <c r="K551" s="261">
        <v>2.0538498090056701E-3</v>
      </c>
      <c r="L551" s="261">
        <v>2.0000005732018801E-3</v>
      </c>
      <c r="M551" s="261">
        <v>2.0000005732018801E-3</v>
      </c>
      <c r="N551" s="261">
        <v>1.5750004513964799E-2</v>
      </c>
      <c r="O551" s="261">
        <v>1.5750004513964799E-2</v>
      </c>
      <c r="P551" s="261">
        <v>5.01978478797146E-3</v>
      </c>
    </row>
    <row r="552" spans="1:16" x14ac:dyDescent="0.25">
      <c r="A552" s="259">
        <v>2026</v>
      </c>
      <c r="B552" s="259">
        <v>2018</v>
      </c>
      <c r="C552" s="260" t="str">
        <f t="shared" si="8"/>
        <v>2026_2018</v>
      </c>
      <c r="D552" s="261">
        <v>3.5947245919658165E-2</v>
      </c>
      <c r="E552" s="261">
        <v>4.3863512309894159E-2</v>
      </c>
      <c r="F552" s="261">
        <v>1.4934262784651599E-2</v>
      </c>
      <c r="G552" s="261">
        <v>6.6264996525751997E-3</v>
      </c>
      <c r="H552" s="261">
        <v>3.2008496207984502E-2</v>
      </c>
      <c r="I552" s="261">
        <v>2.5036263640010901E-2</v>
      </c>
      <c r="J552" s="261">
        <v>4.6144063475746103E-3</v>
      </c>
      <c r="K552" s="261">
        <v>2.13865443044815E-3</v>
      </c>
      <c r="L552" s="261">
        <v>2.0000005732018801E-3</v>
      </c>
      <c r="M552" s="261">
        <v>2.0000005732018801E-3</v>
      </c>
      <c r="N552" s="261">
        <v>1.5750004513964799E-2</v>
      </c>
      <c r="O552" s="261">
        <v>1.5750004513964799E-2</v>
      </c>
      <c r="P552" s="261">
        <v>4.82304932648702E-3</v>
      </c>
    </row>
    <row r="553" spans="1:16" x14ac:dyDescent="0.25">
      <c r="A553" s="259">
        <v>2026</v>
      </c>
      <c r="B553" s="259">
        <v>2019</v>
      </c>
      <c r="C553" s="260" t="str">
        <f t="shared" si="8"/>
        <v>2026_2019</v>
      </c>
      <c r="D553" s="261">
        <v>3.4309814631303698E-2</v>
      </c>
      <c r="E553" s="261">
        <v>4.185015348356097E-2</v>
      </c>
      <c r="F553" s="261">
        <v>1.44150697557839E-2</v>
      </c>
      <c r="G553" s="261">
        <v>5.8633321497758399E-3</v>
      </c>
      <c r="H553" s="261">
        <v>3.1461922612031901E-2</v>
      </c>
      <c r="I553" s="261">
        <v>2.2424172022811599E-2</v>
      </c>
      <c r="J553" s="261">
        <v>4.4154673364847196E-3</v>
      </c>
      <c r="K553" s="261">
        <v>2.0197687062507501E-3</v>
      </c>
      <c r="L553" s="261">
        <v>2.0000005732018801E-3</v>
      </c>
      <c r="M553" s="261">
        <v>2.0000005732018801E-3</v>
      </c>
      <c r="N553" s="261">
        <v>1.5750004513964799E-2</v>
      </c>
      <c r="O553" s="261">
        <v>1.5750004513964799E-2</v>
      </c>
      <c r="P553" s="261">
        <v>4.6151151760944397E-3</v>
      </c>
    </row>
    <row r="554" spans="1:16" x14ac:dyDescent="0.25">
      <c r="A554" s="259">
        <v>2026</v>
      </c>
      <c r="B554" s="259">
        <v>2020</v>
      </c>
      <c r="C554" s="260" t="str">
        <f t="shared" si="8"/>
        <v>2026_2020</v>
      </c>
      <c r="D554" s="261">
        <v>3.2674131972141085E-2</v>
      </c>
      <c r="E554" s="261">
        <v>3.9838580332781454E-2</v>
      </c>
      <c r="F554" s="261">
        <v>1.38728898945702E-2</v>
      </c>
      <c r="G554" s="261">
        <v>4.9711142696955901E-3</v>
      </c>
      <c r="H554" s="261">
        <v>3.0891415903638302E-2</v>
      </c>
      <c r="I554" s="261">
        <v>1.9766899740085601E-2</v>
      </c>
      <c r="J554" s="261">
        <v>4.2058132340829701E-3</v>
      </c>
      <c r="K554" s="261">
        <v>1.4491343896066199E-3</v>
      </c>
      <c r="L554" s="261">
        <v>2.0000005732018801E-3</v>
      </c>
      <c r="M554" s="261">
        <v>2.0000005732018801E-3</v>
      </c>
      <c r="N554" s="261">
        <v>1.5750004513964799E-2</v>
      </c>
      <c r="O554" s="261">
        <v>1.5750004513964799E-2</v>
      </c>
      <c r="P554" s="261">
        <v>4.3959814455083804E-3</v>
      </c>
    </row>
    <row r="555" spans="1:16" x14ac:dyDescent="0.25">
      <c r="A555" s="259">
        <v>2026</v>
      </c>
      <c r="B555" s="259">
        <v>2021</v>
      </c>
      <c r="C555" s="260" t="str">
        <f t="shared" si="8"/>
        <v>2026_2021</v>
      </c>
      <c r="D555" s="261">
        <v>3.1041246178899928E-2</v>
      </c>
      <c r="E555" s="261">
        <v>3.7830634609026526E-2</v>
      </c>
      <c r="F555" s="261">
        <v>4.8250098126289397E-3</v>
      </c>
      <c r="G555" s="261">
        <v>4.2997855724577197E-3</v>
      </c>
      <c r="H555" s="261">
        <v>8.2641843762594203E-3</v>
      </c>
      <c r="I555" s="261">
        <v>1.7927250043016599E-2</v>
      </c>
      <c r="J555" s="261">
        <v>6.6423790170665696E-4</v>
      </c>
      <c r="K555" s="261">
        <v>9.0054953954686601E-4</v>
      </c>
      <c r="L555" s="261">
        <v>2.0000005732018801E-3</v>
      </c>
      <c r="M555" s="261">
        <v>2.0000005732018801E-3</v>
      </c>
      <c r="N555" s="261">
        <v>1.5750004513964799E-2</v>
      </c>
      <c r="O555" s="261">
        <v>1.5750004513964799E-2</v>
      </c>
      <c r="P555" s="261">
        <v>6.9427179210979702E-4</v>
      </c>
    </row>
    <row r="556" spans="1:16" x14ac:dyDescent="0.25">
      <c r="A556" s="259">
        <v>2026</v>
      </c>
      <c r="B556" s="259">
        <v>2022</v>
      </c>
      <c r="C556" s="260" t="str">
        <f t="shared" si="8"/>
        <v>2026_2022</v>
      </c>
      <c r="D556" s="261">
        <v>2.9853441793382725E-2</v>
      </c>
      <c r="E556" s="261">
        <v>3.6364700136787449E-2</v>
      </c>
      <c r="F556" s="261">
        <v>4.4845392480950099E-3</v>
      </c>
      <c r="G556" s="261">
        <v>3.5465836623960198E-3</v>
      </c>
      <c r="H556" s="261">
        <v>7.8056104998890799E-3</v>
      </c>
      <c r="I556" s="261">
        <v>1.5718674012452999E-2</v>
      </c>
      <c r="J556" s="261">
        <v>6.2563468155188299E-4</v>
      </c>
      <c r="K556" s="261">
        <v>9.0097199636567603E-4</v>
      </c>
      <c r="L556" s="261">
        <v>2.0000005732018801E-3</v>
      </c>
      <c r="M556" s="261">
        <v>2.0000005732018801E-3</v>
      </c>
      <c r="N556" s="261">
        <v>1.5750004513964799E-2</v>
      </c>
      <c r="O556" s="261">
        <v>1.5750004513964799E-2</v>
      </c>
      <c r="P556" s="261">
        <v>6.5392310563887703E-4</v>
      </c>
    </row>
    <row r="557" spans="1:16" x14ac:dyDescent="0.25">
      <c r="A557" s="259">
        <v>2026</v>
      </c>
      <c r="B557" s="259">
        <v>2023</v>
      </c>
      <c r="C557" s="260" t="str">
        <f t="shared" si="8"/>
        <v>2026_2023</v>
      </c>
      <c r="D557" s="261">
        <v>2.8670873192042874E-2</v>
      </c>
      <c r="E557" s="261">
        <v>3.4903760881296569E-2</v>
      </c>
      <c r="F557" s="261">
        <v>4.1317905651782902E-3</v>
      </c>
      <c r="G557" s="261">
        <v>2.9694874260140099E-3</v>
      </c>
      <c r="H557" s="261">
        <v>7.3286327023098603E-3</v>
      </c>
      <c r="I557" s="261">
        <v>1.42417107890068E-2</v>
      </c>
      <c r="J557" s="261">
        <v>5.8535162098801504E-4</v>
      </c>
      <c r="K557" s="261">
        <v>9.0192989110342802E-4</v>
      </c>
      <c r="L557" s="261">
        <v>2.0000005732018801E-3</v>
      </c>
      <c r="M557" s="261">
        <v>2.0000005732018801E-3</v>
      </c>
      <c r="N557" s="261">
        <v>1.5750004513964799E-2</v>
      </c>
      <c r="O557" s="261">
        <v>1.5750004513964799E-2</v>
      </c>
      <c r="P557" s="261">
        <v>6.11818623829745E-4</v>
      </c>
    </row>
    <row r="558" spans="1:16" x14ac:dyDescent="0.25">
      <c r="A558" s="259">
        <v>2026</v>
      </c>
      <c r="B558" s="259">
        <v>2024</v>
      </c>
      <c r="C558" s="260" t="str">
        <f t="shared" si="8"/>
        <v>2026_2024</v>
      </c>
      <c r="D558" s="261">
        <v>2.7496656299324022E-2</v>
      </c>
      <c r="E558" s="261">
        <v>3.3449427927039123E-2</v>
      </c>
      <c r="F558" s="261">
        <v>3.7676516616856098E-3</v>
      </c>
      <c r="G558" s="261">
        <v>2.4582618490264401E-3</v>
      </c>
      <c r="H558" s="261">
        <v>6.8344412093275997E-3</v>
      </c>
      <c r="I558" s="261">
        <v>1.29885932786604E-2</v>
      </c>
      <c r="J558" s="261">
        <v>5.4344809177674699E-4</v>
      </c>
      <c r="K558" s="261">
        <v>9.0372592086736801E-4</v>
      </c>
      <c r="L558" s="261">
        <v>2.0000005732018801E-3</v>
      </c>
      <c r="M558" s="261">
        <v>2.0000005732018801E-3</v>
      </c>
      <c r="N558" s="261">
        <v>1.5750004513964799E-2</v>
      </c>
      <c r="O558" s="261">
        <v>1.5750004513964799E-2</v>
      </c>
      <c r="P558" s="261">
        <v>5.6802040297169998E-4</v>
      </c>
    </row>
    <row r="559" spans="1:16" x14ac:dyDescent="0.25">
      <c r="A559" s="259">
        <v>2026</v>
      </c>
      <c r="B559" s="259">
        <v>2025</v>
      </c>
      <c r="C559" s="260" t="str">
        <f t="shared" si="8"/>
        <v>2026_2025</v>
      </c>
      <c r="D559" s="261">
        <v>2.6316545763040093E-2</v>
      </c>
      <c r="E559" s="261">
        <v>3.1990667375545616E-2</v>
      </c>
      <c r="F559" s="261">
        <v>3.3804387389654001E-3</v>
      </c>
      <c r="G559" s="261">
        <v>2.1235097722991899E-3</v>
      </c>
      <c r="H559" s="261">
        <v>6.3126886601464803E-3</v>
      </c>
      <c r="I559" s="261">
        <v>1.22931119696037E-2</v>
      </c>
      <c r="J559" s="261">
        <v>4.9938728816341404E-4</v>
      </c>
      <c r="K559" s="261">
        <v>9.0511567751463203E-4</v>
      </c>
      <c r="L559" s="261">
        <v>2.0000005732018801E-3</v>
      </c>
      <c r="M559" s="261">
        <v>2.0000005732018801E-3</v>
      </c>
      <c r="N559" s="261">
        <v>1.5750004513964799E-2</v>
      </c>
      <c r="O559" s="261">
        <v>1.5750004513964799E-2</v>
      </c>
      <c r="P559" s="261">
        <v>5.2196736533589199E-4</v>
      </c>
    </row>
    <row r="560" spans="1:16" x14ac:dyDescent="0.25">
      <c r="A560" s="259">
        <v>2026</v>
      </c>
      <c r="B560" s="259">
        <v>2026</v>
      </c>
      <c r="C560" s="260" t="str">
        <f t="shared" si="8"/>
        <v>2026_2026</v>
      </c>
      <c r="D560" s="261">
        <v>2.6366244296521492E-2</v>
      </c>
      <c r="E560" s="261">
        <v>3.2011116752000579E-2</v>
      </c>
      <c r="F560" s="261">
        <v>2.9918823248802199E-3</v>
      </c>
      <c r="G560" s="261">
        <v>2.0549200418843801E-3</v>
      </c>
      <c r="H560" s="261">
        <v>5.7851135674486E-3</v>
      </c>
      <c r="I560" s="261">
        <v>1.1498079431037899E-2</v>
      </c>
      <c r="J560" s="261">
        <v>4.5431758529362897E-4</v>
      </c>
      <c r="K560" s="261">
        <v>7.7639146682687997E-4</v>
      </c>
      <c r="L560" s="261">
        <v>2.0000005732018801E-3</v>
      </c>
      <c r="M560" s="261">
        <v>2.0000005732018801E-3</v>
      </c>
      <c r="N560" s="261">
        <v>1.5750004513964799E-2</v>
      </c>
      <c r="O560" s="261">
        <v>1.5750004513964799E-2</v>
      </c>
      <c r="P560" s="261">
        <v>4.7485981049617999E-4</v>
      </c>
    </row>
    <row r="561" spans="1:16" x14ac:dyDescent="0.25">
      <c r="A561" s="259">
        <v>2027</v>
      </c>
      <c r="B561" s="259">
        <v>1983</v>
      </c>
      <c r="C561" s="260" t="str">
        <f t="shared" si="8"/>
        <v>2027_1983</v>
      </c>
      <c r="D561" s="261">
        <v>5.6639082196561094E-2</v>
      </c>
      <c r="E561" s="261">
        <v>8.048976957865886E-2</v>
      </c>
      <c r="F561" s="261">
        <v>0.199683649086424</v>
      </c>
      <c r="G561" s="261">
        <v>1.14444472096941</v>
      </c>
      <c r="H561" s="261">
        <v>1.52965007237187</v>
      </c>
      <c r="I561" s="261">
        <v>2.2479973984705901</v>
      </c>
      <c r="J561" s="261">
        <v>0.25192140289788001</v>
      </c>
      <c r="K561" s="261">
        <v>1.9470654450226499E-2</v>
      </c>
      <c r="L561" s="261">
        <v>2.0000005732018801E-3</v>
      </c>
      <c r="M561" s="261">
        <v>2.0000005732018801E-3</v>
      </c>
      <c r="N561" s="261">
        <v>1.5750004513964799E-2</v>
      </c>
      <c r="O561" s="261">
        <v>1.5750004513964799E-2</v>
      </c>
      <c r="P561" s="261">
        <v>0.263312170852253</v>
      </c>
    </row>
    <row r="562" spans="1:16" x14ac:dyDescent="0.25">
      <c r="A562" s="259">
        <v>2027</v>
      </c>
      <c r="B562" s="259">
        <v>1984</v>
      </c>
      <c r="C562" s="260" t="str">
        <f t="shared" si="8"/>
        <v>2027_1984</v>
      </c>
      <c r="D562" s="261">
        <v>5.1647710822067039E-2</v>
      </c>
      <c r="E562" s="261">
        <v>8.216654046460499E-2</v>
      </c>
      <c r="F562" s="261">
        <v>0.34246478935450297</v>
      </c>
      <c r="G562" s="261">
        <v>1.19191615291463</v>
      </c>
      <c r="H562" s="261">
        <v>1.2977629108420601</v>
      </c>
      <c r="I562" s="261">
        <v>3.08731920959629</v>
      </c>
      <c r="J562" s="261">
        <v>0.21230354950476699</v>
      </c>
      <c r="K562" s="261">
        <v>2.0419646257366E-2</v>
      </c>
      <c r="L562" s="261">
        <v>2.0000005732018801E-3</v>
      </c>
      <c r="M562" s="261">
        <v>2.0000005732018801E-3</v>
      </c>
      <c r="N562" s="261">
        <v>1.5750004513964799E-2</v>
      </c>
      <c r="O562" s="261">
        <v>1.5750004513964799E-2</v>
      </c>
      <c r="P562" s="261">
        <v>0.22190297393032399</v>
      </c>
    </row>
    <row r="563" spans="1:16" x14ac:dyDescent="0.25">
      <c r="A563" s="259">
        <v>2027</v>
      </c>
      <c r="B563" s="259">
        <v>1985</v>
      </c>
      <c r="C563" s="260" t="str">
        <f t="shared" si="8"/>
        <v>2027_1985</v>
      </c>
      <c r="D563" s="261">
        <v>5.131556514879921E-2</v>
      </c>
      <c r="E563" s="261">
        <v>7.6497311217863156E-2</v>
      </c>
      <c r="F563" s="261">
        <v>0.33912625590241302</v>
      </c>
      <c r="G563" s="261">
        <v>0.52445224874905505</v>
      </c>
      <c r="H563" s="261">
        <v>1.3017158229476899</v>
      </c>
      <c r="I563" s="261">
        <v>2.0493604233845599</v>
      </c>
      <c r="J563" s="261">
        <v>0.21023389877262799</v>
      </c>
      <c r="K563" s="261">
        <v>1.8302247620391801E-2</v>
      </c>
      <c r="L563" s="261">
        <v>2.0000005732018801E-3</v>
      </c>
      <c r="M563" s="261">
        <v>2.0000005732018801E-3</v>
      </c>
      <c r="N563" s="261">
        <v>1.5750004513964799E-2</v>
      </c>
      <c r="O563" s="261">
        <v>1.5750004513964799E-2</v>
      </c>
      <c r="P563" s="261">
        <v>0.21973974277601699</v>
      </c>
    </row>
    <row r="564" spans="1:16" x14ac:dyDescent="0.25">
      <c r="A564" s="259">
        <v>2027</v>
      </c>
      <c r="B564" s="259">
        <v>1986</v>
      </c>
      <c r="C564" s="260" t="str">
        <f t="shared" si="8"/>
        <v>2027_1986</v>
      </c>
      <c r="D564" s="261">
        <v>5.1600745047771075E-2</v>
      </c>
      <c r="E564" s="261">
        <v>7.0655973683380446E-2</v>
      </c>
      <c r="F564" s="261">
        <v>0.34200866332665403</v>
      </c>
      <c r="G564" s="261">
        <v>0.52782380872765</v>
      </c>
      <c r="H564" s="261">
        <v>1.29209156896013</v>
      </c>
      <c r="I564" s="261">
        <v>2.0207093600750299</v>
      </c>
      <c r="J564" s="261">
        <v>0.21202078415853601</v>
      </c>
      <c r="K564" s="261">
        <v>1.8428653357785402E-2</v>
      </c>
      <c r="L564" s="261">
        <v>2.0000005732018801E-3</v>
      </c>
      <c r="M564" s="261">
        <v>2.0000005732018801E-3</v>
      </c>
      <c r="N564" s="261">
        <v>1.5750004513964799E-2</v>
      </c>
      <c r="O564" s="261">
        <v>1.5750004513964799E-2</v>
      </c>
      <c r="P564" s="261">
        <v>0.22160742318988899</v>
      </c>
    </row>
    <row r="565" spans="1:16" x14ac:dyDescent="0.25">
      <c r="A565" s="259">
        <v>2027</v>
      </c>
      <c r="B565" s="259">
        <v>1987</v>
      </c>
      <c r="C565" s="260" t="str">
        <f t="shared" si="8"/>
        <v>2027_1987</v>
      </c>
      <c r="D565" s="261">
        <v>5.1567145353662226E-2</v>
      </c>
      <c r="E565" s="261">
        <v>7.0562486231968022E-2</v>
      </c>
      <c r="F565" s="261">
        <v>0.34196689886553699</v>
      </c>
      <c r="G565" s="261">
        <v>0.53332915427530703</v>
      </c>
      <c r="H565" s="261">
        <v>1.2811762604114501</v>
      </c>
      <c r="I565" s="261">
        <v>1.9861410243573201</v>
      </c>
      <c r="J565" s="261">
        <v>0.21199489319510201</v>
      </c>
      <c r="K565" s="261">
        <v>1.8594545460384498E-2</v>
      </c>
      <c r="L565" s="261">
        <v>2.0000005732018801E-3</v>
      </c>
      <c r="M565" s="261">
        <v>2.0000005732018801E-3</v>
      </c>
      <c r="N565" s="261">
        <v>1.5750004513964799E-2</v>
      </c>
      <c r="O565" s="261">
        <v>1.5750004513964799E-2</v>
      </c>
      <c r="P565" s="261">
        <v>0.22158036155197899</v>
      </c>
    </row>
    <row r="566" spans="1:16" x14ac:dyDescent="0.25">
      <c r="A566" s="259">
        <v>2027</v>
      </c>
      <c r="B566" s="259">
        <v>1988</v>
      </c>
      <c r="C566" s="260" t="str">
        <f t="shared" si="8"/>
        <v>2027_1988</v>
      </c>
      <c r="D566" s="261">
        <v>5.2273688156274721E-2</v>
      </c>
      <c r="E566" s="261">
        <v>7.0598773245946322E-2</v>
      </c>
      <c r="F566" s="261">
        <v>0.34996790997229199</v>
      </c>
      <c r="G566" s="261">
        <v>0.529294384526108</v>
      </c>
      <c r="H566" s="261">
        <v>1.2674321842899201</v>
      </c>
      <c r="I566" s="261">
        <v>2.0049604250639299</v>
      </c>
      <c r="J566" s="261">
        <v>0.21695494488623501</v>
      </c>
      <c r="K566" s="261">
        <v>1.84367124733145E-2</v>
      </c>
      <c r="L566" s="261">
        <v>2.0000005732018801E-3</v>
      </c>
      <c r="M566" s="261">
        <v>2.0000005732018801E-3</v>
      </c>
      <c r="N566" s="261">
        <v>1.5750004513964799E-2</v>
      </c>
      <c r="O566" s="261">
        <v>1.5750004513964799E-2</v>
      </c>
      <c r="P566" s="261">
        <v>0.22676468477068101</v>
      </c>
    </row>
    <row r="567" spans="1:16" x14ac:dyDescent="0.25">
      <c r="A567" s="259">
        <v>2027</v>
      </c>
      <c r="B567" s="259">
        <v>1989</v>
      </c>
      <c r="C567" s="260" t="str">
        <f t="shared" si="8"/>
        <v>2027_1989</v>
      </c>
      <c r="D567" s="261">
        <v>5.1001242998632727E-2</v>
      </c>
      <c r="E567" s="261">
        <v>7.0730301179166677E-2</v>
      </c>
      <c r="F567" s="261">
        <v>0.33646144022465901</v>
      </c>
      <c r="G567" s="261">
        <v>0.53520449624766997</v>
      </c>
      <c r="H567" s="261">
        <v>1.2966473221633801</v>
      </c>
      <c r="I567" s="261">
        <v>2.02457714729585</v>
      </c>
      <c r="J567" s="261">
        <v>0.20858190462680801</v>
      </c>
      <c r="K567" s="261">
        <v>1.83882551779927E-2</v>
      </c>
      <c r="L567" s="261">
        <v>2.0000005732018801E-3</v>
      </c>
      <c r="M567" s="261">
        <v>2.0000005732018801E-3</v>
      </c>
      <c r="N567" s="261">
        <v>1.5750004513964799E-2</v>
      </c>
      <c r="O567" s="261">
        <v>1.5750004513964799E-2</v>
      </c>
      <c r="P567" s="261">
        <v>0.21801305278553901</v>
      </c>
    </row>
    <row r="568" spans="1:16" x14ac:dyDescent="0.25">
      <c r="A568" s="259">
        <v>2027</v>
      </c>
      <c r="B568" s="259">
        <v>1990</v>
      </c>
      <c r="C568" s="260" t="str">
        <f t="shared" si="8"/>
        <v>2027_1990</v>
      </c>
      <c r="D568" s="261">
        <v>5.2130974584586355E-2</v>
      </c>
      <c r="E568" s="261">
        <v>7.0583494521592058E-2</v>
      </c>
      <c r="F568" s="261">
        <v>0.34690338487573202</v>
      </c>
      <c r="G568" s="261">
        <v>0.53046150443452</v>
      </c>
      <c r="H568" s="261">
        <v>1.2831459653581201</v>
      </c>
      <c r="I568" s="261">
        <v>1.98751140769534</v>
      </c>
      <c r="J568" s="261">
        <v>0.21505515963598401</v>
      </c>
      <c r="K568" s="261">
        <v>1.8435562679734601E-2</v>
      </c>
      <c r="L568" s="261">
        <v>2.0000005732018801E-3</v>
      </c>
      <c r="M568" s="261">
        <v>2.0000005732018801E-3</v>
      </c>
      <c r="N568" s="261">
        <v>1.5750004513964799E-2</v>
      </c>
      <c r="O568" s="261">
        <v>1.5750004513964799E-2</v>
      </c>
      <c r="P568" s="261">
        <v>0.22477899966158599</v>
      </c>
    </row>
    <row r="569" spans="1:16" x14ac:dyDescent="0.25">
      <c r="A569" s="259">
        <v>2027</v>
      </c>
      <c r="B569" s="259">
        <v>1991</v>
      </c>
      <c r="C569" s="260" t="str">
        <f t="shared" si="8"/>
        <v>2027_1991</v>
      </c>
      <c r="D569" s="261">
        <v>5.1320951006486697E-2</v>
      </c>
      <c r="E569" s="261">
        <v>7.0534371155511671E-2</v>
      </c>
      <c r="F569" s="261">
        <v>0.339480970530878</v>
      </c>
      <c r="G569" s="261">
        <v>0.52923201454941005</v>
      </c>
      <c r="H569" s="261">
        <v>1.3030379051159999</v>
      </c>
      <c r="I569" s="261">
        <v>1.9911934703637999</v>
      </c>
      <c r="J569" s="261">
        <v>0.210453796341737</v>
      </c>
      <c r="K569" s="261">
        <v>1.02913206671155E-2</v>
      </c>
      <c r="L569" s="261">
        <v>2.0000005732018801E-3</v>
      </c>
      <c r="M569" s="261">
        <v>2.0000005732018801E-3</v>
      </c>
      <c r="N569" s="261">
        <v>1.5750004513964799E-2</v>
      </c>
      <c r="O569" s="261">
        <v>1.5750004513964799E-2</v>
      </c>
      <c r="P569" s="261">
        <v>0.21996958313741999</v>
      </c>
    </row>
    <row r="570" spans="1:16" x14ac:dyDescent="0.25">
      <c r="A570" s="259">
        <v>2027</v>
      </c>
      <c r="B570" s="259">
        <v>1992</v>
      </c>
      <c r="C570" s="260" t="str">
        <f t="shared" si="8"/>
        <v>2027_1992</v>
      </c>
      <c r="D570" s="261">
        <v>5.0920378394011562E-2</v>
      </c>
      <c r="E570" s="261">
        <v>7.0491521710666957E-2</v>
      </c>
      <c r="F570" s="261">
        <v>0.336169657222056</v>
      </c>
      <c r="G570" s="261">
        <v>0.53116659275272105</v>
      </c>
      <c r="H570" s="261">
        <v>1.3053791461206501</v>
      </c>
      <c r="I570" s="261">
        <v>1.9776781889313</v>
      </c>
      <c r="J570" s="261">
        <v>0.20840102014156101</v>
      </c>
      <c r="K570" s="261">
        <v>1.0320187268117899E-2</v>
      </c>
      <c r="L570" s="261">
        <v>2.0000005732018801E-3</v>
      </c>
      <c r="M570" s="261">
        <v>2.0000005732018801E-3</v>
      </c>
      <c r="N570" s="261">
        <v>1.5750004513964799E-2</v>
      </c>
      <c r="O570" s="261">
        <v>1.5750004513964799E-2</v>
      </c>
      <c r="P570" s="261">
        <v>0.21782398950653201</v>
      </c>
    </row>
    <row r="571" spans="1:16" x14ac:dyDescent="0.25">
      <c r="A571" s="259">
        <v>2027</v>
      </c>
      <c r="B571" s="259">
        <v>1993</v>
      </c>
      <c r="C571" s="260" t="str">
        <f t="shared" si="8"/>
        <v>2027_1993</v>
      </c>
      <c r="D571" s="261">
        <v>4.6790225816796094E-2</v>
      </c>
      <c r="E571" s="261">
        <v>6.0735178781199273E-2</v>
      </c>
      <c r="F571" s="261">
        <v>8.9290894533710405E-2</v>
      </c>
      <c r="G571" s="261">
        <v>0.53818909955235505</v>
      </c>
      <c r="H571" s="261">
        <v>1.7225217738535601</v>
      </c>
      <c r="I571" s="261">
        <v>1.9538090979506899</v>
      </c>
      <c r="J571" s="261">
        <v>5.2301611197479198E-2</v>
      </c>
      <c r="K571" s="261">
        <v>1.04521595798079E-2</v>
      </c>
      <c r="L571" s="261">
        <v>2.0000005732018801E-3</v>
      </c>
      <c r="M571" s="261">
        <v>2.0000005732018801E-3</v>
      </c>
      <c r="N571" s="261">
        <v>1.5750004513964799E-2</v>
      </c>
      <c r="O571" s="261">
        <v>1.5750004513964799E-2</v>
      </c>
      <c r="P571" s="261">
        <v>5.4666457970866798E-2</v>
      </c>
    </row>
    <row r="572" spans="1:16" x14ac:dyDescent="0.25">
      <c r="A572" s="259">
        <v>2027</v>
      </c>
      <c r="B572" s="259">
        <v>1994</v>
      </c>
      <c r="C572" s="260" t="str">
        <f t="shared" si="8"/>
        <v>2027_1994</v>
      </c>
      <c r="D572" s="261">
        <v>4.6403788557281861E-2</v>
      </c>
      <c r="E572" s="261">
        <v>6.0665083900115609E-2</v>
      </c>
      <c r="F572" s="261">
        <v>8.8150577856983894E-2</v>
      </c>
      <c r="G572" s="261">
        <v>0.53828730036779704</v>
      </c>
      <c r="H572" s="261">
        <v>1.7221973043707901</v>
      </c>
      <c r="I572" s="261">
        <v>1.94413134085592</v>
      </c>
      <c r="J572" s="261">
        <v>5.1633677476133899E-2</v>
      </c>
      <c r="K572" s="261">
        <v>1.0445204940897301E-2</v>
      </c>
      <c r="L572" s="261">
        <v>2.0000005732018801E-3</v>
      </c>
      <c r="M572" s="261">
        <v>2.0000005732018801E-3</v>
      </c>
      <c r="N572" s="261">
        <v>1.5750004513964799E-2</v>
      </c>
      <c r="O572" s="261">
        <v>1.5750004513964799E-2</v>
      </c>
      <c r="P572" s="261">
        <v>5.3968323250554298E-2</v>
      </c>
    </row>
    <row r="573" spans="1:16" x14ac:dyDescent="0.25">
      <c r="A573" s="259">
        <v>2027</v>
      </c>
      <c r="B573" s="259">
        <v>1995</v>
      </c>
      <c r="C573" s="260" t="str">
        <f t="shared" si="8"/>
        <v>2027_1995</v>
      </c>
      <c r="D573" s="261">
        <v>4.6623581461147819E-2</v>
      </c>
      <c r="E573" s="261">
        <v>5.9929953208946882E-2</v>
      </c>
      <c r="F573" s="261">
        <v>8.8791169265832706E-2</v>
      </c>
      <c r="G573" s="261">
        <v>0.44358006390684102</v>
      </c>
      <c r="H573" s="261">
        <v>1.71601375003461</v>
      </c>
      <c r="I573" s="261">
        <v>1.6720961657568501</v>
      </c>
      <c r="J573" s="261">
        <v>5.20089000895596E-2</v>
      </c>
      <c r="K573" s="261">
        <v>1.0445216307662099E-2</v>
      </c>
      <c r="L573" s="261">
        <v>2.0000005732018801E-3</v>
      </c>
      <c r="M573" s="261">
        <v>2.0000005732018801E-3</v>
      </c>
      <c r="N573" s="261">
        <v>1.5750004513964799E-2</v>
      </c>
      <c r="O573" s="261">
        <v>1.5750004513964799E-2</v>
      </c>
      <c r="P573" s="261">
        <v>5.4360511765533401E-2</v>
      </c>
    </row>
    <row r="574" spans="1:16" x14ac:dyDescent="0.25">
      <c r="A574" s="259">
        <v>2027</v>
      </c>
      <c r="B574" s="259">
        <v>1996</v>
      </c>
      <c r="C574" s="260" t="str">
        <f t="shared" si="8"/>
        <v>2027_1996</v>
      </c>
      <c r="D574" s="261">
        <v>4.6245322667805511E-2</v>
      </c>
      <c r="E574" s="261">
        <v>5.8804677235643012E-2</v>
      </c>
      <c r="F574" s="261">
        <v>8.7718637356778303E-2</v>
      </c>
      <c r="G574" s="261">
        <v>0.176600287453854</v>
      </c>
      <c r="H574" s="261">
        <v>1.7224331435611699</v>
      </c>
      <c r="I574" s="261">
        <v>1.2183324648567899</v>
      </c>
      <c r="J574" s="261">
        <v>5.1380670893322003E-2</v>
      </c>
      <c r="K574" s="261">
        <v>2.9778931775852301E-3</v>
      </c>
      <c r="L574" s="261">
        <v>2.0000005732018801E-3</v>
      </c>
      <c r="M574" s="261">
        <v>2.0000005732018801E-3</v>
      </c>
      <c r="N574" s="261">
        <v>1.5750004513964799E-2</v>
      </c>
      <c r="O574" s="261">
        <v>1.5750004513964799E-2</v>
      </c>
      <c r="P574" s="261">
        <v>5.37038768327677E-2</v>
      </c>
    </row>
    <row r="575" spans="1:16" x14ac:dyDescent="0.25">
      <c r="A575" s="259">
        <v>2027</v>
      </c>
      <c r="B575" s="259">
        <v>1997</v>
      </c>
      <c r="C575" s="260" t="str">
        <f t="shared" si="8"/>
        <v>2027_1997</v>
      </c>
      <c r="D575" s="261">
        <v>4.6558580560397585E-2</v>
      </c>
      <c r="E575" s="261">
        <v>5.8785055548471687E-2</v>
      </c>
      <c r="F575" s="261">
        <v>8.8701908038641405E-2</v>
      </c>
      <c r="G575" s="261">
        <v>0.17633024404442399</v>
      </c>
      <c r="H575" s="261">
        <v>1.71527921751809</v>
      </c>
      <c r="I575" s="261">
        <v>1.2182584557692699</v>
      </c>
      <c r="J575" s="261">
        <v>5.1956615855831799E-2</v>
      </c>
      <c r="K575" s="261">
        <v>2.9830945682943599E-3</v>
      </c>
      <c r="L575" s="261">
        <v>2.0000005732018801E-3</v>
      </c>
      <c r="M575" s="261">
        <v>2.0000005732018801E-3</v>
      </c>
      <c r="N575" s="261">
        <v>1.5750004513964799E-2</v>
      </c>
      <c r="O575" s="261">
        <v>1.5750004513964799E-2</v>
      </c>
      <c r="P575" s="261">
        <v>5.4305863470764201E-2</v>
      </c>
    </row>
    <row r="576" spans="1:16" x14ac:dyDescent="0.25">
      <c r="A576" s="259">
        <v>2027</v>
      </c>
      <c r="B576" s="259">
        <v>1998</v>
      </c>
      <c r="C576" s="260" t="str">
        <f t="shared" si="8"/>
        <v>2027_1998</v>
      </c>
      <c r="D576" s="261">
        <v>4.6106430410401814E-2</v>
      </c>
      <c r="E576" s="261">
        <v>5.8724374135728639E-2</v>
      </c>
      <c r="F576" s="261">
        <v>8.7679614670913203E-2</v>
      </c>
      <c r="G576" s="261">
        <v>0.15444232715740999</v>
      </c>
      <c r="H576" s="261">
        <v>1.7210782359769301</v>
      </c>
      <c r="I576" s="261">
        <v>1.02125922524658</v>
      </c>
      <c r="J576" s="261">
        <v>5.1357813586822197E-2</v>
      </c>
      <c r="K576" s="261">
        <v>2.9981097229469498E-3</v>
      </c>
      <c r="L576" s="261">
        <v>2.0000005732018801E-3</v>
      </c>
      <c r="M576" s="261">
        <v>2.0000005732018801E-3</v>
      </c>
      <c r="N576" s="261">
        <v>1.5750004513964799E-2</v>
      </c>
      <c r="O576" s="261">
        <v>1.5750004513964799E-2</v>
      </c>
      <c r="P576" s="261">
        <v>5.3679986020295799E-2</v>
      </c>
    </row>
    <row r="577" spans="1:16" x14ac:dyDescent="0.25">
      <c r="A577" s="259">
        <v>2027</v>
      </c>
      <c r="B577" s="259">
        <v>1999</v>
      </c>
      <c r="C577" s="260" t="str">
        <f t="shared" si="8"/>
        <v>2027_1999</v>
      </c>
      <c r="D577" s="261">
        <v>4.6772086114322098E-2</v>
      </c>
      <c r="E577" s="261">
        <v>5.8657270655930842E-2</v>
      </c>
      <c r="F577" s="261">
        <v>8.9597974172968498E-2</v>
      </c>
      <c r="G577" s="261">
        <v>0.13603599815249301</v>
      </c>
      <c r="H577" s="261">
        <v>1.7066575153611201</v>
      </c>
      <c r="I577" s="261">
        <v>0.84014028492142201</v>
      </c>
      <c r="J577" s="261">
        <v>5.24814812725077E-2</v>
      </c>
      <c r="K577" s="261">
        <v>3.0150201910854701E-3</v>
      </c>
      <c r="L577" s="261">
        <v>2.0000005732018801E-3</v>
      </c>
      <c r="M577" s="261">
        <v>2.0000005732018801E-3</v>
      </c>
      <c r="N577" s="261">
        <v>1.5750004513964799E-2</v>
      </c>
      <c r="O577" s="261">
        <v>1.5750004513964799E-2</v>
      </c>
      <c r="P577" s="261">
        <v>5.4854460972526498E-2</v>
      </c>
    </row>
    <row r="578" spans="1:16" x14ac:dyDescent="0.25">
      <c r="A578" s="259">
        <v>2027</v>
      </c>
      <c r="B578" s="259">
        <v>2000</v>
      </c>
      <c r="C578" s="260" t="str">
        <f t="shared" si="8"/>
        <v>2027_2000</v>
      </c>
      <c r="D578" s="261">
        <v>4.6207883363779546E-2</v>
      </c>
      <c r="E578" s="261">
        <v>6.5454555465784298E-2</v>
      </c>
      <c r="F578" s="261">
        <v>8.7845398346718201E-2</v>
      </c>
      <c r="G578" s="261">
        <v>0.117528144785851</v>
      </c>
      <c r="H578" s="261">
        <v>1.71762052217533</v>
      </c>
      <c r="I578" s="261">
        <v>0.66107049667311202</v>
      </c>
      <c r="J578" s="261">
        <v>5.1454920390378397E-2</v>
      </c>
      <c r="K578" s="261">
        <v>3.0278452703044099E-3</v>
      </c>
      <c r="L578" s="261">
        <v>2.0000005732018801E-3</v>
      </c>
      <c r="M578" s="261">
        <v>2.0000005732018801E-3</v>
      </c>
      <c r="N578" s="261">
        <v>1.5750004513964799E-2</v>
      </c>
      <c r="O578" s="261">
        <v>1.5750004513964799E-2</v>
      </c>
      <c r="P578" s="261">
        <v>5.3781483562603698E-2</v>
      </c>
    </row>
    <row r="579" spans="1:16" x14ac:dyDescent="0.25">
      <c r="A579" s="259">
        <v>2027</v>
      </c>
      <c r="B579" s="259">
        <v>2001</v>
      </c>
      <c r="C579" s="260" t="str">
        <f t="shared" si="8"/>
        <v>2027_2001</v>
      </c>
      <c r="D579" s="261">
        <v>4.6420744702698288E-2</v>
      </c>
      <c r="E579" s="261">
        <v>6.5386523842219407E-2</v>
      </c>
      <c r="F579" s="261">
        <v>8.8431043647776E-2</v>
      </c>
      <c r="G579" s="261">
        <v>9.8593208109628197E-2</v>
      </c>
      <c r="H579" s="261">
        <v>1.7187732928709001</v>
      </c>
      <c r="I579" s="261">
        <v>0.48825348285214099</v>
      </c>
      <c r="J579" s="261">
        <v>5.17979586474763E-2</v>
      </c>
      <c r="K579" s="261">
        <v>3.03400257770407E-3</v>
      </c>
      <c r="L579" s="261">
        <v>2.0000005732018801E-3</v>
      </c>
      <c r="M579" s="261">
        <v>2.0000005732018801E-3</v>
      </c>
      <c r="N579" s="261">
        <v>1.5750004513964799E-2</v>
      </c>
      <c r="O579" s="261">
        <v>1.5750004513964799E-2</v>
      </c>
      <c r="P579" s="261">
        <v>5.4140032487477903E-2</v>
      </c>
    </row>
    <row r="580" spans="1:16" x14ac:dyDescent="0.25">
      <c r="A580" s="259">
        <v>2027</v>
      </c>
      <c r="B580" s="259">
        <v>2002</v>
      </c>
      <c r="C580" s="260" t="str">
        <f t="shared" si="8"/>
        <v>2027_2002</v>
      </c>
      <c r="D580" s="261">
        <v>4.6156251014964116E-2</v>
      </c>
      <c r="E580" s="261">
        <v>6.5347607063988275E-2</v>
      </c>
      <c r="F580" s="261">
        <v>8.7550579699303993E-2</v>
      </c>
      <c r="G580" s="261">
        <v>9.5814742946932402E-2</v>
      </c>
      <c r="H580" s="261">
        <v>1.71642515176336</v>
      </c>
      <c r="I580" s="261">
        <v>0.47569103235843901</v>
      </c>
      <c r="J580" s="261">
        <v>5.1282232118507597E-2</v>
      </c>
      <c r="K580" s="261">
        <v>3.0388424105436398E-3</v>
      </c>
      <c r="L580" s="261">
        <v>2.0000005732018801E-3</v>
      </c>
      <c r="M580" s="261">
        <v>2.0000005732018801E-3</v>
      </c>
      <c r="N580" s="261">
        <v>1.5750004513964799E-2</v>
      </c>
      <c r="O580" s="261">
        <v>1.5750004513964799E-2</v>
      </c>
      <c r="P580" s="261">
        <v>5.3600987093371799E-2</v>
      </c>
    </row>
    <row r="581" spans="1:16" x14ac:dyDescent="0.25">
      <c r="A581" s="259">
        <v>2027</v>
      </c>
      <c r="B581" s="259">
        <v>2003</v>
      </c>
      <c r="C581" s="260" t="str">
        <f t="shared" si="8"/>
        <v>2027_2003</v>
      </c>
      <c r="D581" s="261">
        <v>4.6383943058450866E-2</v>
      </c>
      <c r="E581" s="261">
        <v>6.533830142741083E-2</v>
      </c>
      <c r="F581" s="261">
        <v>8.8211302285471097E-2</v>
      </c>
      <c r="G581" s="261">
        <v>7.83222222875464E-2</v>
      </c>
      <c r="H581" s="261">
        <v>1.71743878017469</v>
      </c>
      <c r="I581" s="261">
        <v>0.40232860202648901</v>
      </c>
      <c r="J581" s="261">
        <v>5.16692464494935E-2</v>
      </c>
      <c r="K581" s="261">
        <v>3.0398247425802E-3</v>
      </c>
      <c r="L581" s="261">
        <v>2.0000005732018801E-3</v>
      </c>
      <c r="M581" s="261">
        <v>2.0000005732018801E-3</v>
      </c>
      <c r="N581" s="261">
        <v>1.5750004513964799E-2</v>
      </c>
      <c r="O581" s="261">
        <v>1.5750004513964799E-2</v>
      </c>
      <c r="P581" s="261">
        <v>5.4005500495054301E-2</v>
      </c>
    </row>
    <row r="582" spans="1:16" x14ac:dyDescent="0.25">
      <c r="A582" s="259">
        <v>2027</v>
      </c>
      <c r="B582" s="259">
        <v>2004</v>
      </c>
      <c r="C582" s="260" t="str">
        <f t="shared" si="8"/>
        <v>2027_2004</v>
      </c>
      <c r="D582" s="261">
        <v>5.3340696125338975E-2</v>
      </c>
      <c r="E582" s="261">
        <v>6.6383006169114717E-2</v>
      </c>
      <c r="F582" s="261">
        <v>8.8433029829809495E-2</v>
      </c>
      <c r="G582" s="261">
        <v>1.84049171119091E-2</v>
      </c>
      <c r="H582" s="261">
        <v>1.7169014943048799</v>
      </c>
      <c r="I582" s="261">
        <v>9.2770933678202702E-2</v>
      </c>
      <c r="J582" s="261">
        <v>5.1799122041806998E-2</v>
      </c>
      <c r="K582" s="261">
        <v>2.0195676679836001E-4</v>
      </c>
      <c r="L582" s="261">
        <v>2.0000005732018801E-3</v>
      </c>
      <c r="M582" s="261">
        <v>2.0000005732018801E-3</v>
      </c>
      <c r="N582" s="261">
        <v>1.5750004513964799E-2</v>
      </c>
      <c r="O582" s="261">
        <v>1.5750004513964799E-2</v>
      </c>
      <c r="P582" s="261">
        <v>5.4141248485337697E-2</v>
      </c>
    </row>
    <row r="583" spans="1:16" x14ac:dyDescent="0.25">
      <c r="A583" s="259">
        <v>2027</v>
      </c>
      <c r="B583" s="259">
        <v>2005</v>
      </c>
      <c r="C583" s="260" t="str">
        <f t="shared" si="8"/>
        <v>2027_2005</v>
      </c>
      <c r="D583" s="261">
        <v>5.2130825306868987E-2</v>
      </c>
      <c r="E583" s="261">
        <v>6.472204478401325E-2</v>
      </c>
      <c r="F583" s="261">
        <v>8.8559372471026701E-2</v>
      </c>
      <c r="G583" s="261">
        <v>1.5814097322073901E-2</v>
      </c>
      <c r="H583" s="261">
        <v>1.71479473247325</v>
      </c>
      <c r="I583" s="261">
        <v>7.7836856419983794E-2</v>
      </c>
      <c r="J583" s="261">
        <v>5.1873126493583499E-2</v>
      </c>
      <c r="K583" s="261">
        <v>2.0085733239103601E-4</v>
      </c>
      <c r="L583" s="261">
        <v>2.0000005732018801E-3</v>
      </c>
      <c r="M583" s="261">
        <v>2.0000005732018801E-3</v>
      </c>
      <c r="N583" s="261">
        <v>1.5750004513964799E-2</v>
      </c>
      <c r="O583" s="261">
        <v>1.5750004513964799E-2</v>
      </c>
      <c r="P583" s="261">
        <v>5.4218599090033702E-2</v>
      </c>
    </row>
    <row r="584" spans="1:16" x14ac:dyDescent="0.25">
      <c r="A584" s="259">
        <v>2027</v>
      </c>
      <c r="B584" s="259">
        <v>2006</v>
      </c>
      <c r="C584" s="260" t="str">
        <f t="shared" si="8"/>
        <v>2027_2006</v>
      </c>
      <c r="D584" s="261">
        <v>5.101083471069074E-2</v>
      </c>
      <c r="E584" s="261">
        <v>6.2352207860866017E-2</v>
      </c>
      <c r="F584" s="261">
        <v>8.8215449729574E-2</v>
      </c>
      <c r="G584" s="261">
        <v>3.7386150048471698E-3</v>
      </c>
      <c r="H584" s="261">
        <v>1.71815816768972</v>
      </c>
      <c r="I584" s="261">
        <v>1.6503330722108599E-2</v>
      </c>
      <c r="J584" s="261">
        <v>5.1671675790246299E-2</v>
      </c>
      <c r="K584" s="261">
        <v>2.01532698850398E-4</v>
      </c>
      <c r="L584" s="261">
        <v>2.0000005732018801E-3</v>
      </c>
      <c r="M584" s="261">
        <v>2.0000005732018801E-3</v>
      </c>
      <c r="N584" s="261">
        <v>1.5750004513964799E-2</v>
      </c>
      <c r="O584" s="261">
        <v>1.5750004513964799E-2</v>
      </c>
      <c r="P584" s="261">
        <v>5.4008039679815802E-2</v>
      </c>
    </row>
    <row r="585" spans="1:16" x14ac:dyDescent="0.25">
      <c r="A585" s="259">
        <v>2027</v>
      </c>
      <c r="B585" s="259">
        <v>2007</v>
      </c>
      <c r="C585" s="260" t="str">
        <f t="shared" si="8"/>
        <v>2027_2007</v>
      </c>
      <c r="D585" s="261">
        <v>5.0371868750833569E-2</v>
      </c>
      <c r="E585" s="261">
        <v>6.2412945146853464E-2</v>
      </c>
      <c r="F585" s="261">
        <v>1.7675036933840298E-2</v>
      </c>
      <c r="G585" s="261">
        <v>7.6378880180073203E-3</v>
      </c>
      <c r="H585" s="261">
        <v>3.5432398664475097E-2</v>
      </c>
      <c r="I585" s="261">
        <v>3.2491351074725901E-2</v>
      </c>
      <c r="J585" s="261">
        <v>5.9715309578485098E-3</v>
      </c>
      <c r="K585" s="261">
        <v>2.0070353882179899E-4</v>
      </c>
      <c r="L585" s="261">
        <v>2.0000005732018801E-3</v>
      </c>
      <c r="M585" s="261">
        <v>2.0000005732018801E-3</v>
      </c>
      <c r="N585" s="261">
        <v>1.5750004513964799E-2</v>
      </c>
      <c r="O585" s="261">
        <v>1.5750004513964799E-2</v>
      </c>
      <c r="P585" s="261">
        <v>6.2415370894862397E-3</v>
      </c>
    </row>
    <row r="586" spans="1:16" x14ac:dyDescent="0.25">
      <c r="A586" s="259">
        <v>2027</v>
      </c>
      <c r="B586" s="259">
        <v>2008</v>
      </c>
      <c r="C586" s="260" t="str">
        <f t="shared" si="8"/>
        <v>2027_2008</v>
      </c>
      <c r="D586" s="261">
        <v>4.8838360560840476E-2</v>
      </c>
      <c r="E586" s="261">
        <v>6.0579092199456827E-2</v>
      </c>
      <c r="F586" s="261">
        <v>1.7575993188017499E-2</v>
      </c>
      <c r="G586" s="261">
        <v>7.7653083003921203E-3</v>
      </c>
      <c r="H586" s="261">
        <v>3.5326128306138203E-2</v>
      </c>
      <c r="I586" s="261">
        <v>3.1861424594878299E-2</v>
      </c>
      <c r="J586" s="261">
        <v>5.9192595280137296E-3</v>
      </c>
      <c r="K586" s="261">
        <v>2.28976342692497E-4</v>
      </c>
      <c r="L586" s="261">
        <v>2.0000005732018801E-3</v>
      </c>
      <c r="M586" s="261">
        <v>2.0000005732018801E-3</v>
      </c>
      <c r="N586" s="261">
        <v>1.5750004513964799E-2</v>
      </c>
      <c r="O586" s="261">
        <v>1.5750004513964799E-2</v>
      </c>
      <c r="P586" s="261">
        <v>6.1869021775453796E-3</v>
      </c>
    </row>
    <row r="587" spans="1:16" x14ac:dyDescent="0.25">
      <c r="A587" s="259">
        <v>2027</v>
      </c>
      <c r="B587" s="259">
        <v>2009</v>
      </c>
      <c r="C587" s="260" t="str">
        <f t="shared" si="8"/>
        <v>2027_2009</v>
      </c>
      <c r="D587" s="261">
        <v>4.6449292546772047E-2</v>
      </c>
      <c r="E587" s="261">
        <v>5.7124850177278488E-2</v>
      </c>
      <c r="F587" s="261">
        <v>1.8215101288862699E-2</v>
      </c>
      <c r="G587" s="261">
        <v>8.0221782870670295E-3</v>
      </c>
      <c r="H587" s="261">
        <v>3.5404181611800097E-2</v>
      </c>
      <c r="I587" s="261">
        <v>3.1157385931864401E-2</v>
      </c>
      <c r="J587" s="261">
        <v>5.93158294244636E-3</v>
      </c>
      <c r="K587" s="261">
        <v>2.5677953868105799E-4</v>
      </c>
      <c r="L587" s="261">
        <v>2.0000005732018801E-3</v>
      </c>
      <c r="M587" s="261">
        <v>2.0000005732018801E-3</v>
      </c>
      <c r="N587" s="261">
        <v>1.5750004513964799E-2</v>
      </c>
      <c r="O587" s="261">
        <v>1.5750004513964799E-2</v>
      </c>
      <c r="P587" s="261">
        <v>6.1997828020942999E-3</v>
      </c>
    </row>
    <row r="588" spans="1:16" x14ac:dyDescent="0.25">
      <c r="A588" s="259">
        <v>2027</v>
      </c>
      <c r="B588" s="259">
        <v>2010</v>
      </c>
      <c r="C588" s="260" t="str">
        <f t="shared" si="8"/>
        <v>2027_2010</v>
      </c>
      <c r="D588" s="261">
        <v>4.5982960626737637E-2</v>
      </c>
      <c r="E588" s="261">
        <v>5.6471567864771637E-2</v>
      </c>
      <c r="F588" s="261">
        <v>1.7939099018717201E-2</v>
      </c>
      <c r="G588" s="261">
        <v>7.0715444610229697E-3</v>
      </c>
      <c r="H588" s="261">
        <v>3.5152067366355802E-2</v>
      </c>
      <c r="I588" s="261">
        <v>3.04162765517824E-2</v>
      </c>
      <c r="J588" s="261">
        <v>5.8504403932297796E-3</v>
      </c>
      <c r="K588" s="261">
        <v>3.12046160840359E-4</v>
      </c>
      <c r="L588" s="261">
        <v>2.0000005732018801E-3</v>
      </c>
      <c r="M588" s="261">
        <v>2.0000005732018801E-3</v>
      </c>
      <c r="N588" s="261">
        <v>1.5750004513964799E-2</v>
      </c>
      <c r="O588" s="261">
        <v>1.5750004513964799E-2</v>
      </c>
      <c r="P588" s="261">
        <v>6.1149713468668697E-3</v>
      </c>
    </row>
    <row r="589" spans="1:16" x14ac:dyDescent="0.25">
      <c r="A589" s="259">
        <v>2027</v>
      </c>
      <c r="B589" s="259">
        <v>2011</v>
      </c>
      <c r="C589" s="260" t="str">
        <f t="shared" si="8"/>
        <v>2027_2011</v>
      </c>
      <c r="D589" s="261">
        <v>4.4385250190372864E-2</v>
      </c>
      <c r="E589" s="261">
        <v>5.4628027039781625E-2</v>
      </c>
      <c r="F589" s="261">
        <v>1.7292346668007701E-2</v>
      </c>
      <c r="G589" s="261">
        <v>7.1483422129702502E-3</v>
      </c>
      <c r="H589" s="261">
        <v>3.4482513201580002E-2</v>
      </c>
      <c r="I589" s="261">
        <v>3.0188699828314802E-2</v>
      </c>
      <c r="J589" s="261">
        <v>5.7099234879783699E-3</v>
      </c>
      <c r="K589" s="261">
        <v>4.23379160707725E-4</v>
      </c>
      <c r="L589" s="261">
        <v>2.0000005732018801E-3</v>
      </c>
      <c r="M589" s="261">
        <v>2.0000005732018801E-3</v>
      </c>
      <c r="N589" s="261">
        <v>1.5750004513964799E-2</v>
      </c>
      <c r="O589" s="261">
        <v>1.5750004513964799E-2</v>
      </c>
      <c r="P589" s="261">
        <v>5.9681008906945299E-3</v>
      </c>
    </row>
    <row r="590" spans="1:16" x14ac:dyDescent="0.25">
      <c r="A590" s="259">
        <v>2027</v>
      </c>
      <c r="B590" s="259">
        <v>2012</v>
      </c>
      <c r="C590" s="260" t="str">
        <f t="shared" si="8"/>
        <v>2027_2012</v>
      </c>
      <c r="D590" s="261">
        <v>4.3092004009714531E-2</v>
      </c>
      <c r="E590" s="261">
        <v>5.3221673516450192E-2</v>
      </c>
      <c r="F590" s="261">
        <v>1.6740779410266301E-2</v>
      </c>
      <c r="G590" s="261">
        <v>6.6238028248293097E-3</v>
      </c>
      <c r="H590" s="261">
        <v>3.3762570952319097E-2</v>
      </c>
      <c r="I590" s="261">
        <v>2.9794962490146602E-2</v>
      </c>
      <c r="J590" s="261">
        <v>5.5425920768966E-3</v>
      </c>
      <c r="K590" s="261">
        <v>6.1870153777803601E-4</v>
      </c>
      <c r="L590" s="261">
        <v>2.0000005732018801E-3</v>
      </c>
      <c r="M590" s="261">
        <v>2.0000005732018801E-3</v>
      </c>
      <c r="N590" s="261">
        <v>1.5750004513964799E-2</v>
      </c>
      <c r="O590" s="261">
        <v>1.5750004513964799E-2</v>
      </c>
      <c r="P590" s="261">
        <v>5.7932034957257801E-3</v>
      </c>
    </row>
    <row r="591" spans="1:16" x14ac:dyDescent="0.25">
      <c r="A591" s="259">
        <v>2027</v>
      </c>
      <c r="B591" s="259">
        <v>2013</v>
      </c>
      <c r="C591" s="260" t="str">
        <f t="shared" si="8"/>
        <v>2027_2013</v>
      </c>
      <c r="D591" s="261">
        <v>4.1955352311839583E-2</v>
      </c>
      <c r="E591" s="261">
        <v>5.1415270313719862E-2</v>
      </c>
      <c r="F591" s="261">
        <v>1.69413750886435E-2</v>
      </c>
      <c r="G591" s="261">
        <v>7.5226490854807E-3</v>
      </c>
      <c r="H591" s="261">
        <v>3.4124874871975498E-2</v>
      </c>
      <c r="I591" s="261">
        <v>2.9111983018254E-2</v>
      </c>
      <c r="J591" s="261">
        <v>5.5160236589676497E-3</v>
      </c>
      <c r="K591" s="261">
        <v>9.2434432553106403E-4</v>
      </c>
      <c r="L591" s="261">
        <v>2.0000005732018801E-3</v>
      </c>
      <c r="M591" s="261">
        <v>2.0000005732018801E-3</v>
      </c>
      <c r="N591" s="261">
        <v>1.5750004513964799E-2</v>
      </c>
      <c r="O591" s="261">
        <v>1.5750004513964799E-2</v>
      </c>
      <c r="P591" s="261">
        <v>5.7654337718336902E-3</v>
      </c>
    </row>
    <row r="592" spans="1:16" x14ac:dyDescent="0.25">
      <c r="A592" s="259">
        <v>2027</v>
      </c>
      <c r="B592" s="259">
        <v>2014</v>
      </c>
      <c r="C592" s="260" t="str">
        <f t="shared" si="8"/>
        <v>2027_2014</v>
      </c>
      <c r="D592" s="261">
        <v>4.1553332071416135E-2</v>
      </c>
      <c r="E592" s="261">
        <v>5.1051664487617228E-2</v>
      </c>
      <c r="F592" s="261">
        <v>1.6427995598746001E-2</v>
      </c>
      <c r="G592" s="261">
        <v>7.5710445853639204E-3</v>
      </c>
      <c r="H592" s="261">
        <v>3.3481494764443301E-2</v>
      </c>
      <c r="I592" s="261">
        <v>2.8737643384788202E-2</v>
      </c>
      <c r="J592" s="261">
        <v>5.3458042882327502E-3</v>
      </c>
      <c r="K592" s="261">
        <v>1.28871691797019E-3</v>
      </c>
      <c r="L592" s="261">
        <v>2.0000005732018801E-3</v>
      </c>
      <c r="M592" s="261">
        <v>2.0000005732018801E-3</v>
      </c>
      <c r="N592" s="261">
        <v>1.5750004513964799E-2</v>
      </c>
      <c r="O592" s="261">
        <v>1.5750004513964799E-2</v>
      </c>
      <c r="P592" s="261">
        <v>5.5875178364914301E-3</v>
      </c>
    </row>
    <row r="593" spans="1:16" x14ac:dyDescent="0.25">
      <c r="A593" s="259">
        <v>2027</v>
      </c>
      <c r="B593" s="259">
        <v>2015</v>
      </c>
      <c r="C593" s="260" t="str">
        <f t="shared" si="8"/>
        <v>2027_2015</v>
      </c>
      <c r="D593" s="261">
        <v>4.0380470156950003E-2</v>
      </c>
      <c r="E593" s="261">
        <v>4.9844515079516198E-2</v>
      </c>
      <c r="F593" s="261">
        <v>1.5747969363999099E-2</v>
      </c>
      <c r="G593" s="261">
        <v>7.4245793295686204E-3</v>
      </c>
      <c r="H593" s="261">
        <v>3.2700187000341802E-2</v>
      </c>
      <c r="I593" s="261">
        <v>2.79094503187623E-2</v>
      </c>
      <c r="J593" s="261">
        <v>5.1589298036420197E-3</v>
      </c>
      <c r="K593" s="261">
        <v>1.62756957107787E-3</v>
      </c>
      <c r="L593" s="261">
        <v>2.0000005732018801E-3</v>
      </c>
      <c r="M593" s="261">
        <v>2.0000005732018801E-3</v>
      </c>
      <c r="N593" s="261">
        <v>1.5750004513964799E-2</v>
      </c>
      <c r="O593" s="261">
        <v>1.5750004513964799E-2</v>
      </c>
      <c r="P593" s="261">
        <v>5.39219371695076E-3</v>
      </c>
    </row>
    <row r="594" spans="1:16" x14ac:dyDescent="0.25">
      <c r="A594" s="259">
        <v>2027</v>
      </c>
      <c r="B594" s="259">
        <v>2016</v>
      </c>
      <c r="C594" s="260" t="str">
        <f t="shared" si="8"/>
        <v>2027_2016</v>
      </c>
      <c r="D594" s="261">
        <v>3.8806694662723212E-2</v>
      </c>
      <c r="E594" s="261">
        <v>4.7878753898277331E-2</v>
      </c>
      <c r="F594" s="261">
        <v>1.5438097014656999E-2</v>
      </c>
      <c r="G594" s="261">
        <v>7.1586553752393499E-3</v>
      </c>
      <c r="H594" s="261">
        <v>3.2373760550984503E-2</v>
      </c>
      <c r="I594" s="261">
        <v>2.6830463868472099E-2</v>
      </c>
      <c r="J594" s="261">
        <v>5.0185841251237998E-3</v>
      </c>
      <c r="K594" s="261">
        <v>1.8926357701399201E-3</v>
      </c>
      <c r="L594" s="261">
        <v>2.0000005732018801E-3</v>
      </c>
      <c r="M594" s="261">
        <v>2.0000005732018801E-3</v>
      </c>
      <c r="N594" s="261">
        <v>1.5750004513964799E-2</v>
      </c>
      <c r="O594" s="261">
        <v>1.5750004513964799E-2</v>
      </c>
      <c r="P594" s="261">
        <v>5.24550222962467E-3</v>
      </c>
    </row>
    <row r="595" spans="1:16" x14ac:dyDescent="0.25">
      <c r="A595" s="259">
        <v>2027</v>
      </c>
      <c r="B595" s="259">
        <v>2017</v>
      </c>
      <c r="C595" s="260" t="str">
        <f t="shared" si="8"/>
        <v>2027_2017</v>
      </c>
      <c r="D595" s="261">
        <v>3.7581208274086404E-2</v>
      </c>
      <c r="E595" s="261">
        <v>4.593091338788724E-2</v>
      </c>
      <c r="F595" s="261">
        <v>1.5874827692093599E-2</v>
      </c>
      <c r="G595" s="261">
        <v>7.1204361690587401E-3</v>
      </c>
      <c r="H595" s="261">
        <v>3.2998592379112998E-2</v>
      </c>
      <c r="I595" s="261">
        <v>2.6568109508120701E-2</v>
      </c>
      <c r="J595" s="261">
        <v>4.9773488058225497E-3</v>
      </c>
      <c r="K595" s="261">
        <v>2.0530204923157702E-3</v>
      </c>
      <c r="L595" s="261">
        <v>2.0000005732018801E-3</v>
      </c>
      <c r="M595" s="261">
        <v>2.0000005732018801E-3</v>
      </c>
      <c r="N595" s="261">
        <v>1.5750004513964799E-2</v>
      </c>
      <c r="O595" s="261">
        <v>1.5750004513964799E-2</v>
      </c>
      <c r="P595" s="261">
        <v>5.20240243216364E-3</v>
      </c>
    </row>
    <row r="596" spans="1:16" x14ac:dyDescent="0.25">
      <c r="A596" s="259">
        <v>2027</v>
      </c>
      <c r="B596" s="259">
        <v>2018</v>
      </c>
      <c r="C596" s="260" t="str">
        <f t="shared" si="8"/>
        <v>2027_2018</v>
      </c>
      <c r="D596" s="261">
        <v>3.5946571044809431E-2</v>
      </c>
      <c r="E596" s="261">
        <v>4.3905048742419968E-2</v>
      </c>
      <c r="F596" s="261">
        <v>1.5418927471660101E-2</v>
      </c>
      <c r="G596" s="261">
        <v>6.7332909425007201E-3</v>
      </c>
      <c r="H596" s="261">
        <v>3.2518945970835898E-2</v>
      </c>
      <c r="I596" s="261">
        <v>2.5322776767698601E-2</v>
      </c>
      <c r="J596" s="261">
        <v>4.8015605740496601E-3</v>
      </c>
      <c r="K596" s="261">
        <v>2.1385847613970802E-3</v>
      </c>
      <c r="L596" s="261">
        <v>2.0000005732018801E-3</v>
      </c>
      <c r="M596" s="261">
        <v>2.0000005732018801E-3</v>
      </c>
      <c r="N596" s="261">
        <v>1.5750004513964799E-2</v>
      </c>
      <c r="O596" s="261">
        <v>1.5750004513964799E-2</v>
      </c>
      <c r="P596" s="261">
        <v>5.0186658365987003E-3</v>
      </c>
    </row>
    <row r="597" spans="1:16" x14ac:dyDescent="0.25">
      <c r="A597" s="259">
        <v>2027</v>
      </c>
      <c r="B597" s="259">
        <v>2019</v>
      </c>
      <c r="C597" s="260" t="str">
        <f t="shared" si="8"/>
        <v>2027_2019</v>
      </c>
      <c r="D597" s="261">
        <v>3.4305991502741565E-2</v>
      </c>
      <c r="E597" s="261">
        <v>4.187782411238597E-2</v>
      </c>
      <c r="F597" s="261">
        <v>1.4923593824679299E-2</v>
      </c>
      <c r="G597" s="261">
        <v>5.9626259853859699E-3</v>
      </c>
      <c r="H597" s="261">
        <v>3.1997021866785803E-2</v>
      </c>
      <c r="I597" s="261">
        <v>2.27033370338314E-2</v>
      </c>
      <c r="J597" s="261">
        <v>4.6133496607397503E-3</v>
      </c>
      <c r="K597" s="261">
        <v>2.0192798118604002E-3</v>
      </c>
      <c r="L597" s="261">
        <v>2.0000005732018801E-3</v>
      </c>
      <c r="M597" s="261">
        <v>2.0000005732018801E-3</v>
      </c>
      <c r="N597" s="261">
        <v>1.5750004513964799E-2</v>
      </c>
      <c r="O597" s="261">
        <v>1.5750004513964799E-2</v>
      </c>
      <c r="P597" s="261">
        <v>4.8219448609624696E-3</v>
      </c>
    </row>
    <row r="598" spans="1:16" x14ac:dyDescent="0.25">
      <c r="A598" s="259">
        <v>2027</v>
      </c>
      <c r="B598" s="259">
        <v>2020</v>
      </c>
      <c r="C598" s="260" t="str">
        <f t="shared" ref="C598:C661" si="9">CONCATENATE(A598,"_",B598)</f>
        <v>2027_2020</v>
      </c>
      <c r="D598" s="261">
        <v>3.2668657885256872E-2</v>
      </c>
      <c r="E598" s="261">
        <v>3.9862453986159826E-2</v>
      </c>
      <c r="F598" s="261">
        <v>1.44047021410099E-2</v>
      </c>
      <c r="G598" s="261">
        <v>5.0616913791408404E-3</v>
      </c>
      <c r="H598" s="261">
        <v>3.1450550826415499E-2</v>
      </c>
      <c r="I598" s="261">
        <v>2.00910147253252E-2</v>
      </c>
      <c r="J598" s="261">
        <v>4.4144456039682204E-3</v>
      </c>
      <c r="K598" s="261">
        <v>1.44849393967331E-3</v>
      </c>
      <c r="L598" s="261">
        <v>2.0000005732018801E-3</v>
      </c>
      <c r="M598" s="261">
        <v>2.0000005732018801E-3</v>
      </c>
      <c r="N598" s="261">
        <v>1.5750004513964799E-2</v>
      </c>
      <c r="O598" s="261">
        <v>1.5750004513964799E-2</v>
      </c>
      <c r="P598" s="261">
        <v>4.6140472453674204E-3</v>
      </c>
    </row>
    <row r="599" spans="1:16" x14ac:dyDescent="0.25">
      <c r="A599" s="259">
        <v>2027</v>
      </c>
      <c r="B599" s="259">
        <v>2021</v>
      </c>
      <c r="C599" s="260" t="str">
        <f t="shared" si="9"/>
        <v>2027_2021</v>
      </c>
      <c r="D599" s="261">
        <v>3.103292948988056E-2</v>
      </c>
      <c r="E599" s="261">
        <v>3.7850506326951132E-2</v>
      </c>
      <c r="F599" s="261">
        <v>5.1457666787679702E-3</v>
      </c>
      <c r="G599" s="261">
        <v>4.3846780398690199E-3</v>
      </c>
      <c r="H599" s="261">
        <v>8.6975992158552107E-3</v>
      </c>
      <c r="I599" s="261">
        <v>1.8315737095584501E-2</v>
      </c>
      <c r="J599" s="261">
        <v>7.0080308593496201E-4</v>
      </c>
      <c r="K599" s="261">
        <v>8.9992136683649904E-4</v>
      </c>
      <c r="L599" s="261">
        <v>2.0000005732018801E-3</v>
      </c>
      <c r="M599" s="261">
        <v>2.0000005732018801E-3</v>
      </c>
      <c r="N599" s="261">
        <v>1.5750004513964799E-2</v>
      </c>
      <c r="O599" s="261">
        <v>1.5750004513964799E-2</v>
      </c>
      <c r="P599" s="261">
        <v>7.3249029171330502E-4</v>
      </c>
    </row>
    <row r="600" spans="1:16" x14ac:dyDescent="0.25">
      <c r="A600" s="259">
        <v>2027</v>
      </c>
      <c r="B600" s="259">
        <v>2022</v>
      </c>
      <c r="C600" s="260" t="str">
        <f t="shared" si="9"/>
        <v>2027_2022</v>
      </c>
      <c r="D600" s="261">
        <v>2.9844595982109503E-2</v>
      </c>
      <c r="E600" s="261">
        <v>3.6381880114727143E-2</v>
      </c>
      <c r="F600" s="261">
        <v>4.8214902404440001E-3</v>
      </c>
      <c r="G600" s="261">
        <v>3.6235810961293999E-3</v>
      </c>
      <c r="H600" s="261">
        <v>8.2611399764021091E-3</v>
      </c>
      <c r="I600" s="261">
        <v>1.61763005580715E-2</v>
      </c>
      <c r="J600" s="261">
        <v>6.6408038724442798E-4</v>
      </c>
      <c r="K600" s="261">
        <v>9.0025074282901695E-4</v>
      </c>
      <c r="L600" s="261">
        <v>2.0000005732018801E-3</v>
      </c>
      <c r="M600" s="261">
        <v>2.0000005732018801E-3</v>
      </c>
      <c r="N600" s="261">
        <v>1.5750004513964799E-2</v>
      </c>
      <c r="O600" s="261">
        <v>1.5750004513964799E-2</v>
      </c>
      <c r="P600" s="261">
        <v>6.9410715554254598E-4</v>
      </c>
    </row>
    <row r="601" spans="1:16" x14ac:dyDescent="0.25">
      <c r="A601" s="259">
        <v>2027</v>
      </c>
      <c r="B601" s="259">
        <v>2023</v>
      </c>
      <c r="C601" s="260" t="str">
        <f t="shared" si="9"/>
        <v>2027_2023</v>
      </c>
      <c r="D601" s="261">
        <v>2.8656632447489932E-2</v>
      </c>
      <c r="E601" s="261">
        <v>3.4914716729903233E-2</v>
      </c>
      <c r="F601" s="261">
        <v>4.4812425834719997E-3</v>
      </c>
      <c r="G601" s="261">
        <v>3.0404418860353901E-3</v>
      </c>
      <c r="H601" s="261">
        <v>7.8027051709229998E-3</v>
      </c>
      <c r="I601" s="261">
        <v>1.48035088847165E-2</v>
      </c>
      <c r="J601" s="261">
        <v>6.2548445081595102E-4</v>
      </c>
      <c r="K601" s="261">
        <v>9.0066988965797402E-4</v>
      </c>
      <c r="L601" s="261">
        <v>2.0000005732018801E-3</v>
      </c>
      <c r="M601" s="261">
        <v>2.0000005732018801E-3</v>
      </c>
      <c r="N601" s="261">
        <v>1.5750004513964799E-2</v>
      </c>
      <c r="O601" s="261">
        <v>1.5750004513964799E-2</v>
      </c>
      <c r="P601" s="261">
        <v>6.5376608213570499E-4</v>
      </c>
    </row>
    <row r="602" spans="1:16" x14ac:dyDescent="0.25">
      <c r="A602" s="259">
        <v>2027</v>
      </c>
      <c r="B602" s="259">
        <v>2024</v>
      </c>
      <c r="C602" s="260" t="str">
        <f t="shared" si="9"/>
        <v>2027_2024</v>
      </c>
      <c r="D602" s="261">
        <v>2.7473676261309071E-2</v>
      </c>
      <c r="E602" s="261">
        <v>3.3452197745975493E-2</v>
      </c>
      <c r="F602" s="261">
        <v>4.1287657622552099E-3</v>
      </c>
      <c r="G602" s="261">
        <v>2.5243132521064401E-3</v>
      </c>
      <c r="H602" s="261">
        <v>7.3259123236524698E-3</v>
      </c>
      <c r="I602" s="261">
        <v>1.36785699864215E-2</v>
      </c>
      <c r="J602" s="261">
        <v>5.8521131690081698E-4</v>
      </c>
      <c r="K602" s="261">
        <v>9.01627627893536E-4</v>
      </c>
      <c r="L602" s="261">
        <v>2.0000005732018701E-3</v>
      </c>
      <c r="M602" s="261">
        <v>2.0000005732018801E-3</v>
      </c>
      <c r="N602" s="261">
        <v>1.5750004513964799E-2</v>
      </c>
      <c r="O602" s="261">
        <v>1.5750004513964799E-2</v>
      </c>
      <c r="P602" s="261">
        <v>6.1167197581431395E-4</v>
      </c>
    </row>
    <row r="603" spans="1:16" x14ac:dyDescent="0.25">
      <c r="A603" s="259">
        <v>2027</v>
      </c>
      <c r="B603" s="259">
        <v>2025</v>
      </c>
      <c r="C603" s="260" t="str">
        <f t="shared" si="9"/>
        <v>2027_2025</v>
      </c>
      <c r="D603" s="261">
        <v>2.6298638222212394E-2</v>
      </c>
      <c r="E603" s="261">
        <v>3.1996260962622793E-2</v>
      </c>
      <c r="F603" s="261">
        <v>3.76486624259982E-3</v>
      </c>
      <c r="G603" s="261">
        <v>2.1926883952652501E-3</v>
      </c>
      <c r="H603" s="261">
        <v>6.8318710848331498E-3</v>
      </c>
      <c r="I603" s="261">
        <v>1.3123371746620901E-2</v>
      </c>
      <c r="J603" s="261">
        <v>5.4331588584232001E-4</v>
      </c>
      <c r="K603" s="261">
        <v>9.0341876676695496E-4</v>
      </c>
      <c r="L603" s="261">
        <v>2.0000005732018801E-3</v>
      </c>
      <c r="M603" s="261">
        <v>2.0000005732018701E-3</v>
      </c>
      <c r="N603" s="261">
        <v>1.5750004513964799E-2</v>
      </c>
      <c r="O603" s="261">
        <v>1.5750004513964799E-2</v>
      </c>
      <c r="P603" s="261">
        <v>5.6788221927157401E-4</v>
      </c>
    </row>
    <row r="604" spans="1:16" x14ac:dyDescent="0.25">
      <c r="A604" s="259">
        <v>2027</v>
      </c>
      <c r="B604" s="259">
        <v>2026</v>
      </c>
      <c r="C604" s="260" t="str">
        <f t="shared" si="9"/>
        <v>2027_2026</v>
      </c>
      <c r="D604" s="261">
        <v>2.6313934794357272E-2</v>
      </c>
      <c r="E604" s="261">
        <v>3.199509146755896E-2</v>
      </c>
      <c r="F604" s="261">
        <v>3.3779344610600699E-3</v>
      </c>
      <c r="G604" s="261">
        <v>2.1228676827237301E-3</v>
      </c>
      <c r="H604" s="261">
        <v>6.3103013881842304E-3</v>
      </c>
      <c r="I604" s="261">
        <v>1.2292752678996601E-2</v>
      </c>
      <c r="J604" s="261">
        <v>4.9926484099471204E-4</v>
      </c>
      <c r="K604" s="261">
        <v>7.7239540129072704E-4</v>
      </c>
      <c r="L604" s="261">
        <v>2.0000005732018801E-3</v>
      </c>
      <c r="M604" s="261">
        <v>2.0000005732018801E-3</v>
      </c>
      <c r="N604" s="261">
        <v>1.5750004513964799E-2</v>
      </c>
      <c r="O604" s="261">
        <v>1.5750004513964799E-2</v>
      </c>
      <c r="P604" s="261">
        <v>5.2183938164957204E-4</v>
      </c>
    </row>
    <row r="605" spans="1:16" x14ac:dyDescent="0.25">
      <c r="A605" s="259">
        <v>2027</v>
      </c>
      <c r="B605" s="259">
        <v>2027</v>
      </c>
      <c r="C605" s="260" t="str">
        <f t="shared" si="9"/>
        <v>2027_2027</v>
      </c>
      <c r="D605" s="261">
        <v>2.6363630380699939E-2</v>
      </c>
      <c r="E605" s="261">
        <v>3.2015372311355497E-2</v>
      </c>
      <c r="F605" s="261">
        <v>2.9896674215651601E-3</v>
      </c>
      <c r="G605" s="261">
        <v>2.05428951341418E-3</v>
      </c>
      <c r="H605" s="261">
        <v>5.7829155934759303E-3</v>
      </c>
      <c r="I605" s="261">
        <v>1.14977458195219E-2</v>
      </c>
      <c r="J605" s="261">
        <v>4.5420550999233803E-4</v>
      </c>
      <c r="K605" s="261">
        <v>6.2090048840926797E-4</v>
      </c>
      <c r="L605" s="261">
        <v>2.0000005732018801E-3</v>
      </c>
      <c r="M605" s="261">
        <v>2.0000005732018801E-3</v>
      </c>
      <c r="N605" s="261">
        <v>1.5750004513964799E-2</v>
      </c>
      <c r="O605" s="261">
        <v>1.5750004513964799E-2</v>
      </c>
      <c r="P605" s="261">
        <v>4.7474266764709202E-4</v>
      </c>
    </row>
    <row r="606" spans="1:16" x14ac:dyDescent="0.25">
      <c r="A606" s="259">
        <v>2028</v>
      </c>
      <c r="B606" s="259">
        <v>1984</v>
      </c>
      <c r="C606" s="260" t="str">
        <f t="shared" si="9"/>
        <v>2028_1984</v>
      </c>
      <c r="D606" s="261">
        <v>5.1657482977105193E-2</v>
      </c>
      <c r="E606" s="261">
        <v>8.2243584443941378E-2</v>
      </c>
      <c r="F606" s="261">
        <v>0.34255649547007599</v>
      </c>
      <c r="G606" s="261">
        <v>1.19183481529723</v>
      </c>
      <c r="H606" s="261">
        <v>1.29740711640613</v>
      </c>
      <c r="I606" s="261">
        <v>3.0854120469639899</v>
      </c>
      <c r="J606" s="261">
        <v>0.21236040070364201</v>
      </c>
      <c r="K606" s="261">
        <v>2.04259629807984E-2</v>
      </c>
      <c r="L606" s="261">
        <v>2.0000005732018801E-3</v>
      </c>
      <c r="M606" s="261">
        <v>2.0000005732018801E-3</v>
      </c>
      <c r="N606" s="261">
        <v>1.5750004513964799E-2</v>
      </c>
      <c r="O606" s="261">
        <v>1.5750004513964799E-2</v>
      </c>
      <c r="P606" s="261">
        <v>0.221962395688139</v>
      </c>
    </row>
    <row r="607" spans="1:16" x14ac:dyDescent="0.25">
      <c r="A607" s="259">
        <v>2028</v>
      </c>
      <c r="B607" s="259">
        <v>1985</v>
      </c>
      <c r="C607" s="260" t="str">
        <f t="shared" si="9"/>
        <v>2028_1985</v>
      </c>
      <c r="D607" s="261">
        <v>5.1326088546472817E-2</v>
      </c>
      <c r="E607" s="261">
        <v>7.6565275607266808E-2</v>
      </c>
      <c r="F607" s="261">
        <v>0.33922765472993999</v>
      </c>
      <c r="G607" s="261">
        <v>0.52484438932611299</v>
      </c>
      <c r="H607" s="261">
        <v>1.30131544831256</v>
      </c>
      <c r="I607" s="261">
        <v>2.0487868657080299</v>
      </c>
      <c r="J607" s="261">
        <v>0.21029675875610301</v>
      </c>
      <c r="K607" s="261">
        <v>1.83147852304852E-2</v>
      </c>
      <c r="L607" s="261">
        <v>2.0000005732018801E-3</v>
      </c>
      <c r="M607" s="261">
        <v>2.0000005732018801E-3</v>
      </c>
      <c r="N607" s="261">
        <v>1.5750004513964799E-2</v>
      </c>
      <c r="O607" s="261">
        <v>1.5750004513964799E-2</v>
      </c>
      <c r="P607" s="261">
        <v>0.219805445009008</v>
      </c>
    </row>
    <row r="608" spans="1:16" x14ac:dyDescent="0.25">
      <c r="A608" s="259">
        <v>2028</v>
      </c>
      <c r="B608" s="259">
        <v>1986</v>
      </c>
      <c r="C608" s="260" t="str">
        <f t="shared" si="9"/>
        <v>2028_1986</v>
      </c>
      <c r="D608" s="261">
        <v>5.1611300896253744E-2</v>
      </c>
      <c r="E608" s="261">
        <v>7.0726721203427087E-2</v>
      </c>
      <c r="F608" s="261">
        <v>0.34210716821952702</v>
      </c>
      <c r="G608" s="261">
        <v>0.528214547156305</v>
      </c>
      <c r="H608" s="261">
        <v>1.2916964598662</v>
      </c>
      <c r="I608" s="261">
        <v>2.0202130860412901</v>
      </c>
      <c r="J608" s="261">
        <v>0.21208185011057101</v>
      </c>
      <c r="K608" s="261">
        <v>1.8441044320228001E-2</v>
      </c>
      <c r="L608" s="261">
        <v>2.0000005732018801E-3</v>
      </c>
      <c r="M608" s="261">
        <v>2.0000005732018801E-3</v>
      </c>
      <c r="N608" s="261">
        <v>1.5750004513964799E-2</v>
      </c>
      <c r="O608" s="261">
        <v>1.5750004513964799E-2</v>
      </c>
      <c r="P608" s="261">
        <v>0.22167125027330001</v>
      </c>
    </row>
    <row r="609" spans="1:16" x14ac:dyDescent="0.25">
      <c r="A609" s="259">
        <v>2028</v>
      </c>
      <c r="B609" s="259">
        <v>1987</v>
      </c>
      <c r="C609" s="260" t="str">
        <f t="shared" si="9"/>
        <v>2028_1987</v>
      </c>
      <c r="D609" s="261">
        <v>5.1578384134369069E-2</v>
      </c>
      <c r="E609" s="261">
        <v>7.063586382250657E-2</v>
      </c>
      <c r="F609" s="261">
        <v>0.34207996362318299</v>
      </c>
      <c r="G609" s="261">
        <v>0.53370791687271701</v>
      </c>
      <c r="H609" s="261">
        <v>1.28080839619652</v>
      </c>
      <c r="I609" s="261">
        <v>1.9857394497676</v>
      </c>
      <c r="J609" s="261">
        <v>0.21206498521658401</v>
      </c>
      <c r="K609" s="261">
        <v>1.86065868260284E-2</v>
      </c>
      <c r="L609" s="261">
        <v>2.0000005732018801E-3</v>
      </c>
      <c r="M609" s="261">
        <v>2.0000005732018801E-3</v>
      </c>
      <c r="N609" s="261">
        <v>1.5750004513964799E-2</v>
      </c>
      <c r="O609" s="261">
        <v>1.5750004513964799E-2</v>
      </c>
      <c r="P609" s="261">
        <v>0.22165362282364301</v>
      </c>
    </row>
    <row r="610" spans="1:16" x14ac:dyDescent="0.25">
      <c r="A610" s="259">
        <v>2028</v>
      </c>
      <c r="B610" s="259">
        <v>1988</v>
      </c>
      <c r="C610" s="260" t="str">
        <f t="shared" si="9"/>
        <v>2028_1988</v>
      </c>
      <c r="D610" s="261">
        <v>5.2289447948777802E-2</v>
      </c>
      <c r="E610" s="261">
        <v>7.0676131235475101E-2</v>
      </c>
      <c r="F610" s="261">
        <v>0.35012550855652402</v>
      </c>
      <c r="G610" s="261">
        <v>0.52986261067374496</v>
      </c>
      <c r="H610" s="261">
        <v>1.26674549251654</v>
      </c>
      <c r="I610" s="261">
        <v>2.0045343298188301</v>
      </c>
      <c r="J610" s="261">
        <v>0.21705264467864999</v>
      </c>
      <c r="K610" s="261">
        <v>1.8456920798844399E-2</v>
      </c>
      <c r="L610" s="261">
        <v>2.0000005732018801E-3</v>
      </c>
      <c r="M610" s="261">
        <v>2.0000005732018801E-3</v>
      </c>
      <c r="N610" s="261">
        <v>1.5750004513964799E-2</v>
      </c>
      <c r="O610" s="261">
        <v>1.5750004513964799E-2</v>
      </c>
      <c r="P610" s="261">
        <v>0.22686680211417301</v>
      </c>
    </row>
    <row r="611" spans="1:16" x14ac:dyDescent="0.25">
      <c r="A611" s="259">
        <v>2028</v>
      </c>
      <c r="B611" s="259">
        <v>1989</v>
      </c>
      <c r="C611" s="260" t="str">
        <f t="shared" si="9"/>
        <v>2028_1989</v>
      </c>
      <c r="D611" s="261">
        <v>5.0986732481913204E-2</v>
      </c>
      <c r="E611" s="261">
        <v>7.0805876619485633E-2</v>
      </c>
      <c r="F611" s="261">
        <v>0.33632778320235601</v>
      </c>
      <c r="G611" s="261">
        <v>0.53535137728081295</v>
      </c>
      <c r="H611" s="261">
        <v>1.2966636334032</v>
      </c>
      <c r="I611" s="261">
        <v>2.0245849241264602</v>
      </c>
      <c r="J611" s="261">
        <v>0.20849904688162399</v>
      </c>
      <c r="K611" s="261">
        <v>1.8393714475255001E-2</v>
      </c>
      <c r="L611" s="261">
        <v>2.0000005732018801E-3</v>
      </c>
      <c r="M611" s="261">
        <v>2.0000005732018801E-3</v>
      </c>
      <c r="N611" s="261">
        <v>1.5750004513964799E-2</v>
      </c>
      <c r="O611" s="261">
        <v>1.5750004513964799E-2</v>
      </c>
      <c r="P611" s="261">
        <v>0.21792644858079299</v>
      </c>
    </row>
    <row r="612" spans="1:16" x14ac:dyDescent="0.25">
      <c r="A612" s="259">
        <v>2028</v>
      </c>
      <c r="B612" s="259">
        <v>1990</v>
      </c>
      <c r="C612" s="260" t="str">
        <f t="shared" si="9"/>
        <v>2028_1990</v>
      </c>
      <c r="D612" s="261">
        <v>5.2127636517962685E-2</v>
      </c>
      <c r="E612" s="261">
        <v>7.0664646200888193E-2</v>
      </c>
      <c r="F612" s="261">
        <v>0.34689353915836701</v>
      </c>
      <c r="G612" s="261">
        <v>0.530515269416442</v>
      </c>
      <c r="H612" s="261">
        <v>1.2829973071852001</v>
      </c>
      <c r="I612" s="261">
        <v>1.9876577498288399</v>
      </c>
      <c r="J612" s="261">
        <v>0.21504905599902899</v>
      </c>
      <c r="K612" s="261">
        <v>1.8438887958311102E-2</v>
      </c>
      <c r="L612" s="261">
        <v>2.0000005732018801E-3</v>
      </c>
      <c r="M612" s="261">
        <v>2.0000005732018801E-3</v>
      </c>
      <c r="N612" s="261">
        <v>1.5750004513964799E-2</v>
      </c>
      <c r="O612" s="261">
        <v>1.5750004513964799E-2</v>
      </c>
      <c r="P612" s="261">
        <v>0.224772620045252</v>
      </c>
    </row>
    <row r="613" spans="1:16" x14ac:dyDescent="0.25">
      <c r="A613" s="259">
        <v>2028</v>
      </c>
      <c r="B613" s="259">
        <v>1991</v>
      </c>
      <c r="C613" s="260" t="str">
        <f t="shared" si="9"/>
        <v>2028_1991</v>
      </c>
      <c r="D613" s="261">
        <v>5.1317112263266046E-2</v>
      </c>
      <c r="E613" s="261">
        <v>7.0612293726388234E-2</v>
      </c>
      <c r="F613" s="261">
        <v>0.33946783970830202</v>
      </c>
      <c r="G613" s="261">
        <v>0.52920366304884703</v>
      </c>
      <c r="H613" s="261">
        <v>1.3030729053678101</v>
      </c>
      <c r="I613" s="261">
        <v>1.9914491066720199</v>
      </c>
      <c r="J613" s="261">
        <v>0.210445656175719</v>
      </c>
      <c r="K613" s="261">
        <v>1.0290443868111799E-2</v>
      </c>
      <c r="L613" s="261">
        <v>2.0000005732018801E-3</v>
      </c>
      <c r="M613" s="261">
        <v>2.0000005732018801E-3</v>
      </c>
      <c r="N613" s="261">
        <v>1.5750004513964799E-2</v>
      </c>
      <c r="O613" s="261">
        <v>1.5750004513964799E-2</v>
      </c>
      <c r="P613" s="261">
        <v>0.21996107490921599</v>
      </c>
    </row>
    <row r="614" spans="1:16" x14ac:dyDescent="0.25">
      <c r="A614" s="259">
        <v>2028</v>
      </c>
      <c r="B614" s="259">
        <v>1992</v>
      </c>
      <c r="C614" s="260" t="str">
        <f t="shared" si="9"/>
        <v>2028_1992</v>
      </c>
      <c r="D614" s="261">
        <v>5.0914639062383048E-2</v>
      </c>
      <c r="E614" s="261">
        <v>7.057856744788614E-2</v>
      </c>
      <c r="F614" s="261">
        <v>0.336155427527141</v>
      </c>
      <c r="G614" s="261">
        <v>0.53140955574128301</v>
      </c>
      <c r="H614" s="261">
        <v>1.30533193404504</v>
      </c>
      <c r="I614" s="261">
        <v>1.97805255522323</v>
      </c>
      <c r="J614" s="261">
        <v>0.208392198753691</v>
      </c>
      <c r="K614" s="261">
        <v>1.0325296491983301E-2</v>
      </c>
      <c r="L614" s="261">
        <v>2.0000005732018801E-3</v>
      </c>
      <c r="M614" s="261">
        <v>2.0000005732018801E-3</v>
      </c>
      <c r="N614" s="261">
        <v>1.5750004513964799E-2</v>
      </c>
      <c r="O614" s="261">
        <v>1.5750004513964799E-2</v>
      </c>
      <c r="P614" s="261">
        <v>0.21781476925464599</v>
      </c>
    </row>
    <row r="615" spans="1:16" x14ac:dyDescent="0.25">
      <c r="A615" s="259">
        <v>2028</v>
      </c>
      <c r="B615" s="259">
        <v>1993</v>
      </c>
      <c r="C615" s="260" t="str">
        <f t="shared" si="9"/>
        <v>2028_1993</v>
      </c>
      <c r="D615" s="261">
        <v>4.6796332781465277E-2</v>
      </c>
      <c r="E615" s="261">
        <v>6.0808023145352247E-2</v>
      </c>
      <c r="F615" s="261">
        <v>8.9328660484981795E-2</v>
      </c>
      <c r="G615" s="261">
        <v>0.53847784987584402</v>
      </c>
      <c r="H615" s="261">
        <v>1.7220933458804599</v>
      </c>
      <c r="I615" s="261">
        <v>1.9543282319584101</v>
      </c>
      <c r="J615" s="261">
        <v>5.2323732379154199E-2</v>
      </c>
      <c r="K615" s="261">
        <v>1.0458537592992799E-2</v>
      </c>
      <c r="L615" s="261">
        <v>2.0000005732018801E-3</v>
      </c>
      <c r="M615" s="261">
        <v>2.0000005732018801E-3</v>
      </c>
      <c r="N615" s="261">
        <v>1.5750004513964799E-2</v>
      </c>
      <c r="O615" s="261">
        <v>1.5750004513964799E-2</v>
      </c>
      <c r="P615" s="261">
        <v>5.4689579374215903E-2</v>
      </c>
    </row>
    <row r="616" spans="1:16" x14ac:dyDescent="0.25">
      <c r="A616" s="259">
        <v>2028</v>
      </c>
      <c r="B616" s="259">
        <v>1994</v>
      </c>
      <c r="C616" s="260" t="str">
        <f t="shared" si="9"/>
        <v>2028_1994</v>
      </c>
      <c r="D616" s="261">
        <v>4.6402087647539697E-2</v>
      </c>
      <c r="E616" s="261">
        <v>6.073732484792093E-2</v>
      </c>
      <c r="F616" s="261">
        <v>8.8151649241787797E-2</v>
      </c>
      <c r="G616" s="261">
        <v>0.53848900629864904</v>
      </c>
      <c r="H616" s="261">
        <v>1.7221608567084601</v>
      </c>
      <c r="I616" s="261">
        <v>1.9444403685718701</v>
      </c>
      <c r="J616" s="261">
        <v>5.1634305033420098E-2</v>
      </c>
      <c r="K616" s="261">
        <v>1.04493395400769E-2</v>
      </c>
      <c r="L616" s="261">
        <v>2.0000005732018801E-3</v>
      </c>
      <c r="M616" s="261">
        <v>2.0000005732018801E-3</v>
      </c>
      <c r="N616" s="261">
        <v>1.5750004513964799E-2</v>
      </c>
      <c r="O616" s="261">
        <v>1.5750004513964799E-2</v>
      </c>
      <c r="P616" s="261">
        <v>5.3968979183196202E-2</v>
      </c>
    </row>
    <row r="617" spans="1:16" x14ac:dyDescent="0.25">
      <c r="A617" s="259">
        <v>2028</v>
      </c>
      <c r="B617" s="259">
        <v>1995</v>
      </c>
      <c r="C617" s="260" t="str">
        <f t="shared" si="9"/>
        <v>2028_1995</v>
      </c>
      <c r="D617" s="261">
        <v>4.6626702563525302E-2</v>
      </c>
      <c r="E617" s="261">
        <v>5.9998460354716378E-2</v>
      </c>
      <c r="F617" s="261">
        <v>8.8814774738274899E-2</v>
      </c>
      <c r="G617" s="261">
        <v>0.44374150798428202</v>
      </c>
      <c r="H617" s="261">
        <v>1.7156508934700101</v>
      </c>
      <c r="I617" s="261">
        <v>1.6724298249599701</v>
      </c>
      <c r="J617" s="261">
        <v>5.2022726854855803E-2</v>
      </c>
      <c r="K617" s="261">
        <v>1.0449786651412499E-2</v>
      </c>
      <c r="L617" s="261">
        <v>2.0000005732018801E-3</v>
      </c>
      <c r="M617" s="261">
        <v>2.0000005732018801E-3</v>
      </c>
      <c r="N617" s="261">
        <v>1.5750004513964799E-2</v>
      </c>
      <c r="O617" s="261">
        <v>1.5750004513964799E-2</v>
      </c>
      <c r="P617" s="261">
        <v>5.4374963715800903E-2</v>
      </c>
    </row>
    <row r="618" spans="1:16" x14ac:dyDescent="0.25">
      <c r="A618" s="259">
        <v>2028</v>
      </c>
      <c r="B618" s="259">
        <v>1996</v>
      </c>
      <c r="C618" s="260" t="str">
        <f t="shared" si="9"/>
        <v>2028_1996</v>
      </c>
      <c r="D618" s="261">
        <v>4.6253053058691984E-2</v>
      </c>
      <c r="E618" s="261">
        <v>5.888420203930373E-2</v>
      </c>
      <c r="F618" s="261">
        <v>8.7746160733769202E-2</v>
      </c>
      <c r="G618" s="261">
        <v>0.17676946423981499</v>
      </c>
      <c r="H618" s="261">
        <v>1.7221068124972101</v>
      </c>
      <c r="I618" s="261">
        <v>1.2183781355299901</v>
      </c>
      <c r="J618" s="261">
        <v>5.1396792547940197E-2</v>
      </c>
      <c r="K618" s="261">
        <v>2.9809068439842698E-3</v>
      </c>
      <c r="L618" s="261">
        <v>2.0000005732018801E-3</v>
      </c>
      <c r="M618" s="261">
        <v>2.0000005732018801E-3</v>
      </c>
      <c r="N618" s="261">
        <v>1.5750004513964799E-2</v>
      </c>
      <c r="O618" s="261">
        <v>1.5750004513964799E-2</v>
      </c>
      <c r="P618" s="261">
        <v>5.3720727437068898E-2</v>
      </c>
    </row>
    <row r="619" spans="1:16" x14ac:dyDescent="0.25">
      <c r="A619" s="259">
        <v>2028</v>
      </c>
      <c r="B619" s="259">
        <v>1997</v>
      </c>
      <c r="C619" s="260" t="str">
        <f t="shared" si="9"/>
        <v>2028_1997</v>
      </c>
      <c r="D619" s="261">
        <v>4.6555107763535115E-2</v>
      </c>
      <c r="E619" s="261">
        <v>5.8860172920708421E-2</v>
      </c>
      <c r="F619" s="261">
        <v>8.8699766736346206E-2</v>
      </c>
      <c r="G619" s="261">
        <v>0.176384650710918</v>
      </c>
      <c r="H619" s="261">
        <v>1.71516783775656</v>
      </c>
      <c r="I619" s="261">
        <v>1.2182928927508101</v>
      </c>
      <c r="J619" s="261">
        <v>5.1955361600729E-2</v>
      </c>
      <c r="K619" s="261">
        <v>2.9838792367581001E-3</v>
      </c>
      <c r="L619" s="261">
        <v>2.0000005732018801E-3</v>
      </c>
      <c r="M619" s="261">
        <v>2.0000005732018801E-3</v>
      </c>
      <c r="N619" s="261">
        <v>1.5750004513964799E-2</v>
      </c>
      <c r="O619" s="261">
        <v>1.5750004513964799E-2</v>
      </c>
      <c r="P619" s="261">
        <v>5.4304552503811401E-2</v>
      </c>
    </row>
    <row r="620" spans="1:16" x14ac:dyDescent="0.25">
      <c r="A620" s="259">
        <v>2028</v>
      </c>
      <c r="B620" s="259">
        <v>1998</v>
      </c>
      <c r="C620" s="260" t="str">
        <f t="shared" si="9"/>
        <v>2028_1998</v>
      </c>
      <c r="D620" s="261">
        <v>4.6097395973286645E-2</v>
      </c>
      <c r="E620" s="261">
        <v>5.8791078756567312E-2</v>
      </c>
      <c r="F620" s="261">
        <v>8.7665421656350398E-2</v>
      </c>
      <c r="G620" s="261">
        <v>0.15443577164505401</v>
      </c>
      <c r="H620" s="261">
        <v>1.72090411749137</v>
      </c>
      <c r="I620" s="261">
        <v>1.02128850829392</v>
      </c>
      <c r="J620" s="261">
        <v>5.1349500112830702E-2</v>
      </c>
      <c r="K620" s="261">
        <v>2.9980226536062298E-3</v>
      </c>
      <c r="L620" s="261">
        <v>2.0000005732018801E-3</v>
      </c>
      <c r="M620" s="261">
        <v>2.0000005732018801E-3</v>
      </c>
      <c r="N620" s="261">
        <v>1.5750004513964799E-2</v>
      </c>
      <c r="O620" s="261">
        <v>1.5750004513964799E-2</v>
      </c>
      <c r="P620" s="261">
        <v>5.3671296647900803E-2</v>
      </c>
    </row>
    <row r="621" spans="1:16" x14ac:dyDescent="0.25">
      <c r="A621" s="259">
        <v>2028</v>
      </c>
      <c r="B621" s="259">
        <v>1999</v>
      </c>
      <c r="C621" s="260" t="str">
        <f t="shared" si="9"/>
        <v>2028_1999</v>
      </c>
      <c r="D621" s="261">
        <v>4.6774760956739728E-2</v>
      </c>
      <c r="E621" s="261">
        <v>5.8717369720356481E-2</v>
      </c>
      <c r="F621" s="261">
        <v>8.9610365102366196E-2</v>
      </c>
      <c r="G621" s="261">
        <v>0.136049970542542</v>
      </c>
      <c r="H621" s="261">
        <v>1.70666713716084</v>
      </c>
      <c r="I621" s="261">
        <v>0.84015130029724705</v>
      </c>
      <c r="J621" s="261">
        <v>5.2488739185815897E-2</v>
      </c>
      <c r="K621" s="261">
        <v>3.0152228633944099E-3</v>
      </c>
      <c r="L621" s="261">
        <v>2.0000005732018801E-3</v>
      </c>
      <c r="M621" s="261">
        <v>2.0000005732018801E-3</v>
      </c>
      <c r="N621" s="261">
        <v>1.5750004513964799E-2</v>
      </c>
      <c r="O621" s="261">
        <v>1.5750004513964799E-2</v>
      </c>
      <c r="P621" s="261">
        <v>5.4862047056467897E-2</v>
      </c>
    </row>
    <row r="622" spans="1:16" x14ac:dyDescent="0.25">
      <c r="A622" s="259">
        <v>2028</v>
      </c>
      <c r="B622" s="259">
        <v>2000</v>
      </c>
      <c r="C622" s="260" t="str">
        <f t="shared" si="9"/>
        <v>2028_2000</v>
      </c>
      <c r="D622" s="261">
        <v>4.6202408667687656E-2</v>
      </c>
      <c r="E622" s="261">
        <v>6.5516395055942908E-2</v>
      </c>
      <c r="F622" s="261">
        <v>8.7832273262621705E-2</v>
      </c>
      <c r="G622" s="261">
        <v>0.11747261112806801</v>
      </c>
      <c r="H622" s="261">
        <v>1.7177856441742301</v>
      </c>
      <c r="I622" s="261">
        <v>0.66113212959781098</v>
      </c>
      <c r="J622" s="261">
        <v>5.1447232450315399E-2</v>
      </c>
      <c r="K622" s="261">
        <v>3.0262777544975399E-3</v>
      </c>
      <c r="L622" s="261">
        <v>2.0000005732018801E-3</v>
      </c>
      <c r="M622" s="261">
        <v>2.0000005732018701E-3</v>
      </c>
      <c r="N622" s="261">
        <v>1.5750004513964799E-2</v>
      </c>
      <c r="O622" s="261">
        <v>1.5750004513964799E-2</v>
      </c>
      <c r="P622" s="261">
        <v>5.3773448008005702E-2</v>
      </c>
    </row>
    <row r="623" spans="1:16" x14ac:dyDescent="0.25">
      <c r="A623" s="259">
        <v>2028</v>
      </c>
      <c r="B623" s="259">
        <v>2001</v>
      </c>
      <c r="C623" s="260" t="str">
        <f t="shared" si="9"/>
        <v>2028_2001</v>
      </c>
      <c r="D623" s="261">
        <v>4.6424417655725837E-2</v>
      </c>
      <c r="E623" s="261">
        <v>6.5454703811200429E-2</v>
      </c>
      <c r="F623" s="261">
        <v>8.8445614212041099E-2</v>
      </c>
      <c r="G623" s="261">
        <v>9.8626982810588695E-2</v>
      </c>
      <c r="H623" s="261">
        <v>1.71868264904113</v>
      </c>
      <c r="I623" s="261">
        <v>0.488293730971467</v>
      </c>
      <c r="J623" s="261">
        <v>5.1806493268963701E-2</v>
      </c>
      <c r="K623" s="261">
        <v>3.0351912404998002E-3</v>
      </c>
      <c r="L623" s="261">
        <v>2.0000005732018801E-3</v>
      </c>
      <c r="M623" s="261">
        <v>2.0000005732018801E-3</v>
      </c>
      <c r="N623" s="261">
        <v>1.5750004513964799E-2</v>
      </c>
      <c r="O623" s="261">
        <v>1.5750004513964799E-2</v>
      </c>
      <c r="P623" s="261">
        <v>5.4148953006677103E-2</v>
      </c>
    </row>
    <row r="624" spans="1:16" x14ac:dyDescent="0.25">
      <c r="A624" s="259">
        <v>2028</v>
      </c>
      <c r="B624" s="259">
        <v>2002</v>
      </c>
      <c r="C624" s="260" t="str">
        <f t="shared" si="9"/>
        <v>2028_2002</v>
      </c>
      <c r="D624" s="261">
        <v>4.6160978661389344E-2</v>
      </c>
      <c r="E624" s="261">
        <v>6.5411869942944567E-2</v>
      </c>
      <c r="F624" s="261">
        <v>8.7571293396476402E-2</v>
      </c>
      <c r="G624" s="261">
        <v>9.5858270296318895E-2</v>
      </c>
      <c r="H624" s="261">
        <v>1.7161961912119199</v>
      </c>
      <c r="I624" s="261">
        <v>0.47575190364740599</v>
      </c>
      <c r="J624" s="261">
        <v>5.1294365043612997E-2</v>
      </c>
      <c r="K624" s="261">
        <v>3.0403957271006202E-3</v>
      </c>
      <c r="L624" s="261">
        <v>2.0000005732018801E-3</v>
      </c>
      <c r="M624" s="261">
        <v>2.0000005732018801E-3</v>
      </c>
      <c r="N624" s="261">
        <v>1.5750004513964799E-2</v>
      </c>
      <c r="O624" s="261">
        <v>1.5750004513964799E-2</v>
      </c>
      <c r="P624" s="261">
        <v>5.3613668615511402E-2</v>
      </c>
    </row>
    <row r="625" spans="1:16" x14ac:dyDescent="0.25">
      <c r="A625" s="259">
        <v>2028</v>
      </c>
      <c r="B625" s="259">
        <v>2003</v>
      </c>
      <c r="C625" s="260" t="str">
        <f t="shared" si="9"/>
        <v>2028_2003</v>
      </c>
      <c r="D625" s="261">
        <v>4.6389123630057684E-2</v>
      </c>
      <c r="E625" s="261">
        <v>6.5407161434806335E-2</v>
      </c>
      <c r="F625" s="261">
        <v>8.8231957334203498E-2</v>
      </c>
      <c r="G625" s="261">
        <v>7.8436406016645199E-2</v>
      </c>
      <c r="H625" s="261">
        <v>1.7171240182463701</v>
      </c>
      <c r="I625" s="261">
        <v>0.40243022729745398</v>
      </c>
      <c r="J625" s="261">
        <v>5.1681345021623602E-2</v>
      </c>
      <c r="K625" s="261">
        <v>3.0419123887609799E-3</v>
      </c>
      <c r="L625" s="261">
        <v>2.0000005732018801E-3</v>
      </c>
      <c r="M625" s="261">
        <v>2.0000005732018801E-3</v>
      </c>
      <c r="N625" s="261">
        <v>1.5750004513964799E-2</v>
      </c>
      <c r="O625" s="261">
        <v>1.5750004513964799E-2</v>
      </c>
      <c r="P625" s="261">
        <v>5.4018146110929401E-2</v>
      </c>
    </row>
    <row r="626" spans="1:16" x14ac:dyDescent="0.25">
      <c r="A626" s="259">
        <v>2028</v>
      </c>
      <c r="B626" s="259">
        <v>2004</v>
      </c>
      <c r="C626" s="260" t="str">
        <f t="shared" si="9"/>
        <v>2028_2004</v>
      </c>
      <c r="D626" s="261">
        <v>5.3338282639231634E-2</v>
      </c>
      <c r="E626" s="261">
        <v>6.6443800807852851E-2</v>
      </c>
      <c r="F626" s="261">
        <v>8.8434348251952302E-2</v>
      </c>
      <c r="G626" s="261">
        <v>1.8411769294260302E-2</v>
      </c>
      <c r="H626" s="261">
        <v>1.71666904508769</v>
      </c>
      <c r="I626" s="261">
        <v>9.2810398785788104E-2</v>
      </c>
      <c r="J626" s="261">
        <v>5.1799894299747302E-2</v>
      </c>
      <c r="K626" s="261">
        <v>2.02080550071912E-4</v>
      </c>
      <c r="L626" s="261">
        <v>2.0000005732018801E-3</v>
      </c>
      <c r="M626" s="261">
        <v>2.0000005732018801E-3</v>
      </c>
      <c r="N626" s="261">
        <v>1.5750004513964799E-2</v>
      </c>
      <c r="O626" s="261">
        <v>1.5750004513964799E-2</v>
      </c>
      <c r="P626" s="261">
        <v>5.4142055661355298E-2</v>
      </c>
    </row>
    <row r="627" spans="1:16" x14ac:dyDescent="0.25">
      <c r="A627" s="259">
        <v>2028</v>
      </c>
      <c r="B627" s="259">
        <v>2005</v>
      </c>
      <c r="C627" s="260" t="str">
        <f t="shared" si="9"/>
        <v>2028_2005</v>
      </c>
      <c r="D627" s="261">
        <v>5.2130945975306014E-2</v>
      </c>
      <c r="E627" s="261">
        <v>6.4784160137616481E-2</v>
      </c>
      <c r="F627" s="261">
        <v>8.8566838027335101E-2</v>
      </c>
      <c r="G627" s="261">
        <v>1.5804132017277098E-2</v>
      </c>
      <c r="H627" s="261">
        <v>1.7145937293209099</v>
      </c>
      <c r="I627" s="261">
        <v>7.7903632037704604E-2</v>
      </c>
      <c r="J627" s="261">
        <v>5.1877499398855199E-2</v>
      </c>
      <c r="K627" s="261">
        <v>2.00949315596431E-4</v>
      </c>
      <c r="L627" s="261">
        <v>2.0000005732018801E-3</v>
      </c>
      <c r="M627" s="261">
        <v>2.0000005732018801E-3</v>
      </c>
      <c r="N627" s="261">
        <v>1.5750004513964799E-2</v>
      </c>
      <c r="O627" s="261">
        <v>1.5750004513964799E-2</v>
      </c>
      <c r="P627" s="261">
        <v>5.4223169718677203E-2</v>
      </c>
    </row>
    <row r="628" spans="1:16" x14ac:dyDescent="0.25">
      <c r="A628" s="259">
        <v>2028</v>
      </c>
      <c r="B628" s="259">
        <v>2006</v>
      </c>
      <c r="C628" s="260" t="str">
        <f t="shared" si="9"/>
        <v>2028_2006</v>
      </c>
      <c r="D628" s="261">
        <v>5.1011751738116659E-2</v>
      </c>
      <c r="E628" s="261">
        <v>6.2414336794357962E-2</v>
      </c>
      <c r="F628" s="261">
        <v>8.8222970433889797E-2</v>
      </c>
      <c r="G628" s="261">
        <v>3.71274972869164E-3</v>
      </c>
      <c r="H628" s="261">
        <v>1.7179404521027899</v>
      </c>
      <c r="I628" s="261">
        <v>1.6550501911998E-2</v>
      </c>
      <c r="J628" s="261">
        <v>5.1676080998135698E-2</v>
      </c>
      <c r="K628" s="261">
        <v>2.0163634205964601E-4</v>
      </c>
      <c r="L628" s="261">
        <v>2.0000005732018801E-3</v>
      </c>
      <c r="M628" s="261">
        <v>2.0000005732018801E-3</v>
      </c>
      <c r="N628" s="261">
        <v>1.5750004513964799E-2</v>
      </c>
      <c r="O628" s="261">
        <v>1.5750004513964799E-2</v>
      </c>
      <c r="P628" s="261">
        <v>5.4012644071658199E-2</v>
      </c>
    </row>
    <row r="629" spans="1:16" x14ac:dyDescent="0.25">
      <c r="A629" s="259">
        <v>2028</v>
      </c>
      <c r="B629" s="259">
        <v>2007</v>
      </c>
      <c r="C629" s="260" t="str">
        <f t="shared" si="9"/>
        <v>2028_2007</v>
      </c>
      <c r="D629" s="261">
        <v>5.0374617574254515E-2</v>
      </c>
      <c r="E629" s="261">
        <v>6.2479498932451402E-2</v>
      </c>
      <c r="F629" s="261">
        <v>1.7828840521562899E-2</v>
      </c>
      <c r="G629" s="261">
        <v>7.6428761271829298E-3</v>
      </c>
      <c r="H629" s="261">
        <v>3.5586962799976501E-2</v>
      </c>
      <c r="I629" s="261">
        <v>3.2655879215968998E-2</v>
      </c>
      <c r="J629" s="261">
        <v>6.0218750605295296E-3</v>
      </c>
      <c r="K629" s="261">
        <v>2.0078838084210501E-4</v>
      </c>
      <c r="L629" s="261">
        <v>2.0000005732018801E-3</v>
      </c>
      <c r="M629" s="261">
        <v>2.0000005732018801E-3</v>
      </c>
      <c r="N629" s="261">
        <v>1.5750004513964799E-2</v>
      </c>
      <c r="O629" s="261">
        <v>1.5750004513964799E-2</v>
      </c>
      <c r="P629" s="261">
        <v>6.2941575290918501E-3</v>
      </c>
    </row>
    <row r="630" spans="1:16" x14ac:dyDescent="0.25">
      <c r="A630" s="259">
        <v>2028</v>
      </c>
      <c r="B630" s="259">
        <v>2008</v>
      </c>
      <c r="C630" s="260" t="str">
        <f t="shared" si="9"/>
        <v>2028_2008</v>
      </c>
      <c r="D630" s="261">
        <v>4.884173626257856E-2</v>
      </c>
      <c r="E630" s="261">
        <v>6.0644192137440101E-2</v>
      </c>
      <c r="F630" s="261">
        <v>1.7766040200480199E-2</v>
      </c>
      <c r="G630" s="261">
        <v>7.7758291185577198E-3</v>
      </c>
      <c r="H630" s="261">
        <v>3.5519478207104098E-2</v>
      </c>
      <c r="I630" s="261">
        <v>3.2039264274552101E-2</v>
      </c>
      <c r="J630" s="261">
        <v>5.9816241306372897E-3</v>
      </c>
      <c r="K630" s="261">
        <v>2.29074420556046E-4</v>
      </c>
      <c r="L630" s="261">
        <v>2.0000005732018801E-3</v>
      </c>
      <c r="M630" s="261">
        <v>2.0000005732018801E-3</v>
      </c>
      <c r="N630" s="261">
        <v>1.5750004513964799E-2</v>
      </c>
      <c r="O630" s="261">
        <v>1.5750004513964799E-2</v>
      </c>
      <c r="P630" s="261">
        <v>6.2520866307607401E-3</v>
      </c>
    </row>
    <row r="631" spans="1:16" x14ac:dyDescent="0.25">
      <c r="A631" s="259">
        <v>2028</v>
      </c>
      <c r="B631" s="259">
        <v>2009</v>
      </c>
      <c r="C631" s="260" t="str">
        <f t="shared" si="9"/>
        <v>2028_2009</v>
      </c>
      <c r="D631" s="261">
        <v>4.6448901395230939E-2</v>
      </c>
      <c r="E631" s="261">
        <v>5.7185693292050296E-2</v>
      </c>
      <c r="F631" s="261">
        <v>1.84153042020219E-2</v>
      </c>
      <c r="G631" s="261">
        <v>8.0379778698799892E-3</v>
      </c>
      <c r="H631" s="261">
        <v>3.5613222606335801E-2</v>
      </c>
      <c r="I631" s="261">
        <v>3.1324103698854598E-2</v>
      </c>
      <c r="J631" s="261">
        <v>6.00562771060044E-3</v>
      </c>
      <c r="K631" s="261">
        <v>2.5682011276413603E-4</v>
      </c>
      <c r="L631" s="261">
        <v>2.0000005732018801E-3</v>
      </c>
      <c r="M631" s="261">
        <v>2.0000005732018801E-3</v>
      </c>
      <c r="N631" s="261">
        <v>1.5750004513964799E-2</v>
      </c>
      <c r="O631" s="261">
        <v>1.5750004513964799E-2</v>
      </c>
      <c r="P631" s="261">
        <v>6.2771755460955198E-3</v>
      </c>
    </row>
    <row r="632" spans="1:16" x14ac:dyDescent="0.25">
      <c r="A632" s="259">
        <v>2028</v>
      </c>
      <c r="B632" s="259">
        <v>2010</v>
      </c>
      <c r="C632" s="260" t="str">
        <f t="shared" si="9"/>
        <v>2028_2010</v>
      </c>
      <c r="D632" s="261">
        <v>4.5980599037486442E-2</v>
      </c>
      <c r="E632" s="261">
        <v>5.6530325348783605E-2</v>
      </c>
      <c r="F632" s="261">
        <v>1.81618901067803E-2</v>
      </c>
      <c r="G632" s="261">
        <v>7.10872939504484E-3</v>
      </c>
      <c r="H632" s="261">
        <v>3.5386578452614899E-2</v>
      </c>
      <c r="I632" s="261">
        <v>3.07072672427872E-2</v>
      </c>
      <c r="J632" s="261">
        <v>5.93528138123802E-3</v>
      </c>
      <c r="K632" s="261">
        <v>3.1205203835132602E-4</v>
      </c>
      <c r="L632" s="261">
        <v>2.0000005732018801E-3</v>
      </c>
      <c r="M632" s="261">
        <v>2.0000005732018801E-3</v>
      </c>
      <c r="N632" s="261">
        <v>1.5750004513964799E-2</v>
      </c>
      <c r="O632" s="261">
        <v>1.5750004513964799E-2</v>
      </c>
      <c r="P632" s="261">
        <v>6.2036484678765396E-3</v>
      </c>
    </row>
    <row r="633" spans="1:16" x14ac:dyDescent="0.25">
      <c r="A633" s="259">
        <v>2028</v>
      </c>
      <c r="B633" s="259">
        <v>2011</v>
      </c>
      <c r="C633" s="260" t="str">
        <f t="shared" si="9"/>
        <v>2028_2011</v>
      </c>
      <c r="D633" s="261">
        <v>4.4384584568840535E-2</v>
      </c>
      <c r="E633" s="261">
        <v>5.4687214627759079E-2</v>
      </c>
      <c r="F633" s="261">
        <v>1.7541939341260401E-2</v>
      </c>
      <c r="G633" s="261">
        <v>7.1885459475392703E-3</v>
      </c>
      <c r="H633" s="261">
        <v>3.4747653831843202E-2</v>
      </c>
      <c r="I633" s="261">
        <v>3.0496050588985399E-2</v>
      </c>
      <c r="J633" s="261">
        <v>5.8055860348635397E-3</v>
      </c>
      <c r="K633" s="261">
        <v>4.2344281118493401E-4</v>
      </c>
      <c r="L633" s="261">
        <v>2.0000005732018801E-3</v>
      </c>
      <c r="M633" s="261">
        <v>2.0000005732018801E-3</v>
      </c>
      <c r="N633" s="261">
        <v>1.5750004513964799E-2</v>
      </c>
      <c r="O633" s="261">
        <v>1.5750004513964799E-2</v>
      </c>
      <c r="P633" s="261">
        <v>6.0680888734535804E-3</v>
      </c>
    </row>
    <row r="634" spans="1:16" x14ac:dyDescent="0.25">
      <c r="A634" s="259">
        <v>2028</v>
      </c>
      <c r="B634" s="259">
        <v>2012</v>
      </c>
      <c r="C634" s="260" t="str">
        <f t="shared" si="9"/>
        <v>2028_2012</v>
      </c>
      <c r="D634" s="261">
        <v>4.3089303404039089E-2</v>
      </c>
      <c r="E634" s="261">
        <v>5.3277947654687748E-2</v>
      </c>
      <c r="F634" s="261">
        <v>1.7009609333327801E-2</v>
      </c>
      <c r="G634" s="261">
        <v>6.6721965805080297E-3</v>
      </c>
      <c r="H634" s="261">
        <v>3.4048990544781998E-2</v>
      </c>
      <c r="I634" s="261">
        <v>3.02026130649834E-2</v>
      </c>
      <c r="J634" s="261">
        <v>5.6476176513478903E-3</v>
      </c>
      <c r="K634" s="261">
        <v>6.1872484922625005E-4</v>
      </c>
      <c r="L634" s="261">
        <v>2.0000005732018801E-3</v>
      </c>
      <c r="M634" s="261">
        <v>2.0000005732018801E-3</v>
      </c>
      <c r="N634" s="261">
        <v>1.5750004513964799E-2</v>
      </c>
      <c r="O634" s="261">
        <v>1.5750004513964799E-2</v>
      </c>
      <c r="P634" s="261">
        <v>5.9029778606096801E-3</v>
      </c>
    </row>
    <row r="635" spans="1:16" x14ac:dyDescent="0.25">
      <c r="A635" s="259">
        <v>2028</v>
      </c>
      <c r="B635" s="259">
        <v>2013</v>
      </c>
      <c r="C635" s="260" t="str">
        <f t="shared" si="9"/>
        <v>2028_2013</v>
      </c>
      <c r="D635" s="261">
        <v>4.1952523724177147E-2</v>
      </c>
      <c r="E635" s="261">
        <v>5.1469246660033378E-2</v>
      </c>
      <c r="F635" s="261">
        <v>1.72441111330662E-2</v>
      </c>
      <c r="G635" s="261">
        <v>7.5817908956353902E-3</v>
      </c>
      <c r="H635" s="261">
        <v>3.4446873631136403E-2</v>
      </c>
      <c r="I635" s="261">
        <v>2.93687246765863E-2</v>
      </c>
      <c r="J635" s="261">
        <v>5.6341021914320501E-3</v>
      </c>
      <c r="K635" s="261">
        <v>9.2426578062213905E-4</v>
      </c>
      <c r="L635" s="261">
        <v>2.0000005732018801E-3</v>
      </c>
      <c r="M635" s="261">
        <v>2.0000005732018801E-3</v>
      </c>
      <c r="N635" s="261">
        <v>1.5750004513964799E-2</v>
      </c>
      <c r="O635" s="261">
        <v>1.5750004513964799E-2</v>
      </c>
      <c r="P635" s="261">
        <v>5.8888512915704098E-3</v>
      </c>
    </row>
    <row r="636" spans="1:16" x14ac:dyDescent="0.25">
      <c r="A636" s="259">
        <v>2028</v>
      </c>
      <c r="B636" s="259">
        <v>2014</v>
      </c>
      <c r="C636" s="260" t="str">
        <f t="shared" si="9"/>
        <v>2028_2014</v>
      </c>
      <c r="D636" s="261">
        <v>4.1549409990499359E-2</v>
      </c>
      <c r="E636" s="261">
        <v>5.1104018104464237E-2</v>
      </c>
      <c r="F636" s="261">
        <v>1.6754866937057199E-2</v>
      </c>
      <c r="G636" s="261">
        <v>7.6397529101032398E-3</v>
      </c>
      <c r="H636" s="261">
        <v>3.3828640306101998E-2</v>
      </c>
      <c r="I636" s="261">
        <v>2.8987487587044201E-2</v>
      </c>
      <c r="J636" s="261">
        <v>5.4737778363871496E-3</v>
      </c>
      <c r="K636" s="261">
        <v>1.2885825414498701E-3</v>
      </c>
      <c r="L636" s="261">
        <v>2.0000005732018801E-3</v>
      </c>
      <c r="M636" s="261">
        <v>2.0000005732018801E-3</v>
      </c>
      <c r="N636" s="261">
        <v>1.5750004513964799E-2</v>
      </c>
      <c r="O636" s="261">
        <v>1.5750004513964799E-2</v>
      </c>
      <c r="P636" s="261">
        <v>5.7212777806191703E-3</v>
      </c>
    </row>
    <row r="637" spans="1:16" x14ac:dyDescent="0.25">
      <c r="A637" s="259">
        <v>2028</v>
      </c>
      <c r="B637" s="259">
        <v>2015</v>
      </c>
      <c r="C637" s="260" t="str">
        <f t="shared" si="9"/>
        <v>2028_2015</v>
      </c>
      <c r="D637" s="261">
        <v>4.037695590050875E-2</v>
      </c>
      <c r="E637" s="261">
        <v>4.9894659948375261E-2</v>
      </c>
      <c r="F637" s="261">
        <v>1.60940309272255E-2</v>
      </c>
      <c r="G637" s="261">
        <v>7.51009841305798E-3</v>
      </c>
      <c r="H637" s="261">
        <v>3.3071214156488997E-2</v>
      </c>
      <c r="I637" s="261">
        <v>2.81533182988115E-2</v>
      </c>
      <c r="J637" s="261">
        <v>5.2966457179486996E-3</v>
      </c>
      <c r="K637" s="261">
        <v>1.62740938741324E-3</v>
      </c>
      <c r="L637" s="261">
        <v>2.0000005732018801E-3</v>
      </c>
      <c r="M637" s="261">
        <v>2.0000005732018801E-3</v>
      </c>
      <c r="N637" s="261">
        <v>1.5750004513964799E-2</v>
      </c>
      <c r="O637" s="261">
        <v>1.5750004513964799E-2</v>
      </c>
      <c r="P637" s="261">
        <v>5.5361365337970696E-3</v>
      </c>
    </row>
    <row r="638" spans="1:16" x14ac:dyDescent="0.25">
      <c r="A638" s="259">
        <v>2028</v>
      </c>
      <c r="B638" s="259">
        <v>2016</v>
      </c>
      <c r="C638" s="260" t="str">
        <f t="shared" si="9"/>
        <v>2028_2016</v>
      </c>
      <c r="D638" s="261">
        <v>3.8801952389178926E-2</v>
      </c>
      <c r="E638" s="261">
        <v>4.7925195418175658E-2</v>
      </c>
      <c r="F638" s="261">
        <v>1.5812312882155899E-2</v>
      </c>
      <c r="G638" s="261">
        <v>7.2472638821444299E-3</v>
      </c>
      <c r="H638" s="261">
        <v>3.2774109966016401E-2</v>
      </c>
      <c r="I638" s="261">
        <v>2.70818388453898E-2</v>
      </c>
      <c r="J638" s="261">
        <v>5.1674110498037204E-3</v>
      </c>
      <c r="K638" s="261">
        <v>1.8923198942893799E-3</v>
      </c>
      <c r="L638" s="261">
        <v>2.0000005732018801E-3</v>
      </c>
      <c r="M638" s="261">
        <v>2.0000005732018801E-3</v>
      </c>
      <c r="N638" s="261">
        <v>1.5750004513964799E-2</v>
      </c>
      <c r="O638" s="261">
        <v>1.5750004513964799E-2</v>
      </c>
      <c r="P638" s="261">
        <v>5.4010584474289101E-3</v>
      </c>
    </row>
    <row r="639" spans="1:16" x14ac:dyDescent="0.25">
      <c r="A639" s="259">
        <v>2028</v>
      </c>
      <c r="B639" s="259">
        <v>2017</v>
      </c>
      <c r="C639" s="260" t="str">
        <f t="shared" si="9"/>
        <v>2028_2017</v>
      </c>
      <c r="D639" s="261">
        <v>3.7578278358964552E-2</v>
      </c>
      <c r="E639" s="261">
        <v>4.5974581556798434E-2</v>
      </c>
      <c r="F639" s="261">
        <v>1.6297806634209398E-2</v>
      </c>
      <c r="G639" s="261">
        <v>7.2169444589426203E-3</v>
      </c>
      <c r="H639" s="261">
        <v>3.3444240136754497E-2</v>
      </c>
      <c r="I639" s="261">
        <v>2.6832509182239801E-2</v>
      </c>
      <c r="J639" s="261">
        <v>5.1415312049108196E-3</v>
      </c>
      <c r="K639" s="261">
        <v>2.0527296100934702E-3</v>
      </c>
      <c r="L639" s="261">
        <v>2.0000005732018801E-3</v>
      </c>
      <c r="M639" s="261">
        <v>2.0000005732018801E-3</v>
      </c>
      <c r="N639" s="261">
        <v>1.5750004513964799E-2</v>
      </c>
      <c r="O639" s="261">
        <v>1.5750004513964799E-2</v>
      </c>
      <c r="P639" s="261">
        <v>5.3740084307900698E-3</v>
      </c>
    </row>
    <row r="640" spans="1:16" x14ac:dyDescent="0.25">
      <c r="A640" s="259">
        <v>2028</v>
      </c>
      <c r="B640" s="259">
        <v>2018</v>
      </c>
      <c r="C640" s="260" t="str">
        <f t="shared" si="9"/>
        <v>2028_2018</v>
      </c>
      <c r="D640" s="261">
        <v>3.5940102917633172E-2</v>
      </c>
      <c r="E640" s="261">
        <v>4.3943917311994395E-2</v>
      </c>
      <c r="F640" s="261">
        <v>1.5863850456474701E-2</v>
      </c>
      <c r="G640" s="261">
        <v>6.8311257656744296E-3</v>
      </c>
      <c r="H640" s="261">
        <v>3.2987262253828503E-2</v>
      </c>
      <c r="I640" s="261">
        <v>2.55967182531689E-2</v>
      </c>
      <c r="J640" s="261">
        <v>4.9762668740752003E-3</v>
      </c>
      <c r="K640" s="261">
        <v>2.1377318058401198E-3</v>
      </c>
      <c r="L640" s="261">
        <v>2.0000005732018801E-3</v>
      </c>
      <c r="M640" s="261">
        <v>2.0000005732018801E-3</v>
      </c>
      <c r="N640" s="261">
        <v>1.5750004513964799E-2</v>
      </c>
      <c r="O640" s="261">
        <v>1.5750004513964799E-2</v>
      </c>
      <c r="P640" s="261">
        <v>5.2012715802636699E-3</v>
      </c>
    </row>
    <row r="641" spans="1:16" x14ac:dyDescent="0.25">
      <c r="A641" s="259">
        <v>2028</v>
      </c>
      <c r="B641" s="259">
        <v>2019</v>
      </c>
      <c r="C641" s="260" t="str">
        <f t="shared" si="9"/>
        <v>2028_2019</v>
      </c>
      <c r="D641" s="261">
        <v>3.4305396482324974E-2</v>
      </c>
      <c r="E641" s="261">
        <v>4.1917526509422078E-2</v>
      </c>
      <c r="F641" s="261">
        <v>1.5408051883274E-2</v>
      </c>
      <c r="G641" s="261">
        <v>6.0583002198920299E-3</v>
      </c>
      <c r="H641" s="261">
        <v>3.2507512164740002E-2</v>
      </c>
      <c r="I641" s="261">
        <v>2.2978358963420601E-2</v>
      </c>
      <c r="J641" s="261">
        <v>4.8004883469643898E-3</v>
      </c>
      <c r="K641" s="261">
        <v>2.0192253144029602E-3</v>
      </c>
      <c r="L641" s="261">
        <v>2.0000005732018801E-3</v>
      </c>
      <c r="M641" s="261">
        <v>2.0000005732018801E-3</v>
      </c>
      <c r="N641" s="261">
        <v>1.5750004513964799E-2</v>
      </c>
      <c r="O641" s="261">
        <v>1.5750004513964799E-2</v>
      </c>
      <c r="P641" s="261">
        <v>5.01754512816257E-3</v>
      </c>
    </row>
    <row r="642" spans="1:16" x14ac:dyDescent="0.25">
      <c r="A642" s="259">
        <v>2028</v>
      </c>
      <c r="B642" s="259">
        <v>2020</v>
      </c>
      <c r="C642" s="260" t="str">
        <f t="shared" si="9"/>
        <v>2028_2020</v>
      </c>
      <c r="D642" s="261">
        <v>3.2665062477310228E-2</v>
      </c>
      <c r="E642" s="261">
        <v>3.9888793176892853E-2</v>
      </c>
      <c r="F642" s="261">
        <v>1.49129911055608E-2</v>
      </c>
      <c r="G642" s="261">
        <v>5.1475020245391103E-3</v>
      </c>
      <c r="H642" s="261">
        <v>3.1985677477825797E-2</v>
      </c>
      <c r="I642" s="261">
        <v>2.0408478637432E-2</v>
      </c>
      <c r="J642" s="261">
        <v>4.6123088701993803E-3</v>
      </c>
      <c r="K642" s="261">
        <v>1.4481513201193401E-3</v>
      </c>
      <c r="L642" s="261">
        <v>2.0000005732018801E-3</v>
      </c>
      <c r="M642" s="261">
        <v>2.0000005732018801E-3</v>
      </c>
      <c r="N642" s="261">
        <v>1.5750004513964799E-2</v>
      </c>
      <c r="O642" s="261">
        <v>1.5750004513964799E-2</v>
      </c>
      <c r="P642" s="261">
        <v>4.8208570104923097E-3</v>
      </c>
    </row>
    <row r="643" spans="1:16" x14ac:dyDescent="0.25">
      <c r="A643" s="259">
        <v>2028</v>
      </c>
      <c r="B643" s="259">
        <v>2021</v>
      </c>
      <c r="C643" s="260" t="str">
        <f t="shared" si="9"/>
        <v>2028_2021</v>
      </c>
      <c r="D643" s="261">
        <v>3.1027779128528943E-2</v>
      </c>
      <c r="E643" s="261">
        <v>3.7873172840865214E-2</v>
      </c>
      <c r="F643" s="261">
        <v>5.4516085189029598E-3</v>
      </c>
      <c r="G643" s="261">
        <v>4.4651865508814996E-3</v>
      </c>
      <c r="H643" s="261">
        <v>9.1102613917606497E-3</v>
      </c>
      <c r="I643" s="261">
        <v>1.8701431287535E-2</v>
      </c>
      <c r="J643" s="261">
        <v>7.3557133336354995E-4</v>
      </c>
      <c r="K643" s="261">
        <v>8.9952896629111898E-4</v>
      </c>
      <c r="L643" s="261">
        <v>2.0000005732018801E-3</v>
      </c>
      <c r="M643" s="261">
        <v>2.0000005732018801E-3</v>
      </c>
      <c r="N643" s="261">
        <v>1.5750004513964799E-2</v>
      </c>
      <c r="O643" s="261">
        <v>1.5750004513964799E-2</v>
      </c>
      <c r="P643" s="261">
        <v>7.6883060500879997E-4</v>
      </c>
    </row>
    <row r="644" spans="1:16" x14ac:dyDescent="0.25">
      <c r="A644" s="259">
        <v>2028</v>
      </c>
      <c r="B644" s="259">
        <v>2022</v>
      </c>
      <c r="C644" s="260" t="str">
        <f t="shared" si="9"/>
        <v>2028_2022</v>
      </c>
      <c r="D644" s="261">
        <v>2.983664677317676E-2</v>
      </c>
      <c r="E644" s="261">
        <v>3.6400923425947272E-2</v>
      </c>
      <c r="F644" s="261">
        <v>5.14206045331658E-3</v>
      </c>
      <c r="G644" s="261">
        <v>3.6961833939245202E-3</v>
      </c>
      <c r="H644" s="261">
        <v>8.6944584868612809E-3</v>
      </c>
      <c r="I644" s="261">
        <v>1.6636532620058899E-2</v>
      </c>
      <c r="J644" s="261">
        <v>7.0064114612263396E-4</v>
      </c>
      <c r="K644" s="261">
        <v>8.9962808493607898E-4</v>
      </c>
      <c r="L644" s="261">
        <v>2.0000005732018801E-3</v>
      </c>
      <c r="M644" s="261">
        <v>2.0000005732018801E-3</v>
      </c>
      <c r="N644" s="261">
        <v>1.5750004513964799E-2</v>
      </c>
      <c r="O644" s="261">
        <v>1.5750004513964799E-2</v>
      </c>
      <c r="P644" s="261">
        <v>7.3232102970125998E-4</v>
      </c>
    </row>
    <row r="645" spans="1:16" x14ac:dyDescent="0.25">
      <c r="A645" s="259">
        <v>2028</v>
      </c>
      <c r="B645" s="259">
        <v>2023</v>
      </c>
      <c r="C645" s="260" t="str">
        <f t="shared" si="9"/>
        <v>2028_2023</v>
      </c>
      <c r="D645" s="261">
        <v>2.8648192395912497E-2</v>
      </c>
      <c r="E645" s="261">
        <v>3.4931137222317332E-2</v>
      </c>
      <c r="F645" s="261">
        <v>4.8179967399685298E-3</v>
      </c>
      <c r="G645" s="261">
        <v>3.1086195921890499E-3</v>
      </c>
      <c r="H645" s="261">
        <v>8.2581309429602696E-3</v>
      </c>
      <c r="I645" s="261">
        <v>1.53753602660982E-2</v>
      </c>
      <c r="J645" s="261">
        <v>6.6392521846893001E-4</v>
      </c>
      <c r="K645" s="261">
        <v>8.9995476090938E-4</v>
      </c>
      <c r="L645" s="261">
        <v>2.0000005732018801E-3</v>
      </c>
      <c r="M645" s="261">
        <v>2.0000005732018701E-3</v>
      </c>
      <c r="N645" s="261">
        <v>1.5750004513964799E-2</v>
      </c>
      <c r="O645" s="261">
        <v>1.5750004513964799E-2</v>
      </c>
      <c r="P645" s="261">
        <v>6.93944970723572E-4</v>
      </c>
    </row>
    <row r="646" spans="1:16" x14ac:dyDescent="0.25">
      <c r="A646" s="259">
        <v>2028</v>
      </c>
      <c r="B646" s="259">
        <v>2024</v>
      </c>
      <c r="C646" s="260" t="str">
        <f t="shared" si="9"/>
        <v>2028_2024</v>
      </c>
      <c r="D646" s="261">
        <v>2.7460089863311721E-2</v>
      </c>
      <c r="E646" s="261">
        <v>3.3462616621363891E-2</v>
      </c>
      <c r="F646" s="261">
        <v>4.4780158464724296E-3</v>
      </c>
      <c r="G646" s="261">
        <v>2.5881373926673599E-3</v>
      </c>
      <c r="H646" s="261">
        <v>7.79987876027112E-3</v>
      </c>
      <c r="I646" s="261">
        <v>1.43888686970686E-2</v>
      </c>
      <c r="J646" s="261">
        <v>6.2533898001360501E-4</v>
      </c>
      <c r="K646" s="261">
        <v>9.00374764267119E-4</v>
      </c>
      <c r="L646" s="261">
        <v>2.0000005732018801E-3</v>
      </c>
      <c r="M646" s="261">
        <v>2.0000005732018801E-3</v>
      </c>
      <c r="N646" s="261">
        <v>1.5750004513964799E-2</v>
      </c>
      <c r="O646" s="261">
        <v>1.5750004513964799E-2</v>
      </c>
      <c r="P646" s="261">
        <v>6.5361403378919405E-4</v>
      </c>
    </row>
    <row r="647" spans="1:16" x14ac:dyDescent="0.25">
      <c r="A647" s="259">
        <v>2028</v>
      </c>
      <c r="B647" s="259">
        <v>2025</v>
      </c>
      <c r="C647" s="260" t="str">
        <f t="shared" si="9"/>
        <v>2028_2025</v>
      </c>
      <c r="D647" s="261">
        <v>2.6276723148306182E-2</v>
      </c>
      <c r="E647" s="261">
        <v>3.1998833535013142E-2</v>
      </c>
      <c r="F647" s="261">
        <v>4.1257667569680198E-3</v>
      </c>
      <c r="G647" s="261">
        <v>2.25641288424049E-3</v>
      </c>
      <c r="H647" s="261">
        <v>7.3232294741925304E-3</v>
      </c>
      <c r="I647" s="261">
        <v>1.3985728526012001E-2</v>
      </c>
      <c r="J647" s="261">
        <v>5.8507348165842297E-4</v>
      </c>
      <c r="K647" s="261">
        <v>9.0132851499003398E-4</v>
      </c>
      <c r="L647" s="261">
        <v>2.0000005732018801E-3</v>
      </c>
      <c r="M647" s="261">
        <v>2.0000005732018801E-3</v>
      </c>
      <c r="N647" s="261">
        <v>1.5750004513964799E-2</v>
      </c>
      <c r="O647" s="261">
        <v>1.5750004513964799E-2</v>
      </c>
      <c r="P647" s="261">
        <v>6.1152790827389398E-4</v>
      </c>
    </row>
    <row r="648" spans="1:16" x14ac:dyDescent="0.25">
      <c r="A648" s="259">
        <v>2028</v>
      </c>
      <c r="B648" s="259">
        <v>2026</v>
      </c>
      <c r="C648" s="260" t="str">
        <f t="shared" si="9"/>
        <v>2028_2026</v>
      </c>
      <c r="D648" s="261">
        <v>2.6296083799239391E-2</v>
      </c>
      <c r="E648" s="261">
        <v>3.2000678263703043E-2</v>
      </c>
      <c r="F648" s="261">
        <v>3.7621192285949398E-3</v>
      </c>
      <c r="G648" s="261">
        <v>2.1920382557490798E-3</v>
      </c>
      <c r="H648" s="261">
        <v>6.8293463178821599E-3</v>
      </c>
      <c r="I648" s="261">
        <v>1.3122977326571601E-2</v>
      </c>
      <c r="J648" s="261">
        <v>5.4318639434936704E-4</v>
      </c>
      <c r="K648" s="261">
        <v>7.7095276562701696E-4</v>
      </c>
      <c r="L648" s="261">
        <v>2.0000005732018801E-3</v>
      </c>
      <c r="M648" s="261">
        <v>2.0000005732018801E-3</v>
      </c>
      <c r="N648" s="261">
        <v>1.5750004513964799E-2</v>
      </c>
      <c r="O648" s="261">
        <v>1.5750004513964799E-2</v>
      </c>
      <c r="P648" s="261">
        <v>5.6774687274791804E-4</v>
      </c>
    </row>
    <row r="649" spans="1:16" x14ac:dyDescent="0.25">
      <c r="A649" s="259">
        <v>2028</v>
      </c>
      <c r="B649" s="259">
        <v>2027</v>
      </c>
      <c r="C649" s="260" t="str">
        <f t="shared" si="9"/>
        <v>2028_2027</v>
      </c>
      <c r="D649" s="261">
        <v>2.6311351265411304E-2</v>
      </c>
      <c r="E649" s="261">
        <v>3.1999315086500869E-2</v>
      </c>
      <c r="F649" s="261">
        <v>3.3754458114800602E-3</v>
      </c>
      <c r="G649" s="261">
        <v>2.1222282973530201E-3</v>
      </c>
      <c r="H649" s="261">
        <v>6.3079435104066101E-3</v>
      </c>
      <c r="I649" s="261">
        <v>1.2292387240798799E-2</v>
      </c>
      <c r="J649" s="261">
        <v>4.9914450309811902E-4</v>
      </c>
      <c r="K649" s="261">
        <v>6.1770719885034602E-4</v>
      </c>
      <c r="L649" s="261">
        <v>2.0000005732018801E-3</v>
      </c>
      <c r="M649" s="261">
        <v>2.0000005732018801E-3</v>
      </c>
      <c r="N649" s="261">
        <v>1.5750004513964799E-2</v>
      </c>
      <c r="O649" s="261">
        <v>1.5750004513964799E-2</v>
      </c>
      <c r="P649" s="261">
        <v>5.2171360260728702E-4</v>
      </c>
    </row>
    <row r="650" spans="1:16" x14ac:dyDescent="0.25">
      <c r="A650" s="259">
        <v>2028</v>
      </c>
      <c r="B650" s="259">
        <v>2028</v>
      </c>
      <c r="C650" s="260" t="str">
        <f t="shared" si="9"/>
        <v>2028_2028</v>
      </c>
      <c r="D650" s="261">
        <v>2.6361082848801152E-2</v>
      </c>
      <c r="E650" s="261">
        <v>3.2019473200837895E-2</v>
      </c>
      <c r="F650" s="261">
        <v>2.9875139605687901E-3</v>
      </c>
      <c r="G650" s="261">
        <v>2.0536755447526302E-3</v>
      </c>
      <c r="H650" s="261">
        <v>5.7807903267061596E-3</v>
      </c>
      <c r="I650" s="261">
        <v>1.1497412169042501E-2</v>
      </c>
      <c r="J650" s="261">
        <v>4.54097609200873E-4</v>
      </c>
      <c r="K650" s="261">
        <v>4.8768827369074803E-4</v>
      </c>
      <c r="L650" s="261">
        <v>2.0000005732018801E-3</v>
      </c>
      <c r="M650" s="261">
        <v>2.0000005732018801E-3</v>
      </c>
      <c r="N650" s="261">
        <v>1.5750004513964799E-2</v>
      </c>
      <c r="O650" s="261">
        <v>1.5750004513964799E-2</v>
      </c>
      <c r="P650" s="261">
        <v>4.7462988806063898E-4</v>
      </c>
    </row>
    <row r="651" spans="1:16" x14ac:dyDescent="0.25">
      <c r="A651" s="259">
        <v>2029</v>
      </c>
      <c r="B651" s="259">
        <v>1985</v>
      </c>
      <c r="C651" s="260" t="str">
        <f t="shared" si="9"/>
        <v>2029_1985</v>
      </c>
      <c r="D651" s="261">
        <v>5.133654233736433E-2</v>
      </c>
      <c r="E651" s="261">
        <v>7.6629049497765278E-2</v>
      </c>
      <c r="F651" s="261">
        <v>0.33932911136173799</v>
      </c>
      <c r="G651" s="261">
        <v>0.52523422597240699</v>
      </c>
      <c r="H651" s="261">
        <v>1.3009021330052899</v>
      </c>
      <c r="I651" s="261">
        <v>2.0482039535083798</v>
      </c>
      <c r="J651" s="261">
        <v>0.21035965457407099</v>
      </c>
      <c r="K651" s="261">
        <v>1.8327255170980501E-2</v>
      </c>
      <c r="L651" s="261">
        <v>2.0000005732018801E-3</v>
      </c>
      <c r="M651" s="261">
        <v>2.0000005732018801E-3</v>
      </c>
      <c r="N651" s="261">
        <v>1.5750004513964799E-2</v>
      </c>
      <c r="O651" s="261">
        <v>1.5750004513964799E-2</v>
      </c>
      <c r="P651" s="261">
        <v>0.219871184696768</v>
      </c>
    </row>
    <row r="652" spans="1:16" x14ac:dyDescent="0.25">
      <c r="A652" s="259">
        <v>2029</v>
      </c>
      <c r="B652" s="259">
        <v>1986</v>
      </c>
      <c r="C652" s="260" t="str">
        <f t="shared" si="9"/>
        <v>2029_1986</v>
      </c>
      <c r="D652" s="261">
        <v>5.1621545655516361E-2</v>
      </c>
      <c r="E652" s="261">
        <v>7.0793970397148229E-2</v>
      </c>
      <c r="F652" s="261">
        <v>0.34220322431960598</v>
      </c>
      <c r="G652" s="261">
        <v>0.52860516062391105</v>
      </c>
      <c r="H652" s="261">
        <v>1.29129545408736</v>
      </c>
      <c r="I652" s="261">
        <v>2.01970910997911</v>
      </c>
      <c r="J652" s="261">
        <v>0.21214139798711901</v>
      </c>
      <c r="K652" s="261">
        <v>1.8453439238137501E-2</v>
      </c>
      <c r="L652" s="261">
        <v>2.0000005732018801E-3</v>
      </c>
      <c r="M652" s="261">
        <v>2.0000005732018801E-3</v>
      </c>
      <c r="N652" s="261">
        <v>1.5750004513964799E-2</v>
      </c>
      <c r="O652" s="261">
        <v>1.5750004513964799E-2</v>
      </c>
      <c r="P652" s="261">
        <v>0.22173349064058501</v>
      </c>
    </row>
    <row r="653" spans="1:16" x14ac:dyDescent="0.25">
      <c r="A653" s="259">
        <v>2029</v>
      </c>
      <c r="B653" s="259">
        <v>1987</v>
      </c>
      <c r="C653" s="260" t="str">
        <f t="shared" si="9"/>
        <v>2029_1987</v>
      </c>
      <c r="D653" s="261">
        <v>5.1588419850977806E-2</v>
      </c>
      <c r="E653" s="261">
        <v>7.0705650255543512E-2</v>
      </c>
      <c r="F653" s="261">
        <v>0.34218136220059597</v>
      </c>
      <c r="G653" s="261">
        <v>0.53407891624064596</v>
      </c>
      <c r="H653" s="261">
        <v>1.28045163223235</v>
      </c>
      <c r="I653" s="261">
        <v>1.9853193532818301</v>
      </c>
      <c r="J653" s="261">
        <v>0.21212784504500601</v>
      </c>
      <c r="K653" s="261">
        <v>1.8618289872496901E-2</v>
      </c>
      <c r="L653" s="261">
        <v>2.0000005732018801E-3</v>
      </c>
      <c r="M653" s="261">
        <v>2.0000005732018801E-3</v>
      </c>
      <c r="N653" s="261">
        <v>1.5750004513964799E-2</v>
      </c>
      <c r="O653" s="261">
        <v>1.5750004513964799E-2</v>
      </c>
      <c r="P653" s="261">
        <v>0.22171932489457</v>
      </c>
    </row>
    <row r="654" spans="1:16" x14ac:dyDescent="0.25">
      <c r="A654" s="259">
        <v>2029</v>
      </c>
      <c r="B654" s="259">
        <v>1988</v>
      </c>
      <c r="C654" s="260" t="str">
        <f t="shared" si="9"/>
        <v>2029_1988</v>
      </c>
      <c r="D654" s="261">
        <v>5.2301230972990671E-2</v>
      </c>
      <c r="E654" s="261">
        <v>7.0746505004503982E-2</v>
      </c>
      <c r="F654" s="261">
        <v>0.35023856594318697</v>
      </c>
      <c r="G654" s="261">
        <v>0.53023646731041296</v>
      </c>
      <c r="H654" s="261">
        <v>1.2661599839064599</v>
      </c>
      <c r="I654" s="261">
        <v>2.0040788792140498</v>
      </c>
      <c r="J654" s="261">
        <v>0.217122732130652</v>
      </c>
      <c r="K654" s="261">
        <v>1.8468754069121799E-2</v>
      </c>
      <c r="L654" s="261">
        <v>2.0000005732018801E-3</v>
      </c>
      <c r="M654" s="261">
        <v>2.0000005732018801E-3</v>
      </c>
      <c r="N654" s="261">
        <v>1.5750004513964799E-2</v>
      </c>
      <c r="O654" s="261">
        <v>1.5750004513964799E-2</v>
      </c>
      <c r="P654" s="261">
        <v>0.226940058609746</v>
      </c>
    </row>
    <row r="655" spans="1:16" x14ac:dyDescent="0.25">
      <c r="A655" s="259">
        <v>2029</v>
      </c>
      <c r="B655" s="259">
        <v>1989</v>
      </c>
      <c r="C655" s="260" t="str">
        <f t="shared" si="9"/>
        <v>2029_1989</v>
      </c>
      <c r="D655" s="261">
        <v>5.1005919143093152E-2</v>
      </c>
      <c r="E655" s="261">
        <v>7.0884391955964035E-2</v>
      </c>
      <c r="F655" s="261">
        <v>0.336514216397511</v>
      </c>
      <c r="G655" s="261">
        <v>0.53591844014118495</v>
      </c>
      <c r="H655" s="261">
        <v>1.29612305752976</v>
      </c>
      <c r="I655" s="261">
        <v>2.02412006414463</v>
      </c>
      <c r="J655" s="261">
        <v>0.20861462205988199</v>
      </c>
      <c r="K655" s="261">
        <v>1.8414187733485399E-2</v>
      </c>
      <c r="L655" s="261">
        <v>2.0000005732018801E-3</v>
      </c>
      <c r="M655" s="261">
        <v>2.0000005732018801E-3</v>
      </c>
      <c r="N655" s="261">
        <v>1.5750004513964799E-2</v>
      </c>
      <c r="O655" s="261">
        <v>1.5750004513964799E-2</v>
      </c>
      <c r="P655" s="261">
        <v>0.218047249555755</v>
      </c>
    </row>
    <row r="656" spans="1:16" x14ac:dyDescent="0.25">
      <c r="A656" s="259">
        <v>2029</v>
      </c>
      <c r="B656" s="259">
        <v>1990</v>
      </c>
      <c r="C656" s="260" t="str">
        <f t="shared" si="9"/>
        <v>2029_1990</v>
      </c>
      <c r="D656" s="261">
        <v>5.2114505376018472E-2</v>
      </c>
      <c r="E656" s="261">
        <v>7.0741572843814521E-2</v>
      </c>
      <c r="F656" s="261">
        <v>0.34678824063983199</v>
      </c>
      <c r="G656" s="261">
        <v>0.53068678437981398</v>
      </c>
      <c r="H656" s="261">
        <v>1.2829273033382</v>
      </c>
      <c r="I656" s="261">
        <v>1.9877434687987601</v>
      </c>
      <c r="J656" s="261">
        <v>0.21498377848747899</v>
      </c>
      <c r="K656" s="261">
        <v>1.8445589066508901E-2</v>
      </c>
      <c r="L656" s="261">
        <v>2.0000005732018801E-3</v>
      </c>
      <c r="M656" s="261">
        <v>2.0000005732018801E-3</v>
      </c>
      <c r="N656" s="261">
        <v>1.5750004513964799E-2</v>
      </c>
      <c r="O656" s="261">
        <v>1.5750004513964799E-2</v>
      </c>
      <c r="P656" s="261">
        <v>0.22470439097429401</v>
      </c>
    </row>
    <row r="657" spans="1:16" x14ac:dyDescent="0.25">
      <c r="A657" s="259">
        <v>2029</v>
      </c>
      <c r="B657" s="259">
        <v>1991</v>
      </c>
      <c r="C657" s="260" t="str">
        <f t="shared" si="9"/>
        <v>2029_1991</v>
      </c>
      <c r="D657" s="261">
        <v>5.1320213184727369E-2</v>
      </c>
      <c r="E657" s="261">
        <v>7.069149713205454E-2</v>
      </c>
      <c r="F657" s="261">
        <v>0.33951031563803602</v>
      </c>
      <c r="G657" s="261">
        <v>0.52926829975621403</v>
      </c>
      <c r="H657" s="261">
        <v>1.3029483935878099</v>
      </c>
      <c r="I657" s="261">
        <v>1.9915744356449201</v>
      </c>
      <c r="J657" s="261">
        <v>0.21047198819854701</v>
      </c>
      <c r="K657" s="261">
        <v>1.0292548844194E-2</v>
      </c>
      <c r="L657" s="261">
        <v>2.0000005732018801E-3</v>
      </c>
      <c r="M657" s="261">
        <v>2.0000005732018801E-3</v>
      </c>
      <c r="N657" s="261">
        <v>1.5750004513964799E-2</v>
      </c>
      <c r="O657" s="261">
        <v>1.5750004513964799E-2</v>
      </c>
      <c r="P657" s="261">
        <v>0.21998859754927</v>
      </c>
    </row>
    <row r="658" spans="1:16" x14ac:dyDescent="0.25">
      <c r="A658" s="259">
        <v>2029</v>
      </c>
      <c r="B658" s="259">
        <v>1992</v>
      </c>
      <c r="C658" s="260" t="str">
        <f t="shared" si="9"/>
        <v>2029_1992</v>
      </c>
      <c r="D658" s="261">
        <v>5.089837680240572E-2</v>
      </c>
      <c r="E658" s="261">
        <v>7.0656787767194029E-2</v>
      </c>
      <c r="F658" s="261">
        <v>0.33602496585907399</v>
      </c>
      <c r="G658" s="261">
        <v>0.53140040549369305</v>
      </c>
      <c r="H658" s="261">
        <v>1.3055527611883799</v>
      </c>
      <c r="I658" s="261">
        <v>1.9783403218487099</v>
      </c>
      <c r="J658" s="261">
        <v>0.208311321898417</v>
      </c>
      <c r="K658" s="261">
        <v>1.0324807214023801E-2</v>
      </c>
      <c r="L658" s="261">
        <v>2.0000005732018801E-3</v>
      </c>
      <c r="M658" s="261">
        <v>2.0000005732018801E-3</v>
      </c>
      <c r="N658" s="261">
        <v>1.5750004513964799E-2</v>
      </c>
      <c r="O658" s="261">
        <v>1.5750004513964799E-2</v>
      </c>
      <c r="P658" s="261">
        <v>0.21773023550686299</v>
      </c>
    </row>
    <row r="659" spans="1:16" x14ac:dyDescent="0.25">
      <c r="A659" s="259">
        <v>2029</v>
      </c>
      <c r="B659" s="259">
        <v>1993</v>
      </c>
      <c r="C659" s="260" t="str">
        <f t="shared" si="9"/>
        <v>2029_1993</v>
      </c>
      <c r="D659" s="261">
        <v>4.6799356750061659E-2</v>
      </c>
      <c r="E659" s="261">
        <v>6.0879913946173099E-2</v>
      </c>
      <c r="F659" s="261">
        <v>8.9354059684470605E-2</v>
      </c>
      <c r="G659" s="261">
        <v>0.53872316220299998</v>
      </c>
      <c r="H659" s="261">
        <v>1.7217166270951101</v>
      </c>
      <c r="I659" s="261">
        <v>1.95469726573049</v>
      </c>
      <c r="J659" s="261">
        <v>5.2338609809415501E-2</v>
      </c>
      <c r="K659" s="261">
        <v>1.0463650376982001E-2</v>
      </c>
      <c r="L659" s="261">
        <v>2.0000005732018801E-3</v>
      </c>
      <c r="M659" s="261">
        <v>2.0000005732018801E-3</v>
      </c>
      <c r="N659" s="261">
        <v>1.5750004513964799E-2</v>
      </c>
      <c r="O659" s="261">
        <v>1.5750004513964799E-2</v>
      </c>
      <c r="P659" s="261">
        <v>5.4705129495855903E-2</v>
      </c>
    </row>
    <row r="660" spans="1:16" x14ac:dyDescent="0.25">
      <c r="A660" s="259">
        <v>2029</v>
      </c>
      <c r="B660" s="259">
        <v>1994</v>
      </c>
      <c r="C660" s="260" t="str">
        <f t="shared" si="9"/>
        <v>2029_1994</v>
      </c>
      <c r="D660" s="261">
        <v>4.639889695581071E-2</v>
      </c>
      <c r="E660" s="261">
        <v>6.0808669615314281E-2</v>
      </c>
      <c r="F660" s="261">
        <v>8.8154370514079997E-2</v>
      </c>
      <c r="G660" s="261">
        <v>0.53876186149489602</v>
      </c>
      <c r="H660" s="261">
        <v>1.7221112085272801</v>
      </c>
      <c r="I660" s="261">
        <v>1.94488915917525</v>
      </c>
      <c r="J660" s="261">
        <v>5.1635899002504398E-2</v>
      </c>
      <c r="K660" s="261">
        <v>1.04552910459357E-2</v>
      </c>
      <c r="L660" s="261">
        <v>2.0000005732018801E-3</v>
      </c>
      <c r="M660" s="261">
        <v>2.0000005732018801E-3</v>
      </c>
      <c r="N660" s="261">
        <v>1.5750004513964799E-2</v>
      </c>
      <c r="O660" s="261">
        <v>1.5750004513964799E-2</v>
      </c>
      <c r="P660" s="261">
        <v>5.39706452244893E-2</v>
      </c>
    </row>
    <row r="661" spans="1:16" x14ac:dyDescent="0.25">
      <c r="A661" s="259">
        <v>2029</v>
      </c>
      <c r="B661" s="259">
        <v>1995</v>
      </c>
      <c r="C661" s="260" t="str">
        <f t="shared" si="9"/>
        <v>2029_1995</v>
      </c>
      <c r="D661" s="261">
        <v>4.6631549180643904E-2</v>
      </c>
      <c r="E661" s="261">
        <v>6.0067408133781301E-2</v>
      </c>
      <c r="F661" s="261">
        <v>8.88382991643374E-2</v>
      </c>
      <c r="G661" s="261">
        <v>0.44390740008449497</v>
      </c>
      <c r="H661" s="261">
        <v>1.7154273202542101</v>
      </c>
      <c r="I661" s="261">
        <v>1.6726836875909601</v>
      </c>
      <c r="J661" s="261">
        <v>5.2036506147716398E-2</v>
      </c>
      <c r="K661" s="261">
        <v>1.0453890968964199E-2</v>
      </c>
      <c r="L661" s="261">
        <v>2.0000005732018801E-3</v>
      </c>
      <c r="M661" s="261">
        <v>2.0000005732018801E-3</v>
      </c>
      <c r="N661" s="261">
        <v>1.5750004513964799E-2</v>
      </c>
      <c r="O661" s="261">
        <v>1.5750004513964799E-2</v>
      </c>
      <c r="P661" s="261">
        <v>5.4389366047140002E-2</v>
      </c>
    </row>
    <row r="662" spans="1:16" x14ac:dyDescent="0.25">
      <c r="A662" s="259">
        <v>2029</v>
      </c>
      <c r="B662" s="259">
        <v>1996</v>
      </c>
      <c r="C662" s="260" t="str">
        <f t="shared" ref="C662:C725" si="10">CONCATENATE(A662,"_",B662)</f>
        <v>2029_1996</v>
      </c>
      <c r="D662" s="261">
        <v>4.6248342611182366E-2</v>
      </c>
      <c r="E662" s="261">
        <v>5.8963877791370474E-2</v>
      </c>
      <c r="F662" s="261">
        <v>8.7744445399602397E-2</v>
      </c>
      <c r="G662" s="261">
        <v>0.176832972195125</v>
      </c>
      <c r="H662" s="261">
        <v>1.7219169806655099</v>
      </c>
      <c r="I662" s="261">
        <v>1.21854547110316</v>
      </c>
      <c r="J662" s="261">
        <v>5.1395787801138897E-2</v>
      </c>
      <c r="K662" s="261">
        <v>2.9821819266620899E-3</v>
      </c>
      <c r="L662" s="261">
        <v>2.0000005732018801E-3</v>
      </c>
      <c r="M662" s="261">
        <v>2.0000005732018801E-3</v>
      </c>
      <c r="N662" s="261">
        <v>1.5750004513964799E-2</v>
      </c>
      <c r="O662" s="261">
        <v>1.5750004513964799E-2</v>
      </c>
      <c r="P662" s="261">
        <v>5.3719677260075697E-2</v>
      </c>
    </row>
    <row r="663" spans="1:16" x14ac:dyDescent="0.25">
      <c r="A663" s="259">
        <v>2029</v>
      </c>
      <c r="B663" s="259">
        <v>1997</v>
      </c>
      <c r="C663" s="260" t="str">
        <f t="shared" si="10"/>
        <v>2029_1997</v>
      </c>
      <c r="D663" s="261">
        <v>4.6564341798250565E-2</v>
      </c>
      <c r="E663" s="261">
        <v>5.8937261396957263E-2</v>
      </c>
      <c r="F663" s="261">
        <v>8.8737182618014096E-2</v>
      </c>
      <c r="G663" s="261">
        <v>0.176554760865616</v>
      </c>
      <c r="H663" s="261">
        <v>1.7147662082483699</v>
      </c>
      <c r="I663" s="261">
        <v>1.2183232850110299</v>
      </c>
      <c r="J663" s="261">
        <v>5.1977277731212697E-2</v>
      </c>
      <c r="K663" s="261">
        <v>2.9869102966073699E-3</v>
      </c>
      <c r="L663" s="261">
        <v>2.0000005732018801E-3</v>
      </c>
      <c r="M663" s="261">
        <v>2.0000005732018801E-3</v>
      </c>
      <c r="N663" s="261">
        <v>1.5750004513964799E-2</v>
      </c>
      <c r="O663" s="261">
        <v>1.5750004513964799E-2</v>
      </c>
      <c r="P663" s="261">
        <v>5.4327459584464201E-2</v>
      </c>
    </row>
    <row r="664" spans="1:16" x14ac:dyDescent="0.25">
      <c r="A664" s="259">
        <v>2029</v>
      </c>
      <c r="B664" s="259">
        <v>1998</v>
      </c>
      <c r="C664" s="260" t="str">
        <f t="shared" si="10"/>
        <v>2029_1998</v>
      </c>
      <c r="D664" s="261">
        <v>4.6095152167894518E-2</v>
      </c>
      <c r="E664" s="261">
        <v>5.8864143115774641E-2</v>
      </c>
      <c r="F664" s="261">
        <v>8.7667369593230904E-2</v>
      </c>
      <c r="G664" s="261">
        <v>0.15448467760586901</v>
      </c>
      <c r="H664" s="261">
        <v>1.72059826205944</v>
      </c>
      <c r="I664" s="261">
        <v>1.0213282490187201</v>
      </c>
      <c r="J664" s="261">
        <v>5.1350641105290203E-2</v>
      </c>
      <c r="K664" s="261">
        <v>2.9988317048213202E-3</v>
      </c>
      <c r="L664" s="261">
        <v>2.0000005732018801E-3</v>
      </c>
      <c r="M664" s="261">
        <v>2.0000005732018801E-3</v>
      </c>
      <c r="N664" s="261">
        <v>1.5750004513964799E-2</v>
      </c>
      <c r="O664" s="261">
        <v>1.5750004513964799E-2</v>
      </c>
      <c r="P664" s="261">
        <v>5.3672489230976297E-2</v>
      </c>
    </row>
    <row r="665" spans="1:16" x14ac:dyDescent="0.25">
      <c r="A665" s="259">
        <v>2029</v>
      </c>
      <c r="B665" s="259">
        <v>1999</v>
      </c>
      <c r="C665" s="260" t="str">
        <f t="shared" si="10"/>
        <v>2029_1999</v>
      </c>
      <c r="D665" s="261">
        <v>4.6772312254378716E-2</v>
      </c>
      <c r="E665" s="261">
        <v>5.8780707050202899E-2</v>
      </c>
      <c r="F665" s="261">
        <v>8.96125053402404E-2</v>
      </c>
      <c r="G665" s="261">
        <v>0.13604118607135501</v>
      </c>
      <c r="H665" s="261">
        <v>1.70669320317415</v>
      </c>
      <c r="I665" s="261">
        <v>0.84017605598285106</v>
      </c>
      <c r="J665" s="261">
        <v>5.2489992817440399E-2</v>
      </c>
      <c r="K665" s="261">
        <v>3.0150524587180499E-3</v>
      </c>
      <c r="L665" s="261">
        <v>2.0000005732018801E-3</v>
      </c>
      <c r="M665" s="261">
        <v>2.0000005732018801E-3</v>
      </c>
      <c r="N665" s="261">
        <v>1.5750004513964799E-2</v>
      </c>
      <c r="O665" s="261">
        <v>1.5750004513964799E-2</v>
      </c>
      <c r="P665" s="261">
        <v>5.4863357371751603E-2</v>
      </c>
    </row>
    <row r="666" spans="1:16" x14ac:dyDescent="0.25">
      <c r="A666" s="259">
        <v>2029</v>
      </c>
      <c r="B666" s="259">
        <v>2000</v>
      </c>
      <c r="C666" s="260" t="str">
        <f t="shared" si="10"/>
        <v>2029_2000</v>
      </c>
      <c r="D666" s="261">
        <v>4.6200454584105731E-2</v>
      </c>
      <c r="E666" s="261">
        <v>6.5580665916638581E-2</v>
      </c>
      <c r="F666" s="261">
        <v>8.7828815075218905E-2</v>
      </c>
      <c r="G666" s="261">
        <v>0.117485139465897</v>
      </c>
      <c r="H666" s="261">
        <v>1.71785821110031</v>
      </c>
      <c r="I666" s="261">
        <v>0.66114133161658994</v>
      </c>
      <c r="J666" s="261">
        <v>5.14452068375814E-2</v>
      </c>
      <c r="K666" s="261">
        <v>3.02649036445287E-3</v>
      </c>
      <c r="L666" s="261">
        <v>2.0000005732018801E-3</v>
      </c>
      <c r="M666" s="261">
        <v>2.0000005732018801E-3</v>
      </c>
      <c r="N666" s="261">
        <v>1.5750004513964799E-2</v>
      </c>
      <c r="O666" s="261">
        <v>1.5750004513964799E-2</v>
      </c>
      <c r="P666" s="261">
        <v>5.3771330806052502E-2</v>
      </c>
    </row>
    <row r="667" spans="1:16" x14ac:dyDescent="0.25">
      <c r="A667" s="259">
        <v>2029</v>
      </c>
      <c r="B667" s="259">
        <v>2001</v>
      </c>
      <c r="C667" s="260" t="str">
        <f t="shared" si="10"/>
        <v>2029_2001</v>
      </c>
      <c r="D667" s="261">
        <v>4.6415884387293424E-2</v>
      </c>
      <c r="E667" s="261">
        <v>6.5515116504997542E-2</v>
      </c>
      <c r="F667" s="261">
        <v>8.8431178769369997E-2</v>
      </c>
      <c r="G667" s="261">
        <v>9.8580218425105004E-2</v>
      </c>
      <c r="H667" s="261">
        <v>1.7187527084516401</v>
      </c>
      <c r="I667" s="261">
        <v>0.48832885632606099</v>
      </c>
      <c r="J667" s="261">
        <v>5.1798037794147503E-2</v>
      </c>
      <c r="K667" s="261">
        <v>3.0336087646725398E-3</v>
      </c>
      <c r="L667" s="261">
        <v>2.0000005732018801E-3</v>
      </c>
      <c r="M667" s="261">
        <v>2.0000005732018801E-3</v>
      </c>
      <c r="N667" s="261">
        <v>1.5750004513964799E-2</v>
      </c>
      <c r="O667" s="261">
        <v>1.5750004513964799E-2</v>
      </c>
      <c r="P667" s="261">
        <v>5.4140115212810397E-2</v>
      </c>
    </row>
    <row r="668" spans="1:16" x14ac:dyDescent="0.25">
      <c r="A668" s="259">
        <v>2029</v>
      </c>
      <c r="B668" s="259">
        <v>2002</v>
      </c>
      <c r="C668" s="260" t="str">
        <f t="shared" si="10"/>
        <v>2029_2002</v>
      </c>
      <c r="D668" s="261">
        <v>4.6167785055981979E-2</v>
      </c>
      <c r="E668" s="261">
        <v>6.5478733504727701E-2</v>
      </c>
      <c r="F668" s="261">
        <v>8.7592339280710002E-2</v>
      </c>
      <c r="G668" s="261">
        <v>9.5891306699280199E-2</v>
      </c>
      <c r="H668" s="261">
        <v>1.7160900809125199</v>
      </c>
      <c r="I668" s="261">
        <v>0.47578931591256701</v>
      </c>
      <c r="J668" s="261">
        <v>5.13066925453168E-2</v>
      </c>
      <c r="K668" s="261">
        <v>3.0415820071202299E-3</v>
      </c>
      <c r="L668" s="261">
        <v>2.0000005732018801E-3</v>
      </c>
      <c r="M668" s="261">
        <v>2.0000005732018801E-3</v>
      </c>
      <c r="N668" s="261">
        <v>1.5750004513964799E-2</v>
      </c>
      <c r="O668" s="261">
        <v>1.5750004513964799E-2</v>
      </c>
      <c r="P668" s="261">
        <v>5.3626553512139699E-2</v>
      </c>
    </row>
    <row r="669" spans="1:16" x14ac:dyDescent="0.25">
      <c r="A669" s="259">
        <v>2029</v>
      </c>
      <c r="B669" s="259">
        <v>2003</v>
      </c>
      <c r="C669" s="260" t="str">
        <f t="shared" si="10"/>
        <v>2029_2003</v>
      </c>
      <c r="D669" s="261">
        <v>4.6391419463091686E-2</v>
      </c>
      <c r="E669" s="261">
        <v>6.5470548894079217E-2</v>
      </c>
      <c r="F669" s="261">
        <v>8.8247114069884502E-2</v>
      </c>
      <c r="G669" s="261">
        <v>7.8472340856667294E-2</v>
      </c>
      <c r="H669" s="261">
        <v>1.71690869428751</v>
      </c>
      <c r="I669" s="261">
        <v>0.40248062715508098</v>
      </c>
      <c r="J669" s="261">
        <v>5.1690222989536801E-2</v>
      </c>
      <c r="K669" s="261">
        <v>3.0434787138247099E-3</v>
      </c>
      <c r="L669" s="261">
        <v>2.0000005732018801E-3</v>
      </c>
      <c r="M669" s="261">
        <v>2.0000005732018801E-3</v>
      </c>
      <c r="N669" s="261">
        <v>1.5750004513964799E-2</v>
      </c>
      <c r="O669" s="261">
        <v>1.5750004513964799E-2</v>
      </c>
      <c r="P669" s="261">
        <v>5.4027425501156197E-2</v>
      </c>
    </row>
    <row r="670" spans="1:16" x14ac:dyDescent="0.25">
      <c r="A670" s="259">
        <v>2029</v>
      </c>
      <c r="B670" s="259">
        <v>2004</v>
      </c>
      <c r="C670" s="260" t="str">
        <f t="shared" si="10"/>
        <v>2029_2004</v>
      </c>
      <c r="D670" s="261">
        <v>5.3341282069357392E-2</v>
      </c>
      <c r="E670" s="261">
        <v>6.6509170062427431E-2</v>
      </c>
      <c r="F670" s="261">
        <v>8.8446033161172194E-2</v>
      </c>
      <c r="G670" s="261">
        <v>1.8421708527507099E-2</v>
      </c>
      <c r="H670" s="261">
        <v>1.7164347348061899</v>
      </c>
      <c r="I670" s="261">
        <v>9.2829641787453301E-2</v>
      </c>
      <c r="J670" s="261">
        <v>5.1806738665929303E-2</v>
      </c>
      <c r="K670" s="261">
        <v>2.0221549881528801E-4</v>
      </c>
      <c r="L670" s="261">
        <v>2.0000005732018801E-3</v>
      </c>
      <c r="M670" s="261">
        <v>2.0000005732018801E-3</v>
      </c>
      <c r="N670" s="261">
        <v>1.5750004513964799E-2</v>
      </c>
      <c r="O670" s="261">
        <v>1.5750004513964799E-2</v>
      </c>
      <c r="P670" s="261">
        <v>5.4149209499404501E-2</v>
      </c>
    </row>
    <row r="671" spans="1:16" x14ac:dyDescent="0.25">
      <c r="A671" s="259">
        <v>2029</v>
      </c>
      <c r="B671" s="259">
        <v>2005</v>
      </c>
      <c r="C671" s="260" t="str">
        <f t="shared" si="10"/>
        <v>2029_2005</v>
      </c>
      <c r="D671" s="261">
        <v>5.2131796289065988E-2</v>
      </c>
      <c r="E671" s="261">
        <v>6.4844471432413786E-2</v>
      </c>
      <c r="F671" s="261">
        <v>8.8575476520988294E-2</v>
      </c>
      <c r="G671" s="261">
        <v>1.5802930854637999E-2</v>
      </c>
      <c r="H671" s="261">
        <v>1.7142891850912001</v>
      </c>
      <c r="I671" s="261">
        <v>7.7945860226016295E-2</v>
      </c>
      <c r="J671" s="261">
        <v>5.1882559345210702E-2</v>
      </c>
      <c r="K671" s="261">
        <v>2.0106652850119001E-4</v>
      </c>
      <c r="L671" s="261">
        <v>2.0000005732018801E-3</v>
      </c>
      <c r="M671" s="261">
        <v>2.0000005732018801E-3</v>
      </c>
      <c r="N671" s="261">
        <v>1.5750004513964799E-2</v>
      </c>
      <c r="O671" s="261">
        <v>1.5750004513964799E-2</v>
      </c>
      <c r="P671" s="261">
        <v>5.4228458453353799E-2</v>
      </c>
    </row>
    <row r="672" spans="1:16" x14ac:dyDescent="0.25">
      <c r="A672" s="259">
        <v>2029</v>
      </c>
      <c r="B672" s="259">
        <v>2006</v>
      </c>
      <c r="C672" s="260" t="str">
        <f t="shared" si="10"/>
        <v>2029_2006</v>
      </c>
      <c r="D672" s="261">
        <v>5.1011122289335561E-2</v>
      </c>
      <c r="E672" s="261">
        <v>6.2472304179420513E-2</v>
      </c>
      <c r="F672" s="261">
        <v>8.8228701976573704E-2</v>
      </c>
      <c r="G672" s="261">
        <v>3.6942223306524599E-3</v>
      </c>
      <c r="H672" s="261">
        <v>1.71770153678902</v>
      </c>
      <c r="I672" s="261">
        <v>1.6585254233909E-2</v>
      </c>
      <c r="J672" s="261">
        <v>5.1679438215224603E-2</v>
      </c>
      <c r="K672" s="261">
        <v>2.01730826020576E-4</v>
      </c>
      <c r="L672" s="261">
        <v>2.0000005732018701E-3</v>
      </c>
      <c r="M672" s="261">
        <v>2.0000005732018801E-3</v>
      </c>
      <c r="N672" s="261">
        <v>1.5750004513964799E-2</v>
      </c>
      <c r="O672" s="261">
        <v>1.5750004513964799E-2</v>
      </c>
      <c r="P672" s="261">
        <v>5.4016153087206399E-2</v>
      </c>
    </row>
    <row r="673" spans="1:16" x14ac:dyDescent="0.25">
      <c r="A673" s="259">
        <v>2029</v>
      </c>
      <c r="B673" s="259">
        <v>2007</v>
      </c>
      <c r="C673" s="260" t="str">
        <f t="shared" si="10"/>
        <v>2029_2007</v>
      </c>
      <c r="D673" s="261">
        <v>5.0376581468580921E-2</v>
      </c>
      <c r="E673" s="261">
        <v>6.2542909311005562E-2</v>
      </c>
      <c r="F673" s="261">
        <v>1.7953861752064301E-2</v>
      </c>
      <c r="G673" s="261">
        <v>7.6477299605823496E-3</v>
      </c>
      <c r="H673" s="261">
        <v>3.57130620936199E-2</v>
      </c>
      <c r="I673" s="261">
        <v>3.2785350722268597E-2</v>
      </c>
      <c r="J673" s="261">
        <v>6.0617615562914796E-3</v>
      </c>
      <c r="K673" s="261">
        <v>2.0089340331352201E-4</v>
      </c>
      <c r="L673" s="261">
        <v>2.0000005732018801E-3</v>
      </c>
      <c r="M673" s="261">
        <v>2.0000005732018801E-3</v>
      </c>
      <c r="N673" s="261">
        <v>1.5750004513964799E-2</v>
      </c>
      <c r="O673" s="261">
        <v>1.5750004513964799E-2</v>
      </c>
      <c r="P673" s="261">
        <v>6.3358475151984598E-3</v>
      </c>
    </row>
    <row r="674" spans="1:16" x14ac:dyDescent="0.25">
      <c r="A674" s="259">
        <v>2029</v>
      </c>
      <c r="B674" s="259">
        <v>2008</v>
      </c>
      <c r="C674" s="260" t="str">
        <f t="shared" si="10"/>
        <v>2029_2008</v>
      </c>
      <c r="D674" s="261">
        <v>4.8844094242368713E-2</v>
      </c>
      <c r="E674" s="261">
        <v>6.0708519710999602E-2</v>
      </c>
      <c r="F674" s="261">
        <v>1.7925543219122202E-2</v>
      </c>
      <c r="G674" s="261">
        <v>7.78474854184637E-3</v>
      </c>
      <c r="H674" s="261">
        <v>3.5679463963725101E-2</v>
      </c>
      <c r="I674" s="261">
        <v>3.2187892887438098E-2</v>
      </c>
      <c r="J674" s="261">
        <v>6.0326094900968498E-3</v>
      </c>
      <c r="K674" s="261">
        <v>2.2917048906856701E-4</v>
      </c>
      <c r="L674" s="261">
        <v>2.0000005732018801E-3</v>
      </c>
      <c r="M674" s="261">
        <v>2.0000005732018801E-3</v>
      </c>
      <c r="N674" s="261">
        <v>1.5750004513964799E-2</v>
      </c>
      <c r="O674" s="261">
        <v>1.5750004513964799E-2</v>
      </c>
      <c r="P674" s="261">
        <v>6.3053773219308804E-3</v>
      </c>
    </row>
    <row r="675" spans="1:16" x14ac:dyDescent="0.25">
      <c r="A675" s="259">
        <v>2029</v>
      </c>
      <c r="B675" s="259">
        <v>2009</v>
      </c>
      <c r="C675" s="260" t="str">
        <f t="shared" si="10"/>
        <v>2029_2009</v>
      </c>
      <c r="D675" s="261">
        <v>4.645308059925151E-2</v>
      </c>
      <c r="E675" s="261">
        <v>5.7247630876422338E-2</v>
      </c>
      <c r="F675" s="261">
        <v>1.85956410196297E-2</v>
      </c>
      <c r="G675" s="261">
        <v>8.0530158283685597E-3</v>
      </c>
      <c r="H675" s="261">
        <v>3.5801076526246499E-2</v>
      </c>
      <c r="I675" s="261">
        <v>3.1466299503225499E-2</v>
      </c>
      <c r="J675" s="261">
        <v>6.0695326549931898E-3</v>
      </c>
      <c r="K675" s="261">
        <v>2.5693003356387401E-4</v>
      </c>
      <c r="L675" s="261">
        <v>2.0000005732018801E-3</v>
      </c>
      <c r="M675" s="261">
        <v>2.0000005732018801E-3</v>
      </c>
      <c r="N675" s="261">
        <v>1.5750004513964799E-2</v>
      </c>
      <c r="O675" s="261">
        <v>1.5750004513964799E-2</v>
      </c>
      <c r="P675" s="261">
        <v>6.3439699884997201E-3</v>
      </c>
    </row>
    <row r="676" spans="1:16" x14ac:dyDescent="0.25">
      <c r="A676" s="259">
        <v>2029</v>
      </c>
      <c r="B676" s="259">
        <v>2010</v>
      </c>
      <c r="C676" s="260" t="str">
        <f t="shared" si="10"/>
        <v>2029_2010</v>
      </c>
      <c r="D676" s="261">
        <v>4.5980520460007307E-2</v>
      </c>
      <c r="E676" s="261">
        <v>5.6590103226641916E-2</v>
      </c>
      <c r="F676" s="261">
        <v>1.8361718808048801E-2</v>
      </c>
      <c r="G676" s="261">
        <v>7.1416701115176E-3</v>
      </c>
      <c r="H676" s="261">
        <v>3.5595891115556701E-2</v>
      </c>
      <c r="I676" s="261">
        <v>3.0964415029393799E-2</v>
      </c>
      <c r="J676" s="261">
        <v>6.0094299136500204E-3</v>
      </c>
      <c r="K676" s="261">
        <v>3.1209520757830299E-4</v>
      </c>
      <c r="L676" s="261">
        <v>2.0000005732018801E-3</v>
      </c>
      <c r="M676" s="261">
        <v>2.0000005732018801E-3</v>
      </c>
      <c r="N676" s="261">
        <v>1.5750004513964799E-2</v>
      </c>
      <c r="O676" s="261">
        <v>1.5750004513964799E-2</v>
      </c>
      <c r="P676" s="261">
        <v>6.28114966789497E-3</v>
      </c>
    </row>
    <row r="677" spans="1:16" x14ac:dyDescent="0.25">
      <c r="A677" s="259">
        <v>2029</v>
      </c>
      <c r="B677" s="259">
        <v>2011</v>
      </c>
      <c r="C677" s="260" t="str">
        <f t="shared" si="10"/>
        <v>2029_2011</v>
      </c>
      <c r="D677" s="261">
        <v>4.4381661931680937E-2</v>
      </c>
      <c r="E677" s="261">
        <v>5.4744201724776245E-2</v>
      </c>
      <c r="F677" s="261">
        <v>1.7757621199338599E-2</v>
      </c>
      <c r="G677" s="261">
        <v>7.2226872321973596E-3</v>
      </c>
      <c r="H677" s="261">
        <v>3.49776702097781E-2</v>
      </c>
      <c r="I677" s="261">
        <v>3.07730479846876E-2</v>
      </c>
      <c r="J677" s="261">
        <v>5.8896196721786101E-3</v>
      </c>
      <c r="K677" s="261">
        <v>4.2344915329866402E-4</v>
      </c>
      <c r="L677" s="261">
        <v>2.0000005732018801E-3</v>
      </c>
      <c r="M677" s="261">
        <v>2.0000005732018801E-3</v>
      </c>
      <c r="N677" s="261">
        <v>1.5750004513964799E-2</v>
      </c>
      <c r="O677" s="261">
        <v>1.5750004513964799E-2</v>
      </c>
      <c r="P677" s="261">
        <v>6.1559221389542998E-3</v>
      </c>
    </row>
    <row r="678" spans="1:16" x14ac:dyDescent="0.25">
      <c r="A678" s="259">
        <v>2029</v>
      </c>
      <c r="B678" s="259">
        <v>2012</v>
      </c>
      <c r="C678" s="260" t="str">
        <f t="shared" si="10"/>
        <v>2029_2012</v>
      </c>
      <c r="D678" s="261">
        <v>4.3088397989770412E-2</v>
      </c>
      <c r="E678" s="261">
        <v>5.3335510320998473E-2</v>
      </c>
      <c r="F678" s="261">
        <v>1.72539382272867E-2</v>
      </c>
      <c r="G678" s="261">
        <v>6.7158945822351499E-3</v>
      </c>
      <c r="H678" s="261">
        <v>3.4308417890438501E-2</v>
      </c>
      <c r="I678" s="261">
        <v>3.0577242296766199E-2</v>
      </c>
      <c r="J678" s="261">
        <v>5.7418832538859597E-3</v>
      </c>
      <c r="K678" s="261">
        <v>6.18816028871922E-4</v>
      </c>
      <c r="L678" s="261">
        <v>2.0000005732018801E-3</v>
      </c>
      <c r="M678" s="261">
        <v>2.0000005732018801E-3</v>
      </c>
      <c r="N678" s="261">
        <v>1.5750004513964799E-2</v>
      </c>
      <c r="O678" s="261">
        <v>1.5750004513964799E-2</v>
      </c>
      <c r="P678" s="261">
        <v>6.0015057353970998E-3</v>
      </c>
    </row>
    <row r="679" spans="1:16" x14ac:dyDescent="0.25">
      <c r="A679" s="259">
        <v>2029</v>
      </c>
      <c r="B679" s="259">
        <v>2013</v>
      </c>
      <c r="C679" s="260" t="str">
        <f t="shared" si="10"/>
        <v>2029_2013</v>
      </c>
      <c r="D679" s="261">
        <v>4.1950406910524513E-2</v>
      </c>
      <c r="E679" s="261">
        <v>5.1524087348984005E-2</v>
      </c>
      <c r="F679" s="261">
        <v>1.75224905281968E-2</v>
      </c>
      <c r="G679" s="261">
        <v>7.6354382597447401E-3</v>
      </c>
      <c r="H679" s="261">
        <v>3.4742088030648502E-2</v>
      </c>
      <c r="I679" s="261">
        <v>2.96057969775331E-2</v>
      </c>
      <c r="J679" s="261">
        <v>5.7412999885395801E-3</v>
      </c>
      <c r="K679" s="261">
        <v>9.2429542712702797E-4</v>
      </c>
      <c r="L679" s="261">
        <v>2.0000005732018801E-3</v>
      </c>
      <c r="M679" s="261">
        <v>2.0000005732018801E-3</v>
      </c>
      <c r="N679" s="261">
        <v>1.5750004513964799E-2</v>
      </c>
      <c r="O679" s="261">
        <v>1.5750004513964799E-2</v>
      </c>
      <c r="P679" s="261">
        <v>6.0008960973799699E-3</v>
      </c>
    </row>
    <row r="680" spans="1:16" x14ac:dyDescent="0.25">
      <c r="A680" s="259">
        <v>2029</v>
      </c>
      <c r="B680" s="259">
        <v>2014</v>
      </c>
      <c r="C680" s="260" t="str">
        <f t="shared" si="10"/>
        <v>2029_2014</v>
      </c>
      <c r="D680" s="261">
        <v>4.1546333354384922E-2</v>
      </c>
      <c r="E680" s="261">
        <v>5.1157265794796868E-2</v>
      </c>
      <c r="F680" s="261">
        <v>1.70533126798844E-2</v>
      </c>
      <c r="G680" s="261">
        <v>7.7020797794651197E-3</v>
      </c>
      <c r="H680" s="261">
        <v>3.4146245503254201E-2</v>
      </c>
      <c r="I680" s="261">
        <v>2.9219379928739801E-2</v>
      </c>
      <c r="J680" s="261">
        <v>5.5907267650235999E-3</v>
      </c>
      <c r="K680" s="261">
        <v>1.28848425664939E-3</v>
      </c>
      <c r="L680" s="261">
        <v>2.0000005732018801E-3</v>
      </c>
      <c r="M680" s="261">
        <v>2.0000005732018801E-3</v>
      </c>
      <c r="N680" s="261">
        <v>1.5750004513964799E-2</v>
      </c>
      <c r="O680" s="261">
        <v>1.5750004513964799E-2</v>
      </c>
      <c r="P680" s="261">
        <v>5.8435146208553699E-3</v>
      </c>
    </row>
    <row r="681" spans="1:16" x14ac:dyDescent="0.25">
      <c r="A681" s="259">
        <v>2029</v>
      </c>
      <c r="B681" s="259">
        <v>2015</v>
      </c>
      <c r="C681" s="260" t="str">
        <f t="shared" si="10"/>
        <v>2029_2015</v>
      </c>
      <c r="D681" s="261">
        <v>4.037311996487377E-2</v>
      </c>
      <c r="E681" s="261">
        <v>4.9945103915463092E-2</v>
      </c>
      <c r="F681" s="261">
        <v>1.6412515578146099E-2</v>
      </c>
      <c r="G681" s="261">
        <v>7.5884334803497802E-3</v>
      </c>
      <c r="H681" s="261">
        <v>3.3412163044627401E-2</v>
      </c>
      <c r="I681" s="261">
        <v>2.8381970820764098E-2</v>
      </c>
      <c r="J681" s="261">
        <v>5.4232330502790799E-3</v>
      </c>
      <c r="K681" s="261">
        <v>1.6272339196509601E-3</v>
      </c>
      <c r="L681" s="261">
        <v>2.0000005732018801E-3</v>
      </c>
      <c r="M681" s="261">
        <v>2.0000005732018801E-3</v>
      </c>
      <c r="N681" s="261">
        <v>1.5750004513964799E-2</v>
      </c>
      <c r="O681" s="261">
        <v>1.5750004513964799E-2</v>
      </c>
      <c r="P681" s="261">
        <v>5.66844758357245E-3</v>
      </c>
    </row>
    <row r="682" spans="1:16" x14ac:dyDescent="0.25">
      <c r="A682" s="259">
        <v>2029</v>
      </c>
      <c r="B682" s="259">
        <v>2016</v>
      </c>
      <c r="C682" s="260" t="str">
        <f t="shared" si="10"/>
        <v>2029_2016</v>
      </c>
      <c r="D682" s="261">
        <v>3.879797642327628E-2</v>
      </c>
      <c r="E682" s="261">
        <v>4.797275517870711E-2</v>
      </c>
      <c r="F682" s="261">
        <v>1.61597700393682E-2</v>
      </c>
      <c r="G682" s="261">
        <v>7.3295300023450503E-3</v>
      </c>
      <c r="H682" s="261">
        <v>3.3145730200909301E-2</v>
      </c>
      <c r="I682" s="261">
        <v>2.73184587552163E-2</v>
      </c>
      <c r="J682" s="261">
        <v>5.30531015565836E-3</v>
      </c>
      <c r="K682" s="261">
        <v>1.89215679820527E-3</v>
      </c>
      <c r="L682" s="261">
        <v>2.0000005732018801E-3</v>
      </c>
      <c r="M682" s="261">
        <v>2.0000005732018801E-3</v>
      </c>
      <c r="N682" s="261">
        <v>1.5750004513964799E-2</v>
      </c>
      <c r="O682" s="261">
        <v>1.5750004513964799E-2</v>
      </c>
      <c r="P682" s="261">
        <v>5.5451927389320796E-3</v>
      </c>
    </row>
    <row r="683" spans="1:16" x14ac:dyDescent="0.25">
      <c r="A683" s="259">
        <v>2029</v>
      </c>
      <c r="B683" s="259">
        <v>2017</v>
      </c>
      <c r="C683" s="260" t="str">
        <f t="shared" si="10"/>
        <v>2029_2017</v>
      </c>
      <c r="D683" s="261">
        <v>3.7575407369558812E-2</v>
      </c>
      <c r="E683" s="261">
        <v>4.6019171881145508E-2</v>
      </c>
      <c r="F683" s="261">
        <v>1.66932765583339E-2</v>
      </c>
      <c r="G683" s="261">
        <v>7.3067294890827002E-3</v>
      </c>
      <c r="H683" s="261">
        <v>3.3860330009811403E-2</v>
      </c>
      <c r="I683" s="261">
        <v>2.70836926900835E-2</v>
      </c>
      <c r="J683" s="261">
        <v>5.2944336738640404E-3</v>
      </c>
      <c r="K683" s="261">
        <v>2.0525059310645402E-3</v>
      </c>
      <c r="L683" s="261">
        <v>2.0000005732018801E-3</v>
      </c>
      <c r="M683" s="261">
        <v>2.0000005732018801E-3</v>
      </c>
      <c r="N683" s="261">
        <v>1.5750004513964799E-2</v>
      </c>
      <c r="O683" s="261">
        <v>1.5750004513964799E-2</v>
      </c>
      <c r="P683" s="261">
        <v>5.5338244708946997E-3</v>
      </c>
    </row>
    <row r="684" spans="1:16" x14ac:dyDescent="0.25">
      <c r="A684" s="259">
        <v>2029</v>
      </c>
      <c r="B684" s="259">
        <v>2018</v>
      </c>
      <c r="C684" s="260" t="str">
        <f t="shared" si="10"/>
        <v>2029_2018</v>
      </c>
      <c r="D684" s="261">
        <v>3.5937285066872361E-2</v>
      </c>
      <c r="E684" s="261">
        <v>4.3985584989833668E-2</v>
      </c>
      <c r="F684" s="261">
        <v>1.6286545699480699E-2</v>
      </c>
      <c r="G684" s="261">
        <v>6.9235442199983999E-3</v>
      </c>
      <c r="H684" s="261">
        <v>3.3432827642293703E-2</v>
      </c>
      <c r="I684" s="261">
        <v>2.5858735132619898E-2</v>
      </c>
      <c r="J684" s="261">
        <v>5.1404259424917302E-3</v>
      </c>
      <c r="K684" s="261">
        <v>2.1374307785439902E-3</v>
      </c>
      <c r="L684" s="261">
        <v>2.0000005732018801E-3</v>
      </c>
      <c r="M684" s="261">
        <v>2.0000005732018801E-3</v>
      </c>
      <c r="N684" s="261">
        <v>1.5750004513964799E-2</v>
      </c>
      <c r="O684" s="261">
        <v>1.5750004513964799E-2</v>
      </c>
      <c r="P684" s="261">
        <v>5.3728531933089196E-3</v>
      </c>
    </row>
    <row r="685" spans="1:16" x14ac:dyDescent="0.25">
      <c r="A685" s="259">
        <v>2029</v>
      </c>
      <c r="B685" s="259">
        <v>2019</v>
      </c>
      <c r="C685" s="260" t="str">
        <f t="shared" si="10"/>
        <v>2029_2019</v>
      </c>
      <c r="D685" s="261">
        <v>3.4299206323362058E-2</v>
      </c>
      <c r="E685" s="261">
        <v>4.1954504162395705E-2</v>
      </c>
      <c r="F685" s="261">
        <v>1.58526618509243E-2</v>
      </c>
      <c r="G685" s="261">
        <v>6.1458718757890097E-3</v>
      </c>
      <c r="H685" s="261">
        <v>3.2975730054031503E-2</v>
      </c>
      <c r="I685" s="261">
        <v>2.3242045102489398E-2</v>
      </c>
      <c r="J685" s="261">
        <v>4.9751675572798698E-3</v>
      </c>
      <c r="K685" s="261">
        <v>2.0184214036146901E-3</v>
      </c>
      <c r="L685" s="261">
        <v>2.0000005732018801E-3</v>
      </c>
      <c r="M685" s="261">
        <v>2.0000005732018801E-3</v>
      </c>
      <c r="N685" s="261">
        <v>1.5750004513964799E-2</v>
      </c>
      <c r="O685" s="261">
        <v>1.5750004513964799E-2</v>
      </c>
      <c r="P685" s="261">
        <v>5.2001225572409996E-3</v>
      </c>
    </row>
    <row r="686" spans="1:16" x14ac:dyDescent="0.25">
      <c r="A686" s="259">
        <v>2029</v>
      </c>
      <c r="B686" s="259">
        <v>2020</v>
      </c>
      <c r="C686" s="260" t="str">
        <f t="shared" si="10"/>
        <v>2029_2020</v>
      </c>
      <c r="D686" s="261">
        <v>3.2664490026485887E-2</v>
      </c>
      <c r="E686" s="261">
        <v>3.992644797202724E-2</v>
      </c>
      <c r="F686" s="261">
        <v>1.5397130261465801E-2</v>
      </c>
      <c r="G686" s="261">
        <v>5.2300910072485898E-3</v>
      </c>
      <c r="H686" s="261">
        <v>3.2496068469668002E-2</v>
      </c>
      <c r="I686" s="261">
        <v>2.0723179854453901E-2</v>
      </c>
      <c r="J686" s="261">
        <v>4.7994176638871703E-3</v>
      </c>
      <c r="K686" s="261">
        <v>1.44811423485677E-3</v>
      </c>
      <c r="L686" s="261">
        <v>2.0000005732018801E-3</v>
      </c>
      <c r="M686" s="261">
        <v>2.0000005732018801E-3</v>
      </c>
      <c r="N686" s="261">
        <v>1.5750004513964799E-2</v>
      </c>
      <c r="O686" s="261">
        <v>1.5750004513964799E-2</v>
      </c>
      <c r="P686" s="261">
        <v>5.0164260335476699E-3</v>
      </c>
    </row>
    <row r="687" spans="1:16" x14ac:dyDescent="0.25">
      <c r="A687" s="259">
        <v>2029</v>
      </c>
      <c r="B687" s="259">
        <v>2021</v>
      </c>
      <c r="C687" s="260" t="str">
        <f t="shared" si="10"/>
        <v>2029_2021</v>
      </c>
      <c r="D687" s="261">
        <v>3.1024356570061213E-2</v>
      </c>
      <c r="E687" s="261">
        <v>3.7898027900147256E-2</v>
      </c>
      <c r="F687" s="261">
        <v>5.7427492490046599E-3</v>
      </c>
      <c r="G687" s="261">
        <v>4.5413646383115798E-3</v>
      </c>
      <c r="H687" s="261">
        <v>9.5022265999046302E-3</v>
      </c>
      <c r="I687" s="261">
        <v>1.9082786915974599E-2</v>
      </c>
      <c r="J687" s="261">
        <v>7.6854297694938596E-4</v>
      </c>
      <c r="K687" s="261">
        <v>8.9931735063505003E-4</v>
      </c>
      <c r="L687" s="261">
        <v>2.0000005732018801E-3</v>
      </c>
      <c r="M687" s="261">
        <v>2.0000005732018801E-3</v>
      </c>
      <c r="N687" s="261">
        <v>1.5750004513964799E-2</v>
      </c>
      <c r="O687" s="261">
        <v>1.5750004513964799E-2</v>
      </c>
      <c r="P687" s="261">
        <v>8.0329308000808702E-4</v>
      </c>
    </row>
    <row r="688" spans="1:16" x14ac:dyDescent="0.25">
      <c r="A688" s="259">
        <v>2029</v>
      </c>
      <c r="B688" s="259">
        <v>2022</v>
      </c>
      <c r="C688" s="260" t="str">
        <f t="shared" si="10"/>
        <v>2029_2022</v>
      </c>
      <c r="D688" s="261">
        <v>2.9831693835063886E-2</v>
      </c>
      <c r="E688" s="261">
        <v>3.6422515175765495E-2</v>
      </c>
      <c r="F688" s="261">
        <v>5.4476930832293999E-3</v>
      </c>
      <c r="G688" s="261">
        <v>3.7649115190862199E-3</v>
      </c>
      <c r="H688" s="261">
        <v>9.1069979078669695E-3</v>
      </c>
      <c r="I688" s="261">
        <v>1.7097401918825399E-2</v>
      </c>
      <c r="J688" s="261">
        <v>7.3540346045955095E-4</v>
      </c>
      <c r="K688" s="261">
        <v>8.9923734933458903E-4</v>
      </c>
      <c r="L688" s="261">
        <v>2.0000005732018801E-3</v>
      </c>
      <c r="M688" s="261">
        <v>2.0000005732018801E-3</v>
      </c>
      <c r="N688" s="261">
        <v>1.5750004513964799E-2</v>
      </c>
      <c r="O688" s="261">
        <v>1.5750004513964799E-2</v>
      </c>
      <c r="P688" s="261">
        <v>7.6865514163700695E-4</v>
      </c>
    </row>
    <row r="689" spans="1:16" x14ac:dyDescent="0.25">
      <c r="A689" s="259">
        <v>2029</v>
      </c>
      <c r="B689" s="259">
        <v>2023</v>
      </c>
      <c r="C689" s="260" t="str">
        <f t="shared" si="10"/>
        <v>2029_2023</v>
      </c>
      <c r="D689" s="261">
        <v>2.8640561923367194E-2</v>
      </c>
      <c r="E689" s="261">
        <v>3.4949208026617863E-2</v>
      </c>
      <c r="F689" s="261">
        <v>5.1383456987127499E-3</v>
      </c>
      <c r="G689" s="261">
        <v>3.1727957982068101E-3</v>
      </c>
      <c r="H689" s="261">
        <v>8.6913183096704906E-3</v>
      </c>
      <c r="I689" s="261">
        <v>1.5954764176706101E-2</v>
      </c>
      <c r="J689" s="261">
        <v>7.0047954278854897E-4</v>
      </c>
      <c r="K689" s="261">
        <v>8.9933394939798101E-4</v>
      </c>
      <c r="L689" s="261">
        <v>2.0000005732018801E-3</v>
      </c>
      <c r="M689" s="261">
        <v>2.0000005732018801E-3</v>
      </c>
      <c r="N689" s="261">
        <v>1.5750004513964799E-2</v>
      </c>
      <c r="O689" s="261">
        <v>1.5750004513964799E-2</v>
      </c>
      <c r="P689" s="261">
        <v>7.3215211938151099E-4</v>
      </c>
    </row>
    <row r="690" spans="1:16" x14ac:dyDescent="0.25">
      <c r="A690" s="259">
        <v>2029</v>
      </c>
      <c r="B690" s="259">
        <v>2024</v>
      </c>
      <c r="C690" s="260" t="str">
        <f t="shared" si="10"/>
        <v>2029_2024</v>
      </c>
      <c r="D690" s="261">
        <v>2.7452007076086447E-2</v>
      </c>
      <c r="E690" s="261">
        <v>3.3478134684676572E-2</v>
      </c>
      <c r="F690" s="261">
        <v>4.8145439797531598E-3</v>
      </c>
      <c r="G690" s="261">
        <v>2.6492886097543101E-3</v>
      </c>
      <c r="H690" s="261">
        <v>8.25517023367911E-3</v>
      </c>
      <c r="I690" s="261">
        <v>1.51162201948007E-2</v>
      </c>
      <c r="J690" s="261">
        <v>6.63773057715514E-4</v>
      </c>
      <c r="K690" s="261">
        <v>8.9966203488728302E-4</v>
      </c>
      <c r="L690" s="261">
        <v>2.0000005732018801E-3</v>
      </c>
      <c r="M690" s="261">
        <v>2.0000005732018801E-3</v>
      </c>
      <c r="N690" s="261">
        <v>1.5750004513964799E-2</v>
      </c>
      <c r="O690" s="261">
        <v>1.5750004513964799E-2</v>
      </c>
      <c r="P690" s="261">
        <v>6.93785929936089E-4</v>
      </c>
    </row>
    <row r="691" spans="1:16" x14ac:dyDescent="0.25">
      <c r="A691" s="259">
        <v>2029</v>
      </c>
      <c r="B691" s="259">
        <v>2025</v>
      </c>
      <c r="C691" s="260" t="str">
        <f t="shared" si="10"/>
        <v>2029_2025</v>
      </c>
      <c r="D691" s="261">
        <v>2.6263743685019967E-2</v>
      </c>
      <c r="E691" s="261">
        <v>3.2008592124091871E-2</v>
      </c>
      <c r="F691" s="261">
        <v>4.4747849436570196E-3</v>
      </c>
      <c r="G691" s="261">
        <v>2.3178624337264701E-3</v>
      </c>
      <c r="H691" s="261">
        <v>7.7970588798605004E-3</v>
      </c>
      <c r="I691" s="261">
        <v>1.48769890318697E-2</v>
      </c>
      <c r="J691" s="261">
        <v>6.2519420698725603E-4</v>
      </c>
      <c r="K691" s="261">
        <v>9.0007905047126402E-4</v>
      </c>
      <c r="L691" s="261">
        <v>2.0000005732018801E-3</v>
      </c>
      <c r="M691" s="261">
        <v>2.0000005732018801E-3</v>
      </c>
      <c r="N691" s="261">
        <v>1.5750004513964799E-2</v>
      </c>
      <c r="O691" s="261">
        <v>1.5750004513964799E-2</v>
      </c>
      <c r="P691" s="261">
        <v>6.5346271476901399E-4</v>
      </c>
    </row>
    <row r="692" spans="1:16" x14ac:dyDescent="0.25">
      <c r="A692" s="259">
        <v>2029</v>
      </c>
      <c r="B692" s="259">
        <v>2026</v>
      </c>
      <c r="C692" s="260" t="str">
        <f t="shared" si="10"/>
        <v>2029_2026</v>
      </c>
      <c r="D692" s="261">
        <v>2.6274192953479544E-2</v>
      </c>
      <c r="E692" s="261">
        <v>3.2003149299237657E-2</v>
      </c>
      <c r="F692" s="261">
        <v>4.1227805060070101E-3</v>
      </c>
      <c r="G692" s="261">
        <v>2.2557527473633298E-3</v>
      </c>
      <c r="H692" s="261">
        <v>7.3205638909971896E-3</v>
      </c>
      <c r="I692" s="261">
        <v>1.3985306479836699E-2</v>
      </c>
      <c r="J692" s="261">
        <v>5.8493674503239297E-4</v>
      </c>
      <c r="K692" s="261">
        <v>7.6917208358340695E-4</v>
      </c>
      <c r="L692" s="261">
        <v>2.0000005732018801E-3</v>
      </c>
      <c r="M692" s="261">
        <v>2.0000005732018801E-3</v>
      </c>
      <c r="N692" s="261">
        <v>1.5750004513964799E-2</v>
      </c>
      <c r="O692" s="261">
        <v>1.5750004513964799E-2</v>
      </c>
      <c r="P692" s="261">
        <v>6.1138498902439404E-4</v>
      </c>
    </row>
    <row r="693" spans="1:16" x14ac:dyDescent="0.25">
      <c r="A693" s="259">
        <v>2029</v>
      </c>
      <c r="B693" s="259">
        <v>2027</v>
      </c>
      <c r="C693" s="260" t="str">
        <f t="shared" si="10"/>
        <v>2029_2027</v>
      </c>
      <c r="D693" s="261">
        <v>2.6293515768026344E-2</v>
      </c>
      <c r="E693" s="261">
        <v>3.2004794893072036E-2</v>
      </c>
      <c r="F693" s="261">
        <v>3.75936411419384E-3</v>
      </c>
      <c r="G693" s="261">
        <v>2.19138466739729E-3</v>
      </c>
      <c r="H693" s="261">
        <v>6.82682551767789E-3</v>
      </c>
      <c r="I693" s="261">
        <v>1.31225837573087E-2</v>
      </c>
      <c r="J693" s="261">
        <v>5.43057584686355E-4</v>
      </c>
      <c r="K693" s="261">
        <v>6.1655539375254605E-4</v>
      </c>
      <c r="L693" s="261">
        <v>2.0000005732018801E-3</v>
      </c>
      <c r="M693" s="261">
        <v>2.0000005732018801E-3</v>
      </c>
      <c r="N693" s="261">
        <v>1.5750004513964799E-2</v>
      </c>
      <c r="O693" s="261">
        <v>1.5750004513964799E-2</v>
      </c>
      <c r="P693" s="261">
        <v>5.6761223888353004E-4</v>
      </c>
    </row>
    <row r="694" spans="1:16" x14ac:dyDescent="0.25">
      <c r="A694" s="259">
        <v>2029</v>
      </c>
      <c r="B694" s="259">
        <v>2028</v>
      </c>
      <c r="C694" s="260" t="str">
        <f t="shared" si="10"/>
        <v>2029_2028</v>
      </c>
      <c r="D694" s="261">
        <v>2.6308798884741365E-2</v>
      </c>
      <c r="E694" s="261">
        <v>3.2003293339230035E-2</v>
      </c>
      <c r="F694" s="261">
        <v>3.3730067543928698E-3</v>
      </c>
      <c r="G694" s="261">
        <v>2.1216006927806401E-3</v>
      </c>
      <c r="H694" s="261">
        <v>6.3056420256001697E-3</v>
      </c>
      <c r="I694" s="261">
        <v>1.229203008771E-2</v>
      </c>
      <c r="J694" s="261">
        <v>4.9902739946084296E-4</v>
      </c>
      <c r="K694" s="261">
        <v>4.8518033977678401E-4</v>
      </c>
      <c r="L694" s="261">
        <v>2.0000005732018801E-3</v>
      </c>
      <c r="M694" s="261">
        <v>2.0000005732018801E-3</v>
      </c>
      <c r="N694" s="261">
        <v>1.5750004513964799E-2</v>
      </c>
      <c r="O694" s="261">
        <v>1.5750004513964799E-2</v>
      </c>
      <c r="P694" s="261">
        <v>5.2159120406317398E-4</v>
      </c>
    </row>
    <row r="695" spans="1:16" x14ac:dyDescent="0.25">
      <c r="A695" s="259">
        <v>2029</v>
      </c>
      <c r="B695" s="259">
        <v>2029</v>
      </c>
      <c r="C695" s="260" t="str">
        <f t="shared" si="10"/>
        <v>2029_2029</v>
      </c>
      <c r="D695" s="261">
        <v>2.6358506372619748E-2</v>
      </c>
      <c r="E695" s="261">
        <v>3.2023295368134398E-2</v>
      </c>
      <c r="F695" s="261">
        <v>2.9853722188002002E-3</v>
      </c>
      <c r="G695" s="261">
        <v>2.0530628461162201E-3</v>
      </c>
      <c r="H695" s="261">
        <v>5.77868451650427E-3</v>
      </c>
      <c r="I695" s="261">
        <v>1.14970860271578E-2</v>
      </c>
      <c r="J695" s="261">
        <v>4.5399100901852101E-4</v>
      </c>
      <c r="K695" s="261">
        <v>4.8752666836937E-4</v>
      </c>
      <c r="L695" s="261">
        <v>2.0000005732018801E-3</v>
      </c>
      <c r="M695" s="261">
        <v>2.0000005732018801E-3</v>
      </c>
      <c r="N695" s="261">
        <v>1.5750004513964799E-2</v>
      </c>
      <c r="O695" s="261">
        <v>1.5750004513964799E-2</v>
      </c>
      <c r="P695" s="261">
        <v>4.74518467891073E-4</v>
      </c>
    </row>
    <row r="696" spans="1:16" x14ac:dyDescent="0.25">
      <c r="A696" s="259">
        <v>2030</v>
      </c>
      <c r="B696" s="259">
        <v>1986</v>
      </c>
      <c r="C696" s="260" t="str">
        <f t="shared" si="10"/>
        <v>2030_1986</v>
      </c>
      <c r="D696" s="261">
        <v>5.1631491541634232E-2</v>
      </c>
      <c r="E696" s="261">
        <v>7.0857418275038678E-2</v>
      </c>
      <c r="F696" s="261">
        <v>0.34229692694812802</v>
      </c>
      <c r="G696" s="261">
        <v>0.52899571940548695</v>
      </c>
      <c r="H696" s="261">
        <v>1.2908878464087301</v>
      </c>
      <c r="I696" s="261">
        <v>2.01919978514294</v>
      </c>
      <c r="J696" s="261">
        <v>0.212199486880493</v>
      </c>
      <c r="K696" s="261">
        <v>1.84658536091163E-2</v>
      </c>
      <c r="L696" s="261">
        <v>2.0000005732018801E-3</v>
      </c>
      <c r="M696" s="261">
        <v>2.0000005732018801E-3</v>
      </c>
      <c r="N696" s="261">
        <v>1.5750004513964799E-2</v>
      </c>
      <c r="O696" s="261">
        <v>1.5750004513964799E-2</v>
      </c>
      <c r="P696" s="261">
        <v>0.22179420605595099</v>
      </c>
    </row>
    <row r="697" spans="1:16" x14ac:dyDescent="0.25">
      <c r="A697" s="259">
        <v>2030</v>
      </c>
      <c r="B697" s="259">
        <v>1987</v>
      </c>
      <c r="C697" s="260" t="str">
        <f t="shared" si="10"/>
        <v>2030_1987</v>
      </c>
      <c r="D697" s="261">
        <v>5.1597709296833272E-2</v>
      </c>
      <c r="E697" s="261">
        <v>7.0771872845349595E-2</v>
      </c>
      <c r="F697" s="261">
        <v>0.34227648895453899</v>
      </c>
      <c r="G697" s="261">
        <v>0.53444927346254101</v>
      </c>
      <c r="H697" s="261">
        <v>1.2800858039760299</v>
      </c>
      <c r="I697" s="261">
        <v>1.98489000532118</v>
      </c>
      <c r="J697" s="261">
        <v>0.212186816793761</v>
      </c>
      <c r="K697" s="261">
        <v>1.8629987770436E-2</v>
      </c>
      <c r="L697" s="261">
        <v>2.0000005732018801E-3</v>
      </c>
      <c r="M697" s="261">
        <v>2.0000005732018801E-3</v>
      </c>
      <c r="N697" s="261">
        <v>1.5750004513964799E-2</v>
      </c>
      <c r="O697" s="261">
        <v>1.5750004513964799E-2</v>
      </c>
      <c r="P697" s="261">
        <v>0.22178096308411999</v>
      </c>
    </row>
    <row r="698" spans="1:16" x14ac:dyDescent="0.25">
      <c r="A698" s="259">
        <v>2030</v>
      </c>
      <c r="B698" s="259">
        <v>1988</v>
      </c>
      <c r="C698" s="260" t="str">
        <f t="shared" si="10"/>
        <v>2030_1988</v>
      </c>
      <c r="D698" s="261">
        <v>5.2312144482545002E-2</v>
      </c>
      <c r="E698" s="261">
        <v>7.0813374044147434E-2</v>
      </c>
      <c r="F698" s="261">
        <v>0.35034304535727101</v>
      </c>
      <c r="G698" s="261">
        <v>0.53060394086249696</v>
      </c>
      <c r="H698" s="261">
        <v>1.26557853007637</v>
      </c>
      <c r="I698" s="261">
        <v>2.00360845515777</v>
      </c>
      <c r="J698" s="261">
        <v>0.21718750185632801</v>
      </c>
      <c r="K698" s="261">
        <v>1.8480312441165998E-2</v>
      </c>
      <c r="L698" s="261">
        <v>2.0000005732018801E-3</v>
      </c>
      <c r="M698" s="261">
        <v>2.0000005732018801E-3</v>
      </c>
      <c r="N698" s="261">
        <v>1.5750004513964799E-2</v>
      </c>
      <c r="O698" s="261">
        <v>1.5750004513964799E-2</v>
      </c>
      <c r="P698" s="261">
        <v>0.22700775693500599</v>
      </c>
    </row>
    <row r="699" spans="1:16" x14ac:dyDescent="0.25">
      <c r="A699" s="259">
        <v>2030</v>
      </c>
      <c r="B699" s="259">
        <v>1989</v>
      </c>
      <c r="C699" s="260" t="str">
        <f t="shared" si="10"/>
        <v>2030_1989</v>
      </c>
      <c r="D699" s="261">
        <v>5.1018580231220398E-2</v>
      </c>
      <c r="E699" s="261">
        <v>7.0956363071668721E-2</v>
      </c>
      <c r="F699" s="261">
        <v>0.33663501184345701</v>
      </c>
      <c r="G699" s="261">
        <v>0.536298497144863</v>
      </c>
      <c r="H699" s="261">
        <v>1.2957574624172901</v>
      </c>
      <c r="I699" s="261">
        <v>2.02365655425612</v>
      </c>
      <c r="J699" s="261">
        <v>0.208689506552349</v>
      </c>
      <c r="K699" s="261">
        <v>1.8426396663750101E-2</v>
      </c>
      <c r="L699" s="261">
        <v>2.0000005732018801E-3</v>
      </c>
      <c r="M699" s="261">
        <v>2.0000005732018801E-3</v>
      </c>
      <c r="N699" s="261">
        <v>1.5750004513964799E-2</v>
      </c>
      <c r="O699" s="261">
        <v>1.5750004513964799E-2</v>
      </c>
      <c r="P699" s="261">
        <v>0.21812551999267599</v>
      </c>
    </row>
    <row r="700" spans="1:16" x14ac:dyDescent="0.25">
      <c r="A700" s="259">
        <v>2030</v>
      </c>
      <c r="B700" s="259">
        <v>1990</v>
      </c>
      <c r="C700" s="260" t="str">
        <f t="shared" si="10"/>
        <v>2030_1990</v>
      </c>
      <c r="D700" s="261">
        <v>5.2132724618379804E-2</v>
      </c>
      <c r="E700" s="261">
        <v>7.0820428656139967E-2</v>
      </c>
      <c r="F700" s="261">
        <v>0.34698584215467498</v>
      </c>
      <c r="G700" s="261">
        <v>0.53125464892583196</v>
      </c>
      <c r="H700" s="261">
        <v>1.2822520082042199</v>
      </c>
      <c r="I700" s="261">
        <v>1.98738382511581</v>
      </c>
      <c r="J700" s="261">
        <v>0.21510627722105</v>
      </c>
      <c r="K700" s="261">
        <v>1.8466009691016898E-2</v>
      </c>
      <c r="L700" s="261">
        <v>2.0000005732018801E-3</v>
      </c>
      <c r="M700" s="261">
        <v>2.0000005732018801E-3</v>
      </c>
      <c r="N700" s="261">
        <v>1.5750004513964799E-2</v>
      </c>
      <c r="O700" s="261">
        <v>1.5750004513964799E-2</v>
      </c>
      <c r="P700" s="261">
        <v>0.22483242855701799</v>
      </c>
    </row>
    <row r="701" spans="1:16" x14ac:dyDescent="0.25">
      <c r="A701" s="259">
        <v>2030</v>
      </c>
      <c r="B701" s="259">
        <v>1991</v>
      </c>
      <c r="C701" s="260" t="str">
        <f t="shared" si="10"/>
        <v>2030_1991</v>
      </c>
      <c r="D701" s="261">
        <v>5.1320032564190328E-2</v>
      </c>
      <c r="E701" s="261">
        <v>7.076510829028082E-2</v>
      </c>
      <c r="F701" s="261">
        <v>0.33953301330643798</v>
      </c>
      <c r="G701" s="261">
        <v>0.52943953713737502</v>
      </c>
      <c r="H701" s="261">
        <v>1.30284240169664</v>
      </c>
      <c r="I701" s="261">
        <v>1.9915662639362199</v>
      </c>
      <c r="J701" s="261">
        <v>0.21048605912121399</v>
      </c>
      <c r="K701" s="261">
        <v>1.02963435361756E-2</v>
      </c>
      <c r="L701" s="261">
        <v>2.0000005732018801E-3</v>
      </c>
      <c r="M701" s="261">
        <v>2.0000005732018801E-3</v>
      </c>
      <c r="N701" s="261">
        <v>1.5750004513964799E-2</v>
      </c>
      <c r="O701" s="261">
        <v>1.5750004513964799E-2</v>
      </c>
      <c r="P701" s="261">
        <v>0.22000330469662099</v>
      </c>
    </row>
    <row r="702" spans="1:16" x14ac:dyDescent="0.25">
      <c r="A702" s="259">
        <v>2030</v>
      </c>
      <c r="B702" s="259">
        <v>1992</v>
      </c>
      <c r="C702" s="260" t="str">
        <f t="shared" si="10"/>
        <v>2030_1992</v>
      </c>
      <c r="D702" s="261">
        <v>5.089648108982376E-2</v>
      </c>
      <c r="E702" s="261">
        <v>7.0736070183212901E-2</v>
      </c>
      <c r="F702" s="261">
        <v>0.33603632998656702</v>
      </c>
      <c r="G702" s="261">
        <v>0.53146518899374096</v>
      </c>
      <c r="H702" s="261">
        <v>1.3053539591423</v>
      </c>
      <c r="I702" s="261">
        <v>1.9784846979150199</v>
      </c>
      <c r="J702" s="261">
        <v>0.20831836684049199</v>
      </c>
      <c r="K702" s="261">
        <v>1.03269717667564E-2</v>
      </c>
      <c r="L702" s="261">
        <v>2.0000005732018801E-3</v>
      </c>
      <c r="M702" s="261">
        <v>2.0000005732018801E-3</v>
      </c>
      <c r="N702" s="261">
        <v>1.5750004513964799E-2</v>
      </c>
      <c r="O702" s="261">
        <v>1.5750004513964799E-2</v>
      </c>
      <c r="P702" s="261">
        <v>0.21773759898995701</v>
      </c>
    </row>
    <row r="703" spans="1:16" x14ac:dyDescent="0.25">
      <c r="A703" s="259">
        <v>2030</v>
      </c>
      <c r="B703" s="259">
        <v>1993</v>
      </c>
      <c r="C703" s="260" t="str">
        <f t="shared" si="10"/>
        <v>2030_1993</v>
      </c>
      <c r="D703" s="261">
        <v>4.6794284940943384E-2</v>
      </c>
      <c r="E703" s="261">
        <v>6.0944311955065097E-2</v>
      </c>
      <c r="F703" s="261">
        <v>8.9353179429260493E-2</v>
      </c>
      <c r="G703" s="261">
        <v>0.53871116798142604</v>
      </c>
      <c r="H703" s="261">
        <v>1.72160904768908</v>
      </c>
      <c r="I703" s="261">
        <v>1.9549428495199901</v>
      </c>
      <c r="J703" s="261">
        <v>5.2338094205153798E-2</v>
      </c>
      <c r="K703" s="261">
        <v>1.04630376305389E-2</v>
      </c>
      <c r="L703" s="261">
        <v>2.0000005732018801E-3</v>
      </c>
      <c r="M703" s="261">
        <v>2.0000005732018801E-3</v>
      </c>
      <c r="N703" s="261">
        <v>1.5750004513964799E-2</v>
      </c>
      <c r="O703" s="261">
        <v>1.5750004513964799E-2</v>
      </c>
      <c r="P703" s="261">
        <v>5.4704590578257502E-2</v>
      </c>
    </row>
    <row r="704" spans="1:16" x14ac:dyDescent="0.25">
      <c r="A704" s="259">
        <v>2030</v>
      </c>
      <c r="B704" s="259">
        <v>1994</v>
      </c>
      <c r="C704" s="260" t="str">
        <f t="shared" si="10"/>
        <v>2030_1994</v>
      </c>
      <c r="D704" s="261">
        <v>4.6395193952406787E-2</v>
      </c>
      <c r="E704" s="261">
        <v>6.0879320611986872E-2</v>
      </c>
      <c r="F704" s="261">
        <v>8.8153937715077998E-2</v>
      </c>
      <c r="G704" s="261">
        <v>0.53899724231630597</v>
      </c>
      <c r="H704" s="261">
        <v>1.7219922687979701</v>
      </c>
      <c r="I704" s="261">
        <v>1.94520905452507</v>
      </c>
      <c r="J704" s="261">
        <v>5.1635645493059198E-2</v>
      </c>
      <c r="K704" s="261">
        <v>1.0460111957908301E-2</v>
      </c>
      <c r="L704" s="261">
        <v>2.0000005732018801E-3</v>
      </c>
      <c r="M704" s="261">
        <v>2.0000005732018801E-3</v>
      </c>
      <c r="N704" s="261">
        <v>1.5750004513964799E-2</v>
      </c>
      <c r="O704" s="261">
        <v>1.5750004513964799E-2</v>
      </c>
      <c r="P704" s="261">
        <v>5.3970380252472E-2</v>
      </c>
    </row>
    <row r="705" spans="1:16" x14ac:dyDescent="0.25">
      <c r="A705" s="259">
        <v>2030</v>
      </c>
      <c r="B705" s="259">
        <v>1995</v>
      </c>
      <c r="C705" s="260" t="str">
        <f t="shared" si="10"/>
        <v>2030_1995</v>
      </c>
      <c r="D705" s="261">
        <v>4.6637275532378918E-2</v>
      </c>
      <c r="E705" s="261">
        <v>6.0135574632214563E-2</v>
      </c>
      <c r="F705" s="261">
        <v>8.8869912506360602E-2</v>
      </c>
      <c r="G705" s="261">
        <v>0.44413743748026302</v>
      </c>
      <c r="H705" s="261">
        <v>1.71511022696083</v>
      </c>
      <c r="I705" s="261">
        <v>1.6730506647799801</v>
      </c>
      <c r="J705" s="261">
        <v>5.2055023475063002E-2</v>
      </c>
      <c r="K705" s="261">
        <v>1.04599314440301E-2</v>
      </c>
      <c r="L705" s="261">
        <v>2.0000005732018801E-3</v>
      </c>
      <c r="M705" s="261">
        <v>2.0000005732018801E-3</v>
      </c>
      <c r="N705" s="261">
        <v>1.5750004513964799E-2</v>
      </c>
      <c r="O705" s="261">
        <v>1.5750004513964799E-2</v>
      </c>
      <c r="P705" s="261">
        <v>5.4408720645859797E-2</v>
      </c>
    </row>
    <row r="706" spans="1:16" x14ac:dyDescent="0.25">
      <c r="A706" s="259">
        <v>2030</v>
      </c>
      <c r="B706" s="259">
        <v>1996</v>
      </c>
      <c r="C706" s="260" t="str">
        <f t="shared" si="10"/>
        <v>2030_1996</v>
      </c>
      <c r="D706" s="261">
        <v>4.6251310264471893E-2</v>
      </c>
      <c r="E706" s="261">
        <v>5.904408902628705E-2</v>
      </c>
      <c r="F706" s="261">
        <v>8.77596956671651E-2</v>
      </c>
      <c r="G706" s="261">
        <v>0.17690035960910999</v>
      </c>
      <c r="H706" s="261">
        <v>1.7217576546894799</v>
      </c>
      <c r="I706" s="261">
        <v>1.2187009345892701</v>
      </c>
      <c r="J706" s="261">
        <v>5.14047205547963E-2</v>
      </c>
      <c r="K706" s="261">
        <v>2.9833969459746599E-3</v>
      </c>
      <c r="L706" s="261">
        <v>2.0000005732018801E-3</v>
      </c>
      <c r="M706" s="261">
        <v>2.0000005732018801E-3</v>
      </c>
      <c r="N706" s="261">
        <v>1.5750004513964799E-2</v>
      </c>
      <c r="O706" s="261">
        <v>1.5750004513964799E-2</v>
      </c>
      <c r="P706" s="261">
        <v>5.37290139132151E-2</v>
      </c>
    </row>
    <row r="707" spans="1:16" x14ac:dyDescent="0.25">
      <c r="A707" s="259">
        <v>2030</v>
      </c>
      <c r="B707" s="259">
        <v>1997</v>
      </c>
      <c r="C707" s="260" t="str">
        <f t="shared" si="10"/>
        <v>2030_1997</v>
      </c>
      <c r="D707" s="261">
        <v>4.6560896390809466E-2</v>
      </c>
      <c r="E707" s="261">
        <v>5.9014175626045065E-2</v>
      </c>
      <c r="F707" s="261">
        <v>8.8744212738178493E-2</v>
      </c>
      <c r="G707" s="261">
        <v>0.176619880589898</v>
      </c>
      <c r="H707" s="261">
        <v>1.7145026739235301</v>
      </c>
      <c r="I707" s="261">
        <v>1.2184764230474401</v>
      </c>
      <c r="J707" s="261">
        <v>5.1981395582348898E-2</v>
      </c>
      <c r="K707" s="261">
        <v>2.9882100571341401E-3</v>
      </c>
      <c r="L707" s="261">
        <v>2.0000005732018801E-3</v>
      </c>
      <c r="M707" s="261">
        <v>2.0000005732018801E-3</v>
      </c>
      <c r="N707" s="261">
        <v>1.5750004513964799E-2</v>
      </c>
      <c r="O707" s="261">
        <v>1.5750004513964799E-2</v>
      </c>
      <c r="P707" s="261">
        <v>5.4331763626556097E-2</v>
      </c>
    </row>
    <row r="708" spans="1:16" x14ac:dyDescent="0.25">
      <c r="A708" s="259">
        <v>2030</v>
      </c>
      <c r="B708" s="259">
        <v>1998</v>
      </c>
      <c r="C708" s="260" t="str">
        <f t="shared" si="10"/>
        <v>2030_1998</v>
      </c>
      <c r="D708" s="261">
        <v>4.6100101188360033E-2</v>
      </c>
      <c r="E708" s="261">
        <v>5.8939001111439016E-2</v>
      </c>
      <c r="F708" s="261">
        <v>8.7693538584184494E-2</v>
      </c>
      <c r="G708" s="261">
        <v>0.15463355446224999</v>
      </c>
      <c r="H708" s="261">
        <v>1.7203681955355301</v>
      </c>
      <c r="I708" s="261">
        <v>1.0213719086983</v>
      </c>
      <c r="J708" s="261">
        <v>5.13659694363304E-2</v>
      </c>
      <c r="K708" s="261">
        <v>3.0018735506996798E-3</v>
      </c>
      <c r="L708" s="261">
        <v>2.0000005732018801E-3</v>
      </c>
      <c r="M708" s="261">
        <v>2.0000005732018801E-3</v>
      </c>
      <c r="N708" s="261">
        <v>1.5750004513964799E-2</v>
      </c>
      <c r="O708" s="261">
        <v>1.5750004513964799E-2</v>
      </c>
      <c r="P708" s="261">
        <v>5.3688510641127597E-2</v>
      </c>
    </row>
    <row r="709" spans="1:16" x14ac:dyDescent="0.25">
      <c r="A709" s="259">
        <v>2030</v>
      </c>
      <c r="B709" s="259">
        <v>1999</v>
      </c>
      <c r="C709" s="260" t="str">
        <f t="shared" si="10"/>
        <v>2030_1999</v>
      </c>
      <c r="D709" s="261">
        <v>4.6774125255649911E-2</v>
      </c>
      <c r="E709" s="261">
        <v>5.885037943269613E-2</v>
      </c>
      <c r="F709" s="261">
        <v>8.9623645858909098E-2</v>
      </c>
      <c r="G709" s="261">
        <v>0.136082617209729</v>
      </c>
      <c r="H709" s="261">
        <v>1.7065658750833499</v>
      </c>
      <c r="I709" s="261">
        <v>0.84021027996269204</v>
      </c>
      <c r="J709" s="261">
        <v>5.2496518310089897E-2</v>
      </c>
      <c r="K709" s="261">
        <v>3.0158309106088901E-3</v>
      </c>
      <c r="L709" s="261">
        <v>2.0000005732018801E-3</v>
      </c>
      <c r="M709" s="261">
        <v>2.0000005732018801E-3</v>
      </c>
      <c r="N709" s="261">
        <v>1.5750004513964799E-2</v>
      </c>
      <c r="O709" s="261">
        <v>1.5750004513964799E-2</v>
      </c>
      <c r="P709" s="261">
        <v>5.4870177918222199E-2</v>
      </c>
    </row>
    <row r="710" spans="1:16" x14ac:dyDescent="0.25">
      <c r="A710" s="259">
        <v>2030</v>
      </c>
      <c r="B710" s="259">
        <v>2000</v>
      </c>
      <c r="C710" s="260" t="str">
        <f t="shared" si="10"/>
        <v>2030_2000</v>
      </c>
      <c r="D710" s="261">
        <v>4.6188633680846046E-2</v>
      </c>
      <c r="E710" s="261">
        <v>6.5648050595070215E-2</v>
      </c>
      <c r="F710" s="261">
        <v>8.7804550089122593E-2</v>
      </c>
      <c r="G710" s="261">
        <v>0.117476936648895</v>
      </c>
      <c r="H710" s="261">
        <v>1.7177372566572</v>
      </c>
      <c r="I710" s="261">
        <v>0.66117451286525497</v>
      </c>
      <c r="J710" s="261">
        <v>5.1430993766079097E-2</v>
      </c>
      <c r="K710" s="261">
        <v>3.02631674486782E-3</v>
      </c>
      <c r="L710" s="261">
        <v>2.0000005732018801E-3</v>
      </c>
      <c r="M710" s="261">
        <v>2.0000005732018801E-3</v>
      </c>
      <c r="N710" s="261">
        <v>1.5750004513964799E-2</v>
      </c>
      <c r="O710" s="261">
        <v>1.5750004513964799E-2</v>
      </c>
      <c r="P710" s="261">
        <v>5.37564750825264E-2</v>
      </c>
    </row>
    <row r="711" spans="1:16" x14ac:dyDescent="0.25">
      <c r="A711" s="259">
        <v>2030</v>
      </c>
      <c r="B711" s="259">
        <v>2001</v>
      </c>
      <c r="C711" s="260" t="str">
        <f t="shared" si="10"/>
        <v>2030_2001</v>
      </c>
      <c r="D711" s="261">
        <v>4.6416309636005411E-2</v>
      </c>
      <c r="E711" s="261">
        <v>6.5577770865141799E-2</v>
      </c>
      <c r="F711" s="261">
        <v>8.8436385254385796E-2</v>
      </c>
      <c r="G711" s="261">
        <v>9.8589995618067694E-2</v>
      </c>
      <c r="H711" s="261">
        <v>1.71871347700873</v>
      </c>
      <c r="I711" s="261">
        <v>0.48833717155762402</v>
      </c>
      <c r="J711" s="261">
        <v>5.1801087461825497E-2</v>
      </c>
      <c r="K711" s="261">
        <v>3.0337993522806701E-3</v>
      </c>
      <c r="L711" s="261">
        <v>2.0000005732018801E-3</v>
      </c>
      <c r="M711" s="261">
        <v>2.0000005732018801E-3</v>
      </c>
      <c r="N711" s="261">
        <v>1.5750004513964799E-2</v>
      </c>
      <c r="O711" s="261">
        <v>1.5750004513964799E-2</v>
      </c>
      <c r="P711" s="261">
        <v>5.4143302772927997E-2</v>
      </c>
    </row>
    <row r="712" spans="1:16" x14ac:dyDescent="0.25">
      <c r="A712" s="259">
        <v>2030</v>
      </c>
      <c r="B712" s="259">
        <v>2002</v>
      </c>
      <c r="C712" s="260" t="str">
        <f t="shared" si="10"/>
        <v>2030_2002</v>
      </c>
      <c r="D712" s="261">
        <v>4.6160482161727509E-2</v>
      </c>
      <c r="E712" s="261">
        <v>6.5537627009337782E-2</v>
      </c>
      <c r="F712" s="261">
        <v>8.7576608968695804E-2</v>
      </c>
      <c r="G712" s="261">
        <v>9.5845921104295906E-2</v>
      </c>
      <c r="H712" s="261">
        <v>1.7163031675696001</v>
      </c>
      <c r="I712" s="261">
        <v>0.475821804264352</v>
      </c>
      <c r="J712" s="261">
        <v>5.1297478608472703E-2</v>
      </c>
      <c r="K712" s="261">
        <v>3.0399978674263499E-3</v>
      </c>
      <c r="L712" s="261">
        <v>2.0000005732018801E-3</v>
      </c>
      <c r="M712" s="261">
        <v>2.0000005732018801E-3</v>
      </c>
      <c r="N712" s="261">
        <v>1.5750004513964799E-2</v>
      </c>
      <c r="O712" s="261">
        <v>1.5750004513964799E-2</v>
      </c>
      <c r="P712" s="261">
        <v>5.3616922961957802E-2</v>
      </c>
    </row>
    <row r="713" spans="1:16" x14ac:dyDescent="0.25">
      <c r="A713" s="259">
        <v>2030</v>
      </c>
      <c r="B713" s="259">
        <v>2003</v>
      </c>
      <c r="C713" s="260" t="str">
        <f t="shared" si="10"/>
        <v>2030_2003</v>
      </c>
      <c r="D713" s="261">
        <v>4.6395680025886683E-2</v>
      </c>
      <c r="E713" s="261">
        <v>6.5536685357676414E-2</v>
      </c>
      <c r="F713" s="261">
        <v>8.8262755185524996E-2</v>
      </c>
      <c r="G713" s="261">
        <v>7.8500566533689406E-2</v>
      </c>
      <c r="H713" s="261">
        <v>1.7167958173290701</v>
      </c>
      <c r="I713" s="261">
        <v>0.40251278711058502</v>
      </c>
      <c r="J713" s="261">
        <v>5.1699384680134602E-2</v>
      </c>
      <c r="K713" s="261">
        <v>3.0447101353486901E-3</v>
      </c>
      <c r="L713" s="261">
        <v>2.0000005732018801E-3</v>
      </c>
      <c r="M713" s="261">
        <v>2.0000005732018801E-3</v>
      </c>
      <c r="N713" s="261">
        <v>1.5750004513964799E-2</v>
      </c>
      <c r="O713" s="261">
        <v>1.5750004513964799E-2</v>
      </c>
      <c r="P713" s="261">
        <v>5.4037001442748499E-2</v>
      </c>
    </row>
    <row r="714" spans="1:16" x14ac:dyDescent="0.25">
      <c r="A714" s="259">
        <v>2030</v>
      </c>
      <c r="B714" s="259">
        <v>2004</v>
      </c>
      <c r="C714" s="260" t="str">
        <f t="shared" si="10"/>
        <v>2030_2004</v>
      </c>
      <c r="D714" s="261">
        <v>5.334063179189702E-2</v>
      </c>
      <c r="E714" s="261">
        <v>6.6569869215727495E-2</v>
      </c>
      <c r="F714" s="261">
        <v>8.8451578094285999E-2</v>
      </c>
      <c r="G714" s="261">
        <v>1.84299685576918E-2</v>
      </c>
      <c r="H714" s="261">
        <v>1.7163008741443999</v>
      </c>
      <c r="I714" s="261">
        <v>9.2841164835376494E-2</v>
      </c>
      <c r="J714" s="261">
        <v>5.1809986577570702E-2</v>
      </c>
      <c r="K714" s="261">
        <v>2.02317585823655E-4</v>
      </c>
      <c r="L714" s="261">
        <v>2.0000005732018801E-3</v>
      </c>
      <c r="M714" s="261">
        <v>2.0000005732018801E-3</v>
      </c>
      <c r="N714" s="261">
        <v>1.5750004513964799E-2</v>
      </c>
      <c r="O714" s="261">
        <v>1.5750004513964799E-2</v>
      </c>
      <c r="P714" s="261">
        <v>5.4152604267198E-2</v>
      </c>
    </row>
    <row r="715" spans="1:16" x14ac:dyDescent="0.25">
      <c r="A715" s="259">
        <v>2030</v>
      </c>
      <c r="B715" s="259">
        <v>2005</v>
      </c>
      <c r="C715" s="260" t="str">
        <f t="shared" si="10"/>
        <v>2030_2005</v>
      </c>
      <c r="D715" s="261">
        <v>5.2137391703431943E-2</v>
      </c>
      <c r="E715" s="261">
        <v>6.49093578554015E-2</v>
      </c>
      <c r="F715" s="261">
        <v>8.8593424779946001E-2</v>
      </c>
      <c r="G715" s="261">
        <v>1.5808903258696799E-2</v>
      </c>
      <c r="H715" s="261">
        <v>1.71399053981885</v>
      </c>
      <c r="I715" s="261">
        <v>7.7965103451097501E-2</v>
      </c>
      <c r="J715" s="261">
        <v>5.1893072431305198E-2</v>
      </c>
      <c r="K715" s="261">
        <v>2.0119696461658599E-4</v>
      </c>
      <c r="L715" s="261">
        <v>2.0000005732018801E-3</v>
      </c>
      <c r="M715" s="261">
        <v>2.0000005732018801E-3</v>
      </c>
      <c r="N715" s="261">
        <v>1.5750004513964799E-2</v>
      </c>
      <c r="O715" s="261">
        <v>1.5750004513964799E-2</v>
      </c>
      <c r="P715" s="261">
        <v>5.4239446894550299E-2</v>
      </c>
    </row>
    <row r="716" spans="1:16" x14ac:dyDescent="0.25">
      <c r="A716" s="259">
        <v>2030</v>
      </c>
      <c r="B716" s="259">
        <v>2006</v>
      </c>
      <c r="C716" s="260" t="str">
        <f t="shared" si="10"/>
        <v>2030_2006</v>
      </c>
      <c r="D716" s="261">
        <v>5.101125165957756E-2</v>
      </c>
      <c r="E716" s="261">
        <v>6.2528863735682921E-2</v>
      </c>
      <c r="F716" s="261">
        <v>8.8236051979531105E-2</v>
      </c>
      <c r="G716" s="261">
        <v>3.6842749009433802E-3</v>
      </c>
      <c r="H716" s="261">
        <v>1.7173563359246999</v>
      </c>
      <c r="I716" s="261">
        <v>1.6606764638703701E-2</v>
      </c>
      <c r="J716" s="261">
        <v>5.1683743435807103E-2</v>
      </c>
      <c r="K716" s="261">
        <v>2.01853228096702E-4</v>
      </c>
      <c r="L716" s="261">
        <v>2.0000005732018801E-3</v>
      </c>
      <c r="M716" s="261">
        <v>2.0000005732018801E-3</v>
      </c>
      <c r="N716" s="261">
        <v>1.5750004513964799E-2</v>
      </c>
      <c r="O716" s="261">
        <v>1.5750004513964799E-2</v>
      </c>
      <c r="P716" s="261">
        <v>5.4020652970759503E-2</v>
      </c>
    </row>
    <row r="717" spans="1:16" x14ac:dyDescent="0.25">
      <c r="A717" s="259">
        <v>2030</v>
      </c>
      <c r="B717" s="259">
        <v>2007</v>
      </c>
      <c r="C717" s="260" t="str">
        <f t="shared" si="10"/>
        <v>2030_2007</v>
      </c>
      <c r="D717" s="261">
        <v>5.0376263133202107E-2</v>
      </c>
      <c r="E717" s="261">
        <v>6.2602154347084604E-2</v>
      </c>
      <c r="F717" s="261">
        <v>1.8048537458160999E-2</v>
      </c>
      <c r="G717" s="261">
        <v>7.6517154270221701E-3</v>
      </c>
      <c r="H717" s="261">
        <v>3.5807655355451003E-2</v>
      </c>
      <c r="I717" s="261">
        <v>3.2880440371282703E-2</v>
      </c>
      <c r="J717" s="261">
        <v>6.0906519257153497E-3</v>
      </c>
      <c r="K717" s="261">
        <v>2.00993500930848E-4</v>
      </c>
      <c r="L717" s="261">
        <v>2.0000005732018801E-3</v>
      </c>
      <c r="M717" s="261">
        <v>2.0000005732018801E-3</v>
      </c>
      <c r="N717" s="261">
        <v>1.5750004513964799E-2</v>
      </c>
      <c r="O717" s="261">
        <v>1.5750004513964799E-2</v>
      </c>
      <c r="P717" s="261">
        <v>6.3660441789285599E-3</v>
      </c>
    </row>
    <row r="718" spans="1:16" x14ac:dyDescent="0.25">
      <c r="A718" s="259">
        <v>2030</v>
      </c>
      <c r="B718" s="259">
        <v>2008</v>
      </c>
      <c r="C718" s="260" t="str">
        <f t="shared" si="10"/>
        <v>2030_2008</v>
      </c>
      <c r="D718" s="261">
        <v>4.884695359482312E-2</v>
      </c>
      <c r="E718" s="261">
        <v>6.0769794934965884E-2</v>
      </c>
      <c r="F718" s="261">
        <v>1.8056272118803299E-2</v>
      </c>
      <c r="G718" s="261">
        <v>7.7926648076298202E-3</v>
      </c>
      <c r="H718" s="261">
        <v>3.5810792490890003E-2</v>
      </c>
      <c r="I718" s="261">
        <v>3.2304823187633502E-2</v>
      </c>
      <c r="J718" s="261">
        <v>6.0730825978687099E-3</v>
      </c>
      <c r="K718" s="261">
        <v>2.2928775793032899E-4</v>
      </c>
      <c r="L718" s="261">
        <v>2.0000005732018801E-3</v>
      </c>
      <c r="M718" s="261">
        <v>2.0000005732018801E-3</v>
      </c>
      <c r="N718" s="261">
        <v>1.5750004513964799E-2</v>
      </c>
      <c r="O718" s="261">
        <v>1.5750004513964799E-2</v>
      </c>
      <c r="P718" s="261">
        <v>6.3476804440394299E-3</v>
      </c>
    </row>
    <row r="719" spans="1:16" x14ac:dyDescent="0.25">
      <c r="A719" s="259">
        <v>2030</v>
      </c>
      <c r="B719" s="259">
        <v>2009</v>
      </c>
      <c r="C719" s="260" t="str">
        <f t="shared" si="10"/>
        <v>2030_2009</v>
      </c>
      <c r="D719" s="261">
        <v>4.6456494985398701E-2</v>
      </c>
      <c r="E719" s="261">
        <v>5.7308846851654091E-2</v>
      </c>
      <c r="F719" s="261">
        <v>1.87509138290935E-2</v>
      </c>
      <c r="G719" s="261">
        <v>8.0656257658892495E-3</v>
      </c>
      <c r="H719" s="261">
        <v>3.5960443989573203E-2</v>
      </c>
      <c r="I719" s="261">
        <v>3.1585111552767497E-2</v>
      </c>
      <c r="J719" s="261">
        <v>6.1222577774674002E-3</v>
      </c>
      <c r="K719" s="261">
        <v>2.5703470572748102E-4</v>
      </c>
      <c r="L719" s="261">
        <v>2.0000005732018801E-3</v>
      </c>
      <c r="M719" s="261">
        <v>2.0000005732018801E-3</v>
      </c>
      <c r="N719" s="261">
        <v>1.5750004513964799E-2</v>
      </c>
      <c r="O719" s="261">
        <v>1.5750004513964799E-2</v>
      </c>
      <c r="P719" s="261">
        <v>6.3990791070479402E-3</v>
      </c>
    </row>
    <row r="720" spans="1:16" x14ac:dyDescent="0.25">
      <c r="A720" s="259">
        <v>2030</v>
      </c>
      <c r="B720" s="259">
        <v>2010</v>
      </c>
      <c r="C720" s="260" t="str">
        <f t="shared" si="10"/>
        <v>2030_2010</v>
      </c>
      <c r="D720" s="261">
        <v>4.5984587406095581E-2</v>
      </c>
      <c r="E720" s="261">
        <v>5.6650972609692964E-2</v>
      </c>
      <c r="F720" s="261">
        <v>1.8540948956743901E-2</v>
      </c>
      <c r="G720" s="261">
        <v>7.17131025274314E-3</v>
      </c>
      <c r="H720" s="261">
        <v>3.5783361808165902E-2</v>
      </c>
      <c r="I720" s="261">
        <v>3.1185340437899799E-2</v>
      </c>
      <c r="J720" s="261">
        <v>6.0733754375782304E-3</v>
      </c>
      <c r="K720" s="261">
        <v>3.1222022372291703E-4</v>
      </c>
      <c r="L720" s="261">
        <v>2.0000005732018801E-3</v>
      </c>
      <c r="M720" s="261">
        <v>2.0000005732018801E-3</v>
      </c>
      <c r="N720" s="261">
        <v>1.5750004513964799E-2</v>
      </c>
      <c r="O720" s="261">
        <v>1.5750004513964799E-2</v>
      </c>
      <c r="P720" s="261">
        <v>6.3479865246611599E-3</v>
      </c>
    </row>
    <row r="721" spans="1:16" x14ac:dyDescent="0.25">
      <c r="A721" s="259">
        <v>2030</v>
      </c>
      <c r="B721" s="259">
        <v>2011</v>
      </c>
      <c r="C721" s="260" t="str">
        <f t="shared" si="10"/>
        <v>2030_2011</v>
      </c>
      <c r="D721" s="261">
        <v>4.4380902366948201E-2</v>
      </c>
      <c r="E721" s="261">
        <v>5.4802211307620093E-2</v>
      </c>
      <c r="F721" s="261">
        <v>1.7949948834097899E-2</v>
      </c>
      <c r="G721" s="261">
        <v>7.2529334722339E-3</v>
      </c>
      <c r="H721" s="261">
        <v>3.5181833147782997E-2</v>
      </c>
      <c r="I721" s="261">
        <v>3.10176584005054E-2</v>
      </c>
      <c r="J721" s="261">
        <v>5.9629369767709899E-3</v>
      </c>
      <c r="K721" s="261">
        <v>4.2350697172082201E-4</v>
      </c>
      <c r="L721" s="261">
        <v>2.0000005732018801E-3</v>
      </c>
      <c r="M721" s="261">
        <v>2.0000005732018801E-3</v>
      </c>
      <c r="N721" s="261">
        <v>1.5750004513964799E-2</v>
      </c>
      <c r="O721" s="261">
        <v>1.5750004513964799E-2</v>
      </c>
      <c r="P721" s="261">
        <v>6.2325545267196301E-3</v>
      </c>
    </row>
    <row r="722" spans="1:16" x14ac:dyDescent="0.25">
      <c r="A722" s="259">
        <v>2030</v>
      </c>
      <c r="B722" s="259">
        <v>2012</v>
      </c>
      <c r="C722" s="260" t="str">
        <f t="shared" si="10"/>
        <v>2030_2012</v>
      </c>
      <c r="D722" s="261">
        <v>4.3085991679283168E-2</v>
      </c>
      <c r="E722" s="261">
        <v>5.3390987499229423E-2</v>
      </c>
      <c r="F722" s="261">
        <v>1.7466137203922798E-2</v>
      </c>
      <c r="G722" s="261">
        <v>6.7533609271519602E-3</v>
      </c>
      <c r="H722" s="261">
        <v>3.4534546721715E-2</v>
      </c>
      <c r="I722" s="261">
        <v>3.0915843839909599E-2</v>
      </c>
      <c r="J722" s="261">
        <v>5.8248045399017304E-3</v>
      </c>
      <c r="K722" s="261">
        <v>6.1882484111029396E-4</v>
      </c>
      <c r="L722" s="261">
        <v>2.0000005732018801E-3</v>
      </c>
      <c r="M722" s="261">
        <v>2.0000005732018801E-3</v>
      </c>
      <c r="N722" s="261">
        <v>1.5750004513964799E-2</v>
      </c>
      <c r="O722" s="261">
        <v>1.5750004513964799E-2</v>
      </c>
      <c r="P722" s="261">
        <v>6.0881763540087501E-3</v>
      </c>
    </row>
    <row r="723" spans="1:16" x14ac:dyDescent="0.25">
      <c r="A723" s="259">
        <v>2030</v>
      </c>
      <c r="B723" s="259">
        <v>2013</v>
      </c>
      <c r="C723" s="260" t="str">
        <f t="shared" si="10"/>
        <v>2030_2013</v>
      </c>
      <c r="D723" s="261">
        <v>4.1950242840539609E-2</v>
      </c>
      <c r="E723" s="261">
        <v>5.1580268083141444E-2</v>
      </c>
      <c r="F723" s="261">
        <v>1.7776791925164001E-2</v>
      </c>
      <c r="G723" s="261">
        <v>7.6839044300966199E-3</v>
      </c>
      <c r="H723" s="261">
        <v>3.5010958432985802E-2</v>
      </c>
      <c r="I723" s="261">
        <v>2.9821816344191201E-2</v>
      </c>
      <c r="J723" s="261">
        <v>5.83769609942491E-3</v>
      </c>
      <c r="K723" s="261">
        <v>9.2442947289425505E-4</v>
      </c>
      <c r="L723" s="261">
        <v>2.0000005732018801E-3</v>
      </c>
      <c r="M723" s="261">
        <v>2.0000005732018801E-3</v>
      </c>
      <c r="N723" s="261">
        <v>1.5750004513964799E-2</v>
      </c>
      <c r="O723" s="261">
        <v>1.5750004513964799E-2</v>
      </c>
      <c r="P723" s="261">
        <v>6.1016508126481199E-3</v>
      </c>
    </row>
    <row r="724" spans="1:16" x14ac:dyDescent="0.25">
      <c r="A724" s="259">
        <v>2030</v>
      </c>
      <c r="B724" s="259">
        <v>2014</v>
      </c>
      <c r="C724" s="260" t="str">
        <f t="shared" si="10"/>
        <v>2030_2014</v>
      </c>
      <c r="D724" s="261">
        <v>4.15439618713105E-2</v>
      </c>
      <c r="E724" s="261">
        <v>5.1211390083276243E-2</v>
      </c>
      <c r="F724" s="261">
        <v>1.73274440358538E-2</v>
      </c>
      <c r="G724" s="261">
        <v>7.7587357644289898E-3</v>
      </c>
      <c r="H724" s="261">
        <v>3.4437101427339703E-2</v>
      </c>
      <c r="I724" s="261">
        <v>2.9433058141876502E-2</v>
      </c>
      <c r="J724" s="261">
        <v>5.6968570683074704E-3</v>
      </c>
      <c r="K724" s="261">
        <v>1.2885421225766901E-3</v>
      </c>
      <c r="L724" s="261">
        <v>2.0000005732018801E-3</v>
      </c>
      <c r="M724" s="261">
        <v>2.0000005732018801E-3</v>
      </c>
      <c r="N724" s="261">
        <v>1.5750004513964799E-2</v>
      </c>
      <c r="O724" s="261">
        <v>1.5750004513964799E-2</v>
      </c>
      <c r="P724" s="261">
        <v>5.9544436655075E-3</v>
      </c>
    </row>
    <row r="725" spans="1:16" x14ac:dyDescent="0.25">
      <c r="A725" s="259">
        <v>2030</v>
      </c>
      <c r="B725" s="259">
        <v>2015</v>
      </c>
      <c r="C725" s="260" t="str">
        <f t="shared" si="10"/>
        <v>2030_2015</v>
      </c>
      <c r="D725" s="261">
        <v>4.0370158582984213E-2</v>
      </c>
      <c r="E725" s="261">
        <v>4.9996450905587547E-2</v>
      </c>
      <c r="F725" s="261">
        <v>1.67028770664405E-2</v>
      </c>
      <c r="G725" s="261">
        <v>7.6600274760425602E-3</v>
      </c>
      <c r="H725" s="261">
        <v>3.3723672742829697E-2</v>
      </c>
      <c r="I725" s="261">
        <v>2.8594094787031499E-2</v>
      </c>
      <c r="J725" s="261">
        <v>5.5388580932822203E-3</v>
      </c>
      <c r="K725" s="261">
        <v>1.6271182824873799E-3</v>
      </c>
      <c r="L725" s="261">
        <v>2.0000005732018801E-3</v>
      </c>
      <c r="M725" s="261">
        <v>2.0000005732018801E-3</v>
      </c>
      <c r="N725" s="261">
        <v>1.5750004513964799E-2</v>
      </c>
      <c r="O725" s="261">
        <v>1.5750004513964799E-2</v>
      </c>
      <c r="P725" s="261">
        <v>5.7893006779416696E-3</v>
      </c>
    </row>
    <row r="726" spans="1:16" x14ac:dyDescent="0.25">
      <c r="A726" s="259">
        <v>2030</v>
      </c>
      <c r="B726" s="259">
        <v>2016</v>
      </c>
      <c r="C726" s="260" t="str">
        <f t="shared" ref="C726:C789" si="11">CONCATENATE(A726,"_",B726)</f>
        <v>2030_2016</v>
      </c>
      <c r="D726" s="261">
        <v>3.8793715205066907E-2</v>
      </c>
      <c r="E726" s="261">
        <v>4.8020530426531517E-2</v>
      </c>
      <c r="F726" s="261">
        <v>1.64797510568391E-2</v>
      </c>
      <c r="G726" s="261">
        <v>7.4048378899862297E-3</v>
      </c>
      <c r="H726" s="261">
        <v>3.3487352575818898E-2</v>
      </c>
      <c r="I726" s="261">
        <v>2.7540286771935901E-2</v>
      </c>
      <c r="J726" s="261">
        <v>5.43206832844221E-3</v>
      </c>
      <c r="K726" s="261">
        <v>1.89198104769318E-3</v>
      </c>
      <c r="L726" s="261">
        <v>2.0000005732018801E-3</v>
      </c>
      <c r="M726" s="261">
        <v>2.0000005732018801E-3</v>
      </c>
      <c r="N726" s="261">
        <v>1.5750004513964799E-2</v>
      </c>
      <c r="O726" s="261">
        <v>1.5750004513964799E-2</v>
      </c>
      <c r="P726" s="261">
        <v>5.6776823538081597E-3</v>
      </c>
    </row>
    <row r="727" spans="1:16" x14ac:dyDescent="0.25">
      <c r="A727" s="259">
        <v>2030</v>
      </c>
      <c r="B727" s="259">
        <v>2017</v>
      </c>
      <c r="C727" s="260" t="str">
        <f t="shared" si="11"/>
        <v>2030_2017</v>
      </c>
      <c r="D727" s="261">
        <v>3.7573505218399049E-2</v>
      </c>
      <c r="E727" s="261">
        <v>4.6064760859459021E-2</v>
      </c>
      <c r="F727" s="261">
        <v>1.7062005050134499E-2</v>
      </c>
      <c r="G727" s="261">
        <v>7.3901180228094498E-3</v>
      </c>
      <c r="H727" s="261">
        <v>3.4248190525361301E-2</v>
      </c>
      <c r="I727" s="261">
        <v>2.7320224350137201E-2</v>
      </c>
      <c r="J727" s="261">
        <v>5.4362810023995001E-3</v>
      </c>
      <c r="K727" s="261">
        <v>2.05244306725101E-3</v>
      </c>
      <c r="L727" s="261">
        <v>2.0000005732018801E-3</v>
      </c>
      <c r="M727" s="261">
        <v>2.0000005732018801E-3</v>
      </c>
      <c r="N727" s="261">
        <v>1.5750004513964799E-2</v>
      </c>
      <c r="O727" s="261">
        <v>1.5750004513964799E-2</v>
      </c>
      <c r="P727" s="261">
        <v>5.6820855061883299E-3</v>
      </c>
    </row>
    <row r="728" spans="1:16" x14ac:dyDescent="0.25">
      <c r="A728" s="259">
        <v>2030</v>
      </c>
      <c r="B728" s="259">
        <v>2018</v>
      </c>
      <c r="C728" s="260" t="str">
        <f t="shared" si="11"/>
        <v>2030_2018</v>
      </c>
      <c r="D728" s="261">
        <v>3.5934574892046878E-2</v>
      </c>
      <c r="E728" s="261">
        <v>4.4028185796714345E-2</v>
      </c>
      <c r="F728" s="261">
        <v>1.6681823644545801E-2</v>
      </c>
      <c r="G728" s="261">
        <v>7.0095230881605302E-3</v>
      </c>
      <c r="H728" s="261">
        <v>3.38488977400268E-2</v>
      </c>
      <c r="I728" s="261">
        <v>2.6107937964411299E-2</v>
      </c>
      <c r="J728" s="261">
        <v>5.2933103554233399E-3</v>
      </c>
      <c r="K728" s="261">
        <v>2.1372048141597602E-3</v>
      </c>
      <c r="L728" s="261">
        <v>2.0000005732018801E-3</v>
      </c>
      <c r="M728" s="261">
        <v>2.0000005732018801E-3</v>
      </c>
      <c r="N728" s="261">
        <v>1.5750004513964799E-2</v>
      </c>
      <c r="O728" s="261">
        <v>1.5750004513964799E-2</v>
      </c>
      <c r="P728" s="261">
        <v>5.53265036097876E-3</v>
      </c>
    </row>
    <row r="729" spans="1:16" x14ac:dyDescent="0.25">
      <c r="A729" s="259">
        <v>2030</v>
      </c>
      <c r="B729" s="259">
        <v>2019</v>
      </c>
      <c r="C729" s="260" t="str">
        <f t="shared" si="11"/>
        <v>2030_2019</v>
      </c>
      <c r="D729" s="261">
        <v>3.4296553565090829E-2</v>
      </c>
      <c r="E729" s="261">
        <v>4.1994210343798619E-2</v>
      </c>
      <c r="F729" s="261">
        <v>1.62751482187804E-2</v>
      </c>
      <c r="G729" s="261">
        <v>6.2285687467403001E-3</v>
      </c>
      <c r="H729" s="261">
        <v>3.3421269115125898E-2</v>
      </c>
      <c r="I729" s="261">
        <v>2.3494864057174599E-2</v>
      </c>
      <c r="J729" s="261">
        <v>5.1393054389536202E-3</v>
      </c>
      <c r="K729" s="261">
        <v>2.0181442569794099E-3</v>
      </c>
      <c r="L729" s="261">
        <v>2.0000005732018701E-3</v>
      </c>
      <c r="M729" s="261">
        <v>2.0000005732018801E-3</v>
      </c>
      <c r="N729" s="261">
        <v>1.5750004513964799E-2</v>
      </c>
      <c r="O729" s="261">
        <v>1.5750004513964799E-2</v>
      </c>
      <c r="P729" s="261">
        <v>5.37168202557297E-3</v>
      </c>
    </row>
    <row r="730" spans="1:16" x14ac:dyDescent="0.25">
      <c r="A730" s="259">
        <v>2030</v>
      </c>
      <c r="B730" s="259">
        <v>2020</v>
      </c>
      <c r="C730" s="260" t="str">
        <f t="shared" si="11"/>
        <v>2030_2020</v>
      </c>
      <c r="D730" s="261">
        <v>3.2658628917220288E-2</v>
      </c>
      <c r="E730" s="261">
        <v>3.9961550020475765E-2</v>
      </c>
      <c r="F730" s="261">
        <v>1.5841504197835601E-2</v>
      </c>
      <c r="G730" s="261">
        <v>5.3056266183694901E-3</v>
      </c>
      <c r="H730" s="261">
        <v>3.2964246329179499E-2</v>
      </c>
      <c r="I730" s="261">
        <v>2.1028081976185699E-2</v>
      </c>
      <c r="J730" s="261">
        <v>4.9740725670874304E-3</v>
      </c>
      <c r="K730" s="261">
        <v>1.4475425767493299E-3</v>
      </c>
      <c r="L730" s="261">
        <v>2.0000005732018801E-3</v>
      </c>
      <c r="M730" s="261">
        <v>2.0000005732018801E-3</v>
      </c>
      <c r="N730" s="261">
        <v>1.5750004513964799E-2</v>
      </c>
      <c r="O730" s="261">
        <v>1.5750004513964799E-2</v>
      </c>
      <c r="P730" s="261">
        <v>5.1989780564510096E-3</v>
      </c>
    </row>
    <row r="731" spans="1:16" x14ac:dyDescent="0.25">
      <c r="A731" s="259">
        <v>2030</v>
      </c>
      <c r="B731" s="259">
        <v>2021</v>
      </c>
      <c r="C731" s="260" t="str">
        <f t="shared" si="11"/>
        <v>2030_2021</v>
      </c>
      <c r="D731" s="261">
        <v>3.1023853517593559E-2</v>
      </c>
      <c r="E731" s="261">
        <v>3.7933693684174097E-2</v>
      </c>
      <c r="F731" s="261">
        <v>6.0191441313891501E-3</v>
      </c>
      <c r="G731" s="261">
        <v>4.6146154785618497E-3</v>
      </c>
      <c r="H731" s="261">
        <v>9.8735001117268503E-3</v>
      </c>
      <c r="I731" s="261">
        <v>1.94628005781773E-2</v>
      </c>
      <c r="J731" s="261">
        <v>7.9972312270200796E-4</v>
      </c>
      <c r="K731" s="261">
        <v>8.9929787775573297E-4</v>
      </c>
      <c r="L731" s="261">
        <v>2.0000005732018801E-3</v>
      </c>
      <c r="M731" s="261">
        <v>2.0000005732018801E-3</v>
      </c>
      <c r="N731" s="261">
        <v>1.5750004513964799E-2</v>
      </c>
      <c r="O731" s="261">
        <v>1.5750004513964799E-2</v>
      </c>
      <c r="P731" s="261">
        <v>8.3588305359179403E-4</v>
      </c>
    </row>
    <row r="732" spans="1:16" x14ac:dyDescent="0.25">
      <c r="A732" s="259">
        <v>2030</v>
      </c>
      <c r="B732" s="259">
        <v>2022</v>
      </c>
      <c r="C732" s="260" t="str">
        <f t="shared" si="11"/>
        <v>2030_2022</v>
      </c>
      <c r="D732" s="261">
        <v>2.9828440761906837E-2</v>
      </c>
      <c r="E732" s="261">
        <v>3.6446250208954686E-2</v>
      </c>
      <c r="F732" s="261">
        <v>5.7386591319119502E-3</v>
      </c>
      <c r="G732" s="261">
        <v>3.8298473761404599E-3</v>
      </c>
      <c r="H732" s="261">
        <v>9.4988625493687296E-3</v>
      </c>
      <c r="I732" s="261">
        <v>1.75566938806213E-2</v>
      </c>
      <c r="J732" s="261">
        <v>7.6837000440402098E-4</v>
      </c>
      <c r="K732" s="261">
        <v>8.9902928488622602E-4</v>
      </c>
      <c r="L732" s="261">
        <v>2.0000005732018801E-3</v>
      </c>
      <c r="M732" s="261">
        <v>2.0000005732018801E-3</v>
      </c>
      <c r="N732" s="261">
        <v>1.5750004513964799E-2</v>
      </c>
      <c r="O732" s="261">
        <v>1.5750004513964799E-2</v>
      </c>
      <c r="P732" s="261">
        <v>8.0311228641177399E-4</v>
      </c>
    </row>
    <row r="733" spans="1:16" x14ac:dyDescent="0.25">
      <c r="A733" s="259">
        <v>2030</v>
      </c>
      <c r="B733" s="259">
        <v>2023</v>
      </c>
      <c r="C733" s="260" t="str">
        <f t="shared" si="11"/>
        <v>2030_2023</v>
      </c>
      <c r="D733" s="261">
        <v>2.8635850112209312E-2</v>
      </c>
      <c r="E733" s="261">
        <v>3.4969765145588715E-2</v>
      </c>
      <c r="F733" s="261">
        <v>5.4437944536594798E-3</v>
      </c>
      <c r="G733" s="261">
        <v>3.2334528905162202E-3</v>
      </c>
      <c r="H733" s="261">
        <v>9.1037507045911605E-3</v>
      </c>
      <c r="I733" s="261">
        <v>1.6538895839628101E-2</v>
      </c>
      <c r="J733" s="261">
        <v>7.3523634071443096E-4</v>
      </c>
      <c r="K733" s="261">
        <v>8.9894724021844896E-4</v>
      </c>
      <c r="L733" s="261">
        <v>2.0000005732018801E-3</v>
      </c>
      <c r="M733" s="261">
        <v>2.0000005732018801E-3</v>
      </c>
      <c r="N733" s="261">
        <v>1.5750004513964799E-2</v>
      </c>
      <c r="O733" s="261">
        <v>1.5750004513964799E-2</v>
      </c>
      <c r="P733" s="261">
        <v>7.6848046547859598E-4</v>
      </c>
    </row>
    <row r="734" spans="1:16" x14ac:dyDescent="0.25">
      <c r="A734" s="259">
        <v>2030</v>
      </c>
      <c r="B734" s="259">
        <v>2024</v>
      </c>
      <c r="C734" s="260" t="str">
        <f t="shared" si="11"/>
        <v>2030_2024</v>
      </c>
      <c r="D734" s="261">
        <v>2.7444736666744369E-2</v>
      </c>
      <c r="E734" s="261">
        <v>3.3495264232033799E-2</v>
      </c>
      <c r="F734" s="261">
        <v>5.1346978459404701E-3</v>
      </c>
      <c r="G734" s="261">
        <v>2.70676174437219E-3</v>
      </c>
      <c r="H734" s="261">
        <v>8.6882434506747493E-3</v>
      </c>
      <c r="I734" s="261">
        <v>1.58571432270866E-2</v>
      </c>
      <c r="J734" s="261">
        <v>7.0032148136748402E-4</v>
      </c>
      <c r="K734" s="261">
        <v>8.9904538236812404E-4</v>
      </c>
      <c r="L734" s="261">
        <v>2.0000005732018801E-3</v>
      </c>
      <c r="M734" s="261">
        <v>2.0000005732018801E-3</v>
      </c>
      <c r="N734" s="261">
        <v>1.5750004513964799E-2</v>
      </c>
      <c r="O734" s="261">
        <v>1.5750004513964799E-2</v>
      </c>
      <c r="P734" s="261">
        <v>7.3198691112437301E-4</v>
      </c>
    </row>
    <row r="735" spans="1:16" x14ac:dyDescent="0.25">
      <c r="A735" s="259">
        <v>2030</v>
      </c>
      <c r="B735" s="259">
        <v>2025</v>
      </c>
      <c r="C735" s="260" t="str">
        <f t="shared" si="11"/>
        <v>2030_2025</v>
      </c>
      <c r="D735" s="261">
        <v>2.6256057414264952E-2</v>
      </c>
      <c r="E735" s="261">
        <v>3.2023247907458419E-2</v>
      </c>
      <c r="F735" s="261">
        <v>4.8111078281509101E-3</v>
      </c>
      <c r="G735" s="261">
        <v>2.3766672917715E-3</v>
      </c>
      <c r="H735" s="261">
        <v>8.2522296129511792E-3</v>
      </c>
      <c r="I735" s="261">
        <v>1.5792908140088501E-2</v>
      </c>
      <c r="J735" s="261">
        <v>6.6362196635106696E-4</v>
      </c>
      <c r="K735" s="261">
        <v>8.9937099505972096E-4</v>
      </c>
      <c r="L735" s="261">
        <v>2.0000005732018801E-3</v>
      </c>
      <c r="M735" s="261">
        <v>2.0000005732018801E-3</v>
      </c>
      <c r="N735" s="261">
        <v>1.5750004513964799E-2</v>
      </c>
      <c r="O735" s="261">
        <v>1.5750004513964799E-2</v>
      </c>
      <c r="P735" s="261">
        <v>6.9362800689060002E-4</v>
      </c>
    </row>
    <row r="736" spans="1:16" x14ac:dyDescent="0.25">
      <c r="A736" s="259">
        <v>2030</v>
      </c>
      <c r="B736" s="259">
        <v>2026</v>
      </c>
      <c r="C736" s="260" t="str">
        <f t="shared" si="11"/>
        <v>2030_2026</v>
      </c>
      <c r="D736" s="261">
        <v>2.6261269680365833E-2</v>
      </c>
      <c r="E736" s="261">
        <v>3.2012840620851912E-2</v>
      </c>
      <c r="F736" s="261">
        <v>4.4715865916079801E-3</v>
      </c>
      <c r="G736" s="261">
        <v>2.3171953925980602E-3</v>
      </c>
      <c r="H736" s="261">
        <v>7.7942691156236404E-3</v>
      </c>
      <c r="I736" s="261">
        <v>1.4876539737691199E-2</v>
      </c>
      <c r="J736" s="261">
        <v>6.2505088589809895E-4</v>
      </c>
      <c r="K736" s="261">
        <v>7.6811026902588199E-4</v>
      </c>
      <c r="L736" s="261">
        <v>2.0000005732018801E-3</v>
      </c>
      <c r="M736" s="261">
        <v>2.0000005732018801E-3</v>
      </c>
      <c r="N736" s="261">
        <v>1.5750004513964799E-2</v>
      </c>
      <c r="O736" s="261">
        <v>1.5750004513964799E-2</v>
      </c>
      <c r="P736" s="261">
        <v>6.53312913336184E-4</v>
      </c>
    </row>
    <row r="737" spans="1:16" x14ac:dyDescent="0.25">
      <c r="A737" s="259">
        <v>2030</v>
      </c>
      <c r="B737" s="259">
        <v>2027</v>
      </c>
      <c r="C737" s="260" t="str">
        <f t="shared" si="11"/>
        <v>2030_2027</v>
      </c>
      <c r="D737" s="261">
        <v>2.6271689098598332E-2</v>
      </c>
      <c r="E737" s="261">
        <v>3.2007207144545802E-2</v>
      </c>
      <c r="F737" s="261">
        <v>4.11980148468114E-3</v>
      </c>
      <c r="G737" s="261">
        <v>2.2550934726912001E-3</v>
      </c>
      <c r="H737" s="261">
        <v>7.3179131255080698E-3</v>
      </c>
      <c r="I737" s="261">
        <v>1.3984889528715501E-2</v>
      </c>
      <c r="J737" s="261">
        <v>5.8480100880978897E-4</v>
      </c>
      <c r="K737" s="261">
        <v>6.1513528924794802E-4</v>
      </c>
      <c r="L737" s="261">
        <v>2.0000005732018801E-3</v>
      </c>
      <c r="M737" s="261">
        <v>2.0000005732018801E-3</v>
      </c>
      <c r="N737" s="261">
        <v>1.5750004513964799E-2</v>
      </c>
      <c r="O737" s="261">
        <v>1.5750004513964799E-2</v>
      </c>
      <c r="P737" s="261">
        <v>6.1124311541212401E-4</v>
      </c>
    </row>
    <row r="738" spans="1:16" x14ac:dyDescent="0.25">
      <c r="A738" s="259">
        <v>2030</v>
      </c>
      <c r="B738" s="259">
        <v>2028</v>
      </c>
      <c r="C738" s="260" t="str">
        <f t="shared" si="11"/>
        <v>2030_2028</v>
      </c>
      <c r="D738" s="261">
        <v>2.6291020262729791E-2</v>
      </c>
      <c r="E738" s="261">
        <v>3.2008708894290583E-2</v>
      </c>
      <c r="F738" s="261">
        <v>3.7566793794179799E-3</v>
      </c>
      <c r="G738" s="261">
        <v>2.1907477038024198E-3</v>
      </c>
      <c r="H738" s="261">
        <v>6.82437603749253E-3</v>
      </c>
      <c r="I738" s="261">
        <v>1.3122202923765199E-2</v>
      </c>
      <c r="J738" s="261">
        <v>5.4293256463717695E-4</v>
      </c>
      <c r="K738" s="261">
        <v>4.8427837263178701E-4</v>
      </c>
      <c r="L738" s="261">
        <v>2.0000005732018801E-3</v>
      </c>
      <c r="M738" s="261">
        <v>2.0000005732018801E-3</v>
      </c>
      <c r="N738" s="261">
        <v>1.5750004513964799E-2</v>
      </c>
      <c r="O738" s="261">
        <v>1.5750004513964799E-2</v>
      </c>
      <c r="P738" s="261">
        <v>5.67481565982496E-4</v>
      </c>
    </row>
    <row r="739" spans="1:16" x14ac:dyDescent="0.25">
      <c r="A739" s="259">
        <v>2030</v>
      </c>
      <c r="B739" s="259">
        <v>2029</v>
      </c>
      <c r="C739" s="260" t="str">
        <f t="shared" si="11"/>
        <v>2030_2029</v>
      </c>
      <c r="D739" s="261">
        <v>2.6306259898311358E-2</v>
      </c>
      <c r="E739" s="261">
        <v>3.2007035673836323E-2</v>
      </c>
      <c r="F739" s="261">
        <v>3.37059261246862E-3</v>
      </c>
      <c r="G739" s="261">
        <v>2.1209785581840601E-3</v>
      </c>
      <c r="H739" s="261">
        <v>6.3033700363709496E-3</v>
      </c>
      <c r="I739" s="261">
        <v>1.22916823076911E-2</v>
      </c>
      <c r="J739" s="261">
        <v>4.9891194559428895E-4</v>
      </c>
      <c r="K739" s="261">
        <v>4.8502097929856202E-4</v>
      </c>
      <c r="L739" s="261">
        <v>2.0000005732018801E-3</v>
      </c>
      <c r="M739" s="261">
        <v>2.0000005732018801E-3</v>
      </c>
      <c r="N739" s="261">
        <v>1.5750004513964799E-2</v>
      </c>
      <c r="O739" s="261">
        <v>1.5750004513964799E-2</v>
      </c>
      <c r="P739" s="261">
        <v>5.2147052988509295E-4</v>
      </c>
    </row>
    <row r="740" spans="1:16" x14ac:dyDescent="0.25">
      <c r="A740" s="259">
        <v>2030</v>
      </c>
      <c r="B740" s="259">
        <v>2030</v>
      </c>
      <c r="C740" s="260" t="str">
        <f t="shared" si="11"/>
        <v>2030_2030</v>
      </c>
      <c r="D740" s="261">
        <v>2.6355984736293546E-2</v>
      </c>
      <c r="E740" s="261">
        <v>3.2026915250742215E-2</v>
      </c>
      <c r="F740" s="261">
        <v>2.9832613670277199E-3</v>
      </c>
      <c r="G740" s="261">
        <v>2.0524596141881998E-3</v>
      </c>
      <c r="H740" s="261">
        <v>5.7766137986070398E-3</v>
      </c>
      <c r="I740" s="261">
        <v>1.14967696220784E-2</v>
      </c>
      <c r="J740" s="261">
        <v>4.5388621089982698E-4</v>
      </c>
      <c r="K740" s="261">
        <v>4.8736791327643299E-4</v>
      </c>
      <c r="L740" s="261">
        <v>2.0000005732018801E-3</v>
      </c>
      <c r="M740" s="261">
        <v>2.0000005732018801E-3</v>
      </c>
      <c r="N740" s="261">
        <v>1.5750004513964799E-2</v>
      </c>
      <c r="O740" s="261">
        <v>1.5750004513964799E-2</v>
      </c>
      <c r="P740" s="261">
        <v>4.7440893126648602E-4</v>
      </c>
    </row>
    <row r="741" spans="1:16" x14ac:dyDescent="0.25">
      <c r="A741" s="259">
        <v>2031</v>
      </c>
      <c r="B741" s="259">
        <v>1987</v>
      </c>
      <c r="C741" s="260" t="str">
        <f t="shared" si="11"/>
        <v>2031_1987</v>
      </c>
      <c r="D741" s="261">
        <v>5.1595839261991926E-2</v>
      </c>
      <c r="E741" s="261">
        <v>7.0869897520505362E-2</v>
      </c>
      <c r="F741" s="261">
        <v>0.34244249945997302</v>
      </c>
      <c r="G741" s="261">
        <v>0.53632019115743501</v>
      </c>
      <c r="H741" s="261">
        <v>1.2781455648540401</v>
      </c>
      <c r="I741" s="261">
        <v>1.98470725868819</v>
      </c>
      <c r="J741" s="261">
        <v>0.212289731372586</v>
      </c>
      <c r="K741" s="261">
        <v>1.86927539464068E-2</v>
      </c>
      <c r="L741" s="261">
        <v>2.0000005732018801E-3</v>
      </c>
      <c r="M741" s="261">
        <v>2.0000005732018801E-3</v>
      </c>
      <c r="N741" s="261">
        <v>1.5750004513964799E-2</v>
      </c>
      <c r="O741" s="261">
        <v>1.5750004513964799E-2</v>
      </c>
      <c r="P741" s="261">
        <v>0.22188853100352299</v>
      </c>
    </row>
    <row r="742" spans="1:16" x14ac:dyDescent="0.25">
      <c r="A742" s="259">
        <v>2031</v>
      </c>
      <c r="B742" s="259">
        <v>1988</v>
      </c>
      <c r="C742" s="260" t="str">
        <f t="shared" si="11"/>
        <v>2031_1988</v>
      </c>
      <c r="D742" s="261">
        <v>5.2351119545092292E-2</v>
      </c>
      <c r="E742" s="261">
        <v>7.091496715559642E-2</v>
      </c>
      <c r="F742" s="261">
        <v>0.35083359104554102</v>
      </c>
      <c r="G742" s="261">
        <v>0.53258126228452496</v>
      </c>
      <c r="H742" s="261">
        <v>1.2637037247019201</v>
      </c>
      <c r="I742" s="261">
        <v>2.0030995763745998</v>
      </c>
      <c r="J742" s="261">
        <v>0.21749160491758099</v>
      </c>
      <c r="K742" s="261">
        <v>1.8546582294650601E-2</v>
      </c>
      <c r="L742" s="261">
        <v>2.0000005732018801E-3</v>
      </c>
      <c r="M742" s="261">
        <v>2.0000005732018801E-3</v>
      </c>
      <c r="N742" s="261">
        <v>1.5750004513964799E-2</v>
      </c>
      <c r="O742" s="261">
        <v>1.5750004513964799E-2</v>
      </c>
      <c r="P742" s="261">
        <v>0.227325610187251</v>
      </c>
    </row>
    <row r="743" spans="1:16" x14ac:dyDescent="0.25">
      <c r="A743" s="259">
        <v>2031</v>
      </c>
      <c r="B743" s="259">
        <v>1989</v>
      </c>
      <c r="C743" s="260" t="str">
        <f t="shared" si="11"/>
        <v>2031_1989</v>
      </c>
      <c r="D743" s="261">
        <v>5.1048370927915088E-2</v>
      </c>
      <c r="E743" s="261">
        <v>7.1061810616320623E-2</v>
      </c>
      <c r="F743" s="261">
        <v>0.33712506025369399</v>
      </c>
      <c r="G743" s="261">
        <v>0.53823910500376904</v>
      </c>
      <c r="H743" s="261">
        <v>1.2930266236294601</v>
      </c>
      <c r="I743" s="261">
        <v>2.0230791291450698</v>
      </c>
      <c r="J743" s="261">
        <v>0.20899330133697</v>
      </c>
      <c r="K743" s="261">
        <v>1.8491069656543201E-2</v>
      </c>
      <c r="L743" s="261">
        <v>2.0000005732018801E-3</v>
      </c>
      <c r="M743" s="261">
        <v>2.0000005732018801E-3</v>
      </c>
      <c r="N743" s="261">
        <v>1.5750004513964799E-2</v>
      </c>
      <c r="O743" s="261">
        <v>1.5750004513964799E-2</v>
      </c>
      <c r="P743" s="261">
        <v>0.21844305102938799</v>
      </c>
    </row>
    <row r="744" spans="1:16" x14ac:dyDescent="0.25">
      <c r="A744" s="259">
        <v>2031</v>
      </c>
      <c r="B744" s="259">
        <v>1990</v>
      </c>
      <c r="C744" s="260" t="str">
        <f t="shared" si="11"/>
        <v>2031_1990</v>
      </c>
      <c r="D744" s="261">
        <v>5.2156252669105931E-2</v>
      </c>
      <c r="E744" s="261">
        <v>7.0926063579044282E-2</v>
      </c>
      <c r="F744" s="261">
        <v>0.34741984121367803</v>
      </c>
      <c r="G744" s="261">
        <v>0.53307913611176205</v>
      </c>
      <c r="H744" s="261">
        <v>1.2800857111672399</v>
      </c>
      <c r="I744" s="261">
        <v>1.98711679013111</v>
      </c>
      <c r="J744" s="261">
        <v>0.215375325437311</v>
      </c>
      <c r="K744" s="261">
        <v>1.8526822419886901E-2</v>
      </c>
      <c r="L744" s="261">
        <v>2.0000005732018801E-3</v>
      </c>
      <c r="M744" s="261">
        <v>2.0000005732018801E-3</v>
      </c>
      <c r="N744" s="261">
        <v>1.5750004513964799E-2</v>
      </c>
      <c r="O744" s="261">
        <v>1.5750004513964799E-2</v>
      </c>
      <c r="P744" s="261">
        <v>0.22511364193973399</v>
      </c>
    </row>
    <row r="745" spans="1:16" x14ac:dyDescent="0.25">
      <c r="A745" s="259">
        <v>2031</v>
      </c>
      <c r="B745" s="259">
        <v>1991</v>
      </c>
      <c r="C745" s="260" t="str">
        <f t="shared" si="11"/>
        <v>2031_1991</v>
      </c>
      <c r="D745" s="261">
        <v>5.1325152584155473E-2</v>
      </c>
      <c r="E745" s="261">
        <v>7.0877443849717697E-2</v>
      </c>
      <c r="F745" s="261">
        <v>0.33970747083979902</v>
      </c>
      <c r="G745" s="261">
        <v>0.53155792199119301</v>
      </c>
      <c r="H745" s="261">
        <v>1.30096303182368</v>
      </c>
      <c r="I745" s="261">
        <v>1.9913275086690301</v>
      </c>
      <c r="J745" s="261">
        <v>0.210594210250094</v>
      </c>
      <c r="K745" s="261">
        <v>1.03372831469218E-2</v>
      </c>
      <c r="L745" s="261">
        <v>2.0000005732018801E-3</v>
      </c>
      <c r="M745" s="261">
        <v>2.0000005732018801E-3</v>
      </c>
      <c r="N745" s="261">
        <v>1.5750004513964799E-2</v>
      </c>
      <c r="O745" s="261">
        <v>1.5750004513964799E-2</v>
      </c>
      <c r="P745" s="261">
        <v>0.220116345939636</v>
      </c>
    </row>
    <row r="746" spans="1:16" x14ac:dyDescent="0.25">
      <c r="A746" s="259">
        <v>2031</v>
      </c>
      <c r="B746" s="259">
        <v>1992</v>
      </c>
      <c r="C746" s="260" t="str">
        <f t="shared" si="11"/>
        <v>2031_1992</v>
      </c>
      <c r="D746" s="261">
        <v>5.0900329052195457E-2</v>
      </c>
      <c r="E746" s="261">
        <v>7.0847309531220135E-2</v>
      </c>
      <c r="F746" s="261">
        <v>0.336310014218895</v>
      </c>
      <c r="G746" s="261">
        <v>0.53321499231624003</v>
      </c>
      <c r="H746" s="261">
        <v>1.3032327421284899</v>
      </c>
      <c r="I746" s="261">
        <v>1.9788336377669</v>
      </c>
      <c r="J746" s="261">
        <v>0.208488031389295</v>
      </c>
      <c r="K746" s="261">
        <v>1.03605661491818E-2</v>
      </c>
      <c r="L746" s="261">
        <v>2.0000005732018801E-3</v>
      </c>
      <c r="M746" s="261">
        <v>2.0000005732018801E-3</v>
      </c>
      <c r="N746" s="261">
        <v>1.5750004513964799E-2</v>
      </c>
      <c r="O746" s="261">
        <v>1.5750004513964799E-2</v>
      </c>
      <c r="P746" s="261">
        <v>0.217914935016782</v>
      </c>
    </row>
    <row r="747" spans="1:16" x14ac:dyDescent="0.25">
      <c r="A747" s="259">
        <v>2031</v>
      </c>
      <c r="B747" s="259">
        <v>1993</v>
      </c>
      <c r="C747" s="260" t="str">
        <f t="shared" si="11"/>
        <v>2031_1993</v>
      </c>
      <c r="D747" s="261">
        <v>4.6828650571821007E-2</v>
      </c>
      <c r="E747" s="261">
        <v>6.1042741332327073E-2</v>
      </c>
      <c r="F747" s="261">
        <v>8.9497854982524494E-2</v>
      </c>
      <c r="G747" s="261">
        <v>0.54038059477965406</v>
      </c>
      <c r="H747" s="261">
        <v>1.719206096447</v>
      </c>
      <c r="I747" s="261">
        <v>1.9556838964705601</v>
      </c>
      <c r="J747" s="261">
        <v>5.2422837051287197E-2</v>
      </c>
      <c r="K747" s="261">
        <v>1.04955142626384E-2</v>
      </c>
      <c r="L747" s="261">
        <v>2.0000005732018801E-3</v>
      </c>
      <c r="M747" s="261">
        <v>2.0000005732018801E-3</v>
      </c>
      <c r="N747" s="261">
        <v>1.5750004513964799E-2</v>
      </c>
      <c r="O747" s="261">
        <v>1.5750004513964799E-2</v>
      </c>
      <c r="P747" s="261">
        <v>5.47931651198523E-2</v>
      </c>
    </row>
    <row r="748" spans="1:16" x14ac:dyDescent="0.25">
      <c r="A748" s="259">
        <v>2031</v>
      </c>
      <c r="B748" s="259">
        <v>1994</v>
      </c>
      <c r="C748" s="260" t="str">
        <f t="shared" si="11"/>
        <v>2031_1994</v>
      </c>
      <c r="D748" s="261">
        <v>4.6405006300389059E-2</v>
      </c>
      <c r="E748" s="261">
        <v>6.0976490230087027E-2</v>
      </c>
      <c r="F748" s="261">
        <v>8.8240418992951694E-2</v>
      </c>
      <c r="G748" s="261">
        <v>0.54062325574722203</v>
      </c>
      <c r="H748" s="261">
        <v>1.7197422001129901</v>
      </c>
      <c r="I748" s="261">
        <v>1.9460747317014899</v>
      </c>
      <c r="J748" s="261">
        <v>5.1686301387983698E-2</v>
      </c>
      <c r="K748" s="261">
        <v>1.04902378291845E-2</v>
      </c>
      <c r="L748" s="261">
        <v>2.0000005732018801E-3</v>
      </c>
      <c r="M748" s="261">
        <v>2.0000005732018801E-3</v>
      </c>
      <c r="N748" s="261">
        <v>1.5750004513964799E-2</v>
      </c>
      <c r="O748" s="261">
        <v>1.5750004513964799E-2</v>
      </c>
      <c r="P748" s="261">
        <v>5.4023326582182798E-2</v>
      </c>
    </row>
    <row r="749" spans="1:16" x14ac:dyDescent="0.25">
      <c r="A749" s="259">
        <v>2031</v>
      </c>
      <c r="B749" s="259">
        <v>1995</v>
      </c>
      <c r="C749" s="260" t="str">
        <f t="shared" si="11"/>
        <v>2031_1995</v>
      </c>
      <c r="D749" s="261">
        <v>4.6642725057241236E-2</v>
      </c>
      <c r="E749" s="261">
        <v>6.023581283318255E-2</v>
      </c>
      <c r="F749" s="261">
        <v>8.8932815037068305E-2</v>
      </c>
      <c r="G749" s="261">
        <v>0.44569506320847802</v>
      </c>
      <c r="H749" s="261">
        <v>1.7131926229693899</v>
      </c>
      <c r="I749" s="261">
        <v>1.6738902190984299</v>
      </c>
      <c r="J749" s="261">
        <v>5.2091868258863097E-2</v>
      </c>
      <c r="K749" s="261">
        <v>1.04959203673577E-2</v>
      </c>
      <c r="L749" s="261">
        <v>2.0000005732018801E-3</v>
      </c>
      <c r="M749" s="261">
        <v>2.0000005732018801E-3</v>
      </c>
      <c r="N749" s="261">
        <v>1.5750004513964799E-2</v>
      </c>
      <c r="O749" s="261">
        <v>1.5750004513964799E-2</v>
      </c>
      <c r="P749" s="261">
        <v>5.4447231387287E-2</v>
      </c>
    </row>
    <row r="750" spans="1:16" x14ac:dyDescent="0.25">
      <c r="A750" s="259">
        <v>2031</v>
      </c>
      <c r="B750" s="259">
        <v>1996</v>
      </c>
      <c r="C750" s="260" t="str">
        <f t="shared" si="11"/>
        <v>2031_1996</v>
      </c>
      <c r="D750" s="261">
        <v>4.6247782587501868E-2</v>
      </c>
      <c r="E750" s="261">
        <v>5.9152894385558277E-2</v>
      </c>
      <c r="F750" s="261">
        <v>8.7793209236512501E-2</v>
      </c>
      <c r="G750" s="261">
        <v>0.17753902961173501</v>
      </c>
      <c r="H750" s="261">
        <v>1.72019089022173</v>
      </c>
      <c r="I750" s="261">
        <v>1.2189659884883901</v>
      </c>
      <c r="J750" s="261">
        <v>5.1424350929013103E-2</v>
      </c>
      <c r="K750" s="261">
        <v>2.9940103597333998E-3</v>
      </c>
      <c r="L750" s="261">
        <v>2.0000005732018801E-3</v>
      </c>
      <c r="M750" s="261">
        <v>2.0000005732018801E-3</v>
      </c>
      <c r="N750" s="261">
        <v>1.5750004513964799E-2</v>
      </c>
      <c r="O750" s="261">
        <v>1.5750004513964799E-2</v>
      </c>
      <c r="P750" s="261">
        <v>5.3749531885845497E-2</v>
      </c>
    </row>
    <row r="751" spans="1:16" x14ac:dyDescent="0.25">
      <c r="A751" s="259">
        <v>2031</v>
      </c>
      <c r="B751" s="259">
        <v>1997</v>
      </c>
      <c r="C751" s="260" t="str">
        <f t="shared" si="11"/>
        <v>2031_1997</v>
      </c>
      <c r="D751" s="261">
        <v>4.6570880384015155E-2</v>
      </c>
      <c r="E751" s="261">
        <v>5.9122029310839375E-2</v>
      </c>
      <c r="F751" s="261">
        <v>8.8812727187611198E-2</v>
      </c>
      <c r="G751" s="261">
        <v>0.17724054259014599</v>
      </c>
      <c r="H751" s="261">
        <v>1.7129697760152101</v>
      </c>
      <c r="I751" s="261">
        <v>1.2186873921560699</v>
      </c>
      <c r="J751" s="261">
        <v>5.2021527514214398E-2</v>
      </c>
      <c r="K751" s="261">
        <v>2.99845478960247E-3</v>
      </c>
      <c r="L751" s="261">
        <v>2.0000005732018801E-3</v>
      </c>
      <c r="M751" s="261">
        <v>2.0000005732018801E-3</v>
      </c>
      <c r="N751" s="261">
        <v>1.5750004513964799E-2</v>
      </c>
      <c r="O751" s="261">
        <v>1.5750004513964799E-2</v>
      </c>
      <c r="P751" s="261">
        <v>5.4373710146297702E-2</v>
      </c>
    </row>
    <row r="752" spans="1:16" x14ac:dyDescent="0.25">
      <c r="A752" s="259">
        <v>2031</v>
      </c>
      <c r="B752" s="259">
        <v>1998</v>
      </c>
      <c r="C752" s="260" t="str">
        <f t="shared" si="11"/>
        <v>2031_1998</v>
      </c>
      <c r="D752" s="261">
        <v>4.608977473977182E-2</v>
      </c>
      <c r="E752" s="261">
        <v>5.9043580969584272E-2</v>
      </c>
      <c r="F752" s="261">
        <v>8.7709429527713795E-2</v>
      </c>
      <c r="G752" s="261">
        <v>0.15517250508522201</v>
      </c>
      <c r="H752" s="261">
        <v>1.7190602257446701</v>
      </c>
      <c r="I752" s="261">
        <v>1.0216449702347401</v>
      </c>
      <c r="J752" s="261">
        <v>5.13752774621304E-2</v>
      </c>
      <c r="K752" s="261">
        <v>3.01218908410247E-3</v>
      </c>
      <c r="L752" s="261">
        <v>2.0000005732018801E-3</v>
      </c>
      <c r="M752" s="261">
        <v>2.0000005732018801E-3</v>
      </c>
      <c r="N752" s="261">
        <v>1.5750004513964799E-2</v>
      </c>
      <c r="O752" s="261">
        <v>1.5750004513964799E-2</v>
      </c>
      <c r="P752" s="261">
        <v>5.36982395345506E-2</v>
      </c>
    </row>
    <row r="753" spans="1:16" x14ac:dyDescent="0.25">
      <c r="A753" s="259">
        <v>2031</v>
      </c>
      <c r="B753" s="259">
        <v>1999</v>
      </c>
      <c r="C753" s="260" t="str">
        <f t="shared" si="11"/>
        <v>2031_1999</v>
      </c>
      <c r="D753" s="261">
        <v>4.6810850491805812E-2</v>
      </c>
      <c r="E753" s="261">
        <v>5.8952839878869588E-2</v>
      </c>
      <c r="F753" s="261">
        <v>8.97725807804233E-2</v>
      </c>
      <c r="G753" s="261">
        <v>0.13664951050667201</v>
      </c>
      <c r="H753" s="261">
        <v>1.7043738847272401</v>
      </c>
      <c r="I753" s="261">
        <v>0.84046564586017203</v>
      </c>
      <c r="J753" s="261">
        <v>5.2583756055880698E-2</v>
      </c>
      <c r="K753" s="261">
        <v>3.02819085883026E-3</v>
      </c>
      <c r="L753" s="261">
        <v>2.0000005732018801E-3</v>
      </c>
      <c r="M753" s="261">
        <v>2.0000005732018801E-3</v>
      </c>
      <c r="N753" s="261">
        <v>1.5750004513964799E-2</v>
      </c>
      <c r="O753" s="261">
        <v>1.5750004513964799E-2</v>
      </c>
      <c r="P753" s="261">
        <v>5.4961360167765899E-2</v>
      </c>
    </row>
    <row r="754" spans="1:16" x14ac:dyDescent="0.25">
      <c r="A754" s="259">
        <v>2031</v>
      </c>
      <c r="B754" s="259">
        <v>2000</v>
      </c>
      <c r="C754" s="260" t="str">
        <f t="shared" si="11"/>
        <v>2031_2000</v>
      </c>
      <c r="D754" s="261">
        <v>4.6231375817856038E-2</v>
      </c>
      <c r="E754" s="261">
        <v>6.5756057094605802E-2</v>
      </c>
      <c r="F754" s="261">
        <v>8.7993007449527302E-2</v>
      </c>
      <c r="G754" s="261">
        <v>0.117882412764378</v>
      </c>
      <c r="H754" s="261">
        <v>1.71435422764816</v>
      </c>
      <c r="I754" s="261">
        <v>0.66149579960006499</v>
      </c>
      <c r="J754" s="261">
        <v>5.1541381545736301E-2</v>
      </c>
      <c r="K754" s="261">
        <v>3.0362926328283001E-3</v>
      </c>
      <c r="L754" s="261">
        <v>2.0000005732018801E-3</v>
      </c>
      <c r="M754" s="261">
        <v>2.0000005732018801E-3</v>
      </c>
      <c r="N754" s="261">
        <v>1.5750004513964799E-2</v>
      </c>
      <c r="O754" s="261">
        <v>1.5750004513964799E-2</v>
      </c>
      <c r="P754" s="261">
        <v>5.3871854107741299E-2</v>
      </c>
    </row>
    <row r="755" spans="1:16" x14ac:dyDescent="0.25">
      <c r="A755" s="259">
        <v>2031</v>
      </c>
      <c r="B755" s="259">
        <v>2001</v>
      </c>
      <c r="C755" s="260" t="str">
        <f t="shared" si="11"/>
        <v>2031_2001</v>
      </c>
      <c r="D755" s="261">
        <v>4.6431124952872882E-2</v>
      </c>
      <c r="E755" s="261">
        <v>6.567648538347215E-2</v>
      </c>
      <c r="F755" s="261">
        <v>8.8522147594037703E-2</v>
      </c>
      <c r="G755" s="261">
        <v>9.8889216236720298E-2</v>
      </c>
      <c r="H755" s="261">
        <v>1.71693512052542</v>
      </c>
      <c r="I755" s="261">
        <v>0.488725771050048</v>
      </c>
      <c r="J755" s="261">
        <v>5.1851322242956202E-2</v>
      </c>
      <c r="K755" s="261">
        <v>3.0427818900186599E-3</v>
      </c>
      <c r="L755" s="261">
        <v>2.0000005732018801E-3</v>
      </c>
      <c r="M755" s="261">
        <v>2.0000005732018801E-3</v>
      </c>
      <c r="N755" s="261">
        <v>1.5750004513964799E-2</v>
      </c>
      <c r="O755" s="261">
        <v>1.5750004513964799E-2</v>
      </c>
      <c r="P755" s="261">
        <v>5.4195808947947899E-2</v>
      </c>
    </row>
    <row r="756" spans="1:16" x14ac:dyDescent="0.25">
      <c r="A756" s="259">
        <v>2031</v>
      </c>
      <c r="B756" s="259">
        <v>2002</v>
      </c>
      <c r="C756" s="260" t="str">
        <f t="shared" si="11"/>
        <v>2031_2002</v>
      </c>
      <c r="D756" s="261">
        <v>4.6168453467755104E-2</v>
      </c>
      <c r="E756" s="261">
        <v>6.5631551646664121E-2</v>
      </c>
      <c r="F756" s="261">
        <v>8.7649669216773196E-2</v>
      </c>
      <c r="G756" s="261">
        <v>9.6153744904779001E-2</v>
      </c>
      <c r="H756" s="261">
        <v>1.7137872755203201</v>
      </c>
      <c r="I756" s="261">
        <v>0.47616721904917098</v>
      </c>
      <c r="J756" s="261">
        <v>5.1340273214898001E-2</v>
      </c>
      <c r="K756" s="261">
        <v>3.0493580789908402E-3</v>
      </c>
      <c r="L756" s="261">
        <v>2.0000005732018801E-3</v>
      </c>
      <c r="M756" s="261">
        <v>2.0000005732018801E-3</v>
      </c>
      <c r="N756" s="261">
        <v>1.5750004513964799E-2</v>
      </c>
      <c r="O756" s="261">
        <v>1.5750004513964799E-2</v>
      </c>
      <c r="P756" s="261">
        <v>5.3661652550587399E-2</v>
      </c>
    </row>
    <row r="757" spans="1:16" x14ac:dyDescent="0.25">
      <c r="A757" s="259">
        <v>2031</v>
      </c>
      <c r="B757" s="259">
        <v>2003</v>
      </c>
      <c r="C757" s="260" t="str">
        <f t="shared" si="11"/>
        <v>2031_2003</v>
      </c>
      <c r="D757" s="261">
        <v>4.640371986260667E-2</v>
      </c>
      <c r="E757" s="261">
        <v>6.5628181353202877E-2</v>
      </c>
      <c r="F757" s="261">
        <v>8.8335930818507505E-2</v>
      </c>
      <c r="G757" s="261">
        <v>7.8713776967606106E-2</v>
      </c>
      <c r="H757" s="261">
        <v>1.7146964401101401</v>
      </c>
      <c r="I757" s="261">
        <v>0.40283259784609499</v>
      </c>
      <c r="J757" s="261">
        <v>5.1742246872582803E-2</v>
      </c>
      <c r="K757" s="261">
        <v>3.0525256215303098E-3</v>
      </c>
      <c r="L757" s="261">
        <v>2.0000005732018801E-3</v>
      </c>
      <c r="M757" s="261">
        <v>2.0000005732018801E-3</v>
      </c>
      <c r="N757" s="261">
        <v>1.5750004513964799E-2</v>
      </c>
      <c r="O757" s="261">
        <v>1.5750004513964799E-2</v>
      </c>
      <c r="P757" s="261">
        <v>5.4081801673341097E-2</v>
      </c>
    </row>
    <row r="758" spans="1:16" x14ac:dyDescent="0.25">
      <c r="A758" s="259">
        <v>2031</v>
      </c>
      <c r="B758" s="259">
        <v>2004</v>
      </c>
      <c r="C758" s="260" t="str">
        <f t="shared" si="11"/>
        <v>2031_2004</v>
      </c>
      <c r="D758" s="261">
        <v>5.334889544058799E-2</v>
      </c>
      <c r="E758" s="261">
        <v>6.6666280855135596E-2</v>
      </c>
      <c r="F758" s="261">
        <v>8.8503197902571995E-2</v>
      </c>
      <c r="G758" s="261">
        <v>1.84959188398711E-2</v>
      </c>
      <c r="H758" s="261">
        <v>1.7148299994134999</v>
      </c>
      <c r="I758" s="261">
        <v>9.2917101887314099E-2</v>
      </c>
      <c r="J758" s="261">
        <v>5.1840222573717502E-2</v>
      </c>
      <c r="K758" s="261">
        <v>2.0303016941871101E-4</v>
      </c>
      <c r="L758" s="261">
        <v>2.0000005732018801E-3</v>
      </c>
      <c r="M758" s="261">
        <v>2.0000005732018801E-3</v>
      </c>
      <c r="N758" s="261">
        <v>1.5750004513964799E-2</v>
      </c>
      <c r="O758" s="261">
        <v>1.5750004513964799E-2</v>
      </c>
      <c r="P758" s="261">
        <v>5.4184207400920302E-2</v>
      </c>
    </row>
    <row r="759" spans="1:16" x14ac:dyDescent="0.25">
      <c r="A759" s="259">
        <v>2031</v>
      </c>
      <c r="B759" s="259">
        <v>2005</v>
      </c>
      <c r="C759" s="260" t="str">
        <f t="shared" si="11"/>
        <v>2031_2005</v>
      </c>
      <c r="D759" s="261">
        <v>5.215060177409802E-2</v>
      </c>
      <c r="E759" s="261">
        <v>6.5000104766817404E-2</v>
      </c>
      <c r="F759" s="261">
        <v>8.86657404898092E-2</v>
      </c>
      <c r="G759" s="261">
        <v>1.5864690545573001E-2</v>
      </c>
      <c r="H759" s="261">
        <v>1.7120053377281499</v>
      </c>
      <c r="I759" s="261">
        <v>7.8030032859389503E-2</v>
      </c>
      <c r="J759" s="261">
        <v>5.1935430928893099E-2</v>
      </c>
      <c r="K759" s="261">
        <v>2.0189916225322901E-4</v>
      </c>
      <c r="L759" s="261">
        <v>2.0000005732018801E-3</v>
      </c>
      <c r="M759" s="261">
        <v>2.0000005732018801E-3</v>
      </c>
      <c r="N759" s="261">
        <v>1.5750004513964799E-2</v>
      </c>
      <c r="O759" s="261">
        <v>1.5750004513964799E-2</v>
      </c>
      <c r="P759" s="261">
        <v>5.4283720655436102E-2</v>
      </c>
    </row>
    <row r="760" spans="1:16" x14ac:dyDescent="0.25">
      <c r="A760" s="259">
        <v>2031</v>
      </c>
      <c r="B760" s="259">
        <v>2006</v>
      </c>
      <c r="C760" s="260" t="str">
        <f t="shared" si="11"/>
        <v>2031_2006</v>
      </c>
      <c r="D760" s="261">
        <v>5.1018529735419656E-2</v>
      </c>
      <c r="E760" s="261">
        <v>6.261763300857652E-2</v>
      </c>
      <c r="F760" s="261">
        <v>8.8293061773075401E-2</v>
      </c>
      <c r="G760" s="261">
        <v>3.6934304799666E-3</v>
      </c>
      <c r="H760" s="261">
        <v>1.7152642050022899</v>
      </c>
      <c r="I760" s="261">
        <v>1.6626374681962298E-2</v>
      </c>
      <c r="J760" s="261">
        <v>5.1717136583809303E-2</v>
      </c>
      <c r="K760" s="261">
        <v>2.0256832185432E-4</v>
      </c>
      <c r="L760" s="261">
        <v>2.0000005732018801E-3</v>
      </c>
      <c r="M760" s="261">
        <v>2.0000005732018801E-3</v>
      </c>
      <c r="N760" s="261">
        <v>1.5750004513964799E-2</v>
      </c>
      <c r="O760" s="261">
        <v>1.5750004513964799E-2</v>
      </c>
      <c r="P760" s="261">
        <v>5.40555560087344E-2</v>
      </c>
    </row>
    <row r="761" spans="1:16" x14ac:dyDescent="0.25">
      <c r="A761" s="259">
        <v>2031</v>
      </c>
      <c r="B761" s="259">
        <v>2007</v>
      </c>
      <c r="C761" s="260" t="str">
        <f t="shared" si="11"/>
        <v>2031_2007</v>
      </c>
      <c r="D761" s="261">
        <v>5.0386806087981989E-2</v>
      </c>
      <c r="E761" s="261">
        <v>6.268718966581964E-2</v>
      </c>
      <c r="F761" s="261">
        <v>1.8215544005727901E-2</v>
      </c>
      <c r="G761" s="261">
        <v>7.6794005025767201E-3</v>
      </c>
      <c r="H761" s="261">
        <v>3.5977059319590603E-2</v>
      </c>
      <c r="I761" s="261">
        <v>3.29613178088278E-2</v>
      </c>
      <c r="J761" s="261">
        <v>6.1202914239762898E-3</v>
      </c>
      <c r="K761" s="261">
        <v>2.0169562292452999E-4</v>
      </c>
      <c r="L761" s="261">
        <v>2.0000005732018801E-3</v>
      </c>
      <c r="M761" s="261">
        <v>2.0000005732018801E-3</v>
      </c>
      <c r="N761" s="261">
        <v>1.5750004513964799E-2</v>
      </c>
      <c r="O761" s="261">
        <v>1.5750004513964799E-2</v>
      </c>
      <c r="P761" s="261">
        <v>6.3970238437775304E-3</v>
      </c>
    </row>
    <row r="762" spans="1:16" x14ac:dyDescent="0.25">
      <c r="A762" s="259">
        <v>2031</v>
      </c>
      <c r="B762" s="259">
        <v>2008</v>
      </c>
      <c r="C762" s="260" t="str">
        <f t="shared" si="11"/>
        <v>2031_2008</v>
      </c>
      <c r="D762" s="261">
        <v>4.8870379484613431E-2</v>
      </c>
      <c r="E762" s="261">
        <v>6.0852104754045969E-2</v>
      </c>
      <c r="F762" s="261">
        <v>1.8289304793823801E-2</v>
      </c>
      <c r="G762" s="261">
        <v>7.8207680399339802E-3</v>
      </c>
      <c r="H762" s="261">
        <v>3.6033210841293198E-2</v>
      </c>
      <c r="I762" s="261">
        <v>3.2411782075699197E-2</v>
      </c>
      <c r="J762" s="261">
        <v>6.11502872642817E-3</v>
      </c>
      <c r="K762" s="261">
        <v>2.3002200831466401E-4</v>
      </c>
      <c r="L762" s="261">
        <v>2.0000005732018801E-3</v>
      </c>
      <c r="M762" s="261">
        <v>2.0000005732018801E-3</v>
      </c>
      <c r="N762" s="261">
        <v>1.5750004513964799E-2</v>
      </c>
      <c r="O762" s="261">
        <v>1.5750004513964799E-2</v>
      </c>
      <c r="P762" s="261">
        <v>6.3915231903991596E-3</v>
      </c>
    </row>
    <row r="763" spans="1:16" x14ac:dyDescent="0.25">
      <c r="A763" s="259">
        <v>2031</v>
      </c>
      <c r="B763" s="259">
        <v>2009</v>
      </c>
      <c r="C763" s="260" t="str">
        <f t="shared" si="11"/>
        <v>2031_2009</v>
      </c>
      <c r="D763" s="261">
        <v>4.6470036996232388E-2</v>
      </c>
      <c r="E763" s="261">
        <v>5.7388650517208054E-2</v>
      </c>
      <c r="F763" s="261">
        <v>1.8951437149478601E-2</v>
      </c>
      <c r="G763" s="261">
        <v>8.0977059091002397E-3</v>
      </c>
      <c r="H763" s="261">
        <v>3.6165488856476399E-2</v>
      </c>
      <c r="I763" s="261">
        <v>3.1697508405668103E-2</v>
      </c>
      <c r="J763" s="261">
        <v>6.1723180541134797E-3</v>
      </c>
      <c r="K763" s="261">
        <v>2.5781891638508001E-4</v>
      </c>
      <c r="L763" s="261">
        <v>2.0000005732018801E-3</v>
      </c>
      <c r="M763" s="261">
        <v>2.0000005732018801E-3</v>
      </c>
      <c r="N763" s="261">
        <v>1.5750004513964799E-2</v>
      </c>
      <c r="O763" s="261">
        <v>1.5750004513964799E-2</v>
      </c>
      <c r="P763" s="261">
        <v>6.4514028872647696E-3</v>
      </c>
    </row>
    <row r="764" spans="1:16" x14ac:dyDescent="0.25">
      <c r="A764" s="259">
        <v>2031</v>
      </c>
      <c r="B764" s="259">
        <v>2010</v>
      </c>
      <c r="C764" s="260" t="str">
        <f t="shared" si="11"/>
        <v>2031_2010</v>
      </c>
      <c r="D764" s="261">
        <v>4.6000963315613916E-2</v>
      </c>
      <c r="E764" s="261">
        <v>5.6731081381647598E-2</v>
      </c>
      <c r="F764" s="261">
        <v>1.87702456766938E-2</v>
      </c>
      <c r="G764" s="261">
        <v>7.2143608955068201E-3</v>
      </c>
      <c r="H764" s="261">
        <v>3.6022988700429297E-2</v>
      </c>
      <c r="I764" s="261">
        <v>3.1388607629478503E-2</v>
      </c>
      <c r="J764" s="261">
        <v>6.1352319857818898E-3</v>
      </c>
      <c r="K764" s="261">
        <v>3.13107385891195E-4</v>
      </c>
      <c r="L764" s="261">
        <v>2.0000005732018801E-3</v>
      </c>
      <c r="M764" s="261">
        <v>2.0000005732018801E-3</v>
      </c>
      <c r="N764" s="261">
        <v>1.5750004513964799E-2</v>
      </c>
      <c r="O764" s="261">
        <v>1.5750004513964799E-2</v>
      </c>
      <c r="P764" s="261">
        <v>6.4126399514902099E-3</v>
      </c>
    </row>
    <row r="765" spans="1:16" x14ac:dyDescent="0.25">
      <c r="A765" s="259">
        <v>2031</v>
      </c>
      <c r="B765" s="259">
        <v>2011</v>
      </c>
      <c r="C765" s="260" t="str">
        <f t="shared" si="11"/>
        <v>2031_2011</v>
      </c>
      <c r="D765" s="261">
        <v>4.439015505608767E-2</v>
      </c>
      <c r="E765" s="261">
        <v>5.4879604396409265E-2</v>
      </c>
      <c r="F765" s="261">
        <v>1.81878527394423E-2</v>
      </c>
      <c r="G765" s="261">
        <v>7.2981481345171101E-3</v>
      </c>
      <c r="H765" s="261">
        <v>3.5437682246662702E-2</v>
      </c>
      <c r="I765" s="261">
        <v>3.1245360748532999E-2</v>
      </c>
      <c r="J765" s="261">
        <v>6.0345520187313796E-3</v>
      </c>
      <c r="K765" s="261">
        <v>4.2468093968120701E-4</v>
      </c>
      <c r="L765" s="261">
        <v>2.0000005732018801E-3</v>
      </c>
      <c r="M765" s="261">
        <v>2.0000005732018801E-3</v>
      </c>
      <c r="N765" s="261">
        <v>1.5750004513964799E-2</v>
      </c>
      <c r="O765" s="261">
        <v>1.5750004513964799E-2</v>
      </c>
      <c r="P765" s="261">
        <v>6.3074076830904203E-3</v>
      </c>
    </row>
    <row r="766" spans="1:16" x14ac:dyDescent="0.25">
      <c r="A766" s="259">
        <v>2031</v>
      </c>
      <c r="B766" s="259">
        <v>2012</v>
      </c>
      <c r="C766" s="260" t="str">
        <f t="shared" si="11"/>
        <v>2031_2012</v>
      </c>
      <c r="D766" s="261">
        <v>4.3094258337435243E-2</v>
      </c>
      <c r="E766" s="261">
        <v>5.3464199535342712E-2</v>
      </c>
      <c r="F766" s="261">
        <v>1.7737477631063699E-2</v>
      </c>
      <c r="G766" s="261">
        <v>6.8026221738448599E-3</v>
      </c>
      <c r="H766" s="261">
        <v>3.4816648342484401E-2</v>
      </c>
      <c r="I766" s="261">
        <v>3.1232619748869799E-2</v>
      </c>
      <c r="J766" s="261">
        <v>5.9058462929240298E-3</v>
      </c>
      <c r="K766" s="261">
        <v>6.20320445002655E-4</v>
      </c>
      <c r="L766" s="261">
        <v>2.0000005732018801E-3</v>
      </c>
      <c r="M766" s="261">
        <v>2.0000005732018801E-3</v>
      </c>
      <c r="N766" s="261">
        <v>1.5750004513964799E-2</v>
      </c>
      <c r="O766" s="261">
        <v>1.5750004513964799E-2</v>
      </c>
      <c r="P766" s="261">
        <v>6.1728824554852704E-3</v>
      </c>
    </row>
    <row r="767" spans="1:16" x14ac:dyDescent="0.25">
      <c r="A767" s="259">
        <v>2031</v>
      </c>
      <c r="B767" s="259">
        <v>2013</v>
      </c>
      <c r="C767" s="260" t="str">
        <f t="shared" si="11"/>
        <v>2031_2013</v>
      </c>
      <c r="D767" s="261">
        <v>4.1955323716277623E-2</v>
      </c>
      <c r="E767" s="261">
        <v>5.1651016696543345E-2</v>
      </c>
      <c r="F767" s="261">
        <v>1.8058497488061698E-2</v>
      </c>
      <c r="G767" s="261">
        <v>7.7439649705968198E-3</v>
      </c>
      <c r="H767" s="261">
        <v>3.5316328296292998E-2</v>
      </c>
      <c r="I767" s="261">
        <v>3.00321449570355E-2</v>
      </c>
      <c r="J767" s="261">
        <v>5.9306845890006003E-3</v>
      </c>
      <c r="K767" s="261">
        <v>9.2657655065126604E-4</v>
      </c>
      <c r="L767" s="261">
        <v>2.0000005732018801E-3</v>
      </c>
      <c r="M767" s="261">
        <v>2.0000005732018801E-3</v>
      </c>
      <c r="N767" s="261">
        <v>1.5750004513964799E-2</v>
      </c>
      <c r="O767" s="261">
        <v>1.5750004513964799E-2</v>
      </c>
      <c r="P767" s="261">
        <v>6.19884382909211E-3</v>
      </c>
    </row>
    <row r="768" spans="1:16" x14ac:dyDescent="0.25">
      <c r="A768" s="259">
        <v>2031</v>
      </c>
      <c r="B768" s="259">
        <v>2014</v>
      </c>
      <c r="C768" s="260" t="str">
        <f t="shared" si="11"/>
        <v>2031_2014</v>
      </c>
      <c r="D768" s="261">
        <v>4.1550991884105437E-2</v>
      </c>
      <c r="E768" s="261">
        <v>5.1284103604075662E-2</v>
      </c>
      <c r="F768" s="261">
        <v>1.76469470353381E-2</v>
      </c>
      <c r="G768" s="261">
        <v>7.8293403591300492E-3</v>
      </c>
      <c r="H768" s="261">
        <v>3.4777028192170101E-2</v>
      </c>
      <c r="I768" s="261">
        <v>2.9644245216731899E-2</v>
      </c>
      <c r="J768" s="261">
        <v>5.80055454583118E-3</v>
      </c>
      <c r="K768" s="261">
        <v>1.2918200298413199E-3</v>
      </c>
      <c r="L768" s="261">
        <v>2.0000005732018801E-3</v>
      </c>
      <c r="M768" s="261">
        <v>2.0000005732018801E-3</v>
      </c>
      <c r="N768" s="261">
        <v>1.5750004513964799E-2</v>
      </c>
      <c r="O768" s="261">
        <v>1.5750004513964799E-2</v>
      </c>
      <c r="P768" s="261">
        <v>6.0628298828140801E-3</v>
      </c>
    </row>
    <row r="769" spans="1:16" x14ac:dyDescent="0.25">
      <c r="A769" s="259">
        <v>2031</v>
      </c>
      <c r="B769" s="259">
        <v>2015</v>
      </c>
      <c r="C769" s="260" t="str">
        <f t="shared" si="11"/>
        <v>2031_2015</v>
      </c>
      <c r="D769" s="261">
        <v>4.0373425631342483E-2</v>
      </c>
      <c r="E769" s="261">
        <v>5.0065871956047954E-2</v>
      </c>
      <c r="F769" s="261">
        <v>1.7045147901711102E-2</v>
      </c>
      <c r="G769" s="261">
        <v>7.7450653618794298E-3</v>
      </c>
      <c r="H769" s="261">
        <v>3.40892765017827E-2</v>
      </c>
      <c r="I769" s="261">
        <v>2.8806254934814E-2</v>
      </c>
      <c r="J769" s="261">
        <v>5.6524615622673396E-3</v>
      </c>
      <c r="K769" s="261">
        <v>1.6311873627949901E-3</v>
      </c>
      <c r="L769" s="261">
        <v>2.0000005732018801E-3</v>
      </c>
      <c r="M769" s="261">
        <v>2.0000005732018801E-3</v>
      </c>
      <c r="N769" s="261">
        <v>1.5750004513964799E-2</v>
      </c>
      <c r="O769" s="261">
        <v>1.5750004513964799E-2</v>
      </c>
      <c r="P769" s="261">
        <v>5.9080407916863699E-3</v>
      </c>
    </row>
    <row r="770" spans="1:16" x14ac:dyDescent="0.25">
      <c r="A770" s="259">
        <v>2031</v>
      </c>
      <c r="B770" s="259">
        <v>2016</v>
      </c>
      <c r="C770" s="260" t="str">
        <f t="shared" si="11"/>
        <v>2031_2016</v>
      </c>
      <c r="D770" s="261">
        <v>3.8797316028122517E-2</v>
      </c>
      <c r="E770" s="261">
        <v>4.8086430459747573E-2</v>
      </c>
      <c r="F770" s="261">
        <v>1.6860033919860299E-2</v>
      </c>
      <c r="G770" s="261">
        <v>7.4930592737715703E-3</v>
      </c>
      <c r="H770" s="261">
        <v>3.3892827328061703E-2</v>
      </c>
      <c r="I770" s="261">
        <v>2.7762634377200501E-2</v>
      </c>
      <c r="J770" s="261">
        <v>5.5577359404349802E-3</v>
      </c>
      <c r="K770" s="261">
        <v>1.8966299645379299E-3</v>
      </c>
      <c r="L770" s="261">
        <v>2.0000005732018801E-3</v>
      </c>
      <c r="M770" s="261">
        <v>2.0000005732018801E-3</v>
      </c>
      <c r="N770" s="261">
        <v>1.5750004513964799E-2</v>
      </c>
      <c r="O770" s="261">
        <v>1.5750004513964799E-2</v>
      </c>
      <c r="P770" s="261">
        <v>5.8090320975734697E-3</v>
      </c>
    </row>
    <row r="771" spans="1:16" x14ac:dyDescent="0.25">
      <c r="A771" s="259">
        <v>2031</v>
      </c>
      <c r="B771" s="259">
        <v>2017</v>
      </c>
      <c r="C771" s="260" t="str">
        <f t="shared" si="11"/>
        <v>2031_2017</v>
      </c>
      <c r="D771" s="261">
        <v>3.758710299263527E-2</v>
      </c>
      <c r="E771" s="261">
        <v>4.6130176367963023E-2</v>
      </c>
      <c r="F771" s="261">
        <v>1.7510844933992901E-2</v>
      </c>
      <c r="G771" s="261">
        <v>7.4877213721851804E-3</v>
      </c>
      <c r="H771" s="261">
        <v>3.4717867477639899E-2</v>
      </c>
      <c r="I771" s="261">
        <v>2.75599408006433E-2</v>
      </c>
      <c r="J771" s="261">
        <v>5.5783389952642299E-3</v>
      </c>
      <c r="K771" s="261">
        <v>2.0580038729419801E-3</v>
      </c>
      <c r="L771" s="261">
        <v>2.0000005732018801E-3</v>
      </c>
      <c r="M771" s="261">
        <v>2.0000005732018801E-3</v>
      </c>
      <c r="N771" s="261">
        <v>1.5750004513964799E-2</v>
      </c>
      <c r="O771" s="261">
        <v>1.5750004513964799E-2</v>
      </c>
      <c r="P771" s="261">
        <v>5.8305667311173998E-3</v>
      </c>
    </row>
    <row r="772" spans="1:16" x14ac:dyDescent="0.25">
      <c r="A772" s="259">
        <v>2031</v>
      </c>
      <c r="B772" s="259">
        <v>2018</v>
      </c>
      <c r="C772" s="260" t="str">
        <f t="shared" si="11"/>
        <v>2031_2018</v>
      </c>
      <c r="D772" s="261">
        <v>3.5947696990470838E-2</v>
      </c>
      <c r="E772" s="261">
        <v>4.4090582245341632E-2</v>
      </c>
      <c r="F772" s="261">
        <v>1.7157207694909301E-2</v>
      </c>
      <c r="G772" s="261">
        <v>7.1094333398668804E-3</v>
      </c>
      <c r="H772" s="261">
        <v>3.4348080042886198E-2</v>
      </c>
      <c r="I772" s="261">
        <v>2.6360041106748201E-2</v>
      </c>
      <c r="J772" s="261">
        <v>5.4464297586784101E-3</v>
      </c>
      <c r="K772" s="261">
        <v>2.1429932425746099E-3</v>
      </c>
      <c r="L772" s="261">
        <v>2.0000005732018801E-3</v>
      </c>
      <c r="M772" s="261">
        <v>2.0000005732018801E-3</v>
      </c>
      <c r="N772" s="261">
        <v>1.5750004513964799E-2</v>
      </c>
      <c r="O772" s="261">
        <v>1.5750004513964799E-2</v>
      </c>
      <c r="P772" s="261">
        <v>5.6926931441917397E-3</v>
      </c>
    </row>
    <row r="773" spans="1:16" x14ac:dyDescent="0.25">
      <c r="A773" s="259">
        <v>2031</v>
      </c>
      <c r="B773" s="259">
        <v>2019</v>
      </c>
      <c r="C773" s="260" t="str">
        <f t="shared" si="11"/>
        <v>2031_2019</v>
      </c>
      <c r="D773" s="261">
        <v>3.4308134496651155E-2</v>
      </c>
      <c r="E773" s="261">
        <v>4.2052684509362122E-2</v>
      </c>
      <c r="F773" s="261">
        <v>1.6774206920041501E-2</v>
      </c>
      <c r="G773" s="261">
        <v>6.3232297000369196E-3</v>
      </c>
      <c r="H773" s="261">
        <v>3.3946894098799398E-2</v>
      </c>
      <c r="I773" s="261">
        <v>2.3751261487762299E-2</v>
      </c>
      <c r="J773" s="261">
        <v>5.3031193182932904E-3</v>
      </c>
      <c r="K773" s="261">
        <v>2.0234323455884501E-3</v>
      </c>
      <c r="L773" s="261">
        <v>2.0000005732018801E-3</v>
      </c>
      <c r="M773" s="261">
        <v>2.0000005732018801E-3</v>
      </c>
      <c r="N773" s="261">
        <v>1.5750004513964799E-2</v>
      </c>
      <c r="O773" s="261">
        <v>1.5750004513964799E-2</v>
      </c>
      <c r="P773" s="261">
        <v>5.54290284162306E-3</v>
      </c>
    </row>
    <row r="774" spans="1:16" x14ac:dyDescent="0.25">
      <c r="A774" s="259">
        <v>2031</v>
      </c>
      <c r="B774" s="259">
        <v>2020</v>
      </c>
      <c r="C774" s="260" t="str">
        <f t="shared" si="11"/>
        <v>2031_2020</v>
      </c>
      <c r="D774" s="261">
        <v>3.2669551985368674E-2</v>
      </c>
      <c r="E774" s="261">
        <v>4.0016235595352528E-2</v>
      </c>
      <c r="F774" s="261">
        <v>1.6365082299815901E-2</v>
      </c>
      <c r="G774" s="261">
        <v>5.3920179413923597E-3</v>
      </c>
      <c r="H774" s="261">
        <v>3.3517817742175299E-2</v>
      </c>
      <c r="I774" s="261">
        <v>2.1336825921709199E-2</v>
      </c>
      <c r="J774" s="261">
        <v>5.1488074811136203E-3</v>
      </c>
      <c r="K774" s="261">
        <v>1.4512825645231499E-3</v>
      </c>
      <c r="L774" s="261">
        <v>2.0000005732018801E-3</v>
      </c>
      <c r="M774" s="261">
        <v>2.0000005732018801E-3</v>
      </c>
      <c r="N774" s="261">
        <v>1.5750004513964799E-2</v>
      </c>
      <c r="O774" s="261">
        <v>1.5750004513964799E-2</v>
      </c>
      <c r="P774" s="261">
        <v>5.3816137079147602E-3</v>
      </c>
    </row>
    <row r="775" spans="1:16" x14ac:dyDescent="0.25">
      <c r="A775" s="259">
        <v>2031</v>
      </c>
      <c r="B775" s="259">
        <v>2021</v>
      </c>
      <c r="C775" s="260" t="str">
        <f t="shared" si="11"/>
        <v>2031_2021</v>
      </c>
      <c r="D775" s="261">
        <v>3.1031036350846915E-2</v>
      </c>
      <c r="E775" s="261">
        <v>3.7983038416990134E-2</v>
      </c>
      <c r="F775" s="261">
        <v>6.3137356949822402E-3</v>
      </c>
      <c r="G775" s="261">
        <v>4.6947131074151997E-3</v>
      </c>
      <c r="H775" s="261">
        <v>1.02518174705433E-2</v>
      </c>
      <c r="I775" s="261">
        <v>1.98470053863221E-2</v>
      </c>
      <c r="J775" s="261">
        <v>8.3054085477436896E-4</v>
      </c>
      <c r="K775" s="261">
        <v>9.0138713482194302E-4</v>
      </c>
      <c r="L775" s="261">
        <v>2.0000005732018801E-3</v>
      </c>
      <c r="M775" s="261">
        <v>2.0000005732018801E-3</v>
      </c>
      <c r="N775" s="261">
        <v>1.5750004513964799E-2</v>
      </c>
      <c r="O775" s="261">
        <v>1.5750004513964799E-2</v>
      </c>
      <c r="P775" s="261">
        <v>8.6809422675680596E-4</v>
      </c>
    </row>
    <row r="776" spans="1:16" x14ac:dyDescent="0.25">
      <c r="A776" s="259">
        <v>2031</v>
      </c>
      <c r="B776" s="259">
        <v>2022</v>
      </c>
      <c r="C776" s="260" t="str">
        <f t="shared" si="11"/>
        <v>2031_2022</v>
      </c>
      <c r="D776" s="261">
        <v>2.9840181994378573E-2</v>
      </c>
      <c r="E776" s="261">
        <v>3.6495823852039568E-2</v>
      </c>
      <c r="F776" s="261">
        <v>6.0521790050265699E-3</v>
      </c>
      <c r="G776" s="261">
        <v>3.9030792839721399E-3</v>
      </c>
      <c r="H776" s="261">
        <v>9.9018342926863803E-3</v>
      </c>
      <c r="I776" s="261">
        <v>1.8027957662475901E-2</v>
      </c>
      <c r="J776" s="261">
        <v>8.0119158572248498E-4</v>
      </c>
      <c r="K776" s="261">
        <v>9.01445333100784E-4</v>
      </c>
      <c r="L776" s="261">
        <v>2.0000005732018801E-3</v>
      </c>
      <c r="M776" s="261">
        <v>2.0000005732018801E-3</v>
      </c>
      <c r="N776" s="261">
        <v>1.5750004513964799E-2</v>
      </c>
      <c r="O776" s="261">
        <v>1.5750004513964799E-2</v>
      </c>
      <c r="P776" s="261">
        <v>8.3741791399384905E-4</v>
      </c>
    </row>
    <row r="777" spans="1:16" x14ac:dyDescent="0.25">
      <c r="A777" s="259">
        <v>2031</v>
      </c>
      <c r="B777" s="259">
        <v>2023</v>
      </c>
      <c r="C777" s="260" t="str">
        <f t="shared" si="11"/>
        <v>2031_2023</v>
      </c>
      <c r="D777" s="261">
        <v>2.8644508609507301E-2</v>
      </c>
      <c r="E777" s="261">
        <v>3.5007250913772076E-2</v>
      </c>
      <c r="F777" s="261">
        <v>5.77038636682286E-3</v>
      </c>
      <c r="G777" s="261">
        <v>3.2999278280792998E-3</v>
      </c>
      <c r="H777" s="261">
        <v>9.5262932405360008E-3</v>
      </c>
      <c r="I777" s="261">
        <v>1.71356892036157E-2</v>
      </c>
      <c r="J777" s="261">
        <v>7.6978887757733305E-4</v>
      </c>
      <c r="K777" s="261">
        <v>9.0118626070777503E-4</v>
      </c>
      <c r="L777" s="261">
        <v>2.0000005732018801E-3</v>
      </c>
      <c r="M777" s="261">
        <v>2.0000005732018801E-3</v>
      </c>
      <c r="N777" s="261">
        <v>1.5750004513964799E-2</v>
      </c>
      <c r="O777" s="261">
        <v>1.5750004513964799E-2</v>
      </c>
      <c r="P777" s="261">
        <v>8.0459531473382599E-4</v>
      </c>
    </row>
    <row r="778" spans="1:16" x14ac:dyDescent="0.25">
      <c r="A778" s="259">
        <v>2031</v>
      </c>
      <c r="B778" s="259">
        <v>2024</v>
      </c>
      <c r="C778" s="260" t="str">
        <f t="shared" si="11"/>
        <v>2031_2024</v>
      </c>
      <c r="D778" s="261">
        <v>2.745154299780659E-2</v>
      </c>
      <c r="E778" s="261">
        <v>3.3529064857800571E-2</v>
      </c>
      <c r="F778" s="261">
        <v>5.47403227965256E-3</v>
      </c>
      <c r="G778" s="261">
        <v>2.7687689849765001E-3</v>
      </c>
      <c r="H778" s="261">
        <v>9.1301521181389594E-3</v>
      </c>
      <c r="I778" s="261">
        <v>1.6618506149953301E-2</v>
      </c>
      <c r="J778" s="261">
        <v>7.3659947844811403E-4</v>
      </c>
      <c r="K778" s="261">
        <v>9.0111140615223295E-4</v>
      </c>
      <c r="L778" s="261">
        <v>2.0000005732018801E-3</v>
      </c>
      <c r="M778" s="261">
        <v>2.0000005732018801E-3</v>
      </c>
      <c r="N778" s="261">
        <v>1.5750004513964799E-2</v>
      </c>
      <c r="O778" s="261">
        <v>1.5750004513964799E-2</v>
      </c>
      <c r="P778" s="261">
        <v>7.6990523825176097E-4</v>
      </c>
    </row>
    <row r="779" spans="1:16" x14ac:dyDescent="0.25">
      <c r="A779" s="259">
        <v>2031</v>
      </c>
      <c r="B779" s="259">
        <v>2025</v>
      </c>
      <c r="C779" s="260" t="str">
        <f t="shared" si="11"/>
        <v>2031_2025</v>
      </c>
      <c r="D779" s="261">
        <v>2.6259983557667059E-2</v>
      </c>
      <c r="E779" s="261">
        <v>3.2053164143905175E-2</v>
      </c>
      <c r="F779" s="261">
        <v>5.1633275128151798E-3</v>
      </c>
      <c r="G779" s="261">
        <v>2.43881891074602E-3</v>
      </c>
      <c r="H779" s="261">
        <v>8.7135302149142797E-3</v>
      </c>
      <c r="I779" s="261">
        <v>1.6739803988494801E-2</v>
      </c>
      <c r="J779" s="261">
        <v>7.0162421734670203E-4</v>
      </c>
      <c r="K779" s="261">
        <v>9.0121635001524198E-4</v>
      </c>
      <c r="L779" s="261">
        <v>2.0000005732018801E-3</v>
      </c>
      <c r="M779" s="261">
        <v>2.0000005732018801E-3</v>
      </c>
      <c r="N779" s="261">
        <v>1.5750004513964799E-2</v>
      </c>
      <c r="O779" s="261">
        <v>1.5750004513964799E-2</v>
      </c>
      <c r="P779" s="261">
        <v>7.3334855104376605E-4</v>
      </c>
    </row>
    <row r="780" spans="1:16" x14ac:dyDescent="0.25">
      <c r="A780" s="259">
        <v>2031</v>
      </c>
      <c r="B780" s="259">
        <v>2026</v>
      </c>
      <c r="C780" s="260" t="str">
        <f t="shared" si="11"/>
        <v>2031_2026</v>
      </c>
      <c r="D780" s="261">
        <v>2.6264518736562045E-2</v>
      </c>
      <c r="E780" s="261">
        <v>3.2041207265203493E-2</v>
      </c>
      <c r="F780" s="261">
        <v>4.8379878271773702E-3</v>
      </c>
      <c r="G780" s="261">
        <v>2.3827358431104798E-3</v>
      </c>
      <c r="H780" s="261">
        <v>8.2762971005576405E-3</v>
      </c>
      <c r="I780" s="261">
        <v>1.5802780189046101E-2</v>
      </c>
      <c r="J780" s="261">
        <v>6.6485880279408202E-4</v>
      </c>
      <c r="K780" s="261">
        <v>7.6961396364774303E-4</v>
      </c>
      <c r="L780" s="261">
        <v>2.0000005732018801E-3</v>
      </c>
      <c r="M780" s="261">
        <v>2.0000005732018801E-3</v>
      </c>
      <c r="N780" s="261">
        <v>1.5750004513964799E-2</v>
      </c>
      <c r="O780" s="261">
        <v>1.5750004513964799E-2</v>
      </c>
      <c r="P780" s="261">
        <v>6.9492076758918798E-4</v>
      </c>
    </row>
    <row r="781" spans="1:16" x14ac:dyDescent="0.25">
      <c r="A781" s="259">
        <v>2031</v>
      </c>
      <c r="B781" s="259">
        <v>2027</v>
      </c>
      <c r="C781" s="260" t="str">
        <f t="shared" si="11"/>
        <v>2031_2027</v>
      </c>
      <c r="D781" s="261">
        <v>2.6269800895754869E-2</v>
      </c>
      <c r="E781" s="261">
        <v>3.2030717138599493E-2</v>
      </c>
      <c r="F781" s="261">
        <v>4.4966795325063098E-3</v>
      </c>
      <c r="G781" s="261">
        <v>2.32314158633088E-3</v>
      </c>
      <c r="H781" s="261">
        <v>7.8171091530865704E-3</v>
      </c>
      <c r="I781" s="261">
        <v>1.4885910702717799E-2</v>
      </c>
      <c r="J781" s="261">
        <v>6.26221512682232E-4</v>
      </c>
      <c r="K781" s="261">
        <v>6.1598311020755203E-4</v>
      </c>
      <c r="L781" s="261">
        <v>2.0000005732018801E-3</v>
      </c>
      <c r="M781" s="261">
        <v>2.0000005732018801E-3</v>
      </c>
      <c r="N781" s="261">
        <v>1.5750004513964799E-2</v>
      </c>
      <c r="O781" s="261">
        <v>1.5750004513964799E-2</v>
      </c>
      <c r="P781" s="261">
        <v>6.54536470668916E-4</v>
      </c>
    </row>
    <row r="782" spans="1:16" x14ac:dyDescent="0.25">
      <c r="A782" s="259">
        <v>2031</v>
      </c>
      <c r="B782" s="259">
        <v>2028</v>
      </c>
      <c r="C782" s="260" t="str">
        <f t="shared" si="11"/>
        <v>2031_2028</v>
      </c>
      <c r="D782" s="261">
        <v>2.6280394078247511E-2</v>
      </c>
      <c r="E782" s="261">
        <v>3.2025114476106217E-2</v>
      </c>
      <c r="F782" s="261">
        <v>4.1431415033777001E-3</v>
      </c>
      <c r="G782" s="261">
        <v>2.2609461567587399E-3</v>
      </c>
      <c r="H782" s="261">
        <v>7.3395845753040003E-3</v>
      </c>
      <c r="I782" s="261">
        <v>1.39938112628497E-2</v>
      </c>
      <c r="J782" s="261">
        <v>5.8590829850710803E-4</v>
      </c>
      <c r="K782" s="261">
        <v>4.8451034390882498E-4</v>
      </c>
      <c r="L782" s="261">
        <v>2.0000005732018801E-3</v>
      </c>
      <c r="M782" s="261">
        <v>2.0000005732018801E-3</v>
      </c>
      <c r="N782" s="261">
        <v>1.5750004513964799E-2</v>
      </c>
      <c r="O782" s="261">
        <v>1.5750004513964799E-2</v>
      </c>
      <c r="P782" s="261">
        <v>6.12400471836031E-4</v>
      </c>
    </row>
    <row r="783" spans="1:16" x14ac:dyDescent="0.25">
      <c r="A783" s="259">
        <v>2031</v>
      </c>
      <c r="B783" s="259">
        <v>2029</v>
      </c>
      <c r="C783" s="260" t="str">
        <f t="shared" si="11"/>
        <v>2031_2029</v>
      </c>
      <c r="D783" s="261">
        <v>2.6299877240380517E-2</v>
      </c>
      <c r="E783" s="261">
        <v>3.2026635060132709E-2</v>
      </c>
      <c r="F783" s="261">
        <v>3.7780417237090699E-3</v>
      </c>
      <c r="G783" s="261">
        <v>2.19648328597367E-3</v>
      </c>
      <c r="H783" s="261">
        <v>6.8447165318072699E-3</v>
      </c>
      <c r="I783" s="261">
        <v>1.3130679977615601E-2</v>
      </c>
      <c r="J783" s="261">
        <v>5.4396839892515098E-4</v>
      </c>
      <c r="K783" s="261">
        <v>4.85481525408537E-4</v>
      </c>
      <c r="L783" s="261">
        <v>2.0000005732018801E-3</v>
      </c>
      <c r="M783" s="261">
        <v>2.0000005732018801E-3</v>
      </c>
      <c r="N783" s="261">
        <v>1.5750004513964799E-2</v>
      </c>
      <c r="O783" s="261">
        <v>1.5750004513964799E-2</v>
      </c>
      <c r="P783" s="261">
        <v>5.6856423610052598E-4</v>
      </c>
    </row>
    <row r="784" spans="1:16" x14ac:dyDescent="0.25">
      <c r="A784" s="259">
        <v>2031</v>
      </c>
      <c r="B784" s="259">
        <v>2030</v>
      </c>
      <c r="C784" s="260" t="str">
        <f t="shared" si="11"/>
        <v>2031_2030</v>
      </c>
      <c r="D784" s="261">
        <v>2.631526024165207E-2</v>
      </c>
      <c r="E784" s="261">
        <v>3.2024960120802137E-2</v>
      </c>
      <c r="F784" s="261">
        <v>3.38978960100447E-3</v>
      </c>
      <c r="G784" s="261">
        <v>2.1265632425795E-3</v>
      </c>
      <c r="H784" s="261">
        <v>6.32222284550498E-3</v>
      </c>
      <c r="I784" s="261">
        <v>1.2299690896547999E-2</v>
      </c>
      <c r="J784" s="261">
        <v>4.9986775649083805E-4</v>
      </c>
      <c r="K784" s="261">
        <v>4.8623353985676902E-4</v>
      </c>
      <c r="L784" s="261">
        <v>2.0000005732018801E-3</v>
      </c>
      <c r="M784" s="261">
        <v>2.0000005732018801E-3</v>
      </c>
      <c r="N784" s="261">
        <v>1.5750004513964799E-2</v>
      </c>
      <c r="O784" s="261">
        <v>1.5750004513964799E-2</v>
      </c>
      <c r="P784" s="261">
        <v>5.2246955830903595E-4</v>
      </c>
    </row>
    <row r="785" spans="1:16" x14ac:dyDescent="0.25">
      <c r="A785" s="259">
        <v>2031</v>
      </c>
      <c r="B785" s="259">
        <v>2031</v>
      </c>
      <c r="C785" s="260" t="str">
        <f t="shared" si="11"/>
        <v>2031_2031</v>
      </c>
      <c r="D785" s="261">
        <v>2.6365045577656822E-2</v>
      </c>
      <c r="E785" s="261">
        <v>3.2044649822310957E-2</v>
      </c>
      <c r="F785" s="261">
        <v>2.99965172183436E-3</v>
      </c>
      <c r="G785" s="261">
        <v>2.0577690322855901E-3</v>
      </c>
      <c r="H785" s="261">
        <v>5.7934292575871496E-3</v>
      </c>
      <c r="I785" s="261">
        <v>1.15041711238068E-2</v>
      </c>
      <c r="J785" s="261">
        <v>4.54736041123107E-4</v>
      </c>
      <c r="K785" s="261">
        <v>4.8856772865140405E-4</v>
      </c>
      <c r="L785" s="261">
        <v>2.0000005732018801E-3</v>
      </c>
      <c r="M785" s="261">
        <v>2.0000005732018801E-3</v>
      </c>
      <c r="N785" s="261">
        <v>1.5750004513964799E-2</v>
      </c>
      <c r="O785" s="261">
        <v>1.5750004513964799E-2</v>
      </c>
      <c r="P785" s="261">
        <v>4.7529718704139698E-4</v>
      </c>
    </row>
    <row r="786" spans="1:16" x14ac:dyDescent="0.25">
      <c r="A786" s="259">
        <v>2032</v>
      </c>
      <c r="B786" s="259">
        <v>1988</v>
      </c>
      <c r="C786" s="260" t="str">
        <f t="shared" si="11"/>
        <v>2032_1988</v>
      </c>
      <c r="D786" s="261">
        <v>5.2360091683998911E-2</v>
      </c>
      <c r="E786" s="261">
        <v>7.0974154980445528E-2</v>
      </c>
      <c r="F786" s="261">
        <v>0.35091954684902199</v>
      </c>
      <c r="G786" s="261">
        <v>0.53295519772052202</v>
      </c>
      <c r="H786" s="261">
        <v>1.26312718799816</v>
      </c>
      <c r="I786" s="261">
        <v>2.0026075350377202</v>
      </c>
      <c r="J786" s="261">
        <v>0.21754489133635099</v>
      </c>
      <c r="K786" s="261">
        <v>1.8558381327100502E-2</v>
      </c>
      <c r="L786" s="261">
        <v>2.0000005732018801E-3</v>
      </c>
      <c r="M786" s="261">
        <v>2.0000005732018801E-3</v>
      </c>
      <c r="N786" s="261">
        <v>1.5750004513964799E-2</v>
      </c>
      <c r="O786" s="261">
        <v>1.5750004513964799E-2</v>
      </c>
      <c r="P786" s="261">
        <v>0.227381305981423</v>
      </c>
    </row>
    <row r="787" spans="1:16" x14ac:dyDescent="0.25">
      <c r="A787" s="259">
        <v>2032</v>
      </c>
      <c r="B787" s="259">
        <v>1989</v>
      </c>
      <c r="C787" s="260" t="str">
        <f t="shared" si="11"/>
        <v>2032_1989</v>
      </c>
      <c r="D787" s="261">
        <v>5.1060309949502912E-2</v>
      </c>
      <c r="E787" s="261">
        <v>7.1126079328488787E-2</v>
      </c>
      <c r="F787" s="261">
        <v>0.33724101538490397</v>
      </c>
      <c r="G787" s="261">
        <v>0.53861850749435303</v>
      </c>
      <c r="H787" s="261">
        <v>1.29264440558017</v>
      </c>
      <c r="I787" s="261">
        <v>2.0225836112989399</v>
      </c>
      <c r="J787" s="261">
        <v>0.20906518518227199</v>
      </c>
      <c r="K787" s="261">
        <v>1.8503194248182302E-2</v>
      </c>
      <c r="L787" s="261">
        <v>2.0000005732018801E-3</v>
      </c>
      <c r="M787" s="261">
        <v>2.0000005732018801E-3</v>
      </c>
      <c r="N787" s="261">
        <v>1.5750004513964799E-2</v>
      </c>
      <c r="O787" s="261">
        <v>1.5750004513964799E-2</v>
      </c>
      <c r="P787" s="261">
        <v>0.21851818514319399</v>
      </c>
    </row>
    <row r="788" spans="1:16" x14ac:dyDescent="0.25">
      <c r="A788" s="259">
        <v>2032</v>
      </c>
      <c r="B788" s="259">
        <v>1990</v>
      </c>
      <c r="C788" s="260" t="str">
        <f t="shared" si="11"/>
        <v>2032_1990</v>
      </c>
      <c r="D788" s="261">
        <v>5.2170076106722654E-2</v>
      </c>
      <c r="E788" s="261">
        <v>7.0994535382688573E-2</v>
      </c>
      <c r="F788" s="261">
        <v>0.34756758924993397</v>
      </c>
      <c r="G788" s="261">
        <v>0.53344897864028695</v>
      </c>
      <c r="H788" s="261">
        <v>1.27961821660652</v>
      </c>
      <c r="I788" s="261">
        <v>1.9866859290709</v>
      </c>
      <c r="J788" s="261">
        <v>0.21546691859813999</v>
      </c>
      <c r="K788" s="261">
        <v>1.85383482526911E-2</v>
      </c>
      <c r="L788" s="261">
        <v>2.0000005732018801E-3</v>
      </c>
      <c r="M788" s="261">
        <v>2.0000005732018801E-3</v>
      </c>
      <c r="N788" s="261">
        <v>1.5750004513964799E-2</v>
      </c>
      <c r="O788" s="261">
        <v>1.5750004513964799E-2</v>
      </c>
      <c r="P788" s="261">
        <v>0.22520937653685699</v>
      </c>
    </row>
    <row r="789" spans="1:16" x14ac:dyDescent="0.25">
      <c r="A789" s="259">
        <v>2032</v>
      </c>
      <c r="B789" s="259">
        <v>1991</v>
      </c>
      <c r="C789" s="260" t="str">
        <f t="shared" si="11"/>
        <v>2032_1991</v>
      </c>
      <c r="D789" s="261">
        <v>5.1331929517271606E-2</v>
      </c>
      <c r="E789" s="261">
        <v>7.0948186010946726E-2</v>
      </c>
      <c r="F789" s="261">
        <v>0.33976587532650399</v>
      </c>
      <c r="G789" s="261">
        <v>0.531957666904186</v>
      </c>
      <c r="H789" s="261">
        <v>1.30060333234717</v>
      </c>
      <c r="I789" s="261">
        <v>1.99094301149749</v>
      </c>
      <c r="J789" s="261">
        <v>0.21063041683313499</v>
      </c>
      <c r="K789" s="261">
        <v>1.0344411675931401E-2</v>
      </c>
      <c r="L789" s="261">
        <v>2.0000005732018801E-3</v>
      </c>
      <c r="M789" s="261">
        <v>2.0000005732018801E-3</v>
      </c>
      <c r="N789" s="261">
        <v>1.5750004513964799E-2</v>
      </c>
      <c r="O789" s="261">
        <v>1.5750004513964799E-2</v>
      </c>
      <c r="P789" s="261">
        <v>0.22015418962369801</v>
      </c>
    </row>
    <row r="790" spans="1:16" x14ac:dyDescent="0.25">
      <c r="A790" s="259">
        <v>2032</v>
      </c>
      <c r="B790" s="259">
        <v>1992</v>
      </c>
      <c r="C790" s="260" t="str">
        <f t="shared" ref="C790:C853" si="12">CONCATENATE(A790,"_",B790)</f>
        <v>2032_1992</v>
      </c>
      <c r="D790" s="261">
        <v>5.0913829774634552E-2</v>
      </c>
      <c r="E790" s="261">
        <v>7.0924526282572162E-2</v>
      </c>
      <c r="F790" s="261">
        <v>0.33643818966239097</v>
      </c>
      <c r="G790" s="261">
        <v>0.533812736923863</v>
      </c>
      <c r="H790" s="261">
        <v>1.3028068516250599</v>
      </c>
      <c r="I790" s="261">
        <v>1.9785354832854001</v>
      </c>
      <c r="J790" s="261">
        <v>0.20856749094969201</v>
      </c>
      <c r="K790" s="261">
        <v>1.03727098586214E-2</v>
      </c>
      <c r="L790" s="261">
        <v>2.0000005732018801E-3</v>
      </c>
      <c r="M790" s="261">
        <v>2.0000005732018801E-3</v>
      </c>
      <c r="N790" s="261">
        <v>1.5750004513964799E-2</v>
      </c>
      <c r="O790" s="261">
        <v>1.5750004513964799E-2</v>
      </c>
      <c r="P790" s="261">
        <v>0.21799798738590301</v>
      </c>
    </row>
    <row r="791" spans="1:16" x14ac:dyDescent="0.25">
      <c r="A791" s="259">
        <v>2032</v>
      </c>
      <c r="B791" s="259">
        <v>1993</v>
      </c>
      <c r="C791" s="260" t="str">
        <f t="shared" si="12"/>
        <v>2032_1993</v>
      </c>
      <c r="D791" s="261">
        <v>4.6826348692619396E-2</v>
      </c>
      <c r="E791" s="261">
        <v>6.1103423123626925E-2</v>
      </c>
      <c r="F791" s="261">
        <v>8.95059845077881E-2</v>
      </c>
      <c r="G791" s="261">
        <v>0.54058167053329997</v>
      </c>
      <c r="H791" s="261">
        <v>1.71881594099321</v>
      </c>
      <c r="I791" s="261">
        <v>1.9557565743912999</v>
      </c>
      <c r="J791" s="261">
        <v>5.2427598872431203E-2</v>
      </c>
      <c r="K791" s="261">
        <v>1.04998597980339E-2</v>
      </c>
      <c r="L791" s="261">
        <v>2.0000005732018801E-3</v>
      </c>
      <c r="M791" s="261">
        <v>2.0000005732018801E-3</v>
      </c>
      <c r="N791" s="261">
        <v>1.5750004513964799E-2</v>
      </c>
      <c r="O791" s="261">
        <v>1.5750004513964799E-2</v>
      </c>
      <c r="P791" s="261">
        <v>5.4798142249418098E-2</v>
      </c>
    </row>
    <row r="792" spans="1:16" x14ac:dyDescent="0.25">
      <c r="A792" s="259">
        <v>2032</v>
      </c>
      <c r="B792" s="259">
        <v>1994</v>
      </c>
      <c r="C792" s="260" t="str">
        <f t="shared" si="12"/>
        <v>2032_1994</v>
      </c>
      <c r="D792" s="261">
        <v>4.6403887294326845E-2</v>
      </c>
      <c r="E792" s="261">
        <v>6.1040097529718201E-2</v>
      </c>
      <c r="F792" s="261">
        <v>8.8241889587918496E-2</v>
      </c>
      <c r="G792" s="261">
        <v>0.54067585559759201</v>
      </c>
      <c r="H792" s="261">
        <v>1.71949662053085</v>
      </c>
      <c r="I792" s="261">
        <v>1.9462294828278801</v>
      </c>
      <c r="J792" s="261">
        <v>5.1687162780251997E-2</v>
      </c>
      <c r="K792" s="261">
        <v>1.04921696248696E-2</v>
      </c>
      <c r="L792" s="261">
        <v>2.0000005732018801E-3</v>
      </c>
      <c r="M792" s="261">
        <v>2.0000005732018801E-3</v>
      </c>
      <c r="N792" s="261">
        <v>1.5750004513964799E-2</v>
      </c>
      <c r="O792" s="261">
        <v>1.5750004513964799E-2</v>
      </c>
      <c r="P792" s="261">
        <v>5.4024226922787001E-2</v>
      </c>
    </row>
    <row r="793" spans="1:16" x14ac:dyDescent="0.25">
      <c r="A793" s="259">
        <v>2032</v>
      </c>
      <c r="B793" s="259">
        <v>1995</v>
      </c>
      <c r="C793" s="260" t="str">
        <f t="shared" si="12"/>
        <v>2032_1995</v>
      </c>
      <c r="D793" s="261">
        <v>4.6638894422469705E-2</v>
      </c>
      <c r="E793" s="261">
        <v>6.0295606126507362E-2</v>
      </c>
      <c r="F793" s="261">
        <v>8.8931608980597099E-2</v>
      </c>
      <c r="G793" s="261">
        <v>0.44568858490512298</v>
      </c>
      <c r="H793" s="261">
        <v>1.71318322250734</v>
      </c>
      <c r="I793" s="261">
        <v>1.6740483805111399</v>
      </c>
      <c r="J793" s="261">
        <v>5.2091161818447501E-2</v>
      </c>
      <c r="K793" s="261">
        <v>1.04952077349911E-2</v>
      </c>
      <c r="L793" s="261">
        <v>2.0000005732018801E-3</v>
      </c>
      <c r="M793" s="261">
        <v>2.0000005732018801E-3</v>
      </c>
      <c r="N793" s="261">
        <v>1.5750004513964799E-2</v>
      </c>
      <c r="O793" s="261">
        <v>1.5750004513964799E-2</v>
      </c>
      <c r="P793" s="261">
        <v>5.4446493004770599E-2</v>
      </c>
    </row>
    <row r="794" spans="1:16" x14ac:dyDescent="0.25">
      <c r="A794" s="259">
        <v>2032</v>
      </c>
      <c r="B794" s="259">
        <v>1996</v>
      </c>
      <c r="C794" s="260" t="str">
        <f t="shared" si="12"/>
        <v>2032_1996</v>
      </c>
      <c r="D794" s="261">
        <v>4.6244297158670795E-2</v>
      </c>
      <c r="E794" s="261">
        <v>5.9230261294852038E-2</v>
      </c>
      <c r="F794" s="261">
        <v>8.7793570436966395E-2</v>
      </c>
      <c r="G794" s="261">
        <v>0.17761921793039101</v>
      </c>
      <c r="H794" s="261">
        <v>1.7200314281504201</v>
      </c>
      <c r="I794" s="261">
        <v>1.21908625892058</v>
      </c>
      <c r="J794" s="261">
        <v>5.1424562500033903E-2</v>
      </c>
      <c r="K794" s="261">
        <v>2.9954146995926599E-3</v>
      </c>
      <c r="L794" s="261">
        <v>2.0000005732018801E-3</v>
      </c>
      <c r="M794" s="261">
        <v>2.0000005732018801E-3</v>
      </c>
      <c r="N794" s="261">
        <v>1.5750004513964799E-2</v>
      </c>
      <c r="O794" s="261">
        <v>1.5750004513964799E-2</v>
      </c>
      <c r="P794" s="261">
        <v>5.3749753023168999E-2</v>
      </c>
    </row>
    <row r="795" spans="1:16" x14ac:dyDescent="0.25">
      <c r="A795" s="259">
        <v>2032</v>
      </c>
      <c r="B795" s="259">
        <v>1997</v>
      </c>
      <c r="C795" s="260" t="str">
        <f t="shared" si="12"/>
        <v>2032_1997</v>
      </c>
      <c r="D795" s="261">
        <v>4.6573125920734718E-2</v>
      </c>
      <c r="E795" s="261">
        <v>5.9197184130816038E-2</v>
      </c>
      <c r="F795" s="261">
        <v>8.8835178699392003E-2</v>
      </c>
      <c r="G795" s="261">
        <v>0.177332136489048</v>
      </c>
      <c r="H795" s="261">
        <v>1.7126725818647299</v>
      </c>
      <c r="I795" s="261">
        <v>1.2188631372869601</v>
      </c>
      <c r="J795" s="261">
        <v>5.2034678353906301E-2</v>
      </c>
      <c r="K795" s="261">
        <v>3.00016630959862E-3</v>
      </c>
      <c r="L795" s="261">
        <v>2.0000005732018801E-3</v>
      </c>
      <c r="M795" s="261">
        <v>2.0000005732018801E-3</v>
      </c>
      <c r="N795" s="261">
        <v>1.5750004513964799E-2</v>
      </c>
      <c r="O795" s="261">
        <v>1.5750004513964799E-2</v>
      </c>
      <c r="P795" s="261">
        <v>5.4387455608604397E-2</v>
      </c>
    </row>
    <row r="796" spans="1:16" x14ac:dyDescent="0.25">
      <c r="A796" s="259">
        <v>2032</v>
      </c>
      <c r="B796" s="259">
        <v>1998</v>
      </c>
      <c r="C796" s="260" t="str">
        <f t="shared" si="12"/>
        <v>2032_1998</v>
      </c>
      <c r="D796" s="261">
        <v>4.6088750676049957E-2</v>
      </c>
      <c r="E796" s="261">
        <v>5.9118249137817151E-2</v>
      </c>
      <c r="F796" s="261">
        <v>8.7722621798870401E-2</v>
      </c>
      <c r="G796" s="261">
        <v>0.15523605619870801</v>
      </c>
      <c r="H796" s="261">
        <v>1.7189288945787999</v>
      </c>
      <c r="I796" s="261">
        <v>1.0217770015602801</v>
      </c>
      <c r="J796" s="261">
        <v>5.1383004756614802E-2</v>
      </c>
      <c r="K796" s="261">
        <v>3.0134965147844599E-3</v>
      </c>
      <c r="L796" s="261">
        <v>2.0000005732018801E-3</v>
      </c>
      <c r="M796" s="261">
        <v>2.0000005732018801E-3</v>
      </c>
      <c r="N796" s="261">
        <v>1.5750004513964799E-2</v>
      </c>
      <c r="O796" s="261">
        <v>1.5750004513964799E-2</v>
      </c>
      <c r="P796" s="261">
        <v>5.3706316223002301E-2</v>
      </c>
    </row>
    <row r="797" spans="1:16" x14ac:dyDescent="0.25">
      <c r="A797" s="259">
        <v>2032</v>
      </c>
      <c r="B797" s="259">
        <v>1999</v>
      </c>
      <c r="C797" s="260" t="str">
        <f t="shared" si="12"/>
        <v>2032_1999</v>
      </c>
      <c r="D797" s="261">
        <v>4.6813890342422025E-2</v>
      </c>
      <c r="E797" s="261">
        <v>5.9022839790132092E-2</v>
      </c>
      <c r="F797" s="261">
        <v>8.9797711492818899E-2</v>
      </c>
      <c r="G797" s="261">
        <v>0.13669882184929399</v>
      </c>
      <c r="H797" s="261">
        <v>1.70430973663823</v>
      </c>
      <c r="I797" s="261">
        <v>0.84057957618942603</v>
      </c>
      <c r="J797" s="261">
        <v>5.2598476221421601E-2</v>
      </c>
      <c r="K797" s="261">
        <v>3.02946130215502E-3</v>
      </c>
      <c r="L797" s="261">
        <v>2.0000005732018801E-3</v>
      </c>
      <c r="M797" s="261">
        <v>2.0000005732018801E-3</v>
      </c>
      <c r="N797" s="261">
        <v>1.5750004513964799E-2</v>
      </c>
      <c r="O797" s="261">
        <v>1.5750004513964799E-2</v>
      </c>
      <c r="P797" s="261">
        <v>5.4976745913872797E-2</v>
      </c>
    </row>
    <row r="798" spans="1:16" x14ac:dyDescent="0.25">
      <c r="A798" s="259">
        <v>2032</v>
      </c>
      <c r="B798" s="259">
        <v>2000</v>
      </c>
      <c r="C798" s="260" t="str">
        <f t="shared" si="12"/>
        <v>2032_2000</v>
      </c>
      <c r="D798" s="261">
        <v>4.6237719721038795E-2</v>
      </c>
      <c r="E798" s="261">
        <v>6.5832462185506493E-2</v>
      </c>
      <c r="F798" s="261">
        <v>8.8019882975528693E-2</v>
      </c>
      <c r="G798" s="261">
        <v>0.117996174464663</v>
      </c>
      <c r="H798" s="261">
        <v>1.7140964250813799</v>
      </c>
      <c r="I798" s="261">
        <v>0.66154987204037496</v>
      </c>
      <c r="J798" s="261">
        <v>5.1557123725484801E-2</v>
      </c>
      <c r="K798" s="261">
        <v>3.0393582264230099E-3</v>
      </c>
      <c r="L798" s="261">
        <v>2.0000005732018801E-3</v>
      </c>
      <c r="M798" s="261">
        <v>2.0000005732018801E-3</v>
      </c>
      <c r="N798" s="261">
        <v>1.5750004513964799E-2</v>
      </c>
      <c r="O798" s="261">
        <v>1.5750004513964799E-2</v>
      </c>
      <c r="P798" s="261">
        <v>5.3888308079003099E-2</v>
      </c>
    </row>
    <row r="799" spans="1:16" x14ac:dyDescent="0.25">
      <c r="A799" s="259">
        <v>2032</v>
      </c>
      <c r="B799" s="259">
        <v>2001</v>
      </c>
      <c r="C799" s="260" t="str">
        <f t="shared" si="12"/>
        <v>2032_2001</v>
      </c>
      <c r="D799" s="261">
        <v>4.6429234890144777E-2</v>
      </c>
      <c r="E799" s="261">
        <v>6.5749227874872238E-2</v>
      </c>
      <c r="F799" s="261">
        <v>8.8522152643420504E-2</v>
      </c>
      <c r="G799" s="261">
        <v>9.8919190631519702E-2</v>
      </c>
      <c r="H799" s="261">
        <v>1.7167630891088399</v>
      </c>
      <c r="I799" s="261">
        <v>0.48876915292715301</v>
      </c>
      <c r="J799" s="261">
        <v>5.1851325200602198E-2</v>
      </c>
      <c r="K799" s="261">
        <v>3.0435754925944702E-3</v>
      </c>
      <c r="L799" s="261">
        <v>2.0000005732018801E-3</v>
      </c>
      <c r="M799" s="261">
        <v>2.0000005732018801E-3</v>
      </c>
      <c r="N799" s="261">
        <v>1.5750004513964799E-2</v>
      </c>
      <c r="O799" s="261">
        <v>1.5750004513964799E-2</v>
      </c>
      <c r="P799" s="261">
        <v>5.4195812039325497E-2</v>
      </c>
    </row>
    <row r="800" spans="1:16" x14ac:dyDescent="0.25">
      <c r="A800" s="259">
        <v>2032</v>
      </c>
      <c r="B800" s="259">
        <v>2002</v>
      </c>
      <c r="C800" s="260" t="str">
        <f t="shared" si="12"/>
        <v>2032_2002</v>
      </c>
      <c r="D800" s="261">
        <v>4.6159515790711751E-2</v>
      </c>
      <c r="E800" s="261">
        <v>6.5695381189421864E-2</v>
      </c>
      <c r="F800" s="261">
        <v>8.7634345326869201E-2</v>
      </c>
      <c r="G800" s="261">
        <v>9.6146120617514305E-2</v>
      </c>
      <c r="H800" s="261">
        <v>1.71365361336197</v>
      </c>
      <c r="I800" s="261">
        <v>0.47620564811392202</v>
      </c>
      <c r="J800" s="261">
        <v>5.1331297337391397E-2</v>
      </c>
      <c r="K800" s="261">
        <v>3.0491558313185101E-3</v>
      </c>
      <c r="L800" s="261">
        <v>2.0000005732018801E-3</v>
      </c>
      <c r="M800" s="261">
        <v>2.0000005732018801E-3</v>
      </c>
      <c r="N800" s="261">
        <v>1.5750004513964799E-2</v>
      </c>
      <c r="O800" s="261">
        <v>1.5750004513964799E-2</v>
      </c>
      <c r="P800" s="261">
        <v>5.3652270823729802E-2</v>
      </c>
    </row>
    <row r="801" spans="1:16" x14ac:dyDescent="0.25">
      <c r="A801" s="259">
        <v>2032</v>
      </c>
      <c r="B801" s="259">
        <v>2003</v>
      </c>
      <c r="C801" s="260" t="str">
        <f t="shared" si="12"/>
        <v>2032_2003</v>
      </c>
      <c r="D801" s="261">
        <v>4.6403233620043852E-2</v>
      </c>
      <c r="E801" s="261">
        <v>6.5688190223977191E-2</v>
      </c>
      <c r="F801" s="261">
        <v>8.8338348949781403E-2</v>
      </c>
      <c r="G801" s="261">
        <v>7.8724234966057599E-2</v>
      </c>
      <c r="H801" s="261">
        <v>1.71467749473144</v>
      </c>
      <c r="I801" s="261">
        <v>0.40284017700461699</v>
      </c>
      <c r="J801" s="261">
        <v>5.1743663278615903E-2</v>
      </c>
      <c r="K801" s="261">
        <v>3.0528073886958301E-3</v>
      </c>
      <c r="L801" s="261">
        <v>2.0000005732018801E-3</v>
      </c>
      <c r="M801" s="261">
        <v>2.0000005732018801E-3</v>
      </c>
      <c r="N801" s="261">
        <v>1.5750004513964799E-2</v>
      </c>
      <c r="O801" s="261">
        <v>1.5750004513964799E-2</v>
      </c>
      <c r="P801" s="261">
        <v>5.4083282122969797E-2</v>
      </c>
    </row>
    <row r="802" spans="1:16" x14ac:dyDescent="0.25">
      <c r="A802" s="259">
        <v>2032</v>
      </c>
      <c r="B802" s="259">
        <v>2004</v>
      </c>
      <c r="C802" s="260" t="str">
        <f t="shared" si="12"/>
        <v>2032_2004</v>
      </c>
      <c r="D802" s="261">
        <v>5.3335803295642102E-2</v>
      </c>
      <c r="E802" s="261">
        <v>6.6718619335547735E-2</v>
      </c>
      <c r="F802" s="261">
        <v>8.8476298398008205E-2</v>
      </c>
      <c r="G802" s="261">
        <v>1.84875572110203E-2</v>
      </c>
      <c r="H802" s="261">
        <v>1.7151024508281001</v>
      </c>
      <c r="I802" s="261">
        <v>9.2923077761895304E-2</v>
      </c>
      <c r="J802" s="261">
        <v>5.1824466348668503E-2</v>
      </c>
      <c r="K802" s="261">
        <v>2.02926630312528E-4</v>
      </c>
      <c r="L802" s="261">
        <v>2.0000005732018801E-3</v>
      </c>
      <c r="M802" s="261">
        <v>2.0000005732018801E-3</v>
      </c>
      <c r="N802" s="261">
        <v>1.5750004513964799E-2</v>
      </c>
      <c r="O802" s="261">
        <v>1.5750004513964799E-2</v>
      </c>
      <c r="P802" s="261">
        <v>5.4167738749291802E-2</v>
      </c>
    </row>
    <row r="803" spans="1:16" x14ac:dyDescent="0.25">
      <c r="A803" s="259">
        <v>2032</v>
      </c>
      <c r="B803" s="259">
        <v>2005</v>
      </c>
      <c r="C803" s="260" t="str">
        <f t="shared" si="12"/>
        <v>2032_2005</v>
      </c>
      <c r="D803" s="261">
        <v>5.2156079042621359E-2</v>
      </c>
      <c r="E803" s="261">
        <v>6.5063148637377513E-2</v>
      </c>
      <c r="F803" s="261">
        <v>8.86812773441574E-2</v>
      </c>
      <c r="G803" s="261">
        <v>1.5870250206069199E-2</v>
      </c>
      <c r="H803" s="261">
        <v>1.7118880194816699</v>
      </c>
      <c r="I803" s="261">
        <v>7.8036145990981395E-2</v>
      </c>
      <c r="J803" s="261">
        <v>5.1944531549058197E-2</v>
      </c>
      <c r="K803" s="261">
        <v>2.0197963112523299E-4</v>
      </c>
      <c r="L803" s="261">
        <v>2.0000005732018801E-3</v>
      </c>
      <c r="M803" s="261">
        <v>2.0000005732018801E-3</v>
      </c>
      <c r="N803" s="261">
        <v>1.5750004513964799E-2</v>
      </c>
      <c r="O803" s="261">
        <v>1.5750004513964799E-2</v>
      </c>
      <c r="P803" s="261">
        <v>5.4293232765261698E-2</v>
      </c>
    </row>
    <row r="804" spans="1:16" x14ac:dyDescent="0.25">
      <c r="A804" s="259">
        <v>2032</v>
      </c>
      <c r="B804" s="259">
        <v>2006</v>
      </c>
      <c r="C804" s="260" t="str">
        <f t="shared" si="12"/>
        <v>2032_2006</v>
      </c>
      <c r="D804" s="261">
        <v>5.1020587539739766E-2</v>
      </c>
      <c r="E804" s="261">
        <v>6.2673948956896833E-2</v>
      </c>
      <c r="F804" s="261">
        <v>8.8305059096849797E-2</v>
      </c>
      <c r="G804" s="261">
        <v>3.6951499554767901E-3</v>
      </c>
      <c r="H804" s="261">
        <v>1.7150239195250101</v>
      </c>
      <c r="I804" s="261">
        <v>1.66285221137208E-2</v>
      </c>
      <c r="J804" s="261">
        <v>5.1724163944961099E-2</v>
      </c>
      <c r="K804" s="261">
        <v>2.0267387456514801E-4</v>
      </c>
      <c r="L804" s="261">
        <v>2.0000005732018801E-3</v>
      </c>
      <c r="M804" s="261">
        <v>2.0000005732018801E-3</v>
      </c>
      <c r="N804" s="261">
        <v>1.5750004513964799E-2</v>
      </c>
      <c r="O804" s="261">
        <v>1.5750004513964799E-2</v>
      </c>
      <c r="P804" s="261">
        <v>5.4062901115973998E-2</v>
      </c>
    </row>
    <row r="805" spans="1:16" x14ac:dyDescent="0.25">
      <c r="A805" s="259">
        <v>2032</v>
      </c>
      <c r="B805" s="259">
        <v>2007</v>
      </c>
      <c r="C805" s="260" t="str">
        <f t="shared" si="12"/>
        <v>2032_2007</v>
      </c>
      <c r="D805" s="261">
        <v>5.0392104180863831E-2</v>
      </c>
      <c r="E805" s="261">
        <v>6.2748827826908549E-2</v>
      </c>
      <c r="F805" s="261">
        <v>1.8252947137006301E-2</v>
      </c>
      <c r="G805" s="261">
        <v>7.6844200808691898E-3</v>
      </c>
      <c r="H805" s="261">
        <v>3.6013325722167401E-2</v>
      </c>
      <c r="I805" s="261">
        <v>3.29831517699153E-2</v>
      </c>
      <c r="J805" s="261">
        <v>6.1278993873675304E-3</v>
      </c>
      <c r="K805" s="261">
        <v>2.0183546534196099E-4</v>
      </c>
      <c r="L805" s="261">
        <v>2.0000005732018801E-3</v>
      </c>
      <c r="M805" s="261">
        <v>2.0000005732018801E-3</v>
      </c>
      <c r="N805" s="261">
        <v>1.5750004513964799E-2</v>
      </c>
      <c r="O805" s="261">
        <v>1.5750004513964799E-2</v>
      </c>
      <c r="P805" s="261">
        <v>6.4049758055134904E-3</v>
      </c>
    </row>
    <row r="806" spans="1:16" x14ac:dyDescent="0.25">
      <c r="A806" s="259">
        <v>2032</v>
      </c>
      <c r="B806" s="259">
        <v>2008</v>
      </c>
      <c r="C806" s="260" t="str">
        <f t="shared" si="12"/>
        <v>2032_2008</v>
      </c>
      <c r="D806" s="261">
        <v>4.887337595062545E-2</v>
      </c>
      <c r="E806" s="261">
        <v>6.09077256033356E-2</v>
      </c>
      <c r="F806" s="261">
        <v>1.83618875890851E-2</v>
      </c>
      <c r="G806" s="261">
        <v>7.8274273914599596E-3</v>
      </c>
      <c r="H806" s="261">
        <v>3.6105560980099899E-2</v>
      </c>
      <c r="I806" s="261">
        <v>3.2465153484725298E-2</v>
      </c>
      <c r="J806" s="261">
        <v>6.1341103474936596E-3</v>
      </c>
      <c r="K806" s="261">
        <v>2.3017133017839199E-4</v>
      </c>
      <c r="L806" s="261">
        <v>2.0000005732018801E-3</v>
      </c>
      <c r="M806" s="261">
        <v>2.0000005732018801E-3</v>
      </c>
      <c r="N806" s="261">
        <v>1.5750004513964799E-2</v>
      </c>
      <c r="O806" s="261">
        <v>1.5750004513964799E-2</v>
      </c>
      <c r="P806" s="261">
        <v>6.4114675976957797E-3</v>
      </c>
    </row>
    <row r="807" spans="1:16" x14ac:dyDescent="0.25">
      <c r="A807" s="259">
        <v>2032</v>
      </c>
      <c r="B807" s="259">
        <v>2009</v>
      </c>
      <c r="C807" s="260" t="str">
        <f t="shared" si="12"/>
        <v>2032_2009</v>
      </c>
      <c r="D807" s="261">
        <v>4.6471934903587406E-2</v>
      </c>
      <c r="E807" s="261">
        <v>5.7443354184550856E-2</v>
      </c>
      <c r="F807" s="261">
        <v>1.9047037616396399E-2</v>
      </c>
      <c r="G807" s="261">
        <v>8.10647759476304E-3</v>
      </c>
      <c r="H807" s="261">
        <v>3.6261905776712899E-2</v>
      </c>
      <c r="I807" s="261">
        <v>3.17667638328296E-2</v>
      </c>
      <c r="J807" s="261">
        <v>6.2024188760703104E-3</v>
      </c>
      <c r="K807" s="261">
        <v>2.5795722312972901E-4</v>
      </c>
      <c r="L807" s="261">
        <v>2.0000005732018801E-3</v>
      </c>
      <c r="M807" s="261">
        <v>2.0000005732018801E-3</v>
      </c>
      <c r="N807" s="261">
        <v>1.5750004513964799E-2</v>
      </c>
      <c r="O807" s="261">
        <v>1.5750004513964799E-2</v>
      </c>
      <c r="P807" s="261">
        <v>6.4828647348200699E-3</v>
      </c>
    </row>
    <row r="808" spans="1:16" x14ac:dyDescent="0.25">
      <c r="A808" s="259">
        <v>2032</v>
      </c>
      <c r="B808" s="259">
        <v>2010</v>
      </c>
      <c r="C808" s="260" t="str">
        <f t="shared" si="12"/>
        <v>2032_2010</v>
      </c>
      <c r="D808" s="261">
        <v>4.6005097124405925E-2</v>
      </c>
      <c r="E808" s="261">
        <v>5.6788475434258245E-2</v>
      </c>
      <c r="F808" s="261">
        <v>1.8898220877495601E-2</v>
      </c>
      <c r="G808" s="261">
        <v>7.2349722922428403E-3</v>
      </c>
      <c r="H808" s="261">
        <v>3.6154135079226601E-2</v>
      </c>
      <c r="I808" s="261">
        <v>3.1534709273976898E-2</v>
      </c>
      <c r="J808" s="261">
        <v>6.1771427193186004E-3</v>
      </c>
      <c r="K808" s="261">
        <v>3.13268627657844E-4</v>
      </c>
      <c r="L808" s="261">
        <v>2.0000005732018801E-3</v>
      </c>
      <c r="M808" s="261">
        <v>2.0000005732018801E-3</v>
      </c>
      <c r="N808" s="261">
        <v>1.5750004513964799E-2</v>
      </c>
      <c r="O808" s="261">
        <v>1.5750004513964799E-2</v>
      </c>
      <c r="P808" s="261">
        <v>6.4564457024213302E-3</v>
      </c>
    </row>
    <row r="809" spans="1:16" x14ac:dyDescent="0.25">
      <c r="A809" s="259">
        <v>2032</v>
      </c>
      <c r="B809" s="259">
        <v>2011</v>
      </c>
      <c r="C809" s="260" t="str">
        <f t="shared" si="12"/>
        <v>2032_2011</v>
      </c>
      <c r="D809" s="261">
        <v>4.4392614881079699E-2</v>
      </c>
      <c r="E809" s="261">
        <v>5.4937986358966524E-2</v>
      </c>
      <c r="F809" s="261">
        <v>1.83360871552001E-2</v>
      </c>
      <c r="G809" s="261">
        <v>7.3212224738937902E-3</v>
      </c>
      <c r="H809" s="261">
        <v>3.5592051688551597E-2</v>
      </c>
      <c r="I809" s="261">
        <v>3.1421343834713199E-2</v>
      </c>
      <c r="J809" s="261">
        <v>6.0866402298892898E-3</v>
      </c>
      <c r="K809" s="261">
        <v>4.2485338379973997E-4</v>
      </c>
      <c r="L809" s="261">
        <v>2.0000005732018801E-3</v>
      </c>
      <c r="M809" s="261">
        <v>2.0000005732018801E-3</v>
      </c>
      <c r="N809" s="261">
        <v>1.5750004513964799E-2</v>
      </c>
      <c r="O809" s="261">
        <v>1.5750004513964799E-2</v>
      </c>
      <c r="P809" s="261">
        <v>6.3618510920188699E-3</v>
      </c>
    </row>
    <row r="810" spans="1:16" x14ac:dyDescent="0.25">
      <c r="A810" s="259">
        <v>2032</v>
      </c>
      <c r="B810" s="259">
        <v>2012</v>
      </c>
      <c r="C810" s="260" t="str">
        <f t="shared" si="12"/>
        <v>2032_2012</v>
      </c>
      <c r="D810" s="261">
        <v>4.3096960042858359E-2</v>
      </c>
      <c r="E810" s="261">
        <v>5.3521491778639928E-2</v>
      </c>
      <c r="F810" s="261">
        <v>1.7905244961311999E-2</v>
      </c>
      <c r="G810" s="261">
        <v>6.8325808260968398E-3</v>
      </c>
      <c r="H810" s="261">
        <v>3.4994419757497501E-2</v>
      </c>
      <c r="I810" s="261">
        <v>3.1490720251440001E-2</v>
      </c>
      <c r="J810" s="261">
        <v>5.9680750104947498E-3</v>
      </c>
      <c r="K810" s="261">
        <v>6.2057413738863902E-4</v>
      </c>
      <c r="L810" s="261">
        <v>2.0000005732018801E-3</v>
      </c>
      <c r="M810" s="261">
        <v>2.0000005732018801E-3</v>
      </c>
      <c r="N810" s="261">
        <v>1.5750004513964799E-2</v>
      </c>
      <c r="O810" s="261">
        <v>1.5750004513964799E-2</v>
      </c>
      <c r="P810" s="261">
        <v>6.2379248795286901E-3</v>
      </c>
    </row>
    <row r="811" spans="1:16" x14ac:dyDescent="0.25">
      <c r="A811" s="259">
        <v>2032</v>
      </c>
      <c r="B811" s="259">
        <v>2013</v>
      </c>
      <c r="C811" s="260" t="str">
        <f t="shared" si="12"/>
        <v>2032_2013</v>
      </c>
      <c r="D811" s="261">
        <v>4.1955211473480344E-2</v>
      </c>
      <c r="E811" s="261">
        <v>5.170609540000011E-2</v>
      </c>
      <c r="F811" s="261">
        <v>1.8256557872555999E-2</v>
      </c>
      <c r="G811" s="261">
        <v>7.7809992530716498E-3</v>
      </c>
      <c r="H811" s="261">
        <v>3.5524983201045697E-2</v>
      </c>
      <c r="I811" s="261">
        <v>3.0202679061217999E-2</v>
      </c>
      <c r="J811" s="261">
        <v>6.00478626547083E-3</v>
      </c>
      <c r="K811" s="261">
        <v>9.2671507746195498E-4</v>
      </c>
      <c r="L811" s="261">
        <v>2.0000005732018801E-3</v>
      </c>
      <c r="M811" s="261">
        <v>2.0000005732018801E-3</v>
      </c>
      <c r="N811" s="261">
        <v>1.5750004513964799E-2</v>
      </c>
      <c r="O811" s="261">
        <v>1.5750004513964799E-2</v>
      </c>
      <c r="P811" s="261">
        <v>6.2762960545510102E-3</v>
      </c>
    </row>
    <row r="812" spans="1:16" x14ac:dyDescent="0.25">
      <c r="A812" s="259">
        <v>2032</v>
      </c>
      <c r="B812" s="259">
        <v>2014</v>
      </c>
      <c r="C812" s="260" t="str">
        <f t="shared" si="12"/>
        <v>2032_2014</v>
      </c>
      <c r="D812" s="261">
        <v>4.1548790605470239E-2</v>
      </c>
      <c r="E812" s="261">
        <v>5.1337333394841027E-2</v>
      </c>
      <c r="F812" s="261">
        <v>1.78648623787853E-2</v>
      </c>
      <c r="G812" s="261">
        <v>7.8736097672473301E-3</v>
      </c>
      <c r="H812" s="261">
        <v>3.5007727735817902E-2</v>
      </c>
      <c r="I812" s="261">
        <v>2.9818356405741799E-2</v>
      </c>
      <c r="J812" s="261">
        <v>5.8845287810163002E-3</v>
      </c>
      <c r="K812" s="261">
        <v>1.29187469473233E-3</v>
      </c>
      <c r="L812" s="261">
        <v>2.0000005732018801E-3</v>
      </c>
      <c r="M812" s="261">
        <v>2.0000005732018801E-3</v>
      </c>
      <c r="N812" s="261">
        <v>1.5750004513964799E-2</v>
      </c>
      <c r="O812" s="261">
        <v>1.5750004513964799E-2</v>
      </c>
      <c r="P812" s="261">
        <v>6.1506010602841296E-3</v>
      </c>
    </row>
    <row r="813" spans="1:16" x14ac:dyDescent="0.25">
      <c r="A813" s="259">
        <v>2032</v>
      </c>
      <c r="B813" s="259">
        <v>2015</v>
      </c>
      <c r="C813" s="260" t="str">
        <f t="shared" si="12"/>
        <v>2032_2015</v>
      </c>
      <c r="D813" s="261">
        <v>4.0372908646215913E-2</v>
      </c>
      <c r="E813" s="261">
        <v>5.0119155896910933E-2</v>
      </c>
      <c r="F813" s="261">
        <v>1.7289177519434699E-2</v>
      </c>
      <c r="G813" s="261">
        <v>7.8047960569174197E-3</v>
      </c>
      <c r="H813" s="261">
        <v>3.4348725250816198E-2</v>
      </c>
      <c r="I813" s="261">
        <v>2.8983967683926699E-2</v>
      </c>
      <c r="J813" s="261">
        <v>5.7468206201410198E-3</v>
      </c>
      <c r="K813" s="261">
        <v>1.6314978613389301E-3</v>
      </c>
      <c r="L813" s="261">
        <v>2.0000005732018801E-3</v>
      </c>
      <c r="M813" s="261">
        <v>2.0000005732018801E-3</v>
      </c>
      <c r="N813" s="261">
        <v>1.5750004513964799E-2</v>
      </c>
      <c r="O813" s="261">
        <v>1.5750004513964799E-2</v>
      </c>
      <c r="P813" s="261">
        <v>6.0066663474449703E-3</v>
      </c>
    </row>
    <row r="814" spans="1:16" x14ac:dyDescent="0.25">
      <c r="A814" s="259">
        <v>2032</v>
      </c>
      <c r="B814" s="259">
        <v>2016</v>
      </c>
      <c r="C814" s="260" t="str">
        <f t="shared" si="12"/>
        <v>2032_2016</v>
      </c>
      <c r="D814" s="261">
        <v>3.8794594690537962E-2</v>
      </c>
      <c r="E814" s="261">
        <v>4.813570680283992E-2</v>
      </c>
      <c r="F814" s="261">
        <v>1.71303725902184E-2</v>
      </c>
      <c r="G814" s="261">
        <v>7.5562945996632599E-3</v>
      </c>
      <c r="H814" s="261">
        <v>3.41800715974106E-2</v>
      </c>
      <c r="I814" s="261">
        <v>2.7952277098081402E-2</v>
      </c>
      <c r="J814" s="261">
        <v>5.6630286655405503E-3</v>
      </c>
      <c r="K814" s="261">
        <v>1.89681451926349E-3</v>
      </c>
      <c r="L814" s="261">
        <v>2.0000005732018801E-3</v>
      </c>
      <c r="M814" s="261">
        <v>2.0000005732018801E-3</v>
      </c>
      <c r="N814" s="261">
        <v>1.5750004513964799E-2</v>
      </c>
      <c r="O814" s="261">
        <v>1.5750004513964799E-2</v>
      </c>
      <c r="P814" s="261">
        <v>5.9190856924787602E-3</v>
      </c>
    </row>
    <row r="815" spans="1:16" x14ac:dyDescent="0.25">
      <c r="A815" s="259">
        <v>2032</v>
      </c>
      <c r="B815" s="259">
        <v>2017</v>
      </c>
      <c r="C815" s="260" t="str">
        <f t="shared" si="12"/>
        <v>2032_2017</v>
      </c>
      <c r="D815" s="261">
        <v>3.7585964981673388E-2</v>
      </c>
      <c r="E815" s="261">
        <v>4.6176248208239457E-2</v>
      </c>
      <c r="F815" s="261">
        <v>1.7824851861133501E-2</v>
      </c>
      <c r="G815" s="261">
        <v>7.5579112562993E-3</v>
      </c>
      <c r="H815" s="261">
        <v>3.5047003269315501E-2</v>
      </c>
      <c r="I815" s="261">
        <v>2.7765879141748599E-2</v>
      </c>
      <c r="J815" s="261">
        <v>5.6979509473652299E-3</v>
      </c>
      <c r="K815" s="261">
        <v>2.0580560667774E-3</v>
      </c>
      <c r="L815" s="261">
        <v>2.0000005732018801E-3</v>
      </c>
      <c r="M815" s="261">
        <v>2.0000005732018801E-3</v>
      </c>
      <c r="N815" s="261">
        <v>1.5750004513964799E-2</v>
      </c>
      <c r="O815" s="261">
        <v>1.5750004513964799E-2</v>
      </c>
      <c r="P815" s="261">
        <v>5.9555870049222302E-3</v>
      </c>
    </row>
    <row r="816" spans="1:16" x14ac:dyDescent="0.25">
      <c r="A816" s="259">
        <v>2032</v>
      </c>
      <c r="B816" s="259">
        <v>2018</v>
      </c>
      <c r="C816" s="260" t="str">
        <f t="shared" si="12"/>
        <v>2032_2018</v>
      </c>
      <c r="D816" s="261">
        <v>3.5945776879785327E-2</v>
      </c>
      <c r="E816" s="261">
        <v>4.4134002487354058E-2</v>
      </c>
      <c r="F816" s="261">
        <v>1.7499250878325399E-2</v>
      </c>
      <c r="G816" s="261">
        <v>7.1828655750807904E-3</v>
      </c>
      <c r="H816" s="261">
        <v>3.4706601357211E-2</v>
      </c>
      <c r="I816" s="261">
        <v>2.65806296651474E-2</v>
      </c>
      <c r="J816" s="261">
        <v>5.5772083972477999E-3</v>
      </c>
      <c r="K816" s="261">
        <v>2.1429471808242901E-3</v>
      </c>
      <c r="L816" s="261">
        <v>2.0000005732018801E-3</v>
      </c>
      <c r="M816" s="261">
        <v>2.0000005732018801E-3</v>
      </c>
      <c r="N816" s="261">
        <v>1.5750004513964799E-2</v>
      </c>
      <c r="O816" s="261">
        <v>1.5750004513964799E-2</v>
      </c>
      <c r="P816" s="261">
        <v>5.8293850124756198E-3</v>
      </c>
    </row>
    <row r="817" spans="1:16" x14ac:dyDescent="0.25">
      <c r="A817" s="259">
        <v>2032</v>
      </c>
      <c r="B817" s="259">
        <v>2019</v>
      </c>
      <c r="C817" s="260" t="str">
        <f t="shared" si="12"/>
        <v>2032_2019</v>
      </c>
      <c r="D817" s="261">
        <v>3.4306506975079622E-2</v>
      </c>
      <c r="E817" s="261">
        <v>4.2094049897861606E-2</v>
      </c>
      <c r="F817" s="261">
        <v>1.71456170206978E-2</v>
      </c>
      <c r="G817" s="261">
        <v>6.39491087709882E-3</v>
      </c>
      <c r="H817" s="261">
        <v>3.4336662641842E-2</v>
      </c>
      <c r="I817" s="261">
        <v>2.3979161719269799E-2</v>
      </c>
      <c r="J817" s="261">
        <v>5.4452949239050703E-3</v>
      </c>
      <c r="K817" s="261">
        <v>2.0234130318251401E-3</v>
      </c>
      <c r="L817" s="261">
        <v>2.0000005732018801E-3</v>
      </c>
      <c r="M817" s="261">
        <v>2.0000005732018801E-3</v>
      </c>
      <c r="N817" s="261">
        <v>1.5750004513964799E-2</v>
      </c>
      <c r="O817" s="261">
        <v>1.5750004513964799E-2</v>
      </c>
      <c r="P817" s="261">
        <v>5.6915069972257003E-3</v>
      </c>
    </row>
    <row r="818" spans="1:16" x14ac:dyDescent="0.25">
      <c r="A818" s="259">
        <v>2032</v>
      </c>
      <c r="B818" s="259">
        <v>2020</v>
      </c>
      <c r="C818" s="260" t="str">
        <f t="shared" si="12"/>
        <v>2032_2020</v>
      </c>
      <c r="D818" s="261">
        <v>3.2667153440589604E-2</v>
      </c>
      <c r="E818" s="261">
        <v>4.0054599922693973E-2</v>
      </c>
      <c r="F818" s="261">
        <v>1.6762830454889899E-2</v>
      </c>
      <c r="G818" s="261">
        <v>5.4584691075519297E-3</v>
      </c>
      <c r="H818" s="261">
        <v>3.39355456924363E-2</v>
      </c>
      <c r="I818" s="261">
        <v>2.1620478141641999E-2</v>
      </c>
      <c r="J818" s="261">
        <v>5.3020049551335104E-3</v>
      </c>
      <c r="K818" s="261">
        <v>1.45114913063831E-3</v>
      </c>
      <c r="L818" s="261">
        <v>2.0000005732018801E-3</v>
      </c>
      <c r="M818" s="261">
        <v>2.0000005732018801E-3</v>
      </c>
      <c r="N818" s="261">
        <v>1.5750004513964799E-2</v>
      </c>
      <c r="O818" s="261">
        <v>1.5750004513964799E-2</v>
      </c>
      <c r="P818" s="261">
        <v>5.5417380919061104E-3</v>
      </c>
    </row>
    <row r="819" spans="1:16" x14ac:dyDescent="0.25">
      <c r="A819" s="259">
        <v>2032</v>
      </c>
      <c r="B819" s="259">
        <v>2021</v>
      </c>
      <c r="C819" s="260" t="str">
        <f t="shared" si="12"/>
        <v>2032_2021</v>
      </c>
      <c r="D819" s="261">
        <v>3.1028682245001143E-2</v>
      </c>
      <c r="E819" s="261">
        <v>3.8018554280416388E-2</v>
      </c>
      <c r="F819" s="261">
        <v>6.5569320023328801E-3</v>
      </c>
      <c r="G819" s="261">
        <v>4.7580236981502001E-3</v>
      </c>
      <c r="H819" s="261">
        <v>1.05781959629654E-2</v>
      </c>
      <c r="I819" s="261">
        <v>2.0209021917214999E-2</v>
      </c>
      <c r="J819" s="261">
        <v>8.5795025137973605E-4</v>
      </c>
      <c r="K819" s="261">
        <v>9.0127339048717695E-4</v>
      </c>
      <c r="L819" s="261">
        <v>2.0000005732018801E-3</v>
      </c>
      <c r="M819" s="261">
        <v>2.0000005732018801E-3</v>
      </c>
      <c r="N819" s="261">
        <v>1.5750004513964799E-2</v>
      </c>
      <c r="O819" s="261">
        <v>1.5750004513964799E-2</v>
      </c>
      <c r="P819" s="261">
        <v>8.9674295464927203E-4</v>
      </c>
    </row>
    <row r="820" spans="1:16" x14ac:dyDescent="0.25">
      <c r="A820" s="259">
        <v>2032</v>
      </c>
      <c r="B820" s="259">
        <v>2022</v>
      </c>
      <c r="C820" s="260" t="str">
        <f t="shared" si="12"/>
        <v>2032_2022</v>
      </c>
      <c r="D820" s="261">
        <v>2.9834891494796473E-2</v>
      </c>
      <c r="E820" s="261">
        <v>3.6527481068748105E-2</v>
      </c>
      <c r="F820" s="261">
        <v>6.3094060765158102E-3</v>
      </c>
      <c r="G820" s="261">
        <v>3.9602008344507703E-3</v>
      </c>
      <c r="H820" s="261">
        <v>1.02483346750771E-2</v>
      </c>
      <c r="I820" s="261">
        <v>1.8480616235910199E-2</v>
      </c>
      <c r="J820" s="261">
        <v>8.3036233084741496E-4</v>
      </c>
      <c r="K820" s="261">
        <v>9.0110677223476305E-4</v>
      </c>
      <c r="L820" s="261">
        <v>2.0000005732018801E-3</v>
      </c>
      <c r="M820" s="261">
        <v>2.0000005732018801E-3</v>
      </c>
      <c r="N820" s="261">
        <v>1.5750004513964799E-2</v>
      </c>
      <c r="O820" s="261">
        <v>1.5750004513964799E-2</v>
      </c>
      <c r="P820" s="261">
        <v>8.6790763077006304E-4</v>
      </c>
    </row>
    <row r="821" spans="1:16" x14ac:dyDescent="0.25">
      <c r="A821" s="259">
        <v>2032</v>
      </c>
      <c r="B821" s="259">
        <v>2023</v>
      </c>
      <c r="C821" s="260" t="str">
        <f t="shared" si="12"/>
        <v>2032_2023</v>
      </c>
      <c r="D821" s="261">
        <v>2.8644030741813931E-2</v>
      </c>
      <c r="E821" s="261">
        <v>3.5039601938988765E-2</v>
      </c>
      <c r="F821" s="261">
        <v>6.0480107696680102E-3</v>
      </c>
      <c r="G821" s="261">
        <v>3.3548687118654099E-3</v>
      </c>
      <c r="H821" s="261">
        <v>9.8984472997645703E-3</v>
      </c>
      <c r="I821" s="261">
        <v>1.7724055583964001E-2</v>
      </c>
      <c r="J821" s="261">
        <v>8.0101770431504401E-4</v>
      </c>
      <c r="K821" s="261">
        <v>9.0116313430527097E-4</v>
      </c>
      <c r="L821" s="261">
        <v>2.0000005732018801E-3</v>
      </c>
      <c r="M821" s="261">
        <v>2.0000005732018801E-3</v>
      </c>
      <c r="N821" s="261">
        <v>1.5750004513964799E-2</v>
      </c>
      <c r="O821" s="261">
        <v>1.5750004513964799E-2</v>
      </c>
      <c r="P821" s="261">
        <v>8.3723617044075102E-4</v>
      </c>
    </row>
    <row r="822" spans="1:16" x14ac:dyDescent="0.25">
      <c r="A822" s="259">
        <v>2032</v>
      </c>
      <c r="B822" s="259">
        <v>2024</v>
      </c>
      <c r="C822" s="260" t="str">
        <f t="shared" si="12"/>
        <v>2032_2024</v>
      </c>
      <c r="D822" s="261">
        <v>2.7448554032247552E-2</v>
      </c>
      <c r="E822" s="261">
        <v>3.3550309782179009E-2</v>
      </c>
      <c r="F822" s="261">
        <v>5.7664466272578201E-3</v>
      </c>
      <c r="G822" s="261">
        <v>2.8199566626073199E-3</v>
      </c>
      <c r="H822" s="261">
        <v>9.5230642423279593E-3</v>
      </c>
      <c r="I822" s="261">
        <v>1.7374742275079E-2</v>
      </c>
      <c r="J822" s="261">
        <v>7.6962326035528799E-4</v>
      </c>
      <c r="K822" s="261">
        <v>9.0090599751722596E-4</v>
      </c>
      <c r="L822" s="261">
        <v>2.0000005732018801E-3</v>
      </c>
      <c r="M822" s="261">
        <v>2.0000005732018801E-3</v>
      </c>
      <c r="N822" s="261">
        <v>1.5750004513964799E-2</v>
      </c>
      <c r="O822" s="261">
        <v>1.5750004513964799E-2</v>
      </c>
      <c r="P822" s="261">
        <v>8.04422209035917E-4</v>
      </c>
    </row>
    <row r="823" spans="1:16" x14ac:dyDescent="0.25">
      <c r="A823" s="259">
        <v>2032</v>
      </c>
      <c r="B823" s="259">
        <v>2025</v>
      </c>
      <c r="C823" s="260" t="str">
        <f t="shared" si="12"/>
        <v>2032_2025</v>
      </c>
      <c r="D823" s="261">
        <v>2.6255652085724494E-2</v>
      </c>
      <c r="E823" s="261">
        <v>3.2071383787872915E-2</v>
      </c>
      <c r="F823" s="261">
        <v>5.4702747168905302E-3</v>
      </c>
      <c r="G823" s="261">
        <v>2.4910661154375902E-3</v>
      </c>
      <c r="H823" s="261">
        <v>9.1270373012250598E-3</v>
      </c>
      <c r="I823" s="261">
        <v>1.76911697282334E-2</v>
      </c>
      <c r="J823" s="261">
        <v>7.3643967736298599E-4</v>
      </c>
      <c r="K823" s="261">
        <v>9.00829009744327E-4</v>
      </c>
      <c r="L823" s="261">
        <v>2.0000005732018801E-3</v>
      </c>
      <c r="M823" s="261">
        <v>2.0000005732018801E-3</v>
      </c>
      <c r="N823" s="261">
        <v>1.5750004513964799E-2</v>
      </c>
      <c r="O823" s="261">
        <v>1.5750004513964799E-2</v>
      </c>
      <c r="P823" s="261">
        <v>7.6973821167067096E-4</v>
      </c>
    </row>
    <row r="824" spans="1:16" x14ac:dyDescent="0.25">
      <c r="A824" s="259">
        <v>2032</v>
      </c>
      <c r="B824" s="259">
        <v>2026</v>
      </c>
      <c r="C824" s="260" t="str">
        <f t="shared" si="12"/>
        <v>2032_2026</v>
      </c>
      <c r="D824" s="261">
        <v>2.6257552157501036E-2</v>
      </c>
      <c r="E824" s="261">
        <v>3.2057098921535965E-2</v>
      </c>
      <c r="F824" s="261">
        <v>5.1597794508383898E-3</v>
      </c>
      <c r="G824" s="261">
        <v>2.4381389527031098E-3</v>
      </c>
      <c r="H824" s="261">
        <v>8.7105470495859004E-3</v>
      </c>
      <c r="I824" s="261">
        <v>1.67392790005308E-2</v>
      </c>
      <c r="J824" s="261">
        <v>7.01471065983087E-4</v>
      </c>
      <c r="K824" s="261">
        <v>7.6908884198354096E-4</v>
      </c>
      <c r="L824" s="261">
        <v>2.0000005732018801E-3</v>
      </c>
      <c r="M824" s="261">
        <v>2.0000005732018801E-3</v>
      </c>
      <c r="N824" s="261">
        <v>1.5750004513964799E-2</v>
      </c>
      <c r="O824" s="261">
        <v>1.5750004513964799E-2</v>
      </c>
      <c r="P824" s="261">
        <v>7.3318847485508805E-4</v>
      </c>
    </row>
    <row r="825" spans="1:16" x14ac:dyDescent="0.25">
      <c r="A825" s="259">
        <v>2032</v>
      </c>
      <c r="B825" s="259">
        <v>2027</v>
      </c>
      <c r="C825" s="260" t="str">
        <f t="shared" si="12"/>
        <v>2032_2027</v>
      </c>
      <c r="D825" s="261">
        <v>2.6262069860463765E-2</v>
      </c>
      <c r="E825" s="261">
        <v>3.2044968734802476E-2</v>
      </c>
      <c r="F825" s="261">
        <v>4.8346316179431297E-3</v>
      </c>
      <c r="G825" s="261">
        <v>2.3820634178278802E-3</v>
      </c>
      <c r="H825" s="261">
        <v>8.2734360804793908E-3</v>
      </c>
      <c r="I825" s="261">
        <v>1.5802294841451799E-2</v>
      </c>
      <c r="J825" s="261">
        <v>6.6471224581227898E-4</v>
      </c>
      <c r="K825" s="261">
        <v>6.1549567902152605E-4</v>
      </c>
      <c r="L825" s="261">
        <v>2.0000005732018801E-3</v>
      </c>
      <c r="M825" s="261">
        <v>2.0000005732018801E-3</v>
      </c>
      <c r="N825" s="261">
        <v>1.5750004513964799E-2</v>
      </c>
      <c r="O825" s="261">
        <v>1.5750004513964799E-2</v>
      </c>
      <c r="P825" s="261">
        <v>6.9476758395100495E-4</v>
      </c>
    </row>
    <row r="826" spans="1:16" x14ac:dyDescent="0.25">
      <c r="A826" s="259">
        <v>2032</v>
      </c>
      <c r="B826" s="259">
        <v>2028</v>
      </c>
      <c r="C826" s="260" t="str">
        <f t="shared" si="12"/>
        <v>2032_2028</v>
      </c>
      <c r="D826" s="261">
        <v>2.6267376393982862E-2</v>
      </c>
      <c r="E826" s="261">
        <v>3.2034353714013204E-2</v>
      </c>
      <c r="F826" s="261">
        <v>4.49360297567164E-3</v>
      </c>
      <c r="G826" s="261">
        <v>2.3224939051060601E-3</v>
      </c>
      <c r="H826" s="261">
        <v>7.81444296827743E-3</v>
      </c>
      <c r="I826" s="261">
        <v>1.4885470536580099E-2</v>
      </c>
      <c r="J826" s="261">
        <v>6.2608523262825701E-4</v>
      </c>
      <c r="K826" s="261">
        <v>4.83834934309806E-4</v>
      </c>
      <c r="L826" s="261">
        <v>2.0000005732018801E-3</v>
      </c>
      <c r="M826" s="261">
        <v>2.0000005732018801E-3</v>
      </c>
      <c r="N826" s="261">
        <v>1.5750004513964799E-2</v>
      </c>
      <c r="O826" s="261">
        <v>1.5750004513964799E-2</v>
      </c>
      <c r="P826" s="261">
        <v>6.5439402863563302E-4</v>
      </c>
    </row>
    <row r="827" spans="1:16" x14ac:dyDescent="0.25">
      <c r="A827" s="259">
        <v>2032</v>
      </c>
      <c r="B827" s="259">
        <v>2029</v>
      </c>
      <c r="C827" s="260" t="str">
        <f t="shared" si="12"/>
        <v>2032_2029</v>
      </c>
      <c r="D827" s="261">
        <v>2.6277925457970818E-2</v>
      </c>
      <c r="E827" s="261">
        <v>3.2028584080953763E-2</v>
      </c>
      <c r="F827" s="261">
        <v>4.1402965344428397E-3</v>
      </c>
      <c r="G827" s="261">
        <v>2.26031032162098E-3</v>
      </c>
      <c r="H827" s="261">
        <v>7.3370681175961199E-3</v>
      </c>
      <c r="I827" s="261">
        <v>1.3993407650528601E-2</v>
      </c>
      <c r="J827" s="261">
        <v>5.8578002686312603E-4</v>
      </c>
      <c r="K827" s="261">
        <v>4.8435712191047898E-4</v>
      </c>
      <c r="L827" s="261">
        <v>2.0000005732018801E-3</v>
      </c>
      <c r="M827" s="261">
        <v>2.0000005732018801E-3</v>
      </c>
      <c r="N827" s="261">
        <v>1.5750004513964799E-2</v>
      </c>
      <c r="O827" s="261">
        <v>1.5750004513964799E-2</v>
      </c>
      <c r="P827" s="261">
        <v>6.1226640031750504E-4</v>
      </c>
    </row>
    <row r="828" spans="1:16" x14ac:dyDescent="0.25">
      <c r="A828" s="259">
        <v>2032</v>
      </c>
      <c r="B828" s="259">
        <v>2030</v>
      </c>
      <c r="C828" s="260" t="str">
        <f t="shared" si="12"/>
        <v>2032_2030</v>
      </c>
      <c r="D828" s="261">
        <v>2.6297398559014667E-2</v>
      </c>
      <c r="E828" s="261">
        <v>3.2029967037571216E-2</v>
      </c>
      <c r="F828" s="261">
        <v>3.7754463193639702E-3</v>
      </c>
      <c r="G828" s="261">
        <v>2.1958621484568001E-3</v>
      </c>
      <c r="H828" s="261">
        <v>6.8423606339574798E-3</v>
      </c>
      <c r="I828" s="261">
        <v>1.31303101537896E-2</v>
      </c>
      <c r="J828" s="261">
        <v>5.4384854819538404E-4</v>
      </c>
      <c r="K828" s="261">
        <v>4.85327566886395E-4</v>
      </c>
      <c r="L828" s="261">
        <v>2.0000005732018801E-3</v>
      </c>
      <c r="M828" s="261">
        <v>2.0000005732018801E-3</v>
      </c>
      <c r="N828" s="261">
        <v>1.5750004513964799E-2</v>
      </c>
      <c r="O828" s="261">
        <v>1.5750004513964799E-2</v>
      </c>
      <c r="P828" s="261">
        <v>5.6843896625258803E-4</v>
      </c>
    </row>
    <row r="829" spans="1:16" x14ac:dyDescent="0.25">
      <c r="A829" s="259">
        <v>2032</v>
      </c>
      <c r="B829" s="259">
        <v>2031</v>
      </c>
      <c r="C829" s="260" t="str">
        <f t="shared" si="12"/>
        <v>2032_2031</v>
      </c>
      <c r="D829" s="261">
        <v>2.6312752485877087E-2</v>
      </c>
      <c r="E829" s="261">
        <v>3.2028150571185729E-2</v>
      </c>
      <c r="F829" s="261">
        <v>3.3874718180941302E-3</v>
      </c>
      <c r="G829" s="261">
        <v>2.1259604289499199E-3</v>
      </c>
      <c r="H829" s="261">
        <v>6.3200496992111199E-3</v>
      </c>
      <c r="I829" s="261">
        <v>1.22993498604042E-2</v>
      </c>
      <c r="J829" s="261">
        <v>4.9975760691287703E-4</v>
      </c>
      <c r="K829" s="261">
        <v>4.86079161240207E-4</v>
      </c>
      <c r="L829" s="261">
        <v>2.0000005732018801E-3</v>
      </c>
      <c r="M829" s="261">
        <v>2.0000005732018801E-3</v>
      </c>
      <c r="N829" s="261">
        <v>1.5750004513964799E-2</v>
      </c>
      <c r="O829" s="261">
        <v>1.5750004513964799E-2</v>
      </c>
      <c r="P829" s="261">
        <v>5.2235442825594096E-4</v>
      </c>
    </row>
    <row r="830" spans="1:16" x14ac:dyDescent="0.25">
      <c r="A830" s="259">
        <v>2032</v>
      </c>
      <c r="B830" s="259">
        <v>2032</v>
      </c>
      <c r="C830" s="260" t="str">
        <f t="shared" si="12"/>
        <v>2032_2032</v>
      </c>
      <c r="D830" s="261">
        <v>2.6362564010498572E-2</v>
      </c>
      <c r="E830" s="261">
        <v>3.2047723931274925E-2</v>
      </c>
      <c r="F830" s="261">
        <v>2.9976269489350401E-3</v>
      </c>
      <c r="G830" s="261">
        <v>2.0571854573892098E-3</v>
      </c>
      <c r="H830" s="261">
        <v>5.7914529340994704E-3</v>
      </c>
      <c r="I830" s="261">
        <v>1.1503854667779799E-2</v>
      </c>
      <c r="J830" s="261">
        <v>4.5463646036846201E-4</v>
      </c>
      <c r="K830" s="261">
        <v>4.8841432365036102E-4</v>
      </c>
      <c r="L830" s="261">
        <v>2.0000005732018801E-3</v>
      </c>
      <c r="M830" s="261">
        <v>2.0000005732018801E-3</v>
      </c>
      <c r="N830" s="261">
        <v>1.5750004513964799E-2</v>
      </c>
      <c r="O830" s="261">
        <v>1.5750004513964799E-2</v>
      </c>
      <c r="P830" s="261">
        <v>4.7519310368691003E-4</v>
      </c>
    </row>
    <row r="831" spans="1:16" x14ac:dyDescent="0.25">
      <c r="A831" s="259">
        <v>2033</v>
      </c>
      <c r="B831" s="259">
        <v>1989</v>
      </c>
      <c r="C831" s="260" t="str">
        <f t="shared" si="12"/>
        <v>2033_1989</v>
      </c>
      <c r="D831" s="261">
        <v>5.1072199067730265E-2</v>
      </c>
      <c r="E831" s="261">
        <v>7.1186385096858346E-2</v>
      </c>
      <c r="F831" s="261">
        <v>0.33735700490964499</v>
      </c>
      <c r="G831" s="261">
        <v>0.53899948610742399</v>
      </c>
      <c r="H831" s="261">
        <v>1.2922503832719701</v>
      </c>
      <c r="I831" s="261">
        <v>2.0220780417123301</v>
      </c>
      <c r="J831" s="261">
        <v>0.20913709034909</v>
      </c>
      <c r="K831" s="261">
        <v>1.85153832440417E-2</v>
      </c>
      <c r="L831" s="261">
        <v>2.0000005732018801E-3</v>
      </c>
      <c r="M831" s="261">
        <v>2.0000005732018801E-3</v>
      </c>
      <c r="N831" s="261">
        <v>1.5750004513964799E-2</v>
      </c>
      <c r="O831" s="261">
        <v>1.5750004513964799E-2</v>
      </c>
      <c r="P831" s="261">
        <v>0.218593341542582</v>
      </c>
    </row>
    <row r="832" spans="1:16" x14ac:dyDescent="0.25">
      <c r="A832" s="259">
        <v>2033</v>
      </c>
      <c r="B832" s="259">
        <v>1990</v>
      </c>
      <c r="C832" s="260" t="str">
        <f t="shared" si="12"/>
        <v>2033_1990</v>
      </c>
      <c r="D832" s="261">
        <v>5.2183970877901976E-2</v>
      </c>
      <c r="E832" s="261">
        <v>7.1059450641225569E-2</v>
      </c>
      <c r="F832" s="261">
        <v>0.34771606871071797</v>
      </c>
      <c r="G832" s="261">
        <v>0.53382193882759099</v>
      </c>
      <c r="H832" s="261">
        <v>1.2791477425294699</v>
      </c>
      <c r="I832" s="261">
        <v>1.98624682747558</v>
      </c>
      <c r="J832" s="261">
        <v>0.215558965189593</v>
      </c>
      <c r="K832" s="261">
        <v>1.8549986720688201E-2</v>
      </c>
      <c r="L832" s="261">
        <v>2.0000005732018801E-3</v>
      </c>
      <c r="M832" s="261">
        <v>2.0000005732018801E-3</v>
      </c>
      <c r="N832" s="261">
        <v>1.5750004513964799E-2</v>
      </c>
      <c r="O832" s="261">
        <v>1.5750004513964799E-2</v>
      </c>
      <c r="P832" s="261">
        <v>0.22530558506672499</v>
      </c>
    </row>
    <row r="833" spans="1:16" x14ac:dyDescent="0.25">
      <c r="A833" s="259">
        <v>2033</v>
      </c>
      <c r="B833" s="259">
        <v>1991</v>
      </c>
      <c r="C833" s="260" t="str">
        <f t="shared" si="12"/>
        <v>2033_1991</v>
      </c>
      <c r="D833" s="261">
        <v>5.1339090279086903E-2</v>
      </c>
      <c r="E833" s="261">
        <v>7.1015397547570955E-2</v>
      </c>
      <c r="F833" s="261">
        <v>0.33982769422436498</v>
      </c>
      <c r="G833" s="261">
        <v>0.532354561329066</v>
      </c>
      <c r="H833" s="261">
        <v>1.30023567897564</v>
      </c>
      <c r="I833" s="261">
        <v>1.9905429969841399</v>
      </c>
      <c r="J833" s="261">
        <v>0.21066874010563</v>
      </c>
      <c r="K833" s="261">
        <v>1.03514449829547E-2</v>
      </c>
      <c r="L833" s="261">
        <v>2.0000005732018801E-3</v>
      </c>
      <c r="M833" s="261">
        <v>2.0000005732018801E-3</v>
      </c>
      <c r="N833" s="261">
        <v>1.5750004513964799E-2</v>
      </c>
      <c r="O833" s="261">
        <v>1.5750004513964799E-2</v>
      </c>
      <c r="P833" s="261">
        <v>0.22019424570451801</v>
      </c>
    </row>
    <row r="834" spans="1:16" x14ac:dyDescent="0.25">
      <c r="A834" s="259">
        <v>2033</v>
      </c>
      <c r="B834" s="259">
        <v>1992</v>
      </c>
      <c r="C834" s="260" t="str">
        <f t="shared" si="12"/>
        <v>2033_1992</v>
      </c>
      <c r="D834" s="261">
        <v>5.0921446545607332E-2</v>
      </c>
      <c r="E834" s="261">
        <v>7.0995546450584313E-2</v>
      </c>
      <c r="F834" s="261">
        <v>0.33650152452139298</v>
      </c>
      <c r="G834" s="261">
        <v>0.53420562522544202</v>
      </c>
      <c r="H834" s="261">
        <v>1.30253315842746</v>
      </c>
      <c r="I834" s="261">
        <v>1.97817759252528</v>
      </c>
      <c r="J834" s="261">
        <v>0.20860675400911199</v>
      </c>
      <c r="K834" s="261">
        <v>1.0379672652611201E-2</v>
      </c>
      <c r="L834" s="261">
        <v>2.0000005732018801E-3</v>
      </c>
      <c r="M834" s="261">
        <v>2.0000005732018801E-3</v>
      </c>
      <c r="N834" s="261">
        <v>1.5750004513964799E-2</v>
      </c>
      <c r="O834" s="261">
        <v>1.5750004513964799E-2</v>
      </c>
      <c r="P834" s="261">
        <v>0.21803902574664299</v>
      </c>
    </row>
    <row r="835" spans="1:16" x14ac:dyDescent="0.25">
      <c r="A835" s="259">
        <v>2033</v>
      </c>
      <c r="B835" s="259">
        <v>1993</v>
      </c>
      <c r="C835" s="260" t="str">
        <f t="shared" si="12"/>
        <v>2033_1993</v>
      </c>
      <c r="D835" s="261">
        <v>4.6835222236457294E-2</v>
      </c>
      <c r="E835" s="261">
        <v>6.1166987020744384E-2</v>
      </c>
      <c r="F835" s="261">
        <v>8.9531195913384598E-2</v>
      </c>
      <c r="G835" s="261">
        <v>0.54120254112678001</v>
      </c>
      <c r="H835" s="261">
        <v>1.7182371721869001</v>
      </c>
      <c r="I835" s="261">
        <v>1.9555302984743099</v>
      </c>
      <c r="J835" s="261">
        <v>5.2442366303535298E-2</v>
      </c>
      <c r="K835" s="261">
        <v>1.0512478321004E-2</v>
      </c>
      <c r="L835" s="261">
        <v>2.0000005732018801E-3</v>
      </c>
      <c r="M835" s="261">
        <v>2.0000005732018801E-3</v>
      </c>
      <c r="N835" s="261">
        <v>1.5750004513964799E-2</v>
      </c>
      <c r="O835" s="261">
        <v>1.5750004513964799E-2</v>
      </c>
      <c r="P835" s="261">
        <v>5.4813577398227301E-2</v>
      </c>
    </row>
    <row r="836" spans="1:16" x14ac:dyDescent="0.25">
      <c r="A836" s="259">
        <v>2033</v>
      </c>
      <c r="B836" s="259">
        <v>1994</v>
      </c>
      <c r="C836" s="260" t="str">
        <f t="shared" si="12"/>
        <v>2033_1994</v>
      </c>
      <c r="D836" s="261">
        <v>4.6398308053146237E-2</v>
      </c>
      <c r="E836" s="261">
        <v>6.1099616523997036E-2</v>
      </c>
      <c r="F836" s="261">
        <v>8.8235156531070405E-2</v>
      </c>
      <c r="G836" s="261">
        <v>0.54087702284443695</v>
      </c>
      <c r="H836" s="261">
        <v>1.7192591393177401</v>
      </c>
      <c r="I836" s="261">
        <v>1.94628621800642</v>
      </c>
      <c r="J836" s="261">
        <v>5.16832189321891E-2</v>
      </c>
      <c r="K836" s="261">
        <v>1.0496430552978501E-2</v>
      </c>
      <c r="L836" s="261">
        <v>2.0000005732018801E-3</v>
      </c>
      <c r="M836" s="261">
        <v>2.0000005732018801E-3</v>
      </c>
      <c r="N836" s="261">
        <v>1.5750004513964799E-2</v>
      </c>
      <c r="O836" s="261">
        <v>1.5750004513964799E-2</v>
      </c>
      <c r="P836" s="261">
        <v>5.4020104751415297E-2</v>
      </c>
    </row>
    <row r="837" spans="1:16" x14ac:dyDescent="0.25">
      <c r="A837" s="259">
        <v>2033</v>
      </c>
      <c r="B837" s="259">
        <v>1995</v>
      </c>
      <c r="C837" s="260" t="str">
        <f t="shared" si="12"/>
        <v>2033_1995</v>
      </c>
      <c r="D837" s="261">
        <v>4.6638109231370108E-2</v>
      </c>
      <c r="E837" s="261">
        <v>6.0356204905856685E-2</v>
      </c>
      <c r="F837" s="261">
        <v>8.8934361575385298E-2</v>
      </c>
      <c r="G837" s="261">
        <v>0.445737228651927</v>
      </c>
      <c r="H837" s="261">
        <v>1.7129478078309399</v>
      </c>
      <c r="I837" s="261">
        <v>1.6741786068951701</v>
      </c>
      <c r="J837" s="261">
        <v>5.2092774134497803E-2</v>
      </c>
      <c r="K837" s="261">
        <v>1.04973050159951E-2</v>
      </c>
      <c r="L837" s="261">
        <v>2.0000005732018801E-3</v>
      </c>
      <c r="M837" s="261">
        <v>2.0000005732018801E-3</v>
      </c>
      <c r="N837" s="261">
        <v>1.5750004513964799E-2</v>
      </c>
      <c r="O837" s="261">
        <v>1.5750004513964799E-2</v>
      </c>
      <c r="P837" s="261">
        <v>5.44481782225981E-2</v>
      </c>
    </row>
    <row r="838" spans="1:16" x14ac:dyDescent="0.25">
      <c r="A838" s="259">
        <v>2033</v>
      </c>
      <c r="B838" s="259">
        <v>1996</v>
      </c>
      <c r="C838" s="260" t="str">
        <f t="shared" si="12"/>
        <v>2033_1996</v>
      </c>
      <c r="D838" s="261">
        <v>4.6236975910569231E-2</v>
      </c>
      <c r="E838" s="261">
        <v>5.9300490272273368E-2</v>
      </c>
      <c r="F838" s="261">
        <v>8.7780324503614393E-2</v>
      </c>
      <c r="G838" s="261">
        <v>0.17761759729464</v>
      </c>
      <c r="H838" s="261">
        <v>1.72010324909715</v>
      </c>
      <c r="I838" s="261">
        <v>1.21917543481291</v>
      </c>
      <c r="J838" s="261">
        <v>5.1416803773237103E-2</v>
      </c>
      <c r="K838" s="261">
        <v>2.9952067298003402E-3</v>
      </c>
      <c r="L838" s="261">
        <v>2.0000005732018801E-3</v>
      </c>
      <c r="M838" s="261">
        <v>2.0000005732018801E-3</v>
      </c>
      <c r="N838" s="261">
        <v>1.5750004513964799E-2</v>
      </c>
      <c r="O838" s="261">
        <v>1.5750004513964799E-2</v>
      </c>
      <c r="P838" s="261">
        <v>5.37416434811753E-2</v>
      </c>
    </row>
    <row r="839" spans="1:16" x14ac:dyDescent="0.25">
      <c r="A839" s="259">
        <v>2033</v>
      </c>
      <c r="B839" s="259">
        <v>1997</v>
      </c>
      <c r="C839" s="260" t="str">
        <f t="shared" si="12"/>
        <v>2033_1997</v>
      </c>
      <c r="D839" s="261">
        <v>4.6572114952361431E-2</v>
      </c>
      <c r="E839" s="261">
        <v>5.9271766651791458E-2</v>
      </c>
      <c r="F839" s="261">
        <v>8.8845582733306006E-2</v>
      </c>
      <c r="G839" s="261">
        <v>0.177415675841715</v>
      </c>
      <c r="H839" s="261">
        <v>1.7124237281666399</v>
      </c>
      <c r="I839" s="261">
        <v>1.2189707313909399</v>
      </c>
      <c r="J839" s="261">
        <v>5.20407724549845E-2</v>
      </c>
      <c r="K839" s="261">
        <v>3.0016207392239902E-3</v>
      </c>
      <c r="L839" s="261">
        <v>2.0000005732018801E-3</v>
      </c>
      <c r="M839" s="261">
        <v>2.0000005732018801E-3</v>
      </c>
      <c r="N839" s="261">
        <v>1.5750004513964799E-2</v>
      </c>
      <c r="O839" s="261">
        <v>1.5750004513964799E-2</v>
      </c>
      <c r="P839" s="261">
        <v>5.4393825257891298E-2</v>
      </c>
    </row>
    <row r="840" spans="1:16" x14ac:dyDescent="0.25">
      <c r="A840" s="259">
        <v>2033</v>
      </c>
      <c r="B840" s="259">
        <v>1998</v>
      </c>
      <c r="C840" s="260" t="str">
        <f t="shared" si="12"/>
        <v>2033_1998</v>
      </c>
      <c r="D840" s="261">
        <v>4.6083245005195492E-2</v>
      </c>
      <c r="E840" s="261">
        <v>5.9191026804527321E-2</v>
      </c>
      <c r="F840" s="261">
        <v>8.7727941910649601E-2</v>
      </c>
      <c r="G840" s="261">
        <v>0.15531796574750001</v>
      </c>
      <c r="H840" s="261">
        <v>1.7189135777992599</v>
      </c>
      <c r="I840" s="261">
        <v>1.02193323974763</v>
      </c>
      <c r="J840" s="261">
        <v>5.13861209804947E-2</v>
      </c>
      <c r="K840" s="261">
        <v>3.0152399047073601E-3</v>
      </c>
      <c r="L840" s="261">
        <v>2.0000005732018801E-3</v>
      </c>
      <c r="M840" s="261">
        <v>2.0000005732018801E-3</v>
      </c>
      <c r="N840" s="261">
        <v>1.5750004513964799E-2</v>
      </c>
      <c r="O840" s="261">
        <v>1.5750004513964799E-2</v>
      </c>
      <c r="P840" s="261">
        <v>5.3709573348697998E-2</v>
      </c>
    </row>
    <row r="841" spans="1:16" x14ac:dyDescent="0.25">
      <c r="A841" s="259">
        <v>2033</v>
      </c>
      <c r="B841" s="259">
        <v>1999</v>
      </c>
      <c r="C841" s="260" t="str">
        <f t="shared" si="12"/>
        <v>2033_1999</v>
      </c>
      <c r="D841" s="261">
        <v>4.6819498612185512E-2</v>
      </c>
      <c r="E841" s="261">
        <v>5.9093466356844281E-2</v>
      </c>
      <c r="F841" s="261">
        <v>8.9825274638937594E-2</v>
      </c>
      <c r="G841" s="261">
        <v>0.136754636734577</v>
      </c>
      <c r="H841" s="261">
        <v>1.7041754737711901</v>
      </c>
      <c r="I841" s="261">
        <v>0.84068287459510005</v>
      </c>
      <c r="J841" s="261">
        <v>5.2614621170570197E-2</v>
      </c>
      <c r="K841" s="261">
        <v>3.0307593741552901E-3</v>
      </c>
      <c r="L841" s="261">
        <v>2.0000005732018801E-3</v>
      </c>
      <c r="M841" s="261">
        <v>2.0000005732018801E-3</v>
      </c>
      <c r="N841" s="261">
        <v>1.5750004513964799E-2</v>
      </c>
      <c r="O841" s="261">
        <v>1.5750004513964799E-2</v>
      </c>
      <c r="P841" s="261">
        <v>5.4993620865979802E-2</v>
      </c>
    </row>
    <row r="842" spans="1:16" x14ac:dyDescent="0.25">
      <c r="A842" s="259">
        <v>2033</v>
      </c>
      <c r="B842" s="259">
        <v>2000</v>
      </c>
      <c r="C842" s="260" t="str">
        <f t="shared" si="12"/>
        <v>2033_2000</v>
      </c>
      <c r="D842" s="261">
        <v>4.6238136129661579E-2</v>
      </c>
      <c r="E842" s="261">
        <v>6.5906955578483112E-2</v>
      </c>
      <c r="F842" s="261">
        <v>8.8032391161932899E-2</v>
      </c>
      <c r="G842" s="261">
        <v>0.118037589385262</v>
      </c>
      <c r="H842" s="261">
        <v>1.7138687264596</v>
      </c>
      <c r="I842" s="261">
        <v>0.661653148621973</v>
      </c>
      <c r="J842" s="261">
        <v>5.1564450321388199E-2</v>
      </c>
      <c r="K842" s="261">
        <v>3.0405973165199499E-3</v>
      </c>
      <c r="L842" s="261">
        <v>2.0000005732018801E-3</v>
      </c>
      <c r="M842" s="261">
        <v>2.0000005732018801E-3</v>
      </c>
      <c r="N842" s="261">
        <v>1.5750004513964799E-2</v>
      </c>
      <c r="O842" s="261">
        <v>1.5750004513964799E-2</v>
      </c>
      <c r="P842" s="261">
        <v>5.38959659510619E-2</v>
      </c>
    </row>
    <row r="843" spans="1:16" x14ac:dyDescent="0.25">
      <c r="A843" s="259">
        <v>2033</v>
      </c>
      <c r="B843" s="259">
        <v>2001</v>
      </c>
      <c r="C843" s="260" t="str">
        <f t="shared" si="12"/>
        <v>2033_2001</v>
      </c>
      <c r="D843" s="261">
        <v>4.643771518890101E-2</v>
      </c>
      <c r="E843" s="261">
        <v>6.5823959351509642E-2</v>
      </c>
      <c r="F843" s="261">
        <v>8.8559040902870798E-2</v>
      </c>
      <c r="G843" s="261">
        <v>9.9014814725581102E-2</v>
      </c>
      <c r="H843" s="261">
        <v>1.7163455582976599</v>
      </c>
      <c r="I843" s="261">
        <v>0.48883567434771402</v>
      </c>
      <c r="J843" s="261">
        <v>5.1872932279505297E-2</v>
      </c>
      <c r="K843" s="261">
        <v>3.0466576112418101E-3</v>
      </c>
      <c r="L843" s="261">
        <v>2.0000005732018801E-3</v>
      </c>
      <c r="M843" s="261">
        <v>2.0000005732018801E-3</v>
      </c>
      <c r="N843" s="261">
        <v>1.5750004513964799E-2</v>
      </c>
      <c r="O843" s="261">
        <v>1.5750004513964799E-2</v>
      </c>
      <c r="P843" s="261">
        <v>5.4218396094456597E-2</v>
      </c>
    </row>
    <row r="844" spans="1:16" x14ac:dyDescent="0.25">
      <c r="A844" s="259">
        <v>2033</v>
      </c>
      <c r="B844" s="259">
        <v>2002</v>
      </c>
      <c r="C844" s="260" t="str">
        <f t="shared" si="12"/>
        <v>2033_2002</v>
      </c>
      <c r="D844" s="261">
        <v>4.6161183899867356E-2</v>
      </c>
      <c r="E844" s="261">
        <v>6.5766508815941441E-2</v>
      </c>
      <c r="F844" s="261">
        <v>8.7643627077640104E-2</v>
      </c>
      <c r="G844" s="261">
        <v>9.6176245734098206E-2</v>
      </c>
      <c r="H844" s="261">
        <v>1.7134837334631501</v>
      </c>
      <c r="I844" s="261">
        <v>0.47624667088751499</v>
      </c>
      <c r="J844" s="261">
        <v>5.13367340677836E-2</v>
      </c>
      <c r="K844" s="261">
        <v>3.0499750921805201E-3</v>
      </c>
      <c r="L844" s="261">
        <v>2.0000005732018801E-3</v>
      </c>
      <c r="M844" s="261">
        <v>2.0000005732018801E-3</v>
      </c>
      <c r="N844" s="261">
        <v>1.5750004513964799E-2</v>
      </c>
      <c r="O844" s="261">
        <v>1.5750004513964799E-2</v>
      </c>
      <c r="P844" s="261">
        <v>5.3657953378945203E-2</v>
      </c>
    </row>
    <row r="845" spans="1:16" x14ac:dyDescent="0.25">
      <c r="A845" s="259">
        <v>2033</v>
      </c>
      <c r="B845" s="259">
        <v>2003</v>
      </c>
      <c r="C845" s="260" t="str">
        <f t="shared" si="12"/>
        <v>2033_2003</v>
      </c>
      <c r="D845" s="261">
        <v>4.63944434884936E-2</v>
      </c>
      <c r="E845" s="261">
        <v>6.5750978194986473E-2</v>
      </c>
      <c r="F845" s="261">
        <v>8.8322029976031502E-2</v>
      </c>
      <c r="G845" s="261">
        <v>7.8719028084014001E-2</v>
      </c>
      <c r="H845" s="261">
        <v>1.71467078366876</v>
      </c>
      <c r="I845" s="261">
        <v>0.40287127259085598</v>
      </c>
      <c r="J845" s="261">
        <v>5.1734104536656098E-2</v>
      </c>
      <c r="K845" s="261">
        <v>3.05263764277803E-3</v>
      </c>
      <c r="L845" s="261">
        <v>2.0000005732018801E-3</v>
      </c>
      <c r="M845" s="261">
        <v>2.0000005732018801E-3</v>
      </c>
      <c r="N845" s="261">
        <v>1.5750004513964799E-2</v>
      </c>
      <c r="O845" s="261">
        <v>1.5750004513964799E-2</v>
      </c>
      <c r="P845" s="261">
        <v>5.4073291177114798E-2</v>
      </c>
    </row>
    <row r="846" spans="1:16" x14ac:dyDescent="0.25">
      <c r="A846" s="259">
        <v>2033</v>
      </c>
      <c r="B846" s="259">
        <v>2004</v>
      </c>
      <c r="C846" s="260" t="str">
        <f t="shared" si="12"/>
        <v>2033_2004</v>
      </c>
      <c r="D846" s="261">
        <v>5.3336446219649038E-2</v>
      </c>
      <c r="E846" s="261">
        <v>6.677439939162777E-2</v>
      </c>
      <c r="F846" s="261">
        <v>8.84800479635246E-2</v>
      </c>
      <c r="G846" s="261">
        <v>1.8489955164419099E-2</v>
      </c>
      <c r="H846" s="261">
        <v>1.7150865569848499</v>
      </c>
      <c r="I846" s="261">
        <v>9.29245197261446E-2</v>
      </c>
      <c r="J846" s="261">
        <v>5.1826662634401999E-2</v>
      </c>
      <c r="K846" s="261">
        <v>2.0294381760266401E-4</v>
      </c>
      <c r="L846" s="261">
        <v>2.0000005732018801E-3</v>
      </c>
      <c r="M846" s="261">
        <v>2.0000005732018801E-3</v>
      </c>
      <c r="N846" s="261">
        <v>1.5750004513964799E-2</v>
      </c>
      <c r="O846" s="261">
        <v>1.5750004513964799E-2</v>
      </c>
      <c r="P846" s="261">
        <v>5.4170034341320297E-2</v>
      </c>
    </row>
    <row r="847" spans="1:16" x14ac:dyDescent="0.25">
      <c r="A847" s="259">
        <v>2033</v>
      </c>
      <c r="B847" s="259">
        <v>2005</v>
      </c>
      <c r="C847" s="260" t="str">
        <f t="shared" si="12"/>
        <v>2033_2005</v>
      </c>
      <c r="D847" s="261">
        <v>5.2145246297190639E-2</v>
      </c>
      <c r="E847" s="261">
        <v>6.5116195953737063E-2</v>
      </c>
      <c r="F847" s="261">
        <v>8.8659000401660804E-2</v>
      </c>
      <c r="G847" s="261">
        <v>1.5863322446034299E-2</v>
      </c>
      <c r="H847" s="261">
        <v>1.7121519663346401</v>
      </c>
      <c r="I847" s="261">
        <v>7.8041964707099204E-2</v>
      </c>
      <c r="J847" s="261">
        <v>5.1931482962287799E-2</v>
      </c>
      <c r="K847" s="261">
        <v>2.01880500659948E-4</v>
      </c>
      <c r="L847" s="261">
        <v>2.0000005732018801E-3</v>
      </c>
      <c r="M847" s="261">
        <v>2.0000005732018801E-3</v>
      </c>
      <c r="N847" s="261">
        <v>1.5750004513964799E-2</v>
      </c>
      <c r="O847" s="261">
        <v>1.5750004513964799E-2</v>
      </c>
      <c r="P847" s="261">
        <v>5.4279594179299798E-2</v>
      </c>
    </row>
    <row r="848" spans="1:16" x14ac:dyDescent="0.25">
      <c r="A848" s="259">
        <v>2033</v>
      </c>
      <c r="B848" s="259">
        <v>2006</v>
      </c>
      <c r="C848" s="260" t="str">
        <f t="shared" si="12"/>
        <v>2033_2006</v>
      </c>
      <c r="D848" s="261">
        <v>5.10271794873286E-2</v>
      </c>
      <c r="E848" s="261">
        <v>6.2732675266071833E-2</v>
      </c>
      <c r="F848" s="261">
        <v>8.8323561228434794E-2</v>
      </c>
      <c r="G848" s="261">
        <v>3.6964791380672199E-3</v>
      </c>
      <c r="H848" s="261">
        <v>1.7148699822006199</v>
      </c>
      <c r="I848" s="261">
        <v>1.6629847571925298E-2</v>
      </c>
      <c r="J848" s="261">
        <v>5.1735001458657601E-2</v>
      </c>
      <c r="K848" s="261">
        <v>2.0275617507285501E-4</v>
      </c>
      <c r="L848" s="261">
        <v>2.0000005732018801E-3</v>
      </c>
      <c r="M848" s="261">
        <v>2.0000005732018801E-3</v>
      </c>
      <c r="N848" s="261">
        <v>1.5750004513964799E-2</v>
      </c>
      <c r="O848" s="261">
        <v>1.5750004513964799E-2</v>
      </c>
      <c r="P848" s="261">
        <v>5.4074228653949098E-2</v>
      </c>
    </row>
    <row r="849" spans="1:16" x14ac:dyDescent="0.25">
      <c r="A849" s="259">
        <v>2033</v>
      </c>
      <c r="B849" s="259">
        <v>2007</v>
      </c>
      <c r="C849" s="260" t="str">
        <f t="shared" si="12"/>
        <v>2033_2007</v>
      </c>
      <c r="D849" s="261">
        <v>5.0393302107335405E-2</v>
      </c>
      <c r="E849" s="261">
        <v>6.2806332011124316E-2</v>
      </c>
      <c r="F849" s="261">
        <v>1.8271943720120001E-2</v>
      </c>
      <c r="G849" s="261">
        <v>7.6881948265428799E-3</v>
      </c>
      <c r="H849" s="261">
        <v>3.6028909177457102E-2</v>
      </c>
      <c r="I849" s="261">
        <v>3.2987395769188597E-2</v>
      </c>
      <c r="J849" s="261">
        <v>6.1292854713443602E-3</v>
      </c>
      <c r="K849" s="261">
        <v>2.0194781410379001E-4</v>
      </c>
      <c r="L849" s="261">
        <v>2.0000005732018801E-3</v>
      </c>
      <c r="M849" s="261">
        <v>2.0000005732018801E-3</v>
      </c>
      <c r="N849" s="261">
        <v>1.5750004513964799E-2</v>
      </c>
      <c r="O849" s="261">
        <v>1.5750004513964799E-2</v>
      </c>
      <c r="P849" s="261">
        <v>6.4064245620570901E-3</v>
      </c>
    </row>
    <row r="850" spans="1:16" x14ac:dyDescent="0.25">
      <c r="A850" s="259">
        <v>2033</v>
      </c>
      <c r="B850" s="259">
        <v>2008</v>
      </c>
      <c r="C850" s="260" t="str">
        <f t="shared" si="12"/>
        <v>2033_2008</v>
      </c>
      <c r="D850" s="261">
        <v>4.8879868811138122E-2</v>
      </c>
      <c r="E850" s="261">
        <v>6.096734135493255E-2</v>
      </c>
      <c r="F850" s="261">
        <v>1.8402592877233202E-2</v>
      </c>
      <c r="G850" s="261">
        <v>7.8329661325544295E-3</v>
      </c>
      <c r="H850" s="261">
        <v>3.6144837640752103E-2</v>
      </c>
      <c r="I850" s="261">
        <v>3.2485086495762698E-2</v>
      </c>
      <c r="J850" s="261">
        <v>6.1420332286627397E-3</v>
      </c>
      <c r="K850" s="261">
        <v>2.3032929887785599E-4</v>
      </c>
      <c r="L850" s="261">
        <v>2.0000005732018801E-3</v>
      </c>
      <c r="M850" s="261">
        <v>2.0000005732018801E-3</v>
      </c>
      <c r="N850" s="261">
        <v>1.5750004513964799E-2</v>
      </c>
      <c r="O850" s="261">
        <v>1.5750004513964799E-2</v>
      </c>
      <c r="P850" s="261">
        <v>6.4197487163940798E-3</v>
      </c>
    </row>
    <row r="851" spans="1:16" x14ac:dyDescent="0.25">
      <c r="A851" s="259">
        <v>2033</v>
      </c>
      <c r="B851" s="259">
        <v>2009</v>
      </c>
      <c r="C851" s="260" t="str">
        <f t="shared" si="12"/>
        <v>2033_2009</v>
      </c>
      <c r="D851" s="261">
        <v>4.6476348060686221E-2</v>
      </c>
      <c r="E851" s="261">
        <v>5.7496367555725854E-2</v>
      </c>
      <c r="F851" s="261">
        <v>1.9120662376461602E-2</v>
      </c>
      <c r="G851" s="261">
        <v>8.1146773161073996E-3</v>
      </c>
      <c r="H851" s="261">
        <v>3.6335545613968998E-2</v>
      </c>
      <c r="I851" s="261">
        <v>3.1809745627341401E-2</v>
      </c>
      <c r="J851" s="261">
        <v>6.2222005953234804E-3</v>
      </c>
      <c r="K851" s="261">
        <v>2.5812991769329398E-4</v>
      </c>
      <c r="L851" s="261">
        <v>2.0000005732018801E-3</v>
      </c>
      <c r="M851" s="261">
        <v>2.0000005732018801E-3</v>
      </c>
      <c r="N851" s="261">
        <v>1.5750004513964799E-2</v>
      </c>
      <c r="O851" s="261">
        <v>1.5750004513964799E-2</v>
      </c>
      <c r="P851" s="261">
        <v>6.50354089563779E-3</v>
      </c>
    </row>
    <row r="852" spans="1:16" x14ac:dyDescent="0.25">
      <c r="A852" s="259">
        <v>2033</v>
      </c>
      <c r="B852" s="259">
        <v>2010</v>
      </c>
      <c r="C852" s="260" t="str">
        <f t="shared" si="12"/>
        <v>2033_2010</v>
      </c>
      <c r="D852" s="261">
        <v>4.6007260864590095E-2</v>
      </c>
      <c r="E852" s="261">
        <v>5.6842189390170182E-2</v>
      </c>
      <c r="F852" s="261">
        <v>1.8994041817214698E-2</v>
      </c>
      <c r="G852" s="261">
        <v>7.2503283499407503E-3</v>
      </c>
      <c r="H852" s="261">
        <v>3.62513185336698E-2</v>
      </c>
      <c r="I852" s="261">
        <v>3.1642113744486701E-2</v>
      </c>
      <c r="J852" s="261">
        <v>6.2073913737710198E-3</v>
      </c>
      <c r="K852" s="261">
        <v>3.13423499128777E-4</v>
      </c>
      <c r="L852" s="261">
        <v>2.0000005732018801E-3</v>
      </c>
      <c r="M852" s="261">
        <v>2.0000005732018801E-3</v>
      </c>
      <c r="N852" s="261">
        <v>1.5750004513964799E-2</v>
      </c>
      <c r="O852" s="261">
        <v>1.5750004513964799E-2</v>
      </c>
      <c r="P852" s="261">
        <v>6.4880620668016798E-3</v>
      </c>
    </row>
    <row r="853" spans="1:16" x14ac:dyDescent="0.25">
      <c r="A853" s="259">
        <v>2033</v>
      </c>
      <c r="B853" s="259">
        <v>2011</v>
      </c>
      <c r="C853" s="260" t="str">
        <f t="shared" si="12"/>
        <v>2033_2011</v>
      </c>
      <c r="D853" s="261">
        <v>4.4395450011951609E-2</v>
      </c>
      <c r="E853" s="261">
        <v>5.4993578227605741E-2</v>
      </c>
      <c r="F853" s="261">
        <v>1.8457282098770102E-2</v>
      </c>
      <c r="G853" s="261">
        <v>7.3403345976748198E-3</v>
      </c>
      <c r="H853" s="261">
        <v>3.5718253970006497E-2</v>
      </c>
      <c r="I853" s="261">
        <v>3.1560143423081402E-2</v>
      </c>
      <c r="J853" s="261">
        <v>6.1278984992919599E-3</v>
      </c>
      <c r="K853" s="261">
        <v>4.2507201938174098E-4</v>
      </c>
      <c r="L853" s="261">
        <v>2.0000005732018801E-3</v>
      </c>
      <c r="M853" s="261">
        <v>2.0000005732018801E-3</v>
      </c>
      <c r="N853" s="261">
        <v>1.5750004513964799E-2</v>
      </c>
      <c r="O853" s="261">
        <v>1.5750004513964799E-2</v>
      </c>
      <c r="P853" s="261">
        <v>6.4049748772830803E-3</v>
      </c>
    </row>
    <row r="854" spans="1:16" x14ac:dyDescent="0.25">
      <c r="A854" s="259">
        <v>2033</v>
      </c>
      <c r="B854" s="259">
        <v>2012</v>
      </c>
      <c r="C854" s="260" t="str">
        <f t="shared" ref="C854:C917" si="13">CONCATENATE(A854,"_",B854)</f>
        <v>2033_2012</v>
      </c>
      <c r="D854" s="261">
        <v>4.3098521441078612E-2</v>
      </c>
      <c r="E854" s="261">
        <v>5.3578290485542836E-2</v>
      </c>
      <c r="F854" s="261">
        <v>1.80470332806042E-2</v>
      </c>
      <c r="G854" s="261">
        <v>6.8576885367578203E-3</v>
      </c>
      <c r="H854" s="261">
        <v>3.5141820563260102E-2</v>
      </c>
      <c r="I854" s="261">
        <v>3.1706807289410999E-2</v>
      </c>
      <c r="J854" s="261">
        <v>6.0189518578763904E-3</v>
      </c>
      <c r="K854" s="261">
        <v>6.20823039860811E-4</v>
      </c>
      <c r="L854" s="261">
        <v>2.0000005732018801E-3</v>
      </c>
      <c r="M854" s="261">
        <v>2.0000005732018801E-3</v>
      </c>
      <c r="N854" s="261">
        <v>1.5750004513964799E-2</v>
      </c>
      <c r="O854" s="261">
        <v>1.5750004513964799E-2</v>
      </c>
      <c r="P854" s="261">
        <v>6.2911021521862599E-3</v>
      </c>
    </row>
    <row r="855" spans="1:16" x14ac:dyDescent="0.25">
      <c r="A855" s="259">
        <v>2033</v>
      </c>
      <c r="B855" s="259">
        <v>2013</v>
      </c>
      <c r="C855" s="260" t="str">
        <f t="shared" si="13"/>
        <v>2033_2013</v>
      </c>
      <c r="D855" s="261">
        <v>4.1959006933402709E-2</v>
      </c>
      <c r="E855" s="261">
        <v>5.1762063791846932E-2</v>
      </c>
      <c r="F855" s="261">
        <v>1.84352096767409E-2</v>
      </c>
      <c r="G855" s="261">
        <v>7.81427609998879E-3</v>
      </c>
      <c r="H855" s="261">
        <v>3.5712744078349498E-2</v>
      </c>
      <c r="I855" s="261">
        <v>3.0348417821569301E-2</v>
      </c>
      <c r="J855" s="261">
        <v>6.06877538753037E-3</v>
      </c>
      <c r="K855" s="261">
        <v>9.27091589363355E-4</v>
      </c>
      <c r="L855" s="261">
        <v>2.0000005732018801E-3</v>
      </c>
      <c r="M855" s="261">
        <v>2.0000005732018801E-3</v>
      </c>
      <c r="N855" s="261">
        <v>1.5750004513964799E-2</v>
      </c>
      <c r="O855" s="261">
        <v>1.5750004513964799E-2</v>
      </c>
      <c r="P855" s="261">
        <v>6.3431784807625501E-3</v>
      </c>
    </row>
    <row r="856" spans="1:16" x14ac:dyDescent="0.25">
      <c r="A856" s="259">
        <v>2033</v>
      </c>
      <c r="B856" s="259">
        <v>2014</v>
      </c>
      <c r="C856" s="260" t="str">
        <f t="shared" si="13"/>
        <v>2033_2014</v>
      </c>
      <c r="D856" s="261">
        <v>4.154846935529434E-2</v>
      </c>
      <c r="E856" s="261">
        <v>5.1391540031435083E-2</v>
      </c>
      <c r="F856" s="261">
        <v>1.80588972691085E-2</v>
      </c>
      <c r="G856" s="261">
        <v>7.9129542160378593E-3</v>
      </c>
      <c r="H856" s="261">
        <v>3.5212218169626198E-2</v>
      </c>
      <c r="I856" s="261">
        <v>2.9971258588293501E-2</v>
      </c>
      <c r="J856" s="261">
        <v>5.9577620909184899E-3</v>
      </c>
      <c r="K856" s="261">
        <v>1.2920940051493099E-3</v>
      </c>
      <c r="L856" s="261">
        <v>2.0000005732018801E-3</v>
      </c>
      <c r="M856" s="261">
        <v>2.0000005732018801E-3</v>
      </c>
      <c r="N856" s="261">
        <v>1.5750004513964799E-2</v>
      </c>
      <c r="O856" s="261">
        <v>1.5750004513964799E-2</v>
      </c>
      <c r="P856" s="261">
        <v>6.2271456554920902E-3</v>
      </c>
    </row>
    <row r="857" spans="1:16" x14ac:dyDescent="0.25">
      <c r="A857" s="259">
        <v>2033</v>
      </c>
      <c r="B857" s="259">
        <v>2015</v>
      </c>
      <c r="C857" s="260" t="str">
        <f t="shared" si="13"/>
        <v>2033_2015</v>
      </c>
      <c r="D857" s="261">
        <v>4.0371001537071093E-2</v>
      </c>
      <c r="E857" s="261">
        <v>5.0170336805620407E-2</v>
      </c>
      <c r="F857" s="261">
        <v>1.7501706261904601E-2</v>
      </c>
      <c r="G857" s="261">
        <v>7.85656963585811E-3</v>
      </c>
      <c r="H857" s="261">
        <v>3.4575379448575097E-2</v>
      </c>
      <c r="I857" s="261">
        <v>2.9142970613057501E-2</v>
      </c>
      <c r="J857" s="261">
        <v>5.8298738813208897E-3</v>
      </c>
      <c r="K857" s="261">
        <v>1.6315918393736001E-3</v>
      </c>
      <c r="L857" s="261">
        <v>2.0000005732018801E-3</v>
      </c>
      <c r="M857" s="261">
        <v>2.0000005732018801E-3</v>
      </c>
      <c r="N857" s="261">
        <v>1.5750004513964799E-2</v>
      </c>
      <c r="O857" s="261">
        <v>1.5750004513964799E-2</v>
      </c>
      <c r="P857" s="261">
        <v>6.0934749085520198E-3</v>
      </c>
    </row>
    <row r="858" spans="1:16" x14ac:dyDescent="0.25">
      <c r="A858" s="259">
        <v>2033</v>
      </c>
      <c r="B858" s="259">
        <v>2016</v>
      </c>
      <c r="C858" s="260" t="str">
        <f t="shared" si="13"/>
        <v>2033_2016</v>
      </c>
      <c r="D858" s="261">
        <v>3.8793659502317571E-2</v>
      </c>
      <c r="E858" s="261">
        <v>4.8186180591056435E-2</v>
      </c>
      <c r="F858" s="261">
        <v>1.73760125056866E-2</v>
      </c>
      <c r="G858" s="261">
        <v>7.6138957705451597E-3</v>
      </c>
      <c r="H858" s="261">
        <v>3.44404763252876E-2</v>
      </c>
      <c r="I858" s="261">
        <v>2.8124713533879801E-2</v>
      </c>
      <c r="J858" s="261">
        <v>5.7575808390005496E-3</v>
      </c>
      <c r="K858" s="261">
        <v>1.89726080347819E-3</v>
      </c>
      <c r="L858" s="261">
        <v>2.0000005732018801E-3</v>
      </c>
      <c r="M858" s="261">
        <v>2.0000005732018801E-3</v>
      </c>
      <c r="N858" s="261">
        <v>1.5750004513964799E-2</v>
      </c>
      <c r="O858" s="261">
        <v>1.5750004513964799E-2</v>
      </c>
      <c r="P858" s="261">
        <v>6.0179130956535699E-3</v>
      </c>
    </row>
    <row r="859" spans="1:16" x14ac:dyDescent="0.25">
      <c r="A859" s="259">
        <v>2033</v>
      </c>
      <c r="B859" s="259">
        <v>2017</v>
      </c>
      <c r="C859" s="260" t="str">
        <f t="shared" si="13"/>
        <v>2033_2017</v>
      </c>
      <c r="D859" s="261">
        <v>3.7586165171913072E-2</v>
      </c>
      <c r="E859" s="261">
        <v>4.622305769983559E-2</v>
      </c>
      <c r="F859" s="261">
        <v>1.8114929681405899E-2</v>
      </c>
      <c r="G859" s="261">
        <v>7.6222379910228502E-3</v>
      </c>
      <c r="H859" s="261">
        <v>3.5350483639283697E-2</v>
      </c>
      <c r="I859" s="261">
        <v>2.7955500833986301E-2</v>
      </c>
      <c r="J859" s="261">
        <v>5.8067605336597E-3</v>
      </c>
      <c r="K859" s="261">
        <v>2.0583861003166601E-3</v>
      </c>
      <c r="L859" s="261">
        <v>2.0000005732018801E-3</v>
      </c>
      <c r="M859" s="261">
        <v>2.0000005732018801E-3</v>
      </c>
      <c r="N859" s="261">
        <v>1.5750004513964799E-2</v>
      </c>
      <c r="O859" s="261">
        <v>1.5750004513964799E-2</v>
      </c>
      <c r="P859" s="261">
        <v>6.0693164778735497E-3</v>
      </c>
    </row>
    <row r="860" spans="1:16" x14ac:dyDescent="0.25">
      <c r="A860" s="259">
        <v>2033</v>
      </c>
      <c r="B860" s="259">
        <v>2018</v>
      </c>
      <c r="C860" s="260" t="str">
        <f t="shared" si="13"/>
        <v>2033_2018</v>
      </c>
      <c r="D860" s="261">
        <v>3.5944773254735184E-2</v>
      </c>
      <c r="E860" s="261">
        <v>4.4178022339823556E-2</v>
      </c>
      <c r="F860" s="261">
        <v>1.78132869958696E-2</v>
      </c>
      <c r="G860" s="261">
        <v>7.2500891508138904E-3</v>
      </c>
      <c r="H860" s="261">
        <v>3.5035890846264899E-2</v>
      </c>
      <c r="I860" s="261">
        <v>2.67855589013134E-2</v>
      </c>
      <c r="J860" s="261">
        <v>5.6968254603056E-3</v>
      </c>
      <c r="K860" s="261">
        <v>2.1430166449544299E-3</v>
      </c>
      <c r="L860" s="261">
        <v>2.0000005732018801E-3</v>
      </c>
      <c r="M860" s="261">
        <v>2.0000005732018801E-3</v>
      </c>
      <c r="N860" s="261">
        <v>1.5750004513964799E-2</v>
      </c>
      <c r="O860" s="261">
        <v>1.5750004513964799E-2</v>
      </c>
      <c r="P860" s="261">
        <v>5.9544106283320299E-3</v>
      </c>
    </row>
    <row r="861" spans="1:16" x14ac:dyDescent="0.25">
      <c r="A861" s="259">
        <v>2033</v>
      </c>
      <c r="B861" s="259">
        <v>2019</v>
      </c>
      <c r="C861" s="260" t="str">
        <f t="shared" si="13"/>
        <v>2033_2019</v>
      </c>
      <c r="D861" s="261">
        <v>3.4304754572573079E-2</v>
      </c>
      <c r="E861" s="261">
        <v>4.2135428546982094E-2</v>
      </c>
      <c r="F861" s="261">
        <v>1.7487656262806999E-2</v>
      </c>
      <c r="G861" s="261">
        <v>6.4605608184288999E-3</v>
      </c>
      <c r="H861" s="261">
        <v>3.4695319726808997E-2</v>
      </c>
      <c r="I861" s="261">
        <v>2.4193374074522499E-2</v>
      </c>
      <c r="J861" s="261">
        <v>5.5760750029666796E-3</v>
      </c>
      <c r="K861" s="261">
        <v>2.0233836280796002E-3</v>
      </c>
      <c r="L861" s="261">
        <v>2.0000005732018801E-3</v>
      </c>
      <c r="M861" s="261">
        <v>2.0000005732018801E-3</v>
      </c>
      <c r="N861" s="261">
        <v>1.5750004513964799E-2</v>
      </c>
      <c r="O861" s="261">
        <v>1.5750004513964799E-2</v>
      </c>
      <c r="P861" s="261">
        <v>5.8282003711344699E-3</v>
      </c>
    </row>
    <row r="862" spans="1:16" x14ac:dyDescent="0.25">
      <c r="A862" s="259">
        <v>2033</v>
      </c>
      <c r="B862" s="259">
        <v>2020</v>
      </c>
      <c r="C862" s="260" t="str">
        <f t="shared" si="13"/>
        <v>2033_2020</v>
      </c>
      <c r="D862" s="261">
        <v>3.2665678852314431E-2</v>
      </c>
      <c r="E862" s="261">
        <v>4.0093881271996971E-2</v>
      </c>
      <c r="F862" s="261">
        <v>1.7134209218060401E-2</v>
      </c>
      <c r="G862" s="261">
        <v>5.5201796526905501E-3</v>
      </c>
      <c r="H862" s="261">
        <v>3.43254327161409E-2</v>
      </c>
      <c r="I862" s="261">
        <v>2.18907232805939E-2</v>
      </c>
      <c r="J862" s="261">
        <v>5.4441782345620703E-3</v>
      </c>
      <c r="K862" s="261">
        <v>1.45114525386183E-3</v>
      </c>
      <c r="L862" s="261">
        <v>2.0000005732018801E-3</v>
      </c>
      <c r="M862" s="261">
        <v>2.0000005732018801E-3</v>
      </c>
      <c r="N862" s="261">
        <v>1.5750004513964799E-2</v>
      </c>
      <c r="O862" s="261">
        <v>1.5750004513964799E-2</v>
      </c>
      <c r="P862" s="261">
        <v>5.6903398161458401E-3</v>
      </c>
    </row>
    <row r="863" spans="1:16" x14ac:dyDescent="0.25">
      <c r="A863" s="259">
        <v>2033</v>
      </c>
      <c r="B863" s="259">
        <v>2021</v>
      </c>
      <c r="C863" s="260" t="str">
        <f t="shared" si="13"/>
        <v>2033_2021</v>
      </c>
      <c r="D863" s="261">
        <v>3.1026477681365908E-2</v>
      </c>
      <c r="E863" s="261">
        <v>3.8054887650331659E-2</v>
      </c>
      <c r="F863" s="261">
        <v>6.7841647176562804E-3</v>
      </c>
      <c r="G863" s="261">
        <v>4.8168413701705501E-3</v>
      </c>
      <c r="H863" s="261">
        <v>1.0882524375175799E-2</v>
      </c>
      <c r="I863" s="261">
        <v>2.05592742476788E-2</v>
      </c>
      <c r="J863" s="261">
        <v>8.8348216979818105E-4</v>
      </c>
      <c r="K863" s="261">
        <v>9.0119679550328298E-4</v>
      </c>
      <c r="L863" s="261">
        <v>2.0000005732018801E-3</v>
      </c>
      <c r="M863" s="261">
        <v>2.0000005732018801E-3</v>
      </c>
      <c r="N863" s="261">
        <v>1.5750004513964799E-2</v>
      </c>
      <c r="O863" s="261">
        <v>1.5750004513964799E-2</v>
      </c>
      <c r="P863" s="261">
        <v>9.2342931312238904E-4</v>
      </c>
    </row>
    <row r="864" spans="1:16" x14ac:dyDescent="0.25">
      <c r="A864" s="259">
        <v>2033</v>
      </c>
      <c r="B864" s="259">
        <v>2022</v>
      </c>
      <c r="C864" s="260" t="str">
        <f t="shared" si="13"/>
        <v>2033_2022</v>
      </c>
      <c r="D864" s="261">
        <v>2.9832700411302201E-2</v>
      </c>
      <c r="E864" s="261">
        <v>3.656147543738808E-2</v>
      </c>
      <c r="F864" s="261">
        <v>6.5525235016450599E-3</v>
      </c>
      <c r="G864" s="261">
        <v>4.0139653625480597E-3</v>
      </c>
      <c r="H864" s="261">
        <v>1.05746816413099E-2</v>
      </c>
      <c r="I864" s="261">
        <v>1.8924111993999501E-2</v>
      </c>
      <c r="J864" s="261">
        <v>8.5777028178197102E-4</v>
      </c>
      <c r="K864" s="261">
        <v>9.0099951288948499E-4</v>
      </c>
      <c r="L864" s="261">
        <v>2.0000005732018801E-3</v>
      </c>
      <c r="M864" s="261">
        <v>2.0000005732018801E-3</v>
      </c>
      <c r="N864" s="261">
        <v>1.5750004513964799E-2</v>
      </c>
      <c r="O864" s="261">
        <v>1.5750004513964799E-2</v>
      </c>
      <c r="P864" s="261">
        <v>8.9655484762489902E-4</v>
      </c>
    </row>
    <row r="865" spans="1:16" x14ac:dyDescent="0.25">
      <c r="A865" s="259">
        <v>2033</v>
      </c>
      <c r="B865" s="259">
        <v>2023</v>
      </c>
      <c r="C865" s="260" t="str">
        <f t="shared" si="13"/>
        <v>2033_2023</v>
      </c>
      <c r="D865" s="261">
        <v>2.8639020673565885E-2</v>
      </c>
      <c r="E865" s="261">
        <v>3.5069818838514656E-2</v>
      </c>
      <c r="F865" s="261">
        <v>6.3051434595408403E-3</v>
      </c>
      <c r="G865" s="261">
        <v>3.40508219714747E-3</v>
      </c>
      <c r="H865" s="261">
        <v>1.02449058488642E-2</v>
      </c>
      <c r="I865" s="261">
        <v>1.8306259068606098E-2</v>
      </c>
      <c r="J865" s="261">
        <v>8.30186454160747E-4</v>
      </c>
      <c r="K865" s="261">
        <v>9.0083105922670605E-4</v>
      </c>
      <c r="L865" s="261">
        <v>2.0000005732018801E-3</v>
      </c>
      <c r="M865" s="261">
        <v>2.0000005732018801E-3</v>
      </c>
      <c r="N865" s="261">
        <v>1.5750004513964799E-2</v>
      </c>
      <c r="O865" s="261">
        <v>1.5750004513964799E-2</v>
      </c>
      <c r="P865" s="261">
        <v>8.6772380172006603E-4</v>
      </c>
    </row>
    <row r="866" spans="1:16" x14ac:dyDescent="0.25">
      <c r="A866" s="259">
        <v>2033</v>
      </c>
      <c r="B866" s="259">
        <v>2024</v>
      </c>
      <c r="C866" s="260" t="str">
        <f t="shared" si="13"/>
        <v>2033_2024</v>
      </c>
      <c r="D866" s="261">
        <v>2.7448168079699086E-2</v>
      </c>
      <c r="E866" s="261">
        <v>3.3581116497316467E-2</v>
      </c>
      <c r="F866" s="261">
        <v>6.0439660405377099E-3</v>
      </c>
      <c r="G866" s="261">
        <v>2.8688783753428701E-3</v>
      </c>
      <c r="H866" s="261">
        <v>9.8951680474467993E-3</v>
      </c>
      <c r="I866" s="261">
        <v>1.8135763944598898E-2</v>
      </c>
      <c r="J866" s="261">
        <v>8.0084954338453796E-4</v>
      </c>
      <c r="K866" s="261">
        <v>9.00889599381797E-4</v>
      </c>
      <c r="L866" s="261">
        <v>2.0000005732018801E-3</v>
      </c>
      <c r="M866" s="261">
        <v>2.0000005732018801E-3</v>
      </c>
      <c r="N866" s="261">
        <v>1.5750004513964799E-2</v>
      </c>
      <c r="O866" s="261">
        <v>1.5750004513964799E-2</v>
      </c>
      <c r="P866" s="261">
        <v>8.3706040601917101E-4</v>
      </c>
    </row>
    <row r="867" spans="1:16" x14ac:dyDescent="0.25">
      <c r="A867" s="259">
        <v>2033</v>
      </c>
      <c r="B867" s="259">
        <v>2025</v>
      </c>
      <c r="C867" s="260" t="str">
        <f t="shared" si="13"/>
        <v>2033_2025</v>
      </c>
      <c r="D867" s="261">
        <v>2.6252860719098749E-2</v>
      </c>
      <c r="E867" s="261">
        <v>3.2091487261048053E-2</v>
      </c>
      <c r="F867" s="261">
        <v>5.7625676044626099E-3</v>
      </c>
      <c r="G867" s="261">
        <v>2.54026440399386E-3</v>
      </c>
      <c r="H867" s="261">
        <v>9.5198888073028294E-3</v>
      </c>
      <c r="I867" s="261">
        <v>1.8651568969633998E-2</v>
      </c>
      <c r="J867" s="261">
        <v>7.6946038930415003E-4</v>
      </c>
      <c r="K867" s="261">
        <v>9.0063033803950202E-4</v>
      </c>
      <c r="L867" s="261">
        <v>2.0000005732018801E-3</v>
      </c>
      <c r="M867" s="261">
        <v>2.0000005732018801E-3</v>
      </c>
      <c r="N867" s="261">
        <v>1.5750004513964799E-2</v>
      </c>
      <c r="O867" s="261">
        <v>1.5750004513964799E-2</v>
      </c>
      <c r="P867" s="261">
        <v>8.0425197367857599E-4</v>
      </c>
    </row>
    <row r="868" spans="1:16" x14ac:dyDescent="0.25">
      <c r="A868" s="259">
        <v>2033</v>
      </c>
      <c r="B868" s="259">
        <v>2026</v>
      </c>
      <c r="C868" s="260" t="str">
        <f t="shared" si="13"/>
        <v>2033_2026</v>
      </c>
      <c r="D868" s="261">
        <v>2.625329299002439E-2</v>
      </c>
      <c r="E868" s="261">
        <v>3.207525012088791E-2</v>
      </c>
      <c r="F868" s="261">
        <v>5.4665934431424798E-3</v>
      </c>
      <c r="G868" s="261">
        <v>2.4903899907723201E-3</v>
      </c>
      <c r="H868" s="261">
        <v>9.1239851038799301E-3</v>
      </c>
      <c r="I868" s="261">
        <v>1.76906129594879E-2</v>
      </c>
      <c r="J868" s="261">
        <v>7.3628293755526096E-4</v>
      </c>
      <c r="K868" s="261">
        <v>7.6876421655825095E-4</v>
      </c>
      <c r="L868" s="261">
        <v>2.0000005732018801E-3</v>
      </c>
      <c r="M868" s="261">
        <v>2.0000005732018801E-3</v>
      </c>
      <c r="N868" s="261">
        <v>1.5750004513964799E-2</v>
      </c>
      <c r="O868" s="261">
        <v>1.5750004513964799E-2</v>
      </c>
      <c r="P868" s="261">
        <v>7.6957438478436396E-4</v>
      </c>
    </row>
    <row r="869" spans="1:16" x14ac:dyDescent="0.25">
      <c r="A869" s="259">
        <v>2033</v>
      </c>
      <c r="B869" s="259">
        <v>2027</v>
      </c>
      <c r="C869" s="260" t="str">
        <f t="shared" si="13"/>
        <v>2033_2027</v>
      </c>
      <c r="D869" s="261">
        <v>2.625517645364888E-2</v>
      </c>
      <c r="E869" s="261">
        <v>3.2060794996517157E-2</v>
      </c>
      <c r="F869" s="261">
        <v>5.1562728106558002E-3</v>
      </c>
      <c r="G869" s="261">
        <v>2.4374694141772102E-3</v>
      </c>
      <c r="H869" s="261">
        <v>8.7076059820650996E-3</v>
      </c>
      <c r="I869" s="261">
        <v>1.6738762499279199E-2</v>
      </c>
      <c r="J869" s="261">
        <v>7.0132033455469196E-4</v>
      </c>
      <c r="K869" s="261">
        <v>6.1508048527890999E-4</v>
      </c>
      <c r="L869" s="261">
        <v>2.0000005732018801E-3</v>
      </c>
      <c r="M869" s="261">
        <v>2.0000005732018801E-3</v>
      </c>
      <c r="N869" s="261">
        <v>1.5750004513964799E-2</v>
      </c>
      <c r="O869" s="261">
        <v>1.5750004513964799E-2</v>
      </c>
      <c r="P869" s="261">
        <v>7.3303092802036104E-4</v>
      </c>
    </row>
    <row r="870" spans="1:16" x14ac:dyDescent="0.25">
      <c r="A870" s="259">
        <v>2033</v>
      </c>
      <c r="B870" s="259">
        <v>2028</v>
      </c>
      <c r="C870" s="260" t="str">
        <f t="shared" si="13"/>
        <v>2033_2028</v>
      </c>
      <c r="D870" s="261">
        <v>2.625972189717465E-2</v>
      </c>
      <c r="E870" s="261">
        <v>3.2048544704826945E-2</v>
      </c>
      <c r="F870" s="261">
        <v>4.8313958515819001E-3</v>
      </c>
      <c r="G870" s="261">
        <v>2.3814181117288902E-3</v>
      </c>
      <c r="H870" s="261">
        <v>8.2706843449769207E-3</v>
      </c>
      <c r="I870" s="261">
        <v>1.5801827892930099E-2</v>
      </c>
      <c r="J870" s="261">
        <v>6.6457145346733798E-4</v>
      </c>
      <c r="K870" s="261">
        <v>4.8345601193049902E-4</v>
      </c>
      <c r="L870" s="261">
        <v>2.0000005732018801E-3</v>
      </c>
      <c r="M870" s="261">
        <v>2.0000005732018801E-3</v>
      </c>
      <c r="N870" s="261">
        <v>1.5750004513964799E-2</v>
      </c>
      <c r="O870" s="261">
        <v>1.5750004513964799E-2</v>
      </c>
      <c r="P870" s="261">
        <v>6.9462042560098204E-4</v>
      </c>
    </row>
    <row r="871" spans="1:16" x14ac:dyDescent="0.25">
      <c r="A871" s="259">
        <v>2033</v>
      </c>
      <c r="B871" s="259">
        <v>2029</v>
      </c>
      <c r="C871" s="260" t="str">
        <f t="shared" si="13"/>
        <v>2033_2029</v>
      </c>
      <c r="D871" s="261">
        <v>2.6264993140795057E-2</v>
      </c>
      <c r="E871" s="261">
        <v>3.2037770713275251E-2</v>
      </c>
      <c r="F871" s="261">
        <v>4.4905874370810899E-3</v>
      </c>
      <c r="G871" s="261">
        <v>2.3218609359956402E-3</v>
      </c>
      <c r="H871" s="261">
        <v>7.81183476236612E-3</v>
      </c>
      <c r="I871" s="261">
        <v>1.4885043623792E-2</v>
      </c>
      <c r="J871" s="261">
        <v>6.2595207805710195E-4</v>
      </c>
      <c r="K871" s="261">
        <v>4.8368616462563598E-4</v>
      </c>
      <c r="L871" s="261">
        <v>2.0000005732018801E-3</v>
      </c>
      <c r="M871" s="261">
        <v>2.0000005732018801E-3</v>
      </c>
      <c r="N871" s="261">
        <v>1.5750004513964799E-2</v>
      </c>
      <c r="O871" s="261">
        <v>1.5750004513964799E-2</v>
      </c>
      <c r="P871" s="261">
        <v>6.5425485340563495E-4</v>
      </c>
    </row>
    <row r="872" spans="1:16" x14ac:dyDescent="0.25">
      <c r="A872" s="259">
        <v>2033</v>
      </c>
      <c r="B872" s="259">
        <v>2030</v>
      </c>
      <c r="C872" s="260" t="str">
        <f t="shared" si="13"/>
        <v>2033_2030</v>
      </c>
      <c r="D872" s="261">
        <v>2.6275538507746693E-2</v>
      </c>
      <c r="E872" s="261">
        <v>3.2031870680351487E-2</v>
      </c>
      <c r="F872" s="261">
        <v>4.1375188200860396E-3</v>
      </c>
      <c r="G872" s="261">
        <v>2.2596928506266102E-3</v>
      </c>
      <c r="H872" s="261">
        <v>7.3346143300095203E-3</v>
      </c>
      <c r="I872" s="261">
        <v>1.39930183176873E-2</v>
      </c>
      <c r="J872" s="261">
        <v>5.8565491622868202E-4</v>
      </c>
      <c r="K872" s="261">
        <v>4.84208005156994E-4</v>
      </c>
      <c r="L872" s="261">
        <v>2.0000005732018801E-3</v>
      </c>
      <c r="M872" s="261">
        <v>2.0000005732018801E-3</v>
      </c>
      <c r="N872" s="261">
        <v>1.5750004513964799E-2</v>
      </c>
      <c r="O872" s="261">
        <v>1.5750004513964799E-2</v>
      </c>
      <c r="P872" s="261">
        <v>6.1213563273534197E-4</v>
      </c>
    </row>
    <row r="873" spans="1:16" x14ac:dyDescent="0.25">
      <c r="A873" s="259">
        <v>2033</v>
      </c>
      <c r="B873" s="259">
        <v>2031</v>
      </c>
      <c r="C873" s="260" t="str">
        <f t="shared" si="13"/>
        <v>2033_2031</v>
      </c>
      <c r="D873" s="261">
        <v>2.6294976289197962E-2</v>
      </c>
      <c r="E873" s="261">
        <v>3.203310753793466E-2</v>
      </c>
      <c r="F873" s="261">
        <v>3.7729215215225702E-3</v>
      </c>
      <c r="G873" s="261">
        <v>2.1952591814154701E-3</v>
      </c>
      <c r="H873" s="261">
        <v>6.8400696105410299E-3</v>
      </c>
      <c r="I873" s="261">
        <v>1.31299492840648E-2</v>
      </c>
      <c r="J873" s="261">
        <v>5.4373202750204101E-4</v>
      </c>
      <c r="K873" s="261">
        <v>4.8517761964345102E-4</v>
      </c>
      <c r="L873" s="261">
        <v>2.0000005732018801E-3</v>
      </c>
      <c r="M873" s="261">
        <v>2.0000005732018801E-3</v>
      </c>
      <c r="N873" s="261">
        <v>1.5750004513964799E-2</v>
      </c>
      <c r="O873" s="261">
        <v>1.5750004513964799E-2</v>
      </c>
      <c r="P873" s="261">
        <v>5.6831717701054504E-4</v>
      </c>
    </row>
    <row r="874" spans="1:16" x14ac:dyDescent="0.25">
      <c r="A874" s="259">
        <v>2033</v>
      </c>
      <c r="B874" s="259">
        <v>2032</v>
      </c>
      <c r="C874" s="260" t="str">
        <f t="shared" si="13"/>
        <v>2033_2032</v>
      </c>
      <c r="D874" s="261">
        <v>2.6310344375576406E-2</v>
      </c>
      <c r="E874" s="261">
        <v>3.2031170504805778E-2</v>
      </c>
      <c r="F874" s="261">
        <v>3.38521901099147E-3</v>
      </c>
      <c r="G874" s="261">
        <v>2.1253778428330398E-3</v>
      </c>
      <c r="H874" s="261">
        <v>6.3179420823931097E-3</v>
      </c>
      <c r="I874" s="261">
        <v>1.2299016147032001E-2</v>
      </c>
      <c r="J874" s="261">
        <v>4.9965093325258895E-4</v>
      </c>
      <c r="K874" s="261">
        <v>4.85929778386418E-4</v>
      </c>
      <c r="L874" s="261">
        <v>2.0000005732018801E-3</v>
      </c>
      <c r="M874" s="261">
        <v>2.0000005732018801E-3</v>
      </c>
      <c r="N874" s="261">
        <v>1.5750004513964799E-2</v>
      </c>
      <c r="O874" s="261">
        <v>1.5750004513964799E-2</v>
      </c>
      <c r="P874" s="261">
        <v>5.2224293128609199E-4</v>
      </c>
    </row>
    <row r="875" spans="1:16" x14ac:dyDescent="0.25">
      <c r="A875" s="259">
        <v>2033</v>
      </c>
      <c r="B875" s="259">
        <v>2033</v>
      </c>
      <c r="C875" s="260" t="str">
        <f t="shared" si="13"/>
        <v>2033_2033</v>
      </c>
      <c r="D875" s="261">
        <v>2.6360200904663445E-2</v>
      </c>
      <c r="E875" s="261">
        <v>3.205065409545798E-2</v>
      </c>
      <c r="F875" s="261">
        <v>2.9956678403370101E-3</v>
      </c>
      <c r="G875" s="261">
        <v>2.0566254161045201E-3</v>
      </c>
      <c r="H875" s="261">
        <v>5.7895428680638803E-3</v>
      </c>
      <c r="I875" s="261">
        <v>1.1503549177082999E-2</v>
      </c>
      <c r="J875" s="261">
        <v>4.5454025094219001E-4</v>
      </c>
      <c r="K875" s="261">
        <v>4.8826662026277197E-4</v>
      </c>
      <c r="L875" s="261">
        <v>2.0000005732018801E-3</v>
      </c>
      <c r="M875" s="261">
        <v>2.0000005732018801E-3</v>
      </c>
      <c r="N875" s="261">
        <v>1.5750004513964799E-2</v>
      </c>
      <c r="O875" s="261">
        <v>1.5750004513964799E-2</v>
      </c>
      <c r="P875" s="261">
        <v>4.7509254409730501E-4</v>
      </c>
    </row>
    <row r="876" spans="1:16" x14ac:dyDescent="0.25">
      <c r="A876" s="259">
        <v>2034</v>
      </c>
      <c r="B876" s="259">
        <v>1990</v>
      </c>
      <c r="C876" s="260" t="str">
        <f t="shared" si="13"/>
        <v>2034_1990</v>
      </c>
      <c r="D876" s="261">
        <v>5.2197658233986879E-2</v>
      </c>
      <c r="E876" s="261">
        <v>7.1119932692900414E-2</v>
      </c>
      <c r="F876" s="261">
        <v>0.34786224220541301</v>
      </c>
      <c r="G876" s="261">
        <v>0.53418846066772496</v>
      </c>
      <c r="H876" s="261">
        <v>1.27868461408324</v>
      </c>
      <c r="I876" s="261">
        <v>1.98579391862802</v>
      </c>
      <c r="J876" s="261">
        <v>0.215649582247849</v>
      </c>
      <c r="K876" s="261">
        <v>1.8561403558943802E-2</v>
      </c>
      <c r="L876" s="261">
        <v>2.0000005732018801E-3</v>
      </c>
      <c r="M876" s="261">
        <v>2.0000005732018801E-3</v>
      </c>
      <c r="N876" s="261">
        <v>1.5750004513964799E-2</v>
      </c>
      <c r="O876" s="261">
        <v>1.5750004513964799E-2</v>
      </c>
      <c r="P876" s="261">
        <v>0.22540029942624801</v>
      </c>
    </row>
    <row r="877" spans="1:16" x14ac:dyDescent="0.25">
      <c r="A877" s="259">
        <v>2034</v>
      </c>
      <c r="B877" s="259">
        <v>1991</v>
      </c>
      <c r="C877" s="260" t="str">
        <f t="shared" si="13"/>
        <v>2034_1991</v>
      </c>
      <c r="D877" s="261">
        <v>5.1346559194385646E-2</v>
      </c>
      <c r="E877" s="261">
        <v>7.1078500522770482E-2</v>
      </c>
      <c r="F877" s="261">
        <v>0.339892251425083</v>
      </c>
      <c r="G877" s="261">
        <v>0.53274565583011602</v>
      </c>
      <c r="H877" s="261">
        <v>1.2998603891902001</v>
      </c>
      <c r="I877" s="261">
        <v>1.9901325143444599</v>
      </c>
      <c r="J877" s="261">
        <v>0.21070876092904001</v>
      </c>
      <c r="K877" s="261">
        <v>1.03583725585087E-2</v>
      </c>
      <c r="L877" s="261">
        <v>2.0000005732018801E-3</v>
      </c>
      <c r="M877" s="261">
        <v>2.0000005732018801E-3</v>
      </c>
      <c r="N877" s="261">
        <v>1.5750004513964799E-2</v>
      </c>
      <c r="O877" s="261">
        <v>1.5750004513964799E-2</v>
      </c>
      <c r="P877" s="261">
        <v>0.22023607609197199</v>
      </c>
    </row>
    <row r="878" spans="1:16" x14ac:dyDescent="0.25">
      <c r="A878" s="259">
        <v>2034</v>
      </c>
      <c r="B878" s="259">
        <v>1992</v>
      </c>
      <c r="C878" s="260" t="str">
        <f t="shared" si="13"/>
        <v>2034_1992</v>
      </c>
      <c r="D878" s="261">
        <v>5.0928287064407114E-2</v>
      </c>
      <c r="E878" s="261">
        <v>7.1062560500390781E-2</v>
      </c>
      <c r="F878" s="261">
        <v>0.33655654224340797</v>
      </c>
      <c r="G878" s="261">
        <v>0.53458714180701195</v>
      </c>
      <c r="H878" s="261">
        <v>1.30226847562532</v>
      </c>
      <c r="I878" s="261">
        <v>1.97779995457249</v>
      </c>
      <c r="J878" s="261">
        <v>0.20864086104152099</v>
      </c>
      <c r="K878" s="261">
        <v>1.0386370345286999E-2</v>
      </c>
      <c r="L878" s="261">
        <v>2.0000005732018801E-3</v>
      </c>
      <c r="M878" s="261">
        <v>2.0000005732018801E-3</v>
      </c>
      <c r="N878" s="261">
        <v>1.5750004513964799E-2</v>
      </c>
      <c r="O878" s="261">
        <v>1.5750004513964799E-2</v>
      </c>
      <c r="P878" s="261">
        <v>0.21807467494770899</v>
      </c>
    </row>
    <row r="879" spans="1:16" x14ac:dyDescent="0.25">
      <c r="A879" s="259">
        <v>2034</v>
      </c>
      <c r="B879" s="259">
        <v>1993</v>
      </c>
      <c r="C879" s="260" t="str">
        <f t="shared" si="13"/>
        <v>2034_1993</v>
      </c>
      <c r="D879" s="261">
        <v>4.6838279221602955E-2</v>
      </c>
      <c r="E879" s="261">
        <v>6.1224967691480454E-2</v>
      </c>
      <c r="F879" s="261">
        <v>8.9536779178398196E-2</v>
      </c>
      <c r="G879" s="261">
        <v>0.54161049665469596</v>
      </c>
      <c r="H879" s="261">
        <v>1.7178924704604399</v>
      </c>
      <c r="I879" s="261">
        <v>1.9552155105372</v>
      </c>
      <c r="J879" s="261">
        <v>5.2445636667859501E-2</v>
      </c>
      <c r="K879" s="261">
        <v>1.0519765870987199E-2</v>
      </c>
      <c r="L879" s="261">
        <v>2.0000005732018801E-3</v>
      </c>
      <c r="M879" s="261">
        <v>2.0000005732018801E-3</v>
      </c>
      <c r="N879" s="261">
        <v>1.5750004513964799E-2</v>
      </c>
      <c r="O879" s="261">
        <v>1.5750004513964799E-2</v>
      </c>
      <c r="P879" s="261">
        <v>5.4816995633914199E-2</v>
      </c>
    </row>
    <row r="880" spans="1:16" x14ac:dyDescent="0.25">
      <c r="A880" s="259">
        <v>2034</v>
      </c>
      <c r="B880" s="259">
        <v>1994</v>
      </c>
      <c r="C880" s="260" t="str">
        <f t="shared" si="13"/>
        <v>2034_1994</v>
      </c>
      <c r="D880" s="261">
        <v>4.641068520159667E-2</v>
      </c>
      <c r="E880" s="261">
        <v>6.1161895670416466E-2</v>
      </c>
      <c r="F880" s="261">
        <v>8.8272793795768703E-2</v>
      </c>
      <c r="G880" s="261">
        <v>0.54149470512014497</v>
      </c>
      <c r="H880" s="261">
        <v>1.7184578055797399</v>
      </c>
      <c r="I880" s="261">
        <v>1.9461068699157</v>
      </c>
      <c r="J880" s="261">
        <v>5.17052647364682E-2</v>
      </c>
      <c r="K880" s="261">
        <v>1.0509037433806901E-2</v>
      </c>
      <c r="L880" s="261">
        <v>2.0000005732018801E-3</v>
      </c>
      <c r="M880" s="261">
        <v>2.0000005732018801E-3</v>
      </c>
      <c r="N880" s="261">
        <v>1.5750004513964799E-2</v>
      </c>
      <c r="O880" s="261">
        <v>1.5750004513964799E-2</v>
      </c>
      <c r="P880" s="261">
        <v>5.4043147369137103E-2</v>
      </c>
    </row>
    <row r="881" spans="1:16" x14ac:dyDescent="0.25">
      <c r="A881" s="259">
        <v>2034</v>
      </c>
      <c r="B881" s="259">
        <v>1995</v>
      </c>
      <c r="C881" s="260" t="str">
        <f t="shared" si="13"/>
        <v>2034_1995</v>
      </c>
      <c r="D881" s="261">
        <v>4.6635693808844414E-2</v>
      </c>
      <c r="E881" s="261">
        <v>6.041231360698647E-2</v>
      </c>
      <c r="F881" s="261">
        <v>8.8939003900611796E-2</v>
      </c>
      <c r="G881" s="261">
        <v>0.44590082898317801</v>
      </c>
      <c r="H881" s="261">
        <v>1.71259473599333</v>
      </c>
      <c r="I881" s="261">
        <v>1.6742187597178499</v>
      </c>
      <c r="J881" s="261">
        <v>5.2095493348929697E-2</v>
      </c>
      <c r="K881" s="261">
        <v>1.05015094500192E-2</v>
      </c>
      <c r="L881" s="261">
        <v>2.0000005732018801E-3</v>
      </c>
      <c r="M881" s="261">
        <v>2.0000005732018801E-3</v>
      </c>
      <c r="N881" s="261">
        <v>1.5750004513964799E-2</v>
      </c>
      <c r="O881" s="261">
        <v>1.5750004513964799E-2</v>
      </c>
      <c r="P881" s="261">
        <v>5.4451020387840297E-2</v>
      </c>
    </row>
    <row r="882" spans="1:16" x14ac:dyDescent="0.25">
      <c r="A882" s="259">
        <v>2034</v>
      </c>
      <c r="B882" s="259">
        <v>1996</v>
      </c>
      <c r="C882" s="260" t="str">
        <f t="shared" si="13"/>
        <v>2034_1996</v>
      </c>
      <c r="D882" s="261">
        <v>4.6233044398573529E-2</v>
      </c>
      <c r="E882" s="261">
        <v>5.9371199921638598E-2</v>
      </c>
      <c r="F882" s="261">
        <v>8.7773541130172203E-2</v>
      </c>
      <c r="G882" s="261">
        <v>0.177637071215175</v>
      </c>
      <c r="H882" s="261">
        <v>1.7199352886666199</v>
      </c>
      <c r="I882" s="261">
        <v>1.2192283004636399</v>
      </c>
      <c r="J882" s="261">
        <v>5.1412830452528098E-2</v>
      </c>
      <c r="K882" s="261">
        <v>2.9957950583475502E-3</v>
      </c>
      <c r="L882" s="261">
        <v>2.0000005732018801E-3</v>
      </c>
      <c r="M882" s="261">
        <v>2.0000005732018801E-3</v>
      </c>
      <c r="N882" s="261">
        <v>1.5750004513964799E-2</v>
      </c>
      <c r="O882" s="261">
        <v>1.5750004513964799E-2</v>
      </c>
      <c r="P882" s="261">
        <v>5.37374905045351E-2</v>
      </c>
    </row>
    <row r="883" spans="1:16" x14ac:dyDescent="0.25">
      <c r="A883" s="259">
        <v>2034</v>
      </c>
      <c r="B883" s="259">
        <v>1997</v>
      </c>
      <c r="C883" s="260" t="str">
        <f t="shared" si="13"/>
        <v>2034_1997</v>
      </c>
      <c r="D883" s="261">
        <v>4.6568124813383474E-2</v>
      </c>
      <c r="E883" s="261">
        <v>5.933856881807012E-2</v>
      </c>
      <c r="F883" s="261">
        <v>8.8845023665764605E-2</v>
      </c>
      <c r="G883" s="261">
        <v>0.17741180996432801</v>
      </c>
      <c r="H883" s="261">
        <v>1.71233276326316</v>
      </c>
      <c r="I883" s="261">
        <v>1.2190456780427501</v>
      </c>
      <c r="J883" s="261">
        <v>5.2040444984492298E-2</v>
      </c>
      <c r="K883" s="261">
        <v>3.00136444511033E-3</v>
      </c>
      <c r="L883" s="261">
        <v>2.0000005732018801E-3</v>
      </c>
      <c r="M883" s="261">
        <v>2.0000005732018801E-3</v>
      </c>
      <c r="N883" s="261">
        <v>1.5750004513964799E-2</v>
      </c>
      <c r="O883" s="261">
        <v>1.5750004513964799E-2</v>
      </c>
      <c r="P883" s="261">
        <v>5.43934829806366E-2</v>
      </c>
    </row>
    <row r="884" spans="1:16" x14ac:dyDescent="0.25">
      <c r="A884" s="259">
        <v>2034</v>
      </c>
      <c r="B884" s="259">
        <v>1998</v>
      </c>
      <c r="C884" s="260" t="str">
        <f t="shared" si="13"/>
        <v>2034_1998</v>
      </c>
      <c r="D884" s="261">
        <v>4.6077189092093136E-2</v>
      </c>
      <c r="E884" s="261">
        <v>5.9262929103313468E-2</v>
      </c>
      <c r="F884" s="261">
        <v>8.7726909248744198E-2</v>
      </c>
      <c r="G884" s="261">
        <v>0.15539110282890101</v>
      </c>
      <c r="H884" s="261">
        <v>1.7187834053412501</v>
      </c>
      <c r="I884" s="261">
        <v>1.0220340304223099</v>
      </c>
      <c r="J884" s="261">
        <v>5.1385516104916401E-2</v>
      </c>
      <c r="K884" s="261">
        <v>3.0166923928053599E-3</v>
      </c>
      <c r="L884" s="261">
        <v>2.0000005732018801E-3</v>
      </c>
      <c r="M884" s="261">
        <v>2.0000005732018801E-3</v>
      </c>
      <c r="N884" s="261">
        <v>1.5750004513964799E-2</v>
      </c>
      <c r="O884" s="261">
        <v>1.5750004513964799E-2</v>
      </c>
      <c r="P884" s="261">
        <v>5.3708941123330099E-2</v>
      </c>
    </row>
    <row r="885" spans="1:16" x14ac:dyDescent="0.25">
      <c r="A885" s="259">
        <v>2034</v>
      </c>
      <c r="B885" s="259">
        <v>1999</v>
      </c>
      <c r="C885" s="260" t="str">
        <f t="shared" si="13"/>
        <v>2034_1999</v>
      </c>
      <c r="D885" s="261">
        <v>4.6824372849894776E-2</v>
      </c>
      <c r="E885" s="261">
        <v>5.9161759546340072E-2</v>
      </c>
      <c r="F885" s="261">
        <v>8.9858142251026202E-2</v>
      </c>
      <c r="G885" s="261">
        <v>0.136824358289445</v>
      </c>
      <c r="H885" s="261">
        <v>1.70416540200816</v>
      </c>
      <c r="I885" s="261">
        <v>0.84080479874363401</v>
      </c>
      <c r="J885" s="261">
        <v>5.2633873179158797E-2</v>
      </c>
      <c r="K885" s="261">
        <v>3.0324366865909099E-3</v>
      </c>
      <c r="L885" s="261">
        <v>2.0000005732018801E-3</v>
      </c>
      <c r="M885" s="261">
        <v>2.0000005732018801E-3</v>
      </c>
      <c r="N885" s="261">
        <v>1.5750004513964799E-2</v>
      </c>
      <c r="O885" s="261">
        <v>1.5750004513964799E-2</v>
      </c>
      <c r="P885" s="261">
        <v>5.5013743364967199E-2</v>
      </c>
    </row>
    <row r="886" spans="1:16" x14ac:dyDescent="0.25">
      <c r="A886" s="259">
        <v>2034</v>
      </c>
      <c r="B886" s="259">
        <v>2000</v>
      </c>
      <c r="C886" s="260" t="str">
        <f t="shared" si="13"/>
        <v>2034_2000</v>
      </c>
      <c r="D886" s="261">
        <v>4.6244091937506226E-2</v>
      </c>
      <c r="E886" s="261">
        <v>6.5982050186255831E-2</v>
      </c>
      <c r="F886" s="261">
        <v>8.8055351249170299E-2</v>
      </c>
      <c r="G886" s="261">
        <v>0.11808449486203799</v>
      </c>
      <c r="H886" s="261">
        <v>1.7137760800050099</v>
      </c>
      <c r="I886" s="261">
        <v>0.66174022018823098</v>
      </c>
      <c r="J886" s="261">
        <v>5.1577899056133497E-2</v>
      </c>
      <c r="K886" s="261">
        <v>3.04185085400481E-3</v>
      </c>
      <c r="L886" s="261">
        <v>2.0000005732018801E-3</v>
      </c>
      <c r="M886" s="261">
        <v>2.0000005732018801E-3</v>
      </c>
      <c r="N886" s="261">
        <v>1.5750004513964799E-2</v>
      </c>
      <c r="O886" s="261">
        <v>1.5750004513964799E-2</v>
      </c>
      <c r="P886" s="261">
        <v>5.3910022777914499E-2</v>
      </c>
    </row>
    <row r="887" spans="1:16" x14ac:dyDescent="0.25">
      <c r="A887" s="259">
        <v>2034</v>
      </c>
      <c r="B887" s="259">
        <v>2001</v>
      </c>
      <c r="C887" s="260" t="str">
        <f t="shared" si="13"/>
        <v>2034_2001</v>
      </c>
      <c r="D887" s="261">
        <v>4.6434702042738564E-2</v>
      </c>
      <c r="E887" s="261">
        <v>6.5896429614443711E-2</v>
      </c>
      <c r="F887" s="261">
        <v>8.8568739429741403E-2</v>
      </c>
      <c r="G887" s="261">
        <v>9.9049194748167299E-2</v>
      </c>
      <c r="H887" s="261">
        <v>1.7160533756498899</v>
      </c>
      <c r="I887" s="261">
        <v>0.48892975883469197</v>
      </c>
      <c r="J887" s="261">
        <v>5.18786131340227E-2</v>
      </c>
      <c r="K887" s="261">
        <v>3.0478974857814198E-3</v>
      </c>
      <c r="L887" s="261">
        <v>2.0000005732018801E-3</v>
      </c>
      <c r="M887" s="261">
        <v>2.0000005732018801E-3</v>
      </c>
      <c r="N887" s="261">
        <v>1.5750004513964799E-2</v>
      </c>
      <c r="O887" s="261">
        <v>1.5750004513964799E-2</v>
      </c>
      <c r="P887" s="261">
        <v>5.4224333812006899E-2</v>
      </c>
    </row>
    <row r="888" spans="1:16" x14ac:dyDescent="0.25">
      <c r="A888" s="259">
        <v>2034</v>
      </c>
      <c r="B888" s="259">
        <v>2002</v>
      </c>
      <c r="C888" s="260" t="str">
        <f t="shared" si="13"/>
        <v>2034_2002</v>
      </c>
      <c r="D888" s="261">
        <v>4.6171519081400339E-2</v>
      </c>
      <c r="E888" s="261">
        <v>6.5839212124882848E-2</v>
      </c>
      <c r="F888" s="261">
        <v>8.7680373825409302E-2</v>
      </c>
      <c r="G888" s="261">
        <v>9.6268859962648903E-2</v>
      </c>
      <c r="H888" s="261">
        <v>1.71312201421481</v>
      </c>
      <c r="I888" s="261">
        <v>0.47630582020453899</v>
      </c>
      <c r="J888" s="261">
        <v>5.1358258257059898E-2</v>
      </c>
      <c r="K888" s="261">
        <v>3.0530334159147099E-3</v>
      </c>
      <c r="L888" s="261">
        <v>2.0000005732018801E-3</v>
      </c>
      <c r="M888" s="261">
        <v>2.0000005732018801E-3</v>
      </c>
      <c r="N888" s="261">
        <v>1.5750004513964799E-2</v>
      </c>
      <c r="O888" s="261">
        <v>1.5750004513964799E-2</v>
      </c>
      <c r="P888" s="261">
        <v>5.3680450796548401E-2</v>
      </c>
    </row>
    <row r="889" spans="1:16" x14ac:dyDescent="0.25">
      <c r="A889" s="259">
        <v>2034</v>
      </c>
      <c r="B889" s="259">
        <v>2003</v>
      </c>
      <c r="C889" s="260" t="str">
        <f t="shared" si="13"/>
        <v>2034_2003</v>
      </c>
      <c r="D889" s="261">
        <v>4.6394386909265624E-2</v>
      </c>
      <c r="E889" s="261">
        <v>6.5820518619707599E-2</v>
      </c>
      <c r="F889" s="261">
        <v>8.8327462788033301E-2</v>
      </c>
      <c r="G889" s="261">
        <v>7.8743243341912697E-2</v>
      </c>
      <c r="H889" s="261">
        <v>1.7145084673531401</v>
      </c>
      <c r="I889" s="261">
        <v>0.40290517893400501</v>
      </c>
      <c r="J889" s="261">
        <v>5.1737286774022097E-2</v>
      </c>
      <c r="K889" s="261">
        <v>3.05344578339089E-3</v>
      </c>
      <c r="L889" s="261">
        <v>2.0000005732018801E-3</v>
      </c>
      <c r="M889" s="261">
        <v>2.0000005732018801E-3</v>
      </c>
      <c r="N889" s="261">
        <v>1.5750004513964799E-2</v>
      </c>
      <c r="O889" s="261">
        <v>1.5750004513964799E-2</v>
      </c>
      <c r="P889" s="261">
        <v>5.4076617301133501E-2</v>
      </c>
    </row>
    <row r="890" spans="1:16" x14ac:dyDescent="0.25">
      <c r="A890" s="259">
        <v>2034</v>
      </c>
      <c r="B890" s="259">
        <v>2004</v>
      </c>
      <c r="C890" s="260" t="str">
        <f t="shared" si="13"/>
        <v>2034_2004</v>
      </c>
      <c r="D890" s="261">
        <v>5.3327236340683322E-2</v>
      </c>
      <c r="E890" s="261">
        <v>6.6832636163450143E-2</v>
      </c>
      <c r="F890" s="261">
        <v>8.8465686227905696E-2</v>
      </c>
      <c r="G890" s="261">
        <v>1.8488463452613901E-2</v>
      </c>
      <c r="H890" s="261">
        <v>1.7150370037152101</v>
      </c>
      <c r="I890" s="261">
        <v>9.2931462844148605E-2</v>
      </c>
      <c r="J890" s="261">
        <v>5.1818250333053803E-2</v>
      </c>
      <c r="K890" s="261">
        <v>2.0292857621542301E-4</v>
      </c>
      <c r="L890" s="261">
        <v>2.0000005732018801E-3</v>
      </c>
      <c r="M890" s="261">
        <v>2.0000005732018801E-3</v>
      </c>
      <c r="N890" s="261">
        <v>1.5750004513964799E-2</v>
      </c>
      <c r="O890" s="261">
        <v>1.5750004513964799E-2</v>
      </c>
      <c r="P890" s="261">
        <v>5.4161241673034197E-2</v>
      </c>
    </row>
    <row r="891" spans="1:16" x14ac:dyDescent="0.25">
      <c r="A891" s="259">
        <v>2034</v>
      </c>
      <c r="B891" s="259">
        <v>2005</v>
      </c>
      <c r="C891" s="260" t="str">
        <f t="shared" si="13"/>
        <v>2034_2005</v>
      </c>
      <c r="D891" s="261">
        <v>5.2145283496137576E-2</v>
      </c>
      <c r="E891" s="261">
        <v>6.51719843545574E-2</v>
      </c>
      <c r="F891" s="261">
        <v>8.8661149552148599E-2</v>
      </c>
      <c r="G891" s="261">
        <v>1.58652352812346E-2</v>
      </c>
      <c r="H891" s="261">
        <v>1.71213267231376</v>
      </c>
      <c r="I891" s="261">
        <v>7.8043106250827998E-2</v>
      </c>
      <c r="J891" s="261">
        <v>5.1932741814422798E-2</v>
      </c>
      <c r="K891" s="261">
        <v>2.0189623552984399E-4</v>
      </c>
      <c r="L891" s="261">
        <v>2.0000005732018801E-3</v>
      </c>
      <c r="M891" s="261">
        <v>2.0000005732018801E-3</v>
      </c>
      <c r="N891" s="261">
        <v>1.5750004513964799E-2</v>
      </c>
      <c r="O891" s="261">
        <v>1.5750004513964799E-2</v>
      </c>
      <c r="P891" s="261">
        <v>5.4280909951142202E-2</v>
      </c>
    </row>
    <row r="892" spans="1:16" x14ac:dyDescent="0.25">
      <c r="A892" s="259">
        <v>2034</v>
      </c>
      <c r="B892" s="259">
        <v>2006</v>
      </c>
      <c r="C892" s="260" t="str">
        <f t="shared" si="13"/>
        <v>2034_2006</v>
      </c>
      <c r="D892" s="261">
        <v>5.1018079370995263E-2</v>
      </c>
      <c r="E892" s="261">
        <v>6.2781541452260753E-2</v>
      </c>
      <c r="F892" s="261">
        <v>8.8304945174720401E-2</v>
      </c>
      <c r="G892" s="261">
        <v>3.6948691630083199E-3</v>
      </c>
      <c r="H892" s="261">
        <v>1.7150452425116101</v>
      </c>
      <c r="I892" s="261">
        <v>1.6631144459257601E-2</v>
      </c>
      <c r="J892" s="261">
        <v>5.1724097215750303E-2</v>
      </c>
      <c r="K892" s="261">
        <v>2.0265761393109099E-4</v>
      </c>
      <c r="L892" s="261">
        <v>2.0000005732018801E-3</v>
      </c>
      <c r="M892" s="261">
        <v>2.0000005732018801E-3</v>
      </c>
      <c r="N892" s="261">
        <v>1.5750004513964799E-2</v>
      </c>
      <c r="O892" s="261">
        <v>1.5750004513964799E-2</v>
      </c>
      <c r="P892" s="261">
        <v>5.4062831369564503E-2</v>
      </c>
    </row>
    <row r="893" spans="1:16" x14ac:dyDescent="0.25">
      <c r="A893" s="259">
        <v>2034</v>
      </c>
      <c r="B893" s="259">
        <v>2007</v>
      </c>
      <c r="C893" s="260" t="str">
        <f t="shared" si="13"/>
        <v>2034_2007</v>
      </c>
      <c r="D893" s="261">
        <v>5.0398571497822571E-2</v>
      </c>
      <c r="E893" s="261">
        <v>6.2865750746168306E-2</v>
      </c>
      <c r="F893" s="261">
        <v>1.8284426049713101E-2</v>
      </c>
      <c r="G893" s="261">
        <v>7.6909775700434299E-3</v>
      </c>
      <c r="H893" s="261">
        <v>3.60390961885695E-2</v>
      </c>
      <c r="I893" s="261">
        <v>3.2989966011734803E-2</v>
      </c>
      <c r="J893" s="261">
        <v>6.1302028636336103E-3</v>
      </c>
      <c r="K893" s="261">
        <v>2.0203117801436001E-4</v>
      </c>
      <c r="L893" s="261">
        <v>2.0000005732018801E-3</v>
      </c>
      <c r="M893" s="261">
        <v>2.0000005732018801E-3</v>
      </c>
      <c r="N893" s="261">
        <v>1.5750004513964799E-2</v>
      </c>
      <c r="O893" s="261">
        <v>1.5750004513964799E-2</v>
      </c>
      <c r="P893" s="261">
        <v>6.4073834347547903E-3</v>
      </c>
    </row>
    <row r="894" spans="1:16" x14ac:dyDescent="0.25">
      <c r="A894" s="259">
        <v>2034</v>
      </c>
      <c r="B894" s="259">
        <v>2008</v>
      </c>
      <c r="C894" s="260" t="str">
        <f t="shared" si="13"/>
        <v>2034_2008</v>
      </c>
      <c r="D894" s="261">
        <v>4.8882061573272191E-2</v>
      </c>
      <c r="E894" s="261">
        <v>6.1022467322824521E-2</v>
      </c>
      <c r="F894" s="261">
        <v>1.8424182008000799E-2</v>
      </c>
      <c r="G894" s="261">
        <v>7.8366291652132592E-3</v>
      </c>
      <c r="H894" s="261">
        <v>3.6162225439254701E-2</v>
      </c>
      <c r="I894" s="261">
        <v>3.2489207150242498E-2</v>
      </c>
      <c r="J894" s="261">
        <v>6.1435389410949897E-3</v>
      </c>
      <c r="K894" s="261">
        <v>2.3045106690997599E-4</v>
      </c>
      <c r="L894" s="261">
        <v>2.0000005732018801E-3</v>
      </c>
      <c r="M894" s="261">
        <v>2.0000005732018801E-3</v>
      </c>
      <c r="N894" s="261">
        <v>1.5750004513964799E-2</v>
      </c>
      <c r="O894" s="261">
        <v>1.5750004513964799E-2</v>
      </c>
      <c r="P894" s="261">
        <v>6.4213225104610104E-3</v>
      </c>
    </row>
    <row r="895" spans="1:16" x14ac:dyDescent="0.25">
      <c r="A895" s="259">
        <v>2034</v>
      </c>
      <c r="B895" s="259">
        <v>2009</v>
      </c>
      <c r="C895" s="260" t="str">
        <f t="shared" si="13"/>
        <v>2034_2009</v>
      </c>
      <c r="D895" s="261">
        <v>4.6482973969457192E-2</v>
      </c>
      <c r="E895" s="261">
        <v>5.7552740162778303E-2</v>
      </c>
      <c r="F895" s="261">
        <v>1.91612940583425E-2</v>
      </c>
      <c r="G895" s="261">
        <v>8.1207976933397093E-3</v>
      </c>
      <c r="H895" s="261">
        <v>3.6375008335453499E-2</v>
      </c>
      <c r="I895" s="261">
        <v>3.1826044600540601E-2</v>
      </c>
      <c r="J895" s="261">
        <v>6.2303986272667904E-3</v>
      </c>
      <c r="K895" s="261">
        <v>2.5830760757097502E-4</v>
      </c>
      <c r="L895" s="261">
        <v>2.0000005732018801E-3</v>
      </c>
      <c r="M895" s="261">
        <v>2.0000005732018801E-3</v>
      </c>
      <c r="N895" s="261">
        <v>1.5750004513964799E-2</v>
      </c>
      <c r="O895" s="261">
        <v>1.5750004513964799E-2</v>
      </c>
      <c r="P895" s="261">
        <v>6.5121096062073502E-3</v>
      </c>
    </row>
    <row r="896" spans="1:16" x14ac:dyDescent="0.25">
      <c r="A896" s="259">
        <v>2034</v>
      </c>
      <c r="B896" s="259">
        <v>2010</v>
      </c>
      <c r="C896" s="260" t="str">
        <f t="shared" si="13"/>
        <v>2034_2010</v>
      </c>
      <c r="D896" s="261">
        <v>4.601162723597059E-2</v>
      </c>
      <c r="E896" s="261">
        <v>5.6894028940989647E-2</v>
      </c>
      <c r="F896" s="261">
        <v>1.90677595975699E-2</v>
      </c>
      <c r="G896" s="261">
        <v>7.2620321532128797E-3</v>
      </c>
      <c r="H896" s="261">
        <v>3.6325395036634497E-2</v>
      </c>
      <c r="I896" s="261">
        <v>3.1708172590358602E-2</v>
      </c>
      <c r="J896" s="261">
        <v>6.2272649403447696E-3</v>
      </c>
      <c r="K896" s="261">
        <v>3.1361673281695497E-4</v>
      </c>
      <c r="L896" s="261">
        <v>2.0000005732018801E-3</v>
      </c>
      <c r="M896" s="261">
        <v>2.0000005732018801E-3</v>
      </c>
      <c r="N896" s="261">
        <v>1.5750004513964799E-2</v>
      </c>
      <c r="O896" s="261">
        <v>1.5750004513964799E-2</v>
      </c>
      <c r="P896" s="261">
        <v>6.5088342278682501E-3</v>
      </c>
    </row>
    <row r="897" spans="1:16" x14ac:dyDescent="0.25">
      <c r="A897" s="259">
        <v>2034</v>
      </c>
      <c r="B897" s="259">
        <v>2011</v>
      </c>
      <c r="C897" s="260" t="str">
        <f t="shared" si="13"/>
        <v>2034_2011</v>
      </c>
      <c r="D897" s="261">
        <v>4.4396030565647775E-2</v>
      </c>
      <c r="E897" s="261">
        <v>5.5045213234188192E-2</v>
      </c>
      <c r="F897" s="261">
        <v>1.8547044892444801E-2</v>
      </c>
      <c r="G897" s="261">
        <v>7.3545033331710004E-3</v>
      </c>
      <c r="H897" s="261">
        <v>3.5811206854592201E-2</v>
      </c>
      <c r="I897" s="261">
        <v>3.1662153542782699E-2</v>
      </c>
      <c r="J897" s="261">
        <v>6.1576410056913798E-3</v>
      </c>
      <c r="K897" s="261">
        <v>4.25276105982285E-4</v>
      </c>
      <c r="L897" s="261">
        <v>2.0000005732018801E-3</v>
      </c>
      <c r="M897" s="261">
        <v>2.0000005732018801E-3</v>
      </c>
      <c r="N897" s="261">
        <v>1.5750004513964799E-2</v>
      </c>
      <c r="O897" s="261">
        <v>1.5750004513964799E-2</v>
      </c>
      <c r="P897" s="261">
        <v>6.4360622078414604E-3</v>
      </c>
    </row>
    <row r="898" spans="1:16" x14ac:dyDescent="0.25">
      <c r="A898" s="259">
        <v>2034</v>
      </c>
      <c r="B898" s="259">
        <v>2012</v>
      </c>
      <c r="C898" s="260" t="str">
        <f t="shared" si="13"/>
        <v>2034_2012</v>
      </c>
      <c r="D898" s="261">
        <v>4.3100792069751231E-2</v>
      </c>
      <c r="E898" s="261">
        <v>5.363201194545044E-2</v>
      </c>
      <c r="F898" s="261">
        <v>1.8164298179083299E-2</v>
      </c>
      <c r="G898" s="261">
        <v>6.8782108525252397E-3</v>
      </c>
      <c r="H898" s="261">
        <v>3.5263661746864197E-2</v>
      </c>
      <c r="I898" s="261">
        <v>3.1877287935185898E-2</v>
      </c>
      <c r="J898" s="261">
        <v>6.0593931570539E-3</v>
      </c>
      <c r="K898" s="261">
        <v>6.2112813916061595E-4</v>
      </c>
      <c r="L898" s="261">
        <v>2.0000005732018801E-3</v>
      </c>
      <c r="M898" s="261">
        <v>2.0000005732018801E-3</v>
      </c>
      <c r="N898" s="261">
        <v>1.5750004513964799E-2</v>
      </c>
      <c r="O898" s="261">
        <v>1.5750004513964799E-2</v>
      </c>
      <c r="P898" s="261">
        <v>6.3333720274569702E-3</v>
      </c>
    </row>
    <row r="899" spans="1:16" x14ac:dyDescent="0.25">
      <c r="A899" s="259">
        <v>2034</v>
      </c>
      <c r="B899" s="259">
        <v>2013</v>
      </c>
      <c r="C899" s="260" t="str">
        <f t="shared" si="13"/>
        <v>2034_2013</v>
      </c>
      <c r="D899" s="261">
        <v>4.1962465942713523E-2</v>
      </c>
      <c r="E899" s="261">
        <v>5.1817280338396041E-2</v>
      </c>
      <c r="F899" s="261">
        <v>1.85892146213693E-2</v>
      </c>
      <c r="G899" s="261">
        <v>7.8420609738044204E-3</v>
      </c>
      <c r="H899" s="261">
        <v>3.5872256241700998E-2</v>
      </c>
      <c r="I899" s="261">
        <v>3.0470475711379799E-2</v>
      </c>
      <c r="J899" s="261">
        <v>6.1216040465430699E-3</v>
      </c>
      <c r="K899" s="261">
        <v>9.2744744491342498E-4</v>
      </c>
      <c r="L899" s="261">
        <v>2.0000005732018801E-3</v>
      </c>
      <c r="M899" s="261">
        <v>2.0000005732018801E-3</v>
      </c>
      <c r="N899" s="261">
        <v>1.5750004513964799E-2</v>
      </c>
      <c r="O899" s="261">
        <v>1.5750004513964799E-2</v>
      </c>
      <c r="P899" s="261">
        <v>6.3983958173121098E-3</v>
      </c>
    </row>
    <row r="900" spans="1:16" x14ac:dyDescent="0.25">
      <c r="A900" s="259">
        <v>2034</v>
      </c>
      <c r="B900" s="259">
        <v>2014</v>
      </c>
      <c r="C900" s="260" t="str">
        <f t="shared" si="13"/>
        <v>2034_2014</v>
      </c>
      <c r="D900" s="261">
        <v>4.1551655412438181E-2</v>
      </c>
      <c r="E900" s="261">
        <v>5.1446409134669538E-2</v>
      </c>
      <c r="F900" s="261">
        <v>1.8232156626312099E-2</v>
      </c>
      <c r="G900" s="261">
        <v>7.9482594890553093E-3</v>
      </c>
      <c r="H900" s="261">
        <v>3.5394874661314399E-2</v>
      </c>
      <c r="I900" s="261">
        <v>3.01017464037923E-2</v>
      </c>
      <c r="J900" s="261">
        <v>6.0208766771679498E-3</v>
      </c>
      <c r="K900" s="261">
        <v>1.2926430832994301E-3</v>
      </c>
      <c r="L900" s="261">
        <v>2.0000005732018801E-3</v>
      </c>
      <c r="M900" s="261">
        <v>2.0000005732018801E-3</v>
      </c>
      <c r="N900" s="261">
        <v>1.5750004513964799E-2</v>
      </c>
      <c r="O900" s="261">
        <v>1.5750004513964799E-2</v>
      </c>
      <c r="P900" s="261">
        <v>6.2931140032649203E-3</v>
      </c>
    </row>
    <row r="901" spans="1:16" x14ac:dyDescent="0.25">
      <c r="A901" s="259">
        <v>2034</v>
      </c>
      <c r="B901" s="259">
        <v>2015</v>
      </c>
      <c r="C901" s="260" t="str">
        <f t="shared" si="13"/>
        <v>2034_2015</v>
      </c>
      <c r="D901" s="261">
        <v>4.037060820310346E-2</v>
      </c>
      <c r="E901" s="261">
        <v>5.022212068449218E-2</v>
      </c>
      <c r="F901" s="261">
        <v>1.7689160508861199E-2</v>
      </c>
      <c r="G901" s="261">
        <v>7.9025403004131297E-3</v>
      </c>
      <c r="H901" s="261">
        <v>3.4774544656239102E-2</v>
      </c>
      <c r="I901" s="261">
        <v>2.92825024836832E-2</v>
      </c>
      <c r="J901" s="261">
        <v>5.9021145456337699E-3</v>
      </c>
      <c r="K901" s="261">
        <v>1.63188205312704E-3</v>
      </c>
      <c r="L901" s="261">
        <v>2.0000005732018801E-3</v>
      </c>
      <c r="M901" s="261">
        <v>2.0000005732018801E-3</v>
      </c>
      <c r="N901" s="261">
        <v>1.5750004513964799E-2</v>
      </c>
      <c r="O901" s="261">
        <v>1.5750004513964799E-2</v>
      </c>
      <c r="P901" s="261">
        <v>6.1689819751419199E-3</v>
      </c>
    </row>
    <row r="902" spans="1:16" x14ac:dyDescent="0.25">
      <c r="A902" s="259">
        <v>2034</v>
      </c>
      <c r="B902" s="259">
        <v>2016</v>
      </c>
      <c r="C902" s="260" t="str">
        <f t="shared" si="13"/>
        <v>2034_2016</v>
      </c>
      <c r="D902" s="261">
        <v>3.8790834108965208E-2</v>
      </c>
      <c r="E902" s="261">
        <v>4.8234155331422793E-2</v>
      </c>
      <c r="F902" s="261">
        <v>1.7588823676100401E-2</v>
      </c>
      <c r="G902" s="261">
        <v>7.6636652436001401E-3</v>
      </c>
      <c r="H902" s="261">
        <v>3.4666782794819502E-2</v>
      </c>
      <c r="I902" s="261">
        <v>2.8278904016381098E-2</v>
      </c>
      <c r="J902" s="261">
        <v>5.8406694879919799E-3</v>
      </c>
      <c r="K902" s="261">
        <v>1.8974177045119099E-3</v>
      </c>
      <c r="L902" s="261">
        <v>2.0000005732018801E-3</v>
      </c>
      <c r="M902" s="261">
        <v>2.0000005732018801E-3</v>
      </c>
      <c r="N902" s="261">
        <v>1.5750004513964799E-2</v>
      </c>
      <c r="O902" s="261">
        <v>1.5750004513964799E-2</v>
      </c>
      <c r="P902" s="261">
        <v>6.1047586446519803E-3</v>
      </c>
    </row>
    <row r="903" spans="1:16" x14ac:dyDescent="0.25">
      <c r="A903" s="259">
        <v>2034</v>
      </c>
      <c r="B903" s="259">
        <v>2017</v>
      </c>
      <c r="C903" s="260" t="str">
        <f t="shared" si="13"/>
        <v>2034_2017</v>
      </c>
      <c r="D903" s="261">
        <v>3.7588366410468622E-2</v>
      </c>
      <c r="E903" s="261">
        <v>4.627067565423193E-2</v>
      </c>
      <c r="F903" s="261">
        <v>1.8380716987739899E-2</v>
      </c>
      <c r="G903" s="261">
        <v>7.6808684108111303E-3</v>
      </c>
      <c r="H903" s="261">
        <v>3.5627678205983698E-2</v>
      </c>
      <c r="I903" s="261">
        <v>2.8127880847671E-2</v>
      </c>
      <c r="J903" s="261">
        <v>5.9047013449927696E-3</v>
      </c>
      <c r="K903" s="261">
        <v>2.0589959677231599E-3</v>
      </c>
      <c r="L903" s="261">
        <v>2.0000005732018801E-3</v>
      </c>
      <c r="M903" s="261">
        <v>2.0000005732018801E-3</v>
      </c>
      <c r="N903" s="261">
        <v>1.5750004513964799E-2</v>
      </c>
      <c r="O903" s="261">
        <v>1.5750004513964799E-2</v>
      </c>
      <c r="P903" s="261">
        <v>6.1716857380891797E-3</v>
      </c>
    </row>
    <row r="904" spans="1:16" x14ac:dyDescent="0.25">
      <c r="A904" s="259">
        <v>2034</v>
      </c>
      <c r="B904" s="259">
        <v>2018</v>
      </c>
      <c r="C904" s="260" t="str">
        <f t="shared" si="13"/>
        <v>2034_2018</v>
      </c>
      <c r="D904" s="261">
        <v>3.5944891964592218E-2</v>
      </c>
      <c r="E904" s="261">
        <v>4.4222529847182238E-2</v>
      </c>
      <c r="F904" s="261">
        <v>1.81030616043781E-2</v>
      </c>
      <c r="G904" s="261">
        <v>7.3116163300795999E-3</v>
      </c>
      <c r="H904" s="261">
        <v>3.5339178821091097E-2</v>
      </c>
      <c r="I904" s="261">
        <v>2.6974358954908701E-2</v>
      </c>
      <c r="J904" s="261">
        <v>5.8056056829556999E-3</v>
      </c>
      <c r="K904" s="261">
        <v>2.1433526538770799E-3</v>
      </c>
      <c r="L904" s="261">
        <v>2.0000005732018801E-3</v>
      </c>
      <c r="M904" s="261">
        <v>2.0000005732018801E-3</v>
      </c>
      <c r="N904" s="261">
        <v>1.5750004513964799E-2</v>
      </c>
      <c r="O904" s="261">
        <v>1.5750004513964799E-2</v>
      </c>
      <c r="P904" s="261">
        <v>6.0681094099452899E-3</v>
      </c>
    </row>
    <row r="905" spans="1:16" x14ac:dyDescent="0.25">
      <c r="A905" s="259">
        <v>2034</v>
      </c>
      <c r="B905" s="259">
        <v>2019</v>
      </c>
      <c r="C905" s="260" t="str">
        <f t="shared" si="13"/>
        <v>2034_2019</v>
      </c>
      <c r="D905" s="261">
        <v>3.4303729151388879E-2</v>
      </c>
      <c r="E905" s="261">
        <v>4.2177177696333681E-2</v>
      </c>
      <c r="F905" s="261">
        <v>1.78013728695628E-2</v>
      </c>
      <c r="G905" s="261">
        <v>6.5205712691100599E-3</v>
      </c>
      <c r="H905" s="261">
        <v>3.5024406867552697E-2</v>
      </c>
      <c r="I905" s="261">
        <v>2.4392719284505999E-2</v>
      </c>
      <c r="J905" s="261">
        <v>5.6956597741986501E-3</v>
      </c>
      <c r="K905" s="261">
        <v>2.0234421002397001E-3</v>
      </c>
      <c r="L905" s="261">
        <v>2.0000005732018801E-3</v>
      </c>
      <c r="M905" s="261">
        <v>2.0000005732018801E-3</v>
      </c>
      <c r="N905" s="261">
        <v>1.5750004513964799E-2</v>
      </c>
      <c r="O905" s="261">
        <v>1.5750004513964799E-2</v>
      </c>
      <c r="P905" s="261">
        <v>5.95319223507199E-3</v>
      </c>
    </row>
    <row r="906" spans="1:16" x14ac:dyDescent="0.25">
      <c r="A906" s="259">
        <v>2034</v>
      </c>
      <c r="B906" s="259">
        <v>2020</v>
      </c>
      <c r="C906" s="260" t="str">
        <f t="shared" si="13"/>
        <v>2034_2020</v>
      </c>
      <c r="D906" s="261">
        <v>3.266394620077881E-2</v>
      </c>
      <c r="E906" s="261">
        <v>4.0132987379800013E-2</v>
      </c>
      <c r="F906" s="261">
        <v>1.7475910825269898E-2</v>
      </c>
      <c r="G906" s="261">
        <v>5.5766028814183298E-3</v>
      </c>
      <c r="H906" s="261">
        <v>3.4683880887341499E-2</v>
      </c>
      <c r="I906" s="261">
        <v>2.2146495870057899E-2</v>
      </c>
      <c r="J906" s="261">
        <v>5.5749242905893401E-3</v>
      </c>
      <c r="K906" s="261">
        <v>1.4511191262877401E-3</v>
      </c>
      <c r="L906" s="261">
        <v>2.0000005732018801E-3</v>
      </c>
      <c r="M906" s="261">
        <v>2.0000005732018801E-3</v>
      </c>
      <c r="N906" s="261">
        <v>1.5750004513964799E-2</v>
      </c>
      <c r="O906" s="261">
        <v>1.5750004513964799E-2</v>
      </c>
      <c r="P906" s="261">
        <v>5.8269976286496302E-3</v>
      </c>
    </row>
    <row r="907" spans="1:16" x14ac:dyDescent="0.25">
      <c r="A907" s="259">
        <v>2034</v>
      </c>
      <c r="B907" s="259">
        <v>2021</v>
      </c>
      <c r="C907" s="260" t="str">
        <f t="shared" si="13"/>
        <v>2034_2021</v>
      </c>
      <c r="D907" s="261">
        <v>3.102501524348792E-2</v>
      </c>
      <c r="E907" s="261">
        <v>3.809191444690431E-2</v>
      </c>
      <c r="F907" s="261">
        <v>6.9957051408958996E-3</v>
      </c>
      <c r="G907" s="261">
        <v>4.8713732850731301E-3</v>
      </c>
      <c r="H907" s="261">
        <v>1.11652056126558E-2</v>
      </c>
      <c r="I907" s="261">
        <v>2.0895082482618E-2</v>
      </c>
      <c r="J907" s="261">
        <v>9.0717152519068903E-4</v>
      </c>
      <c r="K907" s="261">
        <v>9.01191206638138E-4</v>
      </c>
      <c r="L907" s="261">
        <v>2.0000005732018801E-3</v>
      </c>
      <c r="M907" s="261">
        <v>2.0000005732018801E-3</v>
      </c>
      <c r="N907" s="261">
        <v>1.5750004513964799E-2</v>
      </c>
      <c r="O907" s="261">
        <v>1.5750004513964799E-2</v>
      </c>
      <c r="P907" s="261">
        <v>9.4818979604578896E-4</v>
      </c>
    </row>
    <row r="908" spans="1:16" x14ac:dyDescent="0.25">
      <c r="A908" s="259">
        <v>2034</v>
      </c>
      <c r="B908" s="259">
        <v>2022</v>
      </c>
      <c r="C908" s="260" t="str">
        <f t="shared" si="13"/>
        <v>2034_2022</v>
      </c>
      <c r="D908" s="261">
        <v>2.9830524409531472E-2</v>
      </c>
      <c r="E908" s="261">
        <v>3.6596086832179089E-2</v>
      </c>
      <c r="F908" s="261">
        <v>6.7795620781886399E-3</v>
      </c>
      <c r="G908" s="261">
        <v>4.0638136989113501E-3</v>
      </c>
      <c r="H908" s="261">
        <v>1.0878881315214599E-2</v>
      </c>
      <c r="I908" s="261">
        <v>1.93554148633771E-2</v>
      </c>
      <c r="J908" s="261">
        <v>8.8329573780465101E-4</v>
      </c>
      <c r="K908" s="261">
        <v>9.0091992114184197E-4</v>
      </c>
      <c r="L908" s="261">
        <v>2.0000005732018801E-3</v>
      </c>
      <c r="M908" s="261">
        <v>2.0000005732018801E-3</v>
      </c>
      <c r="N908" s="261">
        <v>1.5750004513964799E-2</v>
      </c>
      <c r="O908" s="261">
        <v>1.5750004513964799E-2</v>
      </c>
      <c r="P908" s="261">
        <v>9.2323445150139095E-4</v>
      </c>
    </row>
    <row r="909" spans="1:16" x14ac:dyDescent="0.25">
      <c r="A909" s="259">
        <v>2034</v>
      </c>
      <c r="B909" s="259">
        <v>2023</v>
      </c>
      <c r="C909" s="260" t="str">
        <f t="shared" si="13"/>
        <v>2034_2023</v>
      </c>
      <c r="D909" s="261">
        <v>2.8636865554745532E-2</v>
      </c>
      <c r="E909" s="261">
        <v>3.5102121166915488E-2</v>
      </c>
      <c r="F909" s="261">
        <v>6.5480616763765103E-3</v>
      </c>
      <c r="G909" s="261">
        <v>3.45224103267099E-3</v>
      </c>
      <c r="H909" s="261">
        <v>1.05711205436868E-2</v>
      </c>
      <c r="I909" s="261">
        <v>1.88791222625804E-2</v>
      </c>
      <c r="J909" s="261">
        <v>8.5758770091641403E-4</v>
      </c>
      <c r="K909" s="261">
        <v>9.00721103187135E-4</v>
      </c>
      <c r="L909" s="261">
        <v>2.0000005732018801E-3</v>
      </c>
      <c r="M909" s="261">
        <v>2.0000005732018801E-3</v>
      </c>
      <c r="N909" s="261">
        <v>1.5750004513964799E-2</v>
      </c>
      <c r="O909" s="261">
        <v>1.5750004513964799E-2</v>
      </c>
      <c r="P909" s="261">
        <v>8.9636401126279297E-4</v>
      </c>
    </row>
    <row r="910" spans="1:16" x14ac:dyDescent="0.25">
      <c r="A910" s="259">
        <v>2034</v>
      </c>
      <c r="B910" s="259">
        <v>2024</v>
      </c>
      <c r="C910" s="260" t="str">
        <f t="shared" si="13"/>
        <v>2034_2024</v>
      </c>
      <c r="D910" s="261">
        <v>2.7443316794016449E-2</v>
      </c>
      <c r="E910" s="261">
        <v>3.360972385128095E-2</v>
      </c>
      <c r="F910" s="261">
        <v>6.3008921673055104E-3</v>
      </c>
      <c r="G910" s="261">
        <v>2.9135372120551099E-3</v>
      </c>
      <c r="H910" s="261">
        <v>1.02414900197258E-2</v>
      </c>
      <c r="I910" s="261">
        <v>1.8891542678480502E-2</v>
      </c>
      <c r="J910" s="261">
        <v>8.3001137568295303E-4</v>
      </c>
      <c r="K910" s="261">
        <v>9.0055488164633203E-4</v>
      </c>
      <c r="L910" s="261">
        <v>2.0000005732018801E-3</v>
      </c>
      <c r="M910" s="261">
        <v>2.0000005732018801E-3</v>
      </c>
      <c r="N910" s="261">
        <v>1.5750004513964799E-2</v>
      </c>
      <c r="O910" s="261">
        <v>1.5750004513964799E-2</v>
      </c>
      <c r="P910" s="261">
        <v>8.6754080697040497E-4</v>
      </c>
    </row>
    <row r="911" spans="1:16" x14ac:dyDescent="0.25">
      <c r="A911" s="259">
        <v>2034</v>
      </c>
      <c r="B911" s="259">
        <v>2025</v>
      </c>
      <c r="C911" s="260" t="str">
        <f t="shared" si="13"/>
        <v>2034_2025</v>
      </c>
      <c r="D911" s="261">
        <v>2.6252450043087995E-2</v>
      </c>
      <c r="E911" s="261">
        <v>3.2120601483415508E-2</v>
      </c>
      <c r="F911" s="261">
        <v>6.0398731405409897E-3</v>
      </c>
      <c r="G911" s="261">
        <v>2.5871940621466599E-3</v>
      </c>
      <c r="H911" s="261">
        <v>9.8918500098213197E-3</v>
      </c>
      <c r="I911" s="261">
        <v>1.9619335928271499E-2</v>
      </c>
      <c r="J911" s="261">
        <v>8.00679329688286E-4</v>
      </c>
      <c r="K911" s="261">
        <v>9.0061159622422705E-4</v>
      </c>
      <c r="L911" s="261">
        <v>2.0000005732018801E-3</v>
      </c>
      <c r="M911" s="261">
        <v>2.0000005732018801E-3</v>
      </c>
      <c r="N911" s="261">
        <v>1.5750004513964799E-2</v>
      </c>
      <c r="O911" s="261">
        <v>1.5750004513964799E-2</v>
      </c>
      <c r="P911" s="261">
        <v>8.3688249601488504E-4</v>
      </c>
    </row>
    <row r="912" spans="1:16" x14ac:dyDescent="0.25">
      <c r="A912" s="259">
        <v>2034</v>
      </c>
      <c r="B912" s="259">
        <v>2026</v>
      </c>
      <c r="C912" s="260" t="str">
        <f t="shared" si="13"/>
        <v>2034_2026</v>
      </c>
      <c r="D912" s="261">
        <v>2.6250460102817608E-2</v>
      </c>
      <c r="E912" s="261">
        <v>3.2095148755567501E-2</v>
      </c>
      <c r="F912" s="261">
        <v>5.7586637421321802E-3</v>
      </c>
      <c r="G912" s="261">
        <v>2.5395670031571598E-3</v>
      </c>
      <c r="H912" s="261">
        <v>9.5166889872103904E-3</v>
      </c>
      <c r="I912" s="261">
        <v>1.86509552443598E-2</v>
      </c>
      <c r="J912" s="261">
        <v>7.6929605807874498E-4</v>
      </c>
      <c r="K912" s="261">
        <v>7.6859271830120304E-4</v>
      </c>
      <c r="L912" s="261">
        <v>2.0000005732018801E-3</v>
      </c>
      <c r="M912" s="261">
        <v>2.0000005732018801E-3</v>
      </c>
      <c r="N912" s="261">
        <v>1.5750004513964799E-2</v>
      </c>
      <c r="O912" s="261">
        <v>1.5750004513964799E-2</v>
      </c>
      <c r="P912" s="261">
        <v>8.0408021212436602E-4</v>
      </c>
    </row>
    <row r="913" spans="1:16" x14ac:dyDescent="0.25">
      <c r="A913" s="259">
        <v>2034</v>
      </c>
      <c r="B913" s="259">
        <v>2027</v>
      </c>
      <c r="C913" s="260" t="str">
        <f t="shared" si="13"/>
        <v>2034_2027</v>
      </c>
      <c r="D913" s="261">
        <v>2.6250881104299666E-2</v>
      </c>
      <c r="E913" s="261">
        <v>3.2078750759309022E-2</v>
      </c>
      <c r="F913" s="261">
        <v>5.4628572752962604E-3</v>
      </c>
      <c r="G913" s="261">
        <v>2.4896995199517298E-3</v>
      </c>
      <c r="H913" s="261">
        <v>9.1208921558000398E-3</v>
      </c>
      <c r="I913" s="261">
        <v>1.76900430043174E-2</v>
      </c>
      <c r="J913" s="261">
        <v>7.3612434960736704E-4</v>
      </c>
      <c r="K913" s="261">
        <v>6.1481955203366505E-4</v>
      </c>
      <c r="L913" s="261">
        <v>2.0000005732018801E-3</v>
      </c>
      <c r="M913" s="261">
        <v>2.0000005732018801E-3</v>
      </c>
      <c r="N913" s="261">
        <v>1.5750004513964799E-2</v>
      </c>
      <c r="O913" s="261">
        <v>1.5750004513964799E-2</v>
      </c>
      <c r="P913" s="261">
        <v>7.6940862619319004E-4</v>
      </c>
    </row>
    <row r="914" spans="1:16" x14ac:dyDescent="0.25">
      <c r="A914" s="259">
        <v>2034</v>
      </c>
      <c r="B914" s="259">
        <v>2028</v>
      </c>
      <c r="C914" s="260" t="str">
        <f t="shared" si="13"/>
        <v>2034_2028</v>
      </c>
      <c r="D914" s="261">
        <v>2.6252794258514043E-2</v>
      </c>
      <c r="E914" s="261">
        <v>3.2064181206076736E-2</v>
      </c>
      <c r="F914" s="261">
        <v>5.1528028966355E-3</v>
      </c>
      <c r="G914" s="261">
        <v>2.4368035075304001E-3</v>
      </c>
      <c r="H914" s="261">
        <v>8.7047001177325903E-3</v>
      </c>
      <c r="I914" s="261">
        <v>1.6738244928670098E-2</v>
      </c>
      <c r="J914" s="261">
        <v>7.0117156176111397E-4</v>
      </c>
      <c r="K914" s="261">
        <v>4.8312893751104198E-4</v>
      </c>
      <c r="L914" s="261">
        <v>2.0000005732018801E-3</v>
      </c>
      <c r="M914" s="261">
        <v>2.0000005732018801E-3</v>
      </c>
      <c r="N914" s="261">
        <v>1.5750004513964799E-2</v>
      </c>
      <c r="O914" s="261">
        <v>1.5750004513964799E-2</v>
      </c>
      <c r="P914" s="261">
        <v>7.3287542838122797E-4</v>
      </c>
    </row>
    <row r="915" spans="1:16" x14ac:dyDescent="0.25">
      <c r="A915" s="259">
        <v>2034</v>
      </c>
      <c r="B915" s="259">
        <v>2029</v>
      </c>
      <c r="C915" s="260" t="str">
        <f t="shared" si="13"/>
        <v>2034_2029</v>
      </c>
      <c r="D915" s="261">
        <v>2.6257308381310272E-2</v>
      </c>
      <c r="E915" s="261">
        <v>3.2051779201395146E-2</v>
      </c>
      <c r="F915" s="261">
        <v>4.8281401881804199E-3</v>
      </c>
      <c r="G915" s="261">
        <v>2.3807645477726901E-3</v>
      </c>
      <c r="H915" s="261">
        <v>8.2679187628943301E-3</v>
      </c>
      <c r="I915" s="261">
        <v>1.58013553228472E-2</v>
      </c>
      <c r="J915" s="261">
        <v>6.64430113076465E-4</v>
      </c>
      <c r="K915" s="261">
        <v>4.8330662975482199E-4</v>
      </c>
      <c r="L915" s="261">
        <v>2.0000005732018801E-3</v>
      </c>
      <c r="M915" s="261">
        <v>2.0000005732018801E-3</v>
      </c>
      <c r="N915" s="261">
        <v>1.5750004513964799E-2</v>
      </c>
      <c r="O915" s="261">
        <v>1.5750004513964799E-2</v>
      </c>
      <c r="P915" s="261">
        <v>6.94472694424823E-4</v>
      </c>
    </row>
    <row r="916" spans="1:16" x14ac:dyDescent="0.25">
      <c r="A916" s="259">
        <v>2034</v>
      </c>
      <c r="B916" s="259">
        <v>2030</v>
      </c>
      <c r="C916" s="260" t="str">
        <f t="shared" si="13"/>
        <v>2034_2030</v>
      </c>
      <c r="D916" s="261">
        <v>2.6262584992416696E-2</v>
      </c>
      <c r="E916" s="261">
        <v>3.2040886075409766E-2</v>
      </c>
      <c r="F916" s="261">
        <v>4.4875664252151202E-3</v>
      </c>
      <c r="G916" s="261">
        <v>2.32122434811762E-3</v>
      </c>
      <c r="H916" s="261">
        <v>7.8092230759525703E-3</v>
      </c>
      <c r="I916" s="261">
        <v>1.4884613682175E-2</v>
      </c>
      <c r="J916" s="261">
        <v>6.2581869891963505E-4</v>
      </c>
      <c r="K916" s="261">
        <v>4.8353686246348497E-4</v>
      </c>
      <c r="L916" s="261">
        <v>2.0000005732018801E-3</v>
      </c>
      <c r="M916" s="261">
        <v>2.0000005732018801E-3</v>
      </c>
      <c r="N916" s="261">
        <v>1.5750004513964799E-2</v>
      </c>
      <c r="O916" s="261">
        <v>1.5750004513964799E-2</v>
      </c>
      <c r="P916" s="261">
        <v>6.54115443455433E-4</v>
      </c>
    </row>
    <row r="917" spans="1:16" x14ac:dyDescent="0.25">
      <c r="A917" s="259">
        <v>2034</v>
      </c>
      <c r="B917" s="259">
        <v>2031</v>
      </c>
      <c r="C917" s="260" t="str">
        <f t="shared" si="13"/>
        <v>2034_2031</v>
      </c>
      <c r="D917" s="261">
        <v>2.6273103279815736E-2</v>
      </c>
      <c r="E917" s="261">
        <v>3.2034851128870286E-2</v>
      </c>
      <c r="F917" s="261">
        <v>4.1347478877851902E-3</v>
      </c>
      <c r="G917" s="261">
        <v>2.2590726443458501E-3</v>
      </c>
      <c r="H917" s="261">
        <v>7.3321654351942E-3</v>
      </c>
      <c r="I917" s="261">
        <v>1.39926216338117E-2</v>
      </c>
      <c r="J917" s="261">
        <v>5.85530083465515E-4</v>
      </c>
      <c r="K917" s="261">
        <v>4.8405834207572798E-4</v>
      </c>
      <c r="L917" s="261">
        <v>2.0000005732018801E-3</v>
      </c>
      <c r="M917" s="261">
        <v>2.0000005732018801E-3</v>
      </c>
      <c r="N917" s="261">
        <v>1.5750004513964799E-2</v>
      </c>
      <c r="O917" s="261">
        <v>1.5750004513964799E-2</v>
      </c>
      <c r="P917" s="261">
        <v>6.1200515558856199E-4</v>
      </c>
    </row>
    <row r="918" spans="1:16" x14ac:dyDescent="0.25">
      <c r="A918" s="259">
        <v>2034</v>
      </c>
      <c r="B918" s="259">
        <v>2032</v>
      </c>
      <c r="C918" s="260" t="str">
        <f t="shared" ref="C918:C981" si="14">CONCATENATE(A918,"_",B918)</f>
        <v>2034_2032</v>
      </c>
      <c r="D918" s="261">
        <v>2.6292549229190915E-2</v>
      </c>
      <c r="E918" s="261">
        <v>3.2035966442812619E-2</v>
      </c>
      <c r="F918" s="261">
        <v>3.77040615399376E-3</v>
      </c>
      <c r="G918" s="261">
        <v>2.1946567580313002E-3</v>
      </c>
      <c r="H918" s="261">
        <v>6.8377908821795202E-3</v>
      </c>
      <c r="I918" s="261">
        <v>1.3129580654229501E-2</v>
      </c>
      <c r="J918" s="261">
        <v>5.4361631823320001E-4</v>
      </c>
      <c r="K918" s="261">
        <v>4.8502818367772503E-4</v>
      </c>
      <c r="L918" s="261">
        <v>2.0000005732018801E-3</v>
      </c>
      <c r="M918" s="261">
        <v>2.0000005732018801E-3</v>
      </c>
      <c r="N918" s="261">
        <v>1.5750004513964799E-2</v>
      </c>
      <c r="O918" s="261">
        <v>1.5750004513964799E-2</v>
      </c>
      <c r="P918" s="261">
        <v>5.6819623588201995E-4</v>
      </c>
    </row>
    <row r="919" spans="1:16" x14ac:dyDescent="0.25">
      <c r="A919" s="259">
        <v>2034</v>
      </c>
      <c r="B919" s="259">
        <v>2033</v>
      </c>
      <c r="C919" s="260" t="str">
        <f t="shared" si="14"/>
        <v>2034_2033</v>
      </c>
      <c r="D919" s="261">
        <v>2.6307950568572731E-2</v>
      </c>
      <c r="E919" s="261">
        <v>3.2033941106378347E-2</v>
      </c>
      <c r="F919" s="261">
        <v>3.3829843216871998E-3</v>
      </c>
      <c r="G919" s="261">
        <v>2.1248002699457099E-3</v>
      </c>
      <c r="H919" s="261">
        <v>6.3158532069727902E-3</v>
      </c>
      <c r="I919" s="261">
        <v>1.2298678540259201E-2</v>
      </c>
      <c r="J919" s="261">
        <v>4.9954528640250805E-4</v>
      </c>
      <c r="K919" s="261">
        <v>4.8578163112347902E-4</v>
      </c>
      <c r="L919" s="261">
        <v>2.0000005732018801E-3</v>
      </c>
      <c r="M919" s="261">
        <v>2.0000005732018801E-3</v>
      </c>
      <c r="N919" s="261">
        <v>1.5750004513964799E-2</v>
      </c>
      <c r="O919" s="261">
        <v>1.5750004513964799E-2</v>
      </c>
      <c r="P919" s="261">
        <v>5.2213250755425104E-4</v>
      </c>
    </row>
    <row r="920" spans="1:16" x14ac:dyDescent="0.25">
      <c r="A920" s="259">
        <v>2034</v>
      </c>
      <c r="B920" s="259">
        <v>2034</v>
      </c>
      <c r="C920" s="260" t="str">
        <f t="shared" si="14"/>
        <v>2034_2034</v>
      </c>
      <c r="D920" s="261">
        <v>2.6357767342028843E-2</v>
      </c>
      <c r="E920" s="261">
        <v>3.2053275428765869E-2</v>
      </c>
      <c r="F920" s="261">
        <v>2.9936887567239999E-3</v>
      </c>
      <c r="G920" s="261">
        <v>2.05605590758483E-3</v>
      </c>
      <c r="H920" s="261">
        <v>5.7876153608997002E-3</v>
      </c>
      <c r="I920" s="261">
        <v>1.1503231201825099E-2</v>
      </c>
      <c r="J920" s="261">
        <v>4.54443287074703E-4</v>
      </c>
      <c r="K920" s="261">
        <v>4.8811678829782201E-4</v>
      </c>
      <c r="L920" s="261">
        <v>2.0000005732018801E-3</v>
      </c>
      <c r="M920" s="261">
        <v>2.0000005732018801E-3</v>
      </c>
      <c r="N920" s="261">
        <v>1.5750004513964799E-2</v>
      </c>
      <c r="O920" s="261">
        <v>1.5750004513964799E-2</v>
      </c>
      <c r="P920" s="261">
        <v>4.7499119595400098E-4</v>
      </c>
    </row>
    <row r="921" spans="1:16" x14ac:dyDescent="0.25">
      <c r="A921" s="259">
        <v>2035</v>
      </c>
      <c r="B921" s="259">
        <v>1991</v>
      </c>
      <c r="C921" s="260" t="str">
        <f t="shared" si="14"/>
        <v>2035_1991</v>
      </c>
      <c r="D921" s="261">
        <v>5.1355072037163947E-2</v>
      </c>
      <c r="E921" s="261">
        <v>7.113776161671076E-2</v>
      </c>
      <c r="F921" s="261">
        <v>0.33996658322657802</v>
      </c>
      <c r="G921" s="261">
        <v>0.53313796291151305</v>
      </c>
      <c r="H921" s="261">
        <v>1.2994652505681299</v>
      </c>
      <c r="I921" s="261">
        <v>1.98971646609189</v>
      </c>
      <c r="J921" s="261">
        <v>0.21075484130223099</v>
      </c>
      <c r="K921" s="261">
        <v>1.0365341200335399E-2</v>
      </c>
      <c r="L921" s="261">
        <v>2.0000005732018801E-3</v>
      </c>
      <c r="M921" s="261">
        <v>2.0000005732018801E-3</v>
      </c>
      <c r="N921" s="261">
        <v>1.5750004513964799E-2</v>
      </c>
      <c r="O921" s="261">
        <v>1.5750004513964799E-2</v>
      </c>
      <c r="P921" s="261">
        <v>0.220284240015161</v>
      </c>
    </row>
    <row r="922" spans="1:16" x14ac:dyDescent="0.25">
      <c r="A922" s="259">
        <v>2035</v>
      </c>
      <c r="B922" s="259">
        <v>1992</v>
      </c>
      <c r="C922" s="260" t="str">
        <f t="shared" si="14"/>
        <v>2035_1992</v>
      </c>
      <c r="D922" s="261">
        <v>5.0935777098457501E-2</v>
      </c>
      <c r="E922" s="261">
        <v>7.1126107317865922E-2</v>
      </c>
      <c r="F922" s="261">
        <v>0.33661849357457901</v>
      </c>
      <c r="G922" s="261">
        <v>0.53497071061604395</v>
      </c>
      <c r="H922" s="261">
        <v>1.30198795385429</v>
      </c>
      <c r="I922" s="261">
        <v>1.9774168856200001</v>
      </c>
      <c r="J922" s="261">
        <v>0.20867926641314699</v>
      </c>
      <c r="K922" s="261">
        <v>1.03931238068576E-2</v>
      </c>
      <c r="L922" s="261">
        <v>2.0000005732018801E-3</v>
      </c>
      <c r="M922" s="261">
        <v>2.0000005732018801E-3</v>
      </c>
      <c r="N922" s="261">
        <v>1.5750004513964799E-2</v>
      </c>
      <c r="O922" s="261">
        <v>1.5750004513964799E-2</v>
      </c>
      <c r="P922" s="261">
        <v>0.21811481683981901</v>
      </c>
    </row>
    <row r="923" spans="1:16" x14ac:dyDescent="0.25">
      <c r="A923" s="259">
        <v>2035</v>
      </c>
      <c r="B923" s="259">
        <v>1993</v>
      </c>
      <c r="C923" s="260" t="str">
        <f t="shared" si="14"/>
        <v>2035_1993</v>
      </c>
      <c r="D923" s="261">
        <v>4.6840713088688903E-2</v>
      </c>
      <c r="E923" s="261">
        <v>6.1279939854508303E-2</v>
      </c>
      <c r="F923" s="261">
        <v>8.9540484952124494E-2</v>
      </c>
      <c r="G923" s="261">
        <v>0.54201360529002396</v>
      </c>
      <c r="H923" s="261">
        <v>1.71755100411082</v>
      </c>
      <c r="I923" s="261">
        <v>1.9548884618893301</v>
      </c>
      <c r="J923" s="261">
        <v>5.2447807302811997E-2</v>
      </c>
      <c r="K923" s="261">
        <v>1.05269268024721E-2</v>
      </c>
      <c r="L923" s="261">
        <v>2.0000005732018801E-3</v>
      </c>
      <c r="M923" s="261">
        <v>2.0000005732018801E-3</v>
      </c>
      <c r="N923" s="261">
        <v>1.5750004513964799E-2</v>
      </c>
      <c r="O923" s="261">
        <v>1.5750004513964799E-2</v>
      </c>
      <c r="P923" s="261">
        <v>5.4819264415347201E-2</v>
      </c>
    </row>
    <row r="924" spans="1:16" x14ac:dyDescent="0.25">
      <c r="A924" s="259">
        <v>2035</v>
      </c>
      <c r="B924" s="259">
        <v>1994</v>
      </c>
      <c r="C924" s="260" t="str">
        <f t="shared" si="14"/>
        <v>2035_1994</v>
      </c>
      <c r="D924" s="261">
        <v>4.6417066997224796E-2</v>
      </c>
      <c r="E924" s="261">
        <v>6.1219181913277576E-2</v>
      </c>
      <c r="F924" s="261">
        <v>8.8289670727837694E-2</v>
      </c>
      <c r="G924" s="261">
        <v>0.54191116385065896</v>
      </c>
      <c r="H924" s="261">
        <v>1.71798694138221</v>
      </c>
      <c r="I924" s="261">
        <v>1.9458540989441999</v>
      </c>
      <c r="J924" s="261">
        <v>5.1715150299199798E-2</v>
      </c>
      <c r="K924" s="261">
        <v>1.0516524936044901E-2</v>
      </c>
      <c r="L924" s="261">
        <v>2.0000005732018801E-3</v>
      </c>
      <c r="M924" s="261">
        <v>2.0000005732018801E-3</v>
      </c>
      <c r="N924" s="261">
        <v>1.5750004513964799E-2</v>
      </c>
      <c r="O924" s="261">
        <v>1.5750004513964799E-2</v>
      </c>
      <c r="P924" s="261">
        <v>5.4053479913148898E-2</v>
      </c>
    </row>
    <row r="925" spans="1:16" x14ac:dyDescent="0.25">
      <c r="A925" s="259">
        <v>2035</v>
      </c>
      <c r="B925" s="259">
        <v>1995</v>
      </c>
      <c r="C925" s="260" t="str">
        <f t="shared" si="14"/>
        <v>2035_1995</v>
      </c>
      <c r="D925" s="261">
        <v>4.664731399490589E-2</v>
      </c>
      <c r="E925" s="261">
        <v>6.0471830782739655E-2</v>
      </c>
      <c r="F925" s="261">
        <v>8.8973386032947493E-2</v>
      </c>
      <c r="G925" s="261">
        <v>0.44642251693554502</v>
      </c>
      <c r="H925" s="261">
        <v>1.71183607434902</v>
      </c>
      <c r="I925" s="261">
        <v>1.67407009072407</v>
      </c>
      <c r="J925" s="261">
        <v>5.2115632478758597E-2</v>
      </c>
      <c r="K925" s="261">
        <v>1.0514459466504001E-2</v>
      </c>
      <c r="L925" s="261">
        <v>2.0000005732018801E-3</v>
      </c>
      <c r="M925" s="261">
        <v>2.0000005732018801E-3</v>
      </c>
      <c r="N925" s="261">
        <v>1.5750004513964799E-2</v>
      </c>
      <c r="O925" s="261">
        <v>1.5750004513964799E-2</v>
      </c>
      <c r="P925" s="261">
        <v>5.44720701197541E-2</v>
      </c>
    </row>
    <row r="926" spans="1:16" x14ac:dyDescent="0.25">
      <c r="A926" s="259">
        <v>2035</v>
      </c>
      <c r="B926" s="259">
        <v>1996</v>
      </c>
      <c r="C926" s="260" t="str">
        <f t="shared" si="14"/>
        <v>2035_1996</v>
      </c>
      <c r="D926" s="261">
        <v>4.6225941198147269E-2</v>
      </c>
      <c r="E926" s="261">
        <v>5.9436344102235014E-2</v>
      </c>
      <c r="F926" s="261">
        <v>8.7761677222690598E-2</v>
      </c>
      <c r="G926" s="261">
        <v>0.17770779255619701</v>
      </c>
      <c r="H926" s="261">
        <v>1.7198302409005699</v>
      </c>
      <c r="I926" s="261">
        <v>1.21917815490893</v>
      </c>
      <c r="J926" s="261">
        <v>5.1405881239177401E-2</v>
      </c>
      <c r="K926" s="261">
        <v>2.9970600396483698E-3</v>
      </c>
      <c r="L926" s="261">
        <v>2.0000005732018801E-3</v>
      </c>
      <c r="M926" s="261">
        <v>2.0000005732018801E-3</v>
      </c>
      <c r="N926" s="261">
        <v>1.5750004513964799E-2</v>
      </c>
      <c r="O926" s="261">
        <v>1.5750004513964799E-2</v>
      </c>
      <c r="P926" s="261">
        <v>5.3730227078593498E-2</v>
      </c>
    </row>
    <row r="927" spans="1:16" x14ac:dyDescent="0.25">
      <c r="A927" s="259">
        <v>2035</v>
      </c>
      <c r="B927" s="259">
        <v>1997</v>
      </c>
      <c r="C927" s="260" t="str">
        <f t="shared" si="14"/>
        <v>2035_1997</v>
      </c>
      <c r="D927" s="261">
        <v>4.6562250149060777E-2</v>
      </c>
      <c r="E927" s="261">
        <v>5.9406465117770833E-2</v>
      </c>
      <c r="F927" s="261">
        <v>8.8835499041314298E-2</v>
      </c>
      <c r="G927" s="261">
        <v>0.177433175654515</v>
      </c>
      <c r="H927" s="261">
        <v>1.7121992787895699</v>
      </c>
      <c r="I927" s="261">
        <v>1.21909744378381</v>
      </c>
      <c r="J927" s="261">
        <v>5.2034865992284803E-2</v>
      </c>
      <c r="K927" s="261">
        <v>3.0019897610023098E-3</v>
      </c>
      <c r="L927" s="261">
        <v>2.0000005732018801E-3</v>
      </c>
      <c r="M927" s="261">
        <v>2.0000005732018801E-3</v>
      </c>
      <c r="N927" s="261">
        <v>1.5750004513964799E-2</v>
      </c>
      <c r="O927" s="261">
        <v>1.5750004513964799E-2</v>
      </c>
      <c r="P927" s="261">
        <v>5.4387651731157803E-2</v>
      </c>
    </row>
    <row r="928" spans="1:16" x14ac:dyDescent="0.25">
      <c r="A928" s="259">
        <v>2035</v>
      </c>
      <c r="B928" s="259">
        <v>1998</v>
      </c>
      <c r="C928" s="260" t="str">
        <f t="shared" si="14"/>
        <v>2035_1998</v>
      </c>
      <c r="D928" s="261">
        <v>4.6068822235033821E-2</v>
      </c>
      <c r="E928" s="261">
        <v>5.9327467099869087E-2</v>
      </c>
      <c r="F928" s="261">
        <v>8.7716565087909995E-2</v>
      </c>
      <c r="G928" s="261">
        <v>0.155388792916765</v>
      </c>
      <c r="H928" s="261">
        <v>1.7188838055759901</v>
      </c>
      <c r="I928" s="261">
        <v>1.0220994155146099</v>
      </c>
      <c r="J928" s="261">
        <v>5.1379457074138997E-2</v>
      </c>
      <c r="K928" s="261">
        <v>3.0164533942355098E-3</v>
      </c>
      <c r="L928" s="261">
        <v>2.0000005732018801E-3</v>
      </c>
      <c r="M928" s="261">
        <v>2.0000005732018801E-3</v>
      </c>
      <c r="N928" s="261">
        <v>1.5750004513964799E-2</v>
      </c>
      <c r="O928" s="261">
        <v>1.5750004513964799E-2</v>
      </c>
      <c r="P928" s="261">
        <v>5.3702608130067497E-2</v>
      </c>
    </row>
    <row r="929" spans="1:16" x14ac:dyDescent="0.25">
      <c r="A929" s="259">
        <v>2035</v>
      </c>
      <c r="B929" s="259">
        <v>1999</v>
      </c>
      <c r="C929" s="260" t="str">
        <f t="shared" si="14"/>
        <v>2035_1999</v>
      </c>
      <c r="D929" s="261">
        <v>4.6825734353107287E-2</v>
      </c>
      <c r="E929" s="261">
        <v>5.9229604179188412E-2</v>
      </c>
      <c r="F929" s="261">
        <v>8.9875546879939899E-2</v>
      </c>
      <c r="G929" s="261">
        <v>0.13688787898284299</v>
      </c>
      <c r="H929" s="261">
        <v>1.7041234876143101</v>
      </c>
      <c r="I929" s="261">
        <v>0.84088930544037899</v>
      </c>
      <c r="J929" s="261">
        <v>5.2644067837183298E-2</v>
      </c>
      <c r="K929" s="261">
        <v>3.0338696096605198E-3</v>
      </c>
      <c r="L929" s="261">
        <v>2.0000005732018801E-3</v>
      </c>
      <c r="M929" s="261">
        <v>2.0000005732018801E-3</v>
      </c>
      <c r="N929" s="261">
        <v>1.5750004513964799E-2</v>
      </c>
      <c r="O929" s="261">
        <v>1.5750004513964799E-2</v>
      </c>
      <c r="P929" s="261">
        <v>5.5024398980189501E-2</v>
      </c>
    </row>
    <row r="930" spans="1:16" x14ac:dyDescent="0.25">
      <c r="A930" s="259">
        <v>2035</v>
      </c>
      <c r="B930" s="259">
        <v>2000</v>
      </c>
      <c r="C930" s="260" t="str">
        <f t="shared" si="14"/>
        <v>2035_2000</v>
      </c>
      <c r="D930" s="261">
        <v>4.6250031890502891E-2</v>
      </c>
      <c r="E930" s="261">
        <v>6.6054826469828409E-2</v>
      </c>
      <c r="F930" s="261">
        <v>8.8082989816602203E-2</v>
      </c>
      <c r="G930" s="261">
        <v>0.11814347832255701</v>
      </c>
      <c r="H930" s="261">
        <v>1.7136344335936</v>
      </c>
      <c r="I930" s="261">
        <v>0.66184779261216198</v>
      </c>
      <c r="J930" s="261">
        <v>5.1594088182868397E-2</v>
      </c>
      <c r="K930" s="261">
        <v>3.04349392259686E-3</v>
      </c>
      <c r="L930" s="261">
        <v>2.0000005732018801E-3</v>
      </c>
      <c r="M930" s="261">
        <v>2.0000005732018801E-3</v>
      </c>
      <c r="N930" s="261">
        <v>1.5750004513964799E-2</v>
      </c>
      <c r="O930" s="261">
        <v>1.5750004513964799E-2</v>
      </c>
      <c r="P930" s="261">
        <v>5.39269439051221E-2</v>
      </c>
    </row>
    <row r="931" spans="1:16" x14ac:dyDescent="0.25">
      <c r="A931" s="259">
        <v>2035</v>
      </c>
      <c r="B931" s="259">
        <v>2001</v>
      </c>
      <c r="C931" s="260" t="str">
        <f t="shared" si="14"/>
        <v>2035_2001</v>
      </c>
      <c r="D931" s="261">
        <v>4.6435066474321482E-2</v>
      </c>
      <c r="E931" s="261">
        <v>6.5970000808992429E-2</v>
      </c>
      <c r="F931" s="261">
        <v>8.8581675441530297E-2</v>
      </c>
      <c r="G931" s="261">
        <v>9.9090111750124096E-2</v>
      </c>
      <c r="H931" s="261">
        <v>1.71586183427342</v>
      </c>
      <c r="I931" s="261">
        <v>0.48900396629613302</v>
      </c>
      <c r="J931" s="261">
        <v>5.1886190326104399E-2</v>
      </c>
      <c r="K931" s="261">
        <v>3.0491958159152002E-3</v>
      </c>
      <c r="L931" s="261">
        <v>2.0000005732018801E-3</v>
      </c>
      <c r="M931" s="261">
        <v>2.0000005732018801E-3</v>
      </c>
      <c r="N931" s="261">
        <v>1.5750004513964799E-2</v>
      </c>
      <c r="O931" s="261">
        <v>1.5750004513964799E-2</v>
      </c>
      <c r="P931" s="261">
        <v>5.4232253611091297E-2</v>
      </c>
    </row>
    <row r="932" spans="1:16" x14ac:dyDescent="0.25">
      <c r="A932" s="259">
        <v>2035</v>
      </c>
      <c r="B932" s="259">
        <v>2002</v>
      </c>
      <c r="C932" s="260" t="str">
        <f t="shared" si="14"/>
        <v>2035_2002</v>
      </c>
      <c r="D932" s="261">
        <v>4.6172749406700193E-2</v>
      </c>
      <c r="E932" s="261">
        <v>6.5909504214008846E-2</v>
      </c>
      <c r="F932" s="261">
        <v>8.7696441887583798E-2</v>
      </c>
      <c r="G932" s="261">
        <v>9.6301758542569005E-2</v>
      </c>
      <c r="H932" s="261">
        <v>1.7128525676773401</v>
      </c>
      <c r="I932" s="261">
        <v>0.47639112992821903</v>
      </c>
      <c r="J932" s="261">
        <v>5.1367670029054499E-2</v>
      </c>
      <c r="K932" s="261">
        <v>3.0542343029089001E-3</v>
      </c>
      <c r="L932" s="261">
        <v>2.0000005732018801E-3</v>
      </c>
      <c r="M932" s="261">
        <v>2.0000005732018801E-3</v>
      </c>
      <c r="N932" s="261">
        <v>1.5750004513964799E-2</v>
      </c>
      <c r="O932" s="261">
        <v>1.5750004513964799E-2</v>
      </c>
      <c r="P932" s="261">
        <v>5.36902881271085E-2</v>
      </c>
    </row>
    <row r="933" spans="1:16" x14ac:dyDescent="0.25">
      <c r="A933" s="259">
        <v>2035</v>
      </c>
      <c r="B933" s="259">
        <v>2003</v>
      </c>
      <c r="C933" s="260" t="str">
        <f t="shared" si="14"/>
        <v>2035_2003</v>
      </c>
      <c r="D933" s="261">
        <v>4.6406711194598778E-2</v>
      </c>
      <c r="E933" s="261">
        <v>6.5891878485682689E-2</v>
      </c>
      <c r="F933" s="261">
        <v>8.8372654454733898E-2</v>
      </c>
      <c r="G933" s="261">
        <v>7.8819584124887404E-2</v>
      </c>
      <c r="H933" s="261">
        <v>1.7140309864422401</v>
      </c>
      <c r="I933" s="261">
        <v>0.40295454503396799</v>
      </c>
      <c r="J933" s="261">
        <v>5.17637575244103E-2</v>
      </c>
      <c r="K933" s="261">
        <v>3.0565312598101499E-3</v>
      </c>
      <c r="L933" s="261">
        <v>2.0000005732018801E-3</v>
      </c>
      <c r="M933" s="261">
        <v>2.0000005732018801E-3</v>
      </c>
      <c r="N933" s="261">
        <v>1.5750004513964799E-2</v>
      </c>
      <c r="O933" s="261">
        <v>1.5750004513964799E-2</v>
      </c>
      <c r="P933" s="261">
        <v>5.4104284941392002E-2</v>
      </c>
    </row>
    <row r="934" spans="1:16" x14ac:dyDescent="0.25">
      <c r="A934" s="259">
        <v>2035</v>
      </c>
      <c r="B934" s="259">
        <v>2004</v>
      </c>
      <c r="C934" s="260" t="str">
        <f t="shared" si="14"/>
        <v>2035_2004</v>
      </c>
      <c r="D934" s="261">
        <v>5.3326604888307358E-2</v>
      </c>
      <c r="E934" s="261">
        <v>6.6897593635947203E-2</v>
      </c>
      <c r="F934" s="261">
        <v>8.8469794905300103E-2</v>
      </c>
      <c r="G934" s="261">
        <v>1.8494073098165201E-2</v>
      </c>
      <c r="H934" s="261">
        <v>1.71481783288821</v>
      </c>
      <c r="I934" s="261">
        <v>9.2939308851110403E-2</v>
      </c>
      <c r="J934" s="261">
        <v>5.1820656966437298E-2</v>
      </c>
      <c r="K934" s="261">
        <v>2.0298103808933399E-4</v>
      </c>
      <c r="L934" s="261">
        <v>2.0000005732018801E-3</v>
      </c>
      <c r="M934" s="261">
        <v>2.0000005732018801E-3</v>
      </c>
      <c r="N934" s="261">
        <v>1.5750004513964799E-2</v>
      </c>
      <c r="O934" s="261">
        <v>1.5750004513964799E-2</v>
      </c>
      <c r="P934" s="261">
        <v>5.4163757123699897E-2</v>
      </c>
    </row>
    <row r="935" spans="1:16" x14ac:dyDescent="0.25">
      <c r="A935" s="259">
        <v>2035</v>
      </c>
      <c r="B935" s="259">
        <v>2005</v>
      </c>
      <c r="C935" s="260" t="str">
        <f t="shared" si="14"/>
        <v>2035_2005</v>
      </c>
      <c r="D935" s="261">
        <v>5.2136266275254271E-2</v>
      </c>
      <c r="E935" s="261">
        <v>6.5230853427141397E-2</v>
      </c>
      <c r="F935" s="261">
        <v>8.8646158103329001E-2</v>
      </c>
      <c r="G935" s="261">
        <v>1.5863974604142499E-2</v>
      </c>
      <c r="H935" s="261">
        <v>1.71206456863163</v>
      </c>
      <c r="I935" s="261">
        <v>7.8049265538790297E-2</v>
      </c>
      <c r="J935" s="261">
        <v>5.1923960662307103E-2</v>
      </c>
      <c r="K935" s="261">
        <v>2.0188244778976199E-4</v>
      </c>
      <c r="L935" s="261">
        <v>2.0000005732018801E-3</v>
      </c>
      <c r="M935" s="261">
        <v>2.0000005732018801E-3</v>
      </c>
      <c r="N935" s="261">
        <v>1.5750004513964799E-2</v>
      </c>
      <c r="O935" s="261">
        <v>1.5750004513964799E-2</v>
      </c>
      <c r="P935" s="261">
        <v>5.4271731754293603E-2</v>
      </c>
    </row>
    <row r="936" spans="1:16" x14ac:dyDescent="0.25">
      <c r="A936" s="259">
        <v>2035</v>
      </c>
      <c r="B936" s="259">
        <v>2006</v>
      </c>
      <c r="C936" s="260" t="str">
        <f t="shared" si="14"/>
        <v>2035_2006</v>
      </c>
      <c r="D936" s="261">
        <v>5.1019589651099949E-2</v>
      </c>
      <c r="E936" s="261">
        <v>6.2833675040336767E-2</v>
      </c>
      <c r="F936" s="261">
        <v>8.8310314819282504E-2</v>
      </c>
      <c r="G936" s="261">
        <v>3.6953997724785402E-3</v>
      </c>
      <c r="H936" s="261">
        <v>1.7149895592659199</v>
      </c>
      <c r="I936" s="261">
        <v>1.6631503477648801E-2</v>
      </c>
      <c r="J936" s="261">
        <v>5.1727242453163597E-2</v>
      </c>
      <c r="K936" s="261">
        <v>2.02678479867429E-4</v>
      </c>
      <c r="L936" s="261">
        <v>2.0000005732018801E-3</v>
      </c>
      <c r="M936" s="261">
        <v>2.0000005732018801E-3</v>
      </c>
      <c r="N936" s="261">
        <v>1.5750004513964799E-2</v>
      </c>
      <c r="O936" s="261">
        <v>1.5750004513964799E-2</v>
      </c>
      <c r="P936" s="261">
        <v>5.40661188206569E-2</v>
      </c>
    </row>
    <row r="937" spans="1:16" x14ac:dyDescent="0.25">
      <c r="A937" s="259">
        <v>2035</v>
      </c>
      <c r="B937" s="259">
        <v>2007</v>
      </c>
      <c r="C937" s="260" t="str">
        <f t="shared" si="14"/>
        <v>2035_2007</v>
      </c>
      <c r="D937" s="261">
        <v>5.0389070685899366E-2</v>
      </c>
      <c r="E937" s="261">
        <v>6.2915605326665666E-2</v>
      </c>
      <c r="F937" s="261">
        <v>1.8272777001454001E-2</v>
      </c>
      <c r="G937" s="261">
        <v>7.6877943407039897E-3</v>
      </c>
      <c r="H937" s="261">
        <v>3.6025953058824299E-2</v>
      </c>
      <c r="I937" s="261">
        <v>3.2992185395056703E-2</v>
      </c>
      <c r="J937" s="261">
        <v>6.1285052498043701E-3</v>
      </c>
      <c r="K937" s="261">
        <v>2.0193663800627501E-4</v>
      </c>
      <c r="L937" s="261">
        <v>2.0000005732018801E-3</v>
      </c>
      <c r="M937" s="261">
        <v>2.0000005732018801E-3</v>
      </c>
      <c r="N937" s="261">
        <v>1.5750004513964799E-2</v>
      </c>
      <c r="O937" s="261">
        <v>1.5750004513964799E-2</v>
      </c>
      <c r="P937" s="261">
        <v>6.4056090623612399E-3</v>
      </c>
    </row>
    <row r="938" spans="1:16" x14ac:dyDescent="0.25">
      <c r="A938" s="259">
        <v>2035</v>
      </c>
      <c r="B938" s="259">
        <v>2008</v>
      </c>
      <c r="C938" s="260" t="str">
        <f t="shared" si="14"/>
        <v>2035_2008</v>
      </c>
      <c r="D938" s="261">
        <v>4.8887252186999137E-2</v>
      </c>
      <c r="E938" s="261">
        <v>6.1080080523952668E-2</v>
      </c>
      <c r="F938" s="261">
        <v>1.84379701391892E-2</v>
      </c>
      <c r="G938" s="261">
        <v>7.8394926004386103E-3</v>
      </c>
      <c r="H938" s="261">
        <v>3.6173842719827203E-2</v>
      </c>
      <c r="I938" s="261">
        <v>3.2491822302674798E-2</v>
      </c>
      <c r="J938" s="261">
        <v>6.1446255320384896E-3</v>
      </c>
      <c r="K938" s="261">
        <v>2.30546408957523E-4</v>
      </c>
      <c r="L938" s="261">
        <v>2.0000005732018801E-3</v>
      </c>
      <c r="M938" s="261">
        <v>2.0000005732018801E-3</v>
      </c>
      <c r="N938" s="261">
        <v>1.5750004513964799E-2</v>
      </c>
      <c r="O938" s="261">
        <v>1.5750004513964799E-2</v>
      </c>
      <c r="P938" s="261">
        <v>6.4224582322252996E-3</v>
      </c>
    </row>
    <row r="939" spans="1:16" x14ac:dyDescent="0.25">
      <c r="A939" s="259">
        <v>2035</v>
      </c>
      <c r="B939" s="259">
        <v>2009</v>
      </c>
      <c r="C939" s="260" t="str">
        <f t="shared" si="14"/>
        <v>2035_2009</v>
      </c>
      <c r="D939" s="261">
        <v>4.6485437125363807E-2</v>
      </c>
      <c r="E939" s="261">
        <v>5.7605216657356025E-2</v>
      </c>
      <c r="F939" s="261">
        <v>1.91842875647616E-2</v>
      </c>
      <c r="G939" s="261">
        <v>8.1246794044223993E-3</v>
      </c>
      <c r="H939" s="261">
        <v>3.6393258627926701E-2</v>
      </c>
      <c r="I939" s="261">
        <v>3.1830060831234401E-2</v>
      </c>
      <c r="J939" s="261">
        <v>6.2319978960894001E-3</v>
      </c>
      <c r="K939" s="261">
        <v>2.58449136077266E-4</v>
      </c>
      <c r="L939" s="261">
        <v>2.0000005732018801E-3</v>
      </c>
      <c r="M939" s="261">
        <v>2.0000005732018801E-3</v>
      </c>
      <c r="N939" s="261">
        <v>1.5750004513964799E-2</v>
      </c>
      <c r="O939" s="261">
        <v>1.5750004513964799E-2</v>
      </c>
      <c r="P939" s="261">
        <v>6.5137811868694597E-3</v>
      </c>
    </row>
    <row r="940" spans="1:16" x14ac:dyDescent="0.25">
      <c r="A940" s="259">
        <v>2035</v>
      </c>
      <c r="B940" s="259">
        <v>2010</v>
      </c>
      <c r="C940" s="260" t="str">
        <f t="shared" si="14"/>
        <v>2035_2010</v>
      </c>
      <c r="D940" s="261">
        <v>4.6017802962803354E-2</v>
      </c>
      <c r="E940" s="261">
        <v>5.694937154173494E-2</v>
      </c>
      <c r="F940" s="261">
        <v>1.91077883366641E-2</v>
      </c>
      <c r="G940" s="261">
        <v>7.2688477803126402E-3</v>
      </c>
      <c r="H940" s="261">
        <v>3.6364525284250299E-2</v>
      </c>
      <c r="I940" s="261">
        <v>3.1732256736753603E-2</v>
      </c>
      <c r="J940" s="261">
        <v>6.2354572301746396E-3</v>
      </c>
      <c r="K940" s="261">
        <v>3.13821695027442E-4</v>
      </c>
      <c r="L940" s="261">
        <v>2.0000005732018801E-3</v>
      </c>
      <c r="M940" s="261">
        <v>2.0000005732018801E-3</v>
      </c>
      <c r="N940" s="261">
        <v>1.5750004513964799E-2</v>
      </c>
      <c r="O940" s="261">
        <v>1.5750004513964799E-2</v>
      </c>
      <c r="P940" s="261">
        <v>6.5173969366914804E-3</v>
      </c>
    </row>
    <row r="941" spans="1:16" x14ac:dyDescent="0.25">
      <c r="A941" s="259">
        <v>2035</v>
      </c>
      <c r="B941" s="259">
        <v>2011</v>
      </c>
      <c r="C941" s="260" t="str">
        <f t="shared" si="14"/>
        <v>2035_2011</v>
      </c>
      <c r="D941" s="261">
        <v>4.4398626011544186E-2</v>
      </c>
      <c r="E941" s="261">
        <v>5.509538214915774E-2</v>
      </c>
      <c r="F941" s="261">
        <v>1.8614941288595099E-2</v>
      </c>
      <c r="G941" s="261">
        <v>7.3656072697751099E-3</v>
      </c>
      <c r="H941" s="261">
        <v>3.5880860659667099E-2</v>
      </c>
      <c r="I941" s="261">
        <v>3.1725010749970001E-2</v>
      </c>
      <c r="J941" s="261">
        <v>6.1770194492908404E-3</v>
      </c>
      <c r="K941" s="261">
        <v>4.2553982106713698E-4</v>
      </c>
      <c r="L941" s="261">
        <v>2.0000005732018801E-3</v>
      </c>
      <c r="M941" s="261">
        <v>2.0000005732018801E-3</v>
      </c>
      <c r="N941" s="261">
        <v>1.5750004513964799E-2</v>
      </c>
      <c r="O941" s="261">
        <v>1.5750004513964799E-2</v>
      </c>
      <c r="P941" s="261">
        <v>6.45631685866992E-3</v>
      </c>
    </row>
    <row r="942" spans="1:16" x14ac:dyDescent="0.25">
      <c r="A942" s="259">
        <v>2035</v>
      </c>
      <c r="B942" s="259">
        <v>2012</v>
      </c>
      <c r="C942" s="260" t="str">
        <f t="shared" si="14"/>
        <v>2035_2012</v>
      </c>
      <c r="D942" s="261">
        <v>4.3102182679722455E-2</v>
      </c>
      <c r="E942" s="261">
        <v>5.3682220607880998E-2</v>
      </c>
      <c r="F942" s="261">
        <v>1.8255398835650999E-2</v>
      </c>
      <c r="G942" s="261">
        <v>6.8934004941238903E-3</v>
      </c>
      <c r="H942" s="261">
        <v>3.53568240844747E-2</v>
      </c>
      <c r="I942" s="261">
        <v>3.2002362736791801E-2</v>
      </c>
      <c r="J942" s="261">
        <v>6.0888644438062299E-3</v>
      </c>
      <c r="K942" s="261">
        <v>6.2141928975629796E-4</v>
      </c>
      <c r="L942" s="261">
        <v>2.0000005732018801E-3</v>
      </c>
      <c r="M942" s="261">
        <v>2.0000005732018801E-3</v>
      </c>
      <c r="N942" s="261">
        <v>1.5750004513964799E-2</v>
      </c>
      <c r="O942" s="261">
        <v>1.5750004513964799E-2</v>
      </c>
      <c r="P942" s="261">
        <v>6.3641758750193397E-3</v>
      </c>
    </row>
    <row r="943" spans="1:16" x14ac:dyDescent="0.25">
      <c r="A943" s="259">
        <v>2035</v>
      </c>
      <c r="B943" s="259">
        <v>2013</v>
      </c>
      <c r="C943" s="260" t="str">
        <f t="shared" si="14"/>
        <v>2035_2013</v>
      </c>
      <c r="D943" s="261">
        <v>4.196608706531426E-2</v>
      </c>
      <c r="E943" s="261">
        <v>5.1869820300116713E-2</v>
      </c>
      <c r="F943" s="261">
        <v>1.87153326913586E-2</v>
      </c>
      <c r="G943" s="261">
        <v>7.86488432424403E-3</v>
      </c>
      <c r="H943" s="261">
        <v>3.6002626457166398E-2</v>
      </c>
      <c r="I943" s="261">
        <v>3.0566574439915801E-2</v>
      </c>
      <c r="J943" s="261">
        <v>6.1634307600792202E-3</v>
      </c>
      <c r="K943" s="261">
        <v>9.27900551755315E-4</v>
      </c>
      <c r="L943" s="261">
        <v>2.0000005732018801E-3</v>
      </c>
      <c r="M943" s="261">
        <v>2.0000005732018801E-3</v>
      </c>
      <c r="N943" s="261">
        <v>1.5750004513964799E-2</v>
      </c>
      <c r="O943" s="261">
        <v>1.5750004513964799E-2</v>
      </c>
      <c r="P943" s="261">
        <v>6.4421137492310697E-3</v>
      </c>
    </row>
    <row r="944" spans="1:16" x14ac:dyDescent="0.25">
      <c r="A944" s="259">
        <v>2035</v>
      </c>
      <c r="B944" s="259">
        <v>2014</v>
      </c>
      <c r="C944" s="260" t="str">
        <f t="shared" si="14"/>
        <v>2035_2014</v>
      </c>
      <c r="D944" s="261">
        <v>4.1554018176479773E-2</v>
      </c>
      <c r="E944" s="261">
        <v>5.1500749187030473E-2</v>
      </c>
      <c r="F944" s="261">
        <v>1.8379264742304599E-2</v>
      </c>
      <c r="G944" s="261">
        <v>7.9778676377014104E-3</v>
      </c>
      <c r="H944" s="261">
        <v>3.5547525288705001E-2</v>
      </c>
      <c r="I944" s="261">
        <v>3.02110357320023E-2</v>
      </c>
      <c r="J944" s="261">
        <v>6.0726602235882396E-3</v>
      </c>
      <c r="K944" s="261">
        <v>1.29318064527219E-3</v>
      </c>
      <c r="L944" s="261">
        <v>2.0000005732018801E-3</v>
      </c>
      <c r="M944" s="261">
        <v>2.0000005732018801E-3</v>
      </c>
      <c r="N944" s="261">
        <v>1.5750004513964799E-2</v>
      </c>
      <c r="O944" s="261">
        <v>1.5750004513964799E-2</v>
      </c>
      <c r="P944" s="261">
        <v>6.3472389718682602E-3</v>
      </c>
    </row>
    <row r="945" spans="1:16" x14ac:dyDescent="0.25">
      <c r="A945" s="259">
        <v>2035</v>
      </c>
      <c r="B945" s="259">
        <v>2015</v>
      </c>
      <c r="C945" s="260" t="str">
        <f t="shared" si="14"/>
        <v>2035_2015</v>
      </c>
      <c r="D945" s="261">
        <v>4.037339245133325E-2</v>
      </c>
      <c r="E945" s="261">
        <v>5.0274892259876469E-2</v>
      </c>
      <c r="F945" s="261">
        <v>1.78562319570102E-2</v>
      </c>
      <c r="G945" s="261">
        <v>7.9437823486949201E-3</v>
      </c>
      <c r="H945" s="261">
        <v>3.4952029655745703E-2</v>
      </c>
      <c r="I945" s="261">
        <v>2.9401735794400599E-2</v>
      </c>
      <c r="J945" s="261">
        <v>5.9643083819328098E-3</v>
      </c>
      <c r="K945" s="261">
        <v>1.63263159683728E-3</v>
      </c>
      <c r="L945" s="261">
        <v>2.0000005732018801E-3</v>
      </c>
      <c r="M945" s="261">
        <v>2.0000005732018701E-3</v>
      </c>
      <c r="N945" s="261">
        <v>1.5750004513964799E-2</v>
      </c>
      <c r="O945" s="261">
        <v>1.5750004513964799E-2</v>
      </c>
      <c r="P945" s="261">
        <v>6.2339879407373403E-3</v>
      </c>
    </row>
    <row r="946" spans="1:16" x14ac:dyDescent="0.25">
      <c r="A946" s="259">
        <v>2035</v>
      </c>
      <c r="B946" s="259">
        <v>2016</v>
      </c>
      <c r="C946" s="260" t="str">
        <f t="shared" si="14"/>
        <v>2035_2016</v>
      </c>
      <c r="D946" s="261">
        <v>3.878973049376875E-2</v>
      </c>
      <c r="E946" s="261">
        <v>4.8282962504318662E-2</v>
      </c>
      <c r="F946" s="261">
        <v>1.77774733946689E-2</v>
      </c>
      <c r="G946" s="261">
        <v>7.7080608547501596E-3</v>
      </c>
      <c r="H946" s="261">
        <v>3.4866454972467098E-2</v>
      </c>
      <c r="I946" s="261">
        <v>2.8414291229011401E-2</v>
      </c>
      <c r="J946" s="261">
        <v>5.9130172609588904E-3</v>
      </c>
      <c r="K946" s="261">
        <v>1.89785122562147E-3</v>
      </c>
      <c r="L946" s="261">
        <v>2.0000005732018801E-3</v>
      </c>
      <c r="M946" s="261">
        <v>2.0000005732018801E-3</v>
      </c>
      <c r="N946" s="261">
        <v>1.5750004513964799E-2</v>
      </c>
      <c r="O946" s="261">
        <v>1.5750004513964799E-2</v>
      </c>
      <c r="P946" s="261">
        <v>6.1803776628739596E-3</v>
      </c>
    </row>
    <row r="947" spans="1:16" x14ac:dyDescent="0.25">
      <c r="A947" s="259">
        <v>2035</v>
      </c>
      <c r="B947" s="259">
        <v>2017</v>
      </c>
      <c r="C947" s="260" t="str">
        <f t="shared" si="14"/>
        <v>2035_2017</v>
      </c>
      <c r="D947" s="261">
        <v>3.7588283932849333E-2</v>
      </c>
      <c r="E947" s="261">
        <v>4.6315663881680701E-2</v>
      </c>
      <c r="F947" s="261">
        <v>1.8610366218447499E-2</v>
      </c>
      <c r="G947" s="261">
        <v>7.7314395512837197E-3</v>
      </c>
      <c r="H947" s="261">
        <v>3.5867802027227703E-2</v>
      </c>
      <c r="I947" s="261">
        <v>2.8282007596545901E-2</v>
      </c>
      <c r="J947" s="261">
        <v>5.9906924549240296E-3</v>
      </c>
      <c r="K947" s="261">
        <v>2.0592533579087699E-3</v>
      </c>
      <c r="L947" s="261">
        <v>2.0000005732018801E-3</v>
      </c>
      <c r="M947" s="261">
        <v>2.0000005732018801E-3</v>
      </c>
      <c r="N947" s="261">
        <v>1.5750004513964799E-2</v>
      </c>
      <c r="O947" s="261">
        <v>1.5750004513964799E-2</v>
      </c>
      <c r="P947" s="261">
        <v>6.2615649844316402E-3</v>
      </c>
    </row>
    <row r="948" spans="1:16" x14ac:dyDescent="0.25">
      <c r="A948" s="259">
        <v>2035</v>
      </c>
      <c r="B948" s="259">
        <v>2018</v>
      </c>
      <c r="C948" s="260" t="str">
        <f t="shared" si="14"/>
        <v>2035_2018</v>
      </c>
      <c r="D948" s="261">
        <v>3.5947070865132789E-2</v>
      </c>
      <c r="E948" s="261">
        <v>4.4267994452141489E-2</v>
      </c>
      <c r="F948" s="261">
        <v>1.8368857165295599E-2</v>
      </c>
      <c r="G948" s="261">
        <v>7.36775002359578E-3</v>
      </c>
      <c r="H948" s="261">
        <v>3.5616475718495202E-2</v>
      </c>
      <c r="I948" s="261">
        <v>2.7146153359679001E-2</v>
      </c>
      <c r="J948" s="261">
        <v>5.9035482716199702E-3</v>
      </c>
      <c r="K948" s="261">
        <v>2.14399924102486E-3</v>
      </c>
      <c r="L948" s="261">
        <v>2.0000005732018801E-3</v>
      </c>
      <c r="M948" s="261">
        <v>2.0000005732018801E-3</v>
      </c>
      <c r="N948" s="261">
        <v>1.5750004513964799E-2</v>
      </c>
      <c r="O948" s="261">
        <v>1.5750004513964799E-2</v>
      </c>
      <c r="P948" s="261">
        <v>6.1704805278551501E-3</v>
      </c>
    </row>
    <row r="949" spans="1:16" x14ac:dyDescent="0.25">
      <c r="A949" s="259">
        <v>2035</v>
      </c>
      <c r="B949" s="259">
        <v>2019</v>
      </c>
      <c r="C949" s="260" t="str">
        <f t="shared" si="14"/>
        <v>2035_2019</v>
      </c>
      <c r="D949" s="261">
        <v>3.4303911942850512E-2</v>
      </c>
      <c r="E949" s="261">
        <v>4.2219565921915239E-2</v>
      </c>
      <c r="F949" s="261">
        <v>1.8091129857119099E-2</v>
      </c>
      <c r="G949" s="261">
        <v>6.5755333118540302E-3</v>
      </c>
      <c r="H949" s="261">
        <v>3.5327785407181997E-2</v>
      </c>
      <c r="I949" s="261">
        <v>2.4576696917555398E-2</v>
      </c>
      <c r="J949" s="261">
        <v>5.8044389385292399E-3</v>
      </c>
      <c r="K949" s="261">
        <v>2.0237701959821999E-3</v>
      </c>
      <c r="L949" s="261">
        <v>2.0000005732018801E-3</v>
      </c>
      <c r="M949" s="261">
        <v>2.0000005732018801E-3</v>
      </c>
      <c r="N949" s="261">
        <v>1.5750004513964799E-2</v>
      </c>
      <c r="O949" s="261">
        <v>1.5750004513964799E-2</v>
      </c>
      <c r="P949" s="261">
        <v>6.0668899105132098E-3</v>
      </c>
    </row>
    <row r="950" spans="1:16" x14ac:dyDescent="0.25">
      <c r="A950" s="259">
        <v>2035</v>
      </c>
      <c r="B950" s="259">
        <v>2020</v>
      </c>
      <c r="C950" s="260" t="str">
        <f t="shared" si="14"/>
        <v>2035_2020</v>
      </c>
      <c r="D950" s="261">
        <v>3.266303769308903E-2</v>
      </c>
      <c r="E950" s="261">
        <v>4.0172610442163345E-2</v>
      </c>
      <c r="F950" s="261">
        <v>1.7789589618307601E-2</v>
      </c>
      <c r="G950" s="261">
        <v>5.6281908754805604E-3</v>
      </c>
      <c r="H950" s="261">
        <v>3.5013045899560599E-2</v>
      </c>
      <c r="I950" s="261">
        <v>2.2386144388257E-2</v>
      </c>
      <c r="J950" s="261">
        <v>5.6945047303171899E-3</v>
      </c>
      <c r="K950" s="261">
        <v>1.4511688510535101E-3</v>
      </c>
      <c r="L950" s="261">
        <v>2.0000005732018801E-3</v>
      </c>
      <c r="M950" s="261">
        <v>2.0000005732018801E-3</v>
      </c>
      <c r="N950" s="261">
        <v>1.5750004513964799E-2</v>
      </c>
      <c r="O950" s="261">
        <v>1.5750004513964799E-2</v>
      </c>
      <c r="P950" s="261">
        <v>5.9519849652316398E-3</v>
      </c>
    </row>
    <row r="951" spans="1:16" x14ac:dyDescent="0.25">
      <c r="A951" s="259">
        <v>2035</v>
      </c>
      <c r="B951" s="259">
        <v>2021</v>
      </c>
      <c r="C951" s="260" t="str">
        <f t="shared" si="14"/>
        <v>2035_2021</v>
      </c>
      <c r="D951" s="261">
        <v>3.1023433266367587E-2</v>
      </c>
      <c r="E951" s="261">
        <v>3.8128927958121638E-2</v>
      </c>
      <c r="F951" s="261">
        <v>7.19046157314936E-3</v>
      </c>
      <c r="G951" s="261">
        <v>4.92123794064142E-3</v>
      </c>
      <c r="H951" s="261">
        <v>1.1425292946472701E-2</v>
      </c>
      <c r="I951" s="261">
        <v>2.1214681960825502E-2</v>
      </c>
      <c r="J951" s="261">
        <v>9.2896125935358501E-4</v>
      </c>
      <c r="K951" s="261">
        <v>9.0117974178480198E-4</v>
      </c>
      <c r="L951" s="261">
        <v>2.0000005732018801E-3</v>
      </c>
      <c r="M951" s="261">
        <v>2.0000005732018801E-3</v>
      </c>
      <c r="N951" s="261">
        <v>1.5750004513964799E-2</v>
      </c>
      <c r="O951" s="261">
        <v>1.5750004513964799E-2</v>
      </c>
      <c r="P951" s="261">
        <v>9.70964765297017E-4</v>
      </c>
    </row>
    <row r="952" spans="1:16" x14ac:dyDescent="0.25">
      <c r="A952" s="259">
        <v>2035</v>
      </c>
      <c r="B952" s="259">
        <v>2022</v>
      </c>
      <c r="C952" s="260" t="str">
        <f t="shared" si="14"/>
        <v>2035_2022</v>
      </c>
      <c r="D952" s="261">
        <v>2.9829178339843051E-2</v>
      </c>
      <c r="E952" s="261">
        <v>3.6631507103795029E-2</v>
      </c>
      <c r="F952" s="261">
        <v>6.9910233685372301E-3</v>
      </c>
      <c r="G952" s="261">
        <v>4.1100086607731498E-3</v>
      </c>
      <c r="H952" s="261">
        <v>1.11615250019356E-2</v>
      </c>
      <c r="I952" s="261">
        <v>1.97710478872981E-2</v>
      </c>
      <c r="J952" s="261">
        <v>9.0698324549257103E-4</v>
      </c>
      <c r="K952" s="261">
        <v>9.0091899009445305E-4</v>
      </c>
      <c r="L952" s="261">
        <v>2.0000005732018801E-3</v>
      </c>
      <c r="M952" s="261">
        <v>2.0000005732018801E-3</v>
      </c>
      <c r="N952" s="261">
        <v>1.5750004513964799E-2</v>
      </c>
      <c r="O952" s="261">
        <v>1.5750004513964799E-2</v>
      </c>
      <c r="P952" s="261">
        <v>9.4799300317520104E-4</v>
      </c>
    </row>
    <row r="953" spans="1:16" x14ac:dyDescent="0.25">
      <c r="A953" s="259">
        <v>2035</v>
      </c>
      <c r="B953" s="259">
        <v>2023</v>
      </c>
      <c r="C953" s="260" t="str">
        <f t="shared" si="14"/>
        <v>2035_2023</v>
      </c>
      <c r="D953" s="261">
        <v>2.8634837130328154E-2</v>
      </c>
      <c r="E953" s="261">
        <v>3.5135147357691132E-2</v>
      </c>
      <c r="F953" s="261">
        <v>6.7750090993659098E-3</v>
      </c>
      <c r="G953" s="261">
        <v>3.4959401415803502E-3</v>
      </c>
      <c r="H953" s="261">
        <v>1.08752746389558E-2</v>
      </c>
      <c r="I953" s="261">
        <v>1.9438433944827201E-2</v>
      </c>
      <c r="J953" s="261">
        <v>8.8311084975408198E-4</v>
      </c>
      <c r="K953" s="261">
        <v>9.0064631981816203E-4</v>
      </c>
      <c r="L953" s="261">
        <v>2.0000005732018801E-3</v>
      </c>
      <c r="M953" s="261">
        <v>2.0000005732018801E-3</v>
      </c>
      <c r="N953" s="261">
        <v>1.5750004513964799E-2</v>
      </c>
      <c r="O953" s="261">
        <v>1.5750004513964799E-2</v>
      </c>
      <c r="P953" s="261">
        <v>9.23041203633604E-4</v>
      </c>
    </row>
    <row r="954" spans="1:16" x14ac:dyDescent="0.25">
      <c r="A954" s="259">
        <v>2035</v>
      </c>
      <c r="B954" s="259">
        <v>2024</v>
      </c>
      <c r="C954" s="260" t="str">
        <f t="shared" si="14"/>
        <v>2035_2024</v>
      </c>
      <c r="D954" s="261">
        <v>2.7441310575382797E-2</v>
      </c>
      <c r="E954" s="261">
        <v>3.364045247307898E-2</v>
      </c>
      <c r="F954" s="261">
        <v>6.5437111572269804E-3</v>
      </c>
      <c r="G954" s="261">
        <v>2.9554298394017901E-3</v>
      </c>
      <c r="H954" s="261">
        <v>1.05676535628578E-2</v>
      </c>
      <c r="I954" s="261">
        <v>1.9637446871853599E-2</v>
      </c>
      <c r="J954" s="261">
        <v>8.5740998350362896E-4</v>
      </c>
      <c r="K954" s="261">
        <v>9.0044992562228303E-4</v>
      </c>
      <c r="L954" s="261">
        <v>2.0000005732018801E-3</v>
      </c>
      <c r="M954" s="261">
        <v>2.0000005732018801E-3</v>
      </c>
      <c r="N954" s="261">
        <v>1.5750004513964799E-2</v>
      </c>
      <c r="O954" s="261">
        <v>1.5750004513964799E-2</v>
      </c>
      <c r="P954" s="261">
        <v>8.9617825825721105E-4</v>
      </c>
    </row>
    <row r="955" spans="1:16" x14ac:dyDescent="0.25">
      <c r="A955" s="259">
        <v>2035</v>
      </c>
      <c r="B955" s="259">
        <v>2025</v>
      </c>
      <c r="C955" s="260" t="str">
        <f t="shared" si="14"/>
        <v>2035_2025</v>
      </c>
      <c r="D955" s="261">
        <v>2.6247865391294704E-2</v>
      </c>
      <c r="E955" s="261">
        <v>3.2147721919923253E-2</v>
      </c>
      <c r="F955" s="261">
        <v>6.2966849225880497E-3</v>
      </c>
      <c r="G955" s="261">
        <v>2.6301059902188498E-3</v>
      </c>
      <c r="H955" s="261">
        <v>1.0238110925980801E-2</v>
      </c>
      <c r="I955" s="261">
        <v>2.0582489098598899E-2</v>
      </c>
      <c r="J955" s="261">
        <v>8.2983800669939696E-4</v>
      </c>
      <c r="K955" s="261">
        <v>9.0028184441524504E-4</v>
      </c>
      <c r="L955" s="261">
        <v>2.0000005732018801E-3</v>
      </c>
      <c r="M955" s="261">
        <v>2.0000005732018801E-3</v>
      </c>
      <c r="N955" s="261">
        <v>1.5750004513964799E-2</v>
      </c>
      <c r="O955" s="261">
        <v>1.5750004513964799E-2</v>
      </c>
      <c r="P955" s="261">
        <v>8.6735959901072703E-4</v>
      </c>
    </row>
    <row r="956" spans="1:16" x14ac:dyDescent="0.25">
      <c r="A956" s="259">
        <v>2035</v>
      </c>
      <c r="B956" s="259">
        <v>2026</v>
      </c>
      <c r="C956" s="260" t="str">
        <f t="shared" si="14"/>
        <v>2035_2026</v>
      </c>
      <c r="D956" s="261">
        <v>2.6250110382435701E-2</v>
      </c>
      <c r="E956" s="261">
        <v>3.2124183964437412E-2</v>
      </c>
      <c r="F956" s="261">
        <v>6.0358427975169097E-3</v>
      </c>
      <c r="G956" s="261">
        <v>2.5864958480243901E-3</v>
      </c>
      <c r="H956" s="261">
        <v>9.8885794555577597E-3</v>
      </c>
      <c r="I956" s="261">
        <v>1.9618702182692099E-2</v>
      </c>
      <c r="J956" s="261">
        <v>8.0051122631567796E-4</v>
      </c>
      <c r="K956" s="261">
        <v>7.6858111317006398E-4</v>
      </c>
      <c r="L956" s="261">
        <v>2.0000005732018801E-3</v>
      </c>
      <c r="M956" s="261">
        <v>2.0000005732018801E-3</v>
      </c>
      <c r="N956" s="261">
        <v>1.5750004513964799E-2</v>
      </c>
      <c r="O956" s="261">
        <v>1.5750004513964799E-2</v>
      </c>
      <c r="P956" s="261">
        <v>8.3670679175371597E-4</v>
      </c>
    </row>
    <row r="957" spans="1:16" x14ac:dyDescent="0.25">
      <c r="A957" s="259">
        <v>2035</v>
      </c>
      <c r="B957" s="259">
        <v>2027</v>
      </c>
      <c r="C957" s="260" t="str">
        <f t="shared" si="14"/>
        <v>2035_2027</v>
      </c>
      <c r="D957" s="261">
        <v>2.6248108470954788E-2</v>
      </c>
      <c r="E957" s="261">
        <v>3.2098564130357089E-2</v>
      </c>
      <c r="F957" s="261">
        <v>5.7547852675531403E-3</v>
      </c>
      <c r="G957" s="261">
        <v>2.53887419153555E-3</v>
      </c>
      <c r="H957" s="261">
        <v>9.5135158398312308E-3</v>
      </c>
      <c r="I957" s="261">
        <v>1.8650356920543398E-2</v>
      </c>
      <c r="J957" s="261">
        <v>7.6913324533836201E-4</v>
      </c>
      <c r="K957" s="261">
        <v>6.1468589709227299E-4</v>
      </c>
      <c r="L957" s="261">
        <v>2.0000005732018801E-3</v>
      </c>
      <c r="M957" s="261">
        <v>2.0000005732018801E-3</v>
      </c>
      <c r="N957" s="261">
        <v>1.5750004513964799E-2</v>
      </c>
      <c r="O957" s="261">
        <v>1.5750004513964799E-2</v>
      </c>
      <c r="P957" s="261">
        <v>8.0391003771433395E-4</v>
      </c>
    </row>
    <row r="958" spans="1:16" x14ac:dyDescent="0.25">
      <c r="A958" s="259">
        <v>2035</v>
      </c>
      <c r="B958" s="259">
        <v>2028</v>
      </c>
      <c r="C958" s="260" t="str">
        <f t="shared" si="14"/>
        <v>2035_2028</v>
      </c>
      <c r="D958" s="261">
        <v>2.6248563464230382E-2</v>
      </c>
      <c r="E958" s="261">
        <v>3.2082057134731973E-2</v>
      </c>
      <c r="F958" s="261">
        <v>5.4592372356268796E-3</v>
      </c>
      <c r="G958" s="261">
        <v>2.48903116768672E-3</v>
      </c>
      <c r="H958" s="261">
        <v>9.1179008781242504E-3</v>
      </c>
      <c r="I958" s="261">
        <v>1.76894994252631E-2</v>
      </c>
      <c r="J958" s="261">
        <v>7.3597103856206801E-4</v>
      </c>
      <c r="K958" s="261">
        <v>4.82926858546742E-4</v>
      </c>
      <c r="L958" s="261">
        <v>2.0000005732018801E-3</v>
      </c>
      <c r="M958" s="261">
        <v>2.0000005732018801E-3</v>
      </c>
      <c r="N958" s="261">
        <v>1.5750004513964799E-2</v>
      </c>
      <c r="O958" s="261">
        <v>1.5750004513964799E-2</v>
      </c>
      <c r="P958" s="261">
        <v>7.6924838310272895E-4</v>
      </c>
    </row>
    <row r="959" spans="1:16" x14ac:dyDescent="0.25">
      <c r="A959" s="259">
        <v>2035</v>
      </c>
      <c r="B959" s="259">
        <v>2029</v>
      </c>
      <c r="C959" s="260" t="str">
        <f t="shared" si="14"/>
        <v>2035_2029</v>
      </c>
      <c r="D959" s="261">
        <v>2.6250446016995388E-2</v>
      </c>
      <c r="E959" s="261">
        <v>3.2067338013590241E-2</v>
      </c>
      <c r="F959" s="261">
        <v>5.14938206866929E-3</v>
      </c>
      <c r="G959" s="261">
        <v>2.4361466391524798E-3</v>
      </c>
      <c r="H959" s="261">
        <v>8.7018395662050701E-3</v>
      </c>
      <c r="I959" s="261">
        <v>1.6737746417847098E-2</v>
      </c>
      <c r="J959" s="261">
        <v>7.0102518824165705E-4</v>
      </c>
      <c r="K959" s="261">
        <v>4.82982523208649E-4</v>
      </c>
      <c r="L959" s="261">
        <v>2.0000005732018801E-3</v>
      </c>
      <c r="M959" s="261">
        <v>2.0000005732018801E-3</v>
      </c>
      <c r="N959" s="261">
        <v>1.5750004513964799E-2</v>
      </c>
      <c r="O959" s="261">
        <v>1.5750004513964799E-2</v>
      </c>
      <c r="P959" s="261">
        <v>7.3272243650074299E-4</v>
      </c>
    </row>
    <row r="960" spans="1:16" x14ac:dyDescent="0.25">
      <c r="A960" s="259">
        <v>2035</v>
      </c>
      <c r="B960" s="259">
        <v>2030</v>
      </c>
      <c r="C960" s="260" t="str">
        <f t="shared" si="14"/>
        <v>2035_2030</v>
      </c>
      <c r="D960" s="261">
        <v>2.6254967936703084E-2</v>
      </c>
      <c r="E960" s="261">
        <v>3.2054820718484096E-2</v>
      </c>
      <c r="F960" s="261">
        <v>4.8249426876641301E-3</v>
      </c>
      <c r="G960" s="261">
        <v>2.3801238776779299E-3</v>
      </c>
      <c r="H960" s="261">
        <v>8.2652047004726902E-3</v>
      </c>
      <c r="I960" s="261">
        <v>1.5800902854502499E-2</v>
      </c>
      <c r="J960" s="261">
        <v>6.6429126462050597E-4</v>
      </c>
      <c r="K960" s="261">
        <v>4.8316044598388801E-4</v>
      </c>
      <c r="L960" s="261">
        <v>2.0000005732018801E-3</v>
      </c>
      <c r="M960" s="261">
        <v>2.0000005732018801E-3</v>
      </c>
      <c r="N960" s="261">
        <v>1.5750004513964799E-2</v>
      </c>
      <c r="O960" s="261">
        <v>1.5750004513964799E-2</v>
      </c>
      <c r="P960" s="261">
        <v>6.9432756785781601E-4</v>
      </c>
    </row>
    <row r="961" spans="1:16" x14ac:dyDescent="0.25">
      <c r="A961" s="259">
        <v>2035</v>
      </c>
      <c r="B961" s="259">
        <v>2031</v>
      </c>
      <c r="C961" s="260" t="str">
        <f t="shared" si="14"/>
        <v>2035_2031</v>
      </c>
      <c r="D961" s="261">
        <v>2.6260225794138638E-2</v>
      </c>
      <c r="E961" s="261">
        <v>3.2043800233517369E-2</v>
      </c>
      <c r="F961" s="261">
        <v>4.4846104121572103E-3</v>
      </c>
      <c r="G961" s="261">
        <v>2.3206006491789501E-3</v>
      </c>
      <c r="H961" s="261">
        <v>7.8066670013263598E-3</v>
      </c>
      <c r="I961" s="261">
        <v>1.4884197168511699E-2</v>
      </c>
      <c r="J961" s="261">
        <v>6.2568809941244497E-4</v>
      </c>
      <c r="K961" s="261">
        <v>4.8339066519430702E-4</v>
      </c>
      <c r="L961" s="261">
        <v>2.0000005732018801E-3</v>
      </c>
      <c r="M961" s="261">
        <v>2.0000005732018801E-3</v>
      </c>
      <c r="N961" s="261">
        <v>1.5750004513964799E-2</v>
      </c>
      <c r="O961" s="261">
        <v>1.5750004513964799E-2</v>
      </c>
      <c r="P961" s="261">
        <v>6.5397893881805503E-4</v>
      </c>
    </row>
    <row r="962" spans="1:16" x14ac:dyDescent="0.25">
      <c r="A962" s="259">
        <v>2035</v>
      </c>
      <c r="B962" s="259">
        <v>2032</v>
      </c>
      <c r="C962" s="260" t="str">
        <f t="shared" si="14"/>
        <v>2035_2032</v>
      </c>
      <c r="D962" s="261">
        <v>2.6270757944257751E-2</v>
      </c>
      <c r="E962" s="261">
        <v>3.2037650218804961E-2</v>
      </c>
      <c r="F962" s="261">
        <v>4.1320375018426003E-3</v>
      </c>
      <c r="G962" s="261">
        <v>2.2584675123917398E-3</v>
      </c>
      <c r="H962" s="261">
        <v>7.3297746652279099E-3</v>
      </c>
      <c r="I962" s="261">
        <v>1.3992235422844701E-2</v>
      </c>
      <c r="J962" s="261">
        <v>5.85408339825076E-4</v>
      </c>
      <c r="K962" s="261">
        <v>4.83912699948769E-4</v>
      </c>
      <c r="L962" s="261">
        <v>2.0000005732018801E-3</v>
      </c>
      <c r="M962" s="261">
        <v>2.0000005732018801E-3</v>
      </c>
      <c r="N962" s="261">
        <v>1.5750004513964799E-2</v>
      </c>
      <c r="O962" s="261">
        <v>1.5750004513964799E-2</v>
      </c>
      <c r="P962" s="261">
        <v>6.1187790724093096E-4</v>
      </c>
    </row>
    <row r="963" spans="1:16" x14ac:dyDescent="0.25">
      <c r="A963" s="259">
        <v>2035</v>
      </c>
      <c r="B963" s="259">
        <v>2033</v>
      </c>
      <c r="C963" s="260" t="str">
        <f t="shared" si="14"/>
        <v>2035_2033</v>
      </c>
      <c r="D963" s="261">
        <v>2.6290229850272968E-2</v>
      </c>
      <c r="E963" s="261">
        <v>3.203867311197213E-2</v>
      </c>
      <c r="F963" s="261">
        <v>3.7679540576704101E-3</v>
      </c>
      <c r="G963" s="261">
        <v>2.1940730450972301E-3</v>
      </c>
      <c r="H963" s="261">
        <v>6.8355719690814803E-3</v>
      </c>
      <c r="I963" s="261">
        <v>1.31292243460933E-2</v>
      </c>
      <c r="J963" s="261">
        <v>5.4350366470188498E-4</v>
      </c>
      <c r="K963" s="261">
        <v>4.8488336508884102E-4</v>
      </c>
      <c r="L963" s="261">
        <v>2.0000005732018801E-3</v>
      </c>
      <c r="M963" s="261">
        <v>2.0000005732018801E-3</v>
      </c>
      <c r="N963" s="261">
        <v>1.5750004513964799E-2</v>
      </c>
      <c r="O963" s="261">
        <v>1.5750004513964799E-2</v>
      </c>
      <c r="P963" s="261">
        <v>5.6807848865791195E-4</v>
      </c>
    </row>
    <row r="964" spans="1:16" x14ac:dyDescent="0.25">
      <c r="A964" s="259">
        <v>2035</v>
      </c>
      <c r="B964" s="259">
        <v>2034</v>
      </c>
      <c r="C964" s="260" t="str">
        <f t="shared" si="14"/>
        <v>2035_2034</v>
      </c>
      <c r="D964" s="261">
        <v>2.6305577888021549E-2</v>
      </c>
      <c r="E964" s="261">
        <v>3.2036495025823848E-2</v>
      </c>
      <c r="F964" s="261">
        <v>3.3807604915120099E-3</v>
      </c>
      <c r="G964" s="261">
        <v>2.1242244734846301E-3</v>
      </c>
      <c r="H964" s="261">
        <v>6.3137763180347497E-3</v>
      </c>
      <c r="I964" s="261">
        <v>1.22983404037751E-2</v>
      </c>
      <c r="J964" s="261">
        <v>4.9944029585071695E-4</v>
      </c>
      <c r="K964" s="261">
        <v>4.8563445090011302E-4</v>
      </c>
      <c r="L964" s="261">
        <v>2.0000005732018801E-3</v>
      </c>
      <c r="M964" s="261">
        <v>2.0000005732018801E-3</v>
      </c>
      <c r="N964" s="261">
        <v>1.5750004513964799E-2</v>
      </c>
      <c r="O964" s="261">
        <v>1.5750004513964799E-2</v>
      </c>
      <c r="P964" s="261">
        <v>5.2202276979559697E-4</v>
      </c>
    </row>
    <row r="965" spans="1:16" x14ac:dyDescent="0.25">
      <c r="A965" s="259">
        <v>2035</v>
      </c>
      <c r="B965" s="259">
        <v>2035</v>
      </c>
      <c r="C965" s="260" t="str">
        <f t="shared" si="14"/>
        <v>2035_2035</v>
      </c>
      <c r="D965" s="261">
        <v>2.6355439178678341E-2</v>
      </c>
      <c r="E965" s="261">
        <v>3.2055738873525426E-2</v>
      </c>
      <c r="F965" s="261">
        <v>2.9917494175239201E-3</v>
      </c>
      <c r="G965" s="261">
        <v>2.05549982717023E-3</v>
      </c>
      <c r="H965" s="261">
        <v>5.7857286726949999E-3</v>
      </c>
      <c r="I965" s="261">
        <v>1.1502924329410301E-2</v>
      </c>
      <c r="J965" s="261">
        <v>4.5434837558097602E-4</v>
      </c>
      <c r="K965" s="261">
        <v>4.87970998112278E-4</v>
      </c>
      <c r="L965" s="261">
        <v>2.0000005732018801E-3</v>
      </c>
      <c r="M965" s="261">
        <v>2.0000005732018801E-3</v>
      </c>
      <c r="N965" s="261">
        <v>1.5750004513964799E-2</v>
      </c>
      <c r="O965" s="261">
        <v>1.5750004513964799E-2</v>
      </c>
      <c r="P965" s="261">
        <v>4.74891992983691E-4</v>
      </c>
    </row>
    <row r="966" spans="1:16" x14ac:dyDescent="0.25">
      <c r="A966" s="259">
        <v>2036</v>
      </c>
      <c r="B966" s="259">
        <v>1992</v>
      </c>
      <c r="C966" s="260" t="str">
        <f t="shared" si="14"/>
        <v>2036_1992</v>
      </c>
      <c r="D966" s="261">
        <v>5.0984561946235726E-2</v>
      </c>
      <c r="E966" s="261">
        <v>7.1192078810910137E-2</v>
      </c>
      <c r="F966" s="261">
        <v>0.33717678368479598</v>
      </c>
      <c r="G966" s="261">
        <v>0.53560549689726999</v>
      </c>
      <c r="H966" s="261">
        <v>1.3007568645082399</v>
      </c>
      <c r="I966" s="261">
        <v>1.97720730183249</v>
      </c>
      <c r="J966" s="261">
        <v>0.209025366145841</v>
      </c>
      <c r="K966" s="261">
        <v>1.04047423938029E-2</v>
      </c>
      <c r="L966" s="261">
        <v>2.0000005732018801E-3</v>
      </c>
      <c r="M966" s="261">
        <v>2.0000005732018801E-3</v>
      </c>
      <c r="N966" s="261">
        <v>1.5750004513964799E-2</v>
      </c>
      <c r="O966" s="261">
        <v>1.5750004513964799E-2</v>
      </c>
      <c r="P966" s="261">
        <v>0.21847656566663101</v>
      </c>
    </row>
    <row r="967" spans="1:16" x14ac:dyDescent="0.25">
      <c r="A967" s="259">
        <v>2036</v>
      </c>
      <c r="B967" s="259">
        <v>1993</v>
      </c>
      <c r="C967" s="260" t="str">
        <f t="shared" si="14"/>
        <v>2036_1993</v>
      </c>
      <c r="D967" s="261">
        <v>4.6842881636233236E-2</v>
      </c>
      <c r="E967" s="261">
        <v>6.1335795100852866E-2</v>
      </c>
      <c r="F967" s="261">
        <v>8.95434391673815E-2</v>
      </c>
      <c r="G967" s="261">
        <v>0.542603641252557</v>
      </c>
      <c r="H967" s="261">
        <v>1.71720480223939</v>
      </c>
      <c r="I967" s="261">
        <v>1.9546969118630899</v>
      </c>
      <c r="J967" s="261">
        <v>5.2449537716854497E-2</v>
      </c>
      <c r="K967" s="261">
        <v>1.05377079013017E-2</v>
      </c>
      <c r="L967" s="261">
        <v>2.0000005732018801E-3</v>
      </c>
      <c r="M967" s="261">
        <v>2.0000005732018801E-3</v>
      </c>
      <c r="N967" s="261">
        <v>1.5750004513964799E-2</v>
      </c>
      <c r="O967" s="261">
        <v>1.5750004513964799E-2</v>
      </c>
      <c r="P967" s="261">
        <v>5.48210730710341E-2</v>
      </c>
    </row>
    <row r="968" spans="1:16" x14ac:dyDescent="0.25">
      <c r="A968" s="259">
        <v>2036</v>
      </c>
      <c r="B968" s="259">
        <v>1994</v>
      </c>
      <c r="C968" s="260" t="str">
        <f t="shared" si="14"/>
        <v>2036_1994</v>
      </c>
      <c r="D968" s="261">
        <v>4.6422940115329527E-2</v>
      </c>
      <c r="E968" s="261">
        <v>6.1278008129107234E-2</v>
      </c>
      <c r="F968" s="261">
        <v>8.8305268126004699E-2</v>
      </c>
      <c r="G968" s="261">
        <v>0.54254373484616203</v>
      </c>
      <c r="H968" s="261">
        <v>1.71751144621088</v>
      </c>
      <c r="I968" s="261">
        <v>1.94575885568558</v>
      </c>
      <c r="J968" s="261">
        <v>5.1724286382547197E-2</v>
      </c>
      <c r="K968" s="261">
        <v>1.0528145789864799E-2</v>
      </c>
      <c r="L968" s="261">
        <v>2.0000005732018801E-3</v>
      </c>
      <c r="M968" s="261">
        <v>2.0000005732018801E-3</v>
      </c>
      <c r="N968" s="261">
        <v>1.5750004513964799E-2</v>
      </c>
      <c r="O968" s="261">
        <v>1.5750004513964799E-2</v>
      </c>
      <c r="P968" s="261">
        <v>5.4063029089644499E-2</v>
      </c>
    </row>
    <row r="969" spans="1:16" x14ac:dyDescent="0.25">
      <c r="A969" s="259">
        <v>2036</v>
      </c>
      <c r="B969" s="259">
        <v>1995</v>
      </c>
      <c r="C969" s="260" t="str">
        <f t="shared" si="14"/>
        <v>2036_1995</v>
      </c>
      <c r="D969" s="261">
        <v>4.6653577799246455E-2</v>
      </c>
      <c r="E969" s="261">
        <v>6.0530639538501636E-2</v>
      </c>
      <c r="F969" s="261">
        <v>8.8988243444945297E-2</v>
      </c>
      <c r="G969" s="261">
        <v>0.44693439005914098</v>
      </c>
      <c r="H969" s="261">
        <v>1.7114207538822599</v>
      </c>
      <c r="I969" s="261">
        <v>1.6739879216687501</v>
      </c>
      <c r="J969" s="261">
        <v>5.2124335119602003E-2</v>
      </c>
      <c r="K969" s="261">
        <v>1.0525911918637601E-2</v>
      </c>
      <c r="L969" s="261">
        <v>2.0000005732018801E-3</v>
      </c>
      <c r="M969" s="261">
        <v>2.0000005732018801E-3</v>
      </c>
      <c r="N969" s="261">
        <v>1.5750004513964799E-2</v>
      </c>
      <c r="O969" s="261">
        <v>1.5750004513964799E-2</v>
      </c>
      <c r="P969" s="261">
        <v>5.4481166255398998E-2</v>
      </c>
    </row>
    <row r="970" spans="1:16" x14ac:dyDescent="0.25">
      <c r="A970" s="259">
        <v>2036</v>
      </c>
      <c r="B970" s="259">
        <v>1996</v>
      </c>
      <c r="C970" s="260" t="str">
        <f t="shared" si="14"/>
        <v>2036_1996</v>
      </c>
      <c r="D970" s="261">
        <v>4.6262780925110145E-2</v>
      </c>
      <c r="E970" s="261">
        <v>5.9506186957102691E-2</v>
      </c>
      <c r="F970" s="261">
        <v>8.7881459374743703E-2</v>
      </c>
      <c r="G970" s="261">
        <v>0.177981331779447</v>
      </c>
      <c r="H970" s="261">
        <v>1.71837504565392</v>
      </c>
      <c r="I970" s="261">
        <v>1.2190365154734599</v>
      </c>
      <c r="J970" s="261">
        <v>5.14760429233872E-2</v>
      </c>
      <c r="K970" s="261">
        <v>3.0018487875958801E-3</v>
      </c>
      <c r="L970" s="261">
        <v>2.0000005732018801E-3</v>
      </c>
      <c r="M970" s="261">
        <v>2.0000005732018801E-3</v>
      </c>
      <c r="N970" s="261">
        <v>1.5750004513964799E-2</v>
      </c>
      <c r="O970" s="261">
        <v>1.5750004513964799E-2</v>
      </c>
      <c r="P970" s="261">
        <v>5.3803561162825302E-2</v>
      </c>
    </row>
    <row r="971" spans="1:16" x14ac:dyDescent="0.25">
      <c r="A971" s="259">
        <v>2036</v>
      </c>
      <c r="B971" s="259">
        <v>1997</v>
      </c>
      <c r="C971" s="260" t="str">
        <f t="shared" si="14"/>
        <v>2036_1997</v>
      </c>
      <c r="D971" s="261">
        <v>4.6563293498027611E-2</v>
      </c>
      <c r="E971" s="261">
        <v>5.9471887524414527E-2</v>
      </c>
      <c r="F971" s="261">
        <v>8.8856095442694696E-2</v>
      </c>
      <c r="G971" s="261">
        <v>0.17756096103746399</v>
      </c>
      <c r="H971" s="261">
        <v>1.71169944082437</v>
      </c>
      <c r="I971" s="261">
        <v>1.2191085987905199</v>
      </c>
      <c r="J971" s="261">
        <v>5.2046930212076702E-2</v>
      </c>
      <c r="K971" s="261">
        <v>3.00423494122416E-3</v>
      </c>
      <c r="L971" s="261">
        <v>2.0000005732018801E-3</v>
      </c>
      <c r="M971" s="261">
        <v>2.0000005732018801E-3</v>
      </c>
      <c r="N971" s="261">
        <v>1.5750004513964799E-2</v>
      </c>
      <c r="O971" s="261">
        <v>1.5750004513964799E-2</v>
      </c>
      <c r="P971" s="261">
        <v>5.4400261441434498E-2</v>
      </c>
    </row>
    <row r="972" spans="1:16" x14ac:dyDescent="0.25">
      <c r="A972" s="259">
        <v>2036</v>
      </c>
      <c r="B972" s="259">
        <v>1998</v>
      </c>
      <c r="C972" s="260" t="str">
        <f t="shared" si="14"/>
        <v>2036_1998</v>
      </c>
      <c r="D972" s="261">
        <v>4.6067833469999396E-2</v>
      </c>
      <c r="E972" s="261">
        <v>5.9396321355144242E-2</v>
      </c>
      <c r="F972" s="261">
        <v>8.7719399785199798E-2</v>
      </c>
      <c r="G972" s="261">
        <v>0.15545662283560799</v>
      </c>
      <c r="H972" s="261">
        <v>1.7186411805764299</v>
      </c>
      <c r="I972" s="261">
        <v>1.0222128581018699</v>
      </c>
      <c r="J972" s="261">
        <v>5.1381117481242002E-2</v>
      </c>
      <c r="K972" s="261">
        <v>3.018047785068E-3</v>
      </c>
      <c r="L972" s="261">
        <v>2.0000005732018801E-3</v>
      </c>
      <c r="M972" s="261">
        <v>2.0000005732018801E-3</v>
      </c>
      <c r="N972" s="261">
        <v>1.5750004513964799E-2</v>
      </c>
      <c r="O972" s="261">
        <v>1.5750004513964799E-2</v>
      </c>
      <c r="P972" s="261">
        <v>5.3704343613411698E-2</v>
      </c>
    </row>
    <row r="973" spans="1:16" x14ac:dyDescent="0.25">
      <c r="A973" s="259">
        <v>2036</v>
      </c>
      <c r="B973" s="259">
        <v>1999</v>
      </c>
      <c r="C973" s="260" t="str">
        <f t="shared" si="14"/>
        <v>2036_1999</v>
      </c>
      <c r="D973" s="261">
        <v>4.6824769193135107E-2</v>
      </c>
      <c r="E973" s="261">
        <v>5.9293360061172279E-2</v>
      </c>
      <c r="F973" s="261">
        <v>8.9884120121515296E-2</v>
      </c>
      <c r="G973" s="261">
        <v>0.136928528723266</v>
      </c>
      <c r="H973" s="261">
        <v>1.70422754264825</v>
      </c>
      <c r="I973" s="261">
        <v>0.84098636465990895</v>
      </c>
      <c r="J973" s="261">
        <v>5.26490895625219E-2</v>
      </c>
      <c r="K973" s="261">
        <v>3.03456408731941E-3</v>
      </c>
      <c r="L973" s="261">
        <v>2.0000005732018801E-3</v>
      </c>
      <c r="M973" s="261">
        <v>2.0000005732018801E-3</v>
      </c>
      <c r="N973" s="261">
        <v>1.5750004513964799E-2</v>
      </c>
      <c r="O973" s="261">
        <v>1.5750004513964799E-2</v>
      </c>
      <c r="P973" s="261">
        <v>5.5029647765664297E-2</v>
      </c>
    </row>
    <row r="974" spans="1:16" x14ac:dyDescent="0.25">
      <c r="A974" s="259">
        <v>2036</v>
      </c>
      <c r="B974" s="259">
        <v>2000</v>
      </c>
      <c r="C974" s="260" t="str">
        <f t="shared" si="14"/>
        <v>2036_2000</v>
      </c>
      <c r="D974" s="261">
        <v>4.6250862786434969E-2</v>
      </c>
      <c r="E974" s="261">
        <v>6.6130880950246412E-2</v>
      </c>
      <c r="F974" s="261">
        <v>8.8093698119615899E-2</v>
      </c>
      <c r="G974" s="261">
        <v>0.11823718879082</v>
      </c>
      <c r="H974" s="261">
        <v>1.7135175310897199</v>
      </c>
      <c r="I974" s="261">
        <v>0.66197752711486602</v>
      </c>
      <c r="J974" s="261">
        <v>5.16003605077648E-2</v>
      </c>
      <c r="K974" s="261">
        <v>3.0459347472523101E-3</v>
      </c>
      <c r="L974" s="261">
        <v>2.0000005732018801E-3</v>
      </c>
      <c r="M974" s="261">
        <v>2.0000005732018801E-3</v>
      </c>
      <c r="N974" s="261">
        <v>1.5750004513964799E-2</v>
      </c>
      <c r="O974" s="261">
        <v>1.5750004513964799E-2</v>
      </c>
      <c r="P974" s="261">
        <v>5.3933499836717302E-2</v>
      </c>
    </row>
    <row r="975" spans="1:16" x14ac:dyDescent="0.25">
      <c r="A975" s="259">
        <v>2036</v>
      </c>
      <c r="B975" s="259">
        <v>2001</v>
      </c>
      <c r="C975" s="260" t="str">
        <f t="shared" si="14"/>
        <v>2036_2001</v>
      </c>
      <c r="D975" s="261">
        <v>4.6441799519844632E-2</v>
      </c>
      <c r="E975" s="261">
        <v>6.604476679380511E-2</v>
      </c>
      <c r="F975" s="261">
        <v>8.8626345353017E-2</v>
      </c>
      <c r="G975" s="261">
        <v>9.9172917349441503E-2</v>
      </c>
      <c r="H975" s="261">
        <v>1.7153693361645099</v>
      </c>
      <c r="I975" s="261">
        <v>0.489137477219804</v>
      </c>
      <c r="J975" s="261">
        <v>5.1912355461474602E-2</v>
      </c>
      <c r="K975" s="261">
        <v>3.0518577822891998E-3</v>
      </c>
      <c r="L975" s="261">
        <v>2.0000005732018801E-3</v>
      </c>
      <c r="M975" s="261">
        <v>2.0000005732018801E-3</v>
      </c>
      <c r="N975" s="261">
        <v>1.5750004513964799E-2</v>
      </c>
      <c r="O975" s="261">
        <v>1.5750004513964799E-2</v>
      </c>
      <c r="P975" s="261">
        <v>5.4259601817776802E-2</v>
      </c>
    </row>
    <row r="976" spans="1:16" x14ac:dyDescent="0.25">
      <c r="A976" s="259">
        <v>2036</v>
      </c>
      <c r="B976" s="259">
        <v>2002</v>
      </c>
      <c r="C976" s="260" t="str">
        <f t="shared" si="14"/>
        <v>2036_2002</v>
      </c>
      <c r="D976" s="261">
        <v>4.6180113830939472E-2</v>
      </c>
      <c r="E976" s="261">
        <v>6.5983883680625591E-2</v>
      </c>
      <c r="F976" s="261">
        <v>8.7724536132131894E-2</v>
      </c>
      <c r="G976" s="261">
        <v>9.6369288278160103E-2</v>
      </c>
      <c r="H976" s="261">
        <v>1.7127324237238</v>
      </c>
      <c r="I976" s="261">
        <v>0.47649163935488198</v>
      </c>
      <c r="J976" s="261">
        <v>5.1384126065954001E-2</v>
      </c>
      <c r="K976" s="261">
        <v>3.0563924395028701E-3</v>
      </c>
      <c r="L976" s="261">
        <v>2.0000005732018801E-3</v>
      </c>
      <c r="M976" s="261">
        <v>2.0000005732018801E-3</v>
      </c>
      <c r="N976" s="261">
        <v>1.5750004513964799E-2</v>
      </c>
      <c r="O976" s="261">
        <v>1.5750004513964799E-2</v>
      </c>
      <c r="P976" s="261">
        <v>5.3707488232973999E-2</v>
      </c>
    </row>
    <row r="977" spans="1:16" x14ac:dyDescent="0.25">
      <c r="A977" s="259">
        <v>2036</v>
      </c>
      <c r="B977" s="259">
        <v>2003</v>
      </c>
      <c r="C977" s="260" t="str">
        <f t="shared" si="14"/>
        <v>2036_2003</v>
      </c>
      <c r="D977" s="261">
        <v>4.6428462162941435E-2</v>
      </c>
      <c r="E977" s="261">
        <v>6.596403125371636E-2</v>
      </c>
      <c r="F977" s="261">
        <v>8.84609858004584E-2</v>
      </c>
      <c r="G977" s="261">
        <v>7.8870356650075801E-2</v>
      </c>
      <c r="H977" s="261">
        <v>1.7130753616124299</v>
      </c>
      <c r="I977" s="261">
        <v>0.40305347978031097</v>
      </c>
      <c r="J977" s="261">
        <v>5.18154970855913E-2</v>
      </c>
      <c r="K977" s="261">
        <v>3.0586516399026902E-3</v>
      </c>
      <c r="L977" s="261">
        <v>2.0000005732018801E-3</v>
      </c>
      <c r="M977" s="261">
        <v>2.0000005732018801E-3</v>
      </c>
      <c r="N977" s="261">
        <v>1.5750004513964799E-2</v>
      </c>
      <c r="O977" s="261">
        <v>1.5750004513964799E-2</v>
      </c>
      <c r="P977" s="261">
        <v>5.4158363935938703E-2</v>
      </c>
    </row>
    <row r="978" spans="1:16" x14ac:dyDescent="0.25">
      <c r="A978" s="259">
        <v>2036</v>
      </c>
      <c r="B978" s="259">
        <v>2004</v>
      </c>
      <c r="C978" s="260" t="str">
        <f t="shared" si="14"/>
        <v>2036_2004</v>
      </c>
      <c r="D978" s="261">
        <v>5.3347535745526482E-2</v>
      </c>
      <c r="E978" s="261">
        <v>6.6969273029387683E-2</v>
      </c>
      <c r="F978" s="261">
        <v>8.8534079353794495E-2</v>
      </c>
      <c r="G978" s="261">
        <v>1.8516500542903699E-2</v>
      </c>
      <c r="H978" s="261">
        <v>1.7141653977874201</v>
      </c>
      <c r="I978" s="261">
        <v>9.2956479543659598E-2</v>
      </c>
      <c r="J978" s="261">
        <v>5.1858311200374103E-2</v>
      </c>
      <c r="K978" s="261">
        <v>2.0323516707109401E-4</v>
      </c>
      <c r="L978" s="261">
        <v>2.0000005732018801E-3</v>
      </c>
      <c r="M978" s="261">
        <v>2.0000005732018801E-3</v>
      </c>
      <c r="N978" s="261">
        <v>1.5750004513964799E-2</v>
      </c>
      <c r="O978" s="261">
        <v>1.5750004513964799E-2</v>
      </c>
      <c r="P978" s="261">
        <v>5.4203113915007199E-2</v>
      </c>
    </row>
    <row r="979" spans="1:16" x14ac:dyDescent="0.25">
      <c r="A979" s="259">
        <v>2036</v>
      </c>
      <c r="B979" s="259">
        <v>2005</v>
      </c>
      <c r="C979" s="260" t="str">
        <f t="shared" si="14"/>
        <v>2036_2005</v>
      </c>
      <c r="D979" s="261">
        <v>5.2143318720702179E-2</v>
      </c>
      <c r="E979" s="261">
        <v>6.5299692786414829E-2</v>
      </c>
      <c r="F979" s="261">
        <v>8.8672653048636293E-2</v>
      </c>
      <c r="G979" s="261">
        <v>1.5873637420538898E-2</v>
      </c>
      <c r="H979" s="261">
        <v>1.7116706868992799</v>
      </c>
      <c r="I979" s="261">
        <v>7.8062067601365803E-2</v>
      </c>
      <c r="J979" s="261">
        <v>5.1939479919174102E-2</v>
      </c>
      <c r="K979" s="261">
        <v>2.0199594578798599E-4</v>
      </c>
      <c r="L979" s="261">
        <v>2.0000005732018801E-3</v>
      </c>
      <c r="M979" s="261">
        <v>2.0000005732018801E-3</v>
      </c>
      <c r="N979" s="261">
        <v>1.5750004513964799E-2</v>
      </c>
      <c r="O979" s="261">
        <v>1.5750004513964799E-2</v>
      </c>
      <c r="P979" s="261">
        <v>5.4287952723090498E-2</v>
      </c>
    </row>
    <row r="980" spans="1:16" x14ac:dyDescent="0.25">
      <c r="A980" s="259">
        <v>2036</v>
      </c>
      <c r="B980" s="259">
        <v>2006</v>
      </c>
      <c r="C980" s="260" t="str">
        <f t="shared" si="14"/>
        <v>2036_2006</v>
      </c>
      <c r="D980" s="261">
        <v>5.1017019550408035E-2</v>
      </c>
      <c r="E980" s="261">
        <v>6.28910400346918E-2</v>
      </c>
      <c r="F980" s="261">
        <v>8.8314897773539E-2</v>
      </c>
      <c r="G980" s="261">
        <v>3.6960944607301099E-3</v>
      </c>
      <c r="H980" s="261">
        <v>1.7146701373369</v>
      </c>
      <c r="I980" s="261">
        <v>1.6633935911416799E-2</v>
      </c>
      <c r="J980" s="261">
        <v>5.1729926891402399E-2</v>
      </c>
      <c r="K980" s="261">
        <v>2.0271805395338501E-4</v>
      </c>
      <c r="L980" s="261">
        <v>2.0000005732018801E-3</v>
      </c>
      <c r="M980" s="261">
        <v>2.0000005732018801E-3</v>
      </c>
      <c r="N980" s="261">
        <v>1.5750004513964799E-2</v>
      </c>
      <c r="O980" s="261">
        <v>1.5750004513964799E-2</v>
      </c>
      <c r="P980" s="261">
        <v>5.4068924637280802E-2</v>
      </c>
    </row>
    <row r="981" spans="1:16" x14ac:dyDescent="0.25">
      <c r="A981" s="259">
        <v>2036</v>
      </c>
      <c r="B981" s="259">
        <v>2007</v>
      </c>
      <c r="C981" s="260" t="str">
        <f t="shared" si="14"/>
        <v>2036_2007</v>
      </c>
      <c r="D981" s="261">
        <v>5.0392740388096331E-2</v>
      </c>
      <c r="E981" s="261">
        <v>6.2970959654010311E-2</v>
      </c>
      <c r="F981" s="261">
        <v>1.8289847589165801E-2</v>
      </c>
      <c r="G981" s="261">
        <v>7.69093312868594E-3</v>
      </c>
      <c r="H981" s="261">
        <v>3.6038341202869299E-2</v>
      </c>
      <c r="I981" s="261">
        <v>3.2994828724979802E-2</v>
      </c>
      <c r="J981" s="261">
        <v>6.1295732088415197E-3</v>
      </c>
      <c r="K981" s="261">
        <v>2.0201090058477001E-4</v>
      </c>
      <c r="L981" s="261">
        <v>2.0000005732018801E-3</v>
      </c>
      <c r="M981" s="261">
        <v>2.0000005732018801E-3</v>
      </c>
      <c r="N981" s="261">
        <v>1.5750004513964799E-2</v>
      </c>
      <c r="O981" s="261">
        <v>1.5750004513964799E-2</v>
      </c>
      <c r="P981" s="261">
        <v>6.4067253097670604E-3</v>
      </c>
    </row>
    <row r="982" spans="1:16" x14ac:dyDescent="0.25">
      <c r="A982" s="259">
        <v>2036</v>
      </c>
      <c r="B982" s="259">
        <v>2008</v>
      </c>
      <c r="C982" s="260" t="str">
        <f t="shared" ref="C982:C1045" si="15">CONCATENATE(A982,"_",B982)</f>
        <v>2036_2008</v>
      </c>
      <c r="D982" s="261">
        <v>4.8882676867575026E-2</v>
      </c>
      <c r="E982" s="261">
        <v>6.1130992895689802E-2</v>
      </c>
      <c r="F982" s="261">
        <v>1.8444990444215398E-2</v>
      </c>
      <c r="G982" s="261">
        <v>7.8381812514048393E-3</v>
      </c>
      <c r="H982" s="261">
        <v>3.6174897896094703E-2</v>
      </c>
      <c r="I982" s="261">
        <v>3.2496246242810403E-2</v>
      </c>
      <c r="J982" s="261">
        <v>6.1442613756801101E-3</v>
      </c>
      <c r="K982" s="261">
        <v>2.3049493022018401E-4</v>
      </c>
      <c r="L982" s="261">
        <v>2.0000005732018801E-3</v>
      </c>
      <c r="M982" s="261">
        <v>2.0000005732018801E-3</v>
      </c>
      <c r="N982" s="261">
        <v>1.5750004513964799E-2</v>
      </c>
      <c r="O982" s="261">
        <v>1.5750004513964799E-2</v>
      </c>
      <c r="P982" s="261">
        <v>6.4220776103323099E-3</v>
      </c>
    </row>
    <row r="983" spans="1:16" x14ac:dyDescent="0.25">
      <c r="A983" s="259">
        <v>2036</v>
      </c>
      <c r="B983" s="259">
        <v>2009</v>
      </c>
      <c r="C983" s="260" t="str">
        <f t="shared" si="15"/>
        <v>2036_2009</v>
      </c>
      <c r="D983" s="261">
        <v>4.6493243480593402E-2</v>
      </c>
      <c r="E983" s="261">
        <v>5.7662192873936535E-2</v>
      </c>
      <c r="F983" s="261">
        <v>1.9213764068997601E-2</v>
      </c>
      <c r="G983" s="261">
        <v>8.12955097058061E-3</v>
      </c>
      <c r="H983" s="261">
        <v>3.6416827620616203E-2</v>
      </c>
      <c r="I983" s="261">
        <v>3.1834378720315998E-2</v>
      </c>
      <c r="J983" s="261">
        <v>6.2342484910239103E-3</v>
      </c>
      <c r="K983" s="261">
        <v>2.5861719055284401E-4</v>
      </c>
      <c r="L983" s="261">
        <v>2.0000005732018801E-3</v>
      </c>
      <c r="M983" s="261">
        <v>2.0000005732018801E-3</v>
      </c>
      <c r="N983" s="261">
        <v>1.5750004513964799E-2</v>
      </c>
      <c r="O983" s="261">
        <v>1.5750004513964799E-2</v>
      </c>
      <c r="P983" s="261">
        <v>6.5161335437200502E-3</v>
      </c>
    </row>
    <row r="984" spans="1:16" x14ac:dyDescent="0.25">
      <c r="A984" s="259">
        <v>2036</v>
      </c>
      <c r="B984" s="259">
        <v>2010</v>
      </c>
      <c r="C984" s="260" t="str">
        <f t="shared" si="15"/>
        <v>2036_2010</v>
      </c>
      <c r="D984" s="261">
        <v>4.602192813401372E-2</v>
      </c>
      <c r="E984" s="261">
        <v>5.7003194552880498E-2</v>
      </c>
      <c r="F984" s="261">
        <v>1.9137023380366599E-2</v>
      </c>
      <c r="G984" s="261">
        <v>7.2739099455928803E-3</v>
      </c>
      <c r="H984" s="261">
        <v>3.6388107480074802E-2</v>
      </c>
      <c r="I984" s="261">
        <v>3.1738381871859997E-2</v>
      </c>
      <c r="J984" s="261">
        <v>6.2376313138036996E-3</v>
      </c>
      <c r="K984" s="261">
        <v>3.1406135832245398E-4</v>
      </c>
      <c r="L984" s="261">
        <v>2.0000005732018801E-3</v>
      </c>
      <c r="M984" s="261">
        <v>2.0000005732018801E-3</v>
      </c>
      <c r="N984" s="261">
        <v>1.5750004513964799E-2</v>
      </c>
      <c r="O984" s="261">
        <v>1.5750004513964799E-2</v>
      </c>
      <c r="P984" s="261">
        <v>6.5196693227348801E-3</v>
      </c>
    </row>
    <row r="985" spans="1:16" x14ac:dyDescent="0.25">
      <c r="A985" s="259">
        <v>2036</v>
      </c>
      <c r="B985" s="259">
        <v>2011</v>
      </c>
      <c r="C985" s="260" t="str">
        <f t="shared" si="15"/>
        <v>2036_2011</v>
      </c>
      <c r="D985" s="261">
        <v>4.4407151621967428E-2</v>
      </c>
      <c r="E985" s="261">
        <v>5.5150858391782583E-2</v>
      </c>
      <c r="F985" s="261">
        <v>1.86641259494114E-2</v>
      </c>
      <c r="G985" s="261">
        <v>7.3739041980205302E-3</v>
      </c>
      <c r="H985" s="261">
        <v>3.5926943024868097E-2</v>
      </c>
      <c r="I985" s="261">
        <v>3.1749732220545702E-2</v>
      </c>
      <c r="J985" s="261">
        <v>6.1858381781731099E-3</v>
      </c>
      <c r="K985" s="261">
        <v>4.2591251941869498E-4</v>
      </c>
      <c r="L985" s="261">
        <v>2.0000005732018801E-3</v>
      </c>
      <c r="M985" s="261">
        <v>2.0000005732018801E-3</v>
      </c>
      <c r="N985" s="261">
        <v>1.5750004513964799E-2</v>
      </c>
      <c r="O985" s="261">
        <v>1.5750004513964799E-2</v>
      </c>
      <c r="P985" s="261">
        <v>6.4655343313397198E-3</v>
      </c>
    </row>
    <row r="986" spans="1:16" x14ac:dyDescent="0.25">
      <c r="A986" s="259">
        <v>2036</v>
      </c>
      <c r="B986" s="259">
        <v>2012</v>
      </c>
      <c r="C986" s="260" t="str">
        <f t="shared" si="15"/>
        <v>2036_2012</v>
      </c>
      <c r="D986" s="261">
        <v>4.3112139125192336E-2</v>
      </c>
      <c r="E986" s="261">
        <v>5.3733020029395978E-2</v>
      </c>
      <c r="F986" s="261">
        <v>1.8352831195341101E-2</v>
      </c>
      <c r="G986" s="261">
        <v>6.9065587803659699E-3</v>
      </c>
      <c r="H986" s="261">
        <v>3.54474682061479E-2</v>
      </c>
      <c r="I986" s="261">
        <v>3.2081028450632501E-2</v>
      </c>
      <c r="J986" s="261">
        <v>6.1099563084330002E-3</v>
      </c>
      <c r="K986" s="261">
        <v>6.2194209963138398E-4</v>
      </c>
      <c r="L986" s="261">
        <v>2.0000005732018801E-3</v>
      </c>
      <c r="M986" s="261">
        <v>2.0000005732018801E-3</v>
      </c>
      <c r="N986" s="261">
        <v>1.5750004513964799E-2</v>
      </c>
      <c r="O986" s="261">
        <v>1.5750004513964799E-2</v>
      </c>
      <c r="P986" s="261">
        <v>6.3862214201707802E-3</v>
      </c>
    </row>
    <row r="987" spans="1:16" x14ac:dyDescent="0.25">
      <c r="A987" s="259">
        <v>2036</v>
      </c>
      <c r="B987" s="259">
        <v>2013</v>
      </c>
      <c r="C987" s="260" t="str">
        <f t="shared" si="15"/>
        <v>2036_2013</v>
      </c>
      <c r="D987" s="261">
        <v>4.1968699839427893E-2</v>
      </c>
      <c r="E987" s="261">
        <v>5.1920960562231132E-2</v>
      </c>
      <c r="F987" s="261">
        <v>1.88130807279712E-2</v>
      </c>
      <c r="G987" s="261">
        <v>7.8836516679654106E-3</v>
      </c>
      <c r="H987" s="261">
        <v>3.6101693501636903E-2</v>
      </c>
      <c r="I987" s="261">
        <v>3.0639471532635399E-2</v>
      </c>
      <c r="J987" s="261">
        <v>6.1938420706370897E-3</v>
      </c>
      <c r="K987" s="261">
        <v>9.2855128126085901E-4</v>
      </c>
      <c r="L987" s="261">
        <v>2.0000005732018801E-3</v>
      </c>
      <c r="M987" s="261">
        <v>2.0000005732018801E-3</v>
      </c>
      <c r="N987" s="261">
        <v>1.5750004513964799E-2</v>
      </c>
      <c r="O987" s="261">
        <v>1.5750004513964799E-2</v>
      </c>
      <c r="P987" s="261">
        <v>6.4739001243041801E-3</v>
      </c>
    </row>
    <row r="988" spans="1:16" x14ac:dyDescent="0.25">
      <c r="A988" s="259">
        <v>2036</v>
      </c>
      <c r="B988" s="259">
        <v>2014</v>
      </c>
      <c r="C988" s="260" t="str">
        <f t="shared" si="15"/>
        <v>2036_2014</v>
      </c>
      <c r="D988" s="261">
        <v>4.1559048402058797E-2</v>
      </c>
      <c r="E988" s="261">
        <v>5.1554234031809185E-2</v>
      </c>
      <c r="F988" s="261">
        <v>1.85094396169911E-2</v>
      </c>
      <c r="G988" s="261">
        <v>8.0039758799769593E-3</v>
      </c>
      <c r="H988" s="261">
        <v>3.5679959054185202E-2</v>
      </c>
      <c r="I988" s="261">
        <v>3.02986415536836E-2</v>
      </c>
      <c r="J988" s="261">
        <v>6.1143905919997998E-3</v>
      </c>
      <c r="K988" s="261">
        <v>1.2941376601497299E-3</v>
      </c>
      <c r="L988" s="261">
        <v>2.0000005732018801E-3</v>
      </c>
      <c r="M988" s="261">
        <v>2.0000005732018801E-3</v>
      </c>
      <c r="N988" s="261">
        <v>1.5750004513964799E-2</v>
      </c>
      <c r="O988" s="261">
        <v>1.5750004513964799E-2</v>
      </c>
      <c r="P988" s="261">
        <v>6.3908562023636201E-3</v>
      </c>
    </row>
    <row r="989" spans="1:16" x14ac:dyDescent="0.25">
      <c r="A989" s="259">
        <v>2036</v>
      </c>
      <c r="B989" s="259">
        <v>2015</v>
      </c>
      <c r="C989" s="260" t="str">
        <f t="shared" si="15"/>
        <v>2036_2015</v>
      </c>
      <c r="D989" s="261">
        <v>4.0380195739693148E-2</v>
      </c>
      <c r="E989" s="261">
        <v>5.0328735555750209E-2</v>
      </c>
      <c r="F989" s="261">
        <v>1.8017097198158801E-2</v>
      </c>
      <c r="G989" s="261">
        <v>7.9800798768780296E-3</v>
      </c>
      <c r="H989" s="261">
        <v>3.5114004897806902E-2</v>
      </c>
      <c r="I989" s="261">
        <v>2.95031102447504E-2</v>
      </c>
      <c r="J989" s="261">
        <v>6.01651689084303E-3</v>
      </c>
      <c r="K989" s="261">
        <v>1.6337126566940399E-3</v>
      </c>
      <c r="L989" s="261">
        <v>2.0000005732018801E-3</v>
      </c>
      <c r="M989" s="261">
        <v>2.0000005732018801E-3</v>
      </c>
      <c r="N989" s="261">
        <v>1.5750004513964799E-2</v>
      </c>
      <c r="O989" s="261">
        <v>1.5750004513964799E-2</v>
      </c>
      <c r="P989" s="261">
        <v>6.2885570867486596E-3</v>
      </c>
    </row>
    <row r="990" spans="1:16" x14ac:dyDescent="0.25">
      <c r="A990" s="259">
        <v>2036</v>
      </c>
      <c r="B990" s="259">
        <v>2016</v>
      </c>
      <c r="C990" s="260" t="str">
        <f t="shared" si="15"/>
        <v>2036_2016</v>
      </c>
      <c r="D990" s="261">
        <v>3.8798461251517743E-2</v>
      </c>
      <c r="E990" s="261">
        <v>4.8334439825293278E-2</v>
      </c>
      <c r="F990" s="261">
        <v>1.7974619163982901E-2</v>
      </c>
      <c r="G990" s="261">
        <v>7.7496181990000697E-3</v>
      </c>
      <c r="H990" s="261">
        <v>3.50660665942885E-2</v>
      </c>
      <c r="I990" s="261">
        <v>2.8531424733940599E-2</v>
      </c>
      <c r="J990" s="261">
        <v>5.9772597724141599E-3</v>
      </c>
      <c r="K990" s="261">
        <v>1.8992194484371101E-3</v>
      </c>
      <c r="L990" s="261">
        <v>2.0000005732018801E-3</v>
      </c>
      <c r="M990" s="261">
        <v>2.0000005732018801E-3</v>
      </c>
      <c r="N990" s="261">
        <v>1.5750004513964799E-2</v>
      </c>
      <c r="O990" s="261">
        <v>1.5750004513964799E-2</v>
      </c>
      <c r="P990" s="261">
        <v>6.2475249356253202E-3</v>
      </c>
    </row>
    <row r="991" spans="1:16" x14ac:dyDescent="0.25">
      <c r="A991" s="259">
        <v>2036</v>
      </c>
      <c r="B991" s="259">
        <v>2017</v>
      </c>
      <c r="C991" s="260" t="str">
        <f t="shared" si="15"/>
        <v>2036_2017</v>
      </c>
      <c r="D991" s="261">
        <v>3.759205963979112E-2</v>
      </c>
      <c r="E991" s="261">
        <v>4.6362593964257737E-2</v>
      </c>
      <c r="F991" s="261">
        <v>1.88249615410499E-2</v>
      </c>
      <c r="G991" s="261">
        <v>7.77794566082682E-3</v>
      </c>
      <c r="H991" s="261">
        <v>3.6088871301751299E-2</v>
      </c>
      <c r="I991" s="261">
        <v>2.8418478835682999E-2</v>
      </c>
      <c r="J991" s="261">
        <v>6.06647867201166E-3</v>
      </c>
      <c r="K991" s="261">
        <v>2.06016477531085E-3</v>
      </c>
      <c r="L991" s="261">
        <v>2.0000005732018801E-3</v>
      </c>
      <c r="M991" s="261">
        <v>2.0000005732018801E-3</v>
      </c>
      <c r="N991" s="261">
        <v>1.5750004513964799E-2</v>
      </c>
      <c r="O991" s="261">
        <v>1.5750004513964799E-2</v>
      </c>
      <c r="P991" s="261">
        <v>6.3407779179596203E-3</v>
      </c>
    </row>
    <row r="992" spans="1:16" x14ac:dyDescent="0.25">
      <c r="A992" s="259">
        <v>2036</v>
      </c>
      <c r="B992" s="259">
        <v>2018</v>
      </c>
      <c r="C992" s="260" t="str">
        <f t="shared" si="15"/>
        <v>2036_2018</v>
      </c>
      <c r="D992" s="261">
        <v>3.5948618213608882E-2</v>
      </c>
      <c r="E992" s="261">
        <v>4.4312071226175871E-2</v>
      </c>
      <c r="F992" s="261">
        <v>1.8606225096551101E-2</v>
      </c>
      <c r="G992" s="261">
        <v>7.4172934219733002E-3</v>
      </c>
      <c r="H992" s="261">
        <v>3.5862463913341698E-2</v>
      </c>
      <c r="I992" s="261">
        <v>2.7300865956181902E-2</v>
      </c>
      <c r="J992" s="261">
        <v>5.9900500524510602E-3</v>
      </c>
      <c r="K992" s="261">
        <v>2.1446006783272199E-3</v>
      </c>
      <c r="L992" s="261">
        <v>2.0000005732018801E-3</v>
      </c>
      <c r="M992" s="261">
        <v>2.0000005732018801E-3</v>
      </c>
      <c r="N992" s="261">
        <v>1.5750004513964799E-2</v>
      </c>
      <c r="O992" s="261">
        <v>1.5750004513964799E-2</v>
      </c>
      <c r="P992" s="261">
        <v>6.2608935353694502E-3</v>
      </c>
    </row>
    <row r="993" spans="1:16" x14ac:dyDescent="0.25">
      <c r="A993" s="259">
        <v>2036</v>
      </c>
      <c r="B993" s="259">
        <v>2019</v>
      </c>
      <c r="C993" s="260" t="str">
        <f t="shared" si="15"/>
        <v>2036_2019</v>
      </c>
      <c r="D993" s="261">
        <v>3.4307549440326678E-2</v>
      </c>
      <c r="E993" s="261">
        <v>4.2263948417942288E-2</v>
      </c>
      <c r="F993" s="261">
        <v>1.8364552643206199E-2</v>
      </c>
      <c r="G993" s="261">
        <v>6.6266836343773297E-3</v>
      </c>
      <c r="H993" s="261">
        <v>3.56109103917326E-2</v>
      </c>
      <c r="I993" s="261">
        <v>2.4745254361781401E-2</v>
      </c>
      <c r="J993" s="261">
        <v>5.9028827142091397E-3</v>
      </c>
      <c r="K993" s="261">
        <v>2.0246966175020602E-3</v>
      </c>
      <c r="L993" s="261">
        <v>2.0000005732018801E-3</v>
      </c>
      <c r="M993" s="261">
        <v>2.0000005732018801E-3</v>
      </c>
      <c r="N993" s="261">
        <v>1.5750004513964799E-2</v>
      </c>
      <c r="O993" s="261">
        <v>1.5750004513964799E-2</v>
      </c>
      <c r="P993" s="261">
        <v>6.16978487689157E-3</v>
      </c>
    </row>
    <row r="994" spans="1:16" x14ac:dyDescent="0.25">
      <c r="A994" s="259">
        <v>2036</v>
      </c>
      <c r="B994" s="259">
        <v>2020</v>
      </c>
      <c r="C994" s="260" t="str">
        <f t="shared" si="15"/>
        <v>2036_2020</v>
      </c>
      <c r="D994" s="261">
        <v>3.2664709286882018E-2</v>
      </c>
      <c r="E994" s="261">
        <v>4.0213884691763034E-2</v>
      </c>
      <c r="F994" s="261">
        <v>1.80869216920354E-2</v>
      </c>
      <c r="G994" s="261">
        <v>5.6762934296746203E-3</v>
      </c>
      <c r="H994" s="261">
        <v>3.5322258201469503E-2</v>
      </c>
      <c r="I994" s="261">
        <v>2.2609386660236399E-2</v>
      </c>
      <c r="J994" s="261">
        <v>5.8037796102129403E-3</v>
      </c>
      <c r="K994" s="261">
        <v>1.4516329715806599E-3</v>
      </c>
      <c r="L994" s="261">
        <v>2.0000005732018801E-3</v>
      </c>
      <c r="M994" s="261">
        <v>2.0000005732018801E-3</v>
      </c>
      <c r="N994" s="261">
        <v>1.5750004513964799E-2</v>
      </c>
      <c r="O994" s="261">
        <v>1.5750004513964799E-2</v>
      </c>
      <c r="P994" s="261">
        <v>6.06620077029618E-3</v>
      </c>
    </row>
    <row r="995" spans="1:16" x14ac:dyDescent="0.25">
      <c r="A995" s="259">
        <v>2036</v>
      </c>
      <c r="B995" s="259">
        <v>2021</v>
      </c>
      <c r="C995" s="260" t="str">
        <f t="shared" si="15"/>
        <v>2036_2021</v>
      </c>
      <c r="D995" s="261">
        <v>3.102399890791023E-2</v>
      </c>
      <c r="E995" s="261">
        <v>3.8167429188960579E-2</v>
      </c>
      <c r="F995" s="261">
        <v>7.3721176804207502E-3</v>
      </c>
      <c r="G995" s="261">
        <v>4.9675730575042699E-3</v>
      </c>
      <c r="H995" s="261">
        <v>1.16653158132366E-2</v>
      </c>
      <c r="I995" s="261">
        <v>2.1516466448478901E-2</v>
      </c>
      <c r="J995" s="261">
        <v>9.4897208302357604E-4</v>
      </c>
      <c r="K995" s="261">
        <v>9.0135324157253002E-4</v>
      </c>
      <c r="L995" s="261">
        <v>2.0000005732018801E-3</v>
      </c>
      <c r="M995" s="261">
        <v>2.0000005732018801E-3</v>
      </c>
      <c r="N995" s="261">
        <v>1.5750004513964799E-2</v>
      </c>
      <c r="O995" s="261">
        <v>1.5750004513964799E-2</v>
      </c>
      <c r="P995" s="261">
        <v>9.9188038961664894E-4</v>
      </c>
    </row>
    <row r="996" spans="1:16" x14ac:dyDescent="0.25">
      <c r="A996" s="259">
        <v>2036</v>
      </c>
      <c r="B996" s="259">
        <v>2022</v>
      </c>
      <c r="C996" s="260" t="str">
        <f t="shared" si="15"/>
        <v>2036_2022</v>
      </c>
      <c r="D996" s="261">
        <v>2.9829036902148002E-2</v>
      </c>
      <c r="E996" s="261">
        <v>3.6667879647843862E-2</v>
      </c>
      <c r="F996" s="261">
        <v>7.1887656287174598E-3</v>
      </c>
      <c r="G996" s="261">
        <v>4.1528560867239803E-3</v>
      </c>
      <c r="H996" s="261">
        <v>1.14234612556477E-2</v>
      </c>
      <c r="I996" s="261">
        <v>2.0169054709124001E-2</v>
      </c>
      <c r="J996" s="261">
        <v>9.2885198289141297E-4</v>
      </c>
      <c r="K996" s="261">
        <v>9.0105076608826902E-4</v>
      </c>
      <c r="L996" s="261">
        <v>2.0000005732018801E-3</v>
      </c>
      <c r="M996" s="261">
        <v>2.0000005732018801E-3</v>
      </c>
      <c r="N996" s="261">
        <v>1.5750004513964799E-2</v>
      </c>
      <c r="O996" s="261">
        <v>1.5750004513964799E-2</v>
      </c>
      <c r="P996" s="261">
        <v>9.7085054783813303E-4</v>
      </c>
    </row>
    <row r="997" spans="1:16" x14ac:dyDescent="0.25">
      <c r="A997" s="259">
        <v>2036</v>
      </c>
      <c r="B997" s="259">
        <v>2023</v>
      </c>
      <c r="C997" s="260" t="str">
        <f t="shared" si="15"/>
        <v>2036_2023</v>
      </c>
      <c r="D997" s="261">
        <v>2.863487886236175E-2</v>
      </c>
      <c r="E997" s="261">
        <v>3.516988211107621E-2</v>
      </c>
      <c r="F997" s="261">
        <v>6.9893835984873604E-3</v>
      </c>
      <c r="G997" s="261">
        <v>3.5369462147579402E-3</v>
      </c>
      <c r="H997" s="261">
        <v>1.1159729269876E-2</v>
      </c>
      <c r="I997" s="261">
        <v>1.9980174336075102E-2</v>
      </c>
      <c r="J997" s="261">
        <v>9.0687554761320697E-4</v>
      </c>
      <c r="K997" s="261">
        <v>9.0078968045807805E-4</v>
      </c>
      <c r="L997" s="261">
        <v>2.0000005732018801E-3</v>
      </c>
      <c r="M997" s="261">
        <v>2.0000005732018801E-3</v>
      </c>
      <c r="N997" s="261">
        <v>1.5750004513964799E-2</v>
      </c>
      <c r="O997" s="261">
        <v>1.5750004513964799E-2</v>
      </c>
      <c r="P997" s="261">
        <v>9.4788043567563404E-4</v>
      </c>
    </row>
    <row r="998" spans="1:16" x14ac:dyDescent="0.25">
      <c r="A998" s="259">
        <v>2036</v>
      </c>
      <c r="B998" s="259">
        <v>2024</v>
      </c>
      <c r="C998" s="260" t="str">
        <f t="shared" si="15"/>
        <v>2036_2024</v>
      </c>
      <c r="D998" s="261">
        <v>2.7440658886415715E-2</v>
      </c>
      <c r="E998" s="261">
        <v>3.3672775169563719E-2</v>
      </c>
      <c r="F998" s="261">
        <v>6.7734985347344904E-3</v>
      </c>
      <c r="G998" s="261">
        <v>2.9946757246393199E-3</v>
      </c>
      <c r="H998" s="261">
        <v>1.08735822434001E-2</v>
      </c>
      <c r="I998" s="261">
        <v>2.03684177512501E-2</v>
      </c>
      <c r="J998" s="261">
        <v>8.8300862171266899E-4</v>
      </c>
      <c r="K998" s="261">
        <v>9.00520865857092E-4</v>
      </c>
      <c r="L998" s="261">
        <v>2.0000005732018801E-3</v>
      </c>
      <c r="M998" s="261">
        <v>2.0000005732018801E-3</v>
      </c>
      <c r="N998" s="261">
        <v>1.5750004513964799E-2</v>
      </c>
      <c r="O998" s="261">
        <v>1.5750004513964799E-2</v>
      </c>
      <c r="P998" s="261">
        <v>9.2293435329378901E-4</v>
      </c>
    </row>
    <row r="999" spans="1:16" x14ac:dyDescent="0.25">
      <c r="A999" s="259">
        <v>2036</v>
      </c>
      <c r="B999" s="259">
        <v>2025</v>
      </c>
      <c r="C999" s="260" t="str">
        <f t="shared" si="15"/>
        <v>2036_2025</v>
      </c>
      <c r="D999" s="261">
        <v>2.6247188702421178E-2</v>
      </c>
      <c r="E999" s="261">
        <v>3.217773561141906E-2</v>
      </c>
      <c r="F999" s="261">
        <v>6.5422477720164804E-3</v>
      </c>
      <c r="G999" s="261">
        <v>2.6707602121131902E-3</v>
      </c>
      <c r="H999" s="261">
        <v>1.0565998787190899E-2</v>
      </c>
      <c r="I999" s="261">
        <v>2.1535509892571102E-2</v>
      </c>
      <c r="J999" s="261">
        <v>8.57309768953068E-4</v>
      </c>
      <c r="K999" s="261">
        <v>9.0032341763511396E-4</v>
      </c>
      <c r="L999" s="261">
        <v>2.0000005732018801E-3</v>
      </c>
      <c r="M999" s="261">
        <v>2.0000005732018801E-3</v>
      </c>
      <c r="N999" s="261">
        <v>1.5750004513964799E-2</v>
      </c>
      <c r="O999" s="261">
        <v>1.5750004513964799E-2</v>
      </c>
      <c r="P999" s="261">
        <v>8.9607351244936804E-4</v>
      </c>
    </row>
    <row r="1000" spans="1:16" x14ac:dyDescent="0.25">
      <c r="A1000" s="259">
        <v>2036</v>
      </c>
      <c r="B1000" s="259">
        <v>2026</v>
      </c>
      <c r="C1000" s="260" t="str">
        <f t="shared" si="15"/>
        <v>2036_2026</v>
      </c>
      <c r="D1000" s="261">
        <v>2.6246773637230648E-2</v>
      </c>
      <c r="E1000" s="261">
        <v>3.2152098089645434E-2</v>
      </c>
      <c r="F1000" s="261">
        <v>6.2952926888943401E-3</v>
      </c>
      <c r="G1000" s="261">
        <v>2.6298299998570099E-3</v>
      </c>
      <c r="H1000" s="261">
        <v>1.0236509443983801E-2</v>
      </c>
      <c r="I1000" s="261">
        <v>2.0582627899485201E-2</v>
      </c>
      <c r="J1000" s="261">
        <v>8.2974052837998704E-4</v>
      </c>
      <c r="K1000" s="261">
        <v>7.6842531083439402E-4</v>
      </c>
      <c r="L1000" s="261">
        <v>2.0000005732018801E-3</v>
      </c>
      <c r="M1000" s="261">
        <v>2.0000005732018801E-3</v>
      </c>
      <c r="N1000" s="261">
        <v>1.5750004513964799E-2</v>
      </c>
      <c r="O1000" s="261">
        <v>1.5750004513964799E-2</v>
      </c>
      <c r="P1000" s="261">
        <v>8.6725771315426597E-4</v>
      </c>
    </row>
    <row r="1001" spans="1:16" x14ac:dyDescent="0.25">
      <c r="A1001" s="259">
        <v>2036</v>
      </c>
      <c r="B1001" s="259">
        <v>2027</v>
      </c>
      <c r="C1001" s="260" t="str">
        <f t="shared" si="15"/>
        <v>2036_2027</v>
      </c>
      <c r="D1001" s="261">
        <v>2.6249015930859557E-2</v>
      </c>
      <c r="E1001" s="261">
        <v>3.2128402369157497E-2</v>
      </c>
      <c r="F1001" s="261">
        <v>6.03448485266857E-3</v>
      </c>
      <c r="G1001" s="261">
        <v>2.5862182431551201E-3</v>
      </c>
      <c r="H1001" s="261">
        <v>9.8870124839721893E-3</v>
      </c>
      <c r="I1001" s="261">
        <v>1.9618846174779499E-2</v>
      </c>
      <c r="J1001" s="261">
        <v>8.00416086831154E-4</v>
      </c>
      <c r="K1001" s="261">
        <v>6.1477765104266298E-4</v>
      </c>
      <c r="L1001" s="261">
        <v>2.0000005732018801E-3</v>
      </c>
      <c r="M1001" s="261">
        <v>2.0000005732018801E-3</v>
      </c>
      <c r="N1001" s="261">
        <v>1.5750004513964799E-2</v>
      </c>
      <c r="O1001" s="261">
        <v>1.5750004513964799E-2</v>
      </c>
      <c r="P1001" s="261">
        <v>8.3660735048387701E-4</v>
      </c>
    </row>
    <row r="1002" spans="1:16" x14ac:dyDescent="0.25">
      <c r="A1002" s="259">
        <v>2036</v>
      </c>
      <c r="B1002" s="259">
        <v>2028</v>
      </c>
      <c r="C1002" s="260" t="str">
        <f t="shared" si="15"/>
        <v>2036_2028</v>
      </c>
      <c r="D1002" s="261">
        <v>2.6247056147602199E-2</v>
      </c>
      <c r="E1002" s="261">
        <v>3.2102673507740632E-2</v>
      </c>
      <c r="F1002" s="261">
        <v>5.7535714680900301E-3</v>
      </c>
      <c r="G1002" s="261">
        <v>2.5386152654465598E-3</v>
      </c>
      <c r="H1002" s="261">
        <v>9.5120731668826008E-3</v>
      </c>
      <c r="I1002" s="261">
        <v>1.8650515744424001E-2</v>
      </c>
      <c r="J1002" s="261">
        <v>7.6904504018023196E-4</v>
      </c>
      <c r="K1002" s="261">
        <v>4.8290180471133201E-4</v>
      </c>
      <c r="L1002" s="261">
        <v>2.0000005732018801E-3</v>
      </c>
      <c r="M1002" s="261">
        <v>2.0000005732018801E-3</v>
      </c>
      <c r="N1002" s="261">
        <v>1.5750004513964799E-2</v>
      </c>
      <c r="O1002" s="261">
        <v>1.5750004513964799E-2</v>
      </c>
      <c r="P1002" s="261">
        <v>8.0381784431035705E-4</v>
      </c>
    </row>
    <row r="1003" spans="1:16" x14ac:dyDescent="0.25">
      <c r="A1003" s="259">
        <v>2036</v>
      </c>
      <c r="B1003" s="259">
        <v>2029</v>
      </c>
      <c r="C1003" s="260" t="str">
        <f t="shared" si="15"/>
        <v>2036_2029</v>
      </c>
      <c r="D1003" s="261">
        <v>2.6247491158507951E-2</v>
      </c>
      <c r="E1003" s="261">
        <v>3.2086027535830952E-2</v>
      </c>
      <c r="F1003" s="261">
        <v>5.4580941174871703E-3</v>
      </c>
      <c r="G1003" s="261">
        <v>2.4887774738368501E-3</v>
      </c>
      <c r="H1003" s="261">
        <v>9.1165222823742006E-3</v>
      </c>
      <c r="I1003" s="261">
        <v>1.7689671068222501E-2</v>
      </c>
      <c r="J1003" s="261">
        <v>7.3588672062011398E-4</v>
      </c>
      <c r="K1003" s="261">
        <v>4.8286096180181202E-4</v>
      </c>
      <c r="L1003" s="261">
        <v>2.0000005732018801E-3</v>
      </c>
      <c r="M1003" s="261">
        <v>2.0000005732018801E-3</v>
      </c>
      <c r="N1003" s="261">
        <v>1.5750004513964799E-2</v>
      </c>
      <c r="O1003" s="261">
        <v>1.5750004513964799E-2</v>
      </c>
      <c r="P1003" s="261">
        <v>7.6916025267759604E-4</v>
      </c>
    </row>
    <row r="1004" spans="1:16" x14ac:dyDescent="0.25">
      <c r="A1004" s="259">
        <v>2036</v>
      </c>
      <c r="B1004" s="259">
        <v>2030</v>
      </c>
      <c r="C1004" s="260" t="str">
        <f t="shared" si="15"/>
        <v>2036_2030</v>
      </c>
      <c r="D1004" s="261">
        <v>2.6249391157429993E-2</v>
      </c>
      <c r="E1004" s="261">
        <v>3.2071202800892401E-2</v>
      </c>
      <c r="F1004" s="261">
        <v>5.1483269491519297E-3</v>
      </c>
      <c r="G1004" s="261">
        <v>2.4359026744490901E-3</v>
      </c>
      <c r="H1004" s="261">
        <v>8.7005378606088094E-3</v>
      </c>
      <c r="I1004" s="261">
        <v>1.6737931980936701E-2</v>
      </c>
      <c r="J1004" s="261">
        <v>7.0094522302718701E-4</v>
      </c>
      <c r="K1004" s="261">
        <v>4.8291745115437598E-4</v>
      </c>
      <c r="L1004" s="261">
        <v>2.0000005732018801E-3</v>
      </c>
      <c r="M1004" s="261">
        <v>2.0000005732018801E-3</v>
      </c>
      <c r="N1004" s="261">
        <v>1.5750004513964799E-2</v>
      </c>
      <c r="O1004" s="261">
        <v>1.5750004513964799E-2</v>
      </c>
      <c r="P1004" s="261">
        <v>7.3263885561411501E-4</v>
      </c>
    </row>
    <row r="1005" spans="1:16" x14ac:dyDescent="0.25">
      <c r="A1005" s="259">
        <v>2036</v>
      </c>
      <c r="B1005" s="259">
        <v>2031</v>
      </c>
      <c r="C1005" s="260" t="str">
        <f t="shared" si="15"/>
        <v>2036_2031</v>
      </c>
      <c r="D1005" s="261">
        <v>2.6253900106879637E-2</v>
      </c>
      <c r="E1005" s="261">
        <v>3.2058564707204008E-2</v>
      </c>
      <c r="F1005" s="261">
        <v>4.8239777128379104E-3</v>
      </c>
      <c r="G1005" s="261">
        <v>2.37988785219267E-3</v>
      </c>
      <c r="H1005" s="261">
        <v>8.2639818748447003E-3</v>
      </c>
      <c r="I1005" s="261">
        <v>1.5801091918884999E-2</v>
      </c>
      <c r="J1005" s="261">
        <v>6.6421595557121299E-4</v>
      </c>
      <c r="K1005" s="261">
        <v>4.8309571368881698E-4</v>
      </c>
      <c r="L1005" s="261">
        <v>2.0000005732018801E-3</v>
      </c>
      <c r="M1005" s="261">
        <v>2.0000005732018801E-3</v>
      </c>
      <c r="N1005" s="261">
        <v>1.5750004513964799E-2</v>
      </c>
      <c r="O1005" s="261">
        <v>1.5750004513964799E-2</v>
      </c>
      <c r="P1005" s="261">
        <v>6.9424885366749299E-4</v>
      </c>
    </row>
    <row r="1006" spans="1:16" x14ac:dyDescent="0.25">
      <c r="A1006" s="259">
        <v>2036</v>
      </c>
      <c r="B1006" s="259">
        <v>2032</v>
      </c>
      <c r="C1006" s="260" t="str">
        <f t="shared" si="15"/>
        <v>2036_2032</v>
      </c>
      <c r="D1006" s="261">
        <v>2.6259176472835471E-2</v>
      </c>
      <c r="E1006" s="261">
        <v>3.2047434692019136E-2</v>
      </c>
      <c r="F1006" s="261">
        <v>4.4837237900791299E-3</v>
      </c>
      <c r="G1006" s="261">
        <v>2.3203730297546498E-3</v>
      </c>
      <c r="H1006" s="261">
        <v>7.8055222423582E-3</v>
      </c>
      <c r="I1006" s="261">
        <v>1.4884381275784999E-2</v>
      </c>
      <c r="J1006" s="261">
        <v>6.2561774668464703E-4</v>
      </c>
      <c r="K1006" s="261">
        <v>4.83326646180373E-4</v>
      </c>
      <c r="L1006" s="261">
        <v>2.0000005732018801E-3</v>
      </c>
      <c r="M1006" s="261">
        <v>2.0000005732018801E-3</v>
      </c>
      <c r="N1006" s="261">
        <v>1.5750004513964799E-2</v>
      </c>
      <c r="O1006" s="261">
        <v>1.5750004513964799E-2</v>
      </c>
      <c r="P1006" s="261">
        <v>6.53905405052092E-4</v>
      </c>
    </row>
    <row r="1007" spans="1:16" x14ac:dyDescent="0.25">
      <c r="A1007" s="259">
        <v>2036</v>
      </c>
      <c r="B1007" s="259">
        <v>2033</v>
      </c>
      <c r="C1007" s="260" t="str">
        <f t="shared" si="15"/>
        <v>2036_2033</v>
      </c>
      <c r="D1007" s="261">
        <v>2.6269723157624533E-2</v>
      </c>
      <c r="E1007" s="261">
        <v>3.2041187436321401E-2</v>
      </c>
      <c r="F1007" s="261">
        <v>4.1312136045817804E-3</v>
      </c>
      <c r="G1007" s="261">
        <v>2.2582467014392602E-3</v>
      </c>
      <c r="H1007" s="261">
        <v>7.3286965889117501E-3</v>
      </c>
      <c r="I1007" s="261">
        <v>1.399240866537E-2</v>
      </c>
      <c r="J1007" s="261">
        <v>5.8534242313522996E-4</v>
      </c>
      <c r="K1007" s="261">
        <v>4.8384876058131401E-4</v>
      </c>
      <c r="L1007" s="261">
        <v>2.0000005732018801E-3</v>
      </c>
      <c r="M1007" s="261">
        <v>2.0000005732018801E-3</v>
      </c>
      <c r="N1007" s="261">
        <v>1.5750004513964799E-2</v>
      </c>
      <c r="O1007" s="261">
        <v>1.5750004513964799E-2</v>
      </c>
      <c r="P1007" s="261">
        <v>6.1180901009087198E-4</v>
      </c>
    </row>
    <row r="1008" spans="1:16" x14ac:dyDescent="0.25">
      <c r="A1008" s="259">
        <v>2036</v>
      </c>
      <c r="B1008" s="259">
        <v>2034</v>
      </c>
      <c r="C1008" s="260" t="str">
        <f t="shared" si="15"/>
        <v>2036_2034</v>
      </c>
      <c r="D1008" s="261">
        <v>2.6289095068103591E-2</v>
      </c>
      <c r="E1008" s="261">
        <v>3.2042025209257356E-2</v>
      </c>
      <c r="F1008" s="261">
        <v>3.7671112892032101E-3</v>
      </c>
      <c r="G1008" s="261">
        <v>2.19383368605439E-3</v>
      </c>
      <c r="H1008" s="261">
        <v>6.8344905334444097E-3</v>
      </c>
      <c r="I1008" s="261">
        <v>1.31293635406909E-2</v>
      </c>
      <c r="J1008" s="261">
        <v>5.4343885973671599E-4</v>
      </c>
      <c r="K1008" s="261">
        <v>4.8481410270966301E-4</v>
      </c>
      <c r="L1008" s="261">
        <v>2.0000005732018801E-3</v>
      </c>
      <c r="M1008" s="261">
        <v>2.0000005732018801E-3</v>
      </c>
      <c r="N1008" s="261">
        <v>1.5750004513964799E-2</v>
      </c>
      <c r="O1008" s="261">
        <v>1.5750004513964799E-2</v>
      </c>
      <c r="P1008" s="261">
        <v>5.6801075349978501E-4</v>
      </c>
    </row>
    <row r="1009" spans="1:16" x14ac:dyDescent="0.25">
      <c r="A1009" s="259">
        <v>2036</v>
      </c>
      <c r="B1009" s="259">
        <v>2035</v>
      </c>
      <c r="C1009" s="260" t="str">
        <f t="shared" si="15"/>
        <v>2036_2035</v>
      </c>
      <c r="D1009" s="261">
        <v>2.6304460963627957E-2</v>
      </c>
      <c r="E1009" s="261">
        <v>3.2039747809994322E-2</v>
      </c>
      <c r="F1009" s="261">
        <v>3.37999385735566E-3</v>
      </c>
      <c r="G1009" s="261">
        <v>2.1239901286050598E-3</v>
      </c>
      <c r="H1009" s="261">
        <v>6.3127707415937401E-3</v>
      </c>
      <c r="I1009" s="261">
        <v>1.22984729009718E-2</v>
      </c>
      <c r="J1009" s="261">
        <v>4.99380467919125E-4</v>
      </c>
      <c r="K1009" s="261">
        <v>4.8556509789327002E-4</v>
      </c>
      <c r="L1009" s="261">
        <v>2.0000005732018801E-3</v>
      </c>
      <c r="M1009" s="261">
        <v>2.0000005732018801E-3</v>
      </c>
      <c r="N1009" s="261">
        <v>1.5750004513964799E-2</v>
      </c>
      <c r="O1009" s="261">
        <v>1.5750004513964799E-2</v>
      </c>
      <c r="P1009" s="261">
        <v>5.2196023671042104E-4</v>
      </c>
    </row>
    <row r="1010" spans="1:16" x14ac:dyDescent="0.25">
      <c r="A1010" s="259">
        <v>2036</v>
      </c>
      <c r="B1010" s="259">
        <v>2036</v>
      </c>
      <c r="C1010" s="260" t="str">
        <f t="shared" si="15"/>
        <v>2036_2036</v>
      </c>
      <c r="D1010" s="261">
        <v>2.6354231567334258E-2</v>
      </c>
      <c r="E1010" s="261">
        <v>3.2058833775032096E-2</v>
      </c>
      <c r="F1010" s="261">
        <v>2.9909936227950902E-3</v>
      </c>
      <c r="G1010" s="261">
        <v>2.0552483486022699E-3</v>
      </c>
      <c r="H1010" s="261">
        <v>5.7847480213422502E-3</v>
      </c>
      <c r="I1010" s="261">
        <v>1.1503016727921001E-2</v>
      </c>
      <c r="J1010" s="261">
        <v>4.5429148229420902E-4</v>
      </c>
      <c r="K1010" s="261">
        <v>4.8789663046948801E-4</v>
      </c>
      <c r="L1010" s="261">
        <v>2.0000005732018801E-3</v>
      </c>
      <c r="M1010" s="261">
        <v>2.0000005732018801E-3</v>
      </c>
      <c r="N1010" s="261">
        <v>1.5750004513964799E-2</v>
      </c>
      <c r="O1010" s="261">
        <v>1.5750004513964799E-2</v>
      </c>
      <c r="P1010" s="261">
        <v>4.7483252723495601E-4</v>
      </c>
    </row>
    <row r="1011" spans="1:16" x14ac:dyDescent="0.25">
      <c r="A1011" s="259">
        <v>2037</v>
      </c>
      <c r="B1011" s="259">
        <v>1993</v>
      </c>
      <c r="C1011" s="260" t="str">
        <f t="shared" si="15"/>
        <v>2037_1993</v>
      </c>
      <c r="D1011" s="261">
        <v>4.6845145369806877E-2</v>
      </c>
      <c r="E1011" s="261">
        <v>6.1384544239266148E-2</v>
      </c>
      <c r="F1011" s="261">
        <v>8.9546697239536899E-2</v>
      </c>
      <c r="G1011" s="261">
        <v>0.54300190643192303</v>
      </c>
      <c r="H1011" s="261">
        <v>1.7168495214453301</v>
      </c>
      <c r="I1011" s="261">
        <v>1.95435555906236</v>
      </c>
      <c r="J1011" s="261">
        <v>5.2451446113270697E-2</v>
      </c>
      <c r="K1011" s="261">
        <v>1.0544795421551199E-2</v>
      </c>
      <c r="L1011" s="261">
        <v>2.0000005732018801E-3</v>
      </c>
      <c r="M1011" s="261">
        <v>2.0000005732018801E-3</v>
      </c>
      <c r="N1011" s="261">
        <v>1.5750004513964799E-2</v>
      </c>
      <c r="O1011" s="261">
        <v>1.5750004513964799E-2</v>
      </c>
      <c r="P1011" s="261">
        <v>5.4823067756667801E-2</v>
      </c>
    </row>
    <row r="1012" spans="1:16" x14ac:dyDescent="0.25">
      <c r="A1012" s="259">
        <v>2037</v>
      </c>
      <c r="B1012" s="259">
        <v>1994</v>
      </c>
      <c r="C1012" s="260" t="str">
        <f t="shared" si="15"/>
        <v>2037_1994</v>
      </c>
      <c r="D1012" s="261">
        <v>4.642888230115156E-2</v>
      </c>
      <c r="E1012" s="261">
        <v>6.1329145145061971E-2</v>
      </c>
      <c r="F1012" s="261">
        <v>8.8321168977892897E-2</v>
      </c>
      <c r="G1012" s="261">
        <v>0.54294880096237796</v>
      </c>
      <c r="H1012" s="261">
        <v>1.71702076399774</v>
      </c>
      <c r="I1012" s="261">
        <v>1.94548466447539</v>
      </c>
      <c r="J1012" s="261">
        <v>5.1733600212109598E-2</v>
      </c>
      <c r="K1012" s="261">
        <v>1.0535382911438801E-2</v>
      </c>
      <c r="L1012" s="261">
        <v>2.0000005732018801E-3</v>
      </c>
      <c r="M1012" s="261">
        <v>2.0000005732018801E-3</v>
      </c>
      <c r="N1012" s="261">
        <v>1.5750004513964799E-2</v>
      </c>
      <c r="O1012" s="261">
        <v>1.5750004513964799E-2</v>
      </c>
      <c r="P1012" s="261">
        <v>5.4072764049250301E-2</v>
      </c>
    </row>
    <row r="1013" spans="1:16" x14ac:dyDescent="0.25">
      <c r="A1013" s="259">
        <v>2037</v>
      </c>
      <c r="B1013" s="259">
        <v>1995</v>
      </c>
      <c r="C1013" s="260" t="str">
        <f t="shared" si="15"/>
        <v>2037_1995</v>
      </c>
      <c r="D1013" s="261">
        <v>4.6659483673850227E-2</v>
      </c>
      <c r="E1013" s="261">
        <v>6.0582660858900267E-2</v>
      </c>
      <c r="F1013" s="261">
        <v>8.9002179106012103E-2</v>
      </c>
      <c r="G1013" s="261">
        <v>0.44727908112204001</v>
      </c>
      <c r="H1013" s="261">
        <v>1.71099667133449</v>
      </c>
      <c r="I1013" s="261">
        <v>1.6737655217116101</v>
      </c>
      <c r="J1013" s="261">
        <v>5.2132497850311599E-2</v>
      </c>
      <c r="K1013" s="261">
        <v>1.05334074892079E-2</v>
      </c>
      <c r="L1013" s="261">
        <v>2.0000005732018801E-3</v>
      </c>
      <c r="M1013" s="261">
        <v>2.0000005732018801E-3</v>
      </c>
      <c r="N1013" s="261">
        <v>1.5750004513964799E-2</v>
      </c>
      <c r="O1013" s="261">
        <v>1.5750004513964799E-2</v>
      </c>
      <c r="P1013" s="261">
        <v>5.4489698068569702E-2</v>
      </c>
    </row>
    <row r="1014" spans="1:16" x14ac:dyDescent="0.25">
      <c r="A1014" s="259">
        <v>2037</v>
      </c>
      <c r="B1014" s="259">
        <v>1996</v>
      </c>
      <c r="C1014" s="260" t="str">
        <f t="shared" si="15"/>
        <v>2037_1996</v>
      </c>
      <c r="D1014" s="261">
        <v>4.6273191940472323E-2</v>
      </c>
      <c r="E1014" s="261">
        <v>5.9568066675964156E-2</v>
      </c>
      <c r="F1014" s="261">
        <v>8.79071189106891E-2</v>
      </c>
      <c r="G1014" s="261">
        <v>0.17812556552949901</v>
      </c>
      <c r="H1014" s="261">
        <v>1.7179793290052501</v>
      </c>
      <c r="I1014" s="261">
        <v>1.2188305622158999</v>
      </c>
      <c r="J1014" s="261">
        <v>5.14910728441818E-2</v>
      </c>
      <c r="K1014" s="261">
        <v>3.0040971387634099E-3</v>
      </c>
      <c r="L1014" s="261">
        <v>2.0000005732018801E-3</v>
      </c>
      <c r="M1014" s="261">
        <v>2.0000005732018801E-3</v>
      </c>
      <c r="N1014" s="261">
        <v>1.5750004513964799E-2</v>
      </c>
      <c r="O1014" s="261">
        <v>1.5750004513964799E-2</v>
      </c>
      <c r="P1014" s="261">
        <v>5.3819270669943998E-2</v>
      </c>
    </row>
    <row r="1015" spans="1:16" x14ac:dyDescent="0.25">
      <c r="A1015" s="259">
        <v>2037</v>
      </c>
      <c r="B1015" s="259">
        <v>1997</v>
      </c>
      <c r="C1015" s="260" t="str">
        <f t="shared" si="15"/>
        <v>2037_1997</v>
      </c>
      <c r="D1015" s="261">
        <v>4.6570099232889677E-2</v>
      </c>
      <c r="E1015" s="261">
        <v>5.9535438419700534E-2</v>
      </c>
      <c r="F1015" s="261">
        <v>8.8876039503806403E-2</v>
      </c>
      <c r="G1015" s="261">
        <v>0.17777360359331901</v>
      </c>
      <c r="H1015" s="261">
        <v>1.71119611169625</v>
      </c>
      <c r="I1015" s="261">
        <v>1.2188899953057699</v>
      </c>
      <c r="J1015" s="261">
        <v>5.2058612327430198E-2</v>
      </c>
      <c r="K1015" s="261">
        <v>3.0080027166808302E-3</v>
      </c>
      <c r="L1015" s="261">
        <v>2.0000005732018801E-3</v>
      </c>
      <c r="M1015" s="261">
        <v>2.0000005732018801E-3</v>
      </c>
      <c r="N1015" s="261">
        <v>1.5750004513964799E-2</v>
      </c>
      <c r="O1015" s="261">
        <v>1.5750004513964799E-2</v>
      </c>
      <c r="P1015" s="261">
        <v>5.4412471770205702E-2</v>
      </c>
    </row>
    <row r="1016" spans="1:16" x14ac:dyDescent="0.25">
      <c r="A1016" s="259">
        <v>2037</v>
      </c>
      <c r="B1016" s="259">
        <v>1998</v>
      </c>
      <c r="C1016" s="260" t="str">
        <f t="shared" si="15"/>
        <v>2037_1998</v>
      </c>
      <c r="D1016" s="261">
        <v>4.6062585705616235E-2</v>
      </c>
      <c r="E1016" s="261">
        <v>5.9456435575254651E-2</v>
      </c>
      <c r="F1016" s="261">
        <v>8.7716188065131304E-2</v>
      </c>
      <c r="G1016" s="261">
        <v>0.15551752295187099</v>
      </c>
      <c r="H1016" s="261">
        <v>1.7185563657173</v>
      </c>
      <c r="I1016" s="261">
        <v>1.0221770080616699</v>
      </c>
      <c r="J1016" s="261">
        <v>5.1379236235285501E-2</v>
      </c>
      <c r="K1016" s="261">
        <v>3.0192864837742398E-3</v>
      </c>
      <c r="L1016" s="261">
        <v>2.0000005732018801E-3</v>
      </c>
      <c r="M1016" s="261">
        <v>2.0000005732018801E-3</v>
      </c>
      <c r="N1016" s="261">
        <v>1.5750004513964799E-2</v>
      </c>
      <c r="O1016" s="261">
        <v>1.5750004513964799E-2</v>
      </c>
      <c r="P1016" s="261">
        <v>5.3702377305860902E-2</v>
      </c>
    </row>
    <row r="1017" spans="1:16" x14ac:dyDescent="0.25">
      <c r="A1017" s="259">
        <v>2037</v>
      </c>
      <c r="B1017" s="259">
        <v>1999</v>
      </c>
      <c r="C1017" s="260" t="str">
        <f t="shared" si="15"/>
        <v>2037_1999</v>
      </c>
      <c r="D1017" s="261">
        <v>4.6822653644634026E-2</v>
      </c>
      <c r="E1017" s="261">
        <v>5.9355563915291489E-2</v>
      </c>
      <c r="F1017" s="261">
        <v>8.9879630245727496E-2</v>
      </c>
      <c r="G1017" s="261">
        <v>0.13694618018680399</v>
      </c>
      <c r="H1017" s="261">
        <v>1.7041922437700201</v>
      </c>
      <c r="I1017" s="261">
        <v>0.84103943331819297</v>
      </c>
      <c r="J1017" s="261">
        <v>5.2646459644443401E-2</v>
      </c>
      <c r="K1017" s="261">
        <v>3.0352236988803001E-3</v>
      </c>
      <c r="L1017" s="261">
        <v>2.0000005732018801E-3</v>
      </c>
      <c r="M1017" s="261">
        <v>2.0000005732018801E-3</v>
      </c>
      <c r="N1017" s="261">
        <v>1.5750004513964799E-2</v>
      </c>
      <c r="O1017" s="261">
        <v>1.5750004513964799E-2</v>
      </c>
      <c r="P1017" s="261">
        <v>5.5026898934360399E-2</v>
      </c>
    </row>
    <row r="1018" spans="1:16" x14ac:dyDescent="0.25">
      <c r="A1018" s="259">
        <v>2037</v>
      </c>
      <c r="B1018" s="259">
        <v>2000</v>
      </c>
      <c r="C1018" s="260" t="str">
        <f t="shared" si="15"/>
        <v>2037_2000</v>
      </c>
      <c r="D1018" s="261">
        <v>4.6246515814124804E-2</v>
      </c>
      <c r="E1018" s="261">
        <v>6.6195313588421539E-2</v>
      </c>
      <c r="F1018" s="261">
        <v>8.8085871903330601E-2</v>
      </c>
      <c r="G1018" s="261">
        <v>0.118232780157088</v>
      </c>
      <c r="H1018" s="261">
        <v>1.7136597454826701</v>
      </c>
      <c r="I1018" s="261">
        <v>0.662010227596314</v>
      </c>
      <c r="J1018" s="261">
        <v>5.1595776348053603E-2</v>
      </c>
      <c r="K1018" s="261">
        <v>3.04559706957361E-3</v>
      </c>
      <c r="L1018" s="261">
        <v>2.0000005732018801E-3</v>
      </c>
      <c r="M1018" s="261">
        <v>2.0000005732018801E-3</v>
      </c>
      <c r="N1018" s="261">
        <v>1.5750004513964799E-2</v>
      </c>
      <c r="O1018" s="261">
        <v>1.5750004513964799E-2</v>
      </c>
      <c r="P1018" s="261">
        <v>5.3928708401645903E-2</v>
      </c>
    </row>
    <row r="1019" spans="1:16" x14ac:dyDescent="0.25">
      <c r="A1019" s="259">
        <v>2037</v>
      </c>
      <c r="B1019" s="259">
        <v>2001</v>
      </c>
      <c r="C1019" s="260" t="str">
        <f t="shared" si="15"/>
        <v>2037_2001</v>
      </c>
      <c r="D1019" s="261">
        <v>4.6439433846469341E-2</v>
      </c>
      <c r="E1019" s="261">
        <v>6.6115725504326706E-2</v>
      </c>
      <c r="F1019" s="261">
        <v>8.8635130317339203E-2</v>
      </c>
      <c r="G1019" s="261">
        <v>9.9218361892447496E-2</v>
      </c>
      <c r="H1019" s="261">
        <v>1.71514290479969</v>
      </c>
      <c r="I1019" s="261">
        <v>0.48921559213167698</v>
      </c>
      <c r="J1019" s="261">
        <v>5.1917501202154701E-2</v>
      </c>
      <c r="K1019" s="261">
        <v>3.0532818826055101E-3</v>
      </c>
      <c r="L1019" s="261">
        <v>2.0000005732018801E-3</v>
      </c>
      <c r="M1019" s="261">
        <v>2.0000005732018801E-3</v>
      </c>
      <c r="N1019" s="261">
        <v>1.5750004513964799E-2</v>
      </c>
      <c r="O1019" s="261">
        <v>1.5750004513964799E-2</v>
      </c>
      <c r="P1019" s="261">
        <v>5.4264980226016599E-2</v>
      </c>
    </row>
    <row r="1020" spans="1:16" x14ac:dyDescent="0.25">
      <c r="A1020" s="259">
        <v>2037</v>
      </c>
      <c r="B1020" s="259">
        <v>2002</v>
      </c>
      <c r="C1020" s="260" t="str">
        <f t="shared" si="15"/>
        <v>2037_2002</v>
      </c>
      <c r="D1020" s="261">
        <v>4.6183223411630663E-2</v>
      </c>
      <c r="E1020" s="261">
        <v>6.6053052809370294E-2</v>
      </c>
      <c r="F1020" s="261">
        <v>8.7744333651676096E-2</v>
      </c>
      <c r="G1020" s="261">
        <v>9.6418339007834294E-2</v>
      </c>
      <c r="H1020" s="261">
        <v>1.7125653140392301</v>
      </c>
      <c r="I1020" s="261">
        <v>0.476576793978292</v>
      </c>
      <c r="J1020" s="261">
        <v>5.1395722345454697E-2</v>
      </c>
      <c r="K1020" s="261">
        <v>3.0580462466437198E-3</v>
      </c>
      <c r="L1020" s="261">
        <v>2.0000005732018801E-3</v>
      </c>
      <c r="M1020" s="261">
        <v>2.0000005732018801E-3</v>
      </c>
      <c r="N1020" s="261">
        <v>1.5750004513964799E-2</v>
      </c>
      <c r="O1020" s="261">
        <v>1.5750004513964799E-2</v>
      </c>
      <c r="P1020" s="261">
        <v>5.3719608844776001E-2</v>
      </c>
    </row>
    <row r="1021" spans="1:16" x14ac:dyDescent="0.25">
      <c r="A1021" s="259">
        <v>2037</v>
      </c>
      <c r="B1021" s="259">
        <v>2003</v>
      </c>
      <c r="C1021" s="260" t="str">
        <f t="shared" si="15"/>
        <v>2037_2003</v>
      </c>
      <c r="D1021" s="261">
        <v>4.6432172074329467E-2</v>
      </c>
      <c r="E1021" s="261">
        <v>6.6033902246074722E-2</v>
      </c>
      <c r="F1021" s="261">
        <v>8.8481459220406705E-2</v>
      </c>
      <c r="G1021" s="261">
        <v>7.8901810450322796E-2</v>
      </c>
      <c r="H1021" s="261">
        <v>1.71289300520079</v>
      </c>
      <c r="I1021" s="261">
        <v>0.40310794011027601</v>
      </c>
      <c r="J1021" s="261">
        <v>5.1827489269739603E-2</v>
      </c>
      <c r="K1021" s="261">
        <v>3.0598959083279701E-3</v>
      </c>
      <c r="L1021" s="261">
        <v>2.0000005732018801E-3</v>
      </c>
      <c r="M1021" s="261">
        <v>2.0000005732018801E-3</v>
      </c>
      <c r="N1021" s="261">
        <v>1.5750004513964799E-2</v>
      </c>
      <c r="O1021" s="261">
        <v>1.5750004513964799E-2</v>
      </c>
      <c r="P1021" s="261">
        <v>5.4170898353439703E-2</v>
      </c>
    </row>
    <row r="1022" spans="1:16" x14ac:dyDescent="0.25">
      <c r="A1022" s="259">
        <v>2037</v>
      </c>
      <c r="B1022" s="259">
        <v>2004</v>
      </c>
      <c r="C1022" s="260" t="str">
        <f t="shared" si="15"/>
        <v>2037_2004</v>
      </c>
      <c r="D1022" s="261">
        <v>5.3343637426582033E-2</v>
      </c>
      <c r="E1022" s="261">
        <v>6.7035317436186861E-2</v>
      </c>
      <c r="F1022" s="261">
        <v>8.8535952365424206E-2</v>
      </c>
      <c r="G1022" s="261">
        <v>1.85228897643878E-2</v>
      </c>
      <c r="H1022" s="261">
        <v>1.71403360096598</v>
      </c>
      <c r="I1022" s="261">
        <v>9.2972724224674702E-2</v>
      </c>
      <c r="J1022" s="261">
        <v>5.1859408305812801E-2</v>
      </c>
      <c r="K1022" s="261">
        <v>2.0331554327936101E-4</v>
      </c>
      <c r="L1022" s="261">
        <v>2.0000005732018801E-3</v>
      </c>
      <c r="M1022" s="261">
        <v>2.0000005732018801E-3</v>
      </c>
      <c r="N1022" s="261">
        <v>1.5750004513964799E-2</v>
      </c>
      <c r="O1022" s="261">
        <v>1.5750004513964799E-2</v>
      </c>
      <c r="P1022" s="261">
        <v>5.4204260626685603E-2</v>
      </c>
    </row>
    <row r="1023" spans="1:16" x14ac:dyDescent="0.25">
      <c r="A1023" s="259">
        <v>2037</v>
      </c>
      <c r="B1023" s="259">
        <v>2005</v>
      </c>
      <c r="C1023" s="260" t="str">
        <f t="shared" si="15"/>
        <v>2037_2005</v>
      </c>
      <c r="D1023" s="261">
        <v>5.2155499859042817E-2</v>
      </c>
      <c r="E1023" s="261">
        <v>6.5369016029677554E-2</v>
      </c>
      <c r="F1023" s="261">
        <v>8.8711567417659495E-2</v>
      </c>
      <c r="G1023" s="261">
        <v>1.5888375182852101E-2</v>
      </c>
      <c r="H1023" s="261">
        <v>1.7111999126662301</v>
      </c>
      <c r="I1023" s="261">
        <v>7.8071817724885903E-2</v>
      </c>
      <c r="J1023" s="261">
        <v>5.1962273779727099E-2</v>
      </c>
      <c r="K1023" s="261">
        <v>2.0219284094977899E-4</v>
      </c>
      <c r="L1023" s="261">
        <v>2.0000005732018801E-3</v>
      </c>
      <c r="M1023" s="261">
        <v>2.0000005732018801E-3</v>
      </c>
      <c r="N1023" s="261">
        <v>1.5750004513964799E-2</v>
      </c>
      <c r="O1023" s="261">
        <v>1.5750004513964799E-2</v>
      </c>
      <c r="P1023" s="261">
        <v>5.4311777220871403E-2</v>
      </c>
    </row>
    <row r="1024" spans="1:16" x14ac:dyDescent="0.25">
      <c r="A1024" s="259">
        <v>2037</v>
      </c>
      <c r="B1024" s="259">
        <v>2006</v>
      </c>
      <c r="C1024" s="260" t="str">
        <f t="shared" si="15"/>
        <v>2037_2006</v>
      </c>
      <c r="D1024" s="261">
        <v>5.1017299862557992E-2</v>
      </c>
      <c r="E1024" s="261">
        <v>6.295226968072723E-2</v>
      </c>
      <c r="F1024" s="261">
        <v>8.8320118351254806E-2</v>
      </c>
      <c r="G1024" s="261">
        <v>3.6972689944102699E-3</v>
      </c>
      <c r="H1024" s="261">
        <v>1.71445282949546</v>
      </c>
      <c r="I1024" s="261">
        <v>1.6635392004027302E-2</v>
      </c>
      <c r="J1024" s="261">
        <v>5.1732984813795797E-2</v>
      </c>
      <c r="K1024" s="261">
        <v>2.0277275384828999E-4</v>
      </c>
      <c r="L1024" s="261">
        <v>2.0000005732018801E-3</v>
      </c>
      <c r="M1024" s="261">
        <v>2.0000005732018801E-3</v>
      </c>
      <c r="N1024" s="261">
        <v>1.5750004513964799E-2</v>
      </c>
      <c r="O1024" s="261">
        <v>1.5750004513964799E-2</v>
      </c>
      <c r="P1024" s="261">
        <v>5.4072120825355403E-2</v>
      </c>
    </row>
    <row r="1025" spans="1:16" x14ac:dyDescent="0.25">
      <c r="A1025" s="259">
        <v>2037</v>
      </c>
      <c r="B1025" s="259">
        <v>2007</v>
      </c>
      <c r="C1025" s="260" t="str">
        <f t="shared" si="15"/>
        <v>2037_2007</v>
      </c>
      <c r="D1025" s="261">
        <v>5.0382647642827072E-2</v>
      </c>
      <c r="E1025" s="261">
        <v>6.3027525710700402E-2</v>
      </c>
      <c r="F1025" s="261">
        <v>1.82941332246849E-2</v>
      </c>
      <c r="G1025" s="261">
        <v>7.6908984913087704E-3</v>
      </c>
      <c r="H1025" s="261">
        <v>3.60430464426231E-2</v>
      </c>
      <c r="I1025" s="261">
        <v>3.2997706090826903E-2</v>
      </c>
      <c r="J1025" s="261">
        <v>6.1300679717297404E-3</v>
      </c>
      <c r="K1025" s="261">
        <v>2.0201482839731999E-4</v>
      </c>
      <c r="L1025" s="261">
        <v>2.0000005732018801E-3</v>
      </c>
      <c r="M1025" s="261">
        <v>2.0000005732018801E-3</v>
      </c>
      <c r="N1025" s="261">
        <v>1.5750004513964799E-2</v>
      </c>
      <c r="O1025" s="261">
        <v>1.5750004513964799E-2</v>
      </c>
      <c r="P1025" s="261">
        <v>6.4072424436376098E-3</v>
      </c>
    </row>
    <row r="1026" spans="1:16" x14ac:dyDescent="0.25">
      <c r="A1026" s="259">
        <v>2037</v>
      </c>
      <c r="B1026" s="259">
        <v>2008</v>
      </c>
      <c r="C1026" s="260" t="str">
        <f t="shared" si="15"/>
        <v>2037_2008</v>
      </c>
      <c r="D1026" s="261">
        <v>4.8883381870395995E-2</v>
      </c>
      <c r="E1026" s="261">
        <v>6.1182507301554938E-2</v>
      </c>
      <c r="F1026" s="261">
        <v>1.8450647018242599E-2</v>
      </c>
      <c r="G1026" s="261">
        <v>7.8394101940455294E-3</v>
      </c>
      <c r="H1026" s="261">
        <v>3.6179505968834597E-2</v>
      </c>
      <c r="I1026" s="261">
        <v>3.24969864641989E-2</v>
      </c>
      <c r="J1026" s="261">
        <v>6.1447098603730002E-3</v>
      </c>
      <c r="K1026" s="261">
        <v>2.30521830754418E-4</v>
      </c>
      <c r="L1026" s="261">
        <v>2.0000005732018801E-3</v>
      </c>
      <c r="M1026" s="261">
        <v>2.0000005732018801E-3</v>
      </c>
      <c r="N1026" s="261">
        <v>1.5750004513964799E-2</v>
      </c>
      <c r="O1026" s="261">
        <v>1.5750004513964799E-2</v>
      </c>
      <c r="P1026" s="261">
        <v>6.4225463735128998E-3</v>
      </c>
    </row>
    <row r="1027" spans="1:16" x14ac:dyDescent="0.25">
      <c r="A1027" s="259">
        <v>2037</v>
      </c>
      <c r="B1027" s="259">
        <v>2009</v>
      </c>
      <c r="C1027" s="260" t="str">
        <f t="shared" si="15"/>
        <v>2037_2009</v>
      </c>
      <c r="D1027" s="261">
        <v>4.6482881637107717E-2</v>
      </c>
      <c r="E1027" s="261">
        <v>5.7709173804815869E-2</v>
      </c>
      <c r="F1027" s="261">
        <v>1.9199833354967499E-2</v>
      </c>
      <c r="G1027" s="261">
        <v>8.1265504264971707E-3</v>
      </c>
      <c r="H1027" s="261">
        <v>3.6402181678918399E-2</v>
      </c>
      <c r="I1027" s="261">
        <v>3.1836984048724003E-2</v>
      </c>
      <c r="J1027" s="261">
        <v>6.2324527490652598E-3</v>
      </c>
      <c r="K1027" s="261">
        <v>2.5850853964642001E-4</v>
      </c>
      <c r="L1027" s="261">
        <v>2.0000005732018801E-3</v>
      </c>
      <c r="M1027" s="261">
        <v>2.0000005732018801E-3</v>
      </c>
      <c r="N1027" s="261">
        <v>1.5750004513964799E-2</v>
      </c>
      <c r="O1027" s="261">
        <v>1.5750004513964799E-2</v>
      </c>
      <c r="P1027" s="261">
        <v>6.51425660627852E-3</v>
      </c>
    </row>
    <row r="1028" spans="1:16" x14ac:dyDescent="0.25">
      <c r="A1028" s="259">
        <v>2037</v>
      </c>
      <c r="B1028" s="259">
        <v>2010</v>
      </c>
      <c r="C1028" s="260" t="str">
        <f t="shared" si="15"/>
        <v>2037_2010</v>
      </c>
      <c r="D1028" s="261">
        <v>4.6025358043419777E-2</v>
      </c>
      <c r="E1028" s="261">
        <v>5.7057567438472893E-2</v>
      </c>
      <c r="F1028" s="261">
        <v>1.9150833645872299E-2</v>
      </c>
      <c r="G1028" s="261">
        <v>7.2764280474580598E-3</v>
      </c>
      <c r="H1028" s="261">
        <v>3.6400132286717901E-2</v>
      </c>
      <c r="I1028" s="261">
        <v>3.1740968755483899E-2</v>
      </c>
      <c r="J1028" s="261">
        <v>6.2388272685973897E-3</v>
      </c>
      <c r="K1028" s="261">
        <v>3.1418618307953102E-4</v>
      </c>
      <c r="L1028" s="261">
        <v>2.0000005732018801E-3</v>
      </c>
      <c r="M1028" s="261">
        <v>2.0000005732018801E-3</v>
      </c>
      <c r="N1028" s="261">
        <v>1.5750004513964799E-2</v>
      </c>
      <c r="O1028" s="261">
        <v>1.5750004513964799E-2</v>
      </c>
      <c r="P1028" s="261">
        <v>6.5209193532973801E-3</v>
      </c>
    </row>
    <row r="1029" spans="1:16" x14ac:dyDescent="0.25">
      <c r="A1029" s="259">
        <v>2037</v>
      </c>
      <c r="B1029" s="259">
        <v>2011</v>
      </c>
      <c r="C1029" s="260" t="str">
        <f t="shared" si="15"/>
        <v>2037_2011</v>
      </c>
      <c r="D1029" s="261">
        <v>4.4409060532426013E-2</v>
      </c>
      <c r="E1029" s="261">
        <v>5.5200640586254408E-2</v>
      </c>
      <c r="F1029" s="261">
        <v>1.8683983680976901E-2</v>
      </c>
      <c r="G1029" s="261">
        <v>7.3771299003679803E-3</v>
      </c>
      <c r="H1029" s="261">
        <v>3.5943997169993303E-2</v>
      </c>
      <c r="I1029" s="261">
        <v>3.1753794405852097E-2</v>
      </c>
      <c r="J1029" s="261">
        <v>6.1874813307533699E-3</v>
      </c>
      <c r="K1029" s="261">
        <v>4.2612788298514902E-4</v>
      </c>
      <c r="L1029" s="261">
        <v>2.0000005732018801E-3</v>
      </c>
      <c r="M1029" s="261">
        <v>2.0000005732018801E-3</v>
      </c>
      <c r="N1029" s="261">
        <v>1.5750004513964799E-2</v>
      </c>
      <c r="O1029" s="261">
        <v>1.5750004513964799E-2</v>
      </c>
      <c r="P1029" s="261">
        <v>6.4672517799882704E-3</v>
      </c>
    </row>
    <row r="1030" spans="1:16" x14ac:dyDescent="0.25">
      <c r="A1030" s="259">
        <v>2037</v>
      </c>
      <c r="B1030" s="259">
        <v>2012</v>
      </c>
      <c r="C1030" s="260" t="str">
        <f t="shared" si="15"/>
        <v>2037_2012</v>
      </c>
      <c r="D1030" s="261">
        <v>4.3117430781148922E-2</v>
      </c>
      <c r="E1030" s="261">
        <v>5.3785001629237175E-2</v>
      </c>
      <c r="F1030" s="261">
        <v>1.8389950022168301E-2</v>
      </c>
      <c r="G1030" s="261">
        <v>6.9130298856907996E-3</v>
      </c>
      <c r="H1030" s="261">
        <v>3.5483981420816997E-2</v>
      </c>
      <c r="I1030" s="261">
        <v>3.2108636646269499E-2</v>
      </c>
      <c r="J1030" s="261">
        <v>6.1178065067970097E-3</v>
      </c>
      <c r="K1030" s="261">
        <v>6.2233359589191598E-4</v>
      </c>
      <c r="L1030" s="261">
        <v>2.0000005732018801E-3</v>
      </c>
      <c r="M1030" s="261">
        <v>2.0000005732018801E-3</v>
      </c>
      <c r="N1030" s="261">
        <v>1.5750004513964799E-2</v>
      </c>
      <c r="O1030" s="261">
        <v>1.5750004513964799E-2</v>
      </c>
      <c r="P1030" s="261">
        <v>6.3944265696700602E-3</v>
      </c>
    </row>
    <row r="1031" spans="1:16" x14ac:dyDescent="0.25">
      <c r="A1031" s="259">
        <v>2037</v>
      </c>
      <c r="B1031" s="259">
        <v>2013</v>
      </c>
      <c r="C1031" s="260" t="str">
        <f t="shared" si="15"/>
        <v>2037_2013</v>
      </c>
      <c r="D1031" s="261">
        <v>4.1972899791746093E-2</v>
      </c>
      <c r="E1031" s="261">
        <v>5.1968726733810089E-2</v>
      </c>
      <c r="F1031" s="261">
        <v>1.8886607955246201E-2</v>
      </c>
      <c r="G1031" s="261">
        <v>7.8964473873597996E-3</v>
      </c>
      <c r="H1031" s="261">
        <v>3.6176146782640903E-2</v>
      </c>
      <c r="I1031" s="261">
        <v>3.0683519922671602E-2</v>
      </c>
      <c r="J1031" s="261">
        <v>6.2137643836455E-3</v>
      </c>
      <c r="K1031" s="261">
        <v>9.2909997651932196E-4</v>
      </c>
      <c r="L1031" s="261">
        <v>2.0000005732018801E-3</v>
      </c>
      <c r="M1031" s="261">
        <v>2.0000005732018801E-3</v>
      </c>
      <c r="N1031" s="261">
        <v>1.5750004513964799E-2</v>
      </c>
      <c r="O1031" s="261">
        <v>1.5750004513964799E-2</v>
      </c>
      <c r="P1031" s="261">
        <v>6.4947232359028701E-3</v>
      </c>
    </row>
    <row r="1032" spans="1:16" x14ac:dyDescent="0.25">
      <c r="A1032" s="259">
        <v>2037</v>
      </c>
      <c r="B1032" s="259">
        <v>2014</v>
      </c>
      <c r="C1032" s="260" t="str">
        <f t="shared" si="15"/>
        <v>2037_2014</v>
      </c>
      <c r="D1032" s="261">
        <v>4.1560565615690014E-2</v>
      </c>
      <c r="E1032" s="261">
        <v>5.1602521886550429E-2</v>
      </c>
      <c r="F1032" s="261">
        <v>1.8600998256219001E-2</v>
      </c>
      <c r="G1032" s="261">
        <v>8.0219893040512601E-3</v>
      </c>
      <c r="H1032" s="261">
        <v>3.5774293047268403E-2</v>
      </c>
      <c r="I1032" s="261">
        <v>3.0362251086829401E-2</v>
      </c>
      <c r="J1032" s="261">
        <v>6.1442255127534201E-3</v>
      </c>
      <c r="K1032" s="261">
        <v>1.2947689779802601E-3</v>
      </c>
      <c r="L1032" s="261">
        <v>2.0000005732018801E-3</v>
      </c>
      <c r="M1032" s="261">
        <v>2.0000005732018801E-3</v>
      </c>
      <c r="N1032" s="261">
        <v>1.5750004513964799E-2</v>
      </c>
      <c r="O1032" s="261">
        <v>1.5750004513964799E-2</v>
      </c>
      <c r="P1032" s="261">
        <v>6.4220401258432199E-3</v>
      </c>
    </row>
    <row r="1033" spans="1:16" x14ac:dyDescent="0.25">
      <c r="A1033" s="259">
        <v>2037</v>
      </c>
      <c r="B1033" s="259">
        <v>2015</v>
      </c>
      <c r="C1033" s="260" t="str">
        <f t="shared" si="15"/>
        <v>2037_2015</v>
      </c>
      <c r="D1033" s="261">
        <v>4.0382734009498475E-2</v>
      </c>
      <c r="E1033" s="261">
        <v>5.0378290437713059E-2</v>
      </c>
      <c r="F1033" s="261">
        <v>1.8133426121978501E-2</v>
      </c>
      <c r="G1033" s="261">
        <v>8.0083916549294597E-3</v>
      </c>
      <c r="H1033" s="261">
        <v>3.5235636492520699E-2</v>
      </c>
      <c r="I1033" s="261">
        <v>2.95816687562226E-2</v>
      </c>
      <c r="J1033" s="261">
        <v>6.0569806141298199E-3</v>
      </c>
      <c r="K1033" s="261">
        <v>1.63460959516249E-3</v>
      </c>
      <c r="L1033" s="261">
        <v>2.0000005732018801E-3</v>
      </c>
      <c r="M1033" s="261">
        <v>2.0000005732018801E-3</v>
      </c>
      <c r="N1033" s="261">
        <v>1.5750004513964799E-2</v>
      </c>
      <c r="O1033" s="261">
        <v>1.5750004513964799E-2</v>
      </c>
      <c r="P1033" s="261">
        <v>6.3308504000473701E-3</v>
      </c>
    </row>
    <row r="1034" spans="1:16" x14ac:dyDescent="0.25">
      <c r="A1034" s="259">
        <v>2037</v>
      </c>
      <c r="B1034" s="259">
        <v>2016</v>
      </c>
      <c r="C1034" s="260" t="str">
        <f t="shared" si="15"/>
        <v>2037_2016</v>
      </c>
      <c r="D1034" s="261">
        <v>3.8799794640561117E-2</v>
      </c>
      <c r="E1034" s="261">
        <v>4.8383565305060348E-2</v>
      </c>
      <c r="F1034" s="261">
        <v>1.81157314484586E-2</v>
      </c>
      <c r="G1034" s="261">
        <v>7.7832542639037598E-3</v>
      </c>
      <c r="H1034" s="261">
        <v>3.5213254088605601E-2</v>
      </c>
      <c r="I1034" s="261">
        <v>2.86283093620864E-2</v>
      </c>
      <c r="J1034" s="261">
        <v>6.0282176186079997E-3</v>
      </c>
      <c r="K1034" s="261">
        <v>1.9001947171412999E-3</v>
      </c>
      <c r="L1034" s="261">
        <v>2.0000005732018801E-3</v>
      </c>
      <c r="M1034" s="261">
        <v>2.0000005732018801E-3</v>
      </c>
      <c r="N1034" s="261">
        <v>1.5750004513964799E-2</v>
      </c>
      <c r="O1034" s="261">
        <v>1.5750004513964799E-2</v>
      </c>
      <c r="P1034" s="261">
        <v>6.3007868695019497E-3</v>
      </c>
    </row>
    <row r="1035" spans="1:16" x14ac:dyDescent="0.25">
      <c r="A1035" s="259">
        <v>2037</v>
      </c>
      <c r="B1035" s="259">
        <v>2017</v>
      </c>
      <c r="C1035" s="260" t="str">
        <f t="shared" si="15"/>
        <v>2037_2017</v>
      </c>
      <c r="D1035" s="261">
        <v>3.7598075254066339E-2</v>
      </c>
      <c r="E1035" s="261">
        <v>4.6409575956495558E-2</v>
      </c>
      <c r="F1035" s="261">
        <v>1.9013999632478101E-2</v>
      </c>
      <c r="G1035" s="261">
        <v>7.8189679745945904E-3</v>
      </c>
      <c r="H1035" s="261">
        <v>3.6284794425019001E-2</v>
      </c>
      <c r="I1035" s="261">
        <v>2.8534467782178299E-2</v>
      </c>
      <c r="J1035" s="261">
        <v>6.1317199152874403E-3</v>
      </c>
      <c r="K1035" s="261">
        <v>2.0613939104079898E-3</v>
      </c>
      <c r="L1035" s="261">
        <v>2.0000005732018801E-3</v>
      </c>
      <c r="M1035" s="261">
        <v>2.0000005732018801E-3</v>
      </c>
      <c r="N1035" s="261">
        <v>1.5750004513964799E-2</v>
      </c>
      <c r="O1035" s="261">
        <v>1.5750004513964799E-2</v>
      </c>
      <c r="P1035" s="261">
        <v>6.40896908075259E-3</v>
      </c>
    </row>
    <row r="1036" spans="1:16" x14ac:dyDescent="0.25">
      <c r="A1036" s="259">
        <v>2037</v>
      </c>
      <c r="B1036" s="259">
        <v>2018</v>
      </c>
      <c r="C1036" s="260" t="str">
        <f t="shared" si="15"/>
        <v>2037_2018</v>
      </c>
      <c r="D1036" s="261">
        <v>3.5950666438739586E-2</v>
      </c>
      <c r="E1036" s="261">
        <v>4.4355855527852157E-2</v>
      </c>
      <c r="F1036" s="261">
        <v>1.8813146780231702E-2</v>
      </c>
      <c r="G1036" s="261">
        <v>7.4606827938631199E-3</v>
      </c>
      <c r="H1036" s="261">
        <v>3.6077875458160401E-2</v>
      </c>
      <c r="I1036" s="261">
        <v>2.7435970020800102E-2</v>
      </c>
      <c r="J1036" s="261">
        <v>6.0653361898643397E-3</v>
      </c>
      <c r="K1036" s="261">
        <v>2.1452336832267702E-3</v>
      </c>
      <c r="L1036" s="261">
        <v>2.0000005732018801E-3</v>
      </c>
      <c r="M1036" s="261">
        <v>2.0000005732018801E-3</v>
      </c>
      <c r="N1036" s="261">
        <v>1.5750004513964799E-2</v>
      </c>
      <c r="O1036" s="261">
        <v>1.5750004513964799E-2</v>
      </c>
      <c r="P1036" s="261">
        <v>6.3395837778392802E-3</v>
      </c>
    </row>
    <row r="1037" spans="1:16" x14ac:dyDescent="0.25">
      <c r="A1037" s="259">
        <v>2037</v>
      </c>
      <c r="B1037" s="259">
        <v>2019</v>
      </c>
      <c r="C1037" s="260" t="str">
        <f t="shared" si="15"/>
        <v>2037_2019</v>
      </c>
      <c r="D1037" s="261">
        <v>3.4307529693195428E-2</v>
      </c>
      <c r="E1037" s="261">
        <v>4.2304948574014373E-2</v>
      </c>
      <c r="F1037" s="261">
        <v>1.8594286429827599E-2</v>
      </c>
      <c r="G1037" s="261">
        <v>6.6699045296952598E-3</v>
      </c>
      <c r="H1037" s="261">
        <v>3.58512471954191E-2</v>
      </c>
      <c r="I1037" s="261">
        <v>2.4895421600039901E-2</v>
      </c>
      <c r="J1037" s="261">
        <v>5.9888873982253997E-3</v>
      </c>
      <c r="K1037" s="261">
        <v>2.0249648926309702E-3</v>
      </c>
      <c r="L1037" s="261">
        <v>2.0000005732018801E-3</v>
      </c>
      <c r="M1037" s="261">
        <v>2.0000005732018801E-3</v>
      </c>
      <c r="N1037" s="261">
        <v>1.5750004513964799E-2</v>
      </c>
      <c r="O1037" s="261">
        <v>1.5750004513964799E-2</v>
      </c>
      <c r="P1037" s="261">
        <v>6.2596783110789199E-3</v>
      </c>
    </row>
    <row r="1038" spans="1:16" x14ac:dyDescent="0.25">
      <c r="A1038" s="259">
        <v>2037</v>
      </c>
      <c r="B1038" s="259">
        <v>2020</v>
      </c>
      <c r="C1038" s="260" t="str">
        <f t="shared" si="15"/>
        <v>2037_2020</v>
      </c>
      <c r="D1038" s="261">
        <v>3.2666733675355192E-2</v>
      </c>
      <c r="E1038" s="261">
        <v>4.0255073744447513E-2</v>
      </c>
      <c r="F1038" s="261">
        <v>1.8352714065805902E-2</v>
      </c>
      <c r="G1038" s="261">
        <v>5.7193481901353701E-3</v>
      </c>
      <c r="H1038" s="261">
        <v>3.5599699005235602E-2</v>
      </c>
      <c r="I1038" s="261">
        <v>2.2813015236594101E-2</v>
      </c>
      <c r="J1038" s="261">
        <v>5.9017258529345798E-3</v>
      </c>
      <c r="K1038" s="261">
        <v>1.45208014121043E-3</v>
      </c>
      <c r="L1038" s="261">
        <v>2.0000005732018801E-3</v>
      </c>
      <c r="M1038" s="261">
        <v>2.0000005732018801E-3</v>
      </c>
      <c r="N1038" s="261">
        <v>1.5750004513964799E-2</v>
      </c>
      <c r="O1038" s="261">
        <v>1.5750004513964799E-2</v>
      </c>
      <c r="P1038" s="261">
        <v>6.1685757074836697E-3</v>
      </c>
    </row>
    <row r="1039" spans="1:16" x14ac:dyDescent="0.25">
      <c r="A1039" s="259">
        <v>2037</v>
      </c>
      <c r="B1039" s="259">
        <v>2021</v>
      </c>
      <c r="C1039" s="260" t="str">
        <f t="shared" si="15"/>
        <v>2037_2021</v>
      </c>
      <c r="D1039" s="261">
        <v>3.1024214182926651E-2</v>
      </c>
      <c r="E1039" s="261">
        <v>3.8205603711403413E-2</v>
      </c>
      <c r="F1039" s="261">
        <v>7.5362019792876503E-3</v>
      </c>
      <c r="G1039" s="261">
        <v>5.0092600262213903E-3</v>
      </c>
      <c r="H1039" s="261">
        <v>1.1882702863573701E-2</v>
      </c>
      <c r="I1039" s="261">
        <v>2.1796934741751098E-2</v>
      </c>
      <c r="J1039" s="261">
        <v>9.6710249035231698E-4</v>
      </c>
      <c r="K1039" s="261">
        <v>9.0150605869817495E-4</v>
      </c>
      <c r="L1039" s="261">
        <v>2.0000005732018801E-3</v>
      </c>
      <c r="M1039" s="261">
        <v>2.0000005732018801E-3</v>
      </c>
      <c r="N1039" s="261">
        <v>1.5750004513964799E-2</v>
      </c>
      <c r="O1039" s="261">
        <v>1.5750004513964799E-2</v>
      </c>
      <c r="P1039" s="261">
        <v>1.0108305735123E-3</v>
      </c>
    </row>
    <row r="1040" spans="1:16" x14ac:dyDescent="0.25">
      <c r="A1040" s="259">
        <v>2037</v>
      </c>
      <c r="B1040" s="259">
        <v>2022</v>
      </c>
      <c r="C1040" s="260" t="str">
        <f t="shared" si="15"/>
        <v>2037_2022</v>
      </c>
      <c r="D1040" s="261">
        <v>2.9828256660511244E-2</v>
      </c>
      <c r="E1040" s="261">
        <v>3.6703849693263998E-2</v>
      </c>
      <c r="F1040" s="261">
        <v>7.3673095846164601E-3</v>
      </c>
      <c r="G1040" s="261">
        <v>4.19137921455738E-3</v>
      </c>
      <c r="H1040" s="261">
        <v>1.1661581345142299E-2</v>
      </c>
      <c r="I1040" s="261">
        <v>2.0544609723705899E-2</v>
      </c>
      <c r="J1040" s="261">
        <v>9.4878157313308504E-4</v>
      </c>
      <c r="K1040" s="261">
        <v>9.01088180935149E-4</v>
      </c>
      <c r="L1040" s="261">
        <v>2.0000005732018801E-3</v>
      </c>
      <c r="M1040" s="261">
        <v>2.0000005732018801E-3</v>
      </c>
      <c r="N1040" s="261">
        <v>1.5750004513964799E-2</v>
      </c>
      <c r="O1040" s="261">
        <v>1.5750004513964799E-2</v>
      </c>
      <c r="P1040" s="261">
        <v>9.9168126571428706E-4</v>
      </c>
    </row>
    <row r="1041" spans="1:16" x14ac:dyDescent="0.25">
      <c r="A1041" s="259">
        <v>2037</v>
      </c>
      <c r="B1041" s="259">
        <v>2023</v>
      </c>
      <c r="C1041" s="260" t="str">
        <f t="shared" si="15"/>
        <v>2037_2023</v>
      </c>
      <c r="D1041" s="261">
        <v>2.8633462025085325E-2</v>
      </c>
      <c r="E1041" s="261">
        <v>3.5203753792856673E-2</v>
      </c>
      <c r="F1041" s="261">
        <v>7.1840601745168601E-3</v>
      </c>
      <c r="G1041" s="261">
        <v>3.5738621325791301E-3</v>
      </c>
      <c r="H1041" s="261">
        <v>1.1419783244128999E-2</v>
      </c>
      <c r="I1041" s="261">
        <v>2.04988146535642E-2</v>
      </c>
      <c r="J1041" s="261">
        <v>9.2866392741642299E-4</v>
      </c>
      <c r="K1041" s="261">
        <v>9.0078433145529004E-4</v>
      </c>
      <c r="L1041" s="261">
        <v>2.0000005732018801E-3</v>
      </c>
      <c r="M1041" s="261">
        <v>2.0000005732018801E-3</v>
      </c>
      <c r="N1041" s="261">
        <v>1.5750004513964799E-2</v>
      </c>
      <c r="O1041" s="261">
        <v>1.5750004513964799E-2</v>
      </c>
      <c r="P1041" s="261">
        <v>9.7065398932904797E-4</v>
      </c>
    </row>
    <row r="1042" spans="1:16" x14ac:dyDescent="0.25">
      <c r="A1042" s="259">
        <v>2037</v>
      </c>
      <c r="B1042" s="259">
        <v>2024</v>
      </c>
      <c r="C1042" s="260" t="str">
        <f t="shared" si="15"/>
        <v>2037_2024</v>
      </c>
      <c r="D1042" s="261">
        <v>2.7439458927009042E-2</v>
      </c>
      <c r="E1042" s="261">
        <v>3.370500987355083E-2</v>
      </c>
      <c r="F1042" s="261">
        <v>6.9848601998979999E-3</v>
      </c>
      <c r="G1042" s="261">
        <v>3.0305150831387599E-3</v>
      </c>
      <c r="H1042" s="261">
        <v>1.11561771464198E-2</v>
      </c>
      <c r="I1042" s="261">
        <v>2.10764471973078E-2</v>
      </c>
      <c r="J1042" s="261">
        <v>9.0669387981888905E-4</v>
      </c>
      <c r="K1042" s="261">
        <v>9.0052578883813002E-4</v>
      </c>
      <c r="L1042" s="261">
        <v>2.0000005732018801E-3</v>
      </c>
      <c r="M1042" s="261">
        <v>2.0000005732018801E-3</v>
      </c>
      <c r="N1042" s="261">
        <v>1.5750004513964799E-2</v>
      </c>
      <c r="O1042" s="261">
        <v>1.5750004513964799E-2</v>
      </c>
      <c r="P1042" s="261">
        <v>9.4769055366979605E-4</v>
      </c>
    </row>
    <row r="1043" spans="1:16" x14ac:dyDescent="0.25">
      <c r="A1043" s="259">
        <v>2037</v>
      </c>
      <c r="B1043" s="259">
        <v>2025</v>
      </c>
      <c r="C1043" s="260" t="str">
        <f t="shared" si="15"/>
        <v>2037_2025</v>
      </c>
      <c r="D1043" s="261">
        <v>2.6245376677207458E-2</v>
      </c>
      <c r="E1043" s="261">
        <v>3.22076117730596E-2</v>
      </c>
      <c r="F1043" s="261">
        <v>6.7690973509497501E-3</v>
      </c>
      <c r="G1043" s="261">
        <v>2.7079897879111301E-3</v>
      </c>
      <c r="H1043" s="261">
        <v>1.0870103804955299E-2</v>
      </c>
      <c r="I1043" s="261">
        <v>2.2469061813359999E-2</v>
      </c>
      <c r="J1043" s="261">
        <v>8.8283046519969303E-4</v>
      </c>
      <c r="K1043" s="261">
        <v>9.0025547645684596E-4</v>
      </c>
      <c r="L1043" s="261">
        <v>2.0000005732018801E-3</v>
      </c>
      <c r="M1043" s="261">
        <v>2.0000005732018801E-3</v>
      </c>
      <c r="N1043" s="261">
        <v>1.5750004513964799E-2</v>
      </c>
      <c r="O1043" s="261">
        <v>1.5750004513964799E-2</v>
      </c>
      <c r="P1043" s="261">
        <v>9.2274814133385405E-4</v>
      </c>
    </row>
    <row r="1044" spans="1:16" x14ac:dyDescent="0.25">
      <c r="A1044" s="259">
        <v>2037</v>
      </c>
      <c r="B1044" s="259">
        <v>2026</v>
      </c>
      <c r="C1044" s="260" t="str">
        <f t="shared" si="15"/>
        <v>2037_2026</v>
      </c>
      <c r="D1044" s="261">
        <v>2.6244903856790666E-2</v>
      </c>
      <c r="E1044" s="261">
        <v>3.218123825347876E-2</v>
      </c>
      <c r="F1044" s="261">
        <v>6.53800207496146E-3</v>
      </c>
      <c r="G1044" s="261">
        <v>2.6700616434606199E-3</v>
      </c>
      <c r="H1044" s="261">
        <v>1.0562614296276E-2</v>
      </c>
      <c r="I1044" s="261">
        <v>2.15348109268024E-2</v>
      </c>
      <c r="J1044" s="261">
        <v>8.5713604378974797E-4</v>
      </c>
      <c r="K1044" s="261">
        <v>7.6834185072098397E-4</v>
      </c>
      <c r="L1044" s="261">
        <v>2.0000005732018801E-3</v>
      </c>
      <c r="M1044" s="261">
        <v>2.0000005732018801E-3</v>
      </c>
      <c r="N1044" s="261">
        <v>1.5750004513964799E-2</v>
      </c>
      <c r="O1044" s="261">
        <v>1.5750004513964799E-2</v>
      </c>
      <c r="P1044" s="261">
        <v>8.9589193220505697E-4</v>
      </c>
    </row>
    <row r="1045" spans="1:16" x14ac:dyDescent="0.25">
      <c r="A1045" s="259">
        <v>2037</v>
      </c>
      <c r="B1045" s="259">
        <v>2027</v>
      </c>
      <c r="C1045" s="260" t="str">
        <f t="shared" si="15"/>
        <v>2037_2027</v>
      </c>
      <c r="D1045" s="261">
        <v>2.6244481882380995E-2</v>
      </c>
      <c r="E1045" s="261">
        <v>3.2155441643237512E-2</v>
      </c>
      <c r="F1045" s="261">
        <v>6.2911725107345001E-3</v>
      </c>
      <c r="G1045" s="261">
        <v>2.6291349434770998E-3</v>
      </c>
      <c r="H1045" s="261">
        <v>1.02332042871298E-2</v>
      </c>
      <c r="I1045" s="261">
        <v>2.0581967364782301E-2</v>
      </c>
      <c r="J1045" s="261">
        <v>8.2957106291341903E-4</v>
      </c>
      <c r="K1045" s="261">
        <v>6.1455756105765395E-4</v>
      </c>
      <c r="L1045" s="261">
        <v>2.0000005732018801E-3</v>
      </c>
      <c r="M1045" s="261">
        <v>2.0000005732018801E-3</v>
      </c>
      <c r="N1045" s="261">
        <v>1.5750004513964799E-2</v>
      </c>
      <c r="O1045" s="261">
        <v>1.5750004513964799E-2</v>
      </c>
      <c r="P1045" s="261">
        <v>8.6708058521129197E-4</v>
      </c>
    </row>
    <row r="1046" spans="1:16" x14ac:dyDescent="0.25">
      <c r="A1046" s="259">
        <v>2037</v>
      </c>
      <c r="B1046" s="259">
        <v>2028</v>
      </c>
      <c r="C1046" s="260" t="str">
        <f t="shared" ref="C1046:C1109" si="16">CONCATENATE(A1046,"_",B1046)</f>
        <v>2037_2028</v>
      </c>
      <c r="D1046" s="261">
        <v>2.6246762646694646E-2</v>
      </c>
      <c r="E1046" s="261">
        <v>3.2131633802224197E-2</v>
      </c>
      <c r="F1046" s="261">
        <v>6.0306048026295802E-3</v>
      </c>
      <c r="G1046" s="261">
        <v>2.5855454993320699E-3</v>
      </c>
      <c r="H1046" s="261">
        <v>9.8838769713165894E-3</v>
      </c>
      <c r="I1046" s="261">
        <v>1.9618239131709399E-2</v>
      </c>
      <c r="J1046" s="261">
        <v>8.0025542166806195E-4</v>
      </c>
      <c r="K1046" s="261">
        <v>4.82898475521746E-4</v>
      </c>
      <c r="L1046" s="261">
        <v>2.0000005732018801E-3</v>
      </c>
      <c r="M1046" s="261">
        <v>2.0000005732018801E-3</v>
      </c>
      <c r="N1046" s="261">
        <v>1.5750004513964799E-2</v>
      </c>
      <c r="O1046" s="261">
        <v>1.5750004513964799E-2</v>
      </c>
      <c r="P1046" s="261">
        <v>8.3643942075505202E-4</v>
      </c>
    </row>
    <row r="1047" spans="1:16" x14ac:dyDescent="0.25">
      <c r="A1047" s="259">
        <v>2037</v>
      </c>
      <c r="B1047" s="259">
        <v>2029</v>
      </c>
      <c r="C1047" s="260" t="str">
        <f t="shared" si="16"/>
        <v>2037_2029</v>
      </c>
      <c r="D1047" s="261">
        <v>2.6244776774305964E-2</v>
      </c>
      <c r="E1047" s="261">
        <v>3.2105753382309241E-2</v>
      </c>
      <c r="F1047" s="261">
        <v>5.7498670767624598E-3</v>
      </c>
      <c r="G1047" s="261">
        <v>2.5379525803535799E-3</v>
      </c>
      <c r="H1047" s="261">
        <v>9.5090539036892501E-3</v>
      </c>
      <c r="I1047" s="261">
        <v>1.8649948723411101E-2</v>
      </c>
      <c r="J1047" s="261">
        <v>7.6889054591476602E-4</v>
      </c>
      <c r="K1047" s="261">
        <v>4.8276015636689002E-4</v>
      </c>
      <c r="L1047" s="261">
        <v>2.0000005732018801E-3</v>
      </c>
      <c r="M1047" s="261">
        <v>2.0000005732018801E-3</v>
      </c>
      <c r="N1047" s="261">
        <v>1.5750004513964799E-2</v>
      </c>
      <c r="O1047" s="261">
        <v>1.5750004513964799E-2</v>
      </c>
      <c r="P1047" s="261">
        <v>8.0365636449976601E-4</v>
      </c>
    </row>
    <row r="1048" spans="1:16" x14ac:dyDescent="0.25">
      <c r="A1048" s="259">
        <v>2037</v>
      </c>
      <c r="B1048" s="259">
        <v>2030</v>
      </c>
      <c r="C1048" s="260" t="str">
        <f t="shared" si="16"/>
        <v>2037_2030</v>
      </c>
      <c r="D1048" s="261">
        <v>2.6245225361214652E-2</v>
      </c>
      <c r="E1048" s="261">
        <v>3.2088999167787895E-2</v>
      </c>
      <c r="F1048" s="261">
        <v>5.4545914212235603E-3</v>
      </c>
      <c r="G1048" s="261">
        <v>2.4881304339333899E-3</v>
      </c>
      <c r="H1048" s="261">
        <v>9.1136353952368902E-3</v>
      </c>
      <c r="I1048" s="261">
        <v>1.7689153916758099E-2</v>
      </c>
      <c r="J1048" s="261">
        <v>7.3573892663105498E-4</v>
      </c>
      <c r="K1048" s="261">
        <v>4.8271979977720502E-4</v>
      </c>
      <c r="L1048" s="261">
        <v>2.0000005732018801E-3</v>
      </c>
      <c r="M1048" s="261">
        <v>2.0000005732018801E-3</v>
      </c>
      <c r="N1048" s="261">
        <v>1.5750004513964799E-2</v>
      </c>
      <c r="O1048" s="261">
        <v>1.5750004513964799E-2</v>
      </c>
      <c r="P1048" s="261">
        <v>7.6900577610017795E-4</v>
      </c>
    </row>
    <row r="1049" spans="1:16" x14ac:dyDescent="0.25">
      <c r="A1049" s="259">
        <v>2037</v>
      </c>
      <c r="B1049" s="259">
        <v>2031</v>
      </c>
      <c r="C1049" s="260" t="str">
        <f t="shared" si="16"/>
        <v>2037_2031</v>
      </c>
      <c r="D1049" s="261">
        <v>2.6247111597078234E-2</v>
      </c>
      <c r="E1049" s="261">
        <v>3.2074052481965092E-2</v>
      </c>
      <c r="F1049" s="261">
        <v>5.1450453076547203E-3</v>
      </c>
      <c r="G1049" s="261">
        <v>2.435271702421E-3</v>
      </c>
      <c r="H1049" s="261">
        <v>8.6977957777600694E-3</v>
      </c>
      <c r="I1049" s="261">
        <v>1.67374553688041E-2</v>
      </c>
      <c r="J1049" s="261">
        <v>7.0080491546540397E-4</v>
      </c>
      <c r="K1049" s="261">
        <v>4.8277656173826297E-4</v>
      </c>
      <c r="L1049" s="261">
        <v>2.0000005732018801E-3</v>
      </c>
      <c r="M1049" s="261">
        <v>2.0000005732018801E-3</v>
      </c>
      <c r="N1049" s="261">
        <v>1.5750004513964799E-2</v>
      </c>
      <c r="O1049" s="261">
        <v>1.5750004513964799E-2</v>
      </c>
      <c r="P1049" s="261">
        <v>7.3249220396699396E-4</v>
      </c>
    </row>
    <row r="1050" spans="1:16" x14ac:dyDescent="0.25">
      <c r="A1050" s="259">
        <v>2037</v>
      </c>
      <c r="B1050" s="259">
        <v>2032</v>
      </c>
      <c r="C1050" s="260" t="str">
        <f t="shared" si="16"/>
        <v>2037_2032</v>
      </c>
      <c r="D1050" s="261">
        <v>2.6251645628559722E-2</v>
      </c>
      <c r="E1050" s="261">
        <v>3.2061308980459002E-2</v>
      </c>
      <c r="F1050" s="261">
        <v>4.8209257922848898E-3</v>
      </c>
      <c r="G1050" s="261">
        <v>2.3792759549552899E-3</v>
      </c>
      <c r="H1050" s="261">
        <v>8.2613966661457105E-3</v>
      </c>
      <c r="I1050" s="261">
        <v>1.5800652246630499E-2</v>
      </c>
      <c r="J1050" s="261">
        <v>6.6408399601918097E-4</v>
      </c>
      <c r="K1050" s="261">
        <v>4.8295597144622801E-4</v>
      </c>
      <c r="L1050" s="261">
        <v>2.0000005732018801E-3</v>
      </c>
      <c r="M1050" s="261">
        <v>2.0000005732018801E-3</v>
      </c>
      <c r="N1050" s="261">
        <v>1.5750004513964799E-2</v>
      </c>
      <c r="O1050" s="261">
        <v>1.5750004513964799E-2</v>
      </c>
      <c r="P1050" s="261">
        <v>6.9411092749008003E-4</v>
      </c>
    </row>
    <row r="1051" spans="1:16" x14ac:dyDescent="0.25">
      <c r="A1051" s="259">
        <v>2037</v>
      </c>
      <c r="B1051" s="259">
        <v>2033</v>
      </c>
      <c r="C1051" s="260" t="str">
        <f t="shared" si="16"/>
        <v>2037_2033</v>
      </c>
      <c r="D1051" s="261">
        <v>2.6256962557572334E-2</v>
      </c>
      <c r="E1051" s="261">
        <v>3.2050100149355568E-2</v>
      </c>
      <c r="F1051" s="261">
        <v>4.4809155329584502E-3</v>
      </c>
      <c r="G1051" s="261">
        <v>2.31978479065463E-3</v>
      </c>
      <c r="H1051" s="261">
        <v>7.8031025657213102E-3</v>
      </c>
      <c r="I1051" s="261">
        <v>1.4883977332928899E-2</v>
      </c>
      <c r="J1051" s="261">
        <v>6.2549448351295004E-4</v>
      </c>
      <c r="K1051" s="261">
        <v>4.83188485518179E-4</v>
      </c>
      <c r="L1051" s="261">
        <v>2.0000005732018801E-3</v>
      </c>
      <c r="M1051" s="261">
        <v>2.0000005732018801E-3</v>
      </c>
      <c r="N1051" s="261">
        <v>1.5750004513964799E-2</v>
      </c>
      <c r="O1051" s="261">
        <v>1.5750004513964799E-2</v>
      </c>
      <c r="P1051" s="261">
        <v>6.5377656846674298E-4</v>
      </c>
    </row>
    <row r="1052" spans="1:16" x14ac:dyDescent="0.25">
      <c r="A1052" s="259">
        <v>2037</v>
      </c>
      <c r="B1052" s="259">
        <v>2034</v>
      </c>
      <c r="C1052" s="260" t="str">
        <f t="shared" si="16"/>
        <v>2037_2034</v>
      </c>
      <c r="D1052" s="261">
        <v>2.6267455205821844E-2</v>
      </c>
      <c r="E1052" s="261">
        <v>3.2043700474159838E-2</v>
      </c>
      <c r="F1052" s="261">
        <v>4.1285922045900996E-3</v>
      </c>
      <c r="G1052" s="261">
        <v>2.2576628063372202E-3</v>
      </c>
      <c r="H1052" s="261">
        <v>7.3263895586333696E-3</v>
      </c>
      <c r="I1052" s="261">
        <v>1.3992022997006999E-2</v>
      </c>
      <c r="J1052" s="261">
        <v>5.8522520499697597E-4</v>
      </c>
      <c r="K1052" s="261">
        <v>4.8370811640196702E-4</v>
      </c>
      <c r="L1052" s="261">
        <v>2.0000005732018801E-3</v>
      </c>
      <c r="M1052" s="261">
        <v>2.0000005732018801E-3</v>
      </c>
      <c r="N1052" s="261">
        <v>1.5750004513964799E-2</v>
      </c>
      <c r="O1052" s="261">
        <v>1.5750004513964799E-2</v>
      </c>
      <c r="P1052" s="261">
        <v>6.1168649186855301E-4</v>
      </c>
    </row>
    <row r="1053" spans="1:16" x14ac:dyDescent="0.25">
      <c r="A1053" s="259">
        <v>2037</v>
      </c>
      <c r="B1053" s="259">
        <v>2035</v>
      </c>
      <c r="C1053" s="260" t="str">
        <f t="shared" si="16"/>
        <v>2037_2035</v>
      </c>
      <c r="D1053" s="261">
        <v>2.6286860909063348E-2</v>
      </c>
      <c r="E1053" s="261">
        <v>3.2044449598561606E-2</v>
      </c>
      <c r="F1053" s="261">
        <v>3.7647391629259501E-3</v>
      </c>
      <c r="G1053" s="261">
        <v>2.1932691692442799E-3</v>
      </c>
      <c r="H1053" s="261">
        <v>6.8323491344844502E-3</v>
      </c>
      <c r="I1053" s="261">
        <v>1.3129011548863499E-2</v>
      </c>
      <c r="J1053" s="261">
        <v>5.4333035649329795E-4</v>
      </c>
      <c r="K1053" s="261">
        <v>4.8467437151828699E-4</v>
      </c>
      <c r="L1053" s="261">
        <v>2.0000005732018801E-3</v>
      </c>
      <c r="M1053" s="261">
        <v>2.0000005732018801E-3</v>
      </c>
      <c r="N1053" s="261">
        <v>1.5750004513964799E-2</v>
      </c>
      <c r="O1053" s="261">
        <v>1.5750004513964799E-2</v>
      </c>
      <c r="P1053" s="261">
        <v>5.6789734422117602E-4</v>
      </c>
    </row>
    <row r="1054" spans="1:16" x14ac:dyDescent="0.25">
      <c r="A1054" s="259">
        <v>2037</v>
      </c>
      <c r="B1054" s="259">
        <v>2036</v>
      </c>
      <c r="C1054" s="260" t="str">
        <f t="shared" si="16"/>
        <v>2037_2036</v>
      </c>
      <c r="D1054" s="261">
        <v>2.6302229525039345E-2</v>
      </c>
      <c r="E1054" s="261">
        <v>3.2042085156326894E-2</v>
      </c>
      <c r="F1054" s="261">
        <v>3.3778972883088199E-3</v>
      </c>
      <c r="G1054" s="261">
        <v>2.1234494854693001E-3</v>
      </c>
      <c r="H1054" s="261">
        <v>6.3108143431535304E-3</v>
      </c>
      <c r="I1054" s="261">
        <v>1.2298149323182199E-2</v>
      </c>
      <c r="J1054" s="261">
        <v>4.9928160623527603E-4</v>
      </c>
      <c r="K1054" s="261">
        <v>4.8542646702583398E-4</v>
      </c>
      <c r="L1054" s="261">
        <v>2.0000005732018801E-3</v>
      </c>
      <c r="M1054" s="261">
        <v>2.0000005732018801E-3</v>
      </c>
      <c r="N1054" s="261">
        <v>1.5750004513964799E-2</v>
      </c>
      <c r="O1054" s="261">
        <v>1.5750004513964799E-2</v>
      </c>
      <c r="P1054" s="261">
        <v>5.2185690493992097E-4</v>
      </c>
    </row>
    <row r="1055" spans="1:16" x14ac:dyDescent="0.25">
      <c r="A1055" s="259">
        <v>2037</v>
      </c>
      <c r="B1055" s="259">
        <v>2037</v>
      </c>
      <c r="C1055" s="260" t="str">
        <f t="shared" si="16"/>
        <v>2037_2037</v>
      </c>
      <c r="D1055" s="261">
        <v>2.6352036439205525E-2</v>
      </c>
      <c r="E1055" s="261">
        <v>3.2061076018503443E-2</v>
      </c>
      <c r="F1055" s="261">
        <v>2.9891663124245599E-3</v>
      </c>
      <c r="G1055" s="261">
        <v>2.0547255742241902E-3</v>
      </c>
      <c r="H1055" s="261">
        <v>5.7829765933979198E-3</v>
      </c>
      <c r="I1055" s="261">
        <v>1.1502722647012799E-2</v>
      </c>
      <c r="J1055" s="261">
        <v>4.5420264249993001E-4</v>
      </c>
      <c r="K1055" s="261">
        <v>4.8775950179586201E-4</v>
      </c>
      <c r="L1055" s="261">
        <v>2.0000005732018801E-3</v>
      </c>
      <c r="M1055" s="261">
        <v>2.0000005732018801E-3</v>
      </c>
      <c r="N1055" s="261">
        <v>1.5750004513964799E-2</v>
      </c>
      <c r="O1055" s="261">
        <v>1.5750004513964799E-2</v>
      </c>
      <c r="P1055" s="261">
        <v>4.7473967049940102E-4</v>
      </c>
    </row>
    <row r="1056" spans="1:16" x14ac:dyDescent="0.25">
      <c r="A1056" s="259">
        <v>2038</v>
      </c>
      <c r="B1056" s="259">
        <v>1994</v>
      </c>
      <c r="C1056" s="260" t="str">
        <f t="shared" si="16"/>
        <v>2038_1994</v>
      </c>
      <c r="D1056" s="261">
        <v>4.6434675765121475E-2</v>
      </c>
      <c r="E1056" s="261">
        <v>6.1376985257846288E-2</v>
      </c>
      <c r="F1056" s="261">
        <v>8.8336824671835304E-2</v>
      </c>
      <c r="G1056" s="261">
        <v>0.54334701043189404</v>
      </c>
      <c r="H1056" s="261">
        <v>1.71651973931668</v>
      </c>
      <c r="I1056" s="261">
        <v>1.9452028080983499</v>
      </c>
      <c r="J1056" s="261">
        <v>5.1742770441861298E-2</v>
      </c>
      <c r="K1056" s="261">
        <v>1.0542482945836399E-2</v>
      </c>
      <c r="L1056" s="261">
        <v>2.0000005732018801E-3</v>
      </c>
      <c r="M1056" s="261">
        <v>2.0000005732018801E-3</v>
      </c>
      <c r="N1056" s="261">
        <v>1.5750004513964799E-2</v>
      </c>
      <c r="O1056" s="261">
        <v>1.5750004513964799E-2</v>
      </c>
      <c r="P1056" s="261">
        <v>5.4082348916098998E-2</v>
      </c>
    </row>
    <row r="1057" spans="1:16" x14ac:dyDescent="0.25">
      <c r="A1057" s="259">
        <v>2038</v>
      </c>
      <c r="B1057" s="259">
        <v>1995</v>
      </c>
      <c r="C1057" s="260" t="str">
        <f t="shared" si="16"/>
        <v>2038_1995</v>
      </c>
      <c r="D1057" s="261">
        <v>4.6664969491661643E-2</v>
      </c>
      <c r="E1057" s="261">
        <v>6.0631786598599906E-2</v>
      </c>
      <c r="F1057" s="261">
        <v>8.9014978736195099E-2</v>
      </c>
      <c r="G1057" s="261">
        <v>0.44761924529485198</v>
      </c>
      <c r="H1057" s="261">
        <v>1.7105661820773299</v>
      </c>
      <c r="I1057" s="261">
        <v>1.67353722212633</v>
      </c>
      <c r="J1057" s="261">
        <v>5.2139995157677602E-2</v>
      </c>
      <c r="K1057" s="261">
        <v>1.05407928100942E-2</v>
      </c>
      <c r="L1057" s="261">
        <v>2.0000005732018801E-3</v>
      </c>
      <c r="M1057" s="261">
        <v>2.0000005732018801E-3</v>
      </c>
      <c r="N1057" s="261">
        <v>1.5750004513964799E-2</v>
      </c>
      <c r="O1057" s="261">
        <v>1.5750004513964799E-2</v>
      </c>
      <c r="P1057" s="261">
        <v>5.4497534370905903E-2</v>
      </c>
    </row>
    <row r="1058" spans="1:16" x14ac:dyDescent="0.25">
      <c r="A1058" s="259">
        <v>2038</v>
      </c>
      <c r="B1058" s="259">
        <v>1996</v>
      </c>
      <c r="C1058" s="260" t="str">
        <f t="shared" si="16"/>
        <v>2038_1996</v>
      </c>
      <c r="D1058" s="261">
        <v>4.6282989728069816E-2</v>
      </c>
      <c r="E1058" s="261">
        <v>5.9626554166548135E-2</v>
      </c>
      <c r="F1058" s="261">
        <v>8.7931058711449295E-2</v>
      </c>
      <c r="G1058" s="261">
        <v>0.17826618114533399</v>
      </c>
      <c r="H1058" s="261">
        <v>1.71758643899526</v>
      </c>
      <c r="I1058" s="261">
        <v>1.21861424766801</v>
      </c>
      <c r="J1058" s="261">
        <v>5.1505095440304703E-2</v>
      </c>
      <c r="K1058" s="261">
        <v>3.00626518943945E-3</v>
      </c>
      <c r="L1058" s="261">
        <v>2.0000005732018801E-3</v>
      </c>
      <c r="M1058" s="261">
        <v>2.0000005732018801E-3</v>
      </c>
      <c r="N1058" s="261">
        <v>1.5750004513964799E-2</v>
      </c>
      <c r="O1058" s="261">
        <v>1.5750004513964799E-2</v>
      </c>
      <c r="P1058" s="261">
        <v>5.3833927305639198E-2</v>
      </c>
    </row>
    <row r="1059" spans="1:16" x14ac:dyDescent="0.25">
      <c r="A1059" s="259">
        <v>2038</v>
      </c>
      <c r="B1059" s="259">
        <v>1997</v>
      </c>
      <c r="C1059" s="260" t="str">
        <f t="shared" si="16"/>
        <v>2038_1997</v>
      </c>
      <c r="D1059" s="261">
        <v>4.6575803150674132E-2</v>
      </c>
      <c r="E1059" s="261">
        <v>5.959473142349201E-2</v>
      </c>
      <c r="F1059" s="261">
        <v>8.8889005306673097E-2</v>
      </c>
      <c r="G1059" s="261">
        <v>0.17791631706672101</v>
      </c>
      <c r="H1059" s="261">
        <v>1.71089916290704</v>
      </c>
      <c r="I1059" s="261">
        <v>1.2186911584092499</v>
      </c>
      <c r="J1059" s="261">
        <v>5.2066206969458802E-2</v>
      </c>
      <c r="K1059" s="261">
        <v>3.0102403817051601E-3</v>
      </c>
      <c r="L1059" s="261">
        <v>2.0000005732018801E-3</v>
      </c>
      <c r="M1059" s="261">
        <v>2.0000005732018801E-3</v>
      </c>
      <c r="N1059" s="261">
        <v>1.5750004513964799E-2</v>
      </c>
      <c r="O1059" s="261">
        <v>1.5750004513964799E-2</v>
      </c>
      <c r="P1059" s="261">
        <v>5.4420409808246098E-2</v>
      </c>
    </row>
    <row r="1060" spans="1:16" x14ac:dyDescent="0.25">
      <c r="A1060" s="259">
        <v>2038</v>
      </c>
      <c r="B1060" s="259">
        <v>1998</v>
      </c>
      <c r="C1060" s="260" t="str">
        <f t="shared" si="16"/>
        <v>2038_1998</v>
      </c>
      <c r="D1060" s="261">
        <v>4.6073031511158186E-2</v>
      </c>
      <c r="E1060" s="261">
        <v>5.9518163354772217E-2</v>
      </c>
      <c r="F1060" s="261">
        <v>8.7743999731073496E-2</v>
      </c>
      <c r="G1060" s="261">
        <v>0.15569990853853599</v>
      </c>
      <c r="H1060" s="261">
        <v>1.71803525129715</v>
      </c>
      <c r="I1060" s="261">
        <v>1.0220203161923</v>
      </c>
      <c r="J1060" s="261">
        <v>5.1395526753444797E-2</v>
      </c>
      <c r="K1060" s="261">
        <v>3.0229908294539102E-3</v>
      </c>
      <c r="L1060" s="261">
        <v>2.0000005732018801E-3</v>
      </c>
      <c r="M1060" s="261">
        <v>2.0000005732018801E-3</v>
      </c>
      <c r="N1060" s="261">
        <v>1.5750004513964799E-2</v>
      </c>
      <c r="O1060" s="261">
        <v>1.5750004513964799E-2</v>
      </c>
      <c r="P1060" s="261">
        <v>5.3719404408963299E-2</v>
      </c>
    </row>
    <row r="1061" spans="1:16" x14ac:dyDescent="0.25">
      <c r="A1061" s="259">
        <v>2038</v>
      </c>
      <c r="B1061" s="259">
        <v>1999</v>
      </c>
      <c r="C1061" s="260" t="str">
        <f t="shared" si="16"/>
        <v>2038_1999</v>
      </c>
      <c r="D1061" s="261">
        <v>4.6821517508050699E-2</v>
      </c>
      <c r="E1061" s="261">
        <v>5.9411968573070732E-2</v>
      </c>
      <c r="F1061" s="261">
        <v>8.9884205780906903E-2</v>
      </c>
      <c r="G1061" s="261">
        <v>0.136997593802787</v>
      </c>
      <c r="H1061" s="261">
        <v>1.7041124012705799</v>
      </c>
      <c r="I1061" s="261">
        <v>0.84102178948334605</v>
      </c>
      <c r="J1061" s="261">
        <v>5.2649139737001797E-2</v>
      </c>
      <c r="K1061" s="261">
        <v>3.03640024211612E-3</v>
      </c>
      <c r="L1061" s="261">
        <v>2.0000005732018801E-3</v>
      </c>
      <c r="M1061" s="261">
        <v>2.0000005732018801E-3</v>
      </c>
      <c r="N1061" s="261">
        <v>1.5750004513964799E-2</v>
      </c>
      <c r="O1061" s="261">
        <v>1.5750004513964799E-2</v>
      </c>
      <c r="P1061" s="261">
        <v>5.5029700208811601E-2</v>
      </c>
    </row>
    <row r="1062" spans="1:16" x14ac:dyDescent="0.25">
      <c r="A1062" s="259">
        <v>2038</v>
      </c>
      <c r="B1062" s="259">
        <v>2000</v>
      </c>
      <c r="C1062" s="260" t="str">
        <f t="shared" si="16"/>
        <v>2038_2000</v>
      </c>
      <c r="D1062" s="261">
        <v>4.6247401349464062E-2</v>
      </c>
      <c r="E1062" s="261">
        <v>6.6261381811128742E-2</v>
      </c>
      <c r="F1062" s="261">
        <v>8.8092713080463597E-2</v>
      </c>
      <c r="G1062" s="261">
        <v>0.118246472167383</v>
      </c>
      <c r="H1062" s="261">
        <v>1.7134624288384299</v>
      </c>
      <c r="I1062" s="261">
        <v>0.66206423527347802</v>
      </c>
      <c r="J1062" s="261">
        <v>5.1599783526931203E-2</v>
      </c>
      <c r="K1062" s="261">
        <v>3.04622016171207E-3</v>
      </c>
      <c r="L1062" s="261">
        <v>2.0000005732018801E-3</v>
      </c>
      <c r="M1062" s="261">
        <v>2.0000005732018801E-3</v>
      </c>
      <c r="N1062" s="261">
        <v>1.5750004513964799E-2</v>
      </c>
      <c r="O1062" s="261">
        <v>1.5750004513964799E-2</v>
      </c>
      <c r="P1062" s="261">
        <v>5.3932896767370703E-2</v>
      </c>
    </row>
    <row r="1063" spans="1:16" x14ac:dyDescent="0.25">
      <c r="A1063" s="259">
        <v>2038</v>
      </c>
      <c r="B1063" s="259">
        <v>2001</v>
      </c>
      <c r="C1063" s="260" t="str">
        <f t="shared" si="16"/>
        <v>2038_2001</v>
      </c>
      <c r="D1063" s="261">
        <v>4.6434786998607515E-2</v>
      </c>
      <c r="E1063" s="261">
        <v>6.6178786901806619E-2</v>
      </c>
      <c r="F1063" s="261">
        <v>8.8634313345368296E-2</v>
      </c>
      <c r="G1063" s="261">
        <v>9.9214414455408795E-2</v>
      </c>
      <c r="H1063" s="261">
        <v>1.7151086865890199</v>
      </c>
      <c r="I1063" s="261">
        <v>0.48924204875025901</v>
      </c>
      <c r="J1063" s="261">
        <v>5.1917022665674502E-2</v>
      </c>
      <c r="K1063" s="261">
        <v>3.0529288448440601E-3</v>
      </c>
      <c r="L1063" s="261">
        <v>2.0000005732018801E-3</v>
      </c>
      <c r="M1063" s="261">
        <v>2.0000005732018801E-3</v>
      </c>
      <c r="N1063" s="261">
        <v>1.5750004513964799E-2</v>
      </c>
      <c r="O1063" s="261">
        <v>1.5750004513964799E-2</v>
      </c>
      <c r="P1063" s="261">
        <v>5.4264480052240299E-2</v>
      </c>
    </row>
    <row r="1064" spans="1:16" x14ac:dyDescent="0.25">
      <c r="A1064" s="259">
        <v>2038</v>
      </c>
      <c r="B1064" s="259">
        <v>2002</v>
      </c>
      <c r="C1064" s="260" t="str">
        <f t="shared" si="16"/>
        <v>2038_2002</v>
      </c>
      <c r="D1064" s="261">
        <v>4.6184564609138279E-2</v>
      </c>
      <c r="E1064" s="261">
        <v>6.6121935636030041E-2</v>
      </c>
      <c r="F1064" s="261">
        <v>8.7757213930346398E-2</v>
      </c>
      <c r="G1064" s="261">
        <v>9.6462336546838404E-2</v>
      </c>
      <c r="H1064" s="261">
        <v>1.7123553523156301</v>
      </c>
      <c r="I1064" s="261">
        <v>0.47664803281270302</v>
      </c>
      <c r="J1064" s="261">
        <v>5.1403266892193197E-2</v>
      </c>
      <c r="K1064" s="261">
        <v>3.0594475150603402E-3</v>
      </c>
      <c r="L1064" s="261">
        <v>2.0000005732018801E-3</v>
      </c>
      <c r="M1064" s="261">
        <v>2.0000005732018801E-3</v>
      </c>
      <c r="N1064" s="261">
        <v>1.5750004513964799E-2</v>
      </c>
      <c r="O1064" s="261">
        <v>1.5750004513964799E-2</v>
      </c>
      <c r="P1064" s="261">
        <v>5.3727494522439599E-2</v>
      </c>
    </row>
    <row r="1065" spans="1:16" x14ac:dyDescent="0.25">
      <c r="A1065" s="259">
        <v>2038</v>
      </c>
      <c r="B1065" s="259">
        <v>2003</v>
      </c>
      <c r="C1065" s="260" t="str">
        <f t="shared" si="16"/>
        <v>2038_2003</v>
      </c>
      <c r="D1065" s="261">
        <v>4.6438732256763239E-2</v>
      </c>
      <c r="E1065" s="261">
        <v>6.610179560209764E-2</v>
      </c>
      <c r="F1065" s="261">
        <v>8.8515415622125698E-2</v>
      </c>
      <c r="G1065" s="261">
        <v>7.8941968876510102E-2</v>
      </c>
      <c r="H1065" s="261">
        <v>1.7125663615947</v>
      </c>
      <c r="I1065" s="261">
        <v>0.40317685444673002</v>
      </c>
      <c r="J1065" s="261">
        <v>5.1847379030388198E-2</v>
      </c>
      <c r="K1065" s="261">
        <v>3.0615432098132001E-3</v>
      </c>
      <c r="L1065" s="261">
        <v>2.0000005732018801E-3</v>
      </c>
      <c r="M1065" s="261">
        <v>2.0000005732018801E-3</v>
      </c>
      <c r="N1065" s="261">
        <v>1.5750004513964799E-2</v>
      </c>
      <c r="O1065" s="261">
        <v>1.5750004513964799E-2</v>
      </c>
      <c r="P1065" s="261">
        <v>5.4191687440805297E-2</v>
      </c>
    </row>
    <row r="1066" spans="1:16" x14ac:dyDescent="0.25">
      <c r="A1066" s="259">
        <v>2038</v>
      </c>
      <c r="B1066" s="259">
        <v>2004</v>
      </c>
      <c r="C1066" s="260" t="str">
        <f t="shared" si="16"/>
        <v>2038_2004</v>
      </c>
      <c r="D1066" s="261">
        <v>5.3344739717078739E-2</v>
      </c>
      <c r="E1066" s="261">
        <v>6.7101999123746203E-2</v>
      </c>
      <c r="F1066" s="261">
        <v>8.8547306308770807E-2</v>
      </c>
      <c r="G1066" s="261">
        <v>1.85301765554289E-2</v>
      </c>
      <c r="H1066" s="261">
        <v>1.71387728108307</v>
      </c>
      <c r="I1066" s="261">
        <v>9.2985178617868397E-2</v>
      </c>
      <c r="J1066" s="261">
        <v>5.18660588107E-2</v>
      </c>
      <c r="K1066" s="261">
        <v>2.0339657775450001E-4</v>
      </c>
      <c r="L1066" s="261">
        <v>2.0000005732018801E-3</v>
      </c>
      <c r="M1066" s="261">
        <v>2.0000005732018801E-3</v>
      </c>
      <c r="N1066" s="261">
        <v>1.5750004513964799E-2</v>
      </c>
      <c r="O1066" s="261">
        <v>1.5750004513964799E-2</v>
      </c>
      <c r="P1066" s="261">
        <v>5.4211211837892501E-2</v>
      </c>
    </row>
    <row r="1067" spans="1:16" x14ac:dyDescent="0.25">
      <c r="A1067" s="259">
        <v>2038</v>
      </c>
      <c r="B1067" s="259">
        <v>2005</v>
      </c>
      <c r="C1067" s="260" t="str">
        <f t="shared" si="16"/>
        <v>2038_2005</v>
      </c>
      <c r="D1067" s="261">
        <v>5.2153326003393452E-2</v>
      </c>
      <c r="E1067" s="261">
        <v>6.5436223792002077E-2</v>
      </c>
      <c r="F1067" s="261">
        <v>8.8717500513981598E-2</v>
      </c>
      <c r="G1067" s="261">
        <v>1.5893677039154099E-2</v>
      </c>
      <c r="H1067" s="261">
        <v>1.7110265284838999</v>
      </c>
      <c r="I1067" s="261">
        <v>7.8086501907496705E-2</v>
      </c>
      <c r="J1067" s="261">
        <v>5.1965749055662598E-2</v>
      </c>
      <c r="K1067" s="261">
        <v>2.0227169649506899E-4</v>
      </c>
      <c r="L1067" s="261">
        <v>2.0000005732018801E-3</v>
      </c>
      <c r="M1067" s="261">
        <v>2.0000005732018801E-3</v>
      </c>
      <c r="N1067" s="261">
        <v>1.5750004513964799E-2</v>
      </c>
      <c r="O1067" s="261">
        <v>1.5750004513964799E-2</v>
      </c>
      <c r="P1067" s="261">
        <v>5.4315409633363398E-2</v>
      </c>
    </row>
    <row r="1068" spans="1:16" x14ac:dyDescent="0.25">
      <c r="A1068" s="259">
        <v>2038</v>
      </c>
      <c r="B1068" s="259">
        <v>2006</v>
      </c>
      <c r="C1068" s="260" t="str">
        <f t="shared" si="16"/>
        <v>2038_2006</v>
      </c>
      <c r="D1068" s="261">
        <v>5.1029407885900713E-2</v>
      </c>
      <c r="E1068" s="261">
        <v>6.3017293233330676E-2</v>
      </c>
      <c r="F1068" s="261">
        <v>8.8358477621717293E-2</v>
      </c>
      <c r="G1068" s="261">
        <v>3.7007449039801899E-3</v>
      </c>
      <c r="H1068" s="261">
        <v>1.7139522760555601</v>
      </c>
      <c r="I1068" s="261">
        <v>1.66374626842813E-2</v>
      </c>
      <c r="J1068" s="261">
        <v>5.1755453528663301E-2</v>
      </c>
      <c r="K1068" s="261">
        <v>2.0297140676919299E-4</v>
      </c>
      <c r="L1068" s="261">
        <v>2.0000005732018801E-3</v>
      </c>
      <c r="M1068" s="261">
        <v>2.0000005732018801E-3</v>
      </c>
      <c r="N1068" s="261">
        <v>1.5750004513964799E-2</v>
      </c>
      <c r="O1068" s="261">
        <v>1.5750004513964799E-2</v>
      </c>
      <c r="P1068" s="261">
        <v>5.4095605475805802E-2</v>
      </c>
    </row>
    <row r="1069" spans="1:16" x14ac:dyDescent="0.25">
      <c r="A1069" s="259">
        <v>2038</v>
      </c>
      <c r="B1069" s="259">
        <v>2007</v>
      </c>
      <c r="C1069" s="260" t="str">
        <f t="shared" si="16"/>
        <v>2038_2007</v>
      </c>
      <c r="D1069" s="261">
        <v>5.0383757932038392E-2</v>
      </c>
      <c r="E1069" s="261">
        <v>6.30901236207599E-2</v>
      </c>
      <c r="F1069" s="261">
        <v>1.8303946851651098E-2</v>
      </c>
      <c r="G1069" s="261">
        <v>7.6933460230282297E-3</v>
      </c>
      <c r="H1069" s="261">
        <v>3.60529916392976E-2</v>
      </c>
      <c r="I1069" s="261">
        <v>3.3000527266693398E-2</v>
      </c>
      <c r="J1069" s="261">
        <v>6.1310624495862298E-3</v>
      </c>
      <c r="K1069" s="261">
        <v>2.0207011080969201E-4</v>
      </c>
      <c r="L1069" s="261">
        <v>2.0000005732018801E-3</v>
      </c>
      <c r="M1069" s="261">
        <v>2.0000005732018801E-3</v>
      </c>
      <c r="N1069" s="261">
        <v>1.5750004513964799E-2</v>
      </c>
      <c r="O1069" s="261">
        <v>1.5750004513964799E-2</v>
      </c>
      <c r="P1069" s="261">
        <v>6.4082818873698296E-3</v>
      </c>
    </row>
    <row r="1070" spans="1:16" x14ac:dyDescent="0.25">
      <c r="A1070" s="259">
        <v>2038</v>
      </c>
      <c r="B1070" s="259">
        <v>2008</v>
      </c>
      <c r="C1070" s="260" t="str">
        <f t="shared" si="16"/>
        <v>2038_2008</v>
      </c>
      <c r="D1070" s="261">
        <v>4.8875823396891609E-2</v>
      </c>
      <c r="E1070" s="261">
        <v>6.1237265465449026E-2</v>
      </c>
      <c r="F1070" s="261">
        <v>1.8456423826642299E-2</v>
      </c>
      <c r="G1070" s="261">
        <v>7.8391244042721898E-3</v>
      </c>
      <c r="H1070" s="261">
        <v>3.61846454208236E-2</v>
      </c>
      <c r="I1070" s="261">
        <v>3.2499832189462098E-2</v>
      </c>
      <c r="J1070" s="261">
        <v>6.1451428115129499E-3</v>
      </c>
      <c r="K1070" s="261">
        <v>2.30517083663962E-4</v>
      </c>
      <c r="L1070" s="261">
        <v>2.0000005732018801E-3</v>
      </c>
      <c r="M1070" s="261">
        <v>2.0000005732018801E-3</v>
      </c>
      <c r="N1070" s="261">
        <v>1.5750004513964799E-2</v>
      </c>
      <c r="O1070" s="261">
        <v>1.5750004513964799E-2</v>
      </c>
      <c r="P1070" s="261">
        <v>6.4229989007821998E-3</v>
      </c>
    </row>
    <row r="1071" spans="1:16" x14ac:dyDescent="0.25">
      <c r="A1071" s="259">
        <v>2038</v>
      </c>
      <c r="B1071" s="259">
        <v>2009</v>
      </c>
      <c r="C1071" s="260" t="str">
        <f t="shared" si="16"/>
        <v>2038_2009</v>
      </c>
      <c r="D1071" s="261">
        <v>4.6483324616339437E-2</v>
      </c>
      <c r="E1071" s="261">
        <v>5.7758363547336891E-2</v>
      </c>
      <c r="F1071" s="261">
        <v>1.9206563213528999E-2</v>
      </c>
      <c r="G1071" s="261">
        <v>8.1278850396227301E-3</v>
      </c>
      <c r="H1071" s="261">
        <v>3.6407554319121502E-2</v>
      </c>
      <c r="I1071" s="261">
        <v>3.1837722832384403E-2</v>
      </c>
      <c r="J1071" s="261">
        <v>6.2329603985681204E-3</v>
      </c>
      <c r="K1071" s="261">
        <v>2.5854219690752902E-4</v>
      </c>
      <c r="L1071" s="261">
        <v>2.0000005732018801E-3</v>
      </c>
      <c r="M1071" s="261">
        <v>2.0000005732018801E-3</v>
      </c>
      <c r="N1071" s="261">
        <v>1.5750004513964799E-2</v>
      </c>
      <c r="O1071" s="261">
        <v>1.5750004513964799E-2</v>
      </c>
      <c r="P1071" s="261">
        <v>6.51478720943923E-3</v>
      </c>
    </row>
    <row r="1072" spans="1:16" x14ac:dyDescent="0.25">
      <c r="A1072" s="259">
        <v>2038</v>
      </c>
      <c r="B1072" s="259">
        <v>2010</v>
      </c>
      <c r="C1072" s="260" t="str">
        <f t="shared" si="16"/>
        <v>2038_2010</v>
      </c>
      <c r="D1072" s="261">
        <v>4.6016625123188958E-2</v>
      </c>
      <c r="E1072" s="261">
        <v>5.7104392929548352E-2</v>
      </c>
      <c r="F1072" s="261">
        <v>1.9140628888949199E-2</v>
      </c>
      <c r="G1072" s="261">
        <v>7.2736416104939401E-3</v>
      </c>
      <c r="H1072" s="261">
        <v>3.63889820210644E-2</v>
      </c>
      <c r="I1072" s="261">
        <v>3.1743853728556599E-2</v>
      </c>
      <c r="J1072" s="261">
        <v>6.2373961409817897E-3</v>
      </c>
      <c r="K1072" s="261">
        <v>3.1404870047212799E-4</v>
      </c>
      <c r="L1072" s="261">
        <v>2.0000005732018801E-3</v>
      </c>
      <c r="M1072" s="261">
        <v>2.0000005732018801E-3</v>
      </c>
      <c r="N1072" s="261">
        <v>1.5750004513964799E-2</v>
      </c>
      <c r="O1072" s="261">
        <v>1.5750004513964799E-2</v>
      </c>
      <c r="P1072" s="261">
        <v>6.5194235164415301E-3</v>
      </c>
    </row>
    <row r="1073" spans="1:16" x14ac:dyDescent="0.25">
      <c r="A1073" s="259">
        <v>2038</v>
      </c>
      <c r="B1073" s="259">
        <v>2011</v>
      </c>
      <c r="C1073" s="260" t="str">
        <f t="shared" si="16"/>
        <v>2038_2011</v>
      </c>
      <c r="D1073" s="261">
        <v>4.44127406325351E-2</v>
      </c>
      <c r="E1073" s="261">
        <v>5.5253208964604478E-2</v>
      </c>
      <c r="F1073" s="261">
        <v>1.8695711130296701E-2</v>
      </c>
      <c r="G1073" s="261">
        <v>7.3795598287665701E-3</v>
      </c>
      <c r="H1073" s="261">
        <v>3.5954680400884197E-2</v>
      </c>
      <c r="I1073" s="261">
        <v>3.1756245573625302E-2</v>
      </c>
      <c r="J1073" s="261">
        <v>6.1886036917422598E-3</v>
      </c>
      <c r="K1073" s="261">
        <v>4.2628931685430901E-4</v>
      </c>
      <c r="L1073" s="261">
        <v>2.0000005732018801E-3</v>
      </c>
      <c r="M1073" s="261">
        <v>2.0000005732018801E-3</v>
      </c>
      <c r="N1073" s="261">
        <v>1.5750004513964799E-2</v>
      </c>
      <c r="O1073" s="261">
        <v>1.5750004513964799E-2</v>
      </c>
      <c r="P1073" s="261">
        <v>6.4684248891606804E-3</v>
      </c>
    </row>
    <row r="1074" spans="1:16" x14ac:dyDescent="0.25">
      <c r="A1074" s="259">
        <v>2038</v>
      </c>
      <c r="B1074" s="259">
        <v>2012</v>
      </c>
      <c r="C1074" s="260" t="str">
        <f t="shared" si="16"/>
        <v>2038_2012</v>
      </c>
      <c r="D1074" s="261">
        <v>4.3120017246645569E-2</v>
      </c>
      <c r="E1074" s="261">
        <v>5.3833468586827908E-2</v>
      </c>
      <c r="F1074" s="261">
        <v>1.8413565799923499E-2</v>
      </c>
      <c r="G1074" s="261">
        <v>6.9159395415242702E-3</v>
      </c>
      <c r="H1074" s="261">
        <v>3.5503303180368199E-2</v>
      </c>
      <c r="I1074" s="261">
        <v>3.2112733770985502E-2</v>
      </c>
      <c r="J1074" s="261">
        <v>6.1195921786936199E-3</v>
      </c>
      <c r="K1074" s="261">
        <v>6.2263696631588395E-4</v>
      </c>
      <c r="L1074" s="261">
        <v>2.0000005732018801E-3</v>
      </c>
      <c r="M1074" s="261">
        <v>2.0000005732018801E-3</v>
      </c>
      <c r="N1074" s="261">
        <v>1.5750004513964799E-2</v>
      </c>
      <c r="O1074" s="261">
        <v>1.5750004513964799E-2</v>
      </c>
      <c r="P1074" s="261">
        <v>6.3962929817260299E-3</v>
      </c>
    </row>
    <row r="1075" spans="1:16" x14ac:dyDescent="0.25">
      <c r="A1075" s="259">
        <v>2038</v>
      </c>
      <c r="B1075" s="259">
        <v>2013</v>
      </c>
      <c r="C1075" s="260" t="str">
        <f t="shared" si="16"/>
        <v>2038_2013</v>
      </c>
      <c r="D1075" s="261">
        <v>4.1978608797194748E-2</v>
      </c>
      <c r="E1075" s="261">
        <v>5.2019873475566032E-2</v>
      </c>
      <c r="F1075" s="261">
        <v>1.8926535118892002E-2</v>
      </c>
      <c r="G1075" s="261">
        <v>7.9037306847931799E-3</v>
      </c>
      <c r="H1075" s="261">
        <v>3.6215760089164502E-2</v>
      </c>
      <c r="I1075" s="261">
        <v>3.0700041518140101E-2</v>
      </c>
      <c r="J1075" s="261">
        <v>6.2220373096964002E-3</v>
      </c>
      <c r="K1075" s="261">
        <v>9.2968103628017799E-4</v>
      </c>
      <c r="L1075" s="261">
        <v>2.0000005732018801E-3</v>
      </c>
      <c r="M1075" s="261">
        <v>2.0000005732018801E-3</v>
      </c>
      <c r="N1075" s="261">
        <v>1.5750004513964799E-2</v>
      </c>
      <c r="O1075" s="261">
        <v>1.5750004513964799E-2</v>
      </c>
      <c r="P1075" s="261">
        <v>6.5033702269592202E-3</v>
      </c>
    </row>
    <row r="1076" spans="1:16" x14ac:dyDescent="0.25">
      <c r="A1076" s="259">
        <v>2038</v>
      </c>
      <c r="B1076" s="259">
        <v>2014</v>
      </c>
      <c r="C1076" s="260" t="str">
        <f t="shared" si="16"/>
        <v>2038_2014</v>
      </c>
      <c r="D1076" s="261">
        <v>4.1563442211713535E-2</v>
      </c>
      <c r="E1076" s="261">
        <v>5.1649381572336242E-2</v>
      </c>
      <c r="F1076" s="261">
        <v>1.86687303293495E-2</v>
      </c>
      <c r="G1076" s="261">
        <v>8.0355700432335701E-3</v>
      </c>
      <c r="H1076" s="261">
        <v>3.5843990257246598E-2</v>
      </c>
      <c r="I1076" s="261">
        <v>3.04016313097283E-2</v>
      </c>
      <c r="J1076" s="261">
        <v>6.1636118704380396E-3</v>
      </c>
      <c r="K1076" s="261">
        <v>1.29555983631672E-3</v>
      </c>
      <c r="L1076" s="261">
        <v>2.0000005732018801E-3</v>
      </c>
      <c r="M1076" s="261">
        <v>2.0000005732018801E-3</v>
      </c>
      <c r="N1076" s="261">
        <v>1.5750004513964799E-2</v>
      </c>
      <c r="O1076" s="261">
        <v>1.5750004513964799E-2</v>
      </c>
      <c r="P1076" s="261">
        <v>6.4423030485966397E-3</v>
      </c>
    </row>
    <row r="1077" spans="1:16" x14ac:dyDescent="0.25">
      <c r="A1077" s="259">
        <v>2038</v>
      </c>
      <c r="B1077" s="259">
        <v>2015</v>
      </c>
      <c r="C1077" s="260" t="str">
        <f t="shared" si="16"/>
        <v>2038_2015</v>
      </c>
      <c r="D1077" s="261">
        <v>4.0384134724637831E-2</v>
      </c>
      <c r="E1077" s="261">
        <v>5.0424503374525954E-2</v>
      </c>
      <c r="F1077" s="261">
        <v>1.8223063767353401E-2</v>
      </c>
      <c r="G1077" s="261">
        <v>8.0293347167355606E-3</v>
      </c>
      <c r="H1077" s="261">
        <v>3.5328213474298598E-2</v>
      </c>
      <c r="I1077" s="261">
        <v>2.9639847924152699E-2</v>
      </c>
      <c r="J1077" s="261">
        <v>6.0864496643203E-3</v>
      </c>
      <c r="K1077" s="261">
        <v>1.6354487436802099E-3</v>
      </c>
      <c r="L1077" s="261">
        <v>2.0000005732018801E-3</v>
      </c>
      <c r="M1077" s="261">
        <v>2.0000005732018801E-3</v>
      </c>
      <c r="N1077" s="261">
        <v>1.5750004513964799E-2</v>
      </c>
      <c r="O1077" s="261">
        <v>1.5750004513964799E-2</v>
      </c>
      <c r="P1077" s="261">
        <v>6.3616519099204899E-3</v>
      </c>
    </row>
    <row r="1078" spans="1:16" x14ac:dyDescent="0.25">
      <c r="A1078" s="259">
        <v>2038</v>
      </c>
      <c r="B1078" s="259">
        <v>2016</v>
      </c>
      <c r="C1078" s="260" t="str">
        <f t="shared" si="16"/>
        <v>2038_2016</v>
      </c>
      <c r="D1078" s="261">
        <v>3.8801126210858752E-2</v>
      </c>
      <c r="E1078" s="261">
        <v>4.8430332815289356E-2</v>
      </c>
      <c r="F1078" s="261">
        <v>1.82308898921726E-2</v>
      </c>
      <c r="G1078" s="261">
        <v>7.8109270467310596E-3</v>
      </c>
      <c r="H1078" s="261">
        <v>3.5333365549010301E-2</v>
      </c>
      <c r="I1078" s="261">
        <v>2.8704622232130099E-2</v>
      </c>
      <c r="J1078" s="261">
        <v>6.06854440938391E-3</v>
      </c>
      <c r="K1078" s="261">
        <v>1.9013626305835799E-3</v>
      </c>
      <c r="L1078" s="261">
        <v>2.0000005732018801E-3</v>
      </c>
      <c r="M1078" s="261">
        <v>2.0000005732018801E-3</v>
      </c>
      <c r="N1078" s="261">
        <v>1.5750004513964799E-2</v>
      </c>
      <c r="O1078" s="261">
        <v>1.5750004513964799E-2</v>
      </c>
      <c r="P1078" s="261">
        <v>6.3429370588092499E-3</v>
      </c>
    </row>
    <row r="1079" spans="1:16" x14ac:dyDescent="0.25">
      <c r="A1079" s="259">
        <v>2038</v>
      </c>
      <c r="B1079" s="259">
        <v>2017</v>
      </c>
      <c r="C1079" s="260" t="str">
        <f t="shared" si="16"/>
        <v>2038_2017</v>
      </c>
      <c r="D1079" s="261">
        <v>3.760410977224965E-2</v>
      </c>
      <c r="E1079" s="261">
        <v>4.6455673345348232E-2</v>
      </c>
      <c r="F1079" s="261">
        <v>1.9175660029869399E-2</v>
      </c>
      <c r="G1079" s="261">
        <v>7.8537679975302001E-3</v>
      </c>
      <c r="H1079" s="261">
        <v>3.6450679264764897E-2</v>
      </c>
      <c r="I1079" s="261">
        <v>2.8631369649177899E-2</v>
      </c>
      <c r="J1079" s="261">
        <v>6.1855922467535596E-3</v>
      </c>
      <c r="K1079" s="261">
        <v>2.06265857989887E-3</v>
      </c>
      <c r="L1079" s="261">
        <v>2.0000005732018801E-3</v>
      </c>
      <c r="M1079" s="261">
        <v>2.0000005732018801E-3</v>
      </c>
      <c r="N1079" s="261">
        <v>1.5750004513964799E-2</v>
      </c>
      <c r="O1079" s="261">
        <v>1.5750004513964799E-2</v>
      </c>
      <c r="P1079" s="261">
        <v>6.4652772799926803E-3</v>
      </c>
    </row>
    <row r="1080" spans="1:16" x14ac:dyDescent="0.25">
      <c r="A1080" s="259">
        <v>2038</v>
      </c>
      <c r="B1080" s="259">
        <v>2018</v>
      </c>
      <c r="C1080" s="260" t="str">
        <f t="shared" si="16"/>
        <v>2038_2018</v>
      </c>
      <c r="D1080" s="261">
        <v>3.5956372943268443E-2</v>
      </c>
      <c r="E1080" s="261">
        <v>4.4400804702466684E-2</v>
      </c>
      <c r="F1080" s="261">
        <v>1.90019633027819E-2</v>
      </c>
      <c r="G1080" s="261">
        <v>7.4999182509115098E-3</v>
      </c>
      <c r="H1080" s="261">
        <v>3.6273625883621E-2</v>
      </c>
      <c r="I1080" s="261">
        <v>2.7551716276585401E-2</v>
      </c>
      <c r="J1080" s="261">
        <v>6.1305518097005702E-3</v>
      </c>
      <c r="K1080" s="261">
        <v>2.1465069876387198E-3</v>
      </c>
      <c r="L1080" s="261">
        <v>2.0000005732018801E-3</v>
      </c>
      <c r="M1080" s="261">
        <v>2.0000005732018801E-3</v>
      </c>
      <c r="N1080" s="261">
        <v>1.5750004513964799E-2</v>
      </c>
      <c r="O1080" s="261">
        <v>1.5750004513964799E-2</v>
      </c>
      <c r="P1080" s="261">
        <v>6.4077481586144796E-3</v>
      </c>
    </row>
    <row r="1081" spans="1:16" x14ac:dyDescent="0.25">
      <c r="A1081" s="259">
        <v>2038</v>
      </c>
      <c r="B1081" s="259">
        <v>2019</v>
      </c>
      <c r="C1081" s="260" t="str">
        <f t="shared" si="16"/>
        <v>2038_2019</v>
      </c>
      <c r="D1081" s="261">
        <v>3.4309441878501705E-2</v>
      </c>
      <c r="E1081" s="261">
        <v>4.2346742506128993E-2</v>
      </c>
      <c r="F1081" s="261">
        <v>1.8800962734929798E-2</v>
      </c>
      <c r="G1081" s="261">
        <v>6.7086067821190897E-3</v>
      </c>
      <c r="H1081" s="261">
        <v>3.6066476746003898E-2</v>
      </c>
      <c r="I1081" s="261">
        <v>2.50275360960572E-2</v>
      </c>
      <c r="J1081" s="261">
        <v>6.0641459904178501E-3</v>
      </c>
      <c r="K1081" s="261">
        <v>2.0255562821455998E-3</v>
      </c>
      <c r="L1081" s="261">
        <v>2.0000005732018801E-3</v>
      </c>
      <c r="M1081" s="261">
        <v>2.0000005732018801E-3</v>
      </c>
      <c r="N1081" s="261">
        <v>1.5750004513964799E-2</v>
      </c>
      <c r="O1081" s="261">
        <v>1.5750004513964799E-2</v>
      </c>
      <c r="P1081" s="261">
        <v>6.3383397628552496E-3</v>
      </c>
    </row>
    <row r="1082" spans="1:16" x14ac:dyDescent="0.25">
      <c r="A1082" s="259">
        <v>2038</v>
      </c>
      <c r="B1082" s="259">
        <v>2020</v>
      </c>
      <c r="C1082" s="260" t="str">
        <f t="shared" si="16"/>
        <v>2038_2020</v>
      </c>
      <c r="D1082" s="261">
        <v>3.2666677610949636E-2</v>
      </c>
      <c r="E1082" s="261">
        <v>4.0294081867850322E-2</v>
      </c>
      <c r="F1082" s="261">
        <v>1.8582195319136002E-2</v>
      </c>
      <c r="G1082" s="261">
        <v>5.7564198742565201E-3</v>
      </c>
      <c r="H1082" s="261">
        <v>3.5839856824839603E-2</v>
      </c>
      <c r="I1082" s="261">
        <v>2.2996264781841799E-2</v>
      </c>
      <c r="J1082" s="261">
        <v>5.9877022996947804E-3</v>
      </c>
      <c r="K1082" s="261">
        <v>1.45226842006825E-3</v>
      </c>
      <c r="L1082" s="261">
        <v>2.0000005732018801E-3</v>
      </c>
      <c r="M1082" s="261">
        <v>2.0000005732018801E-3</v>
      </c>
      <c r="N1082" s="261">
        <v>1.5750004513964799E-2</v>
      </c>
      <c r="O1082" s="261">
        <v>1.5750004513964799E-2</v>
      </c>
      <c r="P1082" s="261">
        <v>6.2584396276515403E-3</v>
      </c>
    </row>
    <row r="1083" spans="1:16" x14ac:dyDescent="0.25">
      <c r="A1083" s="259">
        <v>2038</v>
      </c>
      <c r="B1083" s="259">
        <v>2021</v>
      </c>
      <c r="C1083" s="260" t="str">
        <f t="shared" si="16"/>
        <v>2038_2021</v>
      </c>
      <c r="D1083" s="261">
        <v>3.1026100919813299E-2</v>
      </c>
      <c r="E1083" s="261">
        <v>3.8244687295472625E-2</v>
      </c>
      <c r="F1083" s="261">
        <v>7.6856684650511804E-3</v>
      </c>
      <c r="G1083" s="261">
        <v>5.04722029740458E-3</v>
      </c>
      <c r="H1083" s="261">
        <v>1.2079170987637699E-2</v>
      </c>
      <c r="I1083" s="261">
        <v>2.20546758184713E-2</v>
      </c>
      <c r="J1083" s="261">
        <v>9.8342147844379993E-4</v>
      </c>
      <c r="K1083" s="261">
        <v>9.0178102426106499E-4</v>
      </c>
      <c r="L1083" s="261">
        <v>2.0000005732018801E-3</v>
      </c>
      <c r="M1083" s="261">
        <v>2.0000005732018801E-3</v>
      </c>
      <c r="N1083" s="261">
        <v>1.5750004513964799E-2</v>
      </c>
      <c r="O1083" s="261">
        <v>1.5750004513964799E-2</v>
      </c>
      <c r="P1083" s="261">
        <v>1.0278874338308401E-3</v>
      </c>
    </row>
    <row r="1084" spans="1:16" x14ac:dyDescent="0.25">
      <c r="A1084" s="259">
        <v>2038</v>
      </c>
      <c r="B1084" s="259">
        <v>2022</v>
      </c>
      <c r="C1084" s="260" t="str">
        <f t="shared" si="16"/>
        <v>2038_2022</v>
      </c>
      <c r="D1084" s="261">
        <v>2.9828429431275984E-2</v>
      </c>
      <c r="E1084" s="261">
        <v>3.6740463739625813E-2</v>
      </c>
      <c r="F1084" s="261">
        <v>7.5312427404920102E-3</v>
      </c>
      <c r="G1084" s="261">
        <v>4.2265712332014297E-3</v>
      </c>
      <c r="H1084" s="261">
        <v>1.18788628451872E-2</v>
      </c>
      <c r="I1084" s="261">
        <v>2.08956778905856E-2</v>
      </c>
      <c r="J1084" s="261">
        <v>9.6690639639622304E-4</v>
      </c>
      <c r="K1084" s="261">
        <v>9.01238299023734E-4</v>
      </c>
      <c r="L1084" s="261">
        <v>2.0000005732018801E-3</v>
      </c>
      <c r="M1084" s="261">
        <v>2.0000005732018801E-3</v>
      </c>
      <c r="N1084" s="261">
        <v>1.5750004513964799E-2</v>
      </c>
      <c r="O1084" s="261">
        <v>1.5750004513964799E-2</v>
      </c>
      <c r="P1084" s="261">
        <v>1.01062561305767E-3</v>
      </c>
    </row>
    <row r="1085" spans="1:16" x14ac:dyDescent="0.25">
      <c r="A1085" s="259">
        <v>2038</v>
      </c>
      <c r="B1085" s="259">
        <v>2023</v>
      </c>
      <c r="C1085" s="260" t="str">
        <f t="shared" si="16"/>
        <v>2038_2023</v>
      </c>
      <c r="D1085" s="261">
        <v>2.8632682487771809E-2</v>
      </c>
      <c r="E1085" s="261">
        <v>3.5238167196818423E-2</v>
      </c>
      <c r="F1085" s="261">
        <v>7.3624451460124899E-3</v>
      </c>
      <c r="G1085" s="261">
        <v>3.60751130245183E-3</v>
      </c>
      <c r="H1085" s="261">
        <v>1.1657791620200499E-2</v>
      </c>
      <c r="I1085" s="261">
        <v>2.0990504477346902E-2</v>
      </c>
      <c r="J1085" s="261">
        <v>9.4858753911644103E-4</v>
      </c>
      <c r="K1085" s="261">
        <v>9.0081916047405903E-4</v>
      </c>
      <c r="L1085" s="261">
        <v>2.0000005732018801E-3</v>
      </c>
      <c r="M1085" s="261">
        <v>2.0000005732018801E-3</v>
      </c>
      <c r="N1085" s="261">
        <v>1.5750004513964799E-2</v>
      </c>
      <c r="O1085" s="261">
        <v>1.5750004513964799E-2</v>
      </c>
      <c r="P1085" s="261">
        <v>9.9147845834042406E-4</v>
      </c>
    </row>
    <row r="1086" spans="1:16" x14ac:dyDescent="0.25">
      <c r="A1086" s="259">
        <v>2038</v>
      </c>
      <c r="B1086" s="259">
        <v>2024</v>
      </c>
      <c r="C1086" s="260" t="str">
        <f t="shared" si="16"/>
        <v>2038_2024</v>
      </c>
      <c r="D1086" s="261">
        <v>2.7438072165512122E-2</v>
      </c>
      <c r="E1086" s="261">
        <v>3.37373152884234E-2</v>
      </c>
      <c r="F1086" s="261">
        <v>7.1793697285918202E-3</v>
      </c>
      <c r="G1086" s="261">
        <v>3.0631768803181E-3</v>
      </c>
      <c r="H1086" s="261">
        <v>1.1416115015616599E-2</v>
      </c>
      <c r="I1086" s="261">
        <v>2.1756626805273401E-2</v>
      </c>
      <c r="J1086" s="261">
        <v>9.2847609250509301E-4</v>
      </c>
      <c r="K1086" s="261">
        <v>9.0051791526170604E-4</v>
      </c>
      <c r="L1086" s="261">
        <v>2.0000005732018801E-3</v>
      </c>
      <c r="M1086" s="261">
        <v>2.0000005732018801E-3</v>
      </c>
      <c r="N1086" s="261">
        <v>1.5750004513964799E-2</v>
      </c>
      <c r="O1086" s="261">
        <v>1.5750004513964799E-2</v>
      </c>
      <c r="P1086" s="261">
        <v>9.70457661356533E-4</v>
      </c>
    </row>
    <row r="1087" spans="1:16" x14ac:dyDescent="0.25">
      <c r="A1087" s="259">
        <v>2038</v>
      </c>
      <c r="B1087" s="259">
        <v>2025</v>
      </c>
      <c r="C1087" s="260" t="str">
        <f t="shared" si="16"/>
        <v>2038_2025</v>
      </c>
      <c r="D1087" s="261">
        <v>2.6244200674489994E-2</v>
      </c>
      <c r="E1087" s="261">
        <v>3.2238263265385245E-2</v>
      </c>
      <c r="F1087" s="261">
        <v>6.9802818466638602E-3</v>
      </c>
      <c r="G1087" s="261">
        <v>2.7423785844188299E-3</v>
      </c>
      <c r="H1087" s="261">
        <v>1.1152575375664499E-2</v>
      </c>
      <c r="I1087" s="261">
        <v>2.3375528374671401E-2</v>
      </c>
      <c r="J1087" s="261">
        <v>9.0650914637109396E-4</v>
      </c>
      <c r="K1087" s="261">
        <v>9.0025784589268197E-4</v>
      </c>
      <c r="L1087" s="261">
        <v>2.0000005732018801E-3</v>
      </c>
      <c r="M1087" s="261">
        <v>2.0000005732018801E-3</v>
      </c>
      <c r="N1087" s="261">
        <v>1.5750004513964799E-2</v>
      </c>
      <c r="O1087" s="261">
        <v>1.5750004513964799E-2</v>
      </c>
      <c r="P1087" s="261">
        <v>9.4749746739523401E-4</v>
      </c>
    </row>
    <row r="1088" spans="1:16" x14ac:dyDescent="0.25">
      <c r="A1088" s="259">
        <v>2038</v>
      </c>
      <c r="B1088" s="259">
        <v>2026</v>
      </c>
      <c r="C1088" s="260" t="str">
        <f t="shared" si="16"/>
        <v>2038_2026</v>
      </c>
      <c r="D1088" s="261">
        <v>2.6243066526929232E-2</v>
      </c>
      <c r="E1088" s="261">
        <v>3.2211108079828889E-2</v>
      </c>
      <c r="F1088" s="261">
        <v>6.7646673605452397E-3</v>
      </c>
      <c r="G1088" s="261">
        <v>2.7072777904233901E-3</v>
      </c>
      <c r="H1088" s="261">
        <v>1.08665913430243E-2</v>
      </c>
      <c r="I1088" s="261">
        <v>2.2468307426125701E-2</v>
      </c>
      <c r="J1088" s="261">
        <v>8.82649885399555E-4</v>
      </c>
      <c r="K1088" s="261">
        <v>7.6828182452148798E-4</v>
      </c>
      <c r="L1088" s="261">
        <v>2.0000005732018801E-3</v>
      </c>
      <c r="M1088" s="261">
        <v>2.0000005732018801E-3</v>
      </c>
      <c r="N1088" s="261">
        <v>1.5750004513964799E-2</v>
      </c>
      <c r="O1088" s="261">
        <v>1.5750004513964799E-2</v>
      </c>
      <c r="P1088" s="261">
        <v>9.2255939651646396E-4</v>
      </c>
    </row>
    <row r="1089" spans="1:16" x14ac:dyDescent="0.25">
      <c r="A1089" s="259">
        <v>2038</v>
      </c>
      <c r="B1089" s="259">
        <v>2027</v>
      </c>
      <c r="C1089" s="260" t="str">
        <f t="shared" si="16"/>
        <v>2038_2027</v>
      </c>
      <c r="D1089" s="261">
        <v>2.624258832844174E-2</v>
      </c>
      <c r="E1089" s="261">
        <v>3.2184578769198266E-2</v>
      </c>
      <c r="F1089" s="261">
        <v>6.5336914878994998E-3</v>
      </c>
      <c r="G1089" s="261">
        <v>2.6693528229111401E-3</v>
      </c>
      <c r="H1089" s="261">
        <v>1.0559177432637901E-2</v>
      </c>
      <c r="I1089" s="261">
        <v>2.15340979363399E-2</v>
      </c>
      <c r="J1089" s="261">
        <v>8.5695950672494295E-4</v>
      </c>
      <c r="K1089" s="261">
        <v>6.1448934698202901E-4</v>
      </c>
      <c r="L1089" s="261">
        <v>2.0000005732018801E-3</v>
      </c>
      <c r="M1089" s="261">
        <v>2.0000005732018801E-3</v>
      </c>
      <c r="N1089" s="261">
        <v>1.5750004513964799E-2</v>
      </c>
      <c r="O1089" s="261">
        <v>1.5750004513964799E-2</v>
      </c>
      <c r="P1089" s="261">
        <v>8.9570741291755403E-4</v>
      </c>
    </row>
    <row r="1090" spans="1:16" x14ac:dyDescent="0.25">
      <c r="A1090" s="259">
        <v>2038</v>
      </c>
      <c r="B1090" s="259">
        <v>2028</v>
      </c>
      <c r="C1090" s="260" t="str">
        <f t="shared" si="16"/>
        <v>2038_2028</v>
      </c>
      <c r="D1090" s="261">
        <v>2.6242205364493822E-2</v>
      </c>
      <c r="E1090" s="261">
        <v>3.2158671352170209E-2</v>
      </c>
      <c r="F1090" s="261">
        <v>6.2870965352668602E-3</v>
      </c>
      <c r="G1090" s="261">
        <v>2.6284485228122599E-3</v>
      </c>
      <c r="H1090" s="261">
        <v>1.02299341249871E-2</v>
      </c>
      <c r="I1090" s="261">
        <v>2.0581307904551802E-2</v>
      </c>
      <c r="J1090" s="261">
        <v>8.2940319025914301E-4</v>
      </c>
      <c r="K1090" s="261">
        <v>4.8272446020345799E-4</v>
      </c>
      <c r="L1090" s="261">
        <v>2.0000005732018801E-3</v>
      </c>
      <c r="M1090" s="261">
        <v>2.0000005732018801E-3</v>
      </c>
      <c r="N1090" s="261">
        <v>1.5750004513964799E-2</v>
      </c>
      <c r="O1090" s="261">
        <v>1.5750004513964799E-2</v>
      </c>
      <c r="P1090" s="261">
        <v>8.6690512210051401E-4</v>
      </c>
    </row>
    <row r="1091" spans="1:16" x14ac:dyDescent="0.25">
      <c r="A1091" s="259">
        <v>2038</v>
      </c>
      <c r="B1091" s="259">
        <v>2029</v>
      </c>
      <c r="C1091" s="260" t="str">
        <f t="shared" si="16"/>
        <v>2038_2029</v>
      </c>
      <c r="D1091" s="261">
        <v>2.624446462841163E-2</v>
      </c>
      <c r="E1091" s="261">
        <v>3.2134714625805687E-2</v>
      </c>
      <c r="F1091" s="261">
        <v>6.02669654028777E-3</v>
      </c>
      <c r="G1091" s="261">
        <v>2.5848679929427899E-3</v>
      </c>
      <c r="H1091" s="261">
        <v>9.8807169061939006E-3</v>
      </c>
      <c r="I1091" s="261">
        <v>1.9617625624399199E-2</v>
      </c>
      <c r="J1091" s="261">
        <v>8.0009332813778201E-4</v>
      </c>
      <c r="K1091" s="261">
        <v>4.8275583330675099E-4</v>
      </c>
      <c r="L1091" s="261">
        <v>2.0000005732018801E-3</v>
      </c>
      <c r="M1091" s="261">
        <v>2.0000005732018801E-3</v>
      </c>
      <c r="N1091" s="261">
        <v>1.5750004513964799E-2</v>
      </c>
      <c r="O1091" s="261">
        <v>1.5750004513964799E-2</v>
      </c>
      <c r="P1091" s="261">
        <v>8.3626999807461097E-4</v>
      </c>
    </row>
    <row r="1092" spans="1:16" x14ac:dyDescent="0.25">
      <c r="A1092" s="259">
        <v>2038</v>
      </c>
      <c r="B1092" s="259">
        <v>2030</v>
      </c>
      <c r="C1092" s="260" t="str">
        <f t="shared" si="16"/>
        <v>2038_2030</v>
      </c>
      <c r="D1092" s="261">
        <v>2.6242492706311002E-2</v>
      </c>
      <c r="E1092" s="261">
        <v>3.2108718570055456E-2</v>
      </c>
      <c r="F1092" s="261">
        <v>5.7461529860395096E-3</v>
      </c>
      <c r="G1092" s="261">
        <v>2.5372899800317501E-3</v>
      </c>
      <c r="H1092" s="261">
        <v>9.5060224370870604E-3</v>
      </c>
      <c r="I1092" s="261">
        <v>1.8649379434416101E-2</v>
      </c>
      <c r="J1092" s="261">
        <v>7.6873498975708096E-4</v>
      </c>
      <c r="K1092" s="261">
        <v>4.82618071190056E-4</v>
      </c>
      <c r="L1092" s="261">
        <v>2.0000005732018801E-3</v>
      </c>
      <c r="M1092" s="261">
        <v>2.0000005732018801E-3</v>
      </c>
      <c r="N1092" s="261">
        <v>1.5750004513964799E-2</v>
      </c>
      <c r="O1092" s="261">
        <v>1.5750004513964799E-2</v>
      </c>
      <c r="P1092" s="261">
        <v>8.0349377478290099E-4</v>
      </c>
    </row>
    <row r="1093" spans="1:16" x14ac:dyDescent="0.25">
      <c r="A1093" s="259">
        <v>2038</v>
      </c>
      <c r="B1093" s="259">
        <v>2031</v>
      </c>
      <c r="C1093" s="260" t="str">
        <f t="shared" si="16"/>
        <v>2038_2031</v>
      </c>
      <c r="D1093" s="261">
        <v>2.6242932421929786E-2</v>
      </c>
      <c r="E1093" s="261">
        <v>3.2091846279989893E-2</v>
      </c>
      <c r="F1093" s="261">
        <v>5.4510945666787301E-3</v>
      </c>
      <c r="G1093" s="261">
        <v>2.4874841916286898E-3</v>
      </c>
      <c r="H1093" s="261">
        <v>9.1107462630961502E-3</v>
      </c>
      <c r="I1093" s="261">
        <v>1.7688628751313801E-2</v>
      </c>
      <c r="J1093" s="261">
        <v>7.3559068967897902E-4</v>
      </c>
      <c r="K1093" s="261">
        <v>4.8257818011972502E-4</v>
      </c>
      <c r="L1093" s="261">
        <v>2.0000005732018801E-3</v>
      </c>
      <c r="M1093" s="261">
        <v>2.0000005732018801E-3</v>
      </c>
      <c r="N1093" s="261">
        <v>1.5750004513964799E-2</v>
      </c>
      <c r="O1093" s="261">
        <v>1.5750004513964799E-2</v>
      </c>
      <c r="P1093" s="261">
        <v>7.6885083653092001E-4</v>
      </c>
    </row>
    <row r="1094" spans="1:16" x14ac:dyDescent="0.25">
      <c r="A1094" s="259">
        <v>2038</v>
      </c>
      <c r="B1094" s="259">
        <v>2032</v>
      </c>
      <c r="C1094" s="260" t="str">
        <f t="shared" si="16"/>
        <v>2038_2032</v>
      </c>
      <c r="D1094" s="261">
        <v>2.6244845448392565E-2</v>
      </c>
      <c r="E1094" s="261">
        <v>3.2076795778415781E-2</v>
      </c>
      <c r="F1094" s="261">
        <v>5.1417717624557902E-3</v>
      </c>
      <c r="G1094" s="261">
        <v>2.4346445728916301E-3</v>
      </c>
      <c r="H1094" s="261">
        <v>8.69506027487486E-3</v>
      </c>
      <c r="I1094" s="261">
        <v>1.67369690344467E-2</v>
      </c>
      <c r="J1094" s="261">
        <v>7.0066487796183695E-4</v>
      </c>
      <c r="K1094" s="261">
        <v>4.8263618502434002E-4</v>
      </c>
      <c r="L1094" s="261">
        <v>2.0000005732018801E-3</v>
      </c>
      <c r="M1094" s="261">
        <v>2.0000005732018801E-3</v>
      </c>
      <c r="N1094" s="261">
        <v>1.5750004513964799E-2</v>
      </c>
      <c r="O1094" s="261">
        <v>1.5750004513964799E-2</v>
      </c>
      <c r="P1094" s="261">
        <v>7.3234583458892295E-4</v>
      </c>
    </row>
    <row r="1095" spans="1:16" x14ac:dyDescent="0.25">
      <c r="A1095" s="259">
        <v>2038</v>
      </c>
      <c r="B1095" s="259">
        <v>2033</v>
      </c>
      <c r="C1095" s="260" t="str">
        <f t="shared" si="16"/>
        <v>2038_2033</v>
      </c>
      <c r="D1095" s="261">
        <v>2.6249423558058916E-2</v>
      </c>
      <c r="E1095" s="261">
        <v>3.2063976427530845E-2</v>
      </c>
      <c r="F1095" s="261">
        <v>4.8178930393957299E-3</v>
      </c>
      <c r="G1095" s="261">
        <v>2.378672687052E-3</v>
      </c>
      <c r="H1095" s="261">
        <v>8.2588257216771703E-3</v>
      </c>
      <c r="I1095" s="261">
        <v>1.5800206319621202E-2</v>
      </c>
      <c r="J1095" s="261">
        <v>6.6395259053259699E-4</v>
      </c>
      <c r="K1095" s="261">
        <v>4.8281739711137598E-4</v>
      </c>
      <c r="L1095" s="261">
        <v>2.0000005732018801E-3</v>
      </c>
      <c r="M1095" s="261">
        <v>2.0000005732018801E-3</v>
      </c>
      <c r="N1095" s="261">
        <v>1.5750004513964799E-2</v>
      </c>
      <c r="O1095" s="261">
        <v>1.5750004513964799E-2</v>
      </c>
      <c r="P1095" s="261">
        <v>6.9397358043049595E-4</v>
      </c>
    </row>
    <row r="1096" spans="1:16" x14ac:dyDescent="0.25">
      <c r="A1096" s="259">
        <v>2038</v>
      </c>
      <c r="B1096" s="259">
        <v>2034</v>
      </c>
      <c r="C1096" s="260" t="str">
        <f t="shared" si="16"/>
        <v>2038_2034</v>
      </c>
      <c r="D1096" s="261">
        <v>2.625469387673449E-2</v>
      </c>
      <c r="E1096" s="261">
        <v>3.2052620241739577E-2</v>
      </c>
      <c r="F1096" s="261">
        <v>4.4780616302535596E-3</v>
      </c>
      <c r="G1096" s="261">
        <v>2.31918635119302E-3</v>
      </c>
      <c r="H1096" s="261">
        <v>7.8006403150737104E-3</v>
      </c>
      <c r="I1096" s="261">
        <v>1.4883552361493101E-2</v>
      </c>
      <c r="J1096" s="261">
        <v>6.2536890292744902E-4</v>
      </c>
      <c r="K1096" s="261">
        <v>4.8304773985191098E-4</v>
      </c>
      <c r="L1096" s="261">
        <v>2.0000005732018801E-3</v>
      </c>
      <c r="M1096" s="261">
        <v>2.0000005732018801E-3</v>
      </c>
      <c r="N1096" s="261">
        <v>1.5750004513964799E-2</v>
      </c>
      <c r="O1096" s="261">
        <v>1.5750004513964799E-2</v>
      </c>
      <c r="P1096" s="261">
        <v>6.5364530968442102E-4</v>
      </c>
    </row>
    <row r="1097" spans="1:16" x14ac:dyDescent="0.25">
      <c r="A1097" s="259">
        <v>2038</v>
      </c>
      <c r="B1097" s="259">
        <v>2035</v>
      </c>
      <c r="C1097" s="260" t="str">
        <f t="shared" si="16"/>
        <v>2038_2035</v>
      </c>
      <c r="D1097" s="261">
        <v>2.6265227891340521E-2</v>
      </c>
      <c r="E1097" s="261">
        <v>3.204613935155963E-2</v>
      </c>
      <c r="F1097" s="261">
        <v>4.12598593124736E-3</v>
      </c>
      <c r="G1097" s="261">
        <v>2.2570854986863498E-3</v>
      </c>
      <c r="H1097" s="261">
        <v>7.3240943151475901E-3</v>
      </c>
      <c r="I1097" s="261">
        <v>1.3991636057976001E-2</v>
      </c>
      <c r="J1097" s="261">
        <v>5.8510840670642503E-4</v>
      </c>
      <c r="K1097" s="261">
        <v>4.8356872263897999E-4</v>
      </c>
      <c r="L1097" s="261">
        <v>2.0000005732018801E-3</v>
      </c>
      <c r="M1097" s="261">
        <v>2.0000005732018801E-3</v>
      </c>
      <c r="N1097" s="261">
        <v>1.5750004513964799E-2</v>
      </c>
      <c r="O1097" s="261">
        <v>1.5750004513964799E-2</v>
      </c>
      <c r="P1097" s="261">
        <v>6.1156441247758896E-4</v>
      </c>
    </row>
    <row r="1098" spans="1:16" x14ac:dyDescent="0.25">
      <c r="A1098" s="259">
        <v>2038</v>
      </c>
      <c r="B1098" s="259">
        <v>2036</v>
      </c>
      <c r="C1098" s="260" t="str">
        <f t="shared" si="16"/>
        <v>2038_2036</v>
      </c>
      <c r="D1098" s="261">
        <v>2.628463046749769E-2</v>
      </c>
      <c r="E1098" s="261">
        <v>3.2046796438201547E-2</v>
      </c>
      <c r="F1098" s="261">
        <v>3.7623944042140698E-3</v>
      </c>
      <c r="G1098" s="261">
        <v>2.1927131082387099E-3</v>
      </c>
      <c r="H1098" s="261">
        <v>6.8302268670726697E-3</v>
      </c>
      <c r="I1098" s="261">
        <v>1.31286536917065E-2</v>
      </c>
      <c r="J1098" s="261">
        <v>5.4322254206318199E-4</v>
      </c>
      <c r="K1098" s="261">
        <v>4.84535700883615E-4</v>
      </c>
      <c r="L1098" s="261">
        <v>2.0000005732018801E-3</v>
      </c>
      <c r="M1098" s="261">
        <v>2.0000005732018801E-3</v>
      </c>
      <c r="N1098" s="261">
        <v>1.5750004513964799E-2</v>
      </c>
      <c r="O1098" s="261">
        <v>1.5750004513964799E-2</v>
      </c>
      <c r="P1098" s="261">
        <v>5.6778465490094998E-4</v>
      </c>
    </row>
    <row r="1099" spans="1:16" x14ac:dyDescent="0.25">
      <c r="A1099" s="259">
        <v>2038</v>
      </c>
      <c r="B1099" s="259">
        <v>2037</v>
      </c>
      <c r="C1099" s="260" t="str">
        <f t="shared" si="16"/>
        <v>2038_2037</v>
      </c>
      <c r="D1099" s="261">
        <v>2.6300031191569193E-2</v>
      </c>
      <c r="E1099" s="261">
        <v>3.2044343212766391E-2</v>
      </c>
      <c r="F1099" s="261">
        <v>3.37581071956175E-3</v>
      </c>
      <c r="G1099" s="261">
        <v>2.1229137872072102E-3</v>
      </c>
      <c r="H1099" s="261">
        <v>6.3088715393787402E-3</v>
      </c>
      <c r="I1099" s="261">
        <v>1.2297821893682601E-2</v>
      </c>
      <c r="J1099" s="261">
        <v>4.99183575221918E-4</v>
      </c>
      <c r="K1099" s="261">
        <v>4.8528909479020002E-4</v>
      </c>
      <c r="L1099" s="261">
        <v>2.0000005732018801E-3</v>
      </c>
      <c r="M1099" s="261">
        <v>2.0000005732018801E-3</v>
      </c>
      <c r="N1099" s="261">
        <v>1.5750004513964799E-2</v>
      </c>
      <c r="O1099" s="261">
        <v>1.5750004513964799E-2</v>
      </c>
      <c r="P1099" s="261">
        <v>5.2175444139914502E-4</v>
      </c>
    </row>
    <row r="1100" spans="1:16" x14ac:dyDescent="0.25">
      <c r="A1100" s="259">
        <v>2038</v>
      </c>
      <c r="B1100" s="259">
        <v>2038</v>
      </c>
      <c r="C1100" s="260" t="str">
        <f t="shared" si="16"/>
        <v>2038_2038</v>
      </c>
      <c r="D1100" s="261">
        <v>2.6349828090829169E-2</v>
      </c>
      <c r="E1100" s="261">
        <v>3.2063230689658544E-2</v>
      </c>
      <c r="F1100" s="261">
        <v>2.98732629926816E-3</v>
      </c>
      <c r="G1100" s="261">
        <v>2.0542023576618899E-3</v>
      </c>
      <c r="H1100" s="261">
        <v>5.7811895897321598E-3</v>
      </c>
      <c r="I1100" s="261">
        <v>1.1502418989090201E-2</v>
      </c>
      <c r="J1100" s="261">
        <v>4.5411280614867299E-4</v>
      </c>
      <c r="K1100" s="261">
        <v>4.8762137927399002E-4</v>
      </c>
      <c r="L1100" s="261">
        <v>2.0000005732018801E-3</v>
      </c>
      <c r="M1100" s="261">
        <v>2.0000005732018801E-3</v>
      </c>
      <c r="N1100" s="261">
        <v>1.5750004513964799E-2</v>
      </c>
      <c r="O1100" s="261">
        <v>1.5750004513964799E-2</v>
      </c>
      <c r="P1100" s="261">
        <v>4.7464577214698301E-4</v>
      </c>
    </row>
    <row r="1101" spans="1:16" x14ac:dyDescent="0.25">
      <c r="A1101" s="259">
        <v>2039</v>
      </c>
      <c r="B1101" s="259">
        <v>1995</v>
      </c>
      <c r="C1101" s="260" t="str">
        <f t="shared" si="16"/>
        <v>2039_1995</v>
      </c>
      <c r="D1101" s="261">
        <v>4.6670112428837979E-2</v>
      </c>
      <c r="E1101" s="261">
        <v>6.0677738815992872E-2</v>
      </c>
      <c r="F1101" s="261">
        <v>8.9026945053469905E-2</v>
      </c>
      <c r="G1101" s="261">
        <v>0.447956737724374</v>
      </c>
      <c r="H1101" s="261">
        <v>1.7101249279644599</v>
      </c>
      <c r="I1101" s="261">
        <v>1.6733065960620199</v>
      </c>
      <c r="J1101" s="261">
        <v>5.2147004356956399E-2</v>
      </c>
      <c r="K1101" s="261">
        <v>1.0548122254986201E-2</v>
      </c>
      <c r="L1101" s="261">
        <v>2.0000005732018801E-3</v>
      </c>
      <c r="M1101" s="261">
        <v>2.0000005732018801E-3</v>
      </c>
      <c r="N1101" s="261">
        <v>1.5750004513964799E-2</v>
      </c>
      <c r="O1101" s="261">
        <v>1.5750004513964799E-2</v>
      </c>
      <c r="P1101" s="261">
        <v>5.4504860495073297E-2</v>
      </c>
    </row>
    <row r="1102" spans="1:16" x14ac:dyDescent="0.25">
      <c r="A1102" s="259">
        <v>2039</v>
      </c>
      <c r="B1102" s="259">
        <v>1996</v>
      </c>
      <c r="C1102" s="260" t="str">
        <f t="shared" si="16"/>
        <v>2039_1996</v>
      </c>
      <c r="D1102" s="261">
        <v>4.6292428990107208E-2</v>
      </c>
      <c r="E1102" s="261">
        <v>5.9681546838258388E-2</v>
      </c>
      <c r="F1102" s="261">
        <v>8.7954116721956299E-2</v>
      </c>
      <c r="G1102" s="261">
        <v>0.178406013622285</v>
      </c>
      <c r="H1102" s="261">
        <v>1.71718714849762</v>
      </c>
      <c r="I1102" s="261">
        <v>1.2183941961023901</v>
      </c>
      <c r="J1102" s="261">
        <v>5.1518601533023602E-2</v>
      </c>
      <c r="K1102" s="261">
        <v>3.0084195919297002E-3</v>
      </c>
      <c r="L1102" s="261">
        <v>2.0000005732018801E-3</v>
      </c>
      <c r="M1102" s="261">
        <v>2.0000005732018801E-3</v>
      </c>
      <c r="N1102" s="261">
        <v>1.5750004513964799E-2</v>
      </c>
      <c r="O1102" s="261">
        <v>1.5750004513964799E-2</v>
      </c>
      <c r="P1102" s="261">
        <v>5.38480440839385E-2</v>
      </c>
    </row>
    <row r="1103" spans="1:16" x14ac:dyDescent="0.25">
      <c r="A1103" s="259">
        <v>2039</v>
      </c>
      <c r="B1103" s="259">
        <v>1997</v>
      </c>
      <c r="C1103" s="260" t="str">
        <f t="shared" si="16"/>
        <v>2039_1997</v>
      </c>
      <c r="D1103" s="261">
        <v>4.658107243109675E-2</v>
      </c>
      <c r="E1103" s="261">
        <v>5.9650569968131055E-2</v>
      </c>
      <c r="F1103" s="261">
        <v>8.8900848259376802E-2</v>
      </c>
      <c r="G1103" s="261">
        <v>0.17805619259236</v>
      </c>
      <c r="H1103" s="261">
        <v>1.71059599551396</v>
      </c>
      <c r="I1103" s="261">
        <v>1.21848412416464</v>
      </c>
      <c r="J1103" s="261">
        <v>5.2073143908672799E-2</v>
      </c>
      <c r="K1103" s="261">
        <v>3.0124138188834201E-3</v>
      </c>
      <c r="L1103" s="261">
        <v>2.0000005732018801E-3</v>
      </c>
      <c r="M1103" s="261">
        <v>2.0000005732018801E-3</v>
      </c>
      <c r="N1103" s="261">
        <v>1.5750004513964799E-2</v>
      </c>
      <c r="O1103" s="261">
        <v>1.5750004513964799E-2</v>
      </c>
      <c r="P1103" s="261">
        <v>5.4427660405069203E-2</v>
      </c>
    </row>
    <row r="1104" spans="1:16" x14ac:dyDescent="0.25">
      <c r="A1104" s="259">
        <v>2039</v>
      </c>
      <c r="B1104" s="259">
        <v>1998</v>
      </c>
      <c r="C1104" s="260" t="str">
        <f t="shared" si="16"/>
        <v>2039_1998</v>
      </c>
      <c r="D1104" s="261">
        <v>4.6080263192405005E-2</v>
      </c>
      <c r="E1104" s="261">
        <v>5.9575904528907056E-2</v>
      </c>
      <c r="F1104" s="261">
        <v>8.7759703486673696E-2</v>
      </c>
      <c r="G1104" s="261">
        <v>0.15582456425422</v>
      </c>
      <c r="H1104" s="261">
        <v>1.71765571210917</v>
      </c>
      <c r="I1104" s="261">
        <v>1.0218710272643601</v>
      </c>
      <c r="J1104" s="261">
        <v>5.1404725135027002E-2</v>
      </c>
      <c r="K1104" s="261">
        <v>3.0252313757251998E-3</v>
      </c>
      <c r="L1104" s="261">
        <v>2.0000005732018801E-3</v>
      </c>
      <c r="M1104" s="261">
        <v>2.0000005732018801E-3</v>
      </c>
      <c r="N1104" s="261">
        <v>1.5750004513964799E-2</v>
      </c>
      <c r="O1104" s="261">
        <v>1.5750004513964799E-2</v>
      </c>
      <c r="P1104" s="261">
        <v>5.3729018700543502E-2</v>
      </c>
    </row>
    <row r="1105" spans="1:16" x14ac:dyDescent="0.25">
      <c r="A1105" s="259">
        <v>2039</v>
      </c>
      <c r="B1105" s="259">
        <v>1999</v>
      </c>
      <c r="C1105" s="260" t="str">
        <f t="shared" si="16"/>
        <v>2039_1999</v>
      </c>
      <c r="D1105" s="261">
        <v>4.6824712378370076E-2</v>
      </c>
      <c r="E1105" s="261">
        <v>5.9470729542172508E-2</v>
      </c>
      <c r="F1105" s="261">
        <v>8.9888400924176701E-2</v>
      </c>
      <c r="G1105" s="261">
        <v>0.137160072645262</v>
      </c>
      <c r="H1105" s="261">
        <v>1.7036950417819099</v>
      </c>
      <c r="I1105" s="261">
        <v>0.84093316996651601</v>
      </c>
      <c r="J1105" s="261">
        <v>5.2651597017258203E-2</v>
      </c>
      <c r="K1105" s="261">
        <v>3.0401859489851799E-3</v>
      </c>
      <c r="L1105" s="261">
        <v>2.0000005732018801E-3</v>
      </c>
      <c r="M1105" s="261">
        <v>2.0000005732018801E-3</v>
      </c>
      <c r="N1105" s="261">
        <v>1.5750004513964799E-2</v>
      </c>
      <c r="O1105" s="261">
        <v>1.5750004513964799E-2</v>
      </c>
      <c r="P1105" s="261">
        <v>5.5032268596377103E-2</v>
      </c>
    </row>
    <row r="1106" spans="1:16" x14ac:dyDescent="0.25">
      <c r="A1106" s="259">
        <v>2039</v>
      </c>
      <c r="B1106" s="259">
        <v>2000</v>
      </c>
      <c r="C1106" s="260" t="str">
        <f t="shared" si="16"/>
        <v>2039_2000</v>
      </c>
      <c r="D1106" s="261">
        <v>4.6239210772972321E-2</v>
      </c>
      <c r="E1106" s="261">
        <v>6.6321467153218586E-2</v>
      </c>
      <c r="F1106" s="261">
        <v>8.8078704362858404E-2</v>
      </c>
      <c r="G1106" s="261">
        <v>0.118289933937663</v>
      </c>
      <c r="H1106" s="261">
        <v>1.71330795003789</v>
      </c>
      <c r="I1106" s="261">
        <v>0.662072171999181</v>
      </c>
      <c r="J1106" s="261">
        <v>5.1591578003788101E-2</v>
      </c>
      <c r="K1106" s="261">
        <v>3.0473821787658502E-3</v>
      </c>
      <c r="L1106" s="261">
        <v>2.0000005732018801E-3</v>
      </c>
      <c r="M1106" s="261">
        <v>2.0000005732018801E-3</v>
      </c>
      <c r="N1106" s="261">
        <v>1.5750004513964799E-2</v>
      </c>
      <c r="O1106" s="261">
        <v>1.5750004513964799E-2</v>
      </c>
      <c r="P1106" s="261">
        <v>5.3924320226882601E-2</v>
      </c>
    </row>
    <row r="1107" spans="1:16" x14ac:dyDescent="0.25">
      <c r="A1107" s="259">
        <v>2039</v>
      </c>
      <c r="B1107" s="259">
        <v>2001</v>
      </c>
      <c r="C1107" s="260" t="str">
        <f t="shared" si="16"/>
        <v>2039_2001</v>
      </c>
      <c r="D1107" s="261">
        <v>4.643377239817275E-2</v>
      </c>
      <c r="E1107" s="261">
        <v>6.6243441123320534E-2</v>
      </c>
      <c r="F1107" s="261">
        <v>8.8634536597011399E-2</v>
      </c>
      <c r="G1107" s="261">
        <v>9.92258024513194E-2</v>
      </c>
      <c r="H1107" s="261">
        <v>1.7149583965458901</v>
      </c>
      <c r="I1107" s="261">
        <v>0.48929761873345301</v>
      </c>
      <c r="J1107" s="261">
        <v>5.1917153433998699E-2</v>
      </c>
      <c r="K1107" s="261">
        <v>3.0535716730715301E-3</v>
      </c>
      <c r="L1107" s="261">
        <v>2.0000005732018801E-3</v>
      </c>
      <c r="M1107" s="261">
        <v>2.0000005732018801E-3</v>
      </c>
      <c r="N1107" s="261">
        <v>1.5750004513964799E-2</v>
      </c>
      <c r="O1107" s="261">
        <v>1.5750004513964799E-2</v>
      </c>
      <c r="P1107" s="261">
        <v>5.4264616733327699E-2</v>
      </c>
    </row>
    <row r="1108" spans="1:16" x14ac:dyDescent="0.25">
      <c r="A1108" s="259">
        <v>2039</v>
      </c>
      <c r="B1108" s="259">
        <v>2002</v>
      </c>
      <c r="C1108" s="260" t="str">
        <f t="shared" si="16"/>
        <v>2039_2002</v>
      </c>
      <c r="D1108" s="261">
        <v>4.617876029061279E-2</v>
      </c>
      <c r="E1108" s="261">
        <v>6.6182871842487806E-2</v>
      </c>
      <c r="F1108" s="261">
        <v>8.7746101221314099E-2</v>
      </c>
      <c r="G1108" s="261">
        <v>9.6458772831051198E-2</v>
      </c>
      <c r="H1108" s="261">
        <v>1.71250909950592</v>
      </c>
      <c r="I1108" s="261">
        <v>0.47667133721559801</v>
      </c>
      <c r="J1108" s="261">
        <v>5.1396757688873002E-2</v>
      </c>
      <c r="K1108" s="261">
        <v>3.0590949860297501E-3</v>
      </c>
      <c r="L1108" s="261">
        <v>2.0000005732018801E-3</v>
      </c>
      <c r="M1108" s="261">
        <v>2.0000005732018801E-3</v>
      </c>
      <c r="N1108" s="261">
        <v>1.5750004513964799E-2</v>
      </c>
      <c r="O1108" s="261">
        <v>1.5750004513964799E-2</v>
      </c>
      <c r="P1108" s="261">
        <v>5.3720691001829399E-2</v>
      </c>
    </row>
    <row r="1109" spans="1:16" x14ac:dyDescent="0.25">
      <c r="A1109" s="259">
        <v>2039</v>
      </c>
      <c r="B1109" s="259">
        <v>2003</v>
      </c>
      <c r="C1109" s="260" t="str">
        <f t="shared" si="16"/>
        <v>2039_2003</v>
      </c>
      <c r="D1109" s="261">
        <v>4.6441963325055617E-2</v>
      </c>
      <c r="E1109" s="261">
        <v>6.616930629014893E-2</v>
      </c>
      <c r="F1109" s="261">
        <v>8.8536703265891206E-2</v>
      </c>
      <c r="G1109" s="261">
        <v>7.8978343179398905E-2</v>
      </c>
      <c r="H1109" s="261">
        <v>1.7122804323460501</v>
      </c>
      <c r="I1109" s="261">
        <v>0.40323573311161498</v>
      </c>
      <c r="J1109" s="261">
        <v>5.1859848141301998E-2</v>
      </c>
      <c r="K1109" s="261">
        <v>3.0629609146262302E-3</v>
      </c>
      <c r="L1109" s="261">
        <v>2.0000005732018801E-3</v>
      </c>
      <c r="M1109" s="261">
        <v>2.0000005732018801E-3</v>
      </c>
      <c r="N1109" s="261">
        <v>1.5750004513964799E-2</v>
      </c>
      <c r="O1109" s="261">
        <v>1.5750004513964799E-2</v>
      </c>
      <c r="P1109" s="261">
        <v>5.4204720349583797E-2</v>
      </c>
    </row>
    <row r="1110" spans="1:16" x14ac:dyDescent="0.25">
      <c r="A1110" s="259">
        <v>2039</v>
      </c>
      <c r="B1110" s="259">
        <v>2004</v>
      </c>
      <c r="C1110" s="260" t="str">
        <f t="shared" ref="C1110:C1173" si="17">CONCATENATE(A1110,"_",B1110)</f>
        <v>2039_2004</v>
      </c>
      <c r="D1110" s="261">
        <v>5.3341809267460842E-2</v>
      </c>
      <c r="E1110" s="261">
        <v>6.7166734680707663E-2</v>
      </c>
      <c r="F1110" s="261">
        <v>8.8552309410588295E-2</v>
      </c>
      <c r="G1110" s="261">
        <v>1.8539248052716999E-2</v>
      </c>
      <c r="H1110" s="261">
        <v>1.7138268096323199</v>
      </c>
      <c r="I1110" s="261">
        <v>9.3001094422231603E-2</v>
      </c>
      <c r="J1110" s="261">
        <v>5.1868989347877398E-2</v>
      </c>
      <c r="K1110" s="261">
        <v>2.0350206554256301E-4</v>
      </c>
      <c r="L1110" s="261">
        <v>2.0000005732018801E-3</v>
      </c>
      <c r="M1110" s="261">
        <v>2.0000005732018801E-3</v>
      </c>
      <c r="N1110" s="261">
        <v>1.5750004513964799E-2</v>
      </c>
      <c r="O1110" s="261">
        <v>1.5750004513964799E-2</v>
      </c>
      <c r="P1110" s="261">
        <v>5.4214274880957099E-2</v>
      </c>
    </row>
    <row r="1111" spans="1:16" x14ac:dyDescent="0.25">
      <c r="A1111" s="259">
        <v>2039</v>
      </c>
      <c r="B1111" s="259">
        <v>2005</v>
      </c>
      <c r="C1111" s="260" t="str">
        <f t="shared" si="17"/>
        <v>2039_2005</v>
      </c>
      <c r="D1111" s="261">
        <v>5.2153680148615364E-2</v>
      </c>
      <c r="E1111" s="261">
        <v>6.5504143087553271E-2</v>
      </c>
      <c r="F1111" s="261">
        <v>8.8725609183388204E-2</v>
      </c>
      <c r="G1111" s="261">
        <v>1.5899907317577198E-2</v>
      </c>
      <c r="H1111" s="261">
        <v>1.7109439348598701</v>
      </c>
      <c r="I1111" s="261">
        <v>7.8097719291509493E-2</v>
      </c>
      <c r="J1111" s="261">
        <v>5.1970498660612201E-2</v>
      </c>
      <c r="K1111" s="261">
        <v>2.02352295509953E-4</v>
      </c>
      <c r="L1111" s="261">
        <v>2.0000005732018801E-3</v>
      </c>
      <c r="M1111" s="261">
        <v>2.0000005732018801E-3</v>
      </c>
      <c r="N1111" s="261">
        <v>1.5750004513964799E-2</v>
      </c>
      <c r="O1111" s="261">
        <v>1.5750004513964799E-2</v>
      </c>
      <c r="P1111" s="261">
        <v>5.4320373994372798E-2</v>
      </c>
    </row>
    <row r="1112" spans="1:16" x14ac:dyDescent="0.25">
      <c r="A1112" s="259">
        <v>2039</v>
      </c>
      <c r="B1112" s="259">
        <v>2006</v>
      </c>
      <c r="C1112" s="260" t="str">
        <f t="shared" si="17"/>
        <v>2039_2006</v>
      </c>
      <c r="D1112" s="261">
        <v>5.1028479135032084E-2</v>
      </c>
      <c r="E1112" s="261">
        <v>6.3079858291669413E-2</v>
      </c>
      <c r="F1112" s="261">
        <v>8.8367494538647007E-2</v>
      </c>
      <c r="G1112" s="261">
        <v>3.7020058100208598E-3</v>
      </c>
      <c r="H1112" s="261">
        <v>1.7136727275013</v>
      </c>
      <c r="I1112" s="261">
        <v>1.66405703457536E-2</v>
      </c>
      <c r="J1112" s="261">
        <v>5.1760735134205801E-2</v>
      </c>
      <c r="K1112" s="261">
        <v>2.0305074343369899E-4</v>
      </c>
      <c r="L1112" s="261">
        <v>2.0000005732018801E-3</v>
      </c>
      <c r="M1112" s="261">
        <v>2.0000005732018801E-3</v>
      </c>
      <c r="N1112" s="261">
        <v>1.5750004513964799E-2</v>
      </c>
      <c r="O1112" s="261">
        <v>1.5750004513964799E-2</v>
      </c>
      <c r="P1112" s="261">
        <v>5.4101125892114098E-2</v>
      </c>
    </row>
    <row r="1113" spans="1:16" x14ac:dyDescent="0.25">
      <c r="A1113" s="259">
        <v>2039</v>
      </c>
      <c r="B1113" s="259">
        <v>2007</v>
      </c>
      <c r="C1113" s="260" t="str">
        <f t="shared" si="17"/>
        <v>2039_2007</v>
      </c>
      <c r="D1113" s="261">
        <v>5.0391938142946124E-2</v>
      </c>
      <c r="E1113" s="261">
        <v>6.3156121729883802E-2</v>
      </c>
      <c r="F1113" s="261">
        <v>1.83388290475461E-2</v>
      </c>
      <c r="G1113" s="261">
        <v>7.7006632965795603E-3</v>
      </c>
      <c r="H1113" s="261">
        <v>3.60840644235099E-2</v>
      </c>
      <c r="I1113" s="261">
        <v>3.3004537191379503E-2</v>
      </c>
      <c r="J1113" s="261">
        <v>6.1342145403080299E-3</v>
      </c>
      <c r="K1113" s="261">
        <v>2.02272088863425E-4</v>
      </c>
      <c r="L1113" s="261">
        <v>2.0000005732018801E-3</v>
      </c>
      <c r="M1113" s="261">
        <v>2.0000005732018801E-3</v>
      </c>
      <c r="N1113" s="261">
        <v>1.5750004513964799E-2</v>
      </c>
      <c r="O1113" s="261">
        <v>1.5750004513964799E-2</v>
      </c>
      <c r="P1113" s="261">
        <v>6.4115765016468798E-3</v>
      </c>
    </row>
    <row r="1114" spans="1:16" x14ac:dyDescent="0.25">
      <c r="A1114" s="259">
        <v>2039</v>
      </c>
      <c r="B1114" s="259">
        <v>2008</v>
      </c>
      <c r="C1114" s="260" t="str">
        <f t="shared" si="17"/>
        <v>2039_2008</v>
      </c>
      <c r="D1114" s="261">
        <v>4.8877379512569222E-2</v>
      </c>
      <c r="E1114" s="261">
        <v>6.1298153843404694E-2</v>
      </c>
      <c r="F1114" s="261">
        <v>1.8469260900558601E-2</v>
      </c>
      <c r="G1114" s="261">
        <v>7.8416380969258299E-3</v>
      </c>
      <c r="H1114" s="261">
        <v>3.6197501615737801E-2</v>
      </c>
      <c r="I1114" s="261">
        <v>3.2502705529648797E-2</v>
      </c>
      <c r="J1114" s="261">
        <v>6.1464494529537396E-3</v>
      </c>
      <c r="K1114" s="261">
        <v>2.3057954698846601E-4</v>
      </c>
      <c r="L1114" s="261">
        <v>2.0000005732018801E-3</v>
      </c>
      <c r="M1114" s="261">
        <v>2.0000005732018801E-3</v>
      </c>
      <c r="N1114" s="261">
        <v>1.5750004513964799E-2</v>
      </c>
      <c r="O1114" s="261">
        <v>1.5750004513964799E-2</v>
      </c>
      <c r="P1114" s="261">
        <v>6.4243646227507998E-3</v>
      </c>
    </row>
    <row r="1115" spans="1:16" x14ac:dyDescent="0.25">
      <c r="A1115" s="259">
        <v>2039</v>
      </c>
      <c r="B1115" s="259">
        <v>2009</v>
      </c>
      <c r="C1115" s="260" t="str">
        <f t="shared" si="17"/>
        <v>2039_2009</v>
      </c>
      <c r="D1115" s="261">
        <v>4.647483515915582E-2</v>
      </c>
      <c r="E1115" s="261">
        <v>5.7811123129972372E-2</v>
      </c>
      <c r="F1115" s="261">
        <v>1.9208870887912802E-2</v>
      </c>
      <c r="G1115" s="261">
        <v>8.1278696128104008E-3</v>
      </c>
      <c r="H1115" s="261">
        <v>3.6408400096193297E-2</v>
      </c>
      <c r="I1115" s="261">
        <v>3.1840739352100203E-2</v>
      </c>
      <c r="J1115" s="261">
        <v>6.2328084400598499E-3</v>
      </c>
      <c r="K1115" s="261">
        <v>2.58549625800671E-4</v>
      </c>
      <c r="L1115" s="261">
        <v>2.0000005732018801E-3</v>
      </c>
      <c r="M1115" s="261">
        <v>2.0000005732018801E-3</v>
      </c>
      <c r="N1115" s="261">
        <v>1.5750004513964799E-2</v>
      </c>
      <c r="O1115" s="261">
        <v>1.5750004513964799E-2</v>
      </c>
      <c r="P1115" s="261">
        <v>6.5146283800415301E-3</v>
      </c>
    </row>
    <row r="1116" spans="1:16" x14ac:dyDescent="0.25">
      <c r="A1116" s="259">
        <v>2039</v>
      </c>
      <c r="B1116" s="259">
        <v>2010</v>
      </c>
      <c r="C1116" s="260" t="str">
        <f t="shared" si="17"/>
        <v>2039_2010</v>
      </c>
      <c r="D1116" s="261">
        <v>4.6017895282335665E-2</v>
      </c>
      <c r="E1116" s="261">
        <v>5.7153396562724543E-2</v>
      </c>
      <c r="F1116" s="261">
        <v>1.9150932706650799E-2</v>
      </c>
      <c r="G1116" s="261">
        <v>7.27470826412725E-3</v>
      </c>
      <c r="H1116" s="261">
        <v>3.6397593504899899E-2</v>
      </c>
      <c r="I1116" s="261">
        <v>3.1744689657128497E-2</v>
      </c>
      <c r="J1116" s="261">
        <v>6.2382278582045099E-3</v>
      </c>
      <c r="K1116" s="261">
        <v>3.1408221814548299E-4</v>
      </c>
      <c r="L1116" s="261">
        <v>2.0000005732018801E-3</v>
      </c>
      <c r="M1116" s="261">
        <v>2.0000005732018801E-3</v>
      </c>
      <c r="N1116" s="261">
        <v>1.5750004513964799E-2</v>
      </c>
      <c r="O1116" s="261">
        <v>1.5750004513964799E-2</v>
      </c>
      <c r="P1116" s="261">
        <v>6.5202928402263698E-3</v>
      </c>
    </row>
    <row r="1117" spans="1:16" x14ac:dyDescent="0.25">
      <c r="A1117" s="259">
        <v>2039</v>
      </c>
      <c r="B1117" s="259">
        <v>2011</v>
      </c>
      <c r="C1117" s="260" t="str">
        <f t="shared" si="17"/>
        <v>2039_2011</v>
      </c>
      <c r="D1117" s="261">
        <v>4.4403407193011911E-2</v>
      </c>
      <c r="E1117" s="261">
        <v>5.529866653737639E-2</v>
      </c>
      <c r="F1117" s="261">
        <v>1.86827387581468E-2</v>
      </c>
      <c r="G1117" s="261">
        <v>7.3767764414299896E-3</v>
      </c>
      <c r="H1117" s="261">
        <v>3.5941850095314802E-2</v>
      </c>
      <c r="I1117" s="261">
        <v>3.175912948766E-2</v>
      </c>
      <c r="J1117" s="261">
        <v>6.1870760690847498E-3</v>
      </c>
      <c r="K1117" s="261">
        <v>4.26105461899984E-4</v>
      </c>
      <c r="L1117" s="261">
        <v>2.0000005732018801E-3</v>
      </c>
      <c r="M1117" s="261">
        <v>2.0000005732018801E-3</v>
      </c>
      <c r="N1117" s="261">
        <v>1.5750004513964799E-2</v>
      </c>
      <c r="O1117" s="261">
        <v>1.5750004513964799E-2</v>
      </c>
      <c r="P1117" s="261">
        <v>6.4668281941853197E-3</v>
      </c>
    </row>
    <row r="1118" spans="1:16" x14ac:dyDescent="0.25">
      <c r="A1118" s="259">
        <v>2039</v>
      </c>
      <c r="B1118" s="259">
        <v>2012</v>
      </c>
      <c r="C1118" s="260" t="str">
        <f t="shared" si="17"/>
        <v>2039_2012</v>
      </c>
      <c r="D1118" s="261">
        <v>4.3124339158085459E-2</v>
      </c>
      <c r="E1118" s="261">
        <v>5.3884783518503801E-2</v>
      </c>
      <c r="F1118" s="261">
        <v>1.8427502236960901E-2</v>
      </c>
      <c r="G1118" s="261">
        <v>6.9181486245538798E-3</v>
      </c>
      <c r="H1118" s="261">
        <v>3.5515157699074901E-2</v>
      </c>
      <c r="I1118" s="261">
        <v>3.2115277688699699E-2</v>
      </c>
      <c r="J1118" s="261">
        <v>6.1207591442898699E-3</v>
      </c>
      <c r="K1118" s="261">
        <v>6.2286646339819495E-4</v>
      </c>
      <c r="L1118" s="261">
        <v>2.0000005732018801E-3</v>
      </c>
      <c r="M1118" s="261">
        <v>2.0000005732018801E-3</v>
      </c>
      <c r="N1118" s="261">
        <v>1.5750004513964799E-2</v>
      </c>
      <c r="O1118" s="261">
        <v>1.5750004513964799E-2</v>
      </c>
      <c r="P1118" s="261">
        <v>6.3975127123282096E-3</v>
      </c>
    </row>
    <row r="1119" spans="1:16" x14ac:dyDescent="0.25">
      <c r="A1119" s="259">
        <v>2039</v>
      </c>
      <c r="B1119" s="259">
        <v>2013</v>
      </c>
      <c r="C1119" s="260" t="str">
        <f t="shared" si="17"/>
        <v>2039_2013</v>
      </c>
      <c r="D1119" s="261">
        <v>4.1980437291141356E-2</v>
      </c>
      <c r="E1119" s="261">
        <v>5.2067556146751529E-2</v>
      </c>
      <c r="F1119" s="261">
        <v>1.8947961354188102E-2</v>
      </c>
      <c r="G1119" s="261">
        <v>7.9070486380211705E-3</v>
      </c>
      <c r="H1119" s="261">
        <v>3.62340303630845E-2</v>
      </c>
      <c r="I1119" s="261">
        <v>3.0703915436389499E-2</v>
      </c>
      <c r="J1119" s="261">
        <v>6.2237747520444402E-3</v>
      </c>
      <c r="K1119" s="261">
        <v>9.3013345856447402E-4</v>
      </c>
      <c r="L1119" s="261">
        <v>2.0000005732018801E-3</v>
      </c>
      <c r="M1119" s="261">
        <v>2.0000005732018801E-3</v>
      </c>
      <c r="N1119" s="261">
        <v>1.5750004513964799E-2</v>
      </c>
      <c r="O1119" s="261">
        <v>1.5750004513964799E-2</v>
      </c>
      <c r="P1119" s="261">
        <v>6.5051862287404498E-3</v>
      </c>
    </row>
    <row r="1120" spans="1:16" x14ac:dyDescent="0.25">
      <c r="A1120" s="259">
        <v>2039</v>
      </c>
      <c r="B1120" s="259">
        <v>2014</v>
      </c>
      <c r="C1120" s="260" t="str">
        <f t="shared" si="17"/>
        <v>2039_2014</v>
      </c>
      <c r="D1120" s="261">
        <v>4.1568791655283439E-2</v>
      </c>
      <c r="E1120" s="261">
        <v>5.169960633143364E-2</v>
      </c>
      <c r="F1120" s="261">
        <v>1.8705957389930899E-2</v>
      </c>
      <c r="G1120" s="261">
        <v>8.04326515174901E-3</v>
      </c>
      <c r="H1120" s="261">
        <v>3.5881354899334202E-2</v>
      </c>
      <c r="I1120" s="261">
        <v>3.04165139405073E-2</v>
      </c>
      <c r="J1120" s="261">
        <v>6.1716464950641097E-3</v>
      </c>
      <c r="K1120" s="261">
        <v>1.2963936703080099E-3</v>
      </c>
      <c r="L1120" s="261">
        <v>2.0000005732018801E-3</v>
      </c>
      <c r="M1120" s="261">
        <v>2.0000005732018801E-3</v>
      </c>
      <c r="N1120" s="261">
        <v>1.5750004513964799E-2</v>
      </c>
      <c r="O1120" s="261">
        <v>1.5750004513964799E-2</v>
      </c>
      <c r="P1120" s="261">
        <v>6.4507009632951903E-3</v>
      </c>
    </row>
    <row r="1121" spans="1:16" x14ac:dyDescent="0.25">
      <c r="A1121" s="259">
        <v>2039</v>
      </c>
      <c r="B1121" s="259">
        <v>2015</v>
      </c>
      <c r="C1121" s="260" t="str">
        <f t="shared" si="17"/>
        <v>2039_2015</v>
      </c>
      <c r="D1121" s="261">
        <v>4.0386567977715969E-2</v>
      </c>
      <c r="E1121" s="261">
        <v>5.0469280118036065E-2</v>
      </c>
      <c r="F1121" s="261">
        <v>1.82880936392175E-2</v>
      </c>
      <c r="G1121" s="261">
        <v>8.0448745044255608E-3</v>
      </c>
      <c r="H1121" s="261">
        <v>3.5395404217752897E-2</v>
      </c>
      <c r="I1121" s="261">
        <v>2.9676058871984001E-2</v>
      </c>
      <c r="J1121" s="261">
        <v>6.1054702431427698E-3</v>
      </c>
      <c r="K1121" s="261">
        <v>1.6365129615769801E-3</v>
      </c>
      <c r="L1121" s="261">
        <v>2.0000005732018801E-3</v>
      </c>
      <c r="M1121" s="261">
        <v>2.0000005732018801E-3</v>
      </c>
      <c r="N1121" s="261">
        <v>1.5750004513964799E-2</v>
      </c>
      <c r="O1121" s="261">
        <v>1.5750004513964799E-2</v>
      </c>
      <c r="P1121" s="261">
        <v>6.3815325149147398E-3</v>
      </c>
    </row>
    <row r="1122" spans="1:16" x14ac:dyDescent="0.25">
      <c r="A1122" s="259">
        <v>2039</v>
      </c>
      <c r="B1122" s="259">
        <v>2016</v>
      </c>
      <c r="C1122" s="260" t="str">
        <f t="shared" si="17"/>
        <v>2039_2016</v>
      </c>
      <c r="D1122" s="261">
        <v>3.8801430724343118E-2</v>
      </c>
      <c r="E1122" s="261">
        <v>4.8473752417831896E-2</v>
      </c>
      <c r="F1122" s="261">
        <v>1.8319038425656999E-2</v>
      </c>
      <c r="G1122" s="261">
        <v>7.8315029364340195E-3</v>
      </c>
      <c r="H1122" s="261">
        <v>3.5424113682536999E-2</v>
      </c>
      <c r="I1122" s="261">
        <v>2.87612106298318E-2</v>
      </c>
      <c r="J1122" s="261">
        <v>6.0978173939343697E-3</v>
      </c>
      <c r="K1122" s="261">
        <v>1.90245409112926E-3</v>
      </c>
      <c r="L1122" s="261">
        <v>2.0000005732018801E-3</v>
      </c>
      <c r="M1122" s="261">
        <v>2.0000005732018801E-3</v>
      </c>
      <c r="N1122" s="261">
        <v>1.5750004513964799E-2</v>
      </c>
      <c r="O1122" s="261">
        <v>1.5750004513964799E-2</v>
      </c>
      <c r="P1122" s="261">
        <v>6.3735336378241501E-3</v>
      </c>
    </row>
    <row r="1123" spans="1:16" x14ac:dyDescent="0.25">
      <c r="A1123" s="259">
        <v>2039</v>
      </c>
      <c r="B1123" s="259">
        <v>2017</v>
      </c>
      <c r="C1123" s="260" t="str">
        <f t="shared" si="17"/>
        <v>2039_2017</v>
      </c>
      <c r="D1123" s="261">
        <v>3.7610341512048513E-2</v>
      </c>
      <c r="E1123" s="261">
        <v>4.6499233723193853E-2</v>
      </c>
      <c r="F1123" s="261">
        <v>1.9310297970929799E-2</v>
      </c>
      <c r="G1123" s="261">
        <v>7.8822896370289598E-3</v>
      </c>
      <c r="H1123" s="261">
        <v>3.65886591645306E-2</v>
      </c>
      <c r="I1123" s="261">
        <v>2.8707742496303399E-2</v>
      </c>
      <c r="J1123" s="261">
        <v>6.2285525617857699E-3</v>
      </c>
      <c r="K1123" s="261">
        <v>2.06405020817613E-3</v>
      </c>
      <c r="L1123" s="261">
        <v>2.0000005732018801E-3</v>
      </c>
      <c r="M1123" s="261">
        <v>2.0000005732018801E-3</v>
      </c>
      <c r="N1123" s="261">
        <v>1.5750004513964799E-2</v>
      </c>
      <c r="O1123" s="261">
        <v>1.5750004513964799E-2</v>
      </c>
      <c r="P1123" s="261">
        <v>6.5101800698370701E-3</v>
      </c>
    </row>
    <row r="1124" spans="1:16" x14ac:dyDescent="0.25">
      <c r="A1124" s="259">
        <v>2039</v>
      </c>
      <c r="B1124" s="259">
        <v>2018</v>
      </c>
      <c r="C1124" s="260" t="str">
        <f t="shared" si="17"/>
        <v>2039_2018</v>
      </c>
      <c r="D1124" s="261">
        <v>3.596215150399304E-2</v>
      </c>
      <c r="E1124" s="261">
        <v>4.4444870189833001E-2</v>
      </c>
      <c r="F1124" s="261">
        <v>1.9163670502200601E-2</v>
      </c>
      <c r="G1124" s="261">
        <v>7.5332358425451804E-3</v>
      </c>
      <c r="H1124" s="261">
        <v>3.64395755290957E-2</v>
      </c>
      <c r="I1124" s="261">
        <v>2.76484611691305E-2</v>
      </c>
      <c r="J1124" s="261">
        <v>6.1844242892355799E-3</v>
      </c>
      <c r="K1124" s="261">
        <v>2.1478288349508199E-3</v>
      </c>
      <c r="L1124" s="261">
        <v>2.0000005732018801E-3</v>
      </c>
      <c r="M1124" s="261">
        <v>2.0000005732018801E-3</v>
      </c>
      <c r="N1124" s="261">
        <v>1.5750004513964799E-2</v>
      </c>
      <c r="O1124" s="261">
        <v>1.5750004513964799E-2</v>
      </c>
      <c r="P1124" s="261">
        <v>6.4640565126184704E-3</v>
      </c>
    </row>
    <row r="1125" spans="1:16" x14ac:dyDescent="0.25">
      <c r="A1125" s="259">
        <v>2039</v>
      </c>
      <c r="B1125" s="259">
        <v>2019</v>
      </c>
      <c r="C1125" s="260" t="str">
        <f t="shared" si="17"/>
        <v>2039_2019</v>
      </c>
      <c r="D1125" s="261">
        <v>3.4314893653559005E-2</v>
      </c>
      <c r="E1125" s="261">
        <v>4.2389614281325601E-2</v>
      </c>
      <c r="F1125" s="261">
        <v>1.8989813747065099E-2</v>
      </c>
      <c r="G1125" s="261">
        <v>6.74364367267707E-3</v>
      </c>
      <c r="H1125" s="261">
        <v>3.6262286329458597E-2</v>
      </c>
      <c r="I1125" s="261">
        <v>2.51408672414348E-2</v>
      </c>
      <c r="J1125" s="261">
        <v>6.12935956759144E-3</v>
      </c>
      <c r="K1125" s="261">
        <v>2.02676345358838E-3</v>
      </c>
      <c r="L1125" s="261">
        <v>2.0000005732018801E-3</v>
      </c>
      <c r="M1125" s="261">
        <v>2.0000005732018801E-3</v>
      </c>
      <c r="N1125" s="261">
        <v>1.5750004513964799E-2</v>
      </c>
      <c r="O1125" s="261">
        <v>1.5750004513964799E-2</v>
      </c>
      <c r="P1125" s="261">
        <v>6.4065020086076698E-3</v>
      </c>
    </row>
    <row r="1126" spans="1:16" x14ac:dyDescent="0.25">
      <c r="A1126" s="259">
        <v>2039</v>
      </c>
      <c r="B1126" s="259">
        <v>2020</v>
      </c>
      <c r="C1126" s="260" t="str">
        <f t="shared" si="17"/>
        <v>2039_2020</v>
      </c>
      <c r="D1126" s="261">
        <v>3.2668506601528612E-2</v>
      </c>
      <c r="E1126" s="261">
        <v>4.0333818424041143E-2</v>
      </c>
      <c r="F1126" s="261">
        <v>1.8788886765253199E-2</v>
      </c>
      <c r="G1126" s="261">
        <v>5.7896341192408699E-3</v>
      </c>
      <c r="H1126" s="261">
        <v>3.6055140999056101E-2</v>
      </c>
      <c r="I1126" s="261">
        <v>2.3158121818484999E-2</v>
      </c>
      <c r="J1126" s="261">
        <v>6.0629574334154397E-3</v>
      </c>
      <c r="K1126" s="261">
        <v>1.45269617249504E-3</v>
      </c>
      <c r="L1126" s="261">
        <v>2.0000005732018801E-3</v>
      </c>
      <c r="M1126" s="261">
        <v>2.0000005732018801E-3</v>
      </c>
      <c r="N1126" s="261">
        <v>1.5750004513964799E-2</v>
      </c>
      <c r="O1126" s="261">
        <v>1.5750004513964799E-2</v>
      </c>
      <c r="P1126" s="261">
        <v>6.3370974645793297E-3</v>
      </c>
    </row>
    <row r="1127" spans="1:16" x14ac:dyDescent="0.25">
      <c r="A1127" s="259">
        <v>2039</v>
      </c>
      <c r="B1127" s="259">
        <v>2021</v>
      </c>
      <c r="C1127" s="260" t="str">
        <f t="shared" si="17"/>
        <v>2039_2021</v>
      </c>
      <c r="D1127" s="261">
        <v>3.1026058005298108E-2</v>
      </c>
      <c r="E1127" s="261">
        <v>3.8281680157647158E-2</v>
      </c>
      <c r="F1127" s="261">
        <v>7.8155866136971099E-3</v>
      </c>
      <c r="G1127" s="261">
        <v>5.0799137443194899E-3</v>
      </c>
      <c r="H1127" s="261">
        <v>1.2251081835522299E-2</v>
      </c>
      <c r="I1127" s="261">
        <v>2.2287478089150301E-2</v>
      </c>
      <c r="J1127" s="261">
        <v>9.9775009211737595E-4</v>
      </c>
      <c r="K1127" s="261">
        <v>9.0190043155871495E-4</v>
      </c>
      <c r="L1127" s="261">
        <v>2.0000005732018801E-3</v>
      </c>
      <c r="M1127" s="261">
        <v>2.0000005732018801E-3</v>
      </c>
      <c r="N1127" s="261">
        <v>1.5750004513964799E-2</v>
      </c>
      <c r="O1127" s="261">
        <v>1.5750004513964799E-2</v>
      </c>
      <c r="P1127" s="261">
        <v>1.04286392383246E-3</v>
      </c>
    </row>
    <row r="1128" spans="1:16" x14ac:dyDescent="0.25">
      <c r="A1128" s="259">
        <v>2039</v>
      </c>
      <c r="B1128" s="259">
        <v>2022</v>
      </c>
      <c r="C1128" s="260" t="str">
        <f t="shared" si="17"/>
        <v>2039_2022</v>
      </c>
      <c r="D1128" s="261">
        <v>2.9830252851794931E-2</v>
      </c>
      <c r="E1128" s="261">
        <v>3.6777933494389389E-2</v>
      </c>
      <c r="F1128" s="261">
        <v>7.6806729825435799E-3</v>
      </c>
      <c r="G1128" s="261">
        <v>4.2586112765997898E-3</v>
      </c>
      <c r="H1128" s="261">
        <v>1.20753091465564E-2</v>
      </c>
      <c r="I1128" s="261">
        <v>2.1219254704597498E-2</v>
      </c>
      <c r="J1128" s="261">
        <v>9.8322394387225409E-4</v>
      </c>
      <c r="K1128" s="261">
        <v>9.0151550067345005E-4</v>
      </c>
      <c r="L1128" s="261">
        <v>2.0000005732018801E-3</v>
      </c>
      <c r="M1128" s="261">
        <v>2.0000005732018801E-3</v>
      </c>
      <c r="N1128" s="261">
        <v>1.5750004513964799E-2</v>
      </c>
      <c r="O1128" s="261">
        <v>1.5750004513964799E-2</v>
      </c>
      <c r="P1128" s="261">
        <v>1.0276809676225201E-3</v>
      </c>
    </row>
    <row r="1129" spans="1:16" x14ac:dyDescent="0.25">
      <c r="A1129" s="259">
        <v>2039</v>
      </c>
      <c r="B1129" s="259">
        <v>2023</v>
      </c>
      <c r="C1129" s="260" t="str">
        <f t="shared" si="17"/>
        <v>2039_2023</v>
      </c>
      <c r="D1129" s="261">
        <v>2.8632857600595453E-2</v>
      </c>
      <c r="E1129" s="261">
        <v>3.5273182267876992E-2</v>
      </c>
      <c r="F1129" s="261">
        <v>7.5263322988998503E-3</v>
      </c>
      <c r="G1129" s="261">
        <v>3.6382357894603999E-3</v>
      </c>
      <c r="H1129" s="261">
        <v>1.18750459183049E-2</v>
      </c>
      <c r="I1129" s="261">
        <v>2.1451241131759499E-2</v>
      </c>
      <c r="J1129" s="261">
        <v>9.6671065992826901E-4</v>
      </c>
      <c r="K1129" s="261">
        <v>9.0097166141879601E-4</v>
      </c>
      <c r="L1129" s="261">
        <v>2.0000005732018801E-3</v>
      </c>
      <c r="M1129" s="261">
        <v>2.0000005732018801E-3</v>
      </c>
      <c r="N1129" s="261">
        <v>1.5750004513964799E-2</v>
      </c>
      <c r="O1129" s="261">
        <v>1.5750004513964799E-2</v>
      </c>
      <c r="P1129" s="261">
        <v>1.0104210262551999E-3</v>
      </c>
    </row>
    <row r="1130" spans="1:16" x14ac:dyDescent="0.25">
      <c r="A1130" s="259">
        <v>2039</v>
      </c>
      <c r="B1130" s="259">
        <v>2024</v>
      </c>
      <c r="C1130" s="260" t="str">
        <f t="shared" si="17"/>
        <v>2039_2024</v>
      </c>
      <c r="D1130" s="261">
        <v>2.7437335845847878E-2</v>
      </c>
      <c r="E1130" s="261">
        <v>3.3770125265818414E-2</v>
      </c>
      <c r="F1130" s="261">
        <v>7.3577003886583399E-3</v>
      </c>
      <c r="G1130" s="261">
        <v>3.09293012364443E-3</v>
      </c>
      <c r="H1130" s="261">
        <v>1.16540900516564E-2</v>
      </c>
      <c r="I1130" s="261">
        <v>2.2402735129648299E-2</v>
      </c>
      <c r="J1130" s="261">
        <v>9.4839762279723796E-4</v>
      </c>
      <c r="K1130" s="261">
        <v>9.0055524129898203E-4</v>
      </c>
      <c r="L1130" s="261">
        <v>2.0000005732018801E-3</v>
      </c>
      <c r="M1130" s="261">
        <v>2.0000005732018801E-3</v>
      </c>
      <c r="N1130" s="261">
        <v>1.5750004513964799E-2</v>
      </c>
      <c r="O1130" s="261">
        <v>1.5750004513964799E-2</v>
      </c>
      <c r="P1130" s="261">
        <v>9.9127995484800694E-4</v>
      </c>
    </row>
    <row r="1131" spans="1:16" x14ac:dyDescent="0.25">
      <c r="A1131" s="259">
        <v>2039</v>
      </c>
      <c r="B1131" s="259">
        <v>2025</v>
      </c>
      <c r="C1131" s="260" t="str">
        <f t="shared" si="17"/>
        <v>2039_2025</v>
      </c>
      <c r="D1131" s="261">
        <v>2.6242884298651018E-2</v>
      </c>
      <c r="E1131" s="261">
        <v>3.2268968708305992E-2</v>
      </c>
      <c r="F1131" s="261">
        <v>7.1747239113081401E-3</v>
      </c>
      <c r="G1131" s="261">
        <v>2.7737372030562199E-3</v>
      </c>
      <c r="H1131" s="261">
        <v>1.1412472082258601E-2</v>
      </c>
      <c r="I1131" s="261">
        <v>2.4247415306955102E-2</v>
      </c>
      <c r="J1131" s="261">
        <v>9.2828890572296103E-4</v>
      </c>
      <c r="K1131" s="261">
        <v>9.0025248935379895E-4</v>
      </c>
      <c r="L1131" s="261">
        <v>2.0000005732018801E-3</v>
      </c>
      <c r="M1131" s="261">
        <v>2.0000005732018801E-3</v>
      </c>
      <c r="N1131" s="261">
        <v>1.5750004513964799E-2</v>
      </c>
      <c r="O1131" s="261">
        <v>1.5750004513964799E-2</v>
      </c>
      <c r="P1131" s="261">
        <v>9.7026201081874201E-4</v>
      </c>
    </row>
    <row r="1132" spans="1:16" x14ac:dyDescent="0.25">
      <c r="A1132" s="259">
        <v>2039</v>
      </c>
      <c r="B1132" s="259">
        <v>2026</v>
      </c>
      <c r="C1132" s="260" t="str">
        <f t="shared" si="17"/>
        <v>2039_2026</v>
      </c>
      <c r="D1132" s="261">
        <v>2.6241900076433174E-2</v>
      </c>
      <c r="E1132" s="261">
        <v>3.2241740851054849E-2</v>
      </c>
      <c r="F1132" s="261">
        <v>6.9757722344365898E-3</v>
      </c>
      <c r="G1132" s="261">
        <v>2.7416664219339099E-3</v>
      </c>
      <c r="H1132" s="261">
        <v>1.1149013202289599E-2</v>
      </c>
      <c r="I1132" s="261">
        <v>2.3374759227272199E-2</v>
      </c>
      <c r="J1132" s="261">
        <v>9.0632563555903295E-4</v>
      </c>
      <c r="K1132" s="261">
        <v>7.6828597450411397E-4</v>
      </c>
      <c r="L1132" s="261">
        <v>2.0000005732018801E-3</v>
      </c>
      <c r="M1132" s="261">
        <v>2.0000005732018801E-3</v>
      </c>
      <c r="N1132" s="261">
        <v>1.5750004513964799E-2</v>
      </c>
      <c r="O1132" s="261">
        <v>1.5750004513964799E-2</v>
      </c>
      <c r="P1132" s="261">
        <v>9.4730565903856901E-4</v>
      </c>
    </row>
    <row r="1133" spans="1:16" x14ac:dyDescent="0.25">
      <c r="A1133" s="259">
        <v>2039</v>
      </c>
      <c r="B1133" s="259">
        <v>2027</v>
      </c>
      <c r="C1133" s="260" t="str">
        <f t="shared" si="17"/>
        <v>2039_2027</v>
      </c>
      <c r="D1133" s="261">
        <v>2.6240763163908627E-2</v>
      </c>
      <c r="E1133" s="261">
        <v>3.2214434423433212E-2</v>
      </c>
      <c r="F1133" s="261">
        <v>6.7602658560399704E-3</v>
      </c>
      <c r="G1133" s="261">
        <v>2.7065683229536199E-3</v>
      </c>
      <c r="H1133" s="261">
        <v>1.0863097949456699E-2</v>
      </c>
      <c r="I1133" s="261">
        <v>2.2467579891783999E-2</v>
      </c>
      <c r="J1133" s="261">
        <v>8.8247005094994695E-4</v>
      </c>
      <c r="K1133" s="261">
        <v>6.1444315475663502E-4</v>
      </c>
      <c r="L1133" s="261">
        <v>2.0000005732018801E-3</v>
      </c>
      <c r="M1133" s="261">
        <v>2.0000005732018801E-3</v>
      </c>
      <c r="N1133" s="261">
        <v>1.5750004513964799E-2</v>
      </c>
      <c r="O1133" s="261">
        <v>1.5750004513964799E-2</v>
      </c>
      <c r="P1133" s="261">
        <v>9.2237143075104796E-4</v>
      </c>
    </row>
    <row r="1134" spans="1:16" x14ac:dyDescent="0.25">
      <c r="A1134" s="259">
        <v>2039</v>
      </c>
      <c r="B1134" s="259">
        <v>2028</v>
      </c>
      <c r="C1134" s="260" t="str">
        <f t="shared" si="17"/>
        <v>2039_2028</v>
      </c>
      <c r="D1134" s="261">
        <v>2.6240325291780189E-2</v>
      </c>
      <c r="E1134" s="261">
        <v>3.2187797480314986E-2</v>
      </c>
      <c r="F1134" s="261">
        <v>6.5295189886773698E-3</v>
      </c>
      <c r="G1134" s="261">
        <v>2.66866545517E-3</v>
      </c>
      <c r="H1134" s="261">
        <v>1.05558473960167E-2</v>
      </c>
      <c r="I1134" s="261">
        <v>2.1533425757329399E-2</v>
      </c>
      <c r="J1134" s="261">
        <v>8.5678814099292397E-4</v>
      </c>
      <c r="K1134" s="261">
        <v>4.8267242858166101E-4</v>
      </c>
      <c r="L1134" s="261">
        <v>2.0000005732018801E-3</v>
      </c>
      <c r="M1134" s="261">
        <v>2.0000005732018801E-3</v>
      </c>
      <c r="N1134" s="261">
        <v>1.5750004513964799E-2</v>
      </c>
      <c r="O1134" s="261">
        <v>1.5750004513964799E-2</v>
      </c>
      <c r="P1134" s="261">
        <v>8.9552829878755701E-4</v>
      </c>
    </row>
    <row r="1135" spans="1:16" x14ac:dyDescent="0.25">
      <c r="A1135" s="259">
        <v>2039</v>
      </c>
      <c r="B1135" s="259">
        <v>2029</v>
      </c>
      <c r="C1135" s="260" t="str">
        <f t="shared" si="17"/>
        <v>2039_2029</v>
      </c>
      <c r="D1135" s="261">
        <v>2.6239920659874412E-2</v>
      </c>
      <c r="E1135" s="261">
        <v>3.2161742916918146E-2</v>
      </c>
      <c r="F1135" s="261">
        <v>6.2830788277088399E-3</v>
      </c>
      <c r="G1135" s="261">
        <v>2.6277695988315901E-3</v>
      </c>
      <c r="H1135" s="261">
        <v>1.0226706439658499E-2</v>
      </c>
      <c r="I1135" s="261">
        <v>2.0580678987515501E-2</v>
      </c>
      <c r="J1135" s="261">
        <v>8.2923722800014397E-4</v>
      </c>
      <c r="K1135" s="261">
        <v>4.8258339927336201E-4</v>
      </c>
      <c r="L1135" s="261">
        <v>2.0000005732018801E-3</v>
      </c>
      <c r="M1135" s="261">
        <v>2.0000005732018801E-3</v>
      </c>
      <c r="N1135" s="261">
        <v>1.5750004513964799E-2</v>
      </c>
      <c r="O1135" s="261">
        <v>1.5750004513964799E-2</v>
      </c>
      <c r="P1135" s="261">
        <v>8.6673165576460801E-4</v>
      </c>
    </row>
    <row r="1136" spans="1:16" x14ac:dyDescent="0.25">
      <c r="A1136" s="259">
        <v>2039</v>
      </c>
      <c r="B1136" s="259">
        <v>2030</v>
      </c>
      <c r="C1136" s="260" t="str">
        <f t="shared" si="17"/>
        <v>2039_2030</v>
      </c>
      <c r="D1136" s="261">
        <v>2.6242198001815809E-2</v>
      </c>
      <c r="E1136" s="261">
        <v>3.2137673799802396E-2</v>
      </c>
      <c r="F1136" s="261">
        <v>6.0228621188620803E-3</v>
      </c>
      <c r="G1136" s="261">
        <v>2.5842026580773802E-3</v>
      </c>
      <c r="H1136" s="261">
        <v>9.8776096505650904E-3</v>
      </c>
      <c r="I1136" s="261">
        <v>1.9617045290217301E-2</v>
      </c>
      <c r="J1136" s="261">
        <v>7.9993339393189097E-4</v>
      </c>
      <c r="K1136" s="261">
        <v>4.8261541216083502E-4</v>
      </c>
      <c r="L1136" s="261">
        <v>2.0000005732018801E-3</v>
      </c>
      <c r="M1136" s="261">
        <v>2.0000005732018801E-3</v>
      </c>
      <c r="N1136" s="261">
        <v>1.5750004513964799E-2</v>
      </c>
      <c r="O1136" s="261">
        <v>1.5750004513964799E-2</v>
      </c>
      <c r="P1136" s="261">
        <v>8.36102832353628E-4</v>
      </c>
    </row>
    <row r="1137" spans="1:16" x14ac:dyDescent="0.25">
      <c r="A1137" s="259">
        <v>2039</v>
      </c>
      <c r="B1137" s="259">
        <v>2031</v>
      </c>
      <c r="C1137" s="260" t="str">
        <f t="shared" si="17"/>
        <v>2039_2031</v>
      </c>
      <c r="D1137" s="261">
        <v>2.6240217486856687E-2</v>
      </c>
      <c r="E1137" s="261">
        <v>3.2111552318898472E-2</v>
      </c>
      <c r="F1137" s="261">
        <v>5.74252503006243E-3</v>
      </c>
      <c r="G1137" s="261">
        <v>2.5366399854409799E-3</v>
      </c>
      <c r="H1137" s="261">
        <v>9.5030515578779697E-3</v>
      </c>
      <c r="I1137" s="261">
        <v>1.86488353393609E-2</v>
      </c>
      <c r="J1137" s="261">
        <v>7.6858210356222105E-4</v>
      </c>
      <c r="K1137" s="261">
        <v>4.8247818065992598E-4</v>
      </c>
      <c r="L1137" s="261">
        <v>2.0000005732018801E-3</v>
      </c>
      <c r="M1137" s="261">
        <v>2.0000005732018801E-3</v>
      </c>
      <c r="N1137" s="261">
        <v>1.5750004513964799E-2</v>
      </c>
      <c r="O1137" s="261">
        <v>1.5750004513964799E-2</v>
      </c>
      <c r="P1137" s="261">
        <v>8.0333397575273104E-4</v>
      </c>
    </row>
    <row r="1138" spans="1:16" x14ac:dyDescent="0.25">
      <c r="A1138" s="259">
        <v>2039</v>
      </c>
      <c r="B1138" s="259">
        <v>2032</v>
      </c>
      <c r="C1138" s="260" t="str">
        <f t="shared" si="17"/>
        <v>2039_2032</v>
      </c>
      <c r="D1138" s="261">
        <v>2.6240687849743791E-2</v>
      </c>
      <c r="E1138" s="261">
        <v>3.2094579965767332E-2</v>
      </c>
      <c r="F1138" s="261">
        <v>5.4476813805720802E-3</v>
      </c>
      <c r="G1138" s="261">
        <v>2.4868532637988398E-3</v>
      </c>
      <c r="H1138" s="261">
        <v>9.1079238901080797E-3</v>
      </c>
      <c r="I1138" s="261">
        <v>1.7688124711443601E-2</v>
      </c>
      <c r="J1138" s="261">
        <v>7.3544572170204496E-4</v>
      </c>
      <c r="K1138" s="261">
        <v>4.8243969174974302E-4</v>
      </c>
      <c r="L1138" s="261">
        <v>2.0000005732018801E-3</v>
      </c>
      <c r="M1138" s="261">
        <v>2.0000005732018801E-3</v>
      </c>
      <c r="N1138" s="261">
        <v>1.5750004513964799E-2</v>
      </c>
      <c r="O1138" s="261">
        <v>1.5750004513964799E-2</v>
      </c>
      <c r="P1138" s="261">
        <v>7.6869931374535497E-4</v>
      </c>
    </row>
    <row r="1139" spans="1:16" x14ac:dyDescent="0.25">
      <c r="A1139" s="259">
        <v>2039</v>
      </c>
      <c r="B1139" s="259">
        <v>2033</v>
      </c>
      <c r="C1139" s="260" t="str">
        <f t="shared" si="17"/>
        <v>2039_2033</v>
      </c>
      <c r="D1139" s="261">
        <v>2.6242646245619318E-2</v>
      </c>
      <c r="E1139" s="261">
        <v>3.2079455593294177E-2</v>
      </c>
      <c r="F1139" s="261">
        <v>5.1385889517905001E-3</v>
      </c>
      <c r="G1139" s="261">
        <v>2.4340373475413499E-3</v>
      </c>
      <c r="H1139" s="261">
        <v>8.6923965878512796E-3</v>
      </c>
      <c r="I1139" s="261">
        <v>1.67365052360825E-2</v>
      </c>
      <c r="J1139" s="261">
        <v>7.0052825611479296E-4</v>
      </c>
      <c r="K1139" s="261">
        <v>4.8249957408712002E-4</v>
      </c>
      <c r="L1139" s="261">
        <v>2.0000005732018801E-3</v>
      </c>
      <c r="M1139" s="261">
        <v>2.0000005732018801E-3</v>
      </c>
      <c r="N1139" s="261">
        <v>1.5750004513964799E-2</v>
      </c>
      <c r="O1139" s="261">
        <v>1.5750004513964799E-2</v>
      </c>
      <c r="P1139" s="261">
        <v>7.3220303530820597E-4</v>
      </c>
    </row>
    <row r="1140" spans="1:16" x14ac:dyDescent="0.25">
      <c r="A1140" s="259">
        <v>2039</v>
      </c>
      <c r="B1140" s="259">
        <v>2034</v>
      </c>
      <c r="C1140" s="260" t="str">
        <f t="shared" si="17"/>
        <v>2039_2034</v>
      </c>
      <c r="D1140" s="261">
        <v>2.6247179819879111E-2</v>
      </c>
      <c r="E1140" s="261">
        <v>3.2066490711122837E-2</v>
      </c>
      <c r="F1140" s="261">
        <v>4.8148750166117403E-3</v>
      </c>
      <c r="G1140" s="261">
        <v>2.3780692812655599E-3</v>
      </c>
      <c r="H1140" s="261">
        <v>8.2562619729590891E-3</v>
      </c>
      <c r="I1140" s="261">
        <v>1.5799764814366301E-2</v>
      </c>
      <c r="J1140" s="261">
        <v>6.63821323212193E-4</v>
      </c>
      <c r="K1140" s="261">
        <v>4.8267875017912499E-4</v>
      </c>
      <c r="L1140" s="261">
        <v>2.0000005732018801E-3</v>
      </c>
      <c r="M1140" s="261">
        <v>2.0000005732018801E-3</v>
      </c>
      <c r="N1140" s="261">
        <v>1.5750004513964799E-2</v>
      </c>
      <c r="O1140" s="261">
        <v>1.5750004513964799E-2</v>
      </c>
      <c r="P1140" s="261">
        <v>6.9383637778435401E-4</v>
      </c>
    </row>
    <row r="1141" spans="1:16" x14ac:dyDescent="0.25">
      <c r="A1141" s="259">
        <v>2039</v>
      </c>
      <c r="B1141" s="259">
        <v>2035</v>
      </c>
      <c r="C1141" s="260" t="str">
        <f t="shared" si="17"/>
        <v>2039_2035</v>
      </c>
      <c r="D1141" s="261">
        <v>2.6252499147722163E-2</v>
      </c>
      <c r="E1141" s="261">
        <v>3.205506009528835E-2</v>
      </c>
      <c r="F1141" s="261">
        <v>4.4752846901100199E-3</v>
      </c>
      <c r="G1141" s="261">
        <v>2.3186050184222599E-3</v>
      </c>
      <c r="H1141" s="261">
        <v>7.7982410926114602E-3</v>
      </c>
      <c r="I1141" s="261">
        <v>1.4883151320015201E-2</v>
      </c>
      <c r="J1141" s="261">
        <v>6.2524627632885605E-4</v>
      </c>
      <c r="K1141" s="261">
        <v>4.8291080422923699E-4</v>
      </c>
      <c r="L1141" s="261">
        <v>2.0000005732018801E-3</v>
      </c>
      <c r="M1141" s="261">
        <v>2.0000005732018801E-3</v>
      </c>
      <c r="N1141" s="261">
        <v>1.5750004513964799E-2</v>
      </c>
      <c r="O1141" s="261">
        <v>1.5750004513964799E-2</v>
      </c>
      <c r="P1141" s="261">
        <v>6.5351713845518704E-4</v>
      </c>
    </row>
    <row r="1142" spans="1:16" x14ac:dyDescent="0.25">
      <c r="A1142" s="259">
        <v>2039</v>
      </c>
      <c r="B1142" s="259">
        <v>2036</v>
      </c>
      <c r="C1142" s="260" t="str">
        <f t="shared" si="17"/>
        <v>2039_2036</v>
      </c>
      <c r="D1142" s="261">
        <v>2.6263033881485834E-2</v>
      </c>
      <c r="E1142" s="261">
        <v>3.2048491257503087E-2</v>
      </c>
      <c r="F1142" s="261">
        <v>4.1234621312543898E-3</v>
      </c>
      <c r="G1142" s="261">
        <v>2.2565261160127502E-3</v>
      </c>
      <c r="H1142" s="261">
        <v>7.3218640248090298E-3</v>
      </c>
      <c r="I1142" s="261">
        <v>1.3991265053474001E-2</v>
      </c>
      <c r="J1142" s="261">
        <v>5.8499454704055796E-4</v>
      </c>
      <c r="K1142" s="261">
        <v>4.8343276363660502E-4</v>
      </c>
      <c r="L1142" s="261">
        <v>2.0000005732018801E-3</v>
      </c>
      <c r="M1142" s="261">
        <v>2.0000005732018801E-3</v>
      </c>
      <c r="N1142" s="261">
        <v>1.5750004513964799E-2</v>
      </c>
      <c r="O1142" s="261">
        <v>1.5750004513964799E-2</v>
      </c>
      <c r="P1142" s="261">
        <v>6.1144540458287595E-4</v>
      </c>
    </row>
    <row r="1143" spans="1:16" x14ac:dyDescent="0.25">
      <c r="A1143" s="259">
        <v>2039</v>
      </c>
      <c r="B1143" s="259">
        <v>2037</v>
      </c>
      <c r="C1143" s="260" t="str">
        <f t="shared" si="17"/>
        <v>2039_2037</v>
      </c>
      <c r="D1143" s="261">
        <v>2.6282463210427005E-2</v>
      </c>
      <c r="E1143" s="261">
        <v>3.2049055455813782E-2</v>
      </c>
      <c r="F1143" s="261">
        <v>3.7601077524780598E-3</v>
      </c>
      <c r="G1143" s="261">
        <v>2.1921710459009399E-3</v>
      </c>
      <c r="H1143" s="261">
        <v>6.8281604525550601E-3</v>
      </c>
      <c r="I1143" s="261">
        <v>1.31283122595478E-2</v>
      </c>
      <c r="J1143" s="261">
        <v>5.4311767277585095E-4</v>
      </c>
      <c r="K1143" s="261">
        <v>4.8440065926295202E-4</v>
      </c>
      <c r="L1143" s="261">
        <v>2.0000005732018801E-3</v>
      </c>
      <c r="M1143" s="261">
        <v>2.0000005732018801E-3</v>
      </c>
      <c r="N1143" s="261">
        <v>1.5750004513964799E-2</v>
      </c>
      <c r="O1143" s="261">
        <v>1.5750004513964799E-2</v>
      </c>
      <c r="P1143" s="261">
        <v>5.67675043889796E-4</v>
      </c>
    </row>
    <row r="1144" spans="1:16" x14ac:dyDescent="0.25">
      <c r="A1144" s="259">
        <v>2039</v>
      </c>
      <c r="B1144" s="259">
        <v>2038</v>
      </c>
      <c r="C1144" s="260" t="str">
        <f t="shared" si="17"/>
        <v>2039_2038</v>
      </c>
      <c r="D1144" s="261">
        <v>2.629784183253106E-2</v>
      </c>
      <c r="E1144" s="261">
        <v>3.2046497973471859E-2</v>
      </c>
      <c r="F1144" s="261">
        <v>3.3737457076222699E-3</v>
      </c>
      <c r="G1144" s="261">
        <v>2.1223845253394501E-3</v>
      </c>
      <c r="H1144" s="261">
        <v>6.3069438500011898E-3</v>
      </c>
      <c r="I1144" s="261">
        <v>1.2297501043727E-2</v>
      </c>
      <c r="J1144" s="261">
        <v>4.9908602495439699E-4</v>
      </c>
      <c r="K1144" s="261">
        <v>4.8515268225728699E-4</v>
      </c>
      <c r="L1144" s="261">
        <v>2.0000005732018801E-3</v>
      </c>
      <c r="M1144" s="261">
        <v>2.0000005732018801E-3</v>
      </c>
      <c r="N1144" s="261">
        <v>1.5750004513964799E-2</v>
      </c>
      <c r="O1144" s="261">
        <v>1.5750004513964799E-2</v>
      </c>
      <c r="P1144" s="261">
        <v>5.2165248034139898E-4</v>
      </c>
    </row>
    <row r="1145" spans="1:16" x14ac:dyDescent="0.25">
      <c r="A1145" s="259">
        <v>2039</v>
      </c>
      <c r="B1145" s="259">
        <v>2039</v>
      </c>
      <c r="C1145" s="260" t="str">
        <f t="shared" si="17"/>
        <v>2039_2039</v>
      </c>
      <c r="D1145" s="261">
        <v>2.6347653015693938E-2</v>
      </c>
      <c r="E1145" s="261">
        <v>3.2065303864313659E-2</v>
      </c>
      <c r="F1145" s="261">
        <v>2.98553541808341E-3</v>
      </c>
      <c r="G1145" s="261">
        <v>2.05369225315816E-3</v>
      </c>
      <c r="H1145" s="261">
        <v>5.7794459119951602E-3</v>
      </c>
      <c r="I1145" s="261">
        <v>1.1502133109929801E-2</v>
      </c>
      <c r="J1145" s="261">
        <v>4.5402491108894499E-4</v>
      </c>
      <c r="K1145" s="261">
        <v>4.87486215306882E-4</v>
      </c>
      <c r="L1145" s="261">
        <v>2.0000005732018801E-3</v>
      </c>
      <c r="M1145" s="261">
        <v>2.0000005732018801E-3</v>
      </c>
      <c r="N1145" s="261">
        <v>1.5750004513964799E-2</v>
      </c>
      <c r="O1145" s="261">
        <v>1.5750004513964799E-2</v>
      </c>
      <c r="P1145" s="261">
        <v>4.7455390286268301E-4</v>
      </c>
    </row>
    <row r="1146" spans="1:16" x14ac:dyDescent="0.25">
      <c r="A1146" s="259">
        <v>2040</v>
      </c>
      <c r="B1146" s="259">
        <v>1996</v>
      </c>
      <c r="C1146" s="260" t="str">
        <f t="shared" si="17"/>
        <v>2040_1996</v>
      </c>
      <c r="D1146" s="261">
        <v>4.6301632155205608E-2</v>
      </c>
      <c r="E1146" s="261">
        <v>5.9732980413441335E-2</v>
      </c>
      <c r="F1146" s="261">
        <v>8.7976608254004995E-2</v>
      </c>
      <c r="G1146" s="261">
        <v>0.17854521423501499</v>
      </c>
      <c r="H1146" s="261">
        <v>1.71677576009327</v>
      </c>
      <c r="I1146" s="261">
        <v>1.2181690486202399</v>
      </c>
      <c r="J1146" s="261">
        <v>5.1531775814349798E-2</v>
      </c>
      <c r="K1146" s="261">
        <v>3.01056781286524E-3</v>
      </c>
      <c r="L1146" s="261">
        <v>2.0000005732018801E-3</v>
      </c>
      <c r="M1146" s="261">
        <v>2.0000005732018801E-3</v>
      </c>
      <c r="N1146" s="261">
        <v>1.5750004513964799E-2</v>
      </c>
      <c r="O1146" s="261">
        <v>1.5750004513964799E-2</v>
      </c>
      <c r="P1146" s="261">
        <v>5.3861814047806197E-2</v>
      </c>
    </row>
    <row r="1147" spans="1:16" x14ac:dyDescent="0.25">
      <c r="A1147" s="259">
        <v>2040</v>
      </c>
      <c r="B1147" s="259">
        <v>1997</v>
      </c>
      <c r="C1147" s="260" t="str">
        <f t="shared" si="17"/>
        <v>2040_1997</v>
      </c>
      <c r="D1147" s="261">
        <v>4.6586242187115642E-2</v>
      </c>
      <c r="E1147" s="261">
        <v>5.9703131390242054E-2</v>
      </c>
      <c r="F1147" s="261">
        <v>8.89125951845849E-2</v>
      </c>
      <c r="G1147" s="261">
        <v>0.17819559453449499</v>
      </c>
      <c r="H1147" s="261">
        <v>1.7102754002741201</v>
      </c>
      <c r="I1147" s="261">
        <v>1.2182721229190401</v>
      </c>
      <c r="J1147" s="261">
        <v>5.20800246003515E-2</v>
      </c>
      <c r="K1147" s="261">
        <v>3.0145837869989698E-3</v>
      </c>
      <c r="L1147" s="261">
        <v>2.0000005732018801E-3</v>
      </c>
      <c r="M1147" s="261">
        <v>2.0000005732018801E-3</v>
      </c>
      <c r="N1147" s="261">
        <v>1.5750004513964799E-2</v>
      </c>
      <c r="O1147" s="261">
        <v>1.5750004513964799E-2</v>
      </c>
      <c r="P1147" s="261">
        <v>5.4434852211092899E-2</v>
      </c>
    </row>
    <row r="1148" spans="1:16" x14ac:dyDescent="0.25">
      <c r="A1148" s="259">
        <v>2040</v>
      </c>
      <c r="B1148" s="259">
        <v>1998</v>
      </c>
      <c r="C1148" s="260" t="str">
        <f t="shared" si="17"/>
        <v>2040_1998</v>
      </c>
      <c r="D1148" s="261">
        <v>4.6087381363242794E-2</v>
      </c>
      <c r="E1148" s="261">
        <v>5.9630455233010915E-2</v>
      </c>
      <c r="F1148" s="261">
        <v>8.7774860108621497E-2</v>
      </c>
      <c r="G1148" s="261">
        <v>0.15594699670555601</v>
      </c>
      <c r="H1148" s="261">
        <v>1.7172599640292601</v>
      </c>
      <c r="I1148" s="261">
        <v>1.02171420824489</v>
      </c>
      <c r="J1148" s="261">
        <v>5.1413603036321698E-2</v>
      </c>
      <c r="K1148" s="261">
        <v>3.0274169842867699E-3</v>
      </c>
      <c r="L1148" s="261">
        <v>2.0000005732018801E-3</v>
      </c>
      <c r="M1148" s="261">
        <v>2.0000005732018801E-3</v>
      </c>
      <c r="N1148" s="261">
        <v>1.5750004513964799E-2</v>
      </c>
      <c r="O1148" s="261">
        <v>1.5750004513964799E-2</v>
      </c>
      <c r="P1148" s="261">
        <v>5.3738298021139601E-2</v>
      </c>
    </row>
    <row r="1149" spans="1:16" x14ac:dyDescent="0.25">
      <c r="A1149" s="259">
        <v>2040</v>
      </c>
      <c r="B1149" s="259">
        <v>1999</v>
      </c>
      <c r="C1149" s="260" t="str">
        <f t="shared" si="17"/>
        <v>2040_1999</v>
      </c>
      <c r="D1149" s="261">
        <v>4.6826294020631716E-2</v>
      </c>
      <c r="E1149" s="261">
        <v>5.9525716313665773E-2</v>
      </c>
      <c r="F1149" s="261">
        <v>8.9885558771044594E-2</v>
      </c>
      <c r="G1149" s="261">
        <v>0.137271391437679</v>
      </c>
      <c r="H1149" s="261">
        <v>1.7033720883427199</v>
      </c>
      <c r="I1149" s="261">
        <v>0.840835709293274</v>
      </c>
      <c r="J1149" s="261">
        <v>5.2649932242939901E-2</v>
      </c>
      <c r="K1149" s="261">
        <v>3.0424984383744299E-3</v>
      </c>
      <c r="L1149" s="261">
        <v>2.0000005732018801E-3</v>
      </c>
      <c r="M1149" s="261">
        <v>2.0000005732018801E-3</v>
      </c>
      <c r="N1149" s="261">
        <v>1.5750004513964799E-2</v>
      </c>
      <c r="O1149" s="261">
        <v>1.5750004513964799E-2</v>
      </c>
      <c r="P1149" s="261">
        <v>5.5030528548351498E-2</v>
      </c>
    </row>
    <row r="1150" spans="1:16" x14ac:dyDescent="0.25">
      <c r="A1150" s="259">
        <v>2040</v>
      </c>
      <c r="B1150" s="259">
        <v>2000</v>
      </c>
      <c r="C1150" s="260" t="str">
        <f t="shared" si="17"/>
        <v>2040_2000</v>
      </c>
      <c r="D1150" s="261">
        <v>4.624188303786185E-2</v>
      </c>
      <c r="E1150" s="261">
        <v>6.6384586037821783E-2</v>
      </c>
      <c r="F1150" s="261">
        <v>8.8090070869000794E-2</v>
      </c>
      <c r="G1150" s="261">
        <v>0.118428844374753</v>
      </c>
      <c r="H1150" s="261">
        <v>1.71289480639223</v>
      </c>
      <c r="I1150" s="261">
        <v>0.66203987335097303</v>
      </c>
      <c r="J1150" s="261">
        <v>5.1598235867258299E-2</v>
      </c>
      <c r="K1150" s="261">
        <v>3.0511648010612398E-3</v>
      </c>
      <c r="L1150" s="261">
        <v>2.0000005732018801E-3</v>
      </c>
      <c r="M1150" s="261">
        <v>2.0000005732018801E-3</v>
      </c>
      <c r="N1150" s="261">
        <v>1.5750004513964799E-2</v>
      </c>
      <c r="O1150" s="261">
        <v>1.5750004513964799E-2</v>
      </c>
      <c r="P1150" s="261">
        <v>5.3931279129395097E-2</v>
      </c>
    </row>
    <row r="1151" spans="1:16" x14ac:dyDescent="0.25">
      <c r="A1151" s="259">
        <v>2040</v>
      </c>
      <c r="B1151" s="259">
        <v>2001</v>
      </c>
      <c r="C1151" s="260" t="str">
        <f t="shared" si="17"/>
        <v>2040_2001</v>
      </c>
      <c r="D1151" s="261">
        <v>4.6431361419756151E-2</v>
      </c>
      <c r="E1151" s="261">
        <v>6.6302096940812114E-2</v>
      </c>
      <c r="F1151" s="261">
        <v>8.8639199627716603E-2</v>
      </c>
      <c r="G1151" s="261">
        <v>9.9261689005000098E-2</v>
      </c>
      <c r="H1151" s="261">
        <v>1.7147131705960601</v>
      </c>
      <c r="I1151" s="261">
        <v>0.48933123957241698</v>
      </c>
      <c r="J1151" s="261">
        <v>5.1919884776541601E-2</v>
      </c>
      <c r="K1151" s="261">
        <v>3.0547518265045901E-3</v>
      </c>
      <c r="L1151" s="261">
        <v>2.0000005732018801E-3</v>
      </c>
      <c r="M1151" s="261">
        <v>2.0000005732018801E-3</v>
      </c>
      <c r="N1151" s="261">
        <v>1.5750004513964799E-2</v>
      </c>
      <c r="O1151" s="261">
        <v>1.5750004513964799E-2</v>
      </c>
      <c r="P1151" s="261">
        <v>5.42674715750604E-2</v>
      </c>
    </row>
    <row r="1152" spans="1:16" x14ac:dyDescent="0.25">
      <c r="A1152" s="259">
        <v>2040</v>
      </c>
      <c r="B1152" s="259">
        <v>2002</v>
      </c>
      <c r="C1152" s="260" t="str">
        <f t="shared" si="17"/>
        <v>2040_2002</v>
      </c>
      <c r="D1152" s="261">
        <v>4.6181343566795596E-2</v>
      </c>
      <c r="E1152" s="261">
        <v>6.6245548626917228E-2</v>
      </c>
      <c r="F1152" s="261">
        <v>8.7759198920448797E-2</v>
      </c>
      <c r="G1152" s="261">
        <v>9.6468973149828399E-2</v>
      </c>
      <c r="H1152" s="261">
        <v>1.7122085445640001</v>
      </c>
      <c r="I1152" s="261">
        <v>0.476723598124635</v>
      </c>
      <c r="J1152" s="261">
        <v>5.1404429588357302E-2</v>
      </c>
      <c r="K1152" s="261">
        <v>3.0596927188624098E-3</v>
      </c>
      <c r="L1152" s="261">
        <v>2.0000005732018801E-3</v>
      </c>
      <c r="M1152" s="261">
        <v>2.0000005732018801E-3</v>
      </c>
      <c r="N1152" s="261">
        <v>1.5750004513964799E-2</v>
      </c>
      <c r="O1152" s="261">
        <v>1.5750004513964799E-2</v>
      </c>
      <c r="P1152" s="261">
        <v>5.3728709790564801E-2</v>
      </c>
    </row>
    <row r="1153" spans="1:16" x14ac:dyDescent="0.25">
      <c r="A1153" s="259">
        <v>2040</v>
      </c>
      <c r="B1153" s="259">
        <v>2003</v>
      </c>
      <c r="C1153" s="260" t="str">
        <f t="shared" si="17"/>
        <v>2040_2003</v>
      </c>
      <c r="D1153" s="261">
        <v>4.6439001063931729E-2</v>
      </c>
      <c r="E1153" s="261">
        <v>6.6228925427556443E-2</v>
      </c>
      <c r="F1153" s="261">
        <v>8.8537325290298605E-2</v>
      </c>
      <c r="G1153" s="261">
        <v>7.8975071948133302E-2</v>
      </c>
      <c r="H1153" s="261">
        <v>1.7122575297181699</v>
      </c>
      <c r="I1153" s="261">
        <v>0.40325270841650901</v>
      </c>
      <c r="J1153" s="261">
        <v>5.1860212488404597E-2</v>
      </c>
      <c r="K1153" s="261">
        <v>3.0625819643259299E-3</v>
      </c>
      <c r="L1153" s="261">
        <v>2.0000005732018801E-3</v>
      </c>
      <c r="M1153" s="261">
        <v>2.0000005732018801E-3</v>
      </c>
      <c r="N1153" s="261">
        <v>1.5750004513964799E-2</v>
      </c>
      <c r="O1153" s="261">
        <v>1.5750004513964799E-2</v>
      </c>
      <c r="P1153" s="261">
        <v>5.42051011708456E-2</v>
      </c>
    </row>
    <row r="1154" spans="1:16" x14ac:dyDescent="0.25">
      <c r="A1154" s="259">
        <v>2040</v>
      </c>
      <c r="B1154" s="259">
        <v>2004</v>
      </c>
      <c r="C1154" s="260" t="str">
        <f t="shared" si="17"/>
        <v>2040_2004</v>
      </c>
      <c r="D1154" s="261">
        <v>5.3338028007459889E-2</v>
      </c>
      <c r="E1154" s="261">
        <v>6.7230926849782741E-2</v>
      </c>
      <c r="F1154" s="261">
        <v>8.8553342976811403E-2</v>
      </c>
      <c r="G1154" s="261">
        <v>1.8547491189906801E-2</v>
      </c>
      <c r="H1154" s="261">
        <v>1.7136972537489099</v>
      </c>
      <c r="I1154" s="261">
        <v>9.3014663097465505E-2</v>
      </c>
      <c r="J1154" s="261">
        <v>5.1869594753154502E-2</v>
      </c>
      <c r="K1154" s="261">
        <v>2.0359317866216E-4</v>
      </c>
      <c r="L1154" s="261">
        <v>2.0000005732018801E-3</v>
      </c>
      <c r="M1154" s="261">
        <v>2.0000005732018801E-3</v>
      </c>
      <c r="N1154" s="261">
        <v>1.5750004513964799E-2</v>
      </c>
      <c r="O1154" s="261">
        <v>1.5750004513964799E-2</v>
      </c>
      <c r="P1154" s="261">
        <v>5.4214907659974297E-2</v>
      </c>
    </row>
    <row r="1155" spans="1:16" x14ac:dyDescent="0.25">
      <c r="A1155" s="259">
        <v>2040</v>
      </c>
      <c r="B1155" s="259">
        <v>2005</v>
      </c>
      <c r="C1155" s="260" t="str">
        <f t="shared" si="17"/>
        <v>2040_2005</v>
      </c>
      <c r="D1155" s="261">
        <v>5.2155662734819211E-2</v>
      </c>
      <c r="E1155" s="261">
        <v>6.5570368493610226E-2</v>
      </c>
      <c r="F1155" s="261">
        <v>8.8742671387770505E-2</v>
      </c>
      <c r="G1155" s="261">
        <v>1.5907620237047601E-2</v>
      </c>
      <c r="H1155" s="261">
        <v>1.71078454896188</v>
      </c>
      <c r="I1155" s="261">
        <v>7.8112449376015899E-2</v>
      </c>
      <c r="J1155" s="261">
        <v>5.1980492745501101E-2</v>
      </c>
      <c r="K1155" s="261">
        <v>2.0245821494210801E-4</v>
      </c>
      <c r="L1155" s="261">
        <v>2.0000005732018801E-3</v>
      </c>
      <c r="M1155" s="261">
        <v>2.0000005732018801E-3</v>
      </c>
      <c r="N1155" s="261">
        <v>1.5750004513964799E-2</v>
      </c>
      <c r="O1155" s="261">
        <v>1.5750004513964799E-2</v>
      </c>
      <c r="P1155" s="261">
        <v>5.4330819967432303E-2</v>
      </c>
    </row>
    <row r="1156" spans="1:16" x14ac:dyDescent="0.25">
      <c r="A1156" s="259">
        <v>2040</v>
      </c>
      <c r="B1156" s="259">
        <v>2006</v>
      </c>
      <c r="C1156" s="260" t="str">
        <f t="shared" si="17"/>
        <v>2040_2006</v>
      </c>
      <c r="D1156" s="261">
        <v>5.1029986294675624E-2</v>
      </c>
      <c r="E1156" s="261">
        <v>6.314335412154895E-2</v>
      </c>
      <c r="F1156" s="261">
        <v>8.8378568336425198E-2</v>
      </c>
      <c r="G1156" s="261">
        <v>3.7035418178013699E-3</v>
      </c>
      <c r="H1156" s="261">
        <v>1.71356889042218</v>
      </c>
      <c r="I1156" s="261">
        <v>1.6642956885024401E-2</v>
      </c>
      <c r="J1156" s="261">
        <v>5.1767221545489898E-2</v>
      </c>
      <c r="K1156" s="261">
        <v>2.0313571323682001E-4</v>
      </c>
      <c r="L1156" s="261">
        <v>2.0000005732018801E-3</v>
      </c>
      <c r="M1156" s="261">
        <v>2.0000005732018801E-3</v>
      </c>
      <c r="N1156" s="261">
        <v>1.5750004513964799E-2</v>
      </c>
      <c r="O1156" s="261">
        <v>1.5750004513964799E-2</v>
      </c>
      <c r="P1156" s="261">
        <v>5.4107905590133502E-2</v>
      </c>
    </row>
    <row r="1157" spans="1:16" x14ac:dyDescent="0.25">
      <c r="A1157" s="259">
        <v>2040</v>
      </c>
      <c r="B1157" s="259">
        <v>2007</v>
      </c>
      <c r="C1157" s="260" t="str">
        <f t="shared" si="17"/>
        <v>2040_2007</v>
      </c>
      <c r="D1157" s="261">
        <v>5.0388753020380289E-2</v>
      </c>
      <c r="E1157" s="261">
        <v>6.3220224640202133E-2</v>
      </c>
      <c r="F1157" s="261">
        <v>1.8359525287565698E-2</v>
      </c>
      <c r="G1157" s="261">
        <v>7.7035462118856301E-3</v>
      </c>
      <c r="H1157" s="261">
        <v>3.6101157391339803E-2</v>
      </c>
      <c r="I1157" s="261">
        <v>3.3010516849952397E-2</v>
      </c>
      <c r="J1157" s="261">
        <v>6.13567055028914E-3</v>
      </c>
      <c r="K1157" s="261">
        <v>2.02360013717278E-4</v>
      </c>
      <c r="L1157" s="261">
        <v>2.0000005732018801E-3</v>
      </c>
      <c r="M1157" s="261">
        <v>2.0000005732018801E-3</v>
      </c>
      <c r="N1157" s="261">
        <v>1.5750004513964799E-2</v>
      </c>
      <c r="O1157" s="261">
        <v>1.5750004513964799E-2</v>
      </c>
      <c r="P1157" s="261">
        <v>6.4130983459383898E-3</v>
      </c>
    </row>
    <row r="1158" spans="1:16" x14ac:dyDescent="0.25">
      <c r="A1158" s="259">
        <v>2040</v>
      </c>
      <c r="B1158" s="259">
        <v>2008</v>
      </c>
      <c r="C1158" s="260" t="str">
        <f t="shared" si="17"/>
        <v>2040_2008</v>
      </c>
      <c r="D1158" s="261">
        <v>4.8888128302306877E-2</v>
      </c>
      <c r="E1158" s="261">
        <v>6.1362761162468464E-2</v>
      </c>
      <c r="F1158" s="261">
        <v>1.8508995743845898E-2</v>
      </c>
      <c r="G1158" s="261">
        <v>7.8490917688184593E-3</v>
      </c>
      <c r="H1158" s="261">
        <v>3.6232148175042299E-2</v>
      </c>
      <c r="I1158" s="261">
        <v>3.2506800202559298E-2</v>
      </c>
      <c r="J1158" s="261">
        <v>6.14987772384217E-3</v>
      </c>
      <c r="K1158" s="261">
        <v>2.3080959810987701E-4</v>
      </c>
      <c r="L1158" s="261">
        <v>2.0000005732018801E-3</v>
      </c>
      <c r="M1158" s="261">
        <v>2.0000005732018801E-3</v>
      </c>
      <c r="N1158" s="261">
        <v>1.5750004513964799E-2</v>
      </c>
      <c r="O1158" s="261">
        <v>1.5750004513964799E-2</v>
      </c>
      <c r="P1158" s="261">
        <v>6.4279479048360904E-3</v>
      </c>
    </row>
    <row r="1159" spans="1:16" x14ac:dyDescent="0.25">
      <c r="A1159" s="259">
        <v>2040</v>
      </c>
      <c r="B1159" s="259">
        <v>2009</v>
      </c>
      <c r="C1159" s="260" t="str">
        <f t="shared" si="17"/>
        <v>2040_2009</v>
      </c>
      <c r="D1159" s="261">
        <v>4.6475598954268525E-2</v>
      </c>
      <c r="E1159" s="261">
        <v>5.7869470109184931E-2</v>
      </c>
      <c r="F1159" s="261">
        <v>1.92255689768513E-2</v>
      </c>
      <c r="G1159" s="261">
        <v>8.1304461206094907E-3</v>
      </c>
      <c r="H1159" s="261">
        <v>3.6424283542176202E-2</v>
      </c>
      <c r="I1159" s="261">
        <v>3.1843586987066602E-2</v>
      </c>
      <c r="J1159" s="261">
        <v>6.2344373883763899E-3</v>
      </c>
      <c r="K1159" s="261">
        <v>2.58620291574061E-4</v>
      </c>
      <c r="L1159" s="261">
        <v>2.0000005732018801E-3</v>
      </c>
      <c r="M1159" s="261">
        <v>2.0000005732018801E-3</v>
      </c>
      <c r="N1159" s="261">
        <v>1.5750004513964799E-2</v>
      </c>
      <c r="O1159" s="261">
        <v>1.5750004513964799E-2</v>
      </c>
      <c r="P1159" s="261">
        <v>6.5163309821725897E-3</v>
      </c>
    </row>
    <row r="1160" spans="1:16" x14ac:dyDescent="0.25">
      <c r="A1160" s="259">
        <v>2040</v>
      </c>
      <c r="B1160" s="259">
        <v>2010</v>
      </c>
      <c r="C1160" s="260" t="str">
        <f t="shared" si="17"/>
        <v>2040_2010</v>
      </c>
      <c r="D1160" s="261">
        <v>4.6010185705187182E-2</v>
      </c>
      <c r="E1160" s="261">
        <v>5.7206033468776001E-2</v>
      </c>
      <c r="F1160" s="261">
        <v>1.91557624536581E-2</v>
      </c>
      <c r="G1160" s="261">
        <v>7.2745269442821697E-3</v>
      </c>
      <c r="H1160" s="261">
        <v>3.6401549913622801E-2</v>
      </c>
      <c r="I1160" s="261">
        <v>3.1747873672289803E-2</v>
      </c>
      <c r="J1160" s="261">
        <v>6.23847782395099E-3</v>
      </c>
      <c r="K1160" s="261">
        <v>3.1408258856365997E-4</v>
      </c>
      <c r="L1160" s="261">
        <v>2.0000005732018801E-3</v>
      </c>
      <c r="M1160" s="261">
        <v>2.0000005732018801E-3</v>
      </c>
      <c r="N1160" s="261">
        <v>1.5750004513964799E-2</v>
      </c>
      <c r="O1160" s="261">
        <v>1.5750004513964799E-2</v>
      </c>
      <c r="P1160" s="261">
        <v>6.5205541083146997E-3</v>
      </c>
    </row>
    <row r="1161" spans="1:16" x14ac:dyDescent="0.25">
      <c r="A1161" s="259">
        <v>2040</v>
      </c>
      <c r="B1161" s="259">
        <v>2011</v>
      </c>
      <c r="C1161" s="260" t="str">
        <f t="shared" si="17"/>
        <v>2040_2011</v>
      </c>
      <c r="D1161" s="261">
        <v>4.4403923214932861E-2</v>
      </c>
      <c r="E1161" s="261">
        <v>5.5346263611594892E-2</v>
      </c>
      <c r="F1161" s="261">
        <v>1.8688449047966502E-2</v>
      </c>
      <c r="G1161" s="261">
        <v>7.3778774718047304E-3</v>
      </c>
      <c r="H1161" s="261">
        <v>3.5946952982086798E-2</v>
      </c>
      <c r="I1161" s="261">
        <v>3.1759951694809399E-2</v>
      </c>
      <c r="J1161" s="261">
        <v>6.1876244781489398E-3</v>
      </c>
      <c r="K1161" s="261">
        <v>4.2615320779226199E-4</v>
      </c>
      <c r="L1161" s="261">
        <v>2.0000005732018801E-3</v>
      </c>
      <c r="M1161" s="261">
        <v>2.0000005732018801E-3</v>
      </c>
      <c r="N1161" s="261">
        <v>1.5750004513964799E-2</v>
      </c>
      <c r="O1161" s="261">
        <v>1.5750004513964799E-2</v>
      </c>
      <c r="P1161" s="261">
        <v>6.4674013998738704E-3</v>
      </c>
    </row>
    <row r="1162" spans="1:16" x14ac:dyDescent="0.25">
      <c r="A1162" s="259">
        <v>2040</v>
      </c>
      <c r="B1162" s="259">
        <v>2012</v>
      </c>
      <c r="C1162" s="260" t="str">
        <f t="shared" si="17"/>
        <v>2040_2012</v>
      </c>
      <c r="D1162" s="261">
        <v>4.3116930627444185E-2</v>
      </c>
      <c r="E1162" s="261">
        <v>5.3929539837074207E-2</v>
      </c>
      <c r="F1162" s="261">
        <v>1.84194959012625E-2</v>
      </c>
      <c r="G1162" s="261">
        <v>6.9155594865646002E-3</v>
      </c>
      <c r="H1162" s="261">
        <v>3.5506014828987298E-2</v>
      </c>
      <c r="I1162" s="261">
        <v>3.2118417574679703E-2</v>
      </c>
      <c r="J1162" s="261">
        <v>6.1195424619847E-3</v>
      </c>
      <c r="K1162" s="261">
        <v>6.2260203514987995E-4</v>
      </c>
      <c r="L1162" s="261">
        <v>2.0000005732018801E-3</v>
      </c>
      <c r="M1162" s="261">
        <v>2.0000005732018801E-3</v>
      </c>
      <c r="N1162" s="261">
        <v>1.5750004513964799E-2</v>
      </c>
      <c r="O1162" s="261">
        <v>1.5750004513964799E-2</v>
      </c>
      <c r="P1162" s="261">
        <v>6.3962410170481498E-3</v>
      </c>
    </row>
    <row r="1163" spans="1:16" x14ac:dyDescent="0.25">
      <c r="A1163" s="259">
        <v>2040</v>
      </c>
      <c r="B1163" s="259">
        <v>2013</v>
      </c>
      <c r="C1163" s="260" t="str">
        <f t="shared" si="17"/>
        <v>2040_2013</v>
      </c>
      <c r="D1163" s="261">
        <v>4.1983307928684835E-2</v>
      </c>
      <c r="E1163" s="261">
        <v>5.2118308133866489E-2</v>
      </c>
      <c r="F1163" s="261">
        <v>1.8960138816095699E-2</v>
      </c>
      <c r="G1163" s="261">
        <v>7.9096444086957703E-3</v>
      </c>
      <c r="H1163" s="261">
        <v>3.6244934990572797E-2</v>
      </c>
      <c r="I1163" s="261">
        <v>3.0706322900519601E-2</v>
      </c>
      <c r="J1163" s="261">
        <v>6.2248843718539903E-3</v>
      </c>
      <c r="K1163" s="261">
        <v>9.3048707994747098E-4</v>
      </c>
      <c r="L1163" s="261">
        <v>2.0000005732018801E-3</v>
      </c>
      <c r="M1163" s="261">
        <v>2.0000005732018801E-3</v>
      </c>
      <c r="N1163" s="261">
        <v>1.5750004513964799E-2</v>
      </c>
      <c r="O1163" s="261">
        <v>1.5750004513964799E-2</v>
      </c>
      <c r="P1163" s="261">
        <v>6.50634602063393E-3</v>
      </c>
    </row>
    <row r="1164" spans="1:16" x14ac:dyDescent="0.25">
      <c r="A1164" s="259">
        <v>2040</v>
      </c>
      <c r="B1164" s="259">
        <v>2014</v>
      </c>
      <c r="C1164" s="260" t="str">
        <f t="shared" si="17"/>
        <v>2040_2014</v>
      </c>
      <c r="D1164" s="261">
        <v>4.1570720568636171E-2</v>
      </c>
      <c r="E1164" s="261">
        <v>5.1746560378626391E-2</v>
      </c>
      <c r="F1164" s="261">
        <v>1.8726796492552499E-2</v>
      </c>
      <c r="G1164" s="261">
        <v>8.0468022098766894E-3</v>
      </c>
      <c r="H1164" s="261">
        <v>3.58990664472209E-2</v>
      </c>
      <c r="I1164" s="261">
        <v>3.04201144292379E-2</v>
      </c>
      <c r="J1164" s="261">
        <v>6.1733331090916997E-3</v>
      </c>
      <c r="K1164" s="261">
        <v>1.2970488630365299E-3</v>
      </c>
      <c r="L1164" s="261">
        <v>2.0000005732018801E-3</v>
      </c>
      <c r="M1164" s="261">
        <v>2.0000005732018801E-3</v>
      </c>
      <c r="N1164" s="261">
        <v>1.5750004513964799E-2</v>
      </c>
      <c r="O1164" s="261">
        <v>1.5750004513964799E-2</v>
      </c>
      <c r="P1164" s="261">
        <v>6.4524638385248696E-3</v>
      </c>
    </row>
    <row r="1165" spans="1:16" x14ac:dyDescent="0.25">
      <c r="A1165" s="259">
        <v>2040</v>
      </c>
      <c r="B1165" s="259">
        <v>2015</v>
      </c>
      <c r="C1165" s="260" t="str">
        <f t="shared" si="17"/>
        <v>2040_2015</v>
      </c>
      <c r="D1165" s="261">
        <v>4.03920160070829E-2</v>
      </c>
      <c r="E1165" s="261">
        <v>5.0517599287019203E-2</v>
      </c>
      <c r="F1165" s="261">
        <v>1.8325185554444401E-2</v>
      </c>
      <c r="G1165" s="261">
        <v>8.0534561243128504E-3</v>
      </c>
      <c r="H1165" s="261">
        <v>3.5432375134717302E-2</v>
      </c>
      <c r="I1165" s="261">
        <v>2.9689966001678201E-2</v>
      </c>
      <c r="J1165" s="261">
        <v>6.1134055263556298E-3</v>
      </c>
      <c r="K1165" s="261">
        <v>1.6376363699243399E-3</v>
      </c>
      <c r="L1165" s="261">
        <v>2.0000005732018801E-3</v>
      </c>
      <c r="M1165" s="261">
        <v>2.0000005732018801E-3</v>
      </c>
      <c r="N1165" s="261">
        <v>1.5750004513964799E-2</v>
      </c>
      <c r="O1165" s="261">
        <v>1.5750004513964799E-2</v>
      </c>
      <c r="P1165" s="261">
        <v>6.3898265964221898E-3</v>
      </c>
    </row>
    <row r="1166" spans="1:16" x14ac:dyDescent="0.25">
      <c r="A1166" s="259">
        <v>2040</v>
      </c>
      <c r="B1166" s="259">
        <v>2016</v>
      </c>
      <c r="C1166" s="260" t="str">
        <f t="shared" si="17"/>
        <v>2040_2016</v>
      </c>
      <c r="D1166" s="261">
        <v>3.8802655621413044E-2</v>
      </c>
      <c r="E1166" s="261">
        <v>4.8515994383594503E-2</v>
      </c>
      <c r="F1166" s="261">
        <v>1.8381345103660199E-2</v>
      </c>
      <c r="G1166" s="261">
        <v>7.8470680013656407E-3</v>
      </c>
      <c r="H1166" s="261">
        <v>3.5488643582375197E-2</v>
      </c>
      <c r="I1166" s="261">
        <v>2.8796523866656099E-2</v>
      </c>
      <c r="J1166" s="261">
        <v>6.1165679020583098E-3</v>
      </c>
      <c r="K1166" s="261">
        <v>1.9038423552039201E-3</v>
      </c>
      <c r="L1166" s="261">
        <v>2.0000005732018801E-3</v>
      </c>
      <c r="M1166" s="261">
        <v>2.0000005732018701E-3</v>
      </c>
      <c r="N1166" s="261">
        <v>1.5750004513964799E-2</v>
      </c>
      <c r="O1166" s="261">
        <v>1.5750004513964799E-2</v>
      </c>
      <c r="P1166" s="261">
        <v>6.3931319607213001E-3</v>
      </c>
    </row>
    <row r="1167" spans="1:16" x14ac:dyDescent="0.25">
      <c r="A1167" s="259">
        <v>2040</v>
      </c>
      <c r="B1167" s="259">
        <v>2017</v>
      </c>
      <c r="C1167" s="260" t="str">
        <f t="shared" si="17"/>
        <v>2040_2017</v>
      </c>
      <c r="D1167" s="261">
        <v>3.7615229053708982E-2</v>
      </c>
      <c r="E1167" s="261">
        <v>4.653928687448855E-2</v>
      </c>
      <c r="F1167" s="261">
        <v>1.9412270673476201E-2</v>
      </c>
      <c r="G1167" s="261">
        <v>7.9033479389596199E-3</v>
      </c>
      <c r="H1167" s="261">
        <v>3.66928522964763E-2</v>
      </c>
      <c r="I1167" s="261">
        <v>2.8764056387044001E-2</v>
      </c>
      <c r="J1167" s="261">
        <v>6.2598698542770202E-3</v>
      </c>
      <c r="K1167" s="261">
        <v>2.0652744693953101E-3</v>
      </c>
      <c r="L1167" s="261">
        <v>2.0000005732018801E-3</v>
      </c>
      <c r="M1167" s="261">
        <v>2.0000005732018701E-3</v>
      </c>
      <c r="N1167" s="261">
        <v>1.5750004513964799E-2</v>
      </c>
      <c r="O1167" s="261">
        <v>1.5750004513964799E-2</v>
      </c>
      <c r="P1167" s="261">
        <v>6.5429133913263498E-3</v>
      </c>
    </row>
    <row r="1168" spans="1:16" x14ac:dyDescent="0.25">
      <c r="A1168" s="259">
        <v>2040</v>
      </c>
      <c r="B1168" s="259">
        <v>2018</v>
      </c>
      <c r="C1168" s="260" t="str">
        <f t="shared" si="17"/>
        <v>2040_2018</v>
      </c>
      <c r="D1168" s="261">
        <v>3.5968164527463604E-2</v>
      </c>
      <c r="E1168" s="261">
        <v>4.4486613383105555E-2</v>
      </c>
      <c r="F1168" s="261">
        <v>1.92984720795863E-2</v>
      </c>
      <c r="G1168" s="261">
        <v>7.5605629784030997E-3</v>
      </c>
      <c r="H1168" s="261">
        <v>3.6577742748361397E-2</v>
      </c>
      <c r="I1168" s="261">
        <v>2.7724714198070401E-2</v>
      </c>
      <c r="J1168" s="261">
        <v>6.2274017857960997E-3</v>
      </c>
      <c r="K1168" s="261">
        <v>2.1492900327274799E-3</v>
      </c>
      <c r="L1168" s="261">
        <v>2.0000005732018801E-3</v>
      </c>
      <c r="M1168" s="261">
        <v>2.0000005732018801E-3</v>
      </c>
      <c r="N1168" s="261">
        <v>1.5750004513964799E-2</v>
      </c>
      <c r="O1168" s="261">
        <v>1.5750004513964799E-2</v>
      </c>
      <c r="P1168" s="261">
        <v>6.5089772608636397E-3</v>
      </c>
    </row>
    <row r="1169" spans="1:16" x14ac:dyDescent="0.25">
      <c r="A1169" s="259">
        <v>2040</v>
      </c>
      <c r="B1169" s="259">
        <v>2019</v>
      </c>
      <c r="C1169" s="260" t="str">
        <f t="shared" si="17"/>
        <v>2040_2019</v>
      </c>
      <c r="D1169" s="261">
        <v>3.4320460094804273E-2</v>
      </c>
      <c r="E1169" s="261">
        <v>4.2431742375318403E-2</v>
      </c>
      <c r="F1169" s="261">
        <v>1.9151646559907299E-2</v>
      </c>
      <c r="G1169" s="261">
        <v>6.7734129875852197E-3</v>
      </c>
      <c r="H1169" s="261">
        <v>3.6428393710522998E-2</v>
      </c>
      <c r="I1169" s="261">
        <v>2.5235585414140501E-2</v>
      </c>
      <c r="J1169" s="261">
        <v>6.1832442705621899E-3</v>
      </c>
      <c r="K1169" s="261">
        <v>2.0280222947824601E-3</v>
      </c>
      <c r="L1169" s="261">
        <v>2.0000005732018801E-3</v>
      </c>
      <c r="M1169" s="261">
        <v>2.0000005732018801E-3</v>
      </c>
      <c r="N1169" s="261">
        <v>1.5750004513964799E-2</v>
      </c>
      <c r="O1169" s="261">
        <v>1.5750004513964799E-2</v>
      </c>
      <c r="P1169" s="261">
        <v>6.4628231387369303E-3</v>
      </c>
    </row>
    <row r="1170" spans="1:16" x14ac:dyDescent="0.25">
      <c r="A1170" s="259">
        <v>2040</v>
      </c>
      <c r="B1170" s="259">
        <v>2020</v>
      </c>
      <c r="C1170" s="260" t="str">
        <f t="shared" si="17"/>
        <v>2040_2020</v>
      </c>
      <c r="D1170" s="261">
        <v>3.2673745966687873E-2</v>
      </c>
      <c r="E1170" s="261">
        <v>4.0374675827393042E-2</v>
      </c>
      <c r="F1170" s="261">
        <v>1.89778509493219E-2</v>
      </c>
      <c r="G1170" s="261">
        <v>5.8197154140514299E-3</v>
      </c>
      <c r="H1170" s="261">
        <v>3.62511026255916E-2</v>
      </c>
      <c r="I1170" s="261">
        <v>2.3297378980996701E-2</v>
      </c>
      <c r="J1170" s="261">
        <v>6.1281811528662803E-3</v>
      </c>
      <c r="K1170" s="261">
        <v>1.4535697832288399E-3</v>
      </c>
      <c r="L1170" s="261">
        <v>2.0000005732018801E-3</v>
      </c>
      <c r="M1170" s="261">
        <v>2.0000005732018801E-3</v>
      </c>
      <c r="N1170" s="261">
        <v>1.5750004513964799E-2</v>
      </c>
      <c r="O1170" s="261">
        <v>1.5750004513964799E-2</v>
      </c>
      <c r="P1170" s="261">
        <v>6.40527031119777E-3</v>
      </c>
    </row>
    <row r="1171" spans="1:16" x14ac:dyDescent="0.25">
      <c r="A1171" s="259">
        <v>2040</v>
      </c>
      <c r="B1171" s="259">
        <v>2021</v>
      </c>
      <c r="C1171" s="260" t="str">
        <f t="shared" si="17"/>
        <v>2040_2021</v>
      </c>
      <c r="D1171" s="261">
        <v>3.1027843188380803E-2</v>
      </c>
      <c r="E1171" s="261">
        <v>3.8319454101245307E-2</v>
      </c>
      <c r="F1171" s="261">
        <v>7.9315403263459996E-3</v>
      </c>
      <c r="G1171" s="261">
        <v>5.1092036218511397E-3</v>
      </c>
      <c r="H1171" s="261">
        <v>1.24025936498954E-2</v>
      </c>
      <c r="I1171" s="261">
        <v>2.24936482592673E-2</v>
      </c>
      <c r="J1171" s="261">
        <v>1.0102939233634701E-3</v>
      </c>
      <c r="K1171" s="261">
        <v>9.0217093957717495E-4</v>
      </c>
      <c r="L1171" s="261">
        <v>2.0000005732018801E-3</v>
      </c>
      <c r="M1171" s="261">
        <v>2.0000005732018801E-3</v>
      </c>
      <c r="N1171" s="261">
        <v>1.5750004513964799E-2</v>
      </c>
      <c r="O1171" s="261">
        <v>1.5750004513964799E-2</v>
      </c>
      <c r="P1171" s="261">
        <v>1.0559749314650801E-3</v>
      </c>
    </row>
    <row r="1172" spans="1:16" x14ac:dyDescent="0.25">
      <c r="A1172" s="259">
        <v>2040</v>
      </c>
      <c r="B1172" s="259">
        <v>2022</v>
      </c>
      <c r="C1172" s="260" t="str">
        <f t="shared" si="17"/>
        <v>2040_2022</v>
      </c>
      <c r="D1172" s="261">
        <v>2.983026043327628E-2</v>
      </c>
      <c r="E1172" s="261">
        <v>3.6813482989413615E-2</v>
      </c>
      <c r="F1172" s="261">
        <v>7.8106022869672302E-3</v>
      </c>
      <c r="G1172" s="261">
        <v>4.2861958735574499E-3</v>
      </c>
      <c r="H1172" s="261">
        <v>1.22472400887328E-2</v>
      </c>
      <c r="I1172" s="261">
        <v>2.15122799302555E-2</v>
      </c>
      <c r="J1172" s="261">
        <v>9.9755366983978193E-4</v>
      </c>
      <c r="K1172" s="261">
        <v>9.0163995538716096E-4</v>
      </c>
      <c r="L1172" s="261">
        <v>2.0000005732018701E-3</v>
      </c>
      <c r="M1172" s="261">
        <v>2.0000005732018801E-3</v>
      </c>
      <c r="N1172" s="261">
        <v>1.5750004513964799E-2</v>
      </c>
      <c r="O1172" s="261">
        <v>1.5750004513964799E-2</v>
      </c>
      <c r="P1172" s="261">
        <v>1.0426586202110801E-3</v>
      </c>
    </row>
    <row r="1173" spans="1:16" x14ac:dyDescent="0.25">
      <c r="A1173" s="259">
        <v>2040</v>
      </c>
      <c r="B1173" s="259">
        <v>2023</v>
      </c>
      <c r="C1173" s="260" t="str">
        <f t="shared" si="17"/>
        <v>2040_2023</v>
      </c>
      <c r="D1173" s="261">
        <v>2.8634654116903524E-2</v>
      </c>
      <c r="E1173" s="261">
        <v>3.5309101510280924E-2</v>
      </c>
      <c r="F1173" s="261">
        <v>7.67575596847793E-3</v>
      </c>
      <c r="G1173" s="261">
        <v>3.6661862191811798E-3</v>
      </c>
      <c r="H1173" s="261">
        <v>1.20714990794048E-2</v>
      </c>
      <c r="I1173" s="261">
        <v>2.1876748760341298E-2</v>
      </c>
      <c r="J1173" s="261">
        <v>9.8302857598938807E-4</v>
      </c>
      <c r="K1173" s="261">
        <v>9.0125365138931399E-4</v>
      </c>
      <c r="L1173" s="261">
        <v>2.0000005732018801E-3</v>
      </c>
      <c r="M1173" s="261">
        <v>2.0000005732018801E-3</v>
      </c>
      <c r="N1173" s="261">
        <v>1.5750004513964799E-2</v>
      </c>
      <c r="O1173" s="261">
        <v>1.5750004513964799E-2</v>
      </c>
      <c r="P1173" s="261">
        <v>1.0274767660709201E-3</v>
      </c>
    </row>
    <row r="1174" spans="1:16" x14ac:dyDescent="0.25">
      <c r="A1174" s="259">
        <v>2040</v>
      </c>
      <c r="B1174" s="259">
        <v>2024</v>
      </c>
      <c r="C1174" s="260" t="str">
        <f t="shared" ref="C1174:C1237" si="18">CONCATENATE(A1174,"_",B1174)</f>
        <v>2040_2024</v>
      </c>
      <c r="D1174" s="261">
        <v>2.7437547888294146E-2</v>
      </c>
      <c r="E1174" s="261">
        <v>3.3803588709820406E-2</v>
      </c>
      <c r="F1174" s="261">
        <v>7.5215718896919203E-3</v>
      </c>
      <c r="G1174" s="261">
        <v>3.1200673945906698E-3</v>
      </c>
      <c r="H1174" s="261">
        <v>1.1871346124782E-2</v>
      </c>
      <c r="I1174" s="261">
        <v>2.30090954638019E-2</v>
      </c>
      <c r="J1174" s="261">
        <v>9.6652086307094296E-4</v>
      </c>
      <c r="K1174" s="261">
        <v>9.0071264742195201E-4</v>
      </c>
      <c r="L1174" s="261">
        <v>2.0000005732018801E-3</v>
      </c>
      <c r="M1174" s="261">
        <v>2.0000005732018801E-3</v>
      </c>
      <c r="N1174" s="261">
        <v>1.5750004513964799E-2</v>
      </c>
      <c r="O1174" s="261">
        <v>1.5750004513964799E-2</v>
      </c>
      <c r="P1174" s="261">
        <v>1.0102226476261999E-3</v>
      </c>
    </row>
    <row r="1175" spans="1:16" x14ac:dyDescent="0.25">
      <c r="A1175" s="259">
        <v>2040</v>
      </c>
      <c r="B1175" s="259">
        <v>2025</v>
      </c>
      <c r="C1175" s="260" t="str">
        <f t="shared" si="18"/>
        <v>2040_2025</v>
      </c>
      <c r="D1175" s="261">
        <v>2.6242223804654786E-2</v>
      </c>
      <c r="E1175" s="261">
        <v>3.2300227833439381E-2</v>
      </c>
      <c r="F1175" s="261">
        <v>7.3530269109802803E-3</v>
      </c>
      <c r="G1175" s="261">
        <v>2.8023026041553299E-3</v>
      </c>
      <c r="H1175" s="261">
        <v>1.16504398468941E-2</v>
      </c>
      <c r="I1175" s="261">
        <v>2.50765091896889E-2</v>
      </c>
      <c r="J1175" s="261">
        <v>9.4821000862500403E-4</v>
      </c>
      <c r="K1175" s="261">
        <v>9.0029475785317404E-4</v>
      </c>
      <c r="L1175" s="261">
        <v>2.0000005732018801E-3</v>
      </c>
      <c r="M1175" s="261">
        <v>2.0000005732018801E-3</v>
      </c>
      <c r="N1175" s="261">
        <v>1.5750004513964799E-2</v>
      </c>
      <c r="O1175" s="261">
        <v>1.5750004513964799E-2</v>
      </c>
      <c r="P1175" s="261">
        <v>9.9108385759543003E-4</v>
      </c>
    </row>
    <row r="1176" spans="1:16" x14ac:dyDescent="0.25">
      <c r="A1176" s="259">
        <v>2040</v>
      </c>
      <c r="B1176" s="259">
        <v>2026</v>
      </c>
      <c r="C1176" s="260" t="str">
        <f t="shared" si="18"/>
        <v>2040_2026</v>
      </c>
      <c r="D1176" s="261">
        <v>2.6240627482997918E-2</v>
      </c>
      <c r="E1176" s="261">
        <v>3.2272498284939583E-2</v>
      </c>
      <c r="F1176" s="261">
        <v>7.1701732011905496E-3</v>
      </c>
      <c r="G1176" s="261">
        <v>2.7730296292148098E-3</v>
      </c>
      <c r="H1176" s="261">
        <v>1.1408894172615701E-2</v>
      </c>
      <c r="I1176" s="261">
        <v>2.4246624831173201E-2</v>
      </c>
      <c r="J1176" s="261">
        <v>9.2810454407297896E-4</v>
      </c>
      <c r="K1176" s="261">
        <v>7.6828561916688395E-4</v>
      </c>
      <c r="L1176" s="261">
        <v>2.0000005732018801E-3</v>
      </c>
      <c r="M1176" s="261">
        <v>2.0000005732018801E-3</v>
      </c>
      <c r="N1176" s="261">
        <v>1.5750004513964799E-2</v>
      </c>
      <c r="O1176" s="261">
        <v>1.5750004513964799E-2</v>
      </c>
      <c r="P1176" s="261">
        <v>9.7006931315304001E-4</v>
      </c>
    </row>
    <row r="1177" spans="1:16" x14ac:dyDescent="0.25">
      <c r="A1177" s="259">
        <v>2040</v>
      </c>
      <c r="B1177" s="259">
        <v>2027</v>
      </c>
      <c r="C1177" s="260" t="str">
        <f t="shared" si="18"/>
        <v>2040_2027</v>
      </c>
      <c r="D1177" s="261">
        <v>2.6239639877232317E-2</v>
      </c>
      <c r="E1177" s="261">
        <v>3.2245120090796539E-2</v>
      </c>
      <c r="F1177" s="261">
        <v>6.9713155526358404E-3</v>
      </c>
      <c r="G1177" s="261">
        <v>2.7409604196623901E-3</v>
      </c>
      <c r="H1177" s="261">
        <v>1.11454944229709E-2</v>
      </c>
      <c r="I1177" s="261">
        <v>2.3374009695402199E-2</v>
      </c>
      <c r="J1177" s="261">
        <v>9.0614442343029398E-4</v>
      </c>
      <c r="K1177" s="261">
        <v>6.1444982537539497E-4</v>
      </c>
      <c r="L1177" s="261">
        <v>2.0000005732018801E-3</v>
      </c>
      <c r="M1177" s="261">
        <v>2.0000005732018801E-3</v>
      </c>
      <c r="N1177" s="261">
        <v>1.5750004513964799E-2</v>
      </c>
      <c r="O1177" s="261">
        <v>1.5750004513964799E-2</v>
      </c>
      <c r="P1177" s="261">
        <v>9.4711625330148603E-4</v>
      </c>
    </row>
    <row r="1178" spans="1:16" x14ac:dyDescent="0.25">
      <c r="A1178" s="259">
        <v>2040</v>
      </c>
      <c r="B1178" s="259">
        <v>2028</v>
      </c>
      <c r="C1178" s="260" t="str">
        <f t="shared" si="18"/>
        <v>2040_2028</v>
      </c>
      <c r="D1178" s="261">
        <v>2.6238545703750123E-2</v>
      </c>
      <c r="E1178" s="261">
        <v>3.221770752199974E-2</v>
      </c>
      <c r="F1178" s="261">
        <v>6.7560291905483603E-3</v>
      </c>
      <c r="G1178" s="261">
        <v>2.70588398406144E-3</v>
      </c>
      <c r="H1178" s="261">
        <v>1.08597368711563E-2</v>
      </c>
      <c r="I1178" s="261">
        <v>2.2466887147473299E-2</v>
      </c>
      <c r="J1178" s="261">
        <v>8.8229698741399895E-4</v>
      </c>
      <c r="K1178" s="261">
        <v>4.8263883960552901E-4</v>
      </c>
      <c r="L1178" s="261">
        <v>2.0000005732018801E-3</v>
      </c>
      <c r="M1178" s="261">
        <v>2.0000005732018801E-3</v>
      </c>
      <c r="N1178" s="261">
        <v>1.5750004513964799E-2</v>
      </c>
      <c r="O1178" s="261">
        <v>1.5750004513964799E-2</v>
      </c>
      <c r="P1178" s="261">
        <v>9.2219054204996397E-4</v>
      </c>
    </row>
    <row r="1179" spans="1:16" x14ac:dyDescent="0.25">
      <c r="A1179" s="259">
        <v>2040</v>
      </c>
      <c r="B1179" s="259">
        <v>2029</v>
      </c>
      <c r="C1179" s="260" t="str">
        <f t="shared" si="18"/>
        <v>2040_2029</v>
      </c>
      <c r="D1179" s="261">
        <v>2.6238087178923692E-2</v>
      </c>
      <c r="E1179" s="261">
        <v>3.2190924689874542E-2</v>
      </c>
      <c r="F1179" s="261">
        <v>6.52542716418077E-3</v>
      </c>
      <c r="G1179" s="261">
        <v>2.66798888079153E-3</v>
      </c>
      <c r="H1179" s="261">
        <v>1.05525821809458E-2</v>
      </c>
      <c r="I1179" s="261">
        <v>2.1532777638796501E-2</v>
      </c>
      <c r="J1179" s="261">
        <v>8.5662011599787601E-4</v>
      </c>
      <c r="K1179" s="261">
        <v>4.8253417189325198E-4</v>
      </c>
      <c r="L1179" s="261">
        <v>2.0000005732018801E-3</v>
      </c>
      <c r="M1179" s="261">
        <v>2.0000005732018801E-3</v>
      </c>
      <c r="N1179" s="261">
        <v>1.5750004513964799E-2</v>
      </c>
      <c r="O1179" s="261">
        <v>1.5750004513964799E-2</v>
      </c>
      <c r="P1179" s="261">
        <v>8.9535267644783305E-4</v>
      </c>
    </row>
    <row r="1180" spans="1:16" x14ac:dyDescent="0.25">
      <c r="A1180" s="259">
        <v>2040</v>
      </c>
      <c r="B1180" s="259">
        <v>2030</v>
      </c>
      <c r="C1180" s="260" t="str">
        <f t="shared" si="18"/>
        <v>2040_2030</v>
      </c>
      <c r="D1180" s="261">
        <v>2.623770068798852E-2</v>
      </c>
      <c r="E1180" s="261">
        <v>3.2164757845292366E-2</v>
      </c>
      <c r="F1180" s="261">
        <v>6.2791577733741603E-3</v>
      </c>
      <c r="G1180" s="261">
        <v>2.6271061769069298E-3</v>
      </c>
      <c r="H1180" s="261">
        <v>1.0223553721776199E-2</v>
      </c>
      <c r="I1180" s="261">
        <v>2.0580077726628801E-2</v>
      </c>
      <c r="J1180" s="261">
        <v>8.2907481427352096E-4</v>
      </c>
      <c r="K1180" s="261">
        <v>4.8244580162252001E-4</v>
      </c>
      <c r="L1180" s="261">
        <v>2.0000005732018801E-3</v>
      </c>
      <c r="M1180" s="261">
        <v>2.0000005732018801E-3</v>
      </c>
      <c r="N1180" s="261">
        <v>1.5750004513964799E-2</v>
      </c>
      <c r="O1180" s="261">
        <v>1.5750004513964799E-2</v>
      </c>
      <c r="P1180" s="261">
        <v>8.6656189840996801E-4</v>
      </c>
    </row>
    <row r="1181" spans="1:16" x14ac:dyDescent="0.25">
      <c r="A1181" s="259">
        <v>2040</v>
      </c>
      <c r="B1181" s="259">
        <v>2031</v>
      </c>
      <c r="C1181" s="260" t="str">
        <f t="shared" si="18"/>
        <v>2040_2031</v>
      </c>
      <c r="D1181" s="261">
        <v>2.6239973763017031E-2</v>
      </c>
      <c r="E1181" s="261">
        <v>3.2140564535745493E-2</v>
      </c>
      <c r="F1181" s="261">
        <v>6.0191366422236202E-3</v>
      </c>
      <c r="G1181" s="261">
        <v>2.5835532329012401E-3</v>
      </c>
      <c r="H1181" s="261">
        <v>9.8745847675200202E-3</v>
      </c>
      <c r="I1181" s="261">
        <v>1.96164846369212E-2</v>
      </c>
      <c r="J1181" s="261">
        <v>7.9977749019885698E-4</v>
      </c>
      <c r="K1181" s="261">
        <v>4.8247842519470897E-4</v>
      </c>
      <c r="L1181" s="261">
        <v>2.0000005732018801E-3</v>
      </c>
      <c r="M1181" s="261">
        <v>2.0000005732018801E-3</v>
      </c>
      <c r="N1181" s="261">
        <v>1.5750004513964799E-2</v>
      </c>
      <c r="O1181" s="261">
        <v>1.5750004513964799E-2</v>
      </c>
      <c r="P1181" s="261">
        <v>8.3593987934559803E-4</v>
      </c>
    </row>
    <row r="1182" spans="1:16" x14ac:dyDescent="0.25">
      <c r="A1182" s="259">
        <v>2040</v>
      </c>
      <c r="B1182" s="259">
        <v>2032</v>
      </c>
      <c r="C1182" s="260" t="str">
        <f t="shared" si="18"/>
        <v>2040_2032</v>
      </c>
      <c r="D1182" s="261">
        <v>2.6238023906577004E-2</v>
      </c>
      <c r="E1182" s="261">
        <v>3.211433374555564E-2</v>
      </c>
      <c r="F1182" s="261">
        <v>5.7390027507913596E-3</v>
      </c>
      <c r="G1182" s="261">
        <v>2.5360085564066401E-3</v>
      </c>
      <c r="H1182" s="261">
        <v>9.5001687759602108E-3</v>
      </c>
      <c r="I1182" s="261">
        <v>1.86483069555466E-2</v>
      </c>
      <c r="J1182" s="261">
        <v>7.6843382694218303E-4</v>
      </c>
      <c r="K1182" s="261">
        <v>4.8234264928895298E-4</v>
      </c>
      <c r="L1182" s="261">
        <v>2.0000005732018801E-3</v>
      </c>
      <c r="M1182" s="261">
        <v>2.0000005732018801E-3</v>
      </c>
      <c r="N1182" s="261">
        <v>1.5750004513964799E-2</v>
      </c>
      <c r="O1182" s="261">
        <v>1.5750004513964799E-2</v>
      </c>
      <c r="P1182" s="261">
        <v>8.0317899472190303E-4</v>
      </c>
    </row>
    <row r="1183" spans="1:16" x14ac:dyDescent="0.25">
      <c r="A1183" s="259">
        <v>2040</v>
      </c>
      <c r="B1183" s="259">
        <v>2033</v>
      </c>
      <c r="C1183" s="260" t="str">
        <f t="shared" si="18"/>
        <v>2040_2033</v>
      </c>
      <c r="D1183" s="261">
        <v>2.6238543992614261E-2</v>
      </c>
      <c r="E1183" s="261">
        <v>3.2097289811342945E-2</v>
      </c>
      <c r="F1183" s="261">
        <v>5.4443812939590202E-3</v>
      </c>
      <c r="G1183" s="261">
        <v>2.4862456194062301E-3</v>
      </c>
      <c r="H1183" s="261">
        <v>9.1051946316830692E-3</v>
      </c>
      <c r="I1183" s="261">
        <v>1.7687638038418101E-2</v>
      </c>
      <c r="J1183" s="261">
        <v>7.3530548749648199E-4</v>
      </c>
      <c r="K1183" s="261">
        <v>4.8230621064468599E-4</v>
      </c>
      <c r="L1183" s="261">
        <v>2.0000005732018801E-3</v>
      </c>
      <c r="M1183" s="261">
        <v>2.0000005732018801E-3</v>
      </c>
      <c r="N1183" s="261">
        <v>1.5750004513964799E-2</v>
      </c>
      <c r="O1183" s="261">
        <v>1.5750004513964799E-2</v>
      </c>
      <c r="P1183" s="261">
        <v>7.68552738771297E-4</v>
      </c>
    </row>
    <row r="1184" spans="1:16" x14ac:dyDescent="0.25">
      <c r="A1184" s="259">
        <v>2040</v>
      </c>
      <c r="B1184" s="259">
        <v>2034</v>
      </c>
      <c r="C1184" s="260" t="str">
        <f t="shared" si="18"/>
        <v>2040_2034</v>
      </c>
      <c r="D1184" s="261">
        <v>2.6240459047267309E-2</v>
      </c>
      <c r="E1184" s="261">
        <v>3.2082019238275777E-2</v>
      </c>
      <c r="F1184" s="261">
        <v>5.1354367648577398E-3</v>
      </c>
      <c r="G1184" s="261">
        <v>2.4334325785238899E-3</v>
      </c>
      <c r="H1184" s="261">
        <v>8.6897564584331802E-3</v>
      </c>
      <c r="I1184" s="261">
        <v>1.6736039712702998E-2</v>
      </c>
      <c r="J1184" s="261">
        <v>7.0039281071622005E-4</v>
      </c>
      <c r="K1184" s="261">
        <v>4.8236409307541201E-4</v>
      </c>
      <c r="L1184" s="261">
        <v>2.0000005732018801E-3</v>
      </c>
      <c r="M1184" s="261">
        <v>2.0000005732018801E-3</v>
      </c>
      <c r="N1184" s="261">
        <v>1.5750004513964799E-2</v>
      </c>
      <c r="O1184" s="261">
        <v>1.5750004513964799E-2</v>
      </c>
      <c r="P1184" s="261">
        <v>7.3206146566973996E-4</v>
      </c>
    </row>
    <row r="1185" spans="1:16" x14ac:dyDescent="0.25">
      <c r="A1185" s="259">
        <v>2040</v>
      </c>
      <c r="B1185" s="259">
        <v>2035</v>
      </c>
      <c r="C1185" s="260" t="str">
        <f t="shared" si="18"/>
        <v>2040_2035</v>
      </c>
      <c r="D1185" s="261">
        <v>2.6245045278602271E-2</v>
      </c>
      <c r="E1185" s="261">
        <v>3.2068981830212055E-2</v>
      </c>
      <c r="F1185" s="261">
        <v>4.8119558576553796E-3</v>
      </c>
      <c r="G1185" s="261">
        <v>2.3774864094012601E-3</v>
      </c>
      <c r="H1185" s="261">
        <v>8.2537818071176505E-3</v>
      </c>
      <c r="I1185" s="261">
        <v>1.57993432154695E-2</v>
      </c>
      <c r="J1185" s="261">
        <v>6.6369424765559801E-4</v>
      </c>
      <c r="K1185" s="261">
        <v>4.8254520402629398E-4</v>
      </c>
      <c r="L1185" s="261">
        <v>2.0000005732018801E-3</v>
      </c>
      <c r="M1185" s="261">
        <v>2.0000005732018801E-3</v>
      </c>
      <c r="N1185" s="261">
        <v>1.5750004513964799E-2</v>
      </c>
      <c r="O1185" s="261">
        <v>1.5750004513964799E-2</v>
      </c>
      <c r="P1185" s="261">
        <v>6.93703556434978E-4</v>
      </c>
    </row>
    <row r="1186" spans="1:16" x14ac:dyDescent="0.25">
      <c r="A1186" s="259">
        <v>2040</v>
      </c>
      <c r="B1186" s="259">
        <v>2036</v>
      </c>
      <c r="C1186" s="260" t="str">
        <f t="shared" si="18"/>
        <v>2040_2036</v>
      </c>
      <c r="D1186" s="261">
        <v>2.6250372274207862E-2</v>
      </c>
      <c r="E1186" s="261">
        <v>3.2057466683241748E-2</v>
      </c>
      <c r="F1186" s="261">
        <v>4.4726111898150903E-3</v>
      </c>
      <c r="G1186" s="261">
        <v>2.3180447181076701E-3</v>
      </c>
      <c r="H1186" s="261">
        <v>7.7959258788577804E-3</v>
      </c>
      <c r="I1186" s="261">
        <v>1.4882761541930399E-2</v>
      </c>
      <c r="J1186" s="261">
        <v>6.2512772159122802E-4</v>
      </c>
      <c r="K1186" s="261">
        <v>4.8277853855086997E-4</v>
      </c>
      <c r="L1186" s="261">
        <v>2.0000005732018801E-3</v>
      </c>
      <c r="M1186" s="261">
        <v>2.0000005732018801E-3</v>
      </c>
      <c r="N1186" s="261">
        <v>1.5750004513964799E-2</v>
      </c>
      <c r="O1186" s="261">
        <v>1.5750004513964799E-2</v>
      </c>
      <c r="P1186" s="261">
        <v>6.5339322319840198E-4</v>
      </c>
    </row>
    <row r="1187" spans="1:16" x14ac:dyDescent="0.25">
      <c r="A1187" s="259">
        <v>2040</v>
      </c>
      <c r="B1187" s="259">
        <v>2037</v>
      </c>
      <c r="C1187" s="260" t="str">
        <f t="shared" si="18"/>
        <v>2040_2037</v>
      </c>
      <c r="D1187" s="261">
        <v>2.6260940631527667E-2</v>
      </c>
      <c r="E1187" s="261">
        <v>3.2050809743644763E-2</v>
      </c>
      <c r="F1187" s="261">
        <v>4.12101605034322E-3</v>
      </c>
      <c r="G1187" s="261">
        <v>2.2559840557377299E-3</v>
      </c>
      <c r="H1187" s="261">
        <v>7.3197085989642101E-3</v>
      </c>
      <c r="I1187" s="261">
        <v>1.3990906792880601E-2</v>
      </c>
      <c r="J1187" s="261">
        <v>5.8488478385425704E-4</v>
      </c>
      <c r="K1187" s="261">
        <v>4.8330176127563698E-4</v>
      </c>
      <c r="L1187" s="261">
        <v>2.0000005732018801E-3</v>
      </c>
      <c r="M1187" s="261">
        <v>2.0000005732018801E-3</v>
      </c>
      <c r="N1187" s="261">
        <v>1.5750004513964799E-2</v>
      </c>
      <c r="O1187" s="261">
        <v>1.5750004513964799E-2</v>
      </c>
      <c r="P1187" s="261">
        <v>6.1133067839235704E-4</v>
      </c>
    </row>
    <row r="1188" spans="1:16" x14ac:dyDescent="0.25">
      <c r="A1188" s="259">
        <v>2040</v>
      </c>
      <c r="B1188" s="259">
        <v>2038</v>
      </c>
      <c r="C1188" s="260" t="str">
        <f t="shared" si="18"/>
        <v>2040_2038</v>
      </c>
      <c r="D1188" s="261">
        <v>2.6280342559713555E-2</v>
      </c>
      <c r="E1188" s="261">
        <v>3.2051263149895141E-2</v>
      </c>
      <c r="F1188" s="261">
        <v>3.75785733618597E-3</v>
      </c>
      <c r="G1188" s="261">
        <v>2.19163835088089E-3</v>
      </c>
      <c r="H1188" s="261">
        <v>6.82612357900659E-3</v>
      </c>
      <c r="I1188" s="261">
        <v>1.31279732977756E-2</v>
      </c>
      <c r="J1188" s="261">
        <v>5.4301412475117898E-4</v>
      </c>
      <c r="K1188" s="261">
        <v>4.84267874779722E-4</v>
      </c>
      <c r="L1188" s="261">
        <v>2.0000005732018801E-3</v>
      </c>
      <c r="M1188" s="261">
        <v>2.0000005732018801E-3</v>
      </c>
      <c r="N1188" s="261">
        <v>1.5750004513964799E-2</v>
      </c>
      <c r="O1188" s="261">
        <v>1.5750004513964799E-2</v>
      </c>
      <c r="P1188" s="261">
        <v>5.6756681388293601E-4</v>
      </c>
    </row>
    <row r="1189" spans="1:16" x14ac:dyDescent="0.25">
      <c r="A1189" s="259">
        <v>2040</v>
      </c>
      <c r="B1189" s="259">
        <v>2039</v>
      </c>
      <c r="C1189" s="260" t="str">
        <f t="shared" si="18"/>
        <v>2040_2039</v>
      </c>
      <c r="D1189" s="261">
        <v>2.6295728753882568E-2</v>
      </c>
      <c r="E1189" s="261">
        <v>3.2048625523640836E-2</v>
      </c>
      <c r="F1189" s="261">
        <v>3.3717506734737201E-3</v>
      </c>
      <c r="G1189" s="261">
        <v>2.1218722820948799E-3</v>
      </c>
      <c r="H1189" s="261">
        <v>6.30507795834526E-3</v>
      </c>
      <c r="I1189" s="261">
        <v>1.22971974209215E-2</v>
      </c>
      <c r="J1189" s="261">
        <v>4.9899141711129001E-4</v>
      </c>
      <c r="K1189" s="261">
        <v>4.8502072069119901E-4</v>
      </c>
      <c r="L1189" s="261">
        <v>2.0000005732018801E-3</v>
      </c>
      <c r="M1189" s="261">
        <v>2.0000005732018801E-3</v>
      </c>
      <c r="N1189" s="261">
        <v>1.5750004513964799E-2</v>
      </c>
      <c r="O1189" s="261">
        <v>1.5750004513964799E-2</v>
      </c>
      <c r="P1189" s="261">
        <v>5.2155359475144299E-4</v>
      </c>
    </row>
    <row r="1190" spans="1:16" x14ac:dyDescent="0.25">
      <c r="A1190" s="259">
        <v>2040</v>
      </c>
      <c r="B1190" s="259">
        <v>2040</v>
      </c>
      <c r="C1190" s="260" t="str">
        <f t="shared" si="18"/>
        <v>2040_2040</v>
      </c>
      <c r="D1190" s="261">
        <v>2.6345582400639413E-2</v>
      </c>
      <c r="E1190" s="261">
        <v>3.2067351042895036E-2</v>
      </c>
      <c r="F1190" s="261">
        <v>2.9838068441269501E-3</v>
      </c>
      <c r="G1190" s="261">
        <v>2.0531996163612701E-3</v>
      </c>
      <c r="H1190" s="261">
        <v>5.7777610937656603E-3</v>
      </c>
      <c r="I1190" s="261">
        <v>1.15018608373379E-2</v>
      </c>
      <c r="J1190" s="261">
        <v>4.5393987870137001E-4</v>
      </c>
      <c r="K1190" s="261">
        <v>4.87356124496646E-4</v>
      </c>
      <c r="L1190" s="261">
        <v>2.0000005732018801E-3</v>
      </c>
      <c r="M1190" s="261">
        <v>2.0000005732018801E-3</v>
      </c>
      <c r="N1190" s="261">
        <v>1.5750004513964799E-2</v>
      </c>
      <c r="O1190" s="261">
        <v>1.5750004513964799E-2</v>
      </c>
      <c r="P1190" s="261">
        <v>4.7446502568786799E-4</v>
      </c>
    </row>
    <row r="1191" spans="1:16" x14ac:dyDescent="0.25">
      <c r="A1191" s="259">
        <v>2041</v>
      </c>
      <c r="B1191" s="259">
        <v>1997</v>
      </c>
      <c r="C1191" s="260" t="str">
        <f t="shared" si="18"/>
        <v>2041_1997</v>
      </c>
      <c r="D1191" s="261">
        <v>4.6591166150805337E-2</v>
      </c>
      <c r="E1191" s="261">
        <v>5.9752313586489289E-2</v>
      </c>
      <c r="F1191" s="261">
        <v>8.8923708518674899E-2</v>
      </c>
      <c r="G1191" s="261">
        <v>0.178333085569581</v>
      </c>
      <c r="H1191" s="261">
        <v>1.70994376312012</v>
      </c>
      <c r="I1191" s="261">
        <v>1.21805451894226</v>
      </c>
      <c r="J1191" s="261">
        <v>5.2086534169795501E-2</v>
      </c>
      <c r="K1191" s="261">
        <v>3.01672055921771E-3</v>
      </c>
      <c r="L1191" s="261">
        <v>2.0000005732018801E-3</v>
      </c>
      <c r="M1191" s="261">
        <v>2.0000005732018801E-3</v>
      </c>
      <c r="N1191" s="261">
        <v>1.5750004513964799E-2</v>
      </c>
      <c r="O1191" s="261">
        <v>1.5750004513964799E-2</v>
      </c>
      <c r="P1191" s="261">
        <v>5.4441656114381398E-2</v>
      </c>
    </row>
    <row r="1192" spans="1:16" x14ac:dyDescent="0.25">
      <c r="A1192" s="259">
        <v>2041</v>
      </c>
      <c r="B1192" s="259">
        <v>1998</v>
      </c>
      <c r="C1192" s="260" t="str">
        <f t="shared" si="18"/>
        <v>2041_1998</v>
      </c>
      <c r="D1192" s="261">
        <v>4.609454869473293E-2</v>
      </c>
      <c r="E1192" s="261">
        <v>5.9681969428890702E-2</v>
      </c>
      <c r="F1192" s="261">
        <v>8.7790025710647396E-2</v>
      </c>
      <c r="G1192" s="261">
        <v>0.15606798786076001</v>
      </c>
      <c r="H1192" s="261">
        <v>1.71684470520976</v>
      </c>
      <c r="I1192" s="261">
        <v>1.0215530749608199</v>
      </c>
      <c r="J1192" s="261">
        <v>5.1422486197643703E-2</v>
      </c>
      <c r="K1192" s="261">
        <v>3.0295732508979702E-3</v>
      </c>
      <c r="L1192" s="261">
        <v>2.0000005732018801E-3</v>
      </c>
      <c r="M1192" s="261">
        <v>2.0000005732018801E-3</v>
      </c>
      <c r="N1192" s="261">
        <v>1.5750004513964799E-2</v>
      </c>
      <c r="O1192" s="261">
        <v>1.5750004513964799E-2</v>
      </c>
      <c r="P1192" s="261">
        <v>5.3747582839598199E-2</v>
      </c>
    </row>
    <row r="1193" spans="1:16" x14ac:dyDescent="0.25">
      <c r="A1193" s="259">
        <v>2041</v>
      </c>
      <c r="B1193" s="259">
        <v>1999</v>
      </c>
      <c r="C1193" s="260" t="str">
        <f t="shared" si="18"/>
        <v>2041_1999</v>
      </c>
      <c r="D1193" s="261">
        <v>4.6827833855687673E-2</v>
      </c>
      <c r="E1193" s="261">
        <v>5.9577738383873903E-2</v>
      </c>
      <c r="F1193" s="261">
        <v>8.9882504931329696E-2</v>
      </c>
      <c r="G1193" s="261">
        <v>0.13737972471301699</v>
      </c>
      <c r="H1193" s="261">
        <v>1.7030391941033001</v>
      </c>
      <c r="I1193" s="261">
        <v>0.84073197835291602</v>
      </c>
      <c r="J1193" s="261">
        <v>5.2648143474462901E-2</v>
      </c>
      <c r="K1193" s="261">
        <v>3.0447277307274899E-3</v>
      </c>
      <c r="L1193" s="261">
        <v>2.0000005732018801E-3</v>
      </c>
      <c r="M1193" s="261">
        <v>2.0000005732018801E-3</v>
      </c>
      <c r="N1193" s="261">
        <v>1.5750004513964799E-2</v>
      </c>
      <c r="O1193" s="261">
        <v>1.5750004513964799E-2</v>
      </c>
      <c r="P1193" s="261">
        <v>5.5028658899701502E-2</v>
      </c>
    </row>
    <row r="1194" spans="1:16" x14ac:dyDescent="0.25">
      <c r="A1194" s="259">
        <v>2041</v>
      </c>
      <c r="B1194" s="259">
        <v>2000</v>
      </c>
      <c r="C1194" s="260" t="str">
        <f t="shared" si="18"/>
        <v>2041_2000</v>
      </c>
      <c r="D1194" s="261">
        <v>4.6243618990937603E-2</v>
      </c>
      <c r="E1194" s="261">
        <v>6.6443998101559654E-2</v>
      </c>
      <c r="F1194" s="261">
        <v>8.8092196253421698E-2</v>
      </c>
      <c r="G1194" s="261">
        <v>0.118524537558941</v>
      </c>
      <c r="H1194" s="261">
        <v>1.7127923853185101</v>
      </c>
      <c r="I1194" s="261">
        <v>0.66198590164478299</v>
      </c>
      <c r="J1194" s="261">
        <v>5.15994807985607E-2</v>
      </c>
      <c r="K1194" s="261">
        <v>3.0534816700115799E-3</v>
      </c>
      <c r="L1194" s="261">
        <v>2.0000005732018801E-3</v>
      </c>
      <c r="M1194" s="261">
        <v>2.0000005732018801E-3</v>
      </c>
      <c r="N1194" s="261">
        <v>1.5750004513964799E-2</v>
      </c>
      <c r="O1194" s="261">
        <v>1.5750004513964799E-2</v>
      </c>
      <c r="P1194" s="261">
        <v>5.3932580350966701E-2</v>
      </c>
    </row>
    <row r="1195" spans="1:16" x14ac:dyDescent="0.25">
      <c r="A1195" s="259">
        <v>2041</v>
      </c>
      <c r="B1195" s="259">
        <v>2001</v>
      </c>
      <c r="C1195" s="260" t="str">
        <f t="shared" si="18"/>
        <v>2041_2001</v>
      </c>
      <c r="D1195" s="261">
        <v>4.6440777876700902E-2</v>
      </c>
      <c r="E1195" s="261">
        <v>6.6364060429054211E-2</v>
      </c>
      <c r="F1195" s="261">
        <v>8.8664735382452606E-2</v>
      </c>
      <c r="G1195" s="261">
        <v>9.9375621288471896E-2</v>
      </c>
      <c r="H1195" s="261">
        <v>1.71418516695231</v>
      </c>
      <c r="I1195" s="261">
        <v>0.48935029704536198</v>
      </c>
      <c r="J1195" s="261">
        <v>5.1934842193227998E-2</v>
      </c>
      <c r="K1195" s="261">
        <v>3.0584991452443601E-3</v>
      </c>
      <c r="L1195" s="261">
        <v>2.0000005732018801E-3</v>
      </c>
      <c r="M1195" s="261">
        <v>2.0000005732018801E-3</v>
      </c>
      <c r="N1195" s="261">
        <v>1.5750004513964799E-2</v>
      </c>
      <c r="O1195" s="261">
        <v>1.5750004513964799E-2</v>
      </c>
      <c r="P1195" s="261">
        <v>5.4283105299756697E-2</v>
      </c>
    </row>
    <row r="1196" spans="1:16" x14ac:dyDescent="0.25">
      <c r="A1196" s="259">
        <v>2041</v>
      </c>
      <c r="B1196" s="259">
        <v>2002</v>
      </c>
      <c r="C1196" s="260" t="str">
        <f t="shared" si="18"/>
        <v>2041_2002</v>
      </c>
      <c r="D1196" s="261">
        <v>4.617643733087768E-2</v>
      </c>
      <c r="E1196" s="261">
        <v>6.6302284720079638E-2</v>
      </c>
      <c r="F1196" s="261">
        <v>8.77566019963468E-2</v>
      </c>
      <c r="G1196" s="261">
        <v>9.6501934262889902E-2</v>
      </c>
      <c r="H1196" s="261">
        <v>1.7119692393621599</v>
      </c>
      <c r="I1196" s="261">
        <v>0.47675049384192703</v>
      </c>
      <c r="J1196" s="261">
        <v>5.1402908455486999E-2</v>
      </c>
      <c r="K1196" s="261">
        <v>3.0607800914041802E-3</v>
      </c>
      <c r="L1196" s="261">
        <v>2.0000005732018801E-3</v>
      </c>
      <c r="M1196" s="261">
        <v>2.0000005732018801E-3</v>
      </c>
      <c r="N1196" s="261">
        <v>1.5750004513964799E-2</v>
      </c>
      <c r="O1196" s="261">
        <v>1.5750004513964799E-2</v>
      </c>
      <c r="P1196" s="261">
        <v>5.37271198788161E-2</v>
      </c>
    </row>
    <row r="1197" spans="1:16" x14ac:dyDescent="0.25">
      <c r="A1197" s="259">
        <v>2041</v>
      </c>
      <c r="B1197" s="259">
        <v>2003</v>
      </c>
      <c r="C1197" s="260" t="str">
        <f t="shared" si="18"/>
        <v>2041_2003</v>
      </c>
      <c r="D1197" s="261">
        <v>4.643784946322526E-2</v>
      </c>
      <c r="E1197" s="261">
        <v>6.6291039627881271E-2</v>
      </c>
      <c r="F1197" s="261">
        <v>8.8538393490398701E-2</v>
      </c>
      <c r="G1197" s="261">
        <v>7.8985509352276204E-2</v>
      </c>
      <c r="H1197" s="261">
        <v>1.71211145969394</v>
      </c>
      <c r="I1197" s="261">
        <v>0.40329792256775598</v>
      </c>
      <c r="J1197" s="261">
        <v>5.1860838180269403E-2</v>
      </c>
      <c r="K1197" s="261">
        <v>3.0632599947257801E-3</v>
      </c>
      <c r="L1197" s="261">
        <v>2.0000005732018801E-3</v>
      </c>
      <c r="M1197" s="261">
        <v>2.0000005732018801E-3</v>
      </c>
      <c r="N1197" s="261">
        <v>1.5750004513964799E-2</v>
      </c>
      <c r="O1197" s="261">
        <v>1.5750004513964799E-2</v>
      </c>
      <c r="P1197" s="261">
        <v>5.42057551537201E-2</v>
      </c>
    </row>
    <row r="1198" spans="1:16" x14ac:dyDescent="0.25">
      <c r="A1198" s="259">
        <v>2041</v>
      </c>
      <c r="B1198" s="259">
        <v>2004</v>
      </c>
      <c r="C1198" s="260" t="str">
        <f t="shared" si="18"/>
        <v>2041_2004</v>
      </c>
      <c r="D1198" s="261">
        <v>5.3329753435653354E-2</v>
      </c>
      <c r="E1198" s="261">
        <v>6.7285649271056416E-2</v>
      </c>
      <c r="F1198" s="261">
        <v>8.8539902441137006E-2</v>
      </c>
      <c r="G1198" s="261">
        <v>1.8546345941840601E-2</v>
      </c>
      <c r="H1198" s="261">
        <v>1.7138387336688701</v>
      </c>
      <c r="I1198" s="261">
        <v>9.3018122751097901E-2</v>
      </c>
      <c r="J1198" s="261">
        <v>5.1861722039203098E-2</v>
      </c>
      <c r="K1198" s="261">
        <v>2.03562610478891E-4</v>
      </c>
      <c r="L1198" s="261">
        <v>2.0000005732018801E-3</v>
      </c>
      <c r="M1198" s="261">
        <v>2.0000005732018801E-3</v>
      </c>
      <c r="N1198" s="261">
        <v>1.5750004513964799E-2</v>
      </c>
      <c r="O1198" s="261">
        <v>1.5750004513964799E-2</v>
      </c>
      <c r="P1198" s="261">
        <v>5.4206678976832803E-2</v>
      </c>
    </row>
    <row r="1199" spans="1:16" x14ac:dyDescent="0.25">
      <c r="A1199" s="259">
        <v>2041</v>
      </c>
      <c r="B1199" s="259">
        <v>2005</v>
      </c>
      <c r="C1199" s="260" t="str">
        <f t="shared" si="18"/>
        <v>2041_2005</v>
      </c>
      <c r="D1199" s="261">
        <v>5.2155648636329544E-2</v>
      </c>
      <c r="E1199" s="261">
        <v>6.5636205203702308E-2</v>
      </c>
      <c r="F1199" s="261">
        <v>8.8752185808110701E-2</v>
      </c>
      <c r="G1199" s="261">
        <v>1.5914421417300501E-2</v>
      </c>
      <c r="H1199" s="261">
        <v>1.71060182141392</v>
      </c>
      <c r="I1199" s="261">
        <v>7.8124714546890503E-2</v>
      </c>
      <c r="J1199" s="261">
        <v>5.19860657607117E-2</v>
      </c>
      <c r="K1199" s="261">
        <v>2.02546237741932E-4</v>
      </c>
      <c r="L1199" s="261">
        <v>2.0000005732018801E-3</v>
      </c>
      <c r="M1199" s="261">
        <v>2.0000005732018801E-3</v>
      </c>
      <c r="N1199" s="261">
        <v>1.5750004513964799E-2</v>
      </c>
      <c r="O1199" s="261">
        <v>1.5750004513964799E-2</v>
      </c>
      <c r="P1199" s="261">
        <v>5.4336644969660799E-2</v>
      </c>
    </row>
    <row r="1200" spans="1:16" x14ac:dyDescent="0.25">
      <c r="A1200" s="259">
        <v>2041</v>
      </c>
      <c r="B1200" s="259">
        <v>2006</v>
      </c>
      <c r="C1200" s="260" t="str">
        <f t="shared" si="18"/>
        <v>2041_2006</v>
      </c>
      <c r="D1200" s="261">
        <v>5.103266749042154E-2</v>
      </c>
      <c r="E1200" s="261">
        <v>6.320539891748081E-2</v>
      </c>
      <c r="F1200" s="261">
        <v>8.8396806363061894E-2</v>
      </c>
      <c r="G1200" s="261">
        <v>3.7053785511873402E-3</v>
      </c>
      <c r="H1200" s="261">
        <v>1.71330639748089</v>
      </c>
      <c r="I1200" s="261">
        <v>1.6646079301704898E-2</v>
      </c>
      <c r="J1200" s="261">
        <v>5.17779043612814E-2</v>
      </c>
      <c r="K1200" s="261">
        <v>2.03243135017675E-4</v>
      </c>
      <c r="L1200" s="261">
        <v>2.0000005732018801E-3</v>
      </c>
      <c r="M1200" s="261">
        <v>2.0000005732018801E-3</v>
      </c>
      <c r="N1200" s="261">
        <v>1.5750004513964799E-2</v>
      </c>
      <c r="O1200" s="261">
        <v>1.5750004513964799E-2</v>
      </c>
      <c r="P1200" s="261">
        <v>5.4119071435450798E-2</v>
      </c>
    </row>
    <row r="1201" spans="1:16" x14ac:dyDescent="0.25">
      <c r="A1201" s="259">
        <v>2041</v>
      </c>
      <c r="B1201" s="259">
        <v>2007</v>
      </c>
      <c r="C1201" s="260" t="str">
        <f t="shared" si="18"/>
        <v>2041_2007</v>
      </c>
      <c r="D1201" s="261">
        <v>5.039238309668935E-2</v>
      </c>
      <c r="E1201" s="261">
        <v>6.3285515864849387E-2</v>
      </c>
      <c r="F1201" s="261">
        <v>1.8376348127566201E-2</v>
      </c>
      <c r="G1201" s="261">
        <v>7.7067416101544396E-3</v>
      </c>
      <c r="H1201" s="261">
        <v>3.61127181279371E-2</v>
      </c>
      <c r="I1201" s="261">
        <v>3.3015248310752102E-2</v>
      </c>
      <c r="J1201" s="261">
        <v>6.1363586521384099E-3</v>
      </c>
      <c r="K1201" s="261">
        <v>2.0244544303846501E-4</v>
      </c>
      <c r="L1201" s="261">
        <v>2.0000005732018801E-3</v>
      </c>
      <c r="M1201" s="261">
        <v>2.0000005732018801E-3</v>
      </c>
      <c r="N1201" s="261">
        <v>1.5750004513964799E-2</v>
      </c>
      <c r="O1201" s="261">
        <v>1.5750004513964799E-2</v>
      </c>
      <c r="P1201" s="261">
        <v>6.4138175606998698E-3</v>
      </c>
    </row>
    <row r="1202" spans="1:16" x14ac:dyDescent="0.25">
      <c r="A1202" s="259">
        <v>2041</v>
      </c>
      <c r="B1202" s="259">
        <v>2008</v>
      </c>
      <c r="C1202" s="260" t="str">
        <f t="shared" si="18"/>
        <v>2041_2008</v>
      </c>
      <c r="D1202" s="261">
        <v>4.8885585847379433E-2</v>
      </c>
      <c r="E1202" s="261">
        <v>6.1425621276195268E-2</v>
      </c>
      <c r="F1202" s="261">
        <v>1.8528123136252302E-2</v>
      </c>
      <c r="G1202" s="261">
        <v>7.8519021885284507E-3</v>
      </c>
      <c r="H1202" s="261">
        <v>3.6246718414516502E-2</v>
      </c>
      <c r="I1202" s="261">
        <v>3.2512802611150297E-2</v>
      </c>
      <c r="J1202" s="261">
        <v>6.1509878774269602E-3</v>
      </c>
      <c r="K1202" s="261">
        <v>2.3090506171969199E-4</v>
      </c>
      <c r="L1202" s="261">
        <v>2.0000005732018801E-3</v>
      </c>
      <c r="M1202" s="261">
        <v>2.0000005732018801E-3</v>
      </c>
      <c r="N1202" s="261">
        <v>1.5750004513964799E-2</v>
      </c>
      <c r="O1202" s="261">
        <v>1.5750004513964799E-2</v>
      </c>
      <c r="P1202" s="261">
        <v>6.4291082546397496E-3</v>
      </c>
    </row>
    <row r="1203" spans="1:16" x14ac:dyDescent="0.25">
      <c r="A1203" s="259">
        <v>2041</v>
      </c>
      <c r="B1203" s="259">
        <v>2009</v>
      </c>
      <c r="C1203" s="260" t="str">
        <f t="shared" si="18"/>
        <v>2041_2009</v>
      </c>
      <c r="D1203" s="261">
        <v>4.6487191702994451E-2</v>
      </c>
      <c r="E1203" s="261">
        <v>5.7931177019119796E-2</v>
      </c>
      <c r="F1203" s="261">
        <v>1.9265963006078E-2</v>
      </c>
      <c r="G1203" s="261">
        <v>8.13825452048768E-3</v>
      </c>
      <c r="H1203" s="261">
        <v>3.6460237615513598E-2</v>
      </c>
      <c r="I1203" s="261">
        <v>3.1847672647531598E-2</v>
      </c>
      <c r="J1203" s="261">
        <v>6.2381577514973004E-3</v>
      </c>
      <c r="K1203" s="261">
        <v>2.58883279789675E-4</v>
      </c>
      <c r="L1203" s="261">
        <v>2.0000005732018801E-3</v>
      </c>
      <c r="M1203" s="261">
        <v>2.0000005732018801E-3</v>
      </c>
      <c r="N1203" s="261">
        <v>1.5750004513964799E-2</v>
      </c>
      <c r="O1203" s="261">
        <v>1.5750004513964799E-2</v>
      </c>
      <c r="P1203" s="261">
        <v>6.5202195636049499E-3</v>
      </c>
    </row>
    <row r="1204" spans="1:16" x14ac:dyDescent="0.25">
      <c r="A1204" s="259">
        <v>2041</v>
      </c>
      <c r="B1204" s="259">
        <v>2010</v>
      </c>
      <c r="C1204" s="260" t="str">
        <f t="shared" si="18"/>
        <v>2041_2010</v>
      </c>
      <c r="D1204" s="261">
        <v>4.6011179569307281E-2</v>
      </c>
      <c r="E1204" s="261">
        <v>5.7264547059619773E-2</v>
      </c>
      <c r="F1204" s="261">
        <v>1.91732976157989E-2</v>
      </c>
      <c r="G1204" s="261">
        <v>7.2767905198979398E-3</v>
      </c>
      <c r="H1204" s="261">
        <v>3.6418302214773601E-2</v>
      </c>
      <c r="I1204" s="261">
        <v>3.1750826132480398E-2</v>
      </c>
      <c r="J1204" s="261">
        <v>6.2402068916119499E-3</v>
      </c>
      <c r="K1204" s="261">
        <v>3.1416501313896999E-4</v>
      </c>
      <c r="L1204" s="261">
        <v>2.0000005732018801E-3</v>
      </c>
      <c r="M1204" s="261">
        <v>2.0000005732018801E-3</v>
      </c>
      <c r="N1204" s="261">
        <v>1.5750004513964799E-2</v>
      </c>
      <c r="O1204" s="261">
        <v>1.5750004513964799E-2</v>
      </c>
      <c r="P1204" s="261">
        <v>6.5223613567426701E-3</v>
      </c>
    </row>
    <row r="1205" spans="1:16" x14ac:dyDescent="0.25">
      <c r="A1205" s="259">
        <v>2041</v>
      </c>
      <c r="B1205" s="259">
        <v>2011</v>
      </c>
      <c r="C1205" s="260" t="str">
        <f t="shared" si="18"/>
        <v>2041_2011</v>
      </c>
      <c r="D1205" s="261">
        <v>4.4395734811876468E-2</v>
      </c>
      <c r="E1205" s="261">
        <v>5.5397416515395523E-2</v>
      </c>
      <c r="F1205" s="261">
        <v>1.86902064678858E-2</v>
      </c>
      <c r="G1205" s="261">
        <v>7.3776367978565698E-3</v>
      </c>
      <c r="H1205" s="261">
        <v>3.5948958132288801E-2</v>
      </c>
      <c r="I1205" s="261">
        <v>3.1762963281127099E-2</v>
      </c>
      <c r="J1205" s="261">
        <v>6.1877692117095996E-3</v>
      </c>
      <c r="K1205" s="261">
        <v>4.2615174705491402E-4</v>
      </c>
      <c r="L1205" s="261">
        <v>2.0000005732018801E-3</v>
      </c>
      <c r="M1205" s="261">
        <v>2.0000005732018801E-3</v>
      </c>
      <c r="N1205" s="261">
        <v>1.5750004513964799E-2</v>
      </c>
      <c r="O1205" s="261">
        <v>1.5750004513964799E-2</v>
      </c>
      <c r="P1205" s="261">
        <v>6.4675526776438999E-3</v>
      </c>
    </row>
    <row r="1206" spans="1:16" x14ac:dyDescent="0.25">
      <c r="A1206" s="259">
        <v>2041</v>
      </c>
      <c r="B1206" s="259">
        <v>2012</v>
      </c>
      <c r="C1206" s="260" t="str">
        <f t="shared" si="18"/>
        <v>2041_2012</v>
      </c>
      <c r="D1206" s="261">
        <v>4.3117604689662033E-2</v>
      </c>
      <c r="E1206" s="261">
        <v>5.3976343511404304E-2</v>
      </c>
      <c r="F1206" s="261">
        <v>1.8425929358028399E-2</v>
      </c>
      <c r="G1206" s="261">
        <v>6.9165266522036896E-3</v>
      </c>
      <c r="H1206" s="261">
        <v>3.5511332103344603E-2</v>
      </c>
      <c r="I1206" s="261">
        <v>3.2119295132068702E-2</v>
      </c>
      <c r="J1206" s="261">
        <v>6.1200773111636398E-3</v>
      </c>
      <c r="K1206" s="261">
        <v>6.2266612873814603E-4</v>
      </c>
      <c r="L1206" s="261">
        <v>2.0000005732018801E-3</v>
      </c>
      <c r="M1206" s="261">
        <v>2.0000005732018801E-3</v>
      </c>
      <c r="N1206" s="261">
        <v>1.5750004513964799E-2</v>
      </c>
      <c r="O1206" s="261">
        <v>1.5750004513964799E-2</v>
      </c>
      <c r="P1206" s="261">
        <v>6.3968000497336098E-3</v>
      </c>
    </row>
    <row r="1207" spans="1:16" x14ac:dyDescent="0.25">
      <c r="A1207" s="259">
        <v>2041</v>
      </c>
      <c r="B1207" s="259">
        <v>2013</v>
      </c>
      <c r="C1207" s="260" t="str">
        <f t="shared" si="18"/>
        <v>2041_2013</v>
      </c>
      <c r="D1207" s="261">
        <v>4.1975089423189151E-2</v>
      </c>
      <c r="E1207" s="261">
        <v>5.2162904507403608E-2</v>
      </c>
      <c r="F1207" s="261">
        <v>1.8946916117678E-2</v>
      </c>
      <c r="G1207" s="261">
        <v>7.9067997682891605E-3</v>
      </c>
      <c r="H1207" s="261">
        <v>3.6231374717313101E-2</v>
      </c>
      <c r="I1207" s="261">
        <v>3.07093737273633E-2</v>
      </c>
      <c r="J1207" s="261">
        <v>6.22323114260702E-3</v>
      </c>
      <c r="K1207" s="261">
        <v>9.3010432092244504E-4</v>
      </c>
      <c r="L1207" s="261">
        <v>2.0000005732018801E-3</v>
      </c>
      <c r="M1207" s="261">
        <v>2.0000005732018801E-3</v>
      </c>
      <c r="N1207" s="261">
        <v>1.5750004513964799E-2</v>
      </c>
      <c r="O1207" s="261">
        <v>1.5750004513964799E-2</v>
      </c>
      <c r="P1207" s="261">
        <v>6.5046180396965102E-3</v>
      </c>
    </row>
    <row r="1208" spans="1:16" x14ac:dyDescent="0.25">
      <c r="A1208" s="259">
        <v>2041</v>
      </c>
      <c r="B1208" s="259">
        <v>2014</v>
      </c>
      <c r="C1208" s="260" t="str">
        <f t="shared" si="18"/>
        <v>2041_2014</v>
      </c>
      <c r="D1208" s="261">
        <v>4.1574078147542444E-2</v>
      </c>
      <c r="E1208" s="261">
        <v>5.1796417771984293E-2</v>
      </c>
      <c r="F1208" s="261">
        <v>1.8739151437842699E-2</v>
      </c>
      <c r="G1208" s="261">
        <v>8.0495136400870002E-3</v>
      </c>
      <c r="H1208" s="261">
        <v>3.5909983468041397E-2</v>
      </c>
      <c r="I1208" s="261">
        <v>3.0422426973103898E-2</v>
      </c>
      <c r="J1208" s="261">
        <v>6.1744446475293299E-3</v>
      </c>
      <c r="K1208" s="261">
        <v>1.2975539542762599E-3</v>
      </c>
      <c r="L1208" s="261">
        <v>2.0000005732018801E-3</v>
      </c>
      <c r="M1208" s="261">
        <v>2.0000005732018801E-3</v>
      </c>
      <c r="N1208" s="261">
        <v>1.5750004513964799E-2</v>
      </c>
      <c r="O1208" s="261">
        <v>1.5750004513964799E-2</v>
      </c>
      <c r="P1208" s="261">
        <v>6.4536256357982701E-3</v>
      </c>
    </row>
    <row r="1209" spans="1:16" x14ac:dyDescent="0.25">
      <c r="A1209" s="259">
        <v>2041</v>
      </c>
      <c r="B1209" s="259">
        <v>2015</v>
      </c>
      <c r="C1209" s="260" t="str">
        <f t="shared" si="18"/>
        <v>2041_2015</v>
      </c>
      <c r="D1209" s="261">
        <v>4.0394335006144921E-2</v>
      </c>
      <c r="E1209" s="261">
        <v>5.0562679607262913E-2</v>
      </c>
      <c r="F1209" s="261">
        <v>1.83472023303341E-2</v>
      </c>
      <c r="G1209" s="261">
        <v>8.0572156924600593E-3</v>
      </c>
      <c r="H1209" s="261">
        <v>3.54506695780352E-2</v>
      </c>
      <c r="I1209" s="261">
        <v>2.96935618864624E-2</v>
      </c>
      <c r="J1209" s="261">
        <v>6.1151105377095201E-3</v>
      </c>
      <c r="K1209" s="261">
        <v>1.6385080603789699E-3</v>
      </c>
      <c r="L1209" s="261">
        <v>2.0000005732018801E-3</v>
      </c>
      <c r="M1209" s="261">
        <v>2.0000005732018801E-3</v>
      </c>
      <c r="N1209" s="261">
        <v>1.5750004513964799E-2</v>
      </c>
      <c r="O1209" s="261">
        <v>1.5750004513964799E-2</v>
      </c>
      <c r="P1209" s="261">
        <v>6.3916087008236196E-3</v>
      </c>
    </row>
    <row r="1210" spans="1:16" x14ac:dyDescent="0.25">
      <c r="A1210" s="259">
        <v>2041</v>
      </c>
      <c r="B1210" s="259">
        <v>2016</v>
      </c>
      <c r="C1210" s="260" t="str">
        <f t="shared" si="18"/>
        <v>2041_2016</v>
      </c>
      <c r="D1210" s="261">
        <v>3.8807297774644561E-2</v>
      </c>
      <c r="E1210" s="261">
        <v>4.8561946765458081E-2</v>
      </c>
      <c r="F1210" s="261">
        <v>1.8417019087896499E-2</v>
      </c>
      <c r="G1210" s="261">
        <v>7.8558629175087408E-3</v>
      </c>
      <c r="H1210" s="261">
        <v>3.5524286870131601E-2</v>
      </c>
      <c r="I1210" s="261">
        <v>2.8810211542644799E-2</v>
      </c>
      <c r="J1210" s="261">
        <v>6.1243680622551496E-3</v>
      </c>
      <c r="K1210" s="261">
        <v>1.90526425929953E-3</v>
      </c>
      <c r="L1210" s="261">
        <v>2.0000005732018801E-3</v>
      </c>
      <c r="M1210" s="261">
        <v>2.0000005732018801E-3</v>
      </c>
      <c r="N1210" s="261">
        <v>1.5750004513964799E-2</v>
      </c>
      <c r="O1210" s="261">
        <v>1.5750004513964799E-2</v>
      </c>
      <c r="P1210" s="261">
        <v>6.4012848095495499E-3</v>
      </c>
    </row>
    <row r="1211" spans="1:16" x14ac:dyDescent="0.25">
      <c r="A1211" s="259">
        <v>2041</v>
      </c>
      <c r="B1211" s="259">
        <v>2017</v>
      </c>
      <c r="C1211" s="260" t="str">
        <f t="shared" si="18"/>
        <v>2041_2017</v>
      </c>
      <c r="D1211" s="261">
        <v>3.7621931517489278E-2</v>
      </c>
      <c r="E1211" s="261">
        <v>4.6578349256911705E-2</v>
      </c>
      <c r="F1211" s="261">
        <v>1.9492124931785398E-2</v>
      </c>
      <c r="G1211" s="261">
        <v>7.9195705174000507E-3</v>
      </c>
      <c r="H1211" s="261">
        <v>3.6773783627321803E-2</v>
      </c>
      <c r="I1211" s="261">
        <v>2.8799271275093099E-2</v>
      </c>
      <c r="J1211" s="261">
        <v>6.2807113296063297E-3</v>
      </c>
      <c r="K1211" s="261">
        <v>2.0668734135426202E-3</v>
      </c>
      <c r="L1211" s="261">
        <v>2.0000005732018801E-3</v>
      </c>
      <c r="M1211" s="261">
        <v>2.0000005732018801E-3</v>
      </c>
      <c r="N1211" s="261">
        <v>1.5750004513964799E-2</v>
      </c>
      <c r="O1211" s="261">
        <v>1.5750004513964799E-2</v>
      </c>
      <c r="P1211" s="261">
        <v>6.5646972256873702E-3</v>
      </c>
    </row>
    <row r="1212" spans="1:16" x14ac:dyDescent="0.25">
      <c r="A1212" s="259">
        <v>2041</v>
      </c>
      <c r="B1212" s="259">
        <v>2018</v>
      </c>
      <c r="C1212" s="260" t="str">
        <f t="shared" si="18"/>
        <v>2041_2018</v>
      </c>
      <c r="D1212" s="261">
        <v>3.5972815968241187E-2</v>
      </c>
      <c r="E1212" s="261">
        <v>4.4525056491408428E-2</v>
      </c>
      <c r="F1212" s="261">
        <v>1.9400374096866499E-2</v>
      </c>
      <c r="G1212" s="261">
        <v>7.5807110593235898E-3</v>
      </c>
      <c r="H1212" s="261">
        <v>3.6681893557775201E-2</v>
      </c>
      <c r="I1212" s="261">
        <v>2.7780884171094301E-2</v>
      </c>
      <c r="J1212" s="261">
        <v>6.2587124555521798E-3</v>
      </c>
      <c r="K1212" s="261">
        <v>2.1505633462858701E-3</v>
      </c>
      <c r="L1212" s="261">
        <v>2.0000005732018801E-3</v>
      </c>
      <c r="M1212" s="261">
        <v>2.0000005732018801E-3</v>
      </c>
      <c r="N1212" s="261">
        <v>1.5750004513964799E-2</v>
      </c>
      <c r="O1212" s="261">
        <v>1.5750004513964799E-2</v>
      </c>
      <c r="P1212" s="261">
        <v>6.5417036601670498E-3</v>
      </c>
    </row>
    <row r="1213" spans="1:16" x14ac:dyDescent="0.25">
      <c r="A1213" s="259">
        <v>2041</v>
      </c>
      <c r="B1213" s="259">
        <v>2019</v>
      </c>
      <c r="C1213" s="260" t="str">
        <f t="shared" si="18"/>
        <v>2041_2019</v>
      </c>
      <c r="D1213" s="261">
        <v>3.4326172552308756E-2</v>
      </c>
      <c r="E1213" s="261">
        <v>4.2471703044906647E-2</v>
      </c>
      <c r="F1213" s="261">
        <v>1.9286345107804099E-2</v>
      </c>
      <c r="G1213" s="261">
        <v>6.7978064088095001E-3</v>
      </c>
      <c r="H1213" s="261">
        <v>3.6566490793885298E-2</v>
      </c>
      <c r="I1213" s="261">
        <v>2.5310242884616699E-2</v>
      </c>
      <c r="J1213" s="261">
        <v>6.2262103232022699E-3</v>
      </c>
      <c r="K1213" s="261">
        <v>2.0293997714756198E-3</v>
      </c>
      <c r="L1213" s="261">
        <v>2.0000005732018801E-3</v>
      </c>
      <c r="M1213" s="261">
        <v>2.0000005732018801E-3</v>
      </c>
      <c r="N1213" s="261">
        <v>1.5750004513964799E-2</v>
      </c>
      <c r="O1213" s="261">
        <v>1.5750004513964799E-2</v>
      </c>
      <c r="P1213" s="261">
        <v>6.5077319256183598E-3</v>
      </c>
    </row>
    <row r="1214" spans="1:16" x14ac:dyDescent="0.25">
      <c r="A1214" s="259">
        <v>2041</v>
      </c>
      <c r="B1214" s="259">
        <v>2020</v>
      </c>
      <c r="C1214" s="260" t="str">
        <f t="shared" si="18"/>
        <v>2041_2020</v>
      </c>
      <c r="D1214" s="261">
        <v>3.2679024687467383E-2</v>
      </c>
      <c r="E1214" s="261">
        <v>4.0414876328005313E-2</v>
      </c>
      <c r="F1214" s="261">
        <v>1.91395545576706E-2</v>
      </c>
      <c r="G1214" s="261">
        <v>5.84524685312656E-3</v>
      </c>
      <c r="H1214" s="261">
        <v>3.6417120597146503E-2</v>
      </c>
      <c r="I1214" s="261">
        <v>2.3413758025988999E-2</v>
      </c>
      <c r="J1214" s="261">
        <v>6.1820507734763001E-3</v>
      </c>
      <c r="K1214" s="261">
        <v>1.4544708429440299E-3</v>
      </c>
      <c r="L1214" s="261">
        <v>2.0000005732018801E-3</v>
      </c>
      <c r="M1214" s="261">
        <v>2.0000005732018801E-3</v>
      </c>
      <c r="N1214" s="261">
        <v>1.5750004513964799E-2</v>
      </c>
      <c r="O1214" s="261">
        <v>1.5750004513964799E-2</v>
      </c>
      <c r="P1214" s="261">
        <v>6.4615756770088802E-3</v>
      </c>
    </row>
    <row r="1215" spans="1:16" x14ac:dyDescent="0.25">
      <c r="A1215" s="259">
        <v>2041</v>
      </c>
      <c r="B1215" s="259">
        <v>2021</v>
      </c>
      <c r="C1215" s="260" t="str">
        <f t="shared" si="18"/>
        <v>2041_2021</v>
      </c>
      <c r="D1215" s="261">
        <v>3.1032798370661047E-2</v>
      </c>
      <c r="E1215" s="261">
        <v>3.8358339461199854E-2</v>
      </c>
      <c r="F1215" s="261">
        <v>8.0355625299226505E-3</v>
      </c>
      <c r="G1215" s="261">
        <v>5.1357005375694898E-3</v>
      </c>
      <c r="H1215" s="261">
        <v>1.2535542079149999E-2</v>
      </c>
      <c r="I1215" s="261">
        <v>2.26714101085463E-2</v>
      </c>
      <c r="J1215" s="261">
        <v>1.02116175055538E-3</v>
      </c>
      <c r="K1215" s="261">
        <v>9.0271253813153896E-4</v>
      </c>
      <c r="L1215" s="261">
        <v>2.0000005732018801E-3</v>
      </c>
      <c r="M1215" s="261">
        <v>2.0000005732018801E-3</v>
      </c>
      <c r="N1215" s="261">
        <v>1.5750004513964799E-2</v>
      </c>
      <c r="O1215" s="261">
        <v>1.5750004513964799E-2</v>
      </c>
      <c r="P1215" s="261">
        <v>1.06733415357733E-3</v>
      </c>
    </row>
    <row r="1216" spans="1:16" x14ac:dyDescent="0.25">
      <c r="A1216" s="259">
        <v>2041</v>
      </c>
      <c r="B1216" s="259">
        <v>2022</v>
      </c>
      <c r="C1216" s="260" t="str">
        <f t="shared" si="18"/>
        <v>2041_2022</v>
      </c>
      <c r="D1216" s="261">
        <v>2.9831959709315809E-2</v>
      </c>
      <c r="E1216" s="261">
        <v>3.6849830482779629E-2</v>
      </c>
      <c r="F1216" s="261">
        <v>7.9264735376184808E-3</v>
      </c>
      <c r="G1216" s="261">
        <v>4.31087443535654E-3</v>
      </c>
      <c r="H1216" s="261">
        <v>1.23986955332987E-2</v>
      </c>
      <c r="I1216" s="261">
        <v>2.1772292156150098E-2</v>
      </c>
      <c r="J1216" s="261">
        <v>1.0100945328621999E-3</v>
      </c>
      <c r="K1216" s="261">
        <v>9.01909550296267E-4</v>
      </c>
      <c r="L1216" s="261">
        <v>2.0000005732018801E-3</v>
      </c>
      <c r="M1216" s="261">
        <v>2.0000005732018801E-3</v>
      </c>
      <c r="N1216" s="261">
        <v>1.5750004513964799E-2</v>
      </c>
      <c r="O1216" s="261">
        <v>1.5750004513964799E-2</v>
      </c>
      <c r="P1216" s="261">
        <v>1.05576652541012E-3</v>
      </c>
    </row>
    <row r="1217" spans="1:16" x14ac:dyDescent="0.25">
      <c r="A1217" s="259">
        <v>2041</v>
      </c>
      <c r="B1217" s="259">
        <v>2023</v>
      </c>
      <c r="C1217" s="260" t="str">
        <f t="shared" si="18"/>
        <v>2041_2023</v>
      </c>
      <c r="D1217" s="261">
        <v>2.8634647878314129E-2</v>
      </c>
      <c r="E1217" s="261">
        <v>3.5343225790579046E-2</v>
      </c>
      <c r="F1217" s="261">
        <v>7.8055976229434903E-3</v>
      </c>
      <c r="G1217" s="261">
        <v>3.6902255179260602E-3</v>
      </c>
      <c r="H1217" s="261">
        <v>1.22433715034192E-2</v>
      </c>
      <c r="I1217" s="261">
        <v>2.2262785259042201E-2</v>
      </c>
      <c r="J1217" s="261">
        <v>9.9735523857534796E-4</v>
      </c>
      <c r="K1217" s="261">
        <v>9.0137752473889695E-4</v>
      </c>
      <c r="L1217" s="261">
        <v>2.0000005732018801E-3</v>
      </c>
      <c r="M1217" s="261">
        <v>2.0000005732018801E-3</v>
      </c>
      <c r="N1217" s="261">
        <v>1.5750004513964799E-2</v>
      </c>
      <c r="O1217" s="261">
        <v>1.5750004513964799E-2</v>
      </c>
      <c r="P1217" s="261">
        <v>1.0424512167653999E-3</v>
      </c>
    </row>
    <row r="1218" spans="1:16" x14ac:dyDescent="0.25">
      <c r="A1218" s="259">
        <v>2041</v>
      </c>
      <c r="B1218" s="259">
        <v>2024</v>
      </c>
      <c r="C1218" s="260" t="str">
        <f t="shared" si="18"/>
        <v>2041_2024</v>
      </c>
      <c r="D1218" s="261">
        <v>2.7439256340349553E-2</v>
      </c>
      <c r="E1218" s="261">
        <v>3.3837962659494902E-2</v>
      </c>
      <c r="F1218" s="261">
        <v>7.6708953830115899E-3</v>
      </c>
      <c r="G1218" s="261">
        <v>3.1447067945845298E-3</v>
      </c>
      <c r="H1218" s="261">
        <v>1.2067731389103499E-2</v>
      </c>
      <c r="I1218" s="261">
        <v>2.3569831875860099E-2</v>
      </c>
      <c r="J1218" s="261">
        <v>9.8283518349038504E-4</v>
      </c>
      <c r="K1218" s="261">
        <v>9.0099389409226496E-4</v>
      </c>
      <c r="L1218" s="261">
        <v>2.0000005732018801E-3</v>
      </c>
      <c r="M1218" s="261">
        <v>2.0000005732018801E-3</v>
      </c>
      <c r="N1218" s="261">
        <v>1.5750004513964799E-2</v>
      </c>
      <c r="O1218" s="261">
        <v>1.5750004513964799E-2</v>
      </c>
      <c r="P1218" s="261">
        <v>1.02727462922128E-3</v>
      </c>
    </row>
    <row r="1219" spans="1:16" x14ac:dyDescent="0.25">
      <c r="A1219" s="259">
        <v>2041</v>
      </c>
      <c r="B1219" s="259">
        <v>2025</v>
      </c>
      <c r="C1219" s="260" t="str">
        <f t="shared" si="18"/>
        <v>2041_2025</v>
      </c>
      <c r="D1219" s="261">
        <v>2.62424142928292E-2</v>
      </c>
      <c r="E1219" s="261">
        <v>3.2332151832625951E-2</v>
      </c>
      <c r="F1219" s="261">
        <v>7.5167898556974602E-3</v>
      </c>
      <c r="G1219" s="261">
        <v>2.8283253710913998E-3</v>
      </c>
      <c r="H1219" s="261">
        <v>1.1867623466720999E-2</v>
      </c>
      <c r="I1219" s="261">
        <v>2.5855258188677802E-2</v>
      </c>
      <c r="J1219" s="261">
        <v>9.6632943048173699E-4</v>
      </c>
      <c r="K1219" s="261">
        <v>9.0045155627038102E-4</v>
      </c>
      <c r="L1219" s="261">
        <v>2.0000005732018801E-3</v>
      </c>
      <c r="M1219" s="261">
        <v>2.0000005732018801E-3</v>
      </c>
      <c r="N1219" s="261">
        <v>1.5750004513964799E-2</v>
      </c>
      <c r="O1219" s="261">
        <v>1.5750004513964799E-2</v>
      </c>
      <c r="P1219" s="261">
        <v>1.01002255930478E-3</v>
      </c>
    </row>
    <row r="1220" spans="1:16" x14ac:dyDescent="0.25">
      <c r="A1220" s="259">
        <v>2041</v>
      </c>
      <c r="B1220" s="259">
        <v>2026</v>
      </c>
      <c r="C1220" s="260" t="str">
        <f t="shared" si="18"/>
        <v>2041_2026</v>
      </c>
      <c r="D1220" s="261">
        <v>2.6239956940090695E-2</v>
      </c>
      <c r="E1220" s="261">
        <v>3.2303849106628618E-2</v>
      </c>
      <c r="F1220" s="261">
        <v>7.3483599287309798E-3</v>
      </c>
      <c r="G1220" s="261">
        <v>2.8015872490052599E-3</v>
      </c>
      <c r="H1220" s="261">
        <v>1.1646783417483399E-2</v>
      </c>
      <c r="I1220" s="261">
        <v>2.5075685729141001E-2</v>
      </c>
      <c r="J1220" s="261">
        <v>9.4802143676346704E-4</v>
      </c>
      <c r="K1220" s="261">
        <v>7.6832128780911701E-4</v>
      </c>
      <c r="L1220" s="261">
        <v>2.0000005732018801E-3</v>
      </c>
      <c r="M1220" s="261">
        <v>2.0000005732018801E-3</v>
      </c>
      <c r="N1220" s="261">
        <v>1.5750004513964799E-2</v>
      </c>
      <c r="O1220" s="261">
        <v>1.5750004513964799E-2</v>
      </c>
      <c r="P1220" s="261">
        <v>9.908867593510901E-4</v>
      </c>
    </row>
    <row r="1221" spans="1:16" x14ac:dyDescent="0.25">
      <c r="A1221" s="259">
        <v>2041</v>
      </c>
      <c r="B1221" s="259">
        <v>2027</v>
      </c>
      <c r="C1221" s="260" t="str">
        <f t="shared" si="18"/>
        <v>2041_2027</v>
      </c>
      <c r="D1221" s="261">
        <v>2.6238357648451862E-2</v>
      </c>
      <c r="E1221" s="261">
        <v>3.2275970033093321E-2</v>
      </c>
      <c r="F1221" s="261">
        <v>7.1655896857034601E-3</v>
      </c>
      <c r="G1221" s="261">
        <v>2.77231543429147E-3</v>
      </c>
      <c r="H1221" s="261">
        <v>1.1405290934480601E-2</v>
      </c>
      <c r="I1221" s="261">
        <v>2.4245838974224401E-2</v>
      </c>
      <c r="J1221" s="261">
        <v>9.2791885157489395E-4</v>
      </c>
      <c r="K1221" s="261">
        <v>6.1444926755372796E-4</v>
      </c>
      <c r="L1221" s="261">
        <v>2.0000005732018801E-3</v>
      </c>
      <c r="M1221" s="261">
        <v>2.0000005732018801E-3</v>
      </c>
      <c r="N1221" s="261">
        <v>1.5750004513964799E-2</v>
      </c>
      <c r="O1221" s="261">
        <v>1.5750004513964799E-2</v>
      </c>
      <c r="P1221" s="261">
        <v>9.6987522446419E-4</v>
      </c>
    </row>
    <row r="1222" spans="1:16" x14ac:dyDescent="0.25">
      <c r="A1222" s="259">
        <v>2041</v>
      </c>
      <c r="B1222" s="259">
        <v>2028</v>
      </c>
      <c r="C1222" s="260" t="str">
        <f t="shared" si="18"/>
        <v>2041_2028</v>
      </c>
      <c r="D1222" s="261">
        <v>2.6237412654543508E-2</v>
      </c>
      <c r="E1222" s="261">
        <v>3.2248484534663883E-2</v>
      </c>
      <c r="F1222" s="261">
        <v>6.9669447405577298E-3</v>
      </c>
      <c r="G1222" s="261">
        <v>2.7402672814857499E-3</v>
      </c>
      <c r="H1222" s="261">
        <v>1.1142043835033101E-2</v>
      </c>
      <c r="I1222" s="261">
        <v>2.3373281604033701E-2</v>
      </c>
      <c r="J1222" s="261">
        <v>9.0596659319342105E-4</v>
      </c>
      <c r="K1222" s="261">
        <v>4.82643872599857E-4</v>
      </c>
      <c r="L1222" s="261">
        <v>2.0000005732018801E-3</v>
      </c>
      <c r="M1222" s="261">
        <v>2.0000005732018801E-3</v>
      </c>
      <c r="N1222" s="261">
        <v>1.5750004513964799E-2</v>
      </c>
      <c r="O1222" s="261">
        <v>1.5750004513964799E-2</v>
      </c>
      <c r="P1222" s="261">
        <v>9.4693038237041096E-4</v>
      </c>
    </row>
    <row r="1223" spans="1:16" x14ac:dyDescent="0.25">
      <c r="A1223" s="259">
        <v>2041</v>
      </c>
      <c r="B1223" s="259">
        <v>2029</v>
      </c>
      <c r="C1223" s="260" t="str">
        <f t="shared" si="18"/>
        <v>2041_2029</v>
      </c>
      <c r="D1223" s="261">
        <v>2.623630032217272E-2</v>
      </c>
      <c r="E1223" s="261">
        <v>3.222092670182472E-2</v>
      </c>
      <c r="F1223" s="261">
        <v>6.7517947131532901E-3</v>
      </c>
      <c r="G1223" s="261">
        <v>2.7051982606426999E-3</v>
      </c>
      <c r="H1223" s="261">
        <v>1.0856377018490199E-2</v>
      </c>
      <c r="I1223" s="261">
        <v>2.2466205008136599E-2</v>
      </c>
      <c r="J1223" s="261">
        <v>8.8212391506346897E-4</v>
      </c>
      <c r="K1223" s="261">
        <v>4.82500459660704E-4</v>
      </c>
      <c r="L1223" s="261">
        <v>2.0000005732018801E-3</v>
      </c>
      <c r="M1223" s="261">
        <v>2.0000005732018801E-3</v>
      </c>
      <c r="N1223" s="261">
        <v>1.5750004513964799E-2</v>
      </c>
      <c r="O1223" s="261">
        <v>1.5750004513964799E-2</v>
      </c>
      <c r="P1223" s="261">
        <v>9.2200964413573997E-4</v>
      </c>
    </row>
    <row r="1224" spans="1:16" x14ac:dyDescent="0.25">
      <c r="A1224" s="259">
        <v>2041</v>
      </c>
      <c r="B1224" s="259">
        <v>2030</v>
      </c>
      <c r="C1224" s="260" t="str">
        <f t="shared" si="18"/>
        <v>2041_2030</v>
      </c>
      <c r="D1224" s="261">
        <v>2.6235861296096709E-2</v>
      </c>
      <c r="E1224" s="261">
        <v>3.2194031631607091E-2</v>
      </c>
      <c r="F1224" s="261">
        <v>6.5213581377659901E-3</v>
      </c>
      <c r="G1224" s="261">
        <v>2.6673160299332502E-3</v>
      </c>
      <c r="H1224" s="261">
        <v>1.05493313837013E-2</v>
      </c>
      <c r="I1224" s="261">
        <v>2.15321449557964E-2</v>
      </c>
      <c r="J1224" s="261">
        <v>8.5645243794859704E-4</v>
      </c>
      <c r="K1224" s="261">
        <v>4.8239657698518902E-4</v>
      </c>
      <c r="L1224" s="261">
        <v>2.0000005732018801E-3</v>
      </c>
      <c r="M1224" s="261">
        <v>2.0000005732018801E-3</v>
      </c>
      <c r="N1224" s="261">
        <v>1.5750004513964799E-2</v>
      </c>
      <c r="O1224" s="261">
        <v>1.5750004513964799E-2</v>
      </c>
      <c r="P1224" s="261">
        <v>8.9517741674122599E-4</v>
      </c>
    </row>
    <row r="1225" spans="1:16" x14ac:dyDescent="0.25">
      <c r="A1225" s="259">
        <v>2041</v>
      </c>
      <c r="B1225" s="259">
        <v>2031</v>
      </c>
      <c r="C1225" s="260" t="str">
        <f t="shared" si="18"/>
        <v>2041_2031</v>
      </c>
      <c r="D1225" s="261">
        <v>2.623547095576571E-2</v>
      </c>
      <c r="E1225" s="261">
        <v>3.2167739315703471E-2</v>
      </c>
      <c r="F1225" s="261">
        <v>6.2752762327066801E-3</v>
      </c>
      <c r="G1225" s="261">
        <v>2.6264472025621902E-3</v>
      </c>
      <c r="H1225" s="261">
        <v>1.0220425731898099E-2</v>
      </c>
      <c r="I1225" s="261">
        <v>2.05794843864309E-2</v>
      </c>
      <c r="J1225" s="261">
        <v>8.2891338757715702E-4</v>
      </c>
      <c r="K1225" s="261">
        <v>4.8230885645822599E-4</v>
      </c>
      <c r="L1225" s="261">
        <v>2.0000005732018801E-3</v>
      </c>
      <c r="M1225" s="261">
        <v>2.0000005732018801E-3</v>
      </c>
      <c r="N1225" s="261">
        <v>1.5750004513964799E-2</v>
      </c>
      <c r="O1225" s="261">
        <v>1.5750004513964799E-2</v>
      </c>
      <c r="P1225" s="261">
        <v>8.6639317271471495E-4</v>
      </c>
    </row>
    <row r="1226" spans="1:16" x14ac:dyDescent="0.25">
      <c r="A1226" s="259">
        <v>2041</v>
      </c>
      <c r="B1226" s="259">
        <v>2032</v>
      </c>
      <c r="C1226" s="260" t="str">
        <f t="shared" si="18"/>
        <v>2041_2032</v>
      </c>
      <c r="D1226" s="261">
        <v>2.6237778791873795E-2</v>
      </c>
      <c r="E1226" s="261">
        <v>3.214343629437267E-2</v>
      </c>
      <c r="F1226" s="261">
        <v>6.0154510718115296E-3</v>
      </c>
      <c r="G1226" s="261">
        <v>2.58291122532219E-3</v>
      </c>
      <c r="H1226" s="261">
        <v>9.8715932776721194E-3</v>
      </c>
      <c r="I1226" s="261">
        <v>1.9615928229500399E-2</v>
      </c>
      <c r="J1226" s="261">
        <v>7.9962333082289497E-4</v>
      </c>
      <c r="K1226" s="261">
        <v>4.82343023209431E-4</v>
      </c>
      <c r="L1226" s="261">
        <v>2.0000005732018801E-3</v>
      </c>
      <c r="M1226" s="261">
        <v>2.0000005732018801E-3</v>
      </c>
      <c r="N1226" s="261">
        <v>1.5750004513964799E-2</v>
      </c>
      <c r="O1226" s="261">
        <v>1.5750004513964799E-2</v>
      </c>
      <c r="P1226" s="261">
        <v>8.3577874956672696E-4</v>
      </c>
    </row>
    <row r="1227" spans="1:16" x14ac:dyDescent="0.25">
      <c r="A1227" s="259">
        <v>2041</v>
      </c>
      <c r="B1227" s="259">
        <v>2033</v>
      </c>
      <c r="C1227" s="260" t="str">
        <f t="shared" si="18"/>
        <v>2041_2033</v>
      </c>
      <c r="D1227" s="261">
        <v>2.6235879247154668E-2</v>
      </c>
      <c r="E1227" s="261">
        <v>3.2117124302035144E-2</v>
      </c>
      <c r="F1227" s="261">
        <v>5.7355328542083696E-3</v>
      </c>
      <c r="G1227" s="261">
        <v>2.5353898314987998E-3</v>
      </c>
      <c r="H1227" s="261">
        <v>9.4973278530202099E-3</v>
      </c>
      <c r="I1227" s="261">
        <v>1.8647785512753E-2</v>
      </c>
      <c r="J1227" s="261">
        <v>7.6828759869015397E-4</v>
      </c>
      <c r="K1227" s="261">
        <v>4.8220938270145803E-4</v>
      </c>
      <c r="L1227" s="261">
        <v>2.0000005732018801E-3</v>
      </c>
      <c r="M1227" s="261">
        <v>2.0000005732018801E-3</v>
      </c>
      <c r="N1227" s="261">
        <v>1.5750004513964799E-2</v>
      </c>
      <c r="O1227" s="261">
        <v>1.5750004513964799E-2</v>
      </c>
      <c r="P1227" s="261">
        <v>8.0302615467719497E-4</v>
      </c>
    </row>
    <row r="1228" spans="1:16" x14ac:dyDescent="0.25">
      <c r="A1228" s="259">
        <v>2041</v>
      </c>
      <c r="B1228" s="259">
        <v>2034</v>
      </c>
      <c r="C1228" s="260" t="str">
        <f t="shared" si="18"/>
        <v>2041_2034</v>
      </c>
      <c r="D1228" s="261">
        <v>2.6236359621420433E-2</v>
      </c>
      <c r="E1228" s="261">
        <v>3.2099934451330941E-2</v>
      </c>
      <c r="F1228" s="261">
        <v>5.44104933030852E-3</v>
      </c>
      <c r="G1228" s="261">
        <v>2.48562944647476E-3</v>
      </c>
      <c r="H1228" s="261">
        <v>9.1024362536428101E-3</v>
      </c>
      <c r="I1228" s="261">
        <v>1.7687138771831999E-2</v>
      </c>
      <c r="J1228" s="261">
        <v>7.3516367291365096E-4</v>
      </c>
      <c r="K1228" s="261">
        <v>4.8217107799347002E-4</v>
      </c>
      <c r="L1228" s="261">
        <v>2.0000005732018801E-3</v>
      </c>
      <c r="M1228" s="261">
        <v>2.0000005732018801E-3</v>
      </c>
      <c r="N1228" s="261">
        <v>1.5750004513964799E-2</v>
      </c>
      <c r="O1228" s="261">
        <v>1.5750004513964799E-2</v>
      </c>
      <c r="P1228" s="261">
        <v>7.68404511962323E-4</v>
      </c>
    </row>
    <row r="1229" spans="1:16" x14ac:dyDescent="0.25">
      <c r="A1229" s="259">
        <v>2041</v>
      </c>
      <c r="B1229" s="259">
        <v>2035</v>
      </c>
      <c r="C1229" s="260" t="str">
        <f t="shared" si="18"/>
        <v>2041_2035</v>
      </c>
      <c r="D1229" s="261">
        <v>2.6238329458491302E-2</v>
      </c>
      <c r="E1229" s="261">
        <v>3.2084591435281203E-2</v>
      </c>
      <c r="F1229" s="261">
        <v>5.1323316670041702E-3</v>
      </c>
      <c r="G1229" s="261">
        <v>2.4328385206679199E-3</v>
      </c>
      <c r="H1229" s="261">
        <v>8.6871548746891795E-3</v>
      </c>
      <c r="I1229" s="261">
        <v>1.6735585753974401E-2</v>
      </c>
      <c r="J1229" s="261">
        <v>7.0025920428448403E-4</v>
      </c>
      <c r="K1229" s="261">
        <v>4.82231014337086E-4</v>
      </c>
      <c r="L1229" s="261">
        <v>2.0000005732018801E-3</v>
      </c>
      <c r="M1229" s="261">
        <v>2.0000005732018801E-3</v>
      </c>
      <c r="N1229" s="261">
        <v>1.5750004513964799E-2</v>
      </c>
      <c r="O1229" s="261">
        <v>1.5750004513964799E-2</v>
      </c>
      <c r="P1229" s="261">
        <v>7.3192181814802997E-4</v>
      </c>
    </row>
    <row r="1230" spans="1:16" x14ac:dyDescent="0.25">
      <c r="A1230" s="259">
        <v>2041</v>
      </c>
      <c r="B1230" s="259">
        <v>2036</v>
      </c>
      <c r="C1230" s="260" t="str">
        <f t="shared" si="18"/>
        <v>2041_2036</v>
      </c>
      <c r="D1230" s="261">
        <v>2.6242925334828342E-2</v>
      </c>
      <c r="E1230" s="261">
        <v>3.2071468212909071E-2</v>
      </c>
      <c r="F1230" s="261">
        <v>4.8090916752601904E-3</v>
      </c>
      <c r="G1230" s="261">
        <v>2.3769146613510099E-3</v>
      </c>
      <c r="H1230" s="261">
        <v>8.2513422533165102E-3</v>
      </c>
      <c r="I1230" s="261">
        <v>1.5798924229420801E-2</v>
      </c>
      <c r="J1230" s="261">
        <v>6.6356897883321805E-4</v>
      </c>
      <c r="K1230" s="261">
        <v>4.8241354988046202E-4</v>
      </c>
      <c r="L1230" s="261">
        <v>2.0000005732018801E-3</v>
      </c>
      <c r="M1230" s="261">
        <v>2.0000005732018801E-3</v>
      </c>
      <c r="N1230" s="261">
        <v>1.5750004513964799E-2</v>
      </c>
      <c r="O1230" s="261">
        <v>1.5750004513964799E-2</v>
      </c>
      <c r="P1230" s="261">
        <v>6.9357262351232201E-4</v>
      </c>
    </row>
    <row r="1231" spans="1:16" x14ac:dyDescent="0.25">
      <c r="A1231" s="259">
        <v>2041</v>
      </c>
      <c r="B1231" s="259">
        <v>2037</v>
      </c>
      <c r="C1231" s="260" t="str">
        <f t="shared" si="18"/>
        <v>2041_2037</v>
      </c>
      <c r="D1231" s="261">
        <v>2.6248292912440338E-2</v>
      </c>
      <c r="E1231" s="261">
        <v>3.205986828854622E-2</v>
      </c>
      <c r="F1231" s="261">
        <v>4.4699699861618196E-3</v>
      </c>
      <c r="G1231" s="261">
        <v>2.3174921225548799E-3</v>
      </c>
      <c r="H1231" s="261">
        <v>7.7936451275603998E-3</v>
      </c>
      <c r="I1231" s="261">
        <v>1.4882376751693099E-2</v>
      </c>
      <c r="J1231" s="261">
        <v>6.2501120496242005E-4</v>
      </c>
      <c r="K1231" s="261">
        <v>4.8264846424891602E-4</v>
      </c>
      <c r="L1231" s="261">
        <v>2.0000005732018801E-3</v>
      </c>
      <c r="M1231" s="261">
        <v>2.0000005732018801E-3</v>
      </c>
      <c r="N1231" s="261">
        <v>1.5750004513964799E-2</v>
      </c>
      <c r="O1231" s="261">
        <v>1.5750004513964799E-2</v>
      </c>
      <c r="P1231" s="261">
        <v>6.5327143820467402E-4</v>
      </c>
    </row>
    <row r="1232" spans="1:16" x14ac:dyDescent="0.25">
      <c r="A1232" s="259">
        <v>2041</v>
      </c>
      <c r="B1232" s="259">
        <v>2038</v>
      </c>
      <c r="C1232" s="260" t="str">
        <f t="shared" si="18"/>
        <v>2041_2038</v>
      </c>
      <c r="D1232" s="261">
        <v>2.6258837851245848E-2</v>
      </c>
      <c r="E1232" s="261">
        <v>3.2053102271719681E-2</v>
      </c>
      <c r="F1232" s="261">
        <v>4.1185605882950197E-3</v>
      </c>
      <c r="G1232" s="261">
        <v>2.2554413890607901E-3</v>
      </c>
      <c r="H1232" s="261">
        <v>7.3175411095276702E-3</v>
      </c>
      <c r="I1232" s="261">
        <v>1.3990542323993001E-2</v>
      </c>
      <c r="J1232" s="261">
        <v>5.8477418741675598E-4</v>
      </c>
      <c r="K1232" s="261">
        <v>4.83170151503489E-4</v>
      </c>
      <c r="L1232" s="261">
        <v>2.0000005732018801E-3</v>
      </c>
      <c r="M1232" s="261">
        <v>2.0000005732018801E-3</v>
      </c>
      <c r="N1232" s="261">
        <v>1.5750004513964799E-2</v>
      </c>
      <c r="O1232" s="261">
        <v>1.5750004513964799E-2</v>
      </c>
      <c r="P1232" s="261">
        <v>6.1121508127471604E-4</v>
      </c>
    </row>
    <row r="1233" spans="1:16" x14ac:dyDescent="0.25">
      <c r="A1233" s="259">
        <v>2041</v>
      </c>
      <c r="B1233" s="259">
        <v>2039</v>
      </c>
      <c r="C1233" s="260" t="str">
        <f t="shared" si="18"/>
        <v>2041_2039</v>
      </c>
      <c r="D1233" s="261">
        <v>2.6278242631409862E-2</v>
      </c>
      <c r="E1233" s="261">
        <v>3.2053469051051442E-2</v>
      </c>
      <c r="F1233" s="261">
        <v>3.7556414295713898E-3</v>
      </c>
      <c r="G1233" s="261">
        <v>2.1911135025112901E-3</v>
      </c>
      <c r="H1233" s="261">
        <v>6.8241138006834498E-3</v>
      </c>
      <c r="I1233" s="261">
        <v>1.31276451134387E-2</v>
      </c>
      <c r="J1233" s="261">
        <v>5.4291173066424697E-4</v>
      </c>
      <c r="K1233" s="261">
        <v>4.8413672636796602E-4</v>
      </c>
      <c r="L1233" s="261">
        <v>2.0000005732018801E-3</v>
      </c>
      <c r="M1233" s="261">
        <v>2.0000005732018801E-3</v>
      </c>
      <c r="N1233" s="261">
        <v>1.5750004513964799E-2</v>
      </c>
      <c r="O1233" s="261">
        <v>1.5750004513964799E-2</v>
      </c>
      <c r="P1233" s="261">
        <v>5.6745978998976E-4</v>
      </c>
    </row>
    <row r="1234" spans="1:16" x14ac:dyDescent="0.25">
      <c r="A1234" s="259">
        <v>2041</v>
      </c>
      <c r="B1234" s="259">
        <v>2040</v>
      </c>
      <c r="C1234" s="260" t="str">
        <f t="shared" si="18"/>
        <v>2041_2040</v>
      </c>
      <c r="D1234" s="261">
        <v>2.629365987606801E-2</v>
      </c>
      <c r="E1234" s="261">
        <v>3.2050750133343554E-2</v>
      </c>
      <c r="F1234" s="261">
        <v>3.3697887278055401E-3</v>
      </c>
      <c r="G1234" s="261">
        <v>2.1213685385574801E-3</v>
      </c>
      <c r="H1234" s="261">
        <v>6.3032410247670497E-3</v>
      </c>
      <c r="I1234" s="261">
        <v>1.2296899730955799E-2</v>
      </c>
      <c r="J1234" s="261">
        <v>4.9889817095519499E-4</v>
      </c>
      <c r="K1234" s="261">
        <v>4.84891012622589E-4</v>
      </c>
      <c r="L1234" s="261">
        <v>2.0000005732018801E-3</v>
      </c>
      <c r="M1234" s="261">
        <v>2.0000005732018801E-3</v>
      </c>
      <c r="N1234" s="261">
        <v>1.5750004513964799E-2</v>
      </c>
      <c r="O1234" s="261">
        <v>1.5750004513964799E-2</v>
      </c>
      <c r="P1234" s="261">
        <v>5.2145613241794304E-4</v>
      </c>
    </row>
    <row r="1235" spans="1:16" x14ac:dyDescent="0.25">
      <c r="A1235" s="259">
        <v>2041</v>
      </c>
      <c r="B1235" s="259">
        <v>2041</v>
      </c>
      <c r="C1235" s="260" t="str">
        <f t="shared" si="18"/>
        <v>2041_2041</v>
      </c>
      <c r="D1235" s="261">
        <v>2.6343519368309698E-2</v>
      </c>
      <c r="E1235" s="261">
        <v>3.2069381846329015E-2</v>
      </c>
      <c r="F1235" s="261">
        <v>2.98208860523793E-3</v>
      </c>
      <c r="G1235" s="261">
        <v>2.0527100762690099E-3</v>
      </c>
      <c r="H1235" s="261">
        <v>5.7760831114234299E-3</v>
      </c>
      <c r="I1235" s="261">
        <v>1.15015892446159E-2</v>
      </c>
      <c r="J1235" s="261">
        <v>4.5385503418483999E-4</v>
      </c>
      <c r="K1235" s="261">
        <v>4.8722659621235802E-4</v>
      </c>
      <c r="L1235" s="261">
        <v>2.0000005732018801E-3</v>
      </c>
      <c r="M1235" s="261">
        <v>2.0000005732018801E-3</v>
      </c>
      <c r="N1235" s="261">
        <v>1.5750004513964799E-2</v>
      </c>
      <c r="O1235" s="261">
        <v>1.5750004513964799E-2</v>
      </c>
      <c r="P1235" s="261">
        <v>4.7437634487879098E-4</v>
      </c>
    </row>
    <row r="1236" spans="1:16" x14ac:dyDescent="0.25">
      <c r="A1236" s="259">
        <v>2042</v>
      </c>
      <c r="B1236" s="259">
        <v>1998</v>
      </c>
      <c r="C1236" s="260" t="str">
        <f t="shared" si="18"/>
        <v>2042_1998</v>
      </c>
      <c r="D1236" s="261">
        <v>4.6101646121441457E-2</v>
      </c>
      <c r="E1236" s="261">
        <v>5.9729898979599079E-2</v>
      </c>
      <c r="F1236" s="261">
        <v>8.7804784356621701E-2</v>
      </c>
      <c r="G1236" s="261">
        <v>0.15618887033962001</v>
      </c>
      <c r="H1236" s="261">
        <v>1.7164088387716701</v>
      </c>
      <c r="I1236" s="261">
        <v>1.0213881987617399</v>
      </c>
      <c r="J1236" s="261">
        <v>5.1431130986875399E-2</v>
      </c>
      <c r="K1236" s="261">
        <v>3.0317268398050499E-3</v>
      </c>
      <c r="L1236" s="261">
        <v>2.0000005732018801E-3</v>
      </c>
      <c r="M1236" s="261">
        <v>2.0000005732018801E-3</v>
      </c>
      <c r="N1236" s="261">
        <v>1.5750004513964799E-2</v>
      </c>
      <c r="O1236" s="261">
        <v>1.5750004513964799E-2</v>
      </c>
      <c r="P1236" s="261">
        <v>5.3756618507838201E-2</v>
      </c>
    </row>
    <row r="1237" spans="1:16" x14ac:dyDescent="0.25">
      <c r="A1237" s="259">
        <v>2042</v>
      </c>
      <c r="B1237" s="259">
        <v>1999</v>
      </c>
      <c r="C1237" s="260" t="str">
        <f t="shared" si="18"/>
        <v>2042_1999</v>
      </c>
      <c r="D1237" s="261">
        <v>4.6829529224652985E-2</v>
      </c>
      <c r="E1237" s="261">
        <v>5.9626509600819992E-2</v>
      </c>
      <c r="F1237" s="261">
        <v>8.9879830716151604E-2</v>
      </c>
      <c r="G1237" s="261">
        <v>0.13748801982463399</v>
      </c>
      <c r="H1237" s="261">
        <v>1.7026943594656401</v>
      </c>
      <c r="I1237" s="261">
        <v>0.84062583968664295</v>
      </c>
      <c r="J1237" s="261">
        <v>5.2646577068803803E-2</v>
      </c>
      <c r="K1237" s="261">
        <v>3.0469561359083202E-3</v>
      </c>
      <c r="L1237" s="261">
        <v>2.0000005732018801E-3</v>
      </c>
      <c r="M1237" s="261">
        <v>2.0000005732018801E-3</v>
      </c>
      <c r="N1237" s="261">
        <v>1.5750004513964799E-2</v>
      </c>
      <c r="O1237" s="261">
        <v>1.5750004513964799E-2</v>
      </c>
      <c r="P1237" s="261">
        <v>5.5027021668129297E-2</v>
      </c>
    </row>
    <row r="1238" spans="1:16" x14ac:dyDescent="0.25">
      <c r="A1238" s="259">
        <v>2042</v>
      </c>
      <c r="B1238" s="259">
        <v>2000</v>
      </c>
      <c r="C1238" s="260" t="str">
        <f t="shared" ref="C1238:C1301" si="19">CONCATENATE(A1238,"_",B1238)</f>
        <v>2042_2000</v>
      </c>
      <c r="D1238" s="261">
        <v>4.6244628920458351E-2</v>
      </c>
      <c r="E1238" s="261">
        <v>6.6499903108810973E-2</v>
      </c>
      <c r="F1238" s="261">
        <v>8.8092283414298603E-2</v>
      </c>
      <c r="G1238" s="261">
        <v>0.11861877129833601</v>
      </c>
      <c r="H1238" s="261">
        <v>1.7126902701664799</v>
      </c>
      <c r="I1238" s="261">
        <v>0.66192796477233895</v>
      </c>
      <c r="J1238" s="261">
        <v>5.1599531852526699E-2</v>
      </c>
      <c r="K1238" s="261">
        <v>3.0557456365009499E-3</v>
      </c>
      <c r="L1238" s="261">
        <v>2.0000005732018801E-3</v>
      </c>
      <c r="M1238" s="261">
        <v>2.0000005732018801E-3</v>
      </c>
      <c r="N1238" s="261">
        <v>1.5750004513964799E-2</v>
      </c>
      <c r="O1238" s="261">
        <v>1.5750004513964799E-2</v>
      </c>
      <c r="P1238" s="261">
        <v>5.3932633713366603E-2</v>
      </c>
    </row>
    <row r="1239" spans="1:16" x14ac:dyDescent="0.25">
      <c r="A1239" s="259">
        <v>2042</v>
      </c>
      <c r="B1239" s="259">
        <v>2001</v>
      </c>
      <c r="C1239" s="260" t="str">
        <f t="shared" si="19"/>
        <v>2042_2001</v>
      </c>
      <c r="D1239" s="261">
        <v>4.6447877119123106E-2</v>
      </c>
      <c r="E1239" s="261">
        <v>6.6422284298384773E-2</v>
      </c>
      <c r="F1239" s="261">
        <v>8.8679135102594897E-2</v>
      </c>
      <c r="G1239" s="261">
        <v>9.94546398942069E-2</v>
      </c>
      <c r="H1239" s="261">
        <v>1.7138886786981</v>
      </c>
      <c r="I1239" s="261">
        <v>0.48933591572562701</v>
      </c>
      <c r="J1239" s="261">
        <v>5.19432767437851E-2</v>
      </c>
      <c r="K1239" s="261">
        <v>3.0607989579900098E-3</v>
      </c>
      <c r="L1239" s="261">
        <v>2.0000005732018801E-3</v>
      </c>
      <c r="M1239" s="261">
        <v>2.0000005732018801E-3</v>
      </c>
      <c r="N1239" s="261">
        <v>1.5750004513964799E-2</v>
      </c>
      <c r="O1239" s="261">
        <v>1.5750004513964799E-2</v>
      </c>
      <c r="P1239" s="261">
        <v>5.4291921223262297E-2</v>
      </c>
    </row>
    <row r="1240" spans="1:16" x14ac:dyDescent="0.25">
      <c r="A1240" s="259">
        <v>2042</v>
      </c>
      <c r="B1240" s="259">
        <v>2002</v>
      </c>
      <c r="C1240" s="260" t="str">
        <f t="shared" si="19"/>
        <v>2042_2002</v>
      </c>
      <c r="D1240" s="261">
        <v>4.6187855649808443E-2</v>
      </c>
      <c r="E1240" s="261">
        <v>6.6362647860353188E-2</v>
      </c>
      <c r="F1240" s="261">
        <v>8.7792213614087594E-2</v>
      </c>
      <c r="G1240" s="261">
        <v>9.6614703341664998E-2</v>
      </c>
      <c r="H1240" s="261">
        <v>1.7112504780259099</v>
      </c>
      <c r="I1240" s="261">
        <v>0.47677168428845401</v>
      </c>
      <c r="J1240" s="261">
        <v>5.14237677490905E-2</v>
      </c>
      <c r="K1240" s="261">
        <v>3.0645834167573101E-3</v>
      </c>
      <c r="L1240" s="261">
        <v>2.0000005732018801E-3</v>
      </c>
      <c r="M1240" s="261">
        <v>2.0000005732018801E-3</v>
      </c>
      <c r="N1240" s="261">
        <v>1.5750004513964799E-2</v>
      </c>
      <c r="O1240" s="261">
        <v>1.5750004513964799E-2</v>
      </c>
      <c r="P1240" s="261">
        <v>5.3748922337114501E-2</v>
      </c>
    </row>
    <row r="1241" spans="1:16" x14ac:dyDescent="0.25">
      <c r="A1241" s="259">
        <v>2042</v>
      </c>
      <c r="B1241" s="259">
        <v>2003</v>
      </c>
      <c r="C1241" s="260" t="str">
        <f t="shared" si="19"/>
        <v>2042_2003</v>
      </c>
      <c r="D1241" s="261">
        <v>4.6432459956847964E-2</v>
      </c>
      <c r="E1241" s="261">
        <v>6.6346210506576839E-2</v>
      </c>
      <c r="F1241" s="261">
        <v>8.8532140023674294E-2</v>
      </c>
      <c r="G1241" s="261">
        <v>7.9012195491144396E-2</v>
      </c>
      <c r="H1241" s="261">
        <v>1.71198631842713</v>
      </c>
      <c r="I1241" s="261">
        <v>0.403318444443234</v>
      </c>
      <c r="J1241" s="261">
        <v>5.1857175249273399E-2</v>
      </c>
      <c r="K1241" s="261">
        <v>3.0643314121556E-3</v>
      </c>
      <c r="L1241" s="261">
        <v>2.0000005732018801E-3</v>
      </c>
      <c r="M1241" s="261">
        <v>2.0000005732018801E-3</v>
      </c>
      <c r="N1241" s="261">
        <v>1.5750004513964799E-2</v>
      </c>
      <c r="O1241" s="261">
        <v>1.5750004513964799E-2</v>
      </c>
      <c r="P1241" s="261">
        <v>5.4201926601238397E-2</v>
      </c>
    </row>
    <row r="1242" spans="1:16" x14ac:dyDescent="0.25">
      <c r="A1242" s="259">
        <v>2042</v>
      </c>
      <c r="B1242" s="259">
        <v>2004</v>
      </c>
      <c r="C1242" s="260" t="str">
        <f t="shared" si="19"/>
        <v>2042_2004</v>
      </c>
      <c r="D1242" s="261">
        <v>5.3327693278746029E-2</v>
      </c>
      <c r="E1242" s="261">
        <v>6.73460304148462E-2</v>
      </c>
      <c r="F1242" s="261">
        <v>8.8538614409308894E-2</v>
      </c>
      <c r="G1242" s="261">
        <v>1.8548973689650999E-2</v>
      </c>
      <c r="H1242" s="261">
        <v>1.7136629699380701</v>
      </c>
      <c r="I1242" s="261">
        <v>9.3028834084764797E-2</v>
      </c>
      <c r="J1242" s="261">
        <v>5.1860967582209101E-2</v>
      </c>
      <c r="K1242" s="261">
        <v>2.03609817425067E-4</v>
      </c>
      <c r="L1242" s="261">
        <v>2.0000005732018801E-3</v>
      </c>
      <c r="M1242" s="261">
        <v>2.0000005732018801E-3</v>
      </c>
      <c r="N1242" s="261">
        <v>1.5750004513964799E-2</v>
      </c>
      <c r="O1242" s="261">
        <v>1.5750004513964799E-2</v>
      </c>
      <c r="P1242" s="261">
        <v>5.42058904066412E-2</v>
      </c>
    </row>
    <row r="1243" spans="1:16" x14ac:dyDescent="0.25">
      <c r="A1243" s="259">
        <v>2042</v>
      </c>
      <c r="B1243" s="259">
        <v>2005</v>
      </c>
      <c r="C1243" s="260" t="str">
        <f t="shared" si="19"/>
        <v>2042_2005</v>
      </c>
      <c r="D1243" s="261">
        <v>5.2149109475149558E-2</v>
      </c>
      <c r="E1243" s="261">
        <v>6.5692739657294247E-2</v>
      </c>
      <c r="F1243" s="261">
        <v>8.8743146295917702E-2</v>
      </c>
      <c r="G1243" s="261">
        <v>1.5913693460780001E-2</v>
      </c>
      <c r="H1243" s="261">
        <v>1.7106709480117099</v>
      </c>
      <c r="I1243" s="261">
        <v>7.8128559872877798E-2</v>
      </c>
      <c r="J1243" s="261">
        <v>5.1980770920127997E-2</v>
      </c>
      <c r="K1243" s="261">
        <v>2.02520051796873E-4</v>
      </c>
      <c r="L1243" s="261">
        <v>2.0000005732018801E-3</v>
      </c>
      <c r="M1243" s="261">
        <v>2.0000005732018801E-3</v>
      </c>
      <c r="N1243" s="261">
        <v>1.5750004513964799E-2</v>
      </c>
      <c r="O1243" s="261">
        <v>1.5750004513964799E-2</v>
      </c>
      <c r="P1243" s="261">
        <v>5.4331110719881399E-2</v>
      </c>
    </row>
    <row r="1244" spans="1:16" x14ac:dyDescent="0.25">
      <c r="A1244" s="259">
        <v>2042</v>
      </c>
      <c r="B1244" s="259">
        <v>2006</v>
      </c>
      <c r="C1244" s="260" t="str">
        <f t="shared" si="19"/>
        <v>2042_2006</v>
      </c>
      <c r="D1244" s="261">
        <v>5.1033673594008365E-2</v>
      </c>
      <c r="E1244" s="261">
        <v>6.3266794108185281E-2</v>
      </c>
      <c r="F1244" s="261">
        <v>8.8408768882506594E-2</v>
      </c>
      <c r="G1244" s="261">
        <v>3.7070553705956999E-3</v>
      </c>
      <c r="H1244" s="261">
        <v>1.7130208790821899</v>
      </c>
      <c r="I1244" s="261">
        <v>1.6648685608029099E-2</v>
      </c>
      <c r="J1244" s="261">
        <v>5.1784911336003797E-2</v>
      </c>
      <c r="K1244" s="261">
        <v>2.03335462123597E-4</v>
      </c>
      <c r="L1244" s="261">
        <v>2.0000005732018801E-3</v>
      </c>
      <c r="M1244" s="261">
        <v>2.0000005732018801E-3</v>
      </c>
      <c r="N1244" s="261">
        <v>1.5750004513964799E-2</v>
      </c>
      <c r="O1244" s="261">
        <v>1.5750004513964799E-2</v>
      </c>
      <c r="P1244" s="261">
        <v>5.4126395234477202E-2</v>
      </c>
    </row>
    <row r="1245" spans="1:16" x14ac:dyDescent="0.25">
      <c r="A1245" s="259">
        <v>2042</v>
      </c>
      <c r="B1245" s="259">
        <v>2007</v>
      </c>
      <c r="C1245" s="260" t="str">
        <f t="shared" si="19"/>
        <v>2042_2007</v>
      </c>
      <c r="D1245" s="261">
        <v>5.0391275299417559E-2</v>
      </c>
      <c r="E1245" s="261">
        <v>6.3348737166596086E-2</v>
      </c>
      <c r="F1245" s="261">
        <v>1.8399448663219901E-2</v>
      </c>
      <c r="G1245" s="261">
        <v>7.7107182242273304E-3</v>
      </c>
      <c r="H1245" s="261">
        <v>3.6129476581626997E-2</v>
      </c>
      <c r="I1245" s="261">
        <v>3.30210794081554E-2</v>
      </c>
      <c r="J1245" s="261">
        <v>6.1376195460540904E-3</v>
      </c>
      <c r="K1245" s="261">
        <v>2.02557235395355E-4</v>
      </c>
      <c r="L1245" s="261">
        <v>2.0000005732018801E-3</v>
      </c>
      <c r="M1245" s="261">
        <v>2.0000005732018801E-3</v>
      </c>
      <c r="N1245" s="261">
        <v>1.5750004513964799E-2</v>
      </c>
      <c r="O1245" s="261">
        <v>1.5750004513964799E-2</v>
      </c>
      <c r="P1245" s="261">
        <v>6.4151354666432897E-3</v>
      </c>
    </row>
    <row r="1246" spans="1:16" x14ac:dyDescent="0.25">
      <c r="A1246" s="259">
        <v>2042</v>
      </c>
      <c r="B1246" s="259">
        <v>2008</v>
      </c>
      <c r="C1246" s="260" t="str">
        <f t="shared" si="19"/>
        <v>2042_2008</v>
      </c>
      <c r="D1246" s="261">
        <v>4.8887283496749062E-2</v>
      </c>
      <c r="E1246" s="261">
        <v>6.1489424011927432E-2</v>
      </c>
      <c r="F1246" s="261">
        <v>1.8545717147657001E-2</v>
      </c>
      <c r="G1246" s="261">
        <v>7.8551864821191399E-3</v>
      </c>
      <c r="H1246" s="261">
        <v>3.6258762745812502E-2</v>
      </c>
      <c r="I1246" s="261">
        <v>3.25174898811205E-2</v>
      </c>
      <c r="J1246" s="261">
        <v>6.15172229515943E-3</v>
      </c>
      <c r="K1246" s="261">
        <v>2.3100210604793899E-4</v>
      </c>
      <c r="L1246" s="261">
        <v>2.0000005732018801E-3</v>
      </c>
      <c r="M1246" s="261">
        <v>2.0000005732018801E-3</v>
      </c>
      <c r="N1246" s="261">
        <v>1.5750004513964799E-2</v>
      </c>
      <c r="O1246" s="261">
        <v>1.5750004513964799E-2</v>
      </c>
      <c r="P1246" s="261">
        <v>6.4298758794831597E-3</v>
      </c>
    </row>
    <row r="1247" spans="1:16" x14ac:dyDescent="0.25">
      <c r="A1247" s="259">
        <v>2042</v>
      </c>
      <c r="B1247" s="259">
        <v>2009</v>
      </c>
      <c r="C1247" s="260" t="str">
        <f t="shared" si="19"/>
        <v>2042_2009</v>
      </c>
      <c r="D1247" s="261">
        <v>4.6485969986528569E-2</v>
      </c>
      <c r="E1247" s="261">
        <v>5.7991483786363304E-2</v>
      </c>
      <c r="F1247" s="261">
        <v>1.9286171470418199E-2</v>
      </c>
      <c r="G1247" s="261">
        <v>8.14138285079344E-3</v>
      </c>
      <c r="H1247" s="261">
        <v>3.64757136052044E-2</v>
      </c>
      <c r="I1247" s="261">
        <v>3.1853625324447001E-2</v>
      </c>
      <c r="J1247" s="261">
        <v>6.2393941013542901E-3</v>
      </c>
      <c r="K1247" s="261">
        <v>2.5899913525648401E-4</v>
      </c>
      <c r="L1247" s="261">
        <v>2.0000005732018801E-3</v>
      </c>
      <c r="M1247" s="261">
        <v>2.0000005732018801E-3</v>
      </c>
      <c r="N1247" s="261">
        <v>1.5750004513964799E-2</v>
      </c>
      <c r="O1247" s="261">
        <v>1.5750004513964799E-2</v>
      </c>
      <c r="P1247" s="261">
        <v>6.52151181571626E-3</v>
      </c>
    </row>
    <row r="1248" spans="1:16" x14ac:dyDescent="0.25">
      <c r="A1248" s="259">
        <v>2042</v>
      </c>
      <c r="B1248" s="259">
        <v>2010</v>
      </c>
      <c r="C1248" s="260" t="str">
        <f t="shared" si="19"/>
        <v>2042_2010</v>
      </c>
      <c r="D1248" s="261">
        <v>4.6022180532287169E-2</v>
      </c>
      <c r="E1248" s="261">
        <v>5.7326253994599716E-2</v>
      </c>
      <c r="F1248" s="261">
        <v>1.9214885703797899E-2</v>
      </c>
      <c r="G1248" s="261">
        <v>7.2835036835389097E-3</v>
      </c>
      <c r="H1248" s="261">
        <v>3.6455352453089597E-2</v>
      </c>
      <c r="I1248" s="261">
        <v>3.1755076936984997E-2</v>
      </c>
      <c r="J1248" s="261">
        <v>6.2440490245772003E-3</v>
      </c>
      <c r="K1248" s="261">
        <v>3.1447146815075501E-4</v>
      </c>
      <c r="L1248" s="261">
        <v>2.0000005732018801E-3</v>
      </c>
      <c r="M1248" s="261">
        <v>2.0000005732018801E-3</v>
      </c>
      <c r="N1248" s="261">
        <v>1.5750004513964799E-2</v>
      </c>
      <c r="O1248" s="261">
        <v>1.5750004513964799E-2</v>
      </c>
      <c r="P1248" s="261">
        <v>6.5263772139113902E-3</v>
      </c>
    </row>
    <row r="1249" spans="1:16" x14ac:dyDescent="0.25">
      <c r="A1249" s="259">
        <v>2042</v>
      </c>
      <c r="B1249" s="259">
        <v>2011</v>
      </c>
      <c r="C1249" s="260" t="str">
        <f t="shared" si="19"/>
        <v>2042_2011</v>
      </c>
      <c r="D1249" s="261">
        <v>4.439584673811646E-2</v>
      </c>
      <c r="E1249" s="261">
        <v>5.5454313856089912E-2</v>
      </c>
      <c r="F1249" s="261">
        <v>1.8703833338216201E-2</v>
      </c>
      <c r="G1249" s="261">
        <v>7.3799763038115904E-3</v>
      </c>
      <c r="H1249" s="261">
        <v>3.5962635169892003E-2</v>
      </c>
      <c r="I1249" s="261">
        <v>3.1765862343459003E-2</v>
      </c>
      <c r="J1249" s="261">
        <v>6.1892252290230198E-3</v>
      </c>
      <c r="K1249" s="261">
        <v>4.2626554397865498E-4</v>
      </c>
      <c r="L1249" s="261">
        <v>2.0000005732018801E-3</v>
      </c>
      <c r="M1249" s="261">
        <v>2.0000005732018801E-3</v>
      </c>
      <c r="N1249" s="261">
        <v>1.5750004513964799E-2</v>
      </c>
      <c r="O1249" s="261">
        <v>1.5750004513964799E-2</v>
      </c>
      <c r="P1249" s="261">
        <v>6.4690745295992403E-3</v>
      </c>
    </row>
    <row r="1250" spans="1:16" x14ac:dyDescent="0.25">
      <c r="A1250" s="259">
        <v>2042</v>
      </c>
      <c r="B1250" s="259">
        <v>2012</v>
      </c>
      <c r="C1250" s="260" t="str">
        <f t="shared" si="19"/>
        <v>2042_2012</v>
      </c>
      <c r="D1250" s="261">
        <v>4.3112211817868853E-2</v>
      </c>
      <c r="E1250" s="261">
        <v>5.4026482418455347E-2</v>
      </c>
      <c r="F1250" s="261">
        <v>1.8436680140350801E-2</v>
      </c>
      <c r="G1250" s="261">
        <v>6.9163105879881297E-3</v>
      </c>
      <c r="H1250" s="261">
        <v>3.5521582891444498E-2</v>
      </c>
      <c r="I1250" s="261">
        <v>3.2122481525539599E-2</v>
      </c>
      <c r="J1250" s="261">
        <v>6.1211086011972397E-3</v>
      </c>
      <c r="K1250" s="261">
        <v>6.2266460677287997E-4</v>
      </c>
      <c r="L1250" s="261">
        <v>2.0000005732018801E-3</v>
      </c>
      <c r="M1250" s="261">
        <v>2.0000005732018801E-3</v>
      </c>
      <c r="N1250" s="261">
        <v>1.5750004513964799E-2</v>
      </c>
      <c r="O1250" s="261">
        <v>1.5750004513964799E-2</v>
      </c>
      <c r="P1250" s="261">
        <v>6.3978779701262499E-3</v>
      </c>
    </row>
    <row r="1251" spans="1:16" x14ac:dyDescent="0.25">
      <c r="A1251" s="259">
        <v>2042</v>
      </c>
      <c r="B1251" s="259">
        <v>2013</v>
      </c>
      <c r="C1251" s="260" t="str">
        <f t="shared" si="19"/>
        <v>2042_2013</v>
      </c>
      <c r="D1251" s="261">
        <v>4.1975595448812089E-2</v>
      </c>
      <c r="E1251" s="261">
        <v>5.2209215838639494E-2</v>
      </c>
      <c r="F1251" s="261">
        <v>1.8954403949793398E-2</v>
      </c>
      <c r="G1251" s="261">
        <v>7.9080144063609793E-3</v>
      </c>
      <c r="H1251" s="261">
        <v>3.6237749812044202E-2</v>
      </c>
      <c r="I1251" s="261">
        <v>3.07101959806311E-2</v>
      </c>
      <c r="J1251" s="261">
        <v>6.2238599726438604E-3</v>
      </c>
      <c r="K1251" s="261">
        <v>9.3021219091843203E-4</v>
      </c>
      <c r="L1251" s="261">
        <v>2.0000005732018801E-3</v>
      </c>
      <c r="M1251" s="261">
        <v>2.0000005732018801E-3</v>
      </c>
      <c r="N1251" s="261">
        <v>1.5750004513964799E-2</v>
      </c>
      <c r="O1251" s="261">
        <v>1.5750004513964799E-2</v>
      </c>
      <c r="P1251" s="261">
        <v>6.5052753026372196E-3</v>
      </c>
    </row>
    <row r="1252" spans="1:16" x14ac:dyDescent="0.25">
      <c r="A1252" s="259">
        <v>2042</v>
      </c>
      <c r="B1252" s="259">
        <v>2014</v>
      </c>
      <c r="C1252" s="260" t="str">
        <f t="shared" si="19"/>
        <v>2042_2014</v>
      </c>
      <c r="D1252" s="261">
        <v>4.1566131998119531E-2</v>
      </c>
      <c r="E1252" s="261">
        <v>5.1839760597239271E-2</v>
      </c>
      <c r="F1252" s="261">
        <v>1.8728096605765299E-2</v>
      </c>
      <c r="G1252" s="261">
        <v>8.04655573003203E-3</v>
      </c>
      <c r="H1252" s="261">
        <v>3.5898570314238203E-2</v>
      </c>
      <c r="I1252" s="261">
        <v>3.0424958280439299E-2</v>
      </c>
      <c r="J1252" s="261">
        <v>6.1730314153477898E-3</v>
      </c>
      <c r="K1252" s="261">
        <v>1.29700817525426E-3</v>
      </c>
      <c r="L1252" s="261">
        <v>2.0000005732018801E-3</v>
      </c>
      <c r="M1252" s="261">
        <v>2.0000005732018801E-3</v>
      </c>
      <c r="N1252" s="261">
        <v>1.5750004513964799E-2</v>
      </c>
      <c r="O1252" s="261">
        <v>1.5750004513964799E-2</v>
      </c>
      <c r="P1252" s="261">
        <v>6.4521485035286099E-3</v>
      </c>
    </row>
    <row r="1253" spans="1:16" x14ac:dyDescent="0.25">
      <c r="A1253" s="259">
        <v>2042</v>
      </c>
      <c r="B1253" s="259">
        <v>2015</v>
      </c>
      <c r="C1253" s="260" t="str">
        <f t="shared" si="19"/>
        <v>2042_2015</v>
      </c>
      <c r="D1253" s="261">
        <v>4.0398629077900615E-2</v>
      </c>
      <c r="E1253" s="261">
        <v>5.0610374603442095E-2</v>
      </c>
      <c r="F1253" s="261">
        <v>1.8361230469465799E-2</v>
      </c>
      <c r="G1253" s="261">
        <v>8.0601945765982792E-3</v>
      </c>
      <c r="H1253" s="261">
        <v>3.5462813040702902E-2</v>
      </c>
      <c r="I1253" s="261">
        <v>2.9695885121174902E-2</v>
      </c>
      <c r="J1253" s="261">
        <v>6.1163156953577399E-3</v>
      </c>
      <c r="K1253" s="261">
        <v>1.6391977584160799E-3</v>
      </c>
      <c r="L1253" s="261">
        <v>2.0000005732018801E-3</v>
      </c>
      <c r="M1253" s="261">
        <v>2.0000005732018801E-3</v>
      </c>
      <c r="N1253" s="261">
        <v>1.5750004513964799E-2</v>
      </c>
      <c r="O1253" s="261">
        <v>1.5750004513964799E-2</v>
      </c>
      <c r="P1253" s="261">
        <v>6.3928683503528799E-3</v>
      </c>
    </row>
    <row r="1254" spans="1:16" x14ac:dyDescent="0.25">
      <c r="A1254" s="259">
        <v>2042</v>
      </c>
      <c r="B1254" s="259">
        <v>2016</v>
      </c>
      <c r="C1254" s="260" t="str">
        <f t="shared" si="19"/>
        <v>2042_2016</v>
      </c>
      <c r="D1254" s="261">
        <v>3.8808810134258596E-2</v>
      </c>
      <c r="E1254" s="261">
        <v>4.860455850244394E-2</v>
      </c>
      <c r="F1254" s="261">
        <v>1.8437730036498401E-2</v>
      </c>
      <c r="G1254" s="261">
        <v>7.8599597777217391E-3</v>
      </c>
      <c r="H1254" s="261">
        <v>3.5541159378802999E-2</v>
      </c>
      <c r="I1254" s="261">
        <v>2.88138623205422E-2</v>
      </c>
      <c r="J1254" s="261">
        <v>6.1259016413482198E-3</v>
      </c>
      <c r="K1254" s="261">
        <v>1.90637726399117E-3</v>
      </c>
      <c r="L1254" s="261">
        <v>2.0000005732018801E-3</v>
      </c>
      <c r="M1254" s="261">
        <v>2.0000005732018801E-3</v>
      </c>
      <c r="N1254" s="261">
        <v>1.5750004513964799E-2</v>
      </c>
      <c r="O1254" s="261">
        <v>1.5750004513964799E-2</v>
      </c>
      <c r="P1254" s="261">
        <v>6.4028877302840497E-3</v>
      </c>
    </row>
    <row r="1255" spans="1:16" x14ac:dyDescent="0.25">
      <c r="A1255" s="259">
        <v>2042</v>
      </c>
      <c r="B1255" s="259">
        <v>2017</v>
      </c>
      <c r="C1255" s="260" t="str">
        <f t="shared" si="19"/>
        <v>2042_2017</v>
      </c>
      <c r="D1255" s="261">
        <v>3.7630444863794563E-2</v>
      </c>
      <c r="E1255" s="261">
        <v>4.6620810214705891E-2</v>
      </c>
      <c r="F1255" s="261">
        <v>1.9539763873234799E-2</v>
      </c>
      <c r="G1255" s="261">
        <v>7.9287712565115995E-3</v>
      </c>
      <c r="H1255" s="261">
        <v>3.6820974744049197E-2</v>
      </c>
      <c r="I1255" s="261">
        <v>2.88128759311694E-2</v>
      </c>
      <c r="J1255" s="261">
        <v>6.2898891452788297E-3</v>
      </c>
      <c r="K1255" s="261">
        <v>2.0684723210762498E-3</v>
      </c>
      <c r="L1255" s="261">
        <v>2.0000005732018801E-3</v>
      </c>
      <c r="M1255" s="261">
        <v>2.0000005732018801E-3</v>
      </c>
      <c r="N1255" s="261">
        <v>1.5750004513964799E-2</v>
      </c>
      <c r="O1255" s="261">
        <v>1.5750004513964799E-2</v>
      </c>
      <c r="P1255" s="261">
        <v>6.57429002145863E-3</v>
      </c>
    </row>
    <row r="1256" spans="1:16" x14ac:dyDescent="0.25">
      <c r="A1256" s="259">
        <v>2042</v>
      </c>
      <c r="B1256" s="259">
        <v>2018</v>
      </c>
      <c r="C1256" s="260" t="str">
        <f t="shared" si="19"/>
        <v>2042_2018</v>
      </c>
      <c r="D1256" s="261">
        <v>3.597931409901798E-2</v>
      </c>
      <c r="E1256" s="261">
        <v>4.4562417231421445E-2</v>
      </c>
      <c r="F1256" s="261">
        <v>1.94805053172592E-2</v>
      </c>
      <c r="G1256" s="261">
        <v>7.5963055289606897E-3</v>
      </c>
      <c r="H1256" s="261">
        <v>3.6763128893683598E-2</v>
      </c>
      <c r="I1256" s="261">
        <v>2.78159959818194E-2</v>
      </c>
      <c r="J1256" s="261">
        <v>6.2795886253979799E-3</v>
      </c>
      <c r="K1256" s="261">
        <v>2.15224582171997E-3</v>
      </c>
      <c r="L1256" s="261">
        <v>2.0000005732018801E-3</v>
      </c>
      <c r="M1256" s="261">
        <v>2.0000005732018801E-3</v>
      </c>
      <c r="N1256" s="261">
        <v>1.5750004513964799E-2</v>
      </c>
      <c r="O1256" s="261">
        <v>1.5750004513964799E-2</v>
      </c>
      <c r="P1256" s="261">
        <v>6.56352375777664E-3</v>
      </c>
    </row>
    <row r="1257" spans="1:16" x14ac:dyDescent="0.25">
      <c r="A1257" s="259">
        <v>2042</v>
      </c>
      <c r="B1257" s="259">
        <v>2019</v>
      </c>
      <c r="C1257" s="260" t="str">
        <f t="shared" si="19"/>
        <v>2042_2019</v>
      </c>
      <c r="D1257" s="261">
        <v>3.433070021976406E-2</v>
      </c>
      <c r="E1257" s="261">
        <v>4.2508404168038971E-2</v>
      </c>
      <c r="F1257" s="261">
        <v>1.93885097040822E-2</v>
      </c>
      <c r="G1257" s="261">
        <v>6.81585532032315E-3</v>
      </c>
      <c r="H1257" s="261">
        <v>3.6670942848795698E-2</v>
      </c>
      <c r="I1257" s="261">
        <v>2.53651898718498E-2</v>
      </c>
      <c r="J1257" s="261">
        <v>6.2575543936205296E-3</v>
      </c>
      <c r="K1257" s="261">
        <v>2.0306189931044798E-3</v>
      </c>
      <c r="L1257" s="261">
        <v>2.0000005732018801E-3</v>
      </c>
      <c r="M1257" s="261">
        <v>2.0000005732018801E-3</v>
      </c>
      <c r="N1257" s="261">
        <v>1.5750004513964799E-2</v>
      </c>
      <c r="O1257" s="261">
        <v>1.5750004513964799E-2</v>
      </c>
      <c r="P1257" s="261">
        <v>6.5404932358136799E-3</v>
      </c>
    </row>
    <row r="1258" spans="1:16" x14ac:dyDescent="0.25">
      <c r="A1258" s="259">
        <v>2042</v>
      </c>
      <c r="B1258" s="259">
        <v>2020</v>
      </c>
      <c r="C1258" s="260" t="str">
        <f t="shared" si="19"/>
        <v>2042_2020</v>
      </c>
      <c r="D1258" s="261">
        <v>3.2684544089557933E-2</v>
      </c>
      <c r="E1258" s="261">
        <v>4.0452910193182229E-2</v>
      </c>
      <c r="F1258" s="261">
        <v>1.9274480201346901E-2</v>
      </c>
      <c r="G1258" s="261">
        <v>5.8662214101631704E-3</v>
      </c>
      <c r="H1258" s="261">
        <v>3.6555488456026602E-2</v>
      </c>
      <c r="I1258" s="261">
        <v>2.3505598500265699E-2</v>
      </c>
      <c r="J1258" s="261">
        <v>6.2250450886778197E-3</v>
      </c>
      <c r="K1258" s="261">
        <v>1.4554702617853501E-3</v>
      </c>
      <c r="L1258" s="261">
        <v>2.0000005732018801E-3</v>
      </c>
      <c r="M1258" s="261">
        <v>2.0000005732018801E-3</v>
      </c>
      <c r="N1258" s="261">
        <v>1.5750004513964799E-2</v>
      </c>
      <c r="O1258" s="261">
        <v>1.5750004513964799E-2</v>
      </c>
      <c r="P1258" s="261">
        <v>6.5065140043593598E-3</v>
      </c>
    </row>
    <row r="1259" spans="1:16" x14ac:dyDescent="0.25">
      <c r="A1259" s="259">
        <v>2042</v>
      </c>
      <c r="B1259" s="259">
        <v>2021</v>
      </c>
      <c r="C1259" s="260" t="str">
        <f t="shared" si="19"/>
        <v>2042_2021</v>
      </c>
      <c r="D1259" s="261">
        <v>3.103788952947676E-2</v>
      </c>
      <c r="E1259" s="261">
        <v>3.8396508874579974E-2</v>
      </c>
      <c r="F1259" s="261">
        <v>8.1238647515534598E-3</v>
      </c>
      <c r="G1259" s="261">
        <v>5.1582294097039403E-3</v>
      </c>
      <c r="H1259" s="261">
        <v>1.26464718095725E-2</v>
      </c>
      <c r="I1259" s="261">
        <v>2.2820001815747702E-2</v>
      </c>
      <c r="J1259" s="261">
        <v>1.0301439150845299E-3</v>
      </c>
      <c r="K1259" s="261">
        <v>9.0327901083722196E-4</v>
      </c>
      <c r="L1259" s="261">
        <v>2.0000005732018801E-3</v>
      </c>
      <c r="M1259" s="261">
        <v>2.0000005732018801E-3</v>
      </c>
      <c r="N1259" s="261">
        <v>1.5750004513964799E-2</v>
      </c>
      <c r="O1259" s="261">
        <v>1.5750004513964799E-2</v>
      </c>
      <c r="P1259" s="261">
        <v>1.07672245172873E-3</v>
      </c>
    </row>
    <row r="1260" spans="1:16" x14ac:dyDescent="0.25">
      <c r="A1260" s="259">
        <v>2042</v>
      </c>
      <c r="B1260" s="259">
        <v>2022</v>
      </c>
      <c r="C1260" s="260" t="str">
        <f t="shared" si="19"/>
        <v>2042_2022</v>
      </c>
      <c r="D1260" s="261">
        <v>2.9836797450474972E-2</v>
      </c>
      <c r="E1260" s="261">
        <v>3.6887162446600869E-2</v>
      </c>
      <c r="F1260" s="261">
        <v>8.0305573345619101E-3</v>
      </c>
      <c r="G1260" s="261">
        <v>4.3332274049569302E-3</v>
      </c>
      <c r="H1260" s="261">
        <v>1.2531706338448301E-2</v>
      </c>
      <c r="I1260" s="261">
        <v>2.1996870156090899E-2</v>
      </c>
      <c r="J1260" s="261">
        <v>1.02096595083668E-3</v>
      </c>
      <c r="K1260" s="261">
        <v>9.0245800132660199E-4</v>
      </c>
      <c r="L1260" s="261">
        <v>2.0000005732018801E-3</v>
      </c>
      <c r="M1260" s="261">
        <v>2.0000005732018801E-3</v>
      </c>
      <c r="N1260" s="261">
        <v>1.5750004513964799E-2</v>
      </c>
      <c r="O1260" s="261">
        <v>1.5750004513964799E-2</v>
      </c>
      <c r="P1260" s="261">
        <v>1.06712950066421E-3</v>
      </c>
    </row>
    <row r="1261" spans="1:16" x14ac:dyDescent="0.25">
      <c r="A1261" s="259">
        <v>2042</v>
      </c>
      <c r="B1261" s="259">
        <v>2023</v>
      </c>
      <c r="C1261" s="260" t="str">
        <f t="shared" si="19"/>
        <v>2042_2023</v>
      </c>
      <c r="D1261" s="261">
        <v>2.8636351664183882E-2</v>
      </c>
      <c r="E1261" s="261">
        <v>3.5378040333168811E-2</v>
      </c>
      <c r="F1261" s="261">
        <v>7.9215181824210199E-3</v>
      </c>
      <c r="G1261" s="261">
        <v>3.7117419216021602E-3</v>
      </c>
      <c r="H1261" s="261">
        <v>1.23948823090197E-2</v>
      </c>
      <c r="I1261" s="261">
        <v>2.26058427814591E-2</v>
      </c>
      <c r="J1261" s="261">
        <v>1.00989935308924E-3</v>
      </c>
      <c r="K1261" s="261">
        <v>9.0165406790149898E-4</v>
      </c>
      <c r="L1261" s="261">
        <v>2.0000005732018801E-3</v>
      </c>
      <c r="M1261" s="261">
        <v>2.0000005732018801E-3</v>
      </c>
      <c r="N1261" s="261">
        <v>1.5750004513964799E-2</v>
      </c>
      <c r="O1261" s="261">
        <v>1.5750004513964799E-2</v>
      </c>
      <c r="P1261" s="261">
        <v>1.0555625204739299E-3</v>
      </c>
    </row>
    <row r="1262" spans="1:16" x14ac:dyDescent="0.25">
      <c r="A1262" s="259">
        <v>2042</v>
      </c>
      <c r="B1262" s="259">
        <v>2024</v>
      </c>
      <c r="C1262" s="260" t="str">
        <f t="shared" si="19"/>
        <v>2042_2024</v>
      </c>
      <c r="D1262" s="261">
        <v>2.743932199325055E-2</v>
      </c>
      <c r="E1262" s="261">
        <v>3.3870551026233972E-2</v>
      </c>
      <c r="F1262" s="261">
        <v>7.8007803698449899E-3</v>
      </c>
      <c r="G1262" s="261">
        <v>3.1659233258660999E-3</v>
      </c>
      <c r="H1262" s="261">
        <v>1.2239656319612199E-2</v>
      </c>
      <c r="I1262" s="261">
        <v>2.4079207039585399E-2</v>
      </c>
      <c r="J1262" s="261">
        <v>9.9716495949199891E-4</v>
      </c>
      <c r="K1262" s="261">
        <v>9.0112501355020004E-4</v>
      </c>
      <c r="L1262" s="261">
        <v>2.0000005732018801E-3</v>
      </c>
      <c r="M1262" s="261">
        <v>2.0000005732018801E-3</v>
      </c>
      <c r="N1262" s="261">
        <v>1.5750004513964799E-2</v>
      </c>
      <c r="O1262" s="261">
        <v>1.5750004513964799E-2</v>
      </c>
      <c r="P1262" s="261">
        <v>1.0422523341062501E-3</v>
      </c>
    </row>
    <row r="1263" spans="1:16" x14ac:dyDescent="0.25">
      <c r="A1263" s="259">
        <v>2042</v>
      </c>
      <c r="B1263" s="259">
        <v>2025</v>
      </c>
      <c r="C1263" s="260" t="str">
        <f t="shared" si="19"/>
        <v>2042_2025</v>
      </c>
      <c r="D1263" s="261">
        <v>2.6244115616020375E-2</v>
      </c>
      <c r="E1263" s="261">
        <v>3.2364885809640517E-2</v>
      </c>
      <c r="F1263" s="261">
        <v>7.6661383731208999E-3</v>
      </c>
      <c r="G1263" s="261">
        <v>2.8519524009629799E-3</v>
      </c>
      <c r="H1263" s="261">
        <v>1.20640475216482E-2</v>
      </c>
      <c r="I1263" s="261">
        <v>2.65759822120719E-2</v>
      </c>
      <c r="J1263" s="261">
        <v>9.8264609185683203E-4</v>
      </c>
      <c r="K1263" s="261">
        <v>9.0073976145902898E-4</v>
      </c>
      <c r="L1263" s="261">
        <v>2.0000005732018801E-3</v>
      </c>
      <c r="M1263" s="261">
        <v>2.0000005732018801E-3</v>
      </c>
      <c r="N1263" s="261">
        <v>1.5750004513964799E-2</v>
      </c>
      <c r="O1263" s="261">
        <v>1.5750004513964799E-2</v>
      </c>
      <c r="P1263" s="261">
        <v>1.02707698770314E-3</v>
      </c>
    </row>
    <row r="1264" spans="1:16" x14ac:dyDescent="0.25">
      <c r="A1264" s="259">
        <v>2042</v>
      </c>
      <c r="B1264" s="259">
        <v>2026</v>
      </c>
      <c r="C1264" s="260" t="str">
        <f t="shared" si="19"/>
        <v>2042_2026</v>
      </c>
      <c r="D1264" s="261">
        <v>2.6240214255105906E-2</v>
      </c>
      <c r="E1264" s="261">
        <v>3.2335803890135809E-2</v>
      </c>
      <c r="F1264" s="261">
        <v>7.5121367671879598E-3</v>
      </c>
      <c r="G1264" s="261">
        <v>2.8276262044623301E-3</v>
      </c>
      <c r="H1264" s="261">
        <v>1.1863999006945999E-2</v>
      </c>
      <c r="I1264" s="261">
        <v>2.58544226106825E-2</v>
      </c>
      <c r="J1264" s="261">
        <v>9.6614284336303004E-4</v>
      </c>
      <c r="K1264" s="261">
        <v>7.6846114443260098E-4</v>
      </c>
      <c r="L1264" s="261">
        <v>2.0000005732018801E-3</v>
      </c>
      <c r="M1264" s="261">
        <v>2.0000005732018801E-3</v>
      </c>
      <c r="N1264" s="261">
        <v>1.5750004513964799E-2</v>
      </c>
      <c r="O1264" s="261">
        <v>1.5750004513964799E-2</v>
      </c>
      <c r="P1264" s="261">
        <v>1.00982753554453E-3</v>
      </c>
    </row>
    <row r="1265" spans="1:16" x14ac:dyDescent="0.25">
      <c r="A1265" s="259">
        <v>2042</v>
      </c>
      <c r="B1265" s="259">
        <v>2027</v>
      </c>
      <c r="C1265" s="260" t="str">
        <f t="shared" si="19"/>
        <v>2042_2027</v>
      </c>
      <c r="D1265" s="261">
        <v>2.6237755419916648E-2</v>
      </c>
      <c r="E1265" s="261">
        <v>3.230735686907063E-2</v>
      </c>
      <c r="F1265" s="261">
        <v>7.3437784126721799E-3</v>
      </c>
      <c r="G1265" s="261">
        <v>2.8008885490924799E-3</v>
      </c>
      <c r="H1265" s="261">
        <v>1.1643203348657E-2</v>
      </c>
      <c r="I1265" s="261">
        <v>2.5074888038244501E-2</v>
      </c>
      <c r="J1265" s="261">
        <v>9.4783719894602099E-4</v>
      </c>
      <c r="K1265" s="261">
        <v>6.14482657312682E-4</v>
      </c>
      <c r="L1265" s="261">
        <v>2.0000005732018801E-3</v>
      </c>
      <c r="M1265" s="261">
        <v>2.0000005732018801E-3</v>
      </c>
      <c r="N1265" s="261">
        <v>1.5750004513964799E-2</v>
      </c>
      <c r="O1265" s="261">
        <v>1.5750004513964799E-2</v>
      </c>
      <c r="P1265" s="261">
        <v>9.9069419111708209E-4</v>
      </c>
    </row>
    <row r="1266" spans="1:16" x14ac:dyDescent="0.25">
      <c r="A1266" s="259">
        <v>2042</v>
      </c>
      <c r="B1266" s="259">
        <v>2028</v>
      </c>
      <c r="C1266" s="260" t="str">
        <f t="shared" si="19"/>
        <v>2042_2028</v>
      </c>
      <c r="D1266" s="261">
        <v>2.6236198580229679E-2</v>
      </c>
      <c r="E1266" s="261">
        <v>3.2279372687961563E-2</v>
      </c>
      <c r="F1266" s="261">
        <v>7.1612096853553202E-3</v>
      </c>
      <c r="G1266" s="261">
        <v>2.77163714607284E-3</v>
      </c>
      <c r="H1266" s="261">
        <v>1.1401856714905101E-2</v>
      </c>
      <c r="I1266" s="261">
        <v>2.4245095717901999E-2</v>
      </c>
      <c r="J1266" s="261">
        <v>9.2774214233493698E-4</v>
      </c>
      <c r="K1266" s="261">
        <v>4.8264725985736002E-4</v>
      </c>
      <c r="L1266" s="261">
        <v>2.0000005732018801E-3</v>
      </c>
      <c r="M1266" s="261">
        <v>2.0000005732018801E-3</v>
      </c>
      <c r="N1266" s="261">
        <v>1.5750004513964799E-2</v>
      </c>
      <c r="O1266" s="261">
        <v>1.5750004513964799E-2</v>
      </c>
      <c r="P1266" s="261">
        <v>9.6969052521653795E-4</v>
      </c>
    </row>
    <row r="1267" spans="1:16" x14ac:dyDescent="0.25">
      <c r="A1267" s="259">
        <v>2042</v>
      </c>
      <c r="B1267" s="259">
        <v>2029</v>
      </c>
      <c r="C1267" s="260" t="str">
        <f t="shared" si="19"/>
        <v>2042_2029</v>
      </c>
      <c r="D1267" s="261">
        <v>2.6235234350594053E-2</v>
      </c>
      <c r="E1267" s="261">
        <v>3.2251743350455782E-2</v>
      </c>
      <c r="F1267" s="261">
        <v>6.9626868638879898E-3</v>
      </c>
      <c r="G1267" s="261">
        <v>2.7395951518678499E-3</v>
      </c>
      <c r="H1267" s="261">
        <v>1.11386904286364E-2</v>
      </c>
      <c r="I1267" s="261">
        <v>2.3372583386335698E-2</v>
      </c>
      <c r="J1267" s="261">
        <v>9.0579409674887998E-4</v>
      </c>
      <c r="K1267" s="261">
        <v>4.8250927870611998E-4</v>
      </c>
      <c r="L1267" s="261">
        <v>2.0000005732018801E-3</v>
      </c>
      <c r="M1267" s="261">
        <v>2.0000005732018801E-3</v>
      </c>
      <c r="N1267" s="261">
        <v>1.5750004513964799E-2</v>
      </c>
      <c r="O1267" s="261">
        <v>1.5750004513964799E-2</v>
      </c>
      <c r="P1267" s="261">
        <v>9.4675008640208904E-4</v>
      </c>
    </row>
    <row r="1268" spans="1:16" x14ac:dyDescent="0.25">
      <c r="A1268" s="259">
        <v>2042</v>
      </c>
      <c r="B1268" s="259">
        <v>2030</v>
      </c>
      <c r="C1268" s="260" t="str">
        <f t="shared" si="19"/>
        <v>2042_2030</v>
      </c>
      <c r="D1268" s="261">
        <v>2.6234143425434769E-2</v>
      </c>
      <c r="E1268" s="261">
        <v>3.2224076303429411E-2</v>
      </c>
      <c r="F1268" s="261">
        <v>6.7476906408491999E-3</v>
      </c>
      <c r="G1268" s="261">
        <v>2.7045382906746998E-3</v>
      </c>
      <c r="H1268" s="261">
        <v>1.08531249231023E-2</v>
      </c>
      <c r="I1268" s="261">
        <v>2.2465557159695601E-2</v>
      </c>
      <c r="J1268" s="261">
        <v>8.8195636634001999E-4</v>
      </c>
      <c r="K1268" s="261">
        <v>4.8236670952678902E-4</v>
      </c>
      <c r="L1268" s="261">
        <v>2.0000005732018801E-3</v>
      </c>
      <c r="M1268" s="261">
        <v>2.0000005732018801E-3</v>
      </c>
      <c r="N1268" s="261">
        <v>1.5750004513964799E-2</v>
      </c>
      <c r="O1268" s="261">
        <v>1.5750004513964799E-2</v>
      </c>
      <c r="P1268" s="261">
        <v>9.2183451960250204E-4</v>
      </c>
    </row>
    <row r="1269" spans="1:16" x14ac:dyDescent="0.25">
      <c r="A1269" s="259">
        <v>2042</v>
      </c>
      <c r="B1269" s="259">
        <v>2031</v>
      </c>
      <c r="C1269" s="260" t="str">
        <f t="shared" si="19"/>
        <v>2042_2031</v>
      </c>
      <c r="D1269" s="261">
        <v>2.6233701384238771E-2</v>
      </c>
      <c r="E1269" s="261">
        <v>3.2197057885493492E-2</v>
      </c>
      <c r="F1269" s="261">
        <v>6.51743274760866E-3</v>
      </c>
      <c r="G1269" s="261">
        <v>2.6666692435156E-3</v>
      </c>
      <c r="H1269" s="261">
        <v>1.0546195890532E-2</v>
      </c>
      <c r="I1269" s="261">
        <v>2.15315377955199E-2</v>
      </c>
      <c r="J1269" s="261">
        <v>8.5629076726999201E-4</v>
      </c>
      <c r="K1269" s="261">
        <v>4.8226357734187101E-4</v>
      </c>
      <c r="L1269" s="261">
        <v>2.0000005732018801E-3</v>
      </c>
      <c r="M1269" s="261">
        <v>2.0000005732018801E-3</v>
      </c>
      <c r="N1269" s="261">
        <v>1.5750004513964799E-2</v>
      </c>
      <c r="O1269" s="261">
        <v>1.5750004513964799E-2</v>
      </c>
      <c r="P1269" s="261">
        <v>8.9500843603193601E-4</v>
      </c>
    </row>
    <row r="1270" spans="1:16" x14ac:dyDescent="0.25">
      <c r="A1270" s="259">
        <v>2042</v>
      </c>
      <c r="B1270" s="259">
        <v>2032</v>
      </c>
      <c r="C1270" s="260" t="str">
        <f t="shared" si="19"/>
        <v>2042_2032</v>
      </c>
      <c r="D1270" s="261">
        <v>2.6233345372380992E-2</v>
      </c>
      <c r="E1270" s="261">
        <v>3.2170656505691987E-2</v>
      </c>
      <c r="F1270" s="261">
        <v>6.2715346327009598E-3</v>
      </c>
      <c r="G1270" s="261">
        <v>2.6258168489302798E-3</v>
      </c>
      <c r="H1270" s="261">
        <v>1.02174190151764E-2</v>
      </c>
      <c r="I1270" s="261">
        <v>2.0578911795676599E-2</v>
      </c>
      <c r="J1270" s="261">
        <v>8.2875858438728202E-4</v>
      </c>
      <c r="K1270" s="261">
        <v>4.8217741534714999E-4</v>
      </c>
      <c r="L1270" s="261">
        <v>2.0000005732018801E-3</v>
      </c>
      <c r="M1270" s="261">
        <v>2.0000005732018801E-3</v>
      </c>
      <c r="N1270" s="261">
        <v>1.5750004513964799E-2</v>
      </c>
      <c r="O1270" s="261">
        <v>1.5750004513964799E-2</v>
      </c>
      <c r="P1270" s="261">
        <v>8.6623137001152302E-4</v>
      </c>
    </row>
    <row r="1271" spans="1:16" x14ac:dyDescent="0.25">
      <c r="A1271" s="259">
        <v>2042</v>
      </c>
      <c r="B1271" s="259">
        <v>2033</v>
      </c>
      <c r="C1271" s="260" t="str">
        <f t="shared" si="19"/>
        <v>2042_2033</v>
      </c>
      <c r="D1271" s="261">
        <v>2.6235707389938738E-2</v>
      </c>
      <c r="E1271" s="261">
        <v>3.2146274599459172E-2</v>
      </c>
      <c r="F1271" s="261">
        <v>6.0119144496703202E-3</v>
      </c>
      <c r="G1271" s="261">
        <v>2.5823028744282502E-3</v>
      </c>
      <c r="H1271" s="261">
        <v>9.8687288614995507E-3</v>
      </c>
      <c r="I1271" s="261">
        <v>1.9615394479061701E-2</v>
      </c>
      <c r="J1271" s="261">
        <v>7.9947593812497702E-4</v>
      </c>
      <c r="K1271" s="261">
        <v>4.8221379508798698E-4</v>
      </c>
      <c r="L1271" s="261">
        <v>2.0000005732018801E-3</v>
      </c>
      <c r="M1271" s="261">
        <v>2.0000005732018801E-3</v>
      </c>
      <c r="N1271" s="261">
        <v>1.5750004513964799E-2</v>
      </c>
      <c r="O1271" s="261">
        <v>1.5750004513964799E-2</v>
      </c>
      <c r="P1271" s="261">
        <v>8.3562469242505402E-4</v>
      </c>
    </row>
    <row r="1272" spans="1:16" x14ac:dyDescent="0.25">
      <c r="A1272" s="259">
        <v>2042</v>
      </c>
      <c r="B1272" s="259">
        <v>2034</v>
      </c>
      <c r="C1272" s="260" t="str">
        <f t="shared" si="19"/>
        <v>2042_2034</v>
      </c>
      <c r="D1272" s="261">
        <v>2.6233767599337841E-2</v>
      </c>
      <c r="E1272" s="261">
        <v>3.2119808328844118E-2</v>
      </c>
      <c r="F1272" s="261">
        <v>5.7321174074696796E-3</v>
      </c>
      <c r="G1272" s="261">
        <v>2.53478234576848E-3</v>
      </c>
      <c r="H1272" s="261">
        <v>9.4945354978952495E-3</v>
      </c>
      <c r="I1272" s="261">
        <v>1.8647265094453701E-2</v>
      </c>
      <c r="J1272" s="261">
        <v>7.6814409161211103E-4</v>
      </c>
      <c r="K1272" s="261">
        <v>4.8207830608933898E-4</v>
      </c>
      <c r="L1272" s="261">
        <v>2.0000005732018801E-3</v>
      </c>
      <c r="M1272" s="261">
        <v>2.0000005732018801E-3</v>
      </c>
      <c r="N1272" s="261">
        <v>1.5750004513964799E-2</v>
      </c>
      <c r="O1272" s="261">
        <v>1.5750004513964799E-2</v>
      </c>
      <c r="P1272" s="261">
        <v>8.0287615884588697E-4</v>
      </c>
    </row>
    <row r="1273" spans="1:16" x14ac:dyDescent="0.25">
      <c r="A1273" s="259">
        <v>2042</v>
      </c>
      <c r="B1273" s="259">
        <v>2035</v>
      </c>
      <c r="C1273" s="260" t="str">
        <f t="shared" si="19"/>
        <v>2042_2035</v>
      </c>
      <c r="D1273" s="261">
        <v>2.6234306831621024E-2</v>
      </c>
      <c r="E1273" s="261">
        <v>3.2102549975772408E-2</v>
      </c>
      <c r="F1273" s="261">
        <v>5.4378523731291603E-3</v>
      </c>
      <c r="G1273" s="261">
        <v>2.4850440370786401E-3</v>
      </c>
      <c r="H1273" s="261">
        <v>9.0997951365479595E-3</v>
      </c>
      <c r="I1273" s="261">
        <v>1.7686665663047201E-2</v>
      </c>
      <c r="J1273" s="261">
        <v>7.3502802934809805E-4</v>
      </c>
      <c r="K1273" s="261">
        <v>4.8204223719052998E-4</v>
      </c>
      <c r="L1273" s="261">
        <v>2.0000005732018801E-3</v>
      </c>
      <c r="M1273" s="261">
        <v>2.0000005732018801E-3</v>
      </c>
      <c r="N1273" s="261">
        <v>1.5750004513964799E-2</v>
      </c>
      <c r="O1273" s="261">
        <v>1.5750004513964799E-2</v>
      </c>
      <c r="P1273" s="261">
        <v>7.6826273519664502E-4</v>
      </c>
    </row>
    <row r="1274" spans="1:16" x14ac:dyDescent="0.25">
      <c r="A1274" s="259">
        <v>2042</v>
      </c>
      <c r="B1274" s="259">
        <v>2036</v>
      </c>
      <c r="C1274" s="260" t="str">
        <f t="shared" si="19"/>
        <v>2042_2036</v>
      </c>
      <c r="D1274" s="261">
        <v>2.6236286808257726E-2</v>
      </c>
      <c r="E1274" s="261">
        <v>3.2087121100148427E-2</v>
      </c>
      <c r="F1274" s="261">
        <v>5.12936367749322E-3</v>
      </c>
      <c r="G1274" s="261">
        <v>2.4322747758894602E-3</v>
      </c>
      <c r="H1274" s="261">
        <v>8.6846678294006593E-3</v>
      </c>
      <c r="I1274" s="261">
        <v>1.6735147228527699E-2</v>
      </c>
      <c r="J1274" s="261">
        <v>7.00131459788886E-4</v>
      </c>
      <c r="K1274" s="261">
        <v>4.8210363277781702E-4</v>
      </c>
      <c r="L1274" s="261">
        <v>2.0000005732018801E-3</v>
      </c>
      <c r="M1274" s="261">
        <v>2.0000005732018801E-3</v>
      </c>
      <c r="N1274" s="261">
        <v>1.5750004513964799E-2</v>
      </c>
      <c r="O1274" s="261">
        <v>1.5750004513964799E-2</v>
      </c>
      <c r="P1274" s="261">
        <v>7.3178829761319899E-4</v>
      </c>
    </row>
    <row r="1275" spans="1:16" x14ac:dyDescent="0.25">
      <c r="A1275" s="259">
        <v>2042</v>
      </c>
      <c r="B1275" s="259">
        <v>2037</v>
      </c>
      <c r="C1275" s="260" t="str">
        <f t="shared" si="19"/>
        <v>2042_2037</v>
      </c>
      <c r="D1275" s="261">
        <v>2.6240925698664153E-2</v>
      </c>
      <c r="E1275" s="261">
        <v>3.2073915032976859E-2</v>
      </c>
      <c r="F1275" s="261">
        <v>4.8063363099581204E-3</v>
      </c>
      <c r="G1275" s="261">
        <v>2.3763694614545401E-3</v>
      </c>
      <c r="H1275" s="261">
        <v>8.2490079249374296E-3</v>
      </c>
      <c r="I1275" s="261">
        <v>1.57985227141215E-2</v>
      </c>
      <c r="J1275" s="261">
        <v>6.6344965142134198E-4</v>
      </c>
      <c r="K1275" s="261">
        <v>4.8228792122492601E-4</v>
      </c>
      <c r="L1275" s="261">
        <v>2.0000005732018801E-3</v>
      </c>
      <c r="M1275" s="261">
        <v>2.0000005732018801E-3</v>
      </c>
      <c r="N1275" s="261">
        <v>1.5750004513964799E-2</v>
      </c>
      <c r="O1275" s="261">
        <v>1.5750004513964799E-2</v>
      </c>
      <c r="P1275" s="261">
        <v>6.9344790064438896E-4</v>
      </c>
    </row>
    <row r="1276" spans="1:16" x14ac:dyDescent="0.25">
      <c r="A1276" s="259">
        <v>2042</v>
      </c>
      <c r="B1276" s="259">
        <v>2038</v>
      </c>
      <c r="C1276" s="260" t="str">
        <f t="shared" si="19"/>
        <v>2042_2038</v>
      </c>
      <c r="D1276" s="261">
        <v>2.6246275611378603E-2</v>
      </c>
      <c r="E1276" s="261">
        <v>3.2062209925343206E-2</v>
      </c>
      <c r="F1276" s="261">
        <v>4.4673869223650501E-3</v>
      </c>
      <c r="G1276" s="261">
        <v>2.3169568506897502E-3</v>
      </c>
      <c r="H1276" s="261">
        <v>7.7914158629005499E-3</v>
      </c>
      <c r="I1276" s="261">
        <v>1.4881996357106899E-2</v>
      </c>
      <c r="J1276" s="261">
        <v>6.2489731533985299E-4</v>
      </c>
      <c r="K1276" s="261">
        <v>4.8252157591733701E-4</v>
      </c>
      <c r="L1276" s="261">
        <v>2.0000005732018801E-3</v>
      </c>
      <c r="M1276" s="261">
        <v>2.0000005732018701E-3</v>
      </c>
      <c r="N1276" s="261">
        <v>1.5750004513964799E-2</v>
      </c>
      <c r="O1276" s="261">
        <v>1.5750004513964799E-2</v>
      </c>
      <c r="P1276" s="261">
        <v>6.5315239899875303E-4</v>
      </c>
    </row>
    <row r="1277" spans="1:16" x14ac:dyDescent="0.25">
      <c r="A1277" s="259">
        <v>2042</v>
      </c>
      <c r="B1277" s="259">
        <v>2039</v>
      </c>
      <c r="C1277" s="260" t="str">
        <f t="shared" si="19"/>
        <v>2042_2039</v>
      </c>
      <c r="D1277" s="261">
        <v>2.6256828968533655E-2</v>
      </c>
      <c r="E1277" s="261">
        <v>3.2055362361630001E-2</v>
      </c>
      <c r="F1277" s="261">
        <v>4.1162081284705603E-3</v>
      </c>
      <c r="G1277" s="261">
        <v>2.2549247057985201E-3</v>
      </c>
      <c r="H1277" s="261">
        <v>7.3154647852107001E-3</v>
      </c>
      <c r="I1277" s="261">
        <v>1.3990200609607701E-2</v>
      </c>
      <c r="J1277" s="261">
        <v>5.8466819742718701E-4</v>
      </c>
      <c r="K1277" s="261">
        <v>4.8304407049283598E-4</v>
      </c>
      <c r="L1277" s="261">
        <v>2.0000005732018801E-3</v>
      </c>
      <c r="M1277" s="261">
        <v>2.0000005732018801E-3</v>
      </c>
      <c r="N1277" s="261">
        <v>1.5750004513964799E-2</v>
      </c>
      <c r="O1277" s="261">
        <v>1.5750004513964799E-2</v>
      </c>
      <c r="P1277" s="261">
        <v>6.1110429888814298E-4</v>
      </c>
    </row>
    <row r="1278" spans="1:16" x14ac:dyDescent="0.25">
      <c r="A1278" s="259">
        <v>2042</v>
      </c>
      <c r="B1278" s="259">
        <v>2040</v>
      </c>
      <c r="C1278" s="260" t="str">
        <f t="shared" si="19"/>
        <v>2042_2040</v>
      </c>
      <c r="D1278" s="261">
        <v>2.6276258349924277E-2</v>
      </c>
      <c r="E1278" s="261">
        <v>3.2055641014084743E-2</v>
      </c>
      <c r="F1278" s="261">
        <v>3.7535217848507002E-3</v>
      </c>
      <c r="G1278" s="261">
        <v>2.1906147231986199E-3</v>
      </c>
      <c r="H1278" s="261">
        <v>6.8221935500672902E-3</v>
      </c>
      <c r="I1278" s="261">
        <v>1.31273333897583E-2</v>
      </c>
      <c r="J1278" s="261">
        <v>5.4281396413949703E-4</v>
      </c>
      <c r="K1278" s="261">
        <v>4.8401171342123697E-4</v>
      </c>
      <c r="L1278" s="261">
        <v>2.0000005732018801E-3</v>
      </c>
      <c r="M1278" s="261">
        <v>2.0000005732018801E-3</v>
      </c>
      <c r="N1278" s="261">
        <v>1.5750004513964799E-2</v>
      </c>
      <c r="O1278" s="261">
        <v>1.5750004513964799E-2</v>
      </c>
      <c r="P1278" s="261">
        <v>5.67357602896593E-4</v>
      </c>
    </row>
    <row r="1279" spans="1:16" x14ac:dyDescent="0.25">
      <c r="A1279" s="259">
        <v>2042</v>
      </c>
      <c r="B1279" s="259">
        <v>2041</v>
      </c>
      <c r="C1279" s="260" t="str">
        <f t="shared" si="19"/>
        <v>2042_2041</v>
      </c>
      <c r="D1279" s="261">
        <v>2.6291669208149595E-2</v>
      </c>
      <c r="E1279" s="261">
        <v>3.2052827768564253E-2</v>
      </c>
      <c r="F1279" s="261">
        <v>3.3678912975120602E-3</v>
      </c>
      <c r="G1279" s="261">
        <v>2.1208846411628602E-3</v>
      </c>
      <c r="H1279" s="261">
        <v>6.3014649924276103E-3</v>
      </c>
      <c r="I1279" s="261">
        <v>1.22966123951591E-2</v>
      </c>
      <c r="J1279" s="261">
        <v>4.9880800407808097E-4</v>
      </c>
      <c r="K1279" s="261">
        <v>4.8476572269050001E-4</v>
      </c>
      <c r="L1279" s="261">
        <v>2.0000005732018801E-3</v>
      </c>
      <c r="M1279" s="261">
        <v>2.0000005732018801E-3</v>
      </c>
      <c r="N1279" s="261">
        <v>1.5750004513964799E-2</v>
      </c>
      <c r="O1279" s="261">
        <v>1.5750004513964799E-2</v>
      </c>
      <c r="P1279" s="261">
        <v>5.2136188859475596E-4</v>
      </c>
    </row>
    <row r="1280" spans="1:16" x14ac:dyDescent="0.25">
      <c r="A1280" s="259">
        <v>2042</v>
      </c>
      <c r="B1280" s="259">
        <v>2042</v>
      </c>
      <c r="C1280" s="260" t="str">
        <f t="shared" si="19"/>
        <v>2042_2042</v>
      </c>
      <c r="D1280" s="261">
        <v>2.6341596712578623E-2</v>
      </c>
      <c r="E1280" s="261">
        <v>3.2071417004991089E-2</v>
      </c>
      <c r="F1280" s="261">
        <v>2.9804658756640702E-3</v>
      </c>
      <c r="G1280" s="261">
        <v>2.05225347704255E-3</v>
      </c>
      <c r="H1280" s="261">
        <v>5.77450331588751E-3</v>
      </c>
      <c r="I1280" s="261">
        <v>1.1501334970994899E-2</v>
      </c>
      <c r="J1280" s="261">
        <v>4.5377530863542902E-4</v>
      </c>
      <c r="K1280" s="261">
        <v>4.87104846268501E-4</v>
      </c>
      <c r="L1280" s="261">
        <v>2.0000005732018801E-3</v>
      </c>
      <c r="M1280" s="261">
        <v>2.0000005732018801E-3</v>
      </c>
      <c r="N1280" s="261">
        <v>1.5750004513964799E-2</v>
      </c>
      <c r="O1280" s="261">
        <v>1.5750004513964799E-2</v>
      </c>
      <c r="P1280" s="261">
        <v>4.7429301449381298E-4</v>
      </c>
    </row>
    <row r="1281" spans="1:16" x14ac:dyDescent="0.25">
      <c r="A1281" s="259">
        <v>2043</v>
      </c>
      <c r="B1281" s="259">
        <v>1999</v>
      </c>
      <c r="C1281" s="260" t="str">
        <f t="shared" si="19"/>
        <v>2043_1999</v>
      </c>
      <c r="D1281" s="261">
        <v>4.6831135287256402E-2</v>
      </c>
      <c r="E1281" s="261">
        <v>5.96719054058404E-2</v>
      </c>
      <c r="F1281" s="261">
        <v>8.9876690900974596E-2</v>
      </c>
      <c r="G1281" s="261">
        <v>0.137594515527871</v>
      </c>
      <c r="H1281" s="261">
        <v>1.7023398581887901</v>
      </c>
      <c r="I1281" s="261">
        <v>0.84051544433555803</v>
      </c>
      <c r="J1281" s="261">
        <v>5.2644737940710402E-2</v>
      </c>
      <c r="K1281" s="261">
        <v>3.0491461982527098E-3</v>
      </c>
      <c r="L1281" s="261">
        <v>2.0000005732018801E-3</v>
      </c>
      <c r="M1281" s="261">
        <v>2.0000005732018801E-3</v>
      </c>
      <c r="N1281" s="261">
        <v>1.5750004513964799E-2</v>
      </c>
      <c r="O1281" s="261">
        <v>1.5750004513964799E-2</v>
      </c>
      <c r="P1281" s="261">
        <v>5.5025099382824502E-2</v>
      </c>
    </row>
    <row r="1282" spans="1:16" x14ac:dyDescent="0.25">
      <c r="A1282" s="259">
        <v>2043</v>
      </c>
      <c r="B1282" s="259">
        <v>2000</v>
      </c>
      <c r="C1282" s="260" t="str">
        <f t="shared" si="19"/>
        <v>2043_2000</v>
      </c>
      <c r="D1282" s="261">
        <v>4.6245333081992065E-2</v>
      </c>
      <c r="E1282" s="261">
        <v>6.6552399471834542E-2</v>
      </c>
      <c r="F1282" s="261">
        <v>8.8091468189624406E-2</v>
      </c>
      <c r="G1282" s="261">
        <v>0.11871157770235601</v>
      </c>
      <c r="H1282" s="261">
        <v>1.7125749528352101</v>
      </c>
      <c r="I1282" s="261">
        <v>0.66186734737795505</v>
      </c>
      <c r="J1282" s="261">
        <v>5.1599054339515199E-2</v>
      </c>
      <c r="K1282" s="261">
        <v>3.0579754542457401E-3</v>
      </c>
      <c r="L1282" s="261">
        <v>2.0000005732018801E-3</v>
      </c>
      <c r="M1282" s="261">
        <v>2.0000005732018801E-3</v>
      </c>
      <c r="N1282" s="261">
        <v>1.5750004513964799E-2</v>
      </c>
      <c r="O1282" s="261">
        <v>1.5750004513964799E-2</v>
      </c>
      <c r="P1282" s="261">
        <v>5.3932134609335602E-2</v>
      </c>
    </row>
    <row r="1283" spans="1:16" x14ac:dyDescent="0.25">
      <c r="A1283" s="259">
        <v>2043</v>
      </c>
      <c r="B1283" s="259">
        <v>2001</v>
      </c>
      <c r="C1283" s="260" t="str">
        <f t="shared" si="19"/>
        <v>2043_2001</v>
      </c>
      <c r="D1283" s="261">
        <v>4.6454862813792339E-2</v>
      </c>
      <c r="E1283" s="261">
        <v>6.6477169011061404E-2</v>
      </c>
      <c r="F1283" s="261">
        <v>8.8692980695285695E-2</v>
      </c>
      <c r="G1283" s="261">
        <v>9.9531277766409701E-2</v>
      </c>
      <c r="H1283" s="261">
        <v>1.71358759698316</v>
      </c>
      <c r="I1283" s="261">
        <v>0.48931825392454797</v>
      </c>
      <c r="J1283" s="261">
        <v>5.1951386717478398E-2</v>
      </c>
      <c r="K1283" s="261">
        <v>3.0630142814731501E-3</v>
      </c>
      <c r="L1283" s="261">
        <v>2.0000005732018801E-3</v>
      </c>
      <c r="M1283" s="261">
        <v>2.0000005732018801E-3</v>
      </c>
      <c r="N1283" s="261">
        <v>1.5750004513964799E-2</v>
      </c>
      <c r="O1283" s="261">
        <v>1.5750004513964799E-2</v>
      </c>
      <c r="P1283" s="261">
        <v>5.4300397893978399E-2</v>
      </c>
    </row>
    <row r="1284" spans="1:16" x14ac:dyDescent="0.25">
      <c r="A1284" s="259">
        <v>2043</v>
      </c>
      <c r="B1284" s="259">
        <v>2002</v>
      </c>
      <c r="C1284" s="260" t="str">
        <f t="shared" si="19"/>
        <v>2043_2002</v>
      </c>
      <c r="D1284" s="261">
        <v>4.6196859015517747E-2</v>
      </c>
      <c r="E1284" s="261">
        <v>6.6419363475887352E-2</v>
      </c>
      <c r="F1284" s="261">
        <v>8.7814450033234501E-2</v>
      </c>
      <c r="G1284" s="261">
        <v>9.6693192256407004E-2</v>
      </c>
      <c r="H1284" s="261">
        <v>1.7108919828299201</v>
      </c>
      <c r="I1284" s="261">
        <v>0.47676146837573202</v>
      </c>
      <c r="J1284" s="261">
        <v>5.1436792599549398E-2</v>
      </c>
      <c r="K1284" s="261">
        <v>3.0669480719191298E-3</v>
      </c>
      <c r="L1284" s="261">
        <v>2.0000005732018801E-3</v>
      </c>
      <c r="M1284" s="261">
        <v>2.0000005732018801E-3</v>
      </c>
      <c r="N1284" s="261">
        <v>1.5750004513964799E-2</v>
      </c>
      <c r="O1284" s="261">
        <v>1.5750004513964799E-2</v>
      </c>
      <c r="P1284" s="261">
        <v>5.3762536113514302E-2</v>
      </c>
    </row>
    <row r="1285" spans="1:16" x14ac:dyDescent="0.25">
      <c r="A1285" s="259">
        <v>2043</v>
      </c>
      <c r="B1285" s="259">
        <v>2003</v>
      </c>
      <c r="C1285" s="260" t="str">
        <f t="shared" si="19"/>
        <v>2043_2003</v>
      </c>
      <c r="D1285" s="261">
        <v>4.6440137839362988E-2</v>
      </c>
      <c r="E1285" s="261">
        <v>6.6405457914454152E-2</v>
      </c>
      <c r="F1285" s="261">
        <v>8.8553851531428002E-2</v>
      </c>
      <c r="G1285" s="261">
        <v>7.9105474137900603E-2</v>
      </c>
      <c r="H1285" s="261">
        <v>1.7114591459597099</v>
      </c>
      <c r="I1285" s="261">
        <v>0.40333787395885501</v>
      </c>
      <c r="J1285" s="261">
        <v>5.18698926360011E-2</v>
      </c>
      <c r="K1285" s="261">
        <v>3.0681905836655501E-3</v>
      </c>
      <c r="L1285" s="261">
        <v>2.0000005732018801E-3</v>
      </c>
      <c r="M1285" s="261">
        <v>2.0000005732018801E-3</v>
      </c>
      <c r="N1285" s="261">
        <v>1.5750004513964799E-2</v>
      </c>
      <c r="O1285" s="261">
        <v>1.5750004513964799E-2</v>
      </c>
      <c r="P1285" s="261">
        <v>5.4215219011761302E-2</v>
      </c>
    </row>
    <row r="1286" spans="1:16" x14ac:dyDescent="0.25">
      <c r="A1286" s="259">
        <v>2043</v>
      </c>
      <c r="B1286" s="259">
        <v>2004</v>
      </c>
      <c r="C1286" s="260" t="str">
        <f t="shared" si="19"/>
        <v>2043_2004</v>
      </c>
      <c r="D1286" s="261">
        <v>5.3324117606950661E-2</v>
      </c>
      <c r="E1286" s="261">
        <v>6.7398696711571962E-2</v>
      </c>
      <c r="F1286" s="261">
        <v>8.8537791780547798E-2</v>
      </c>
      <c r="G1286" s="261">
        <v>1.8554909886438101E-2</v>
      </c>
      <c r="H1286" s="261">
        <v>1.7135121675821501</v>
      </c>
      <c r="I1286" s="261">
        <v>9.3033030841773098E-2</v>
      </c>
      <c r="J1286" s="261">
        <v>5.1860485732297699E-2</v>
      </c>
      <c r="K1286" s="261">
        <v>2.0367637360409701E-4</v>
      </c>
      <c r="L1286" s="261">
        <v>2.0000005732018801E-3</v>
      </c>
      <c r="M1286" s="261">
        <v>2.0000005732018801E-3</v>
      </c>
      <c r="N1286" s="261">
        <v>1.5750004513964799E-2</v>
      </c>
      <c r="O1286" s="261">
        <v>1.5750004513964799E-2</v>
      </c>
      <c r="P1286" s="261">
        <v>5.4205386769614998E-2</v>
      </c>
    </row>
    <row r="1287" spans="1:16" x14ac:dyDescent="0.25">
      <c r="A1287" s="259">
        <v>2043</v>
      </c>
      <c r="B1287" s="259">
        <v>2005</v>
      </c>
      <c r="C1287" s="260" t="str">
        <f t="shared" si="19"/>
        <v>2043_2005</v>
      </c>
      <c r="D1287" s="261">
        <v>5.2147771601878175E-2</v>
      </c>
      <c r="E1287" s="261">
        <v>6.5754823122636794E-2</v>
      </c>
      <c r="F1287" s="261">
        <v>8.8742827759103804E-2</v>
      </c>
      <c r="G1287" s="261">
        <v>1.5915702172297701E-2</v>
      </c>
      <c r="H1287" s="261">
        <v>1.71050414232949</v>
      </c>
      <c r="I1287" s="261">
        <v>7.8137561392036398E-2</v>
      </c>
      <c r="J1287" s="261">
        <v>5.1980584339080899E-2</v>
      </c>
      <c r="K1287" s="261">
        <v>2.02564659045933E-4</v>
      </c>
      <c r="L1287" s="261">
        <v>2.0000005732018801E-3</v>
      </c>
      <c r="M1287" s="261">
        <v>2.0000005732018801E-3</v>
      </c>
      <c r="N1287" s="261">
        <v>1.5750004513964799E-2</v>
      </c>
      <c r="O1287" s="261">
        <v>1.5750004513964799E-2</v>
      </c>
      <c r="P1287" s="261">
        <v>5.4330915702467397E-2</v>
      </c>
    </row>
    <row r="1288" spans="1:16" x14ac:dyDescent="0.25">
      <c r="A1288" s="259">
        <v>2043</v>
      </c>
      <c r="B1288" s="259">
        <v>2006</v>
      </c>
      <c r="C1288" s="260" t="str">
        <f t="shared" si="19"/>
        <v>2043_2006</v>
      </c>
      <c r="D1288" s="261">
        <v>5.1029059628797876E-2</v>
      </c>
      <c r="E1288" s="261">
        <v>6.3319814151321971E-2</v>
      </c>
      <c r="F1288" s="261">
        <v>8.8403258530085599E-2</v>
      </c>
      <c r="G1288" s="261">
        <v>3.70694793446589E-3</v>
      </c>
      <c r="H1288" s="261">
        <v>1.7130289467303601</v>
      </c>
      <c r="I1288" s="261">
        <v>1.66496214481992E-2</v>
      </c>
      <c r="J1288" s="261">
        <v>5.1781683679797803E-2</v>
      </c>
      <c r="K1288" s="261">
        <v>2.0331323997398699E-4</v>
      </c>
      <c r="L1288" s="261">
        <v>2.0000005732018801E-3</v>
      </c>
      <c r="M1288" s="261">
        <v>2.0000005732018801E-3</v>
      </c>
      <c r="N1288" s="261">
        <v>1.5750004513964799E-2</v>
      </c>
      <c r="O1288" s="261">
        <v>1.5750004513964799E-2</v>
      </c>
      <c r="P1288" s="261">
        <v>5.41230216379801E-2</v>
      </c>
    </row>
    <row r="1289" spans="1:16" x14ac:dyDescent="0.25">
      <c r="A1289" s="259">
        <v>2043</v>
      </c>
      <c r="B1289" s="259">
        <v>2007</v>
      </c>
      <c r="C1289" s="260" t="str">
        <f t="shared" si="19"/>
        <v>2043_2007</v>
      </c>
      <c r="D1289" s="261">
        <v>5.0389804123021589E-2</v>
      </c>
      <c r="E1289" s="261">
        <v>6.3411506961069244E-2</v>
      </c>
      <c r="F1289" s="261">
        <v>1.8417776909923599E-2</v>
      </c>
      <c r="G1289" s="261">
        <v>7.7142635328906698E-3</v>
      </c>
      <c r="H1289" s="261">
        <v>3.6144563809727297E-2</v>
      </c>
      <c r="I1289" s="261">
        <v>3.3025961034587999E-2</v>
      </c>
      <c r="J1289" s="261">
        <v>6.13892633161656E-3</v>
      </c>
      <c r="K1289" s="261">
        <v>2.0265183415356001E-4</v>
      </c>
      <c r="L1289" s="261">
        <v>2.0000005732018801E-3</v>
      </c>
      <c r="M1289" s="261">
        <v>2.0000005732018801E-3</v>
      </c>
      <c r="N1289" s="261">
        <v>1.5750004513964799E-2</v>
      </c>
      <c r="O1289" s="261">
        <v>1.5750004513964799E-2</v>
      </c>
      <c r="P1289" s="261">
        <v>6.41650133925012E-3</v>
      </c>
    </row>
    <row r="1290" spans="1:16" x14ac:dyDescent="0.25">
      <c r="A1290" s="259">
        <v>2043</v>
      </c>
      <c r="B1290" s="259">
        <v>2008</v>
      </c>
      <c r="C1290" s="260" t="str">
        <f t="shared" si="19"/>
        <v>2043_2008</v>
      </c>
      <c r="D1290" s="261">
        <v>4.8886970831219137E-2</v>
      </c>
      <c r="E1290" s="261">
        <v>6.1551499493383573E-2</v>
      </c>
      <c r="F1290" s="261">
        <v>1.85691078159252E-2</v>
      </c>
      <c r="G1290" s="261">
        <v>7.8591770062358297E-3</v>
      </c>
      <c r="H1290" s="261">
        <v>3.62748962737032E-2</v>
      </c>
      <c r="I1290" s="261">
        <v>3.2523495048220302E-2</v>
      </c>
      <c r="J1290" s="261">
        <v>6.1528531355787104E-3</v>
      </c>
      <c r="K1290" s="261">
        <v>2.3112786162609499E-4</v>
      </c>
      <c r="L1290" s="261">
        <v>2.0000005732018801E-3</v>
      </c>
      <c r="M1290" s="261">
        <v>2.0000005732018801E-3</v>
      </c>
      <c r="N1290" s="261">
        <v>1.5750004513964799E-2</v>
      </c>
      <c r="O1290" s="261">
        <v>1.5750004513964799E-2</v>
      </c>
      <c r="P1290" s="261">
        <v>6.4310578514881599E-3</v>
      </c>
    </row>
    <row r="1291" spans="1:16" x14ac:dyDescent="0.25">
      <c r="A1291" s="259">
        <v>2043</v>
      </c>
      <c r="B1291" s="259">
        <v>2009</v>
      </c>
      <c r="C1291" s="260" t="str">
        <f t="shared" si="19"/>
        <v>2043_2009</v>
      </c>
      <c r="D1291" s="261">
        <v>4.6488064691026412E-2</v>
      </c>
      <c r="E1291" s="261">
        <v>5.8052421443895712E-2</v>
      </c>
      <c r="F1291" s="261">
        <v>1.9312620346438401E-2</v>
      </c>
      <c r="G1291" s="261">
        <v>8.1446257685763804E-3</v>
      </c>
      <c r="H1291" s="261">
        <v>3.6494921593773398E-2</v>
      </c>
      <c r="I1291" s="261">
        <v>3.1858142371718801E-2</v>
      </c>
      <c r="J1291" s="261">
        <v>6.2408314652148003E-3</v>
      </c>
      <c r="K1291" s="261">
        <v>2.5910431846050403E-4</v>
      </c>
      <c r="L1291" s="261">
        <v>2.0000005732018801E-3</v>
      </c>
      <c r="M1291" s="261">
        <v>2.0000005732018801E-3</v>
      </c>
      <c r="N1291" s="261">
        <v>1.5750004513964799E-2</v>
      </c>
      <c r="O1291" s="261">
        <v>1.5750004513964799E-2</v>
      </c>
      <c r="P1291" s="261">
        <v>6.5230141707923401E-3</v>
      </c>
    </row>
    <row r="1292" spans="1:16" x14ac:dyDescent="0.25">
      <c r="A1292" s="259">
        <v>2043</v>
      </c>
      <c r="B1292" s="259">
        <v>2010</v>
      </c>
      <c r="C1292" s="260" t="str">
        <f t="shared" si="19"/>
        <v>2043_2010</v>
      </c>
      <c r="D1292" s="261">
        <v>4.6021559091147017E-2</v>
      </c>
      <c r="E1292" s="261">
        <v>5.7387106095566374E-2</v>
      </c>
      <c r="F1292" s="261">
        <v>1.9237465082513901E-2</v>
      </c>
      <c r="G1292" s="261">
        <v>7.2860920883203902E-3</v>
      </c>
      <c r="H1292" s="261">
        <v>3.6473409492965701E-2</v>
      </c>
      <c r="I1292" s="261">
        <v>3.1761426000303801E-2</v>
      </c>
      <c r="J1292" s="261">
        <v>6.2456110947832801E-3</v>
      </c>
      <c r="K1292" s="261">
        <v>3.14603368572551E-4</v>
      </c>
      <c r="L1292" s="261">
        <v>2.0000005732018801E-3</v>
      </c>
      <c r="M1292" s="261">
        <v>2.0000005732018801E-3</v>
      </c>
      <c r="N1292" s="261">
        <v>1.5750004513964799E-2</v>
      </c>
      <c r="O1292" s="261">
        <v>1.5750004513964799E-2</v>
      </c>
      <c r="P1292" s="261">
        <v>6.52800991400061E-3</v>
      </c>
    </row>
    <row r="1293" spans="1:16" x14ac:dyDescent="0.25">
      <c r="A1293" s="259">
        <v>2043</v>
      </c>
      <c r="B1293" s="259">
        <v>2011</v>
      </c>
      <c r="C1293" s="260" t="str">
        <f t="shared" si="19"/>
        <v>2043_2011</v>
      </c>
      <c r="D1293" s="261">
        <v>4.4404766543275027E-2</v>
      </c>
      <c r="E1293" s="261">
        <v>5.5514153025635643E-2</v>
      </c>
      <c r="F1293" s="261">
        <v>1.8737641158100199E-2</v>
      </c>
      <c r="G1293" s="261">
        <v>7.38666802768842E-3</v>
      </c>
      <c r="H1293" s="261">
        <v>3.5994021152314599E-2</v>
      </c>
      <c r="I1293" s="261">
        <v>3.1769833880644797E-2</v>
      </c>
      <c r="J1293" s="261">
        <v>6.1926226453393697E-3</v>
      </c>
      <c r="K1293" s="261">
        <v>4.2667475042673799E-4</v>
      </c>
      <c r="L1293" s="261">
        <v>2.0000005732018801E-3</v>
      </c>
      <c r="M1293" s="261">
        <v>2.0000005732018801E-3</v>
      </c>
      <c r="N1293" s="261">
        <v>1.5750004513964799E-2</v>
      </c>
      <c r="O1293" s="261">
        <v>1.5750004513964799E-2</v>
      </c>
      <c r="P1293" s="261">
        <v>6.4726255620056097E-3</v>
      </c>
    </row>
    <row r="1294" spans="1:16" x14ac:dyDescent="0.25">
      <c r="A1294" s="259">
        <v>2043</v>
      </c>
      <c r="B1294" s="259">
        <v>2012</v>
      </c>
      <c r="C1294" s="260" t="str">
        <f t="shared" si="19"/>
        <v>2043_2012</v>
      </c>
      <c r="D1294" s="261">
        <v>4.3113042275182173E-2</v>
      </c>
      <c r="E1294" s="261">
        <v>5.4082192966506383E-2</v>
      </c>
      <c r="F1294" s="261">
        <v>1.84498307387812E-2</v>
      </c>
      <c r="G1294" s="261">
        <v>6.9184300116396698E-3</v>
      </c>
      <c r="H1294" s="261">
        <v>3.55348248408918E-2</v>
      </c>
      <c r="I1294" s="261">
        <v>3.2125426901010903E-2</v>
      </c>
      <c r="J1294" s="261">
        <v>6.1225111190294397E-3</v>
      </c>
      <c r="K1294" s="261">
        <v>6.2282379914415699E-4</v>
      </c>
      <c r="L1294" s="261">
        <v>2.0000005732018801E-3</v>
      </c>
      <c r="M1294" s="261">
        <v>2.0000005732018801E-3</v>
      </c>
      <c r="N1294" s="261">
        <v>1.5750004513964799E-2</v>
      </c>
      <c r="O1294" s="261">
        <v>1.5750004513964799E-2</v>
      </c>
      <c r="P1294" s="261">
        <v>6.3993439035912401E-3</v>
      </c>
    </row>
    <row r="1295" spans="1:16" x14ac:dyDescent="0.25">
      <c r="A1295" s="259">
        <v>2043</v>
      </c>
      <c r="B1295" s="259">
        <v>2013</v>
      </c>
      <c r="C1295" s="260" t="str">
        <f t="shared" si="19"/>
        <v>2043_2013</v>
      </c>
      <c r="D1295" s="261">
        <v>4.1968273027474592E-2</v>
      </c>
      <c r="E1295" s="261">
        <v>5.2258703418752772E-2</v>
      </c>
      <c r="F1295" s="261">
        <v>1.8956746513310599E-2</v>
      </c>
      <c r="G1295" s="261">
        <v>7.9076386101414806E-3</v>
      </c>
      <c r="H1295" s="261">
        <v>3.6239525315421198E-2</v>
      </c>
      <c r="I1295" s="261">
        <v>3.0713083085606101E-2</v>
      </c>
      <c r="J1295" s="261">
        <v>6.2239038417989398E-3</v>
      </c>
      <c r="K1295" s="261">
        <v>9.3019534145349198E-4</v>
      </c>
      <c r="L1295" s="261">
        <v>2.0000005732018801E-3</v>
      </c>
      <c r="M1295" s="261">
        <v>2.0000005732018801E-3</v>
      </c>
      <c r="N1295" s="261">
        <v>1.5750004513964799E-2</v>
      </c>
      <c r="O1295" s="261">
        <v>1.5750004513964799E-2</v>
      </c>
      <c r="P1295" s="261">
        <v>6.5053211553608202E-3</v>
      </c>
    </row>
    <row r="1296" spans="1:16" x14ac:dyDescent="0.25">
      <c r="A1296" s="259">
        <v>2043</v>
      </c>
      <c r="B1296" s="259">
        <v>2014</v>
      </c>
      <c r="C1296" s="260" t="str">
        <f t="shared" si="19"/>
        <v>2043_2014</v>
      </c>
      <c r="D1296" s="261">
        <v>4.1566403634288818E-2</v>
      </c>
      <c r="E1296" s="261">
        <v>5.1885100137730705E-2</v>
      </c>
      <c r="F1296" s="261">
        <v>1.8734112752854699E-2</v>
      </c>
      <c r="G1296" s="261">
        <v>8.0478370150908699E-3</v>
      </c>
      <c r="H1296" s="261">
        <v>3.5903874483822297E-2</v>
      </c>
      <c r="I1296" s="261">
        <v>3.0425611394890799E-2</v>
      </c>
      <c r="J1296" s="261">
        <v>6.1735919012119497E-3</v>
      </c>
      <c r="K1296" s="261">
        <v>1.2971663452794101E-3</v>
      </c>
      <c r="L1296" s="261">
        <v>2.0000005732018801E-3</v>
      </c>
      <c r="M1296" s="261">
        <v>2.0000005732018801E-3</v>
      </c>
      <c r="N1296" s="261">
        <v>1.5750004513964799E-2</v>
      </c>
      <c r="O1296" s="261">
        <v>1.5750004513964799E-2</v>
      </c>
      <c r="P1296" s="261">
        <v>6.4527343320764296E-3</v>
      </c>
    </row>
    <row r="1297" spans="1:16" x14ac:dyDescent="0.25">
      <c r="A1297" s="259">
        <v>2043</v>
      </c>
      <c r="B1297" s="259">
        <v>2015</v>
      </c>
      <c r="C1297" s="260" t="str">
        <f t="shared" si="19"/>
        <v>2043_2015</v>
      </c>
      <c r="D1297" s="261">
        <v>4.0392060166902673E-2</v>
      </c>
      <c r="E1297" s="261">
        <v>5.0651269498084239E-2</v>
      </c>
      <c r="F1297" s="261">
        <v>1.83532789449188E-2</v>
      </c>
      <c r="G1297" s="261">
        <v>8.0571225815089693E-3</v>
      </c>
      <c r="H1297" s="261">
        <v>3.5454127605906598E-2</v>
      </c>
      <c r="I1297" s="261">
        <v>2.9698043506935799E-2</v>
      </c>
      <c r="J1297" s="261">
        <v>6.1151955227124397E-3</v>
      </c>
      <c r="K1297" s="261">
        <v>1.6384824155282599E-3</v>
      </c>
      <c r="L1297" s="261">
        <v>2.0000005732018801E-3</v>
      </c>
      <c r="M1297" s="261">
        <v>2.0000005732018801E-3</v>
      </c>
      <c r="N1297" s="261">
        <v>1.5750004513964799E-2</v>
      </c>
      <c r="O1297" s="261">
        <v>1.5750004513964799E-2</v>
      </c>
      <c r="P1297" s="261">
        <v>6.3916975284712598E-3</v>
      </c>
    </row>
    <row r="1298" spans="1:16" x14ac:dyDescent="0.25">
      <c r="A1298" s="259">
        <v>2043</v>
      </c>
      <c r="B1298" s="259">
        <v>2016</v>
      </c>
      <c r="C1298" s="260" t="str">
        <f t="shared" si="19"/>
        <v>2043_2016</v>
      </c>
      <c r="D1298" s="261">
        <v>3.8812192023968718E-2</v>
      </c>
      <c r="E1298" s="261">
        <v>4.8649557695044011E-2</v>
      </c>
      <c r="F1298" s="261">
        <v>1.8451963350739502E-2</v>
      </c>
      <c r="G1298" s="261">
        <v>7.8632051500540194E-3</v>
      </c>
      <c r="H1298" s="261">
        <v>3.5553064727986299E-2</v>
      </c>
      <c r="I1298" s="261">
        <v>2.88161881296948E-2</v>
      </c>
      <c r="J1298" s="261">
        <v>6.1270432986775501E-3</v>
      </c>
      <c r="K1298" s="261">
        <v>1.90726436216178E-3</v>
      </c>
      <c r="L1298" s="261">
        <v>2.0000005732018801E-3</v>
      </c>
      <c r="M1298" s="261">
        <v>2.0000005732018801E-3</v>
      </c>
      <c r="N1298" s="261">
        <v>1.5750004513964799E-2</v>
      </c>
      <c r="O1298" s="261">
        <v>1.5750004513964799E-2</v>
      </c>
      <c r="P1298" s="261">
        <v>6.4040810082917898E-3</v>
      </c>
    </row>
    <row r="1299" spans="1:16" x14ac:dyDescent="0.25">
      <c r="A1299" s="259">
        <v>2043</v>
      </c>
      <c r="B1299" s="259">
        <v>2017</v>
      </c>
      <c r="C1299" s="260" t="str">
        <f t="shared" si="19"/>
        <v>2043_2017</v>
      </c>
      <c r="D1299" s="261">
        <v>3.7635881539622273E-2</v>
      </c>
      <c r="E1299" s="261">
        <v>4.665986430239609E-2</v>
      </c>
      <c r="F1299" s="261">
        <v>1.9567057090580899E-2</v>
      </c>
      <c r="G1299" s="261">
        <v>7.9330955222714997E-3</v>
      </c>
      <c r="H1299" s="261">
        <v>3.6845926678445801E-2</v>
      </c>
      <c r="I1299" s="261">
        <v>2.8816124776445001E-2</v>
      </c>
      <c r="J1299" s="261">
        <v>6.2924784230096297E-3</v>
      </c>
      <c r="K1299" s="261">
        <v>2.06968643703332E-3</v>
      </c>
      <c r="L1299" s="261">
        <v>2.0000005732018801E-3</v>
      </c>
      <c r="M1299" s="261">
        <v>2.0000005732018701E-3</v>
      </c>
      <c r="N1299" s="261">
        <v>1.5750004513964799E-2</v>
      </c>
      <c r="O1299" s="261">
        <v>1.5750004513964799E-2</v>
      </c>
      <c r="P1299" s="261">
        <v>6.5769963748386704E-3</v>
      </c>
    </row>
    <row r="1300" spans="1:16" x14ac:dyDescent="0.25">
      <c r="A1300" s="259">
        <v>2043</v>
      </c>
      <c r="B1300" s="259">
        <v>2018</v>
      </c>
      <c r="C1300" s="260" t="str">
        <f t="shared" si="19"/>
        <v>2043_2018</v>
      </c>
      <c r="D1300" s="261">
        <v>3.5987436359478001E-2</v>
      </c>
      <c r="E1300" s="261">
        <v>4.460310778813463E-2</v>
      </c>
      <c r="F1300" s="261">
        <v>1.9528083223213401E-2</v>
      </c>
      <c r="G1300" s="261">
        <v>7.6051104162982996E-3</v>
      </c>
      <c r="H1300" s="261">
        <v>3.68103088300872E-2</v>
      </c>
      <c r="I1300" s="261">
        <v>2.78294739460207E-2</v>
      </c>
      <c r="J1300" s="261">
        <v>6.2887692144909298E-3</v>
      </c>
      <c r="K1300" s="261">
        <v>2.1539097085460702E-3</v>
      </c>
      <c r="L1300" s="261">
        <v>2.0000005732018801E-3</v>
      </c>
      <c r="M1300" s="261">
        <v>2.0000005732018801E-3</v>
      </c>
      <c r="N1300" s="261">
        <v>1.5750004513964799E-2</v>
      </c>
      <c r="O1300" s="261">
        <v>1.5750004513964799E-2</v>
      </c>
      <c r="P1300" s="261">
        <v>6.5731194523701202E-3</v>
      </c>
    </row>
    <row r="1301" spans="1:16" x14ac:dyDescent="0.25">
      <c r="A1301" s="259">
        <v>2043</v>
      </c>
      <c r="B1301" s="259">
        <v>2019</v>
      </c>
      <c r="C1301" s="260" t="str">
        <f t="shared" si="19"/>
        <v>2043_2019</v>
      </c>
      <c r="D1301" s="261">
        <v>3.433686988160755E-2</v>
      </c>
      <c r="E1301" s="261">
        <v>4.25440991375058E-2</v>
      </c>
      <c r="F1301" s="261">
        <v>1.9468529966796998E-2</v>
      </c>
      <c r="G1301" s="261">
        <v>6.8297877261819301E-3</v>
      </c>
      <c r="H1301" s="261">
        <v>3.6752131223705603E-2</v>
      </c>
      <c r="I1301" s="261">
        <v>2.5399429791809199E-2</v>
      </c>
      <c r="J1301" s="261">
        <v>6.2784287716708704E-3</v>
      </c>
      <c r="K1301" s="261">
        <v>2.0322049627858598E-3</v>
      </c>
      <c r="L1301" s="261">
        <v>2.0000005732018801E-3</v>
      </c>
      <c r="M1301" s="261">
        <v>2.0000005732018801E-3</v>
      </c>
      <c r="N1301" s="261">
        <v>1.5750004513964799E-2</v>
      </c>
      <c r="O1301" s="261">
        <v>1.5750004513964799E-2</v>
      </c>
      <c r="P1301" s="261">
        <v>6.5623114606107704E-3</v>
      </c>
    </row>
    <row r="1302" spans="1:16" x14ac:dyDescent="0.25">
      <c r="A1302" s="259">
        <v>2043</v>
      </c>
      <c r="B1302" s="259">
        <v>2020</v>
      </c>
      <c r="C1302" s="260" t="str">
        <f t="shared" ref="C1302:C1365" si="20">CONCATENATE(A1302,"_",B1302)</f>
        <v>2043_2020</v>
      </c>
      <c r="D1302" s="261">
        <v>3.2688830992785828E-2</v>
      </c>
      <c r="E1302" s="261">
        <v>4.0487879198992674E-2</v>
      </c>
      <c r="F1302" s="261">
        <v>1.93765261706711E-2</v>
      </c>
      <c r="G1302" s="261">
        <v>5.88169689848877E-3</v>
      </c>
      <c r="H1302" s="261">
        <v>3.6659897416618299E-2</v>
      </c>
      <c r="I1302" s="261">
        <v>2.35728796620065E-2</v>
      </c>
      <c r="J1302" s="261">
        <v>6.2563869812754603E-3</v>
      </c>
      <c r="K1302" s="261">
        <v>1.4563432739113299E-3</v>
      </c>
      <c r="L1302" s="261">
        <v>2.0000005732018801E-3</v>
      </c>
      <c r="M1302" s="261">
        <v>2.0000005732018801E-3</v>
      </c>
      <c r="N1302" s="261">
        <v>1.5750004513964799E-2</v>
      </c>
      <c r="O1302" s="261">
        <v>1.5750004513964799E-2</v>
      </c>
      <c r="P1302" s="261">
        <v>6.5392730382626803E-3</v>
      </c>
    </row>
    <row r="1303" spans="1:16" x14ac:dyDescent="0.25">
      <c r="A1303" s="259">
        <v>2043</v>
      </c>
      <c r="B1303" s="259">
        <v>2021</v>
      </c>
      <c r="C1303" s="260" t="str">
        <f t="shared" si="20"/>
        <v>2043_2021</v>
      </c>
      <c r="D1303" s="261">
        <v>3.104310515879688E-2</v>
      </c>
      <c r="E1303" s="261">
        <v>3.8432651500304511E-2</v>
      </c>
      <c r="F1303" s="261">
        <v>8.1963535353611304E-3</v>
      </c>
      <c r="G1303" s="261">
        <v>5.1766919951372796E-3</v>
      </c>
      <c r="H1303" s="261">
        <v>1.27359357926919E-2</v>
      </c>
      <c r="I1303" s="261">
        <v>2.29373088555134E-2</v>
      </c>
      <c r="J1303" s="261">
        <v>1.0373084398267701E-3</v>
      </c>
      <c r="K1303" s="261">
        <v>9.0389844612206495E-4</v>
      </c>
      <c r="L1303" s="261">
        <v>2.0000005732018801E-3</v>
      </c>
      <c r="M1303" s="261">
        <v>2.0000005732018801E-3</v>
      </c>
      <c r="N1303" s="261">
        <v>1.5750004513964799E-2</v>
      </c>
      <c r="O1303" s="261">
        <v>1.5750004513964799E-2</v>
      </c>
      <c r="P1303" s="261">
        <v>1.0842109244877101E-3</v>
      </c>
    </row>
    <row r="1304" spans="1:16" x14ac:dyDescent="0.25">
      <c r="A1304" s="259">
        <v>2043</v>
      </c>
      <c r="B1304" s="259">
        <v>2022</v>
      </c>
      <c r="C1304" s="260" t="str">
        <f t="shared" si="20"/>
        <v>2043_2022</v>
      </c>
      <c r="D1304" s="261">
        <v>2.9841669763965791E-2</v>
      </c>
      <c r="E1304" s="261">
        <v>3.6923837906029496E-2</v>
      </c>
      <c r="F1304" s="261">
        <v>8.1187713143428698E-3</v>
      </c>
      <c r="G1304" s="261">
        <v>4.3521885329212504E-3</v>
      </c>
      <c r="H1304" s="261">
        <v>1.26425872677984E-2</v>
      </c>
      <c r="I1304" s="261">
        <v>2.2184572281294401E-2</v>
      </c>
      <c r="J1304" s="261">
        <v>1.02994626446582E-3</v>
      </c>
      <c r="K1304" s="261">
        <v>9.0302291648261296E-4</v>
      </c>
      <c r="L1304" s="261">
        <v>2.0000005732018801E-3</v>
      </c>
      <c r="M1304" s="261">
        <v>2.0000005732018801E-3</v>
      </c>
      <c r="N1304" s="261">
        <v>1.5750004513964799E-2</v>
      </c>
      <c r="O1304" s="261">
        <v>1.5750004513964799E-2</v>
      </c>
      <c r="P1304" s="261">
        <v>1.0765158642261101E-3</v>
      </c>
    </row>
    <row r="1305" spans="1:16" x14ac:dyDescent="0.25">
      <c r="A1305" s="259">
        <v>2043</v>
      </c>
      <c r="B1305" s="259">
        <v>2023</v>
      </c>
      <c r="C1305" s="260" t="str">
        <f t="shared" si="20"/>
        <v>2043_2023</v>
      </c>
      <c r="D1305" s="261">
        <v>2.8640973294791029E-2</v>
      </c>
      <c r="E1305" s="261">
        <v>3.5413827003843761E-2</v>
      </c>
      <c r="F1305" s="261">
        <v>8.0255090257024195E-3</v>
      </c>
      <c r="G1305" s="261">
        <v>3.73117277169861E-3</v>
      </c>
      <c r="H1305" s="261">
        <v>1.2527841001185199E-2</v>
      </c>
      <c r="I1305" s="261">
        <v>2.2902460796347401E-2</v>
      </c>
      <c r="J1305" s="261">
        <v>1.02076872036709E-3</v>
      </c>
      <c r="K1305" s="261">
        <v>9.0220115456087499E-4</v>
      </c>
      <c r="L1305" s="261">
        <v>2.0000005732018801E-3</v>
      </c>
      <c r="M1305" s="261">
        <v>2.0000005732018801E-3</v>
      </c>
      <c r="N1305" s="261">
        <v>1.5750004513964799E-2</v>
      </c>
      <c r="O1305" s="261">
        <v>1.5750004513964799E-2</v>
      </c>
      <c r="P1305" s="261">
        <v>1.0669233523079801E-3</v>
      </c>
    </row>
    <row r="1306" spans="1:16" x14ac:dyDescent="0.25">
      <c r="A1306" s="259">
        <v>2043</v>
      </c>
      <c r="B1306" s="259">
        <v>2024</v>
      </c>
      <c r="C1306" s="260" t="str">
        <f t="shared" si="20"/>
        <v>2043_2024</v>
      </c>
      <c r="D1306" s="261">
        <v>2.7440936366222829E-2</v>
      </c>
      <c r="E1306" s="261">
        <v>3.3903825800188289E-2</v>
      </c>
      <c r="F1306" s="261">
        <v>7.9166013273761007E-3</v>
      </c>
      <c r="G1306" s="261">
        <v>3.1848549899981698E-3</v>
      </c>
      <c r="H1306" s="261">
        <v>1.2391112089910301E-2</v>
      </c>
      <c r="I1306" s="261">
        <v>2.45322646933946E-2</v>
      </c>
      <c r="J1306" s="261">
        <v>1.0097069018899E-3</v>
      </c>
      <c r="K1306" s="261">
        <v>9.01400413547682E-4</v>
      </c>
      <c r="L1306" s="261">
        <v>2.0000005732018801E-3</v>
      </c>
      <c r="M1306" s="261">
        <v>2.0000005732018801E-3</v>
      </c>
      <c r="N1306" s="261">
        <v>1.5750004513964799E-2</v>
      </c>
      <c r="O1306" s="261">
        <v>1.5750004513964799E-2</v>
      </c>
      <c r="P1306" s="261">
        <v>1.05536136748534E-3</v>
      </c>
    </row>
    <row r="1307" spans="1:16" x14ac:dyDescent="0.25">
      <c r="A1307" s="259">
        <v>2043</v>
      </c>
      <c r="B1307" s="259">
        <v>2025</v>
      </c>
      <c r="C1307" s="260" t="str">
        <f t="shared" si="20"/>
        <v>2043_2025</v>
      </c>
      <c r="D1307" s="261">
        <v>2.6244163073371341E-2</v>
      </c>
      <c r="E1307" s="261">
        <v>3.2395935500191236E-2</v>
      </c>
      <c r="F1307" s="261">
        <v>7.7959185928614004E-3</v>
      </c>
      <c r="G1307" s="261">
        <v>2.8722959525129799E-3</v>
      </c>
      <c r="H1307" s="261">
        <v>1.22359150387689E-2</v>
      </c>
      <c r="I1307" s="261">
        <v>2.7231106160956298E-2</v>
      </c>
      <c r="J1307" s="261">
        <v>9.9697357942842794E-4</v>
      </c>
      <c r="K1307" s="261">
        <v>9.0087003196828903E-4</v>
      </c>
      <c r="L1307" s="261">
        <v>2.0000005732018801E-3</v>
      </c>
      <c r="M1307" s="261">
        <v>2.0000005732018801E-3</v>
      </c>
      <c r="N1307" s="261">
        <v>1.5750004513964799E-2</v>
      </c>
      <c r="O1307" s="261">
        <v>1.5750004513964799E-2</v>
      </c>
      <c r="P1307" s="261">
        <v>1.04205230068544E-3</v>
      </c>
    </row>
    <row r="1308" spans="1:16" x14ac:dyDescent="0.25">
      <c r="A1308" s="259">
        <v>2043</v>
      </c>
      <c r="B1308" s="259">
        <v>2026</v>
      </c>
      <c r="C1308" s="260" t="str">
        <f t="shared" si="20"/>
        <v>2043_2026</v>
      </c>
      <c r="D1308" s="261">
        <v>2.6241899761513192E-2</v>
      </c>
      <c r="E1308" s="261">
        <v>3.2368584984895768E-2</v>
      </c>
      <c r="F1308" s="261">
        <v>7.6613668627720398E-3</v>
      </c>
      <c r="G1308" s="261">
        <v>2.8512424134191599E-3</v>
      </c>
      <c r="H1308" s="261">
        <v>1.20603550148074E-2</v>
      </c>
      <c r="I1308" s="261">
        <v>2.6575097931510399E-2</v>
      </c>
      <c r="J1308" s="261">
        <v>9.8245659858544991E-4</v>
      </c>
      <c r="K1308" s="261">
        <v>7.6870627429957597E-4</v>
      </c>
      <c r="L1308" s="261">
        <v>2.0000005732018801E-3</v>
      </c>
      <c r="M1308" s="261">
        <v>2.0000005732018801E-3</v>
      </c>
      <c r="N1308" s="261">
        <v>1.5750004513964799E-2</v>
      </c>
      <c r="O1308" s="261">
        <v>1.5750004513964799E-2</v>
      </c>
      <c r="P1308" s="261">
        <v>1.0268789263868901E-3</v>
      </c>
    </row>
    <row r="1309" spans="1:16" x14ac:dyDescent="0.25">
      <c r="A1309" s="259">
        <v>2043</v>
      </c>
      <c r="B1309" s="259">
        <v>2027</v>
      </c>
      <c r="C1309" s="260" t="str">
        <f t="shared" si="20"/>
        <v>2043_2027</v>
      </c>
      <c r="D1309" s="261">
        <v>2.6237997170263767E-2</v>
      </c>
      <c r="E1309" s="261">
        <v>3.2339361559490409E-2</v>
      </c>
      <c r="F1309" s="261">
        <v>7.5074293910907799E-3</v>
      </c>
      <c r="G1309" s="261">
        <v>2.8269164918771502E-3</v>
      </c>
      <c r="H1309" s="261">
        <v>1.1860346973836601E-2</v>
      </c>
      <c r="I1309" s="261">
        <v>2.5853575603766301E-2</v>
      </c>
      <c r="J1309" s="261">
        <v>9.6595550829322501E-4</v>
      </c>
      <c r="K1309" s="261">
        <v>6.1459393309179597E-4</v>
      </c>
      <c r="L1309" s="261">
        <v>2.0000005732018801E-3</v>
      </c>
      <c r="M1309" s="261">
        <v>2.0000005732018801E-3</v>
      </c>
      <c r="N1309" s="261">
        <v>1.5750004513964799E-2</v>
      </c>
      <c r="O1309" s="261">
        <v>1.5750004513964799E-2</v>
      </c>
      <c r="P1309" s="261">
        <v>1.00963173001416E-3</v>
      </c>
    </row>
    <row r="1310" spans="1:16" x14ac:dyDescent="0.25">
      <c r="A1310" s="259">
        <v>2043</v>
      </c>
      <c r="B1310" s="259">
        <v>2028</v>
      </c>
      <c r="C1310" s="260" t="str">
        <f t="shared" si="20"/>
        <v>2043_2028</v>
      </c>
      <c r="D1310" s="261">
        <v>2.6235582920150075E-2</v>
      </c>
      <c r="E1310" s="261">
        <v>3.2310811027607099E-2</v>
      </c>
      <c r="F1310" s="261">
        <v>7.3392675223681999E-3</v>
      </c>
      <c r="G1310" s="261">
        <v>2.8001991067980198E-3</v>
      </c>
      <c r="H1310" s="261">
        <v>1.1639692865425801E-2</v>
      </c>
      <c r="I1310" s="261">
        <v>2.5074098140640901E-2</v>
      </c>
      <c r="J1310" s="261">
        <v>9.4765709172649399E-4</v>
      </c>
      <c r="K1310" s="261">
        <v>4.8267308090963899E-4</v>
      </c>
      <c r="L1310" s="261">
        <v>2.0000005732018801E-3</v>
      </c>
      <c r="M1310" s="261">
        <v>2.0000005732018801E-3</v>
      </c>
      <c r="N1310" s="261">
        <v>1.5750004513964799E-2</v>
      </c>
      <c r="O1310" s="261">
        <v>1.5750004513964799E-2</v>
      </c>
      <c r="P1310" s="261">
        <v>9.9050594024830199E-4</v>
      </c>
    </row>
    <row r="1311" spans="1:16" x14ac:dyDescent="0.25">
      <c r="A1311" s="259">
        <v>2043</v>
      </c>
      <c r="B1311" s="259">
        <v>2029</v>
      </c>
      <c r="C1311" s="260" t="str">
        <f t="shared" si="20"/>
        <v>2043_2029</v>
      </c>
      <c r="D1311" s="261">
        <v>2.6234006887737915E-2</v>
      </c>
      <c r="E1311" s="261">
        <v>3.2282682885475408E-2</v>
      </c>
      <c r="F1311" s="261">
        <v>7.1568112289211996E-3</v>
      </c>
      <c r="G1311" s="261">
        <v>2.7709534046800799E-3</v>
      </c>
      <c r="H1311" s="261">
        <v>1.13984212822116E-2</v>
      </c>
      <c r="I1311" s="261">
        <v>2.42443482757079E-2</v>
      </c>
      <c r="J1311" s="261">
        <v>9.2756597414232105E-4</v>
      </c>
      <c r="K1311" s="261">
        <v>4.8251227202354398E-4</v>
      </c>
      <c r="L1311" s="261">
        <v>2.0000005732018801E-3</v>
      </c>
      <c r="M1311" s="261">
        <v>2.0000005732018801E-3</v>
      </c>
      <c r="N1311" s="261">
        <v>1.5750004513964799E-2</v>
      </c>
      <c r="O1311" s="261">
        <v>1.5750004513964799E-2</v>
      </c>
      <c r="P1311" s="261">
        <v>9.6950639147998599E-4</v>
      </c>
    </row>
    <row r="1312" spans="1:16" x14ac:dyDescent="0.25">
      <c r="A1312" s="259">
        <v>2043</v>
      </c>
      <c r="B1312" s="259">
        <v>2030</v>
      </c>
      <c r="C1312" s="260" t="str">
        <f t="shared" si="20"/>
        <v>2043_2030</v>
      </c>
      <c r="D1312" s="261">
        <v>2.6233063603278362E-2</v>
      </c>
      <c r="E1312" s="261">
        <v>3.2254943228328475E-2</v>
      </c>
      <c r="F1312" s="261">
        <v>6.9584337756592902E-3</v>
      </c>
      <c r="G1312" s="261">
        <v>2.73892283931133E-3</v>
      </c>
      <c r="H1312" s="261">
        <v>1.11353500004718E-2</v>
      </c>
      <c r="I1312" s="261">
        <v>2.3371887759759801E-2</v>
      </c>
      <c r="J1312" s="261">
        <v>9.0562249934312297E-4</v>
      </c>
      <c r="K1312" s="261">
        <v>4.82375128955459E-4</v>
      </c>
      <c r="L1312" s="261">
        <v>2.0000005732018801E-3</v>
      </c>
      <c r="M1312" s="261">
        <v>2.0000005732018801E-3</v>
      </c>
      <c r="N1312" s="261">
        <v>1.5750004513964799E-2</v>
      </c>
      <c r="O1312" s="261">
        <v>1.5750004513964799E-2</v>
      </c>
      <c r="P1312" s="261">
        <v>9.4657073012309597E-4</v>
      </c>
    </row>
    <row r="1313" spans="1:16" x14ac:dyDescent="0.25">
      <c r="A1313" s="259">
        <v>2043</v>
      </c>
      <c r="B1313" s="259">
        <v>2031</v>
      </c>
      <c r="C1313" s="260" t="str">
        <f t="shared" si="20"/>
        <v>2043_2031</v>
      </c>
      <c r="D1313" s="261">
        <v>2.6231971931907887E-2</v>
      </c>
      <c r="E1313" s="261">
        <v>3.222715305913898E-2</v>
      </c>
      <c r="F1313" s="261">
        <v>6.7436099231390403E-3</v>
      </c>
      <c r="G1313" s="261">
        <v>2.7038788851791698E-3</v>
      </c>
      <c r="H1313" s="261">
        <v>1.08498966931677E-2</v>
      </c>
      <c r="I1313" s="261">
        <v>2.24649045248814E-2</v>
      </c>
      <c r="J1313" s="261">
        <v>8.8179037246902397E-4</v>
      </c>
      <c r="K1313" s="261">
        <v>4.8223338558279799E-4</v>
      </c>
      <c r="L1313" s="261">
        <v>2.0000005732018801E-3</v>
      </c>
      <c r="M1313" s="261">
        <v>2.0000005732018801E-3</v>
      </c>
      <c r="N1313" s="261">
        <v>1.5750004513964799E-2</v>
      </c>
      <c r="O1313" s="261">
        <v>1.5750004513964799E-2</v>
      </c>
      <c r="P1313" s="261">
        <v>9.2166102022524698E-4</v>
      </c>
    </row>
    <row r="1314" spans="1:16" x14ac:dyDescent="0.25">
      <c r="A1314" s="259">
        <v>2043</v>
      </c>
      <c r="B1314" s="259">
        <v>2032</v>
      </c>
      <c r="C1314" s="260" t="str">
        <f t="shared" si="20"/>
        <v>2043_2032</v>
      </c>
      <c r="D1314" s="261">
        <v>2.623156512675703E-2</v>
      </c>
      <c r="E1314" s="261">
        <v>3.220002494695378E-2</v>
      </c>
      <c r="F1314" s="261">
        <v>6.51353216160742E-3</v>
      </c>
      <c r="G1314" s="261">
        <v>2.6660260711405198E-3</v>
      </c>
      <c r="H1314" s="261">
        <v>1.0543093956873299E-2</v>
      </c>
      <c r="I1314" s="261">
        <v>2.15309223358944E-2</v>
      </c>
      <c r="J1314" s="261">
        <v>8.5613147540313395E-4</v>
      </c>
      <c r="K1314" s="261">
        <v>4.8213193019641898E-4</v>
      </c>
      <c r="L1314" s="261">
        <v>2.0000005732018801E-3</v>
      </c>
      <c r="M1314" s="261">
        <v>2.0000005732018801E-3</v>
      </c>
      <c r="N1314" s="261">
        <v>1.5750004513964799E-2</v>
      </c>
      <c r="O1314" s="261">
        <v>1.5750004513964799E-2</v>
      </c>
      <c r="P1314" s="261">
        <v>8.9484194169370604E-4</v>
      </c>
    </row>
    <row r="1315" spans="1:16" x14ac:dyDescent="0.25">
      <c r="A1315" s="259">
        <v>2043</v>
      </c>
      <c r="B1315" s="259">
        <v>2033</v>
      </c>
      <c r="C1315" s="260" t="str">
        <f t="shared" si="20"/>
        <v>2043_2033</v>
      </c>
      <c r="D1315" s="261">
        <v>2.623126341456462E-2</v>
      </c>
      <c r="E1315" s="261">
        <v>3.2173543760759218E-2</v>
      </c>
      <c r="F1315" s="261">
        <v>6.2678330079728997E-3</v>
      </c>
      <c r="G1315" s="261">
        <v>2.6251958169193502E-3</v>
      </c>
      <c r="H1315" s="261">
        <v>1.0214455653084001E-2</v>
      </c>
      <c r="I1315" s="261">
        <v>2.0578334475573098E-2</v>
      </c>
      <c r="J1315" s="261">
        <v>8.2860650410395602E-4</v>
      </c>
      <c r="K1315" s="261">
        <v>4.82048022432779E-4</v>
      </c>
      <c r="L1315" s="261">
        <v>2.0000005732018801E-3</v>
      </c>
      <c r="M1315" s="261">
        <v>2.0000005732018801E-3</v>
      </c>
      <c r="N1315" s="261">
        <v>1.5750004513964799E-2</v>
      </c>
      <c r="O1315" s="261">
        <v>1.5750004513964799E-2</v>
      </c>
      <c r="P1315" s="261">
        <v>8.6607241333263099E-4</v>
      </c>
    </row>
    <row r="1316" spans="1:16" x14ac:dyDescent="0.25">
      <c r="A1316" s="259">
        <v>2043</v>
      </c>
      <c r="B1316" s="259">
        <v>2034</v>
      </c>
      <c r="C1316" s="260" t="str">
        <f t="shared" si="20"/>
        <v>2043_2034</v>
      </c>
      <c r="D1316" s="261">
        <v>2.6233588936784156E-2</v>
      </c>
      <c r="E1316" s="261">
        <v>3.2149006783033729E-2</v>
      </c>
      <c r="F1316" s="261">
        <v>6.0083236194390498E-3</v>
      </c>
      <c r="G1316" s="261">
        <v>2.5816813263662502E-3</v>
      </c>
      <c r="H1316" s="261">
        <v>9.8658291631512195E-3</v>
      </c>
      <c r="I1316" s="261">
        <v>1.9614834658551E-2</v>
      </c>
      <c r="J1316" s="261">
        <v>7.9932720956244104E-4</v>
      </c>
      <c r="K1316" s="261">
        <v>4.8208261323634901E-4</v>
      </c>
      <c r="L1316" s="261">
        <v>2.0000005732018801E-3</v>
      </c>
      <c r="M1316" s="261">
        <v>2.0000005732018801E-3</v>
      </c>
      <c r="N1316" s="261">
        <v>1.5750004513964799E-2</v>
      </c>
      <c r="O1316" s="261">
        <v>1.5750004513964799E-2</v>
      </c>
      <c r="P1316" s="261">
        <v>8.3546923901689398E-4</v>
      </c>
    </row>
    <row r="1317" spans="1:16" x14ac:dyDescent="0.25">
      <c r="A1317" s="259">
        <v>2043</v>
      </c>
      <c r="B1317" s="259">
        <v>2035</v>
      </c>
      <c r="C1317" s="260" t="str">
        <f t="shared" si="20"/>
        <v>2043_2035</v>
      </c>
      <c r="D1317" s="261">
        <v>2.6231708781771952E-2</v>
      </c>
      <c r="E1317" s="261">
        <v>3.2122463253940609E-2</v>
      </c>
      <c r="F1317" s="261">
        <v>5.72874030293686E-3</v>
      </c>
      <c r="G1317" s="261">
        <v>2.5341825031946802E-3</v>
      </c>
      <c r="H1317" s="261">
        <v>9.4917847613574299E-3</v>
      </c>
      <c r="I1317" s="261">
        <v>1.8646746994723601E-2</v>
      </c>
      <c r="J1317" s="261">
        <v>7.6800312121241203E-4</v>
      </c>
      <c r="K1317" s="261">
        <v>4.8194945940491799E-4</v>
      </c>
      <c r="L1317" s="261">
        <v>2.0000005732018801E-3</v>
      </c>
      <c r="M1317" s="261">
        <v>2.0000005732018801E-3</v>
      </c>
      <c r="N1317" s="261">
        <v>1.5750004513964799E-2</v>
      </c>
      <c r="O1317" s="261">
        <v>1.5750004513964799E-2</v>
      </c>
      <c r="P1317" s="261">
        <v>8.0272881439026101E-4</v>
      </c>
    </row>
    <row r="1318" spans="1:16" x14ac:dyDescent="0.25">
      <c r="A1318" s="259">
        <v>2043</v>
      </c>
      <c r="B1318" s="259">
        <v>2036</v>
      </c>
      <c r="C1318" s="260" t="str">
        <f t="shared" si="20"/>
        <v>2043_2036</v>
      </c>
      <c r="D1318" s="261">
        <v>2.6232261567333409E-2</v>
      </c>
      <c r="E1318" s="261">
        <v>3.2105118976485651E-2</v>
      </c>
      <c r="F1318" s="261">
        <v>5.4347010236562403E-3</v>
      </c>
      <c r="G1318" s="261">
        <v>2.4844660455008798E-3</v>
      </c>
      <c r="H1318" s="261">
        <v>9.0971957664795801E-3</v>
      </c>
      <c r="I1318" s="261">
        <v>1.76861845661716E-2</v>
      </c>
      <c r="J1318" s="261">
        <v>7.3489475423436197E-4</v>
      </c>
      <c r="K1318" s="261">
        <v>4.81914990159049E-4</v>
      </c>
      <c r="L1318" s="261">
        <v>2.0000005732018801E-3</v>
      </c>
      <c r="M1318" s="261">
        <v>2.0000005732018801E-3</v>
      </c>
      <c r="N1318" s="261">
        <v>1.5750004513964799E-2</v>
      </c>
      <c r="O1318" s="261">
        <v>1.5750004513964799E-2</v>
      </c>
      <c r="P1318" s="261">
        <v>7.6812343397366495E-4</v>
      </c>
    </row>
    <row r="1319" spans="1:16" x14ac:dyDescent="0.25">
      <c r="A1319" s="259">
        <v>2043</v>
      </c>
      <c r="B1319" s="259">
        <v>2037</v>
      </c>
      <c r="C1319" s="260" t="str">
        <f t="shared" si="20"/>
        <v>2043_2037</v>
      </c>
      <c r="D1319" s="261">
        <v>2.62342860889671E-2</v>
      </c>
      <c r="E1319" s="261">
        <v>3.2089606699328879E-2</v>
      </c>
      <c r="F1319" s="261">
        <v>5.1264186514236804E-3</v>
      </c>
      <c r="G1319" s="261">
        <v>2.4317153836908999E-3</v>
      </c>
      <c r="H1319" s="261">
        <v>8.6822176418466599E-3</v>
      </c>
      <c r="I1319" s="261">
        <v>1.67347045501757E-2</v>
      </c>
      <c r="J1319" s="261">
        <v>7.0000642184395504E-4</v>
      </c>
      <c r="K1319" s="261">
        <v>4.8197821806004402E-4</v>
      </c>
      <c r="L1319" s="261">
        <v>2.0000005732018801E-3</v>
      </c>
      <c r="M1319" s="261">
        <v>2.0000005732018801E-3</v>
      </c>
      <c r="N1319" s="261">
        <v>1.5750004513964799E-2</v>
      </c>
      <c r="O1319" s="261">
        <v>1.5750004513964799E-2</v>
      </c>
      <c r="P1319" s="261">
        <v>7.3165760600724604E-4</v>
      </c>
    </row>
    <row r="1320" spans="1:16" x14ac:dyDescent="0.25">
      <c r="A1320" s="259">
        <v>2043</v>
      </c>
      <c r="B1320" s="259">
        <v>2038</v>
      </c>
      <c r="C1320" s="260" t="str">
        <f t="shared" si="20"/>
        <v>2043_2038</v>
      </c>
      <c r="D1320" s="261">
        <v>2.6238908837703849E-2</v>
      </c>
      <c r="E1320" s="261">
        <v>3.2076293919521888E-2</v>
      </c>
      <c r="F1320" s="261">
        <v>4.8035552453478004E-3</v>
      </c>
      <c r="G1320" s="261">
        <v>2.3758194419990098E-3</v>
      </c>
      <c r="H1320" s="261">
        <v>8.2466569532036998E-3</v>
      </c>
      <c r="I1320" s="261">
        <v>1.5798103907297099E-2</v>
      </c>
      <c r="J1320" s="261">
        <v>6.6332968554872005E-4</v>
      </c>
      <c r="K1320" s="261">
        <v>4.8216136940852199E-4</v>
      </c>
      <c r="L1320" s="261">
        <v>2.0000005732018801E-3</v>
      </c>
      <c r="M1320" s="261">
        <v>2.0000005732018801E-3</v>
      </c>
      <c r="N1320" s="261">
        <v>1.5750004513964799E-2</v>
      </c>
      <c r="O1320" s="261">
        <v>1.5750004513964799E-2</v>
      </c>
      <c r="P1320" s="261">
        <v>6.9332251044734695E-4</v>
      </c>
    </row>
    <row r="1321" spans="1:16" x14ac:dyDescent="0.25">
      <c r="A1321" s="259">
        <v>2043</v>
      </c>
      <c r="B1321" s="259">
        <v>2039</v>
      </c>
      <c r="C1321" s="260" t="str">
        <f t="shared" si="20"/>
        <v>2043_2039</v>
      </c>
      <c r="D1321" s="261">
        <v>2.6244273902754352E-2</v>
      </c>
      <c r="E1321" s="261">
        <v>3.2064510720166715E-2</v>
      </c>
      <c r="F1321" s="261">
        <v>4.4648346375563402E-3</v>
      </c>
      <c r="G1321" s="261">
        <v>2.3164264371514599E-3</v>
      </c>
      <c r="H1321" s="261">
        <v>7.7892170668570496E-3</v>
      </c>
      <c r="I1321" s="261">
        <v>1.4881619934271E-2</v>
      </c>
      <c r="J1321" s="261">
        <v>6.2478514278224305E-4</v>
      </c>
      <c r="K1321" s="261">
        <v>4.8239614402785698E-4</v>
      </c>
      <c r="L1321" s="261">
        <v>2.0000005732018801E-3</v>
      </c>
      <c r="M1321" s="261">
        <v>2.0000005732018801E-3</v>
      </c>
      <c r="N1321" s="261">
        <v>1.5750004513964799E-2</v>
      </c>
      <c r="O1321" s="261">
        <v>1.5750004513964799E-2</v>
      </c>
      <c r="P1321" s="261">
        <v>6.5303515449584705E-4</v>
      </c>
    </row>
    <row r="1322" spans="1:16" x14ac:dyDescent="0.25">
      <c r="A1322" s="259">
        <v>2043</v>
      </c>
      <c r="B1322" s="259">
        <v>2040</v>
      </c>
      <c r="C1322" s="260" t="str">
        <f t="shared" si="20"/>
        <v>2043_2040</v>
      </c>
      <c r="D1322" s="261">
        <v>2.6254855310508262E-2</v>
      </c>
      <c r="E1322" s="261">
        <v>3.2057577370915864E-2</v>
      </c>
      <c r="F1322" s="261">
        <v>4.11388585281854E-3</v>
      </c>
      <c r="G1322" s="261">
        <v>2.2544132703827199E-3</v>
      </c>
      <c r="H1322" s="261">
        <v>7.31342115744922E-3</v>
      </c>
      <c r="I1322" s="261">
        <v>1.39898567863493E-2</v>
      </c>
      <c r="J1322" s="261">
        <v>5.8456416250929105E-4</v>
      </c>
      <c r="K1322" s="261">
        <v>4.82919980881341E-4</v>
      </c>
      <c r="L1322" s="261">
        <v>2.0000005732018801E-3</v>
      </c>
      <c r="M1322" s="261">
        <v>2.0000005732018801E-3</v>
      </c>
      <c r="N1322" s="261">
        <v>1.5750004513964799E-2</v>
      </c>
      <c r="O1322" s="261">
        <v>1.5750004513964799E-2</v>
      </c>
      <c r="P1322" s="261">
        <v>6.1099555997290802E-4</v>
      </c>
    </row>
    <row r="1323" spans="1:16" x14ac:dyDescent="0.25">
      <c r="A1323" s="259">
        <v>2043</v>
      </c>
      <c r="B1323" s="259">
        <v>2041</v>
      </c>
      <c r="C1323" s="260" t="str">
        <f t="shared" si="20"/>
        <v>2043_2041</v>
      </c>
      <c r="D1323" s="261">
        <v>2.6274273384984021E-2</v>
      </c>
      <c r="E1323" s="261">
        <v>3.2057754666627782E-2</v>
      </c>
      <c r="F1323" s="261">
        <v>3.7514051677952701E-3</v>
      </c>
      <c r="G1323" s="261">
        <v>2.1901155088173102E-3</v>
      </c>
      <c r="H1323" s="261">
        <v>6.8202797461359701E-3</v>
      </c>
      <c r="I1323" s="261">
        <v>1.3127014572585799E-2</v>
      </c>
      <c r="J1323" s="261">
        <v>5.4271669894623395E-4</v>
      </c>
      <c r="K1323" s="261">
        <v>4.8388697778622302E-4</v>
      </c>
      <c r="L1323" s="261">
        <v>2.0000005732018801E-3</v>
      </c>
      <c r="M1323" s="261">
        <v>2.0000005732018801E-3</v>
      </c>
      <c r="N1323" s="261">
        <v>1.5750004513964799E-2</v>
      </c>
      <c r="O1323" s="261">
        <v>1.5750004513964799E-2</v>
      </c>
      <c r="P1323" s="261">
        <v>5.6725593980289795E-4</v>
      </c>
    </row>
    <row r="1324" spans="1:16" x14ac:dyDescent="0.25">
      <c r="A1324" s="259">
        <v>2043</v>
      </c>
      <c r="B1324" s="259">
        <v>2042</v>
      </c>
      <c r="C1324" s="260" t="str">
        <f t="shared" si="20"/>
        <v>2043_2042</v>
      </c>
      <c r="D1324" s="261">
        <v>2.6289741759414228E-2</v>
      </c>
      <c r="E1324" s="261">
        <v>3.2054899040006274E-2</v>
      </c>
      <c r="F1324" s="261">
        <v>3.3660399341515798E-3</v>
      </c>
      <c r="G1324" s="261">
        <v>2.1204143935688001E-3</v>
      </c>
      <c r="H1324" s="261">
        <v>6.2997404260042699E-3</v>
      </c>
      <c r="I1324" s="261">
        <v>1.2296326807739099E-2</v>
      </c>
      <c r="J1324" s="261">
        <v>4.9872080123161396E-4</v>
      </c>
      <c r="K1324" s="261">
        <v>4.8464404099968401E-4</v>
      </c>
      <c r="L1324" s="261">
        <v>2.0000005732018801E-3</v>
      </c>
      <c r="M1324" s="261">
        <v>2.0000005732018801E-3</v>
      </c>
      <c r="N1324" s="261">
        <v>1.5750004513964799E-2</v>
      </c>
      <c r="O1324" s="261">
        <v>1.5750004513964799E-2</v>
      </c>
      <c r="P1324" s="261">
        <v>5.2127074282252799E-4</v>
      </c>
    </row>
    <row r="1325" spans="1:16" x14ac:dyDescent="0.25">
      <c r="A1325" s="259">
        <v>2043</v>
      </c>
      <c r="B1325" s="259">
        <v>2043</v>
      </c>
      <c r="C1325" s="260" t="str">
        <f t="shared" si="20"/>
        <v>2043_2043</v>
      </c>
      <c r="D1325" s="261">
        <v>2.6339652386350224E-2</v>
      </c>
      <c r="E1325" s="261">
        <v>3.2073365679105632E-2</v>
      </c>
      <c r="F1325" s="261">
        <v>2.97883193500278E-3</v>
      </c>
      <c r="G1325" s="261">
        <v>2.0517909263712501E-3</v>
      </c>
      <c r="H1325" s="261">
        <v>5.7729199855618496E-3</v>
      </c>
      <c r="I1325" s="261">
        <v>1.1501072189677801E-2</v>
      </c>
      <c r="J1325" s="261">
        <v>4.5369575417085402E-4</v>
      </c>
      <c r="K1325" s="261">
        <v>4.8698248019929602E-4</v>
      </c>
      <c r="L1325" s="261">
        <v>2.0000005732018801E-3</v>
      </c>
      <c r="M1325" s="261">
        <v>2.0000005732018801E-3</v>
      </c>
      <c r="N1325" s="261">
        <v>1.5750004513964799E-2</v>
      </c>
      <c r="O1325" s="261">
        <v>1.5750004513964799E-2</v>
      </c>
      <c r="P1325" s="261">
        <v>4.74209862929368E-4</v>
      </c>
    </row>
    <row r="1326" spans="1:16" x14ac:dyDescent="0.25">
      <c r="A1326" s="259">
        <v>2044</v>
      </c>
      <c r="B1326" s="259">
        <v>2000</v>
      </c>
      <c r="C1326" s="260" t="str">
        <f t="shared" si="20"/>
        <v>2044_2000</v>
      </c>
      <c r="D1326" s="261">
        <v>4.6245743996922592E-2</v>
      </c>
      <c r="E1326" s="261">
        <v>6.6600987599521114E-2</v>
      </c>
      <c r="F1326" s="261">
        <v>8.8089982782436502E-2</v>
      </c>
      <c r="G1326" s="261">
        <v>0.11880299172529001</v>
      </c>
      <c r="H1326" s="261">
        <v>1.7124487978155101</v>
      </c>
      <c r="I1326" s="261">
        <v>0.66180578714197702</v>
      </c>
      <c r="J1326" s="261">
        <v>5.1598184271076403E-2</v>
      </c>
      <c r="K1326" s="261">
        <v>3.0601705672667402E-3</v>
      </c>
      <c r="L1326" s="261">
        <v>2.0000005732018801E-3</v>
      </c>
      <c r="M1326" s="261">
        <v>2.0000005732018801E-3</v>
      </c>
      <c r="N1326" s="261">
        <v>1.5750004513964799E-2</v>
      </c>
      <c r="O1326" s="261">
        <v>1.5750004513964799E-2</v>
      </c>
      <c r="P1326" s="261">
        <v>5.3931225200262799E-2</v>
      </c>
    </row>
    <row r="1327" spans="1:16" x14ac:dyDescent="0.25">
      <c r="A1327" s="259">
        <v>2044</v>
      </c>
      <c r="B1327" s="259">
        <v>2001</v>
      </c>
      <c r="C1327" s="260" t="str">
        <f t="shared" si="20"/>
        <v>2044_2001</v>
      </c>
      <c r="D1327" s="261">
        <v>4.6461993380705099E-2</v>
      </c>
      <c r="E1327" s="261">
        <v>6.6528484418161435E-2</v>
      </c>
      <c r="F1327" s="261">
        <v>8.8707369071957795E-2</v>
      </c>
      <c r="G1327" s="261">
        <v>9.9606959048952406E-2</v>
      </c>
      <c r="H1327" s="261">
        <v>1.7132740828606901</v>
      </c>
      <c r="I1327" s="261">
        <v>0.48930071541195702</v>
      </c>
      <c r="J1327" s="261">
        <v>5.1959814623665203E-2</v>
      </c>
      <c r="K1327" s="261">
        <v>3.0652027158374002E-3</v>
      </c>
      <c r="L1327" s="261">
        <v>2.0000005732018801E-3</v>
      </c>
      <c r="M1327" s="261">
        <v>2.0000005732018801E-3</v>
      </c>
      <c r="N1327" s="261">
        <v>1.5750004513964799E-2</v>
      </c>
      <c r="O1327" s="261">
        <v>1.5750004513964799E-2</v>
      </c>
      <c r="P1327" s="261">
        <v>5.4309206872684798E-2</v>
      </c>
    </row>
    <row r="1328" spans="1:16" x14ac:dyDescent="0.25">
      <c r="A1328" s="259">
        <v>2044</v>
      </c>
      <c r="B1328" s="259">
        <v>2002</v>
      </c>
      <c r="C1328" s="260" t="str">
        <f t="shared" si="20"/>
        <v>2044_2002</v>
      </c>
      <c r="D1328" s="261">
        <v>4.6205044702164001E-2</v>
      </c>
      <c r="E1328" s="261">
        <v>6.6472497522557975E-2</v>
      </c>
      <c r="F1328" s="261">
        <v>8.7834516746631494E-2</v>
      </c>
      <c r="G1328" s="261">
        <v>9.6769459297975799E-2</v>
      </c>
      <c r="H1328" s="261">
        <v>1.71053134903927</v>
      </c>
      <c r="I1328" s="261">
        <v>0.47674914711036198</v>
      </c>
      <c r="J1328" s="261">
        <v>5.1448546557750698E-2</v>
      </c>
      <c r="K1328" s="261">
        <v>3.06922871953396E-3</v>
      </c>
      <c r="L1328" s="261">
        <v>2.0000005732018801E-3</v>
      </c>
      <c r="M1328" s="261">
        <v>2.0000005732018801E-3</v>
      </c>
      <c r="N1328" s="261">
        <v>1.5750004513964799E-2</v>
      </c>
      <c r="O1328" s="261">
        <v>1.5750004513964799E-2</v>
      </c>
      <c r="P1328" s="261">
        <v>5.3774821533547998E-2</v>
      </c>
    </row>
    <row r="1329" spans="1:16" x14ac:dyDescent="0.25">
      <c r="A1329" s="259">
        <v>2044</v>
      </c>
      <c r="B1329" s="259">
        <v>2003</v>
      </c>
      <c r="C1329" s="260" t="str">
        <f t="shared" si="20"/>
        <v>2044_2003</v>
      </c>
      <c r="D1329" s="261">
        <v>4.6444369341872335E-2</v>
      </c>
      <c r="E1329" s="261">
        <v>6.6460799524871175E-2</v>
      </c>
      <c r="F1329" s="261">
        <v>8.8561876425333697E-2</v>
      </c>
      <c r="G1329" s="261">
        <v>7.9169609203049898E-2</v>
      </c>
      <c r="H1329" s="261">
        <v>1.71118646744461</v>
      </c>
      <c r="I1329" s="261">
        <v>0.40333159312086703</v>
      </c>
      <c r="J1329" s="261">
        <v>5.1874593169948503E-2</v>
      </c>
      <c r="K1329" s="261">
        <v>3.0705635946883E-3</v>
      </c>
      <c r="L1329" s="261">
        <v>2.0000005732018801E-3</v>
      </c>
      <c r="M1329" s="261">
        <v>2.0000005732018801E-3</v>
      </c>
      <c r="N1329" s="261">
        <v>1.5750004513964799E-2</v>
      </c>
      <c r="O1329" s="261">
        <v>1.5750004513964799E-2</v>
      </c>
      <c r="P1329" s="261">
        <v>5.4220132082995601E-2</v>
      </c>
    </row>
    <row r="1330" spans="1:16" x14ac:dyDescent="0.25">
      <c r="A1330" s="259">
        <v>2044</v>
      </c>
      <c r="B1330" s="259">
        <v>2004</v>
      </c>
      <c r="C1330" s="260" t="str">
        <f t="shared" si="20"/>
        <v>2044_2004</v>
      </c>
      <c r="D1330" s="261">
        <v>5.3339329204601722E-2</v>
      </c>
      <c r="E1330" s="261">
        <v>6.7457758357692937E-2</v>
      </c>
      <c r="F1330" s="261">
        <v>8.8574528070282793E-2</v>
      </c>
      <c r="G1330" s="261">
        <v>1.8576493302080901E-2</v>
      </c>
      <c r="H1330" s="261">
        <v>1.7128273735760999</v>
      </c>
      <c r="I1330" s="261">
        <v>9.3037439365183799E-2</v>
      </c>
      <c r="J1330" s="261">
        <v>5.1882003795842603E-2</v>
      </c>
      <c r="K1330" s="261">
        <v>2.0392965523631501E-4</v>
      </c>
      <c r="L1330" s="261">
        <v>2.0000005732018801E-3</v>
      </c>
      <c r="M1330" s="261">
        <v>2.0000005732018801E-3</v>
      </c>
      <c r="N1330" s="261">
        <v>1.5750004513964799E-2</v>
      </c>
      <c r="O1330" s="261">
        <v>1.5750004513964799E-2</v>
      </c>
      <c r="P1330" s="261">
        <v>5.4227877784508403E-2</v>
      </c>
    </row>
    <row r="1331" spans="1:16" x14ac:dyDescent="0.25">
      <c r="A1331" s="259">
        <v>2044</v>
      </c>
      <c r="B1331" s="259">
        <v>2005</v>
      </c>
      <c r="C1331" s="260" t="str">
        <f t="shared" si="20"/>
        <v>2044_2005</v>
      </c>
      <c r="D1331" s="261">
        <v>5.2143162860428652E-2</v>
      </c>
      <c r="E1331" s="261">
        <v>6.5808988074814112E-2</v>
      </c>
      <c r="F1331" s="261">
        <v>8.8740475993633397E-2</v>
      </c>
      <c r="G1331" s="261">
        <v>1.59208025543018E-2</v>
      </c>
      <c r="H1331" s="261">
        <v>1.7102434423147601</v>
      </c>
      <c r="I1331" s="261">
        <v>7.8141543379192394E-2</v>
      </c>
      <c r="J1331" s="261">
        <v>5.1979206806423199E-2</v>
      </c>
      <c r="K1331" s="261">
        <v>2.0263227711908501E-4</v>
      </c>
      <c r="L1331" s="261">
        <v>2.0000005732018801E-3</v>
      </c>
      <c r="M1331" s="261">
        <v>2.0000005732018801E-3</v>
      </c>
      <c r="N1331" s="261">
        <v>1.5750004513964799E-2</v>
      </c>
      <c r="O1331" s="261">
        <v>1.5750004513964799E-2</v>
      </c>
      <c r="P1331" s="261">
        <v>5.4329475883895501E-2</v>
      </c>
    </row>
    <row r="1332" spans="1:16" x14ac:dyDescent="0.25">
      <c r="A1332" s="259">
        <v>2044</v>
      </c>
      <c r="B1332" s="259">
        <v>2006</v>
      </c>
      <c r="C1332" s="260" t="str">
        <f t="shared" si="20"/>
        <v>2044_2006</v>
      </c>
      <c r="D1332" s="261">
        <v>5.1029435632263302E-2</v>
      </c>
      <c r="E1332" s="261">
        <v>6.3376941904684708E-2</v>
      </c>
      <c r="F1332" s="261">
        <v>8.8408307527839805E-2</v>
      </c>
      <c r="G1332" s="261">
        <v>3.7073451451082899E-3</v>
      </c>
      <c r="H1332" s="261">
        <v>1.7128062038165699</v>
      </c>
      <c r="I1332" s="261">
        <v>1.66514776831337E-2</v>
      </c>
      <c r="J1332" s="261">
        <v>5.1784641100247601E-2</v>
      </c>
      <c r="K1332" s="261">
        <v>2.0335343945242901E-4</v>
      </c>
      <c r="L1332" s="261">
        <v>2.0000005732018801E-3</v>
      </c>
      <c r="M1332" s="261">
        <v>2.0000005732018801E-3</v>
      </c>
      <c r="N1332" s="261">
        <v>1.5750004513964799E-2</v>
      </c>
      <c r="O1332" s="261">
        <v>1.5750004513964799E-2</v>
      </c>
      <c r="P1332" s="261">
        <v>5.4126112779859202E-2</v>
      </c>
    </row>
    <row r="1333" spans="1:16" x14ac:dyDescent="0.25">
      <c r="A1333" s="259">
        <v>2044</v>
      </c>
      <c r="B1333" s="259">
        <v>2007</v>
      </c>
      <c r="C1333" s="260" t="str">
        <f t="shared" si="20"/>
        <v>2044_2007</v>
      </c>
      <c r="D1333" s="261">
        <v>5.0382938864374657E-2</v>
      </c>
      <c r="E1333" s="261">
        <v>6.346550519219929E-2</v>
      </c>
      <c r="F1333" s="261">
        <v>1.8417027201366301E-2</v>
      </c>
      <c r="G1333" s="261">
        <v>7.7141377754523397E-3</v>
      </c>
      <c r="H1333" s="261">
        <v>3.6140566675244602E-2</v>
      </c>
      <c r="I1333" s="261">
        <v>3.3027471479018702E-2</v>
      </c>
      <c r="J1333" s="261">
        <v>6.13823463413139E-3</v>
      </c>
      <c r="K1333" s="261">
        <v>2.0263166905949801E-4</v>
      </c>
      <c r="L1333" s="261">
        <v>2.0000005732018801E-3</v>
      </c>
      <c r="M1333" s="261">
        <v>2.0000005732018801E-3</v>
      </c>
      <c r="N1333" s="261">
        <v>1.5750004513964799E-2</v>
      </c>
      <c r="O1333" s="261">
        <v>1.5750004513964799E-2</v>
      </c>
      <c r="P1333" s="261">
        <v>6.4157783662740298E-3</v>
      </c>
    </row>
    <row r="1334" spans="1:16" x14ac:dyDescent="0.25">
      <c r="A1334" s="259">
        <v>2044</v>
      </c>
      <c r="B1334" s="259">
        <v>2008</v>
      </c>
      <c r="C1334" s="260" t="str">
        <f t="shared" si="20"/>
        <v>2044_2008</v>
      </c>
      <c r="D1334" s="261">
        <v>4.8886488300574522E-2</v>
      </c>
      <c r="E1334" s="261">
        <v>6.1612842460138387E-2</v>
      </c>
      <c r="F1334" s="261">
        <v>1.8588556394750301E-2</v>
      </c>
      <c r="G1334" s="261">
        <v>7.8627503516062007E-3</v>
      </c>
      <c r="H1334" s="261">
        <v>3.6290257209250699E-2</v>
      </c>
      <c r="I1334" s="261">
        <v>3.2528528906769501E-2</v>
      </c>
      <c r="J1334" s="261">
        <v>6.1541241694573999E-3</v>
      </c>
      <c r="K1334" s="261">
        <v>2.3123408717740099E-4</v>
      </c>
      <c r="L1334" s="261">
        <v>2.0000005732018801E-3</v>
      </c>
      <c r="M1334" s="261">
        <v>2.0000005732018801E-3</v>
      </c>
      <c r="N1334" s="261">
        <v>1.5750004513964799E-2</v>
      </c>
      <c r="O1334" s="261">
        <v>1.5750004513964799E-2</v>
      </c>
      <c r="P1334" s="261">
        <v>6.4323863558787102E-3</v>
      </c>
    </row>
    <row r="1335" spans="1:16" x14ac:dyDescent="0.25">
      <c r="A1335" s="259">
        <v>2044</v>
      </c>
      <c r="B1335" s="259">
        <v>2009</v>
      </c>
      <c r="C1335" s="260" t="str">
        <f t="shared" si="20"/>
        <v>2044_2009</v>
      </c>
      <c r="D1335" s="261">
        <v>4.649020249251324E-2</v>
      </c>
      <c r="E1335" s="261">
        <v>5.8111980481061129E-2</v>
      </c>
      <c r="F1335" s="261">
        <v>1.9338809512751E-2</v>
      </c>
      <c r="G1335" s="261">
        <v>8.1489726994254403E-3</v>
      </c>
      <c r="H1335" s="261">
        <v>3.6514759497049298E-2</v>
      </c>
      <c r="I1335" s="261">
        <v>3.1864102451440703E-2</v>
      </c>
      <c r="J1335" s="261">
        <v>6.2425029982532904E-3</v>
      </c>
      <c r="K1335" s="261">
        <v>2.5925336794838197E-4</v>
      </c>
      <c r="L1335" s="261">
        <v>2.0000005732018801E-3</v>
      </c>
      <c r="M1335" s="261">
        <v>2.0000005732018801E-3</v>
      </c>
      <c r="N1335" s="261">
        <v>1.5750004513964799E-2</v>
      </c>
      <c r="O1335" s="261">
        <v>1.5750004513964799E-2</v>
      </c>
      <c r="P1335" s="261">
        <v>6.5247612831375E-3</v>
      </c>
    </row>
    <row r="1336" spans="1:16" x14ac:dyDescent="0.25">
      <c r="A1336" s="259">
        <v>2044</v>
      </c>
      <c r="B1336" s="259">
        <v>2010</v>
      </c>
      <c r="C1336" s="260" t="str">
        <f t="shared" si="20"/>
        <v>2044_2010</v>
      </c>
      <c r="D1336" s="261">
        <v>4.6024703437744695E-2</v>
      </c>
      <c r="E1336" s="261">
        <v>5.7448751862935341E-2</v>
      </c>
      <c r="F1336" s="261">
        <v>1.92657617742804E-2</v>
      </c>
      <c r="G1336" s="261">
        <v>7.2889833326163396E-3</v>
      </c>
      <c r="H1336" s="261">
        <v>3.64949203448608E-2</v>
      </c>
      <c r="I1336" s="261">
        <v>3.17663402986876E-2</v>
      </c>
      <c r="J1336" s="261">
        <v>6.2473685297030502E-3</v>
      </c>
      <c r="K1336" s="261">
        <v>3.1473060421565298E-4</v>
      </c>
      <c r="L1336" s="261">
        <v>2.0000005732018801E-3</v>
      </c>
      <c r="M1336" s="261">
        <v>2.0000005732018801E-3</v>
      </c>
      <c r="N1336" s="261">
        <v>1.5750004513964799E-2</v>
      </c>
      <c r="O1336" s="261">
        <v>1.5750004513964799E-2</v>
      </c>
      <c r="P1336" s="261">
        <v>6.5298468123289504E-3</v>
      </c>
    </row>
    <row r="1337" spans="1:16" x14ac:dyDescent="0.25">
      <c r="A1337" s="259">
        <v>2044</v>
      </c>
      <c r="B1337" s="259">
        <v>2011</v>
      </c>
      <c r="C1337" s="260" t="str">
        <f t="shared" si="20"/>
        <v>2044_2011</v>
      </c>
      <c r="D1337" s="261">
        <v>4.4402470013859004E-2</v>
      </c>
      <c r="E1337" s="261">
        <v>5.5572872454424167E-2</v>
      </c>
      <c r="F1337" s="261">
        <v>1.8754591226461E-2</v>
      </c>
      <c r="G1337" s="261">
        <v>7.3891953111267202E-3</v>
      </c>
      <c r="H1337" s="261">
        <v>3.6008444396289002E-2</v>
      </c>
      <c r="I1337" s="261">
        <v>3.1775974293056598E-2</v>
      </c>
      <c r="J1337" s="261">
        <v>6.1939365064084904E-3</v>
      </c>
      <c r="K1337" s="261">
        <v>4.26847708006151E-4</v>
      </c>
      <c r="L1337" s="261">
        <v>2.0000005732018801E-3</v>
      </c>
      <c r="M1337" s="261">
        <v>2.0000005732018801E-3</v>
      </c>
      <c r="N1337" s="261">
        <v>1.5750004513964799E-2</v>
      </c>
      <c r="O1337" s="261">
        <v>1.5750004513964799E-2</v>
      </c>
      <c r="P1337" s="261">
        <v>6.4739988300421001E-3</v>
      </c>
    </row>
    <row r="1338" spans="1:16" x14ac:dyDescent="0.25">
      <c r="A1338" s="259">
        <v>2044</v>
      </c>
      <c r="B1338" s="259">
        <v>2012</v>
      </c>
      <c r="C1338" s="260" t="str">
        <f t="shared" si="20"/>
        <v>2044_2012</v>
      </c>
      <c r="D1338" s="261">
        <v>4.312308034975984E-2</v>
      </c>
      <c r="E1338" s="261">
        <v>5.4140490017337652E-2</v>
      </c>
      <c r="F1338" s="261">
        <v>1.84904574392937E-2</v>
      </c>
      <c r="G1338" s="261">
        <v>6.9245518131794501E-3</v>
      </c>
      <c r="H1338" s="261">
        <v>3.5570308659028702E-2</v>
      </c>
      <c r="I1338" s="261">
        <v>3.2129543440424499E-2</v>
      </c>
      <c r="J1338" s="261">
        <v>6.1261473344833804E-3</v>
      </c>
      <c r="K1338" s="261">
        <v>6.2340854673910895E-4</v>
      </c>
      <c r="L1338" s="261">
        <v>2.0000005732018801E-3</v>
      </c>
      <c r="M1338" s="261">
        <v>2.0000005732018801E-3</v>
      </c>
      <c r="N1338" s="261">
        <v>1.5750004513964799E-2</v>
      </c>
      <c r="O1338" s="261">
        <v>1.5750004513964799E-2</v>
      </c>
      <c r="P1338" s="261">
        <v>6.4031445325725298E-3</v>
      </c>
    </row>
    <row r="1339" spans="1:16" x14ac:dyDescent="0.25">
      <c r="A1339" s="259">
        <v>2044</v>
      </c>
      <c r="B1339" s="259">
        <v>2013</v>
      </c>
      <c r="C1339" s="260" t="str">
        <f t="shared" si="20"/>
        <v>2044_2013</v>
      </c>
      <c r="D1339" s="261">
        <v>4.1969512171837912E-2</v>
      </c>
      <c r="E1339" s="261">
        <v>5.2313611382582358E-2</v>
      </c>
      <c r="F1339" s="261">
        <v>1.89737777931363E-2</v>
      </c>
      <c r="G1339" s="261">
        <v>7.9099673365137999E-3</v>
      </c>
      <c r="H1339" s="261">
        <v>3.6255920654959202E-2</v>
      </c>
      <c r="I1339" s="261">
        <v>3.07159054856267E-2</v>
      </c>
      <c r="J1339" s="261">
        <v>6.2256127521477201E-3</v>
      </c>
      <c r="K1339" s="261">
        <v>9.3042232891812199E-4</v>
      </c>
      <c r="L1339" s="261">
        <v>2.0000005732018801E-3</v>
      </c>
      <c r="M1339" s="261">
        <v>2.0000005732018801E-3</v>
      </c>
      <c r="N1339" s="261">
        <v>1.5750004513964799E-2</v>
      </c>
      <c r="O1339" s="261">
        <v>1.5750004513964799E-2</v>
      </c>
      <c r="P1339" s="261">
        <v>6.5071073350523997E-3</v>
      </c>
    </row>
    <row r="1340" spans="1:16" x14ac:dyDescent="0.25">
      <c r="A1340" s="259">
        <v>2044</v>
      </c>
      <c r="B1340" s="259">
        <v>2014</v>
      </c>
      <c r="C1340" s="260" t="str">
        <f t="shared" si="20"/>
        <v>2044_2014</v>
      </c>
      <c r="D1340" s="261">
        <v>4.1559287463437303E-2</v>
      </c>
      <c r="E1340" s="261">
        <v>5.1933491177884351E-2</v>
      </c>
      <c r="F1340" s="261">
        <v>1.8738263371042601E-2</v>
      </c>
      <c r="G1340" s="261">
        <v>8.0475267738629608E-3</v>
      </c>
      <c r="H1340" s="261">
        <v>3.5908243312441003E-2</v>
      </c>
      <c r="I1340" s="261">
        <v>3.0428273316337E-2</v>
      </c>
      <c r="J1340" s="261">
        <v>6.1739994057036299E-3</v>
      </c>
      <c r="K1340" s="261">
        <v>1.29715156023257E-3</v>
      </c>
      <c r="L1340" s="261">
        <v>2.0000005732018801E-3</v>
      </c>
      <c r="M1340" s="261">
        <v>2.0000005732018801E-3</v>
      </c>
      <c r="N1340" s="261">
        <v>1.5750004513964799E-2</v>
      </c>
      <c r="O1340" s="261">
        <v>1.5750004513964799E-2</v>
      </c>
      <c r="P1340" s="261">
        <v>6.4531602621129402E-3</v>
      </c>
    </row>
    <row r="1341" spans="1:16" x14ac:dyDescent="0.25">
      <c r="A1341" s="259">
        <v>2044</v>
      </c>
      <c r="B1341" s="259">
        <v>2015</v>
      </c>
      <c r="C1341" s="260" t="str">
        <f t="shared" si="20"/>
        <v>2044_2015</v>
      </c>
      <c r="D1341" s="261">
        <v>4.0392680762290717E-2</v>
      </c>
      <c r="E1341" s="261">
        <v>5.0694149734067509E-2</v>
      </c>
      <c r="F1341" s="261">
        <v>1.8359167495406899E-2</v>
      </c>
      <c r="G1341" s="261">
        <v>8.0584333464073492E-3</v>
      </c>
      <c r="H1341" s="261">
        <v>3.5459155872393497E-2</v>
      </c>
      <c r="I1341" s="261">
        <v>2.9698630907883699E-2</v>
      </c>
      <c r="J1341" s="261">
        <v>6.1157219096311596E-3</v>
      </c>
      <c r="K1341" s="261">
        <v>1.63868248805899E-3</v>
      </c>
      <c r="L1341" s="261">
        <v>2.0000005732018801E-3</v>
      </c>
      <c r="M1341" s="261">
        <v>2.0000005732018801E-3</v>
      </c>
      <c r="N1341" s="261">
        <v>1.5750004513964799E-2</v>
      </c>
      <c r="O1341" s="261">
        <v>1.5750004513964799E-2</v>
      </c>
      <c r="P1341" s="261">
        <v>6.3922477162706298E-3</v>
      </c>
    </row>
    <row r="1342" spans="1:16" x14ac:dyDescent="0.25">
      <c r="A1342" s="259">
        <v>2044</v>
      </c>
      <c r="B1342" s="259">
        <v>2016</v>
      </c>
      <c r="C1342" s="260" t="str">
        <f t="shared" si="20"/>
        <v>2044_2016</v>
      </c>
      <c r="D1342" s="261">
        <v>3.8804350415895132E-2</v>
      </c>
      <c r="E1342" s="261">
        <v>4.8687328260516645E-2</v>
      </c>
      <c r="F1342" s="261">
        <v>1.84402547360712E-2</v>
      </c>
      <c r="G1342" s="261">
        <v>7.8600428334527905E-3</v>
      </c>
      <c r="H1342" s="261">
        <v>3.5541047708137798E-2</v>
      </c>
      <c r="I1342" s="261">
        <v>2.88180849828918E-2</v>
      </c>
      <c r="J1342" s="261">
        <v>6.1255688005422198E-3</v>
      </c>
      <c r="K1342" s="261">
        <v>1.90640746732879E-3</v>
      </c>
      <c r="L1342" s="261">
        <v>2.0000005732018801E-3</v>
      </c>
      <c r="M1342" s="261">
        <v>2.0000005732018801E-3</v>
      </c>
      <c r="N1342" s="261">
        <v>1.5750004513964799E-2</v>
      </c>
      <c r="O1342" s="261">
        <v>1.5750004513964799E-2</v>
      </c>
      <c r="P1342" s="261">
        <v>6.4025398398937601E-3</v>
      </c>
    </row>
    <row r="1343" spans="1:16" x14ac:dyDescent="0.25">
      <c r="A1343" s="259">
        <v>2044</v>
      </c>
      <c r="B1343" s="259">
        <v>2017</v>
      </c>
      <c r="C1343" s="260" t="str">
        <f t="shared" si="20"/>
        <v>2044_2017</v>
      </c>
      <c r="D1343" s="261">
        <v>3.7641459016486675E-2</v>
      </c>
      <c r="E1343" s="261">
        <v>4.6700828713158934E-2</v>
      </c>
      <c r="F1343" s="261">
        <v>1.9586310618076801E-2</v>
      </c>
      <c r="G1343" s="261">
        <v>7.9363820479736204E-3</v>
      </c>
      <c r="H1343" s="261">
        <v>3.6863892973127699E-2</v>
      </c>
      <c r="I1343" s="261">
        <v>2.8818414709839299E-2</v>
      </c>
      <c r="J1343" s="261">
        <v>6.2943921817122401E-3</v>
      </c>
      <c r="K1343" s="261">
        <v>2.07063767134508E-3</v>
      </c>
      <c r="L1343" s="261">
        <v>2.0000005732018801E-3</v>
      </c>
      <c r="M1343" s="261">
        <v>2.0000005732018801E-3</v>
      </c>
      <c r="N1343" s="261">
        <v>1.5750004513964799E-2</v>
      </c>
      <c r="O1343" s="261">
        <v>1.5750004513964799E-2</v>
      </c>
      <c r="P1343" s="261">
        <v>6.5789966652176303E-3</v>
      </c>
    </row>
    <row r="1344" spans="1:16" x14ac:dyDescent="0.25">
      <c r="A1344" s="259">
        <v>2044</v>
      </c>
      <c r="B1344" s="259">
        <v>2018</v>
      </c>
      <c r="C1344" s="260" t="str">
        <f t="shared" si="20"/>
        <v>2044_2018</v>
      </c>
      <c r="D1344" s="261">
        <v>3.599263728021649E-2</v>
      </c>
      <c r="E1344" s="261">
        <v>4.4640459088844751E-2</v>
      </c>
      <c r="F1344" s="261">
        <v>1.9555444441127098E-2</v>
      </c>
      <c r="G1344" s="261">
        <v>7.6092637800398103E-3</v>
      </c>
      <c r="H1344" s="261">
        <v>3.68352774244875E-2</v>
      </c>
      <c r="I1344" s="261">
        <v>2.7832627497410199E-2</v>
      </c>
      <c r="J1344" s="261">
        <v>6.2913566235087504E-3</v>
      </c>
      <c r="K1344" s="261">
        <v>2.1551754583989898E-3</v>
      </c>
      <c r="L1344" s="261">
        <v>2.0000005732018801E-3</v>
      </c>
      <c r="M1344" s="261">
        <v>2.0000005732018801E-3</v>
      </c>
      <c r="N1344" s="261">
        <v>1.5750004513964799E-2</v>
      </c>
      <c r="O1344" s="261">
        <v>1.5750004513964799E-2</v>
      </c>
      <c r="P1344" s="261">
        <v>6.57582385254227E-3</v>
      </c>
    </row>
    <row r="1345" spans="1:16" x14ac:dyDescent="0.25">
      <c r="A1345" s="259">
        <v>2044</v>
      </c>
      <c r="B1345" s="259">
        <v>2019</v>
      </c>
      <c r="C1345" s="260" t="str">
        <f t="shared" si="20"/>
        <v>2044_2019</v>
      </c>
      <c r="D1345" s="261">
        <v>3.4344617130890431E-2</v>
      </c>
      <c r="E1345" s="261">
        <v>4.2582924000788856E-2</v>
      </c>
      <c r="F1345" s="261">
        <v>1.9516149702781101E-2</v>
      </c>
      <c r="G1345" s="261">
        <v>6.8376805064133701E-3</v>
      </c>
      <c r="H1345" s="261">
        <v>3.67993029470998E-2</v>
      </c>
      <c r="I1345" s="261">
        <v>2.5412493089808599E-2</v>
      </c>
      <c r="J1345" s="261">
        <v>6.2876038409646704E-3</v>
      </c>
      <c r="K1345" s="261">
        <v>2.0337765499025902E-3</v>
      </c>
      <c r="L1345" s="261">
        <v>2.0000005732018801E-3</v>
      </c>
      <c r="M1345" s="261">
        <v>2.0000005732018801E-3</v>
      </c>
      <c r="N1345" s="261">
        <v>1.5750004513964799E-2</v>
      </c>
      <c r="O1345" s="261">
        <v>1.5750004513964799E-2</v>
      </c>
      <c r="P1345" s="261">
        <v>6.5719013858242699E-3</v>
      </c>
    </row>
    <row r="1346" spans="1:16" x14ac:dyDescent="0.25">
      <c r="A1346" s="259">
        <v>2044</v>
      </c>
      <c r="B1346" s="259">
        <v>2020</v>
      </c>
      <c r="C1346" s="260" t="str">
        <f t="shared" si="20"/>
        <v>2044_2020</v>
      </c>
      <c r="D1346" s="261">
        <v>3.2694690034052037E-2</v>
      </c>
      <c r="E1346" s="261">
        <v>4.0521809369088911E-2</v>
      </c>
      <c r="F1346" s="261">
        <v>1.9456540488681302E-2</v>
      </c>
      <c r="G1346" s="261">
        <v>5.8936631378673898E-3</v>
      </c>
      <c r="H1346" s="261">
        <v>3.6741043568732999E-2</v>
      </c>
      <c r="I1346" s="261">
        <v>2.36145454950854E-2</v>
      </c>
      <c r="J1346" s="261">
        <v>6.2772514709343898E-3</v>
      </c>
      <c r="K1346" s="261">
        <v>1.4574799711142999E-3</v>
      </c>
      <c r="L1346" s="261">
        <v>2.0000005732018801E-3</v>
      </c>
      <c r="M1346" s="261">
        <v>2.0000005732018801E-3</v>
      </c>
      <c r="N1346" s="261">
        <v>1.5750004513964799E-2</v>
      </c>
      <c r="O1346" s="261">
        <v>1.5750004513964799E-2</v>
      </c>
      <c r="P1346" s="261">
        <v>6.56108092755918E-3</v>
      </c>
    </row>
    <row r="1347" spans="1:16" x14ac:dyDescent="0.25">
      <c r="A1347" s="259">
        <v>2044</v>
      </c>
      <c r="B1347" s="259">
        <v>2021</v>
      </c>
      <c r="C1347" s="260" t="str">
        <f t="shared" si="20"/>
        <v>2044_2021</v>
      </c>
      <c r="D1347" s="261">
        <v>3.1047168160851114E-2</v>
      </c>
      <c r="E1347" s="261">
        <v>3.8465819880126741E-2</v>
      </c>
      <c r="F1347" s="261">
        <v>8.2506187390084598E-3</v>
      </c>
      <c r="G1347" s="261">
        <v>5.1903211104689399E-3</v>
      </c>
      <c r="H1347" s="261">
        <v>1.28018337667405E-2</v>
      </c>
      <c r="I1347" s="261">
        <v>2.3023028641963501E-2</v>
      </c>
      <c r="J1347" s="261">
        <v>1.0425303519908001E-3</v>
      </c>
      <c r="K1347" s="261">
        <v>9.0444048901907204E-4</v>
      </c>
      <c r="L1347" s="261">
        <v>2.0000005732018801E-3</v>
      </c>
      <c r="M1347" s="261">
        <v>2.0000005732018801E-3</v>
      </c>
      <c r="N1347" s="261">
        <v>1.5750004513964799E-2</v>
      </c>
      <c r="O1347" s="261">
        <v>1.5750004513964799E-2</v>
      </c>
      <c r="P1347" s="261">
        <v>1.08966894834791E-3</v>
      </c>
    </row>
    <row r="1348" spans="1:16" x14ac:dyDescent="0.25">
      <c r="A1348" s="259">
        <v>2044</v>
      </c>
      <c r="B1348" s="259">
        <v>2022</v>
      </c>
      <c r="C1348" s="260" t="str">
        <f t="shared" si="20"/>
        <v>2044_2022</v>
      </c>
      <c r="D1348" s="261">
        <v>2.9846673800390546E-2</v>
      </c>
      <c r="E1348" s="261">
        <v>3.6958506180425801E-2</v>
      </c>
      <c r="F1348" s="261">
        <v>8.1912325363406001E-3</v>
      </c>
      <c r="G1348" s="261">
        <v>4.3677310725918003E-3</v>
      </c>
      <c r="H1348" s="261">
        <v>1.27320162249591E-2</v>
      </c>
      <c r="I1348" s="261">
        <v>2.23328694568822E-2</v>
      </c>
      <c r="J1348" s="261">
        <v>1.0371083004123E-3</v>
      </c>
      <c r="K1348" s="261">
        <v>9.0364174875527301E-4</v>
      </c>
      <c r="L1348" s="261">
        <v>2.0000005732018801E-3</v>
      </c>
      <c r="M1348" s="261">
        <v>2.0000005732018801E-3</v>
      </c>
      <c r="N1348" s="261">
        <v>1.5750004513964799E-2</v>
      </c>
      <c r="O1348" s="261">
        <v>1.5750004513964799E-2</v>
      </c>
      <c r="P1348" s="261">
        <v>1.0840017356570199E-3</v>
      </c>
    </row>
    <row r="1349" spans="1:16" x14ac:dyDescent="0.25">
      <c r="A1349" s="259">
        <v>2044</v>
      </c>
      <c r="B1349" s="259">
        <v>2023</v>
      </c>
      <c r="C1349" s="260" t="str">
        <f t="shared" si="20"/>
        <v>2044_2023</v>
      </c>
      <c r="D1349" s="261">
        <v>2.8645643246529857E-2</v>
      </c>
      <c r="E1349" s="261">
        <v>3.5448934024290092E-2</v>
      </c>
      <c r="F1349" s="261">
        <v>8.11368067918063E-3</v>
      </c>
      <c r="G1349" s="261">
        <v>3.7476484898040698E-3</v>
      </c>
      <c r="H1349" s="261">
        <v>1.2638675604313501E-2</v>
      </c>
      <c r="I1349" s="261">
        <v>2.3150425262155001E-2</v>
      </c>
      <c r="J1349" s="261">
        <v>1.02974587280749E-3</v>
      </c>
      <c r="K1349" s="261">
        <v>9.0276532953535401E-4</v>
      </c>
      <c r="L1349" s="261">
        <v>2.0000005732018801E-3</v>
      </c>
      <c r="M1349" s="261">
        <v>2.0000005732018801E-3</v>
      </c>
      <c r="N1349" s="261">
        <v>1.5750004513964799E-2</v>
      </c>
      <c r="O1349" s="261">
        <v>1.5750004513964799E-2</v>
      </c>
      <c r="P1349" s="261">
        <v>1.07630641174621E-3</v>
      </c>
    </row>
    <row r="1350" spans="1:16" x14ac:dyDescent="0.25">
      <c r="A1350" s="259">
        <v>2044</v>
      </c>
      <c r="B1350" s="259">
        <v>2024</v>
      </c>
      <c r="C1350" s="260" t="str">
        <f t="shared" si="20"/>
        <v>2044_2024</v>
      </c>
      <c r="D1350" s="261">
        <v>2.7445358365566181E-2</v>
      </c>
      <c r="E1350" s="261">
        <v>3.3937986869257371E-2</v>
      </c>
      <c r="F1350" s="261">
        <v>8.0205473108719907E-3</v>
      </c>
      <c r="G1350" s="261">
        <v>3.2019200479076202E-3</v>
      </c>
      <c r="H1350" s="261">
        <v>1.25240229706239E-2</v>
      </c>
      <c r="I1350" s="261">
        <v>2.4924336431426702E-2</v>
      </c>
      <c r="J1350" s="261">
        <v>1.0205730155186199E-3</v>
      </c>
      <c r="K1350" s="261">
        <v>9.01947028397787E-4</v>
      </c>
      <c r="L1350" s="261">
        <v>2.0000005732018801E-3</v>
      </c>
      <c r="M1350" s="261">
        <v>2.0000005732018801E-3</v>
      </c>
      <c r="N1350" s="261">
        <v>1.5750004513964799E-2</v>
      </c>
      <c r="O1350" s="261">
        <v>1.5750004513964799E-2</v>
      </c>
      <c r="P1350" s="261">
        <v>1.06671879855468E-3</v>
      </c>
    </row>
    <row r="1351" spans="1:16" x14ac:dyDescent="0.25">
      <c r="A1351" s="259">
        <v>2044</v>
      </c>
      <c r="B1351" s="259">
        <v>2025</v>
      </c>
      <c r="C1351" s="260" t="str">
        <f t="shared" si="20"/>
        <v>2044_2025</v>
      </c>
      <c r="D1351" s="261">
        <v>2.62457032547945E-2</v>
      </c>
      <c r="E1351" s="261">
        <v>3.2427601548224903E-2</v>
      </c>
      <c r="F1351" s="261">
        <v>7.9116852254783303E-3</v>
      </c>
      <c r="G1351" s="261">
        <v>2.89042163646766E-3</v>
      </c>
      <c r="H1351" s="261">
        <v>1.2387318312862499E-2</v>
      </c>
      <c r="I1351" s="261">
        <v>2.7814151805650601E-2</v>
      </c>
      <c r="J1351" s="261">
        <v>1.0095120641505199E-3</v>
      </c>
      <c r="K1351" s="261">
        <v>9.0114512456571799E-4</v>
      </c>
      <c r="L1351" s="261">
        <v>2.0000005732018801E-3</v>
      </c>
      <c r="M1351" s="261">
        <v>2.0000005732018801E-3</v>
      </c>
      <c r="N1351" s="261">
        <v>1.5750004513964799E-2</v>
      </c>
      <c r="O1351" s="261">
        <v>1.5750004513964799E-2</v>
      </c>
      <c r="P1351" s="261">
        <v>1.05515772004796E-3</v>
      </c>
    </row>
    <row r="1352" spans="1:16" x14ac:dyDescent="0.25">
      <c r="A1352" s="259">
        <v>2044</v>
      </c>
      <c r="B1352" s="259">
        <v>2026</v>
      </c>
      <c r="C1352" s="260" t="str">
        <f t="shared" si="20"/>
        <v>2044_2026</v>
      </c>
      <c r="D1352" s="261">
        <v>2.6241945946060403E-2</v>
      </c>
      <c r="E1352" s="261">
        <v>3.2399642334614447E-2</v>
      </c>
      <c r="F1352" s="261">
        <v>7.7910880950353397E-3</v>
      </c>
      <c r="G1352" s="261">
        <v>2.8715819584898502E-3</v>
      </c>
      <c r="H1352" s="261">
        <v>1.2232168366152801E-2</v>
      </c>
      <c r="I1352" s="261">
        <v>2.72302156565822E-2</v>
      </c>
      <c r="J1352" s="261">
        <v>9.9678056271906693E-4</v>
      </c>
      <c r="K1352" s="261">
        <v>7.6881750366768805E-4</v>
      </c>
      <c r="L1352" s="261">
        <v>2.0000005732018801E-3</v>
      </c>
      <c r="M1352" s="261">
        <v>2.0000005732018801E-3</v>
      </c>
      <c r="N1352" s="261">
        <v>1.5750004513964799E-2</v>
      </c>
      <c r="O1352" s="261">
        <v>1.5750004513964799E-2</v>
      </c>
      <c r="P1352" s="261">
        <v>1.0418505566169799E-3</v>
      </c>
    </row>
    <row r="1353" spans="1:16" x14ac:dyDescent="0.25">
      <c r="A1353" s="259">
        <v>2044</v>
      </c>
      <c r="B1353" s="259">
        <v>2027</v>
      </c>
      <c r="C1353" s="260" t="str">
        <f t="shared" si="20"/>
        <v>2044_2027</v>
      </c>
      <c r="D1353" s="261">
        <v>2.6239680881544339E-2</v>
      </c>
      <c r="E1353" s="261">
        <v>3.237215341131075E-2</v>
      </c>
      <c r="F1353" s="261">
        <v>7.6565856874795503E-3</v>
      </c>
      <c r="G1353" s="261">
        <v>2.85052737438476E-3</v>
      </c>
      <c r="H1353" s="261">
        <v>1.2056638190170299E-2</v>
      </c>
      <c r="I1353" s="261">
        <v>2.6574242489730698E-2</v>
      </c>
      <c r="J1353" s="261">
        <v>9.8226515681339795E-4</v>
      </c>
      <c r="K1353" s="261">
        <v>6.1478992664828602E-4</v>
      </c>
      <c r="L1353" s="261">
        <v>2.0000005732018801E-3</v>
      </c>
      <c r="M1353" s="261">
        <v>2.0000005732018801E-3</v>
      </c>
      <c r="N1353" s="261">
        <v>1.5750004513964799E-2</v>
      </c>
      <c r="O1353" s="261">
        <v>1.5750004513964799E-2</v>
      </c>
      <c r="P1353" s="261">
        <v>1.0266788284674199E-3</v>
      </c>
    </row>
    <row r="1354" spans="1:16" x14ac:dyDescent="0.25">
      <c r="A1354" s="259">
        <v>2044</v>
      </c>
      <c r="B1354" s="259">
        <v>2028</v>
      </c>
      <c r="C1354" s="260" t="str">
        <f t="shared" si="20"/>
        <v>2044_2028</v>
      </c>
      <c r="D1354" s="261">
        <v>2.623582346991964E-2</v>
      </c>
      <c r="E1354" s="261">
        <v>3.2342830211763783E-2</v>
      </c>
      <c r="F1354" s="261">
        <v>7.5028390866456697E-3</v>
      </c>
      <c r="G1354" s="261">
        <v>2.8262216893167398E-3</v>
      </c>
      <c r="H1354" s="261">
        <v>1.18567694321775E-2</v>
      </c>
      <c r="I1354" s="261">
        <v>2.58527761442006E-2</v>
      </c>
      <c r="J1354" s="261">
        <v>9.6577120779439999E-4</v>
      </c>
      <c r="K1354" s="261">
        <v>4.8276051656547301E-4</v>
      </c>
      <c r="L1354" s="261">
        <v>2.0000005732018801E-3</v>
      </c>
      <c r="M1354" s="261">
        <v>2.0000005732018801E-3</v>
      </c>
      <c r="N1354" s="261">
        <v>1.5750004513964799E-2</v>
      </c>
      <c r="O1354" s="261">
        <v>1.5750004513964799E-2</v>
      </c>
      <c r="P1354" s="261">
        <v>1.00943909626459E-3</v>
      </c>
    </row>
    <row r="1355" spans="1:16" x14ac:dyDescent="0.25">
      <c r="A1355" s="259">
        <v>2044</v>
      </c>
      <c r="B1355" s="259">
        <v>2029</v>
      </c>
      <c r="C1355" s="260" t="str">
        <f t="shared" si="20"/>
        <v>2044_2029</v>
      </c>
      <c r="D1355" s="261">
        <v>2.6233391887187863E-2</v>
      </c>
      <c r="E1355" s="261">
        <v>3.2314139496313558E-2</v>
      </c>
      <c r="F1355" s="261">
        <v>7.3347809350511797E-3</v>
      </c>
      <c r="G1355" s="261">
        <v>2.7995096255174498E-3</v>
      </c>
      <c r="H1355" s="261">
        <v>1.1636184354449099E-2</v>
      </c>
      <c r="I1355" s="261">
        <v>2.5073341507692599E-2</v>
      </c>
      <c r="J1355" s="261">
        <v>9.4747637770728704E-4</v>
      </c>
      <c r="K1355" s="261">
        <v>4.8253814779361997E-4</v>
      </c>
      <c r="L1355" s="261">
        <v>2.0000005732018801E-3</v>
      </c>
      <c r="M1355" s="261">
        <v>2.0000005732018801E-3</v>
      </c>
      <c r="N1355" s="261">
        <v>1.5750004513964799E-2</v>
      </c>
      <c r="O1355" s="261">
        <v>1.5750004513964799E-2</v>
      </c>
      <c r="P1355" s="261">
        <v>9.9031705514305299E-4</v>
      </c>
    </row>
    <row r="1356" spans="1:16" x14ac:dyDescent="0.25">
      <c r="A1356" s="259">
        <v>2044</v>
      </c>
      <c r="B1356" s="259">
        <v>2030</v>
      </c>
      <c r="C1356" s="260" t="str">
        <f t="shared" si="20"/>
        <v>2044_2030</v>
      </c>
      <c r="D1356" s="261">
        <v>2.62318371395024E-2</v>
      </c>
      <c r="E1356" s="261">
        <v>3.2285902982750303E-2</v>
      </c>
      <c r="F1356" s="261">
        <v>7.1524604712965099E-3</v>
      </c>
      <c r="G1356" s="261">
        <v>2.7702749819214501E-3</v>
      </c>
      <c r="H1356" s="261">
        <v>1.13950026306847E-2</v>
      </c>
      <c r="I1356" s="261">
        <v>2.4243640093502002E-2</v>
      </c>
      <c r="J1356" s="261">
        <v>9.2738960354197902E-4</v>
      </c>
      <c r="K1356" s="261">
        <v>4.8237821160302497E-4</v>
      </c>
      <c r="L1356" s="261">
        <v>2.0000005732018801E-3</v>
      </c>
      <c r="M1356" s="261">
        <v>2.0000005732018801E-3</v>
      </c>
      <c r="N1356" s="261">
        <v>1.5750004513964799E-2</v>
      </c>
      <c r="O1356" s="261">
        <v>1.5750004513964799E-2</v>
      </c>
      <c r="P1356" s="261">
        <v>9.6932204618372904E-4</v>
      </c>
    </row>
    <row r="1357" spans="1:16" x14ac:dyDescent="0.25">
      <c r="A1357" s="259">
        <v>2044</v>
      </c>
      <c r="B1357" s="259">
        <v>2031</v>
      </c>
      <c r="C1357" s="260" t="str">
        <f t="shared" si="20"/>
        <v>2044_2031</v>
      </c>
      <c r="D1357" s="261">
        <v>2.6230892640321711E-2</v>
      </c>
      <c r="E1357" s="261">
        <v>3.2258040664863506E-2</v>
      </c>
      <c r="F1357" s="261">
        <v>6.9542460489445904E-3</v>
      </c>
      <c r="G1357" s="261">
        <v>2.73825653144213E-3</v>
      </c>
      <c r="H1357" s="261">
        <v>1.1132037263300899E-2</v>
      </c>
      <c r="I1357" s="261">
        <v>2.33712221351807E-2</v>
      </c>
      <c r="J1357" s="261">
        <v>9.0545139252731495E-4</v>
      </c>
      <c r="K1357" s="261">
        <v>4.8224188130440901E-4</v>
      </c>
      <c r="L1357" s="261">
        <v>2.0000005732018801E-3</v>
      </c>
      <c r="M1357" s="261">
        <v>2.0000005732018801E-3</v>
      </c>
      <c r="N1357" s="261">
        <v>1.5750004513964799E-2</v>
      </c>
      <c r="O1357" s="261">
        <v>1.5750004513964799E-2</v>
      </c>
      <c r="P1357" s="261">
        <v>9.4639188661635204E-4</v>
      </c>
    </row>
    <row r="1358" spans="1:16" x14ac:dyDescent="0.25">
      <c r="A1358" s="259">
        <v>2044</v>
      </c>
      <c r="B1358" s="259">
        <v>2032</v>
      </c>
      <c r="C1358" s="260" t="str">
        <f t="shared" si="20"/>
        <v>2044_2032</v>
      </c>
      <c r="D1358" s="261">
        <v>2.6229838412432233E-2</v>
      </c>
      <c r="E1358" s="261">
        <v>3.2230142915147697E-2</v>
      </c>
      <c r="F1358" s="261">
        <v>6.7395951080554597E-3</v>
      </c>
      <c r="G1358" s="261">
        <v>2.7032285627867601E-3</v>
      </c>
      <c r="H1358" s="261">
        <v>1.0846706433766401E-2</v>
      </c>
      <c r="I1358" s="261">
        <v>2.2464276455190901E-2</v>
      </c>
      <c r="J1358" s="261">
        <v>8.8162577555564003E-4</v>
      </c>
      <c r="K1358" s="261">
        <v>4.8210189799005501E-4</v>
      </c>
      <c r="L1358" s="261">
        <v>2.0000005732018801E-3</v>
      </c>
      <c r="M1358" s="261">
        <v>2.0000005732018801E-3</v>
      </c>
      <c r="N1358" s="261">
        <v>1.5750004513964799E-2</v>
      </c>
      <c r="O1358" s="261">
        <v>1.5750004513964799E-2</v>
      </c>
      <c r="P1358" s="261">
        <v>9.2148898096982798E-4</v>
      </c>
    </row>
    <row r="1359" spans="1:16" x14ac:dyDescent="0.25">
      <c r="A1359" s="259">
        <v>2044</v>
      </c>
      <c r="B1359" s="259">
        <v>2033</v>
      </c>
      <c r="C1359" s="260" t="str">
        <f t="shared" si="20"/>
        <v>2044_2033</v>
      </c>
      <c r="D1359" s="261">
        <v>2.6229487030946252E-2</v>
      </c>
      <c r="E1359" s="261">
        <v>3.2202936593239188E-2</v>
      </c>
      <c r="F1359" s="261">
        <v>6.5097119780059397E-3</v>
      </c>
      <c r="G1359" s="261">
        <v>2.66539779474164E-3</v>
      </c>
      <c r="H1359" s="261">
        <v>1.0540040225666601E-2</v>
      </c>
      <c r="I1359" s="261">
        <v>2.1530333522357201E-2</v>
      </c>
      <c r="J1359" s="261">
        <v>8.5597398420042103E-4</v>
      </c>
      <c r="K1359" s="261">
        <v>4.8200282044593898E-4</v>
      </c>
      <c r="L1359" s="261">
        <v>2.0000005732018801E-3</v>
      </c>
      <c r="M1359" s="261">
        <v>2.0000005732018801E-3</v>
      </c>
      <c r="N1359" s="261">
        <v>1.5750004513964799E-2</v>
      </c>
      <c r="O1359" s="261">
        <v>1.5750004513964799E-2</v>
      </c>
      <c r="P1359" s="261">
        <v>8.9467732943766397E-4</v>
      </c>
    </row>
    <row r="1360" spans="1:16" x14ac:dyDescent="0.25">
      <c r="A1360" s="259">
        <v>2044</v>
      </c>
      <c r="B1360" s="259">
        <v>2034</v>
      </c>
      <c r="C1360" s="260" t="str">
        <f t="shared" si="20"/>
        <v>2044_2034</v>
      </c>
      <c r="D1360" s="261">
        <v>2.6229148852756019E-2</v>
      </c>
      <c r="E1360" s="261">
        <v>3.217630064676788E-2</v>
      </c>
      <c r="F1360" s="261">
        <v>6.2641114195733797E-3</v>
      </c>
      <c r="G1360" s="261">
        <v>2.62456657405489E-3</v>
      </c>
      <c r="H1360" s="261">
        <v>1.0211458477519199E-2</v>
      </c>
      <c r="I1360" s="261">
        <v>2.0577759733373599E-2</v>
      </c>
      <c r="J1360" s="261">
        <v>8.2845202744210797E-4</v>
      </c>
      <c r="K1360" s="261">
        <v>4.8191714349367398E-4</v>
      </c>
      <c r="L1360" s="261">
        <v>2.0000005732018801E-3</v>
      </c>
      <c r="M1360" s="261">
        <v>2.0000005732018801E-3</v>
      </c>
      <c r="N1360" s="261">
        <v>1.5750004513964799E-2</v>
      </c>
      <c r="O1360" s="261">
        <v>1.5750004513964799E-2</v>
      </c>
      <c r="P1360" s="261">
        <v>8.6591095192161403E-4</v>
      </c>
    </row>
    <row r="1361" spans="1:16" x14ac:dyDescent="0.25">
      <c r="A1361" s="259">
        <v>2044</v>
      </c>
      <c r="B1361" s="259">
        <v>2035</v>
      </c>
      <c r="C1361" s="260" t="str">
        <f t="shared" si="20"/>
        <v>2044_2035</v>
      </c>
      <c r="D1361" s="261">
        <v>2.6231538179367367E-2</v>
      </c>
      <c r="E1361" s="261">
        <v>3.2151688479738663E-2</v>
      </c>
      <c r="F1361" s="261">
        <v>6.0048091700637502E-3</v>
      </c>
      <c r="G1361" s="261">
        <v>2.5810729299801001E-3</v>
      </c>
      <c r="H1361" s="261">
        <v>9.8629763246461909E-3</v>
      </c>
      <c r="I1361" s="261">
        <v>1.9614305886974302E-2</v>
      </c>
      <c r="J1361" s="261">
        <v>7.9918019834859105E-4</v>
      </c>
      <c r="K1361" s="261">
        <v>4.8195416643824398E-4</v>
      </c>
      <c r="L1361" s="261">
        <v>2.0000005732018801E-3</v>
      </c>
      <c r="M1361" s="261">
        <v>2.0000005732018801E-3</v>
      </c>
      <c r="N1361" s="261">
        <v>1.5750004513964799E-2</v>
      </c>
      <c r="O1361" s="261">
        <v>1.5750004513964799E-2</v>
      </c>
      <c r="P1361" s="261">
        <v>8.35315580608306E-4</v>
      </c>
    </row>
    <row r="1362" spans="1:16" x14ac:dyDescent="0.25">
      <c r="A1362" s="259">
        <v>2044</v>
      </c>
      <c r="B1362" s="259">
        <v>2036</v>
      </c>
      <c r="C1362" s="260" t="str">
        <f t="shared" si="20"/>
        <v>2044_2036</v>
      </c>
      <c r="D1362" s="261">
        <v>2.6229671809916377E-2</v>
      </c>
      <c r="E1362" s="261">
        <v>3.2125050879381306E-2</v>
      </c>
      <c r="F1362" s="261">
        <v>5.7254445491658696E-3</v>
      </c>
      <c r="G1362" s="261">
        <v>2.5335953128446001E-3</v>
      </c>
      <c r="H1362" s="261">
        <v>9.4890801619396704E-3</v>
      </c>
      <c r="I1362" s="261">
        <v>1.86462475267473E-2</v>
      </c>
      <c r="J1362" s="261">
        <v>7.6786369837822399E-4</v>
      </c>
      <c r="K1362" s="261">
        <v>4.8182267264258402E-4</v>
      </c>
      <c r="L1362" s="261">
        <v>2.0000005732018801E-3</v>
      </c>
      <c r="M1362" s="261">
        <v>2.0000005732018801E-3</v>
      </c>
      <c r="N1362" s="261">
        <v>1.5750004513964799E-2</v>
      </c>
      <c r="O1362" s="261">
        <v>1.5750004513964799E-2</v>
      </c>
      <c r="P1362" s="261">
        <v>8.0258308747419005E-4</v>
      </c>
    </row>
    <row r="1363" spans="1:16" x14ac:dyDescent="0.25">
      <c r="A1363" s="259">
        <v>2044</v>
      </c>
      <c r="B1363" s="259">
        <v>2037</v>
      </c>
      <c r="C1363" s="260" t="str">
        <f t="shared" si="20"/>
        <v>2044_2037</v>
      </c>
      <c r="D1363" s="261">
        <v>2.623027307219946E-2</v>
      </c>
      <c r="E1363" s="261">
        <v>3.210762649378622E-2</v>
      </c>
      <c r="F1363" s="261">
        <v>5.4316061556897097E-3</v>
      </c>
      <c r="G1363" s="261">
        <v>2.4838977303704101E-3</v>
      </c>
      <c r="H1363" s="261">
        <v>9.0946381244011096E-3</v>
      </c>
      <c r="I1363" s="261">
        <v>1.7685725046414101E-2</v>
      </c>
      <c r="J1363" s="261">
        <v>7.3476347288017299E-4</v>
      </c>
      <c r="K1363" s="261">
        <v>4.8179020572622599E-4</v>
      </c>
      <c r="L1363" s="261">
        <v>2.0000005732018801E-3</v>
      </c>
      <c r="M1363" s="261">
        <v>2.0000005732018801E-3</v>
      </c>
      <c r="N1363" s="261">
        <v>1.5750004513964799E-2</v>
      </c>
      <c r="O1363" s="261">
        <v>1.5750004513964799E-2</v>
      </c>
      <c r="P1363" s="261">
        <v>7.6798621665919201E-4</v>
      </c>
    </row>
    <row r="1364" spans="1:16" x14ac:dyDescent="0.25">
      <c r="A1364" s="259">
        <v>2044</v>
      </c>
      <c r="B1364" s="259">
        <v>2038</v>
      </c>
      <c r="C1364" s="260" t="str">
        <f t="shared" si="20"/>
        <v>2044_2038</v>
      </c>
      <c r="D1364" s="261">
        <v>2.6232282262521927E-2</v>
      </c>
      <c r="E1364" s="261">
        <v>3.209200781281131E-2</v>
      </c>
      <c r="F1364" s="261">
        <v>5.1234756025450899E-3</v>
      </c>
      <c r="G1364" s="261">
        <v>2.4311560136472E-3</v>
      </c>
      <c r="H1364" s="261">
        <v>8.6797522901415798E-3</v>
      </c>
      <c r="I1364" s="261">
        <v>1.67342675485385E-2</v>
      </c>
      <c r="J1364" s="261">
        <v>6.9987987676742704E-4</v>
      </c>
      <c r="K1364" s="261">
        <v>4.8185234103040602E-4</v>
      </c>
      <c r="L1364" s="261">
        <v>2.0000005732018801E-3</v>
      </c>
      <c r="M1364" s="261">
        <v>2.0000005732018801E-3</v>
      </c>
      <c r="N1364" s="261">
        <v>1.5750004513964799E-2</v>
      </c>
      <c r="O1364" s="261">
        <v>1.5750004513964799E-2</v>
      </c>
      <c r="P1364" s="261">
        <v>7.3152533912389304E-4</v>
      </c>
    </row>
    <row r="1365" spans="1:16" x14ac:dyDescent="0.25">
      <c r="A1365" s="259">
        <v>2044</v>
      </c>
      <c r="B1365" s="259">
        <v>2039</v>
      </c>
      <c r="C1365" s="260" t="str">
        <f t="shared" si="20"/>
        <v>2044_2039</v>
      </c>
      <c r="D1365" s="261">
        <v>2.6236922667075013E-2</v>
      </c>
      <c r="E1365" s="261">
        <v>3.2078618561720375E-2</v>
      </c>
      <c r="F1365" s="261">
        <v>4.8008357887624597E-3</v>
      </c>
      <c r="G1365" s="261">
        <v>2.3752795321393401E-3</v>
      </c>
      <c r="H1365" s="261">
        <v>8.2443413708401803E-3</v>
      </c>
      <c r="I1365" s="261">
        <v>1.5797712451291399E-2</v>
      </c>
      <c r="J1365" s="261">
        <v>6.6321080121685199E-4</v>
      </c>
      <c r="K1365" s="261">
        <v>4.8203678380409197E-4</v>
      </c>
      <c r="L1365" s="261">
        <v>2.0000005732018801E-3</v>
      </c>
      <c r="M1365" s="261">
        <v>2.0000005732018801E-3</v>
      </c>
      <c r="N1365" s="261">
        <v>1.5750004513964799E-2</v>
      </c>
      <c r="O1365" s="261">
        <v>1.5750004513964799E-2</v>
      </c>
      <c r="P1365" s="261">
        <v>6.9319825069353495E-4</v>
      </c>
    </row>
    <row r="1366" spans="1:16" x14ac:dyDescent="0.25">
      <c r="A1366" s="259">
        <v>2044</v>
      </c>
      <c r="B1366" s="259">
        <v>2040</v>
      </c>
      <c r="C1366" s="260" t="str">
        <f t="shared" ref="C1366:C1429" si="21">CONCATENATE(A1366,"_",B1366)</f>
        <v>2044_2040</v>
      </c>
      <c r="D1366" s="261">
        <v>2.6242321071165007E-2</v>
      </c>
      <c r="E1366" s="261">
        <v>3.2066753861496163E-2</v>
      </c>
      <c r="F1366" s="261">
        <v>4.4623411863374497E-3</v>
      </c>
      <c r="G1366" s="261">
        <v>2.31590632847096E-3</v>
      </c>
      <c r="H1366" s="261">
        <v>7.7870561142528603E-3</v>
      </c>
      <c r="I1366" s="261">
        <v>1.48812627528725E-2</v>
      </c>
      <c r="J1366" s="261">
        <v>6.2467438460076397E-4</v>
      </c>
      <c r="K1366" s="261">
        <v>4.8227319008428801E-4</v>
      </c>
      <c r="L1366" s="261">
        <v>2.0000005732018801E-3</v>
      </c>
      <c r="M1366" s="261">
        <v>2.0000005732018801E-3</v>
      </c>
      <c r="N1366" s="261">
        <v>1.5750004513964799E-2</v>
      </c>
      <c r="O1366" s="261">
        <v>1.5750004513964799E-2</v>
      </c>
      <c r="P1366" s="261">
        <v>6.52919388320883E-4</v>
      </c>
    </row>
    <row r="1367" spans="1:16" x14ac:dyDescent="0.25">
      <c r="A1367" s="259">
        <v>2044</v>
      </c>
      <c r="B1367" s="259">
        <v>2041</v>
      </c>
      <c r="C1367" s="260" t="str">
        <f t="shared" si="21"/>
        <v>2044_2041</v>
      </c>
      <c r="D1367" s="261">
        <v>2.6252895439909555E-2</v>
      </c>
      <c r="E1367" s="261">
        <v>3.2059724131832341E-2</v>
      </c>
      <c r="F1367" s="261">
        <v>4.1115912386008799E-3</v>
      </c>
      <c r="G1367" s="261">
        <v>2.25390638125335E-3</v>
      </c>
      <c r="H1367" s="261">
        <v>7.3113879603335296E-3</v>
      </c>
      <c r="I1367" s="261">
        <v>1.39895257083814E-2</v>
      </c>
      <c r="J1367" s="261">
        <v>5.8446008075658E-4</v>
      </c>
      <c r="K1367" s="261">
        <v>4.82796696389382E-4</v>
      </c>
      <c r="L1367" s="261">
        <v>2.0000005732018801E-3</v>
      </c>
      <c r="M1367" s="261">
        <v>2.0000005732018801E-3</v>
      </c>
      <c r="N1367" s="261">
        <v>1.5750004513964799E-2</v>
      </c>
      <c r="O1367" s="261">
        <v>1.5750004513964799E-2</v>
      </c>
      <c r="P1367" s="261">
        <v>6.1088677210519504E-4</v>
      </c>
    </row>
    <row r="1368" spans="1:16" x14ac:dyDescent="0.25">
      <c r="A1368" s="259">
        <v>2044</v>
      </c>
      <c r="B1368" s="259">
        <v>2042</v>
      </c>
      <c r="C1368" s="260" t="str">
        <f t="shared" si="21"/>
        <v>2044_2042</v>
      </c>
      <c r="D1368" s="261">
        <v>2.6272365507309162E-2</v>
      </c>
      <c r="E1368" s="261">
        <v>3.2059853048373922E-2</v>
      </c>
      <c r="F1368" s="261">
        <v>3.7493608534056402E-3</v>
      </c>
      <c r="G1368" s="261">
        <v>2.1896350874870399E-3</v>
      </c>
      <c r="H1368" s="261">
        <v>6.81842438465677E-3</v>
      </c>
      <c r="I1368" s="261">
        <v>1.31267162127348E-2</v>
      </c>
      <c r="J1368" s="261">
        <v>5.4262211204469198E-4</v>
      </c>
      <c r="K1368" s="261">
        <v>4.8376633608891798E-4</v>
      </c>
      <c r="L1368" s="261">
        <v>2.0000005732018801E-3</v>
      </c>
      <c r="M1368" s="261">
        <v>2.0000005732018801E-3</v>
      </c>
      <c r="N1368" s="261">
        <v>1.5750004513964799E-2</v>
      </c>
      <c r="O1368" s="261">
        <v>1.5750004513964799E-2</v>
      </c>
      <c r="P1368" s="261">
        <v>5.67157076101392E-4</v>
      </c>
    </row>
    <row r="1369" spans="1:16" x14ac:dyDescent="0.25">
      <c r="A1369" s="259">
        <v>2044</v>
      </c>
      <c r="B1369" s="259">
        <v>2043</v>
      </c>
      <c r="C1369" s="260" t="str">
        <f t="shared" si="21"/>
        <v>2044_2043</v>
      </c>
      <c r="D1369" s="261">
        <v>2.6287807592432627E-2</v>
      </c>
      <c r="E1369" s="261">
        <v>3.2056879930591142E-2</v>
      </c>
      <c r="F1369" s="261">
        <v>3.3641969285612E-3</v>
      </c>
      <c r="G1369" s="261">
        <v>2.1199433243101E-3</v>
      </c>
      <c r="H1369" s="261">
        <v>6.2980178615806102E-3</v>
      </c>
      <c r="I1369" s="261">
        <v>1.2296048728734301E-2</v>
      </c>
      <c r="J1369" s="261">
        <v>4.9863349861993295E-4</v>
      </c>
      <c r="K1369" s="261">
        <v>4.8452241585383702E-4</v>
      </c>
      <c r="L1369" s="261">
        <v>2.0000005732018801E-3</v>
      </c>
      <c r="M1369" s="261">
        <v>2.0000005732018801E-3</v>
      </c>
      <c r="N1369" s="261">
        <v>1.5750004513964799E-2</v>
      </c>
      <c r="O1369" s="261">
        <v>1.5750004513964799E-2</v>
      </c>
      <c r="P1369" s="261">
        <v>5.2117949277414699E-4</v>
      </c>
    </row>
    <row r="1370" spans="1:16" x14ac:dyDescent="0.25">
      <c r="A1370" s="259">
        <v>2044</v>
      </c>
      <c r="B1370" s="259">
        <v>2044</v>
      </c>
      <c r="C1370" s="260" t="str">
        <f t="shared" si="21"/>
        <v>2044_2044</v>
      </c>
      <c r="D1370" s="261">
        <v>2.6337721530381362E-2</v>
      </c>
      <c r="E1370" s="261">
        <v>3.2075250122295076E-2</v>
      </c>
      <c r="F1370" s="261">
        <v>2.9772151536702901E-3</v>
      </c>
      <c r="G1370" s="261">
        <v>2.05133104918648E-3</v>
      </c>
      <c r="H1370" s="261">
        <v>5.77133977922394E-3</v>
      </c>
      <c r="I1370" s="261">
        <v>1.1500821559692899E-2</v>
      </c>
      <c r="J1370" s="261">
        <v>4.53615846167963E-4</v>
      </c>
      <c r="K1370" s="261">
        <v>4.8686064860937501E-4</v>
      </c>
      <c r="L1370" s="261">
        <v>2.0000005732018801E-3</v>
      </c>
      <c r="M1370" s="261">
        <v>2.0000005732018801E-3</v>
      </c>
      <c r="N1370" s="261">
        <v>1.5750004513964799E-2</v>
      </c>
      <c r="O1370" s="261">
        <v>1.5750004513964799E-2</v>
      </c>
      <c r="P1370" s="261">
        <v>4.74126341841173E-4</v>
      </c>
    </row>
    <row r="1371" spans="1:16" x14ac:dyDescent="0.25">
      <c r="A1371" s="259">
        <v>2045</v>
      </c>
      <c r="B1371" s="259">
        <v>2001</v>
      </c>
      <c r="C1371" s="260" t="str">
        <f t="shared" si="21"/>
        <v>2045_2001</v>
      </c>
      <c r="D1371" s="261">
        <v>4.6469375347977335E-2</v>
      </c>
      <c r="E1371" s="261">
        <v>6.6575879022137463E-2</v>
      </c>
      <c r="F1371" s="261">
        <v>8.8722392676303302E-2</v>
      </c>
      <c r="G1371" s="261">
        <v>9.9681664728859698E-2</v>
      </c>
      <c r="H1371" s="261">
        <v>1.7129478384378001</v>
      </c>
      <c r="I1371" s="261">
        <v>0.48928291722637401</v>
      </c>
      <c r="J1371" s="261">
        <v>5.1968614610689301E-2</v>
      </c>
      <c r="K1371" s="261">
        <v>3.0673642116309401E-3</v>
      </c>
      <c r="L1371" s="261">
        <v>2.0000005732018801E-3</v>
      </c>
      <c r="M1371" s="261">
        <v>2.0000005732018801E-3</v>
      </c>
      <c r="N1371" s="261">
        <v>1.5750004513964799E-2</v>
      </c>
      <c r="O1371" s="261">
        <v>1.5750004513964799E-2</v>
      </c>
      <c r="P1371" s="261">
        <v>5.4318404756072698E-2</v>
      </c>
    </row>
    <row r="1372" spans="1:16" x14ac:dyDescent="0.25">
      <c r="A1372" s="259">
        <v>2045</v>
      </c>
      <c r="B1372" s="259">
        <v>2002</v>
      </c>
      <c r="C1372" s="260" t="str">
        <f t="shared" si="21"/>
        <v>2045_2002</v>
      </c>
      <c r="D1372" s="261">
        <v>4.6212864810613444E-2</v>
      </c>
      <c r="E1372" s="261">
        <v>6.6521951175044544E-2</v>
      </c>
      <c r="F1372" s="261">
        <v>8.7853665940694395E-2</v>
      </c>
      <c r="G1372" s="261">
        <v>9.6844822675568001E-2</v>
      </c>
      <c r="H1372" s="261">
        <v>1.7101575792338599</v>
      </c>
      <c r="I1372" s="261">
        <v>0.476736536220076</v>
      </c>
      <c r="J1372" s="261">
        <v>5.1459763084450799E-2</v>
      </c>
      <c r="K1372" s="261">
        <v>3.0714833096674699E-3</v>
      </c>
      <c r="L1372" s="261">
        <v>2.0000005732018801E-3</v>
      </c>
      <c r="M1372" s="261">
        <v>2.0000005732018801E-3</v>
      </c>
      <c r="N1372" s="261">
        <v>1.5750004513964799E-2</v>
      </c>
      <c r="O1372" s="261">
        <v>1.5750004513964799E-2</v>
      </c>
      <c r="P1372" s="261">
        <v>5.3786545221812899E-2</v>
      </c>
    </row>
    <row r="1373" spans="1:16" x14ac:dyDescent="0.25">
      <c r="A1373" s="259">
        <v>2045</v>
      </c>
      <c r="B1373" s="259">
        <v>2003</v>
      </c>
      <c r="C1373" s="260" t="str">
        <f t="shared" si="21"/>
        <v>2045_2003</v>
      </c>
      <c r="D1373" s="261">
        <v>4.6448175342925578E-2</v>
      </c>
      <c r="E1373" s="261">
        <v>6.6512496995961679E-2</v>
      </c>
      <c r="F1373" s="261">
        <v>8.8568625595105199E-2</v>
      </c>
      <c r="G1373" s="261">
        <v>7.9232036925805799E-2</v>
      </c>
      <c r="H1373" s="261">
        <v>1.7109130045916701</v>
      </c>
      <c r="I1373" s="261">
        <v>0.403323273345919</v>
      </c>
      <c r="J1373" s="261">
        <v>5.1878546456060597E-2</v>
      </c>
      <c r="K1373" s="261">
        <v>3.0728575450348402E-3</v>
      </c>
      <c r="L1373" s="261">
        <v>2.0000005732018801E-3</v>
      </c>
      <c r="M1373" s="261">
        <v>2.0000005732018801E-3</v>
      </c>
      <c r="N1373" s="261">
        <v>1.5750004513964799E-2</v>
      </c>
      <c r="O1373" s="261">
        <v>1.5750004513964799E-2</v>
      </c>
      <c r="P1373" s="261">
        <v>5.4224264119163201E-2</v>
      </c>
    </row>
    <row r="1374" spans="1:16" x14ac:dyDescent="0.25">
      <c r="A1374" s="259">
        <v>2045</v>
      </c>
      <c r="B1374" s="259">
        <v>2004</v>
      </c>
      <c r="C1374" s="260" t="str">
        <f t="shared" si="21"/>
        <v>2045_2004</v>
      </c>
      <c r="D1374" s="261">
        <v>5.3350696824318186E-2</v>
      </c>
      <c r="E1374" s="261">
        <v>6.7510835673544295E-2</v>
      </c>
      <c r="F1374" s="261">
        <v>8.8599824380408601E-2</v>
      </c>
      <c r="G1374" s="261">
        <v>1.85913910667624E-2</v>
      </c>
      <c r="H1374" s="261">
        <v>1.7123242749083301</v>
      </c>
      <c r="I1374" s="261">
        <v>9.3035829065353598E-2</v>
      </c>
      <c r="J1374" s="261">
        <v>5.18968209592705E-2</v>
      </c>
      <c r="K1374" s="261">
        <v>2.04085380465232E-4</v>
      </c>
      <c r="L1374" s="261">
        <v>2.0000005732018801E-3</v>
      </c>
      <c r="M1374" s="261">
        <v>2.0000005732018801E-3</v>
      </c>
      <c r="N1374" s="261">
        <v>1.5750004513964799E-2</v>
      </c>
      <c r="O1374" s="261">
        <v>1.5750004513964799E-2</v>
      </c>
      <c r="P1374" s="261">
        <v>5.4243364914316403E-2</v>
      </c>
    </row>
    <row r="1375" spans="1:16" x14ac:dyDescent="0.25">
      <c r="A1375" s="259">
        <v>2045</v>
      </c>
      <c r="B1375" s="259">
        <v>2005</v>
      </c>
      <c r="C1375" s="260" t="str">
        <f t="shared" si="21"/>
        <v>2045_2005</v>
      </c>
      <c r="D1375" s="261">
        <v>5.2156815511893009E-2</v>
      </c>
      <c r="E1375" s="261">
        <v>6.5868892523070446E-2</v>
      </c>
      <c r="F1375" s="261">
        <v>8.8775594904820093E-2</v>
      </c>
      <c r="G1375" s="261">
        <v>1.59387132621319E-2</v>
      </c>
      <c r="H1375" s="261">
        <v>1.7094578756679399</v>
      </c>
      <c r="I1375" s="261">
        <v>7.8144532371546296E-2</v>
      </c>
      <c r="J1375" s="261">
        <v>5.1999777500088697E-2</v>
      </c>
      <c r="K1375" s="261">
        <v>2.0287689871481801E-4</v>
      </c>
      <c r="L1375" s="261">
        <v>2.0000005732018801E-3</v>
      </c>
      <c r="M1375" s="261">
        <v>2.0000005732018801E-3</v>
      </c>
      <c r="N1375" s="261">
        <v>1.5750004513964799E-2</v>
      </c>
      <c r="O1375" s="261">
        <v>1.5750004513964799E-2</v>
      </c>
      <c r="P1375" s="261">
        <v>5.4350976693047497E-2</v>
      </c>
    </row>
    <row r="1376" spans="1:16" x14ac:dyDescent="0.25">
      <c r="A1376" s="259">
        <v>2045</v>
      </c>
      <c r="B1376" s="259">
        <v>2006</v>
      </c>
      <c r="C1376" s="260" t="str">
        <f t="shared" si="21"/>
        <v>2045_2006</v>
      </c>
      <c r="D1376" s="261">
        <v>5.1024747541972386E-2</v>
      </c>
      <c r="E1376" s="261">
        <v>6.3427467382891733E-2</v>
      </c>
      <c r="F1376" s="261">
        <v>8.8405639502215097E-2</v>
      </c>
      <c r="G1376" s="261">
        <v>3.7085952839600602E-3</v>
      </c>
      <c r="H1376" s="261">
        <v>1.7125395060756601</v>
      </c>
      <c r="I1376" s="261">
        <v>1.6652433161206601E-2</v>
      </c>
      <c r="J1376" s="261">
        <v>5.1783078320082603E-2</v>
      </c>
      <c r="K1376" s="261">
        <v>2.0342384284446601E-4</v>
      </c>
      <c r="L1376" s="261">
        <v>2.0000005732018801E-3</v>
      </c>
      <c r="M1376" s="261">
        <v>2.0000005732018801E-3</v>
      </c>
      <c r="N1376" s="261">
        <v>1.5750004513964799E-2</v>
      </c>
      <c r="O1376" s="261">
        <v>1.5750004513964799E-2</v>
      </c>
      <c r="P1376" s="261">
        <v>5.4124479337709898E-2</v>
      </c>
    </row>
    <row r="1377" spans="1:16" x14ac:dyDescent="0.25">
      <c r="A1377" s="259">
        <v>2045</v>
      </c>
      <c r="B1377" s="259">
        <v>2007</v>
      </c>
      <c r="C1377" s="260" t="str">
        <f t="shared" si="21"/>
        <v>2045_2007</v>
      </c>
      <c r="D1377" s="261">
        <v>5.0383674804094586E-2</v>
      </c>
      <c r="E1377" s="261">
        <v>6.3524443220536145E-2</v>
      </c>
      <c r="F1377" s="261">
        <v>1.8428120048862E-2</v>
      </c>
      <c r="G1377" s="261">
        <v>7.7152890592869904E-3</v>
      </c>
      <c r="H1377" s="261">
        <v>3.61525498619324E-2</v>
      </c>
      <c r="I1377" s="261">
        <v>3.3031400565580203E-2</v>
      </c>
      <c r="J1377" s="261">
        <v>6.13950777701099E-3</v>
      </c>
      <c r="K1377" s="261">
        <v>2.0268248637674599E-4</v>
      </c>
      <c r="L1377" s="261">
        <v>2.0000005732018801E-3</v>
      </c>
      <c r="M1377" s="261">
        <v>2.0000005732018801E-3</v>
      </c>
      <c r="N1377" s="261">
        <v>1.5750004513964799E-2</v>
      </c>
      <c r="O1377" s="261">
        <v>1.5750004513964799E-2</v>
      </c>
      <c r="P1377" s="261">
        <v>6.41710907502515E-3</v>
      </c>
    </row>
    <row r="1378" spans="1:16" x14ac:dyDescent="0.25">
      <c r="A1378" s="259">
        <v>2045</v>
      </c>
      <c r="B1378" s="259">
        <v>2008</v>
      </c>
      <c r="C1378" s="260" t="str">
        <f t="shared" si="21"/>
        <v>2045_2008</v>
      </c>
      <c r="D1378" s="261">
        <v>4.8879988763920898E-2</v>
      </c>
      <c r="E1378" s="261">
        <v>6.1665905255936869E-2</v>
      </c>
      <c r="F1378" s="261">
        <v>1.8589139332943101E-2</v>
      </c>
      <c r="G1378" s="261">
        <v>7.8626621525002792E-3</v>
      </c>
      <c r="H1378" s="261">
        <v>3.6287527405838599E-2</v>
      </c>
      <c r="I1378" s="261">
        <v>3.2530446255574899E-2</v>
      </c>
      <c r="J1378" s="261">
        <v>6.1535908257718003E-3</v>
      </c>
      <c r="K1378" s="261">
        <v>2.3121236794665099E-4</v>
      </c>
      <c r="L1378" s="261">
        <v>2.0000005732018801E-3</v>
      </c>
      <c r="M1378" s="261">
        <v>2.0000005732018801E-3</v>
      </c>
      <c r="N1378" s="261">
        <v>1.5750004513964799E-2</v>
      </c>
      <c r="O1378" s="261">
        <v>1.5750004513964799E-2</v>
      </c>
      <c r="P1378" s="261">
        <v>6.4318288967583201E-3</v>
      </c>
    </row>
    <row r="1379" spans="1:16" x14ac:dyDescent="0.25">
      <c r="A1379" s="259">
        <v>2045</v>
      </c>
      <c r="B1379" s="259">
        <v>2009</v>
      </c>
      <c r="C1379" s="260" t="str">
        <f t="shared" si="21"/>
        <v>2045_2009</v>
      </c>
      <c r="D1379" s="261">
        <v>4.6491356406717484E-2</v>
      </c>
      <c r="E1379" s="261">
        <v>5.8170795053328006E-2</v>
      </c>
      <c r="F1379" s="261">
        <v>1.9362180904921599E-2</v>
      </c>
      <c r="G1379" s="261">
        <v>8.1527808321778406E-3</v>
      </c>
      <c r="H1379" s="261">
        <v>3.6534248835345902E-2</v>
      </c>
      <c r="I1379" s="261">
        <v>3.1869039442528099E-2</v>
      </c>
      <c r="J1379" s="261">
        <v>6.2443077985867897E-3</v>
      </c>
      <c r="K1379" s="261">
        <v>2.5937691577478502E-4</v>
      </c>
      <c r="L1379" s="261">
        <v>2.0000005732018801E-3</v>
      </c>
      <c r="M1379" s="261">
        <v>2.0000005732018801E-3</v>
      </c>
      <c r="N1379" s="261">
        <v>1.5750004513964799E-2</v>
      </c>
      <c r="O1379" s="261">
        <v>1.5750004513964799E-2</v>
      </c>
      <c r="P1379" s="261">
        <v>6.52664768853341E-3</v>
      </c>
    </row>
    <row r="1380" spans="1:16" x14ac:dyDescent="0.25">
      <c r="A1380" s="259">
        <v>2045</v>
      </c>
      <c r="B1380" s="259">
        <v>2010</v>
      </c>
      <c r="C1380" s="260" t="str">
        <f t="shared" si="21"/>
        <v>2045_2010</v>
      </c>
      <c r="D1380" s="261">
        <v>4.6027287298826672E-2</v>
      </c>
      <c r="E1380" s="261">
        <v>5.7508719065815624E-2</v>
      </c>
      <c r="F1380" s="261">
        <v>1.9294712144692701E-2</v>
      </c>
      <c r="G1380" s="261">
        <v>7.2926193004861804E-3</v>
      </c>
      <c r="H1380" s="261">
        <v>3.6517336669051201E-2</v>
      </c>
      <c r="I1380" s="261">
        <v>3.1772824960329897E-2</v>
      </c>
      <c r="J1380" s="261">
        <v>6.24932450040674E-3</v>
      </c>
      <c r="K1380" s="261">
        <v>3.1490124359818901E-4</v>
      </c>
      <c r="L1380" s="261">
        <v>2.0000005732018801E-3</v>
      </c>
      <c r="M1380" s="261">
        <v>2.0000005732018801E-3</v>
      </c>
      <c r="N1380" s="261">
        <v>1.5750004513964799E-2</v>
      </c>
      <c r="O1380" s="261">
        <v>1.5750004513964799E-2</v>
      </c>
      <c r="P1380" s="261">
        <v>6.5318912233483699E-3</v>
      </c>
    </row>
    <row r="1381" spans="1:16" x14ac:dyDescent="0.25">
      <c r="A1381" s="259">
        <v>2045</v>
      </c>
      <c r="B1381" s="259">
        <v>2011</v>
      </c>
      <c r="C1381" s="260" t="str">
        <f t="shared" si="21"/>
        <v>2045_2011</v>
      </c>
      <c r="D1381" s="261">
        <v>4.4403958006573492E-2</v>
      </c>
      <c r="E1381" s="261">
        <v>5.5632399356135613E-2</v>
      </c>
      <c r="F1381" s="261">
        <v>1.8776396595615901E-2</v>
      </c>
      <c r="G1381" s="261">
        <v>7.3920301760867701E-3</v>
      </c>
      <c r="H1381" s="261">
        <v>3.6025161796579303E-2</v>
      </c>
      <c r="I1381" s="261">
        <v>3.1780723957746698E-2</v>
      </c>
      <c r="J1381" s="261">
        <v>6.1952892971346802E-3</v>
      </c>
      <c r="K1381" s="261">
        <v>4.2701284667682403E-4</v>
      </c>
      <c r="L1381" s="261">
        <v>2.0000005732018801E-3</v>
      </c>
      <c r="M1381" s="261">
        <v>2.0000005732018801E-3</v>
      </c>
      <c r="N1381" s="261">
        <v>1.5750004513964799E-2</v>
      </c>
      <c r="O1381" s="261">
        <v>1.5750004513964799E-2</v>
      </c>
      <c r="P1381" s="261">
        <v>6.4754127879620097E-3</v>
      </c>
    </row>
    <row r="1382" spans="1:16" x14ac:dyDescent="0.25">
      <c r="A1382" s="259">
        <v>2045</v>
      </c>
      <c r="B1382" s="259">
        <v>2012</v>
      </c>
      <c r="C1382" s="260" t="str">
        <f t="shared" si="21"/>
        <v>2045_2012</v>
      </c>
      <c r="D1382" s="261">
        <v>4.3123425302740458E-2</v>
      </c>
      <c r="E1382" s="261">
        <v>5.419787394095682E-2</v>
      </c>
      <c r="F1382" s="261">
        <v>1.8517568099038002E-2</v>
      </c>
      <c r="G1382" s="261">
        <v>6.92686587499604E-3</v>
      </c>
      <c r="H1382" s="261">
        <v>3.5592268505698202E-2</v>
      </c>
      <c r="I1382" s="261">
        <v>3.2136005745531097E-2</v>
      </c>
      <c r="J1382" s="261">
        <v>6.1280972739990499E-3</v>
      </c>
      <c r="K1382" s="261">
        <v>6.2365722993276305E-4</v>
      </c>
      <c r="L1382" s="261">
        <v>2.0000005732018801E-3</v>
      </c>
      <c r="M1382" s="261">
        <v>2.0000005732018801E-3</v>
      </c>
      <c r="N1382" s="261">
        <v>1.5750004513964799E-2</v>
      </c>
      <c r="O1382" s="261">
        <v>1.5750004513964799E-2</v>
      </c>
      <c r="P1382" s="261">
        <v>6.4051826397003696E-3</v>
      </c>
    </row>
    <row r="1383" spans="1:16" x14ac:dyDescent="0.25">
      <c r="A1383" s="259">
        <v>2045</v>
      </c>
      <c r="B1383" s="259">
        <v>2013</v>
      </c>
      <c r="C1383" s="260" t="str">
        <f t="shared" si="21"/>
        <v>2045_2013</v>
      </c>
      <c r="D1383" s="261">
        <v>4.1978657163658312E-2</v>
      </c>
      <c r="E1383" s="261">
        <v>5.2371144332114983E-2</v>
      </c>
      <c r="F1383" s="261">
        <v>1.9012901102455699E-2</v>
      </c>
      <c r="G1383" s="261">
        <v>7.9170216737449294E-3</v>
      </c>
      <c r="H1383" s="261">
        <v>3.6291369778347002E-2</v>
      </c>
      <c r="I1383" s="261">
        <v>3.07199426887542E-2</v>
      </c>
      <c r="J1383" s="261">
        <v>6.2293422054218901E-3</v>
      </c>
      <c r="K1383" s="261">
        <v>9.3130444485912999E-4</v>
      </c>
      <c r="L1383" s="261">
        <v>2.0000005732018801E-3</v>
      </c>
      <c r="M1383" s="261">
        <v>2.0000005732018801E-3</v>
      </c>
      <c r="N1383" s="261">
        <v>1.5750004513964799E-2</v>
      </c>
      <c r="O1383" s="261">
        <v>1.5750004513964799E-2</v>
      </c>
      <c r="P1383" s="261">
        <v>6.5110054176544304E-3</v>
      </c>
    </row>
    <row r="1384" spans="1:16" x14ac:dyDescent="0.25">
      <c r="A1384" s="259">
        <v>2045</v>
      </c>
      <c r="B1384" s="259">
        <v>2014</v>
      </c>
      <c r="C1384" s="260" t="str">
        <f t="shared" si="21"/>
        <v>2045_2014</v>
      </c>
      <c r="D1384" s="261">
        <v>4.1559510020550666E-2</v>
      </c>
      <c r="E1384" s="261">
        <v>5.198720052880506E-2</v>
      </c>
      <c r="F1384" s="261">
        <v>1.8750865425859801E-2</v>
      </c>
      <c r="G1384" s="261">
        <v>8.0500274766145304E-3</v>
      </c>
      <c r="H1384" s="261">
        <v>3.5921198989505902E-2</v>
      </c>
      <c r="I1384" s="261">
        <v>3.04309361300606E-2</v>
      </c>
      <c r="J1384" s="261">
        <v>6.1753929983113303E-3</v>
      </c>
      <c r="K1384" s="261">
        <v>1.2974895771845499E-3</v>
      </c>
      <c r="L1384" s="261">
        <v>2.0000005732018801E-3</v>
      </c>
      <c r="M1384" s="261">
        <v>2.0000005732018801E-3</v>
      </c>
      <c r="N1384" s="261">
        <v>1.5750004513964799E-2</v>
      </c>
      <c r="O1384" s="261">
        <v>1.5750004513964799E-2</v>
      </c>
      <c r="P1384" s="261">
        <v>6.45461686679438E-3</v>
      </c>
    </row>
    <row r="1385" spans="1:16" x14ac:dyDescent="0.25">
      <c r="A1385" s="259">
        <v>2045</v>
      </c>
      <c r="B1385" s="259">
        <v>2015</v>
      </c>
      <c r="C1385" s="260" t="str">
        <f t="shared" si="21"/>
        <v>2045_2015</v>
      </c>
      <c r="D1385" s="261">
        <v>4.03866988930228E-2</v>
      </c>
      <c r="E1385" s="261">
        <v>5.0740045991066428E-2</v>
      </c>
      <c r="F1385" s="261">
        <v>1.8367124357918801E-2</v>
      </c>
      <c r="G1385" s="261">
        <v>8.0582054303566797E-3</v>
      </c>
      <c r="H1385" s="261">
        <v>3.5466922831595998E-2</v>
      </c>
      <c r="I1385" s="261">
        <v>2.9701132441303901E-2</v>
      </c>
      <c r="J1385" s="261">
        <v>6.1164860295528402E-3</v>
      </c>
      <c r="K1385" s="261">
        <v>1.63867753241654E-3</v>
      </c>
      <c r="L1385" s="261">
        <v>2.0000005732018801E-3</v>
      </c>
      <c r="M1385" s="261">
        <v>2.0000005732018801E-3</v>
      </c>
      <c r="N1385" s="261">
        <v>1.5750004513964799E-2</v>
      </c>
      <c r="O1385" s="261">
        <v>1.5750004513964799E-2</v>
      </c>
      <c r="P1385" s="261">
        <v>6.3930463863044401E-3</v>
      </c>
    </row>
    <row r="1386" spans="1:16" x14ac:dyDescent="0.25">
      <c r="A1386" s="259">
        <v>2045</v>
      </c>
      <c r="B1386" s="259">
        <v>2016</v>
      </c>
      <c r="C1386" s="260" t="str">
        <f t="shared" si="21"/>
        <v>2045_2016</v>
      </c>
      <c r="D1386" s="261">
        <v>3.8803392576286594E-2</v>
      </c>
      <c r="E1386" s="261">
        <v>4.8727605636687613E-2</v>
      </c>
      <c r="F1386" s="261">
        <v>1.8442547525553299E-2</v>
      </c>
      <c r="G1386" s="261">
        <v>7.8615833333218199E-3</v>
      </c>
      <c r="H1386" s="261">
        <v>3.5542719467998501E-2</v>
      </c>
      <c r="I1386" s="261">
        <v>2.8818721004862401E-2</v>
      </c>
      <c r="J1386" s="261">
        <v>6.1257330015183197E-3</v>
      </c>
      <c r="K1386" s="261">
        <v>1.90671194777103E-3</v>
      </c>
      <c r="L1386" s="261">
        <v>2.0000005732018801E-3</v>
      </c>
      <c r="M1386" s="261">
        <v>2.0000005732018801E-3</v>
      </c>
      <c r="N1386" s="261">
        <v>1.5750004513964799E-2</v>
      </c>
      <c r="O1386" s="261">
        <v>1.5750004513964799E-2</v>
      </c>
      <c r="P1386" s="261">
        <v>6.4027114653093702E-3</v>
      </c>
    </row>
    <row r="1387" spans="1:16" x14ac:dyDescent="0.25">
      <c r="A1387" s="259">
        <v>2045</v>
      </c>
      <c r="B1387" s="259">
        <v>2017</v>
      </c>
      <c r="C1387" s="260" t="str">
        <f t="shared" si="21"/>
        <v>2045_2017</v>
      </c>
      <c r="D1387" s="261">
        <v>3.7633905378565452E-2</v>
      </c>
      <c r="E1387" s="261">
        <v>4.6734225705736709E-2</v>
      </c>
      <c r="F1387" s="261">
        <v>1.95692774212405E-2</v>
      </c>
      <c r="G1387" s="261">
        <v>7.9329711929737399E-3</v>
      </c>
      <c r="H1387" s="261">
        <v>3.6847681857183699E-2</v>
      </c>
      <c r="I1387" s="261">
        <v>2.88197652023084E-2</v>
      </c>
      <c r="J1387" s="261">
        <v>6.2925805272758904E-3</v>
      </c>
      <c r="K1387" s="261">
        <v>2.0696559466386799E-3</v>
      </c>
      <c r="L1387" s="261">
        <v>2.0000005732018801E-3</v>
      </c>
      <c r="M1387" s="261">
        <v>2.0000005732018801E-3</v>
      </c>
      <c r="N1387" s="261">
        <v>1.5750004513964799E-2</v>
      </c>
      <c r="O1387" s="261">
        <v>1.5750004513964799E-2</v>
      </c>
      <c r="P1387" s="261">
        <v>6.5771030958067696E-3</v>
      </c>
    </row>
    <row r="1388" spans="1:16" x14ac:dyDescent="0.25">
      <c r="A1388" s="259">
        <v>2045</v>
      </c>
      <c r="B1388" s="259">
        <v>2018</v>
      </c>
      <c r="C1388" s="260" t="str">
        <f t="shared" si="21"/>
        <v>2045_2018</v>
      </c>
      <c r="D1388" s="261">
        <v>3.5998016324912827E-2</v>
      </c>
      <c r="E1388" s="261">
        <v>4.4679621887973649E-2</v>
      </c>
      <c r="F1388" s="261">
        <v>1.95748058687117E-2</v>
      </c>
      <c r="G1388" s="261">
        <v>7.6124404591048599E-3</v>
      </c>
      <c r="H1388" s="261">
        <v>3.6853372309392798E-2</v>
      </c>
      <c r="I1388" s="261">
        <v>2.7834860932586501E-2</v>
      </c>
      <c r="J1388" s="261">
        <v>6.2932862142175104E-3</v>
      </c>
      <c r="K1388" s="261">
        <v>2.1561737084993199E-3</v>
      </c>
      <c r="L1388" s="261">
        <v>2.0000005732018801E-3</v>
      </c>
      <c r="M1388" s="261">
        <v>2.0000005732018801E-3</v>
      </c>
      <c r="N1388" s="261">
        <v>1.5750004513964799E-2</v>
      </c>
      <c r="O1388" s="261">
        <v>1.5750004513964799E-2</v>
      </c>
      <c r="P1388" s="261">
        <v>6.5778406907804499E-3</v>
      </c>
    </row>
    <row r="1389" spans="1:16" x14ac:dyDescent="0.25">
      <c r="A1389" s="259">
        <v>2045</v>
      </c>
      <c r="B1389" s="259">
        <v>2019</v>
      </c>
      <c r="C1389" s="260" t="str">
        <f t="shared" si="21"/>
        <v>2045_2019</v>
      </c>
      <c r="D1389" s="261">
        <v>3.4349622349637593E-2</v>
      </c>
      <c r="E1389" s="261">
        <v>4.2618524348260849E-2</v>
      </c>
      <c r="F1389" s="261">
        <v>1.95436128569485E-2</v>
      </c>
      <c r="G1389" s="261">
        <v>6.8414370567511096E-3</v>
      </c>
      <c r="H1389" s="261">
        <v>3.6824399730560203E-2</v>
      </c>
      <c r="I1389" s="261">
        <v>2.54153887563408E-2</v>
      </c>
      <c r="J1389" s="261">
        <v>6.2902075621923898E-3</v>
      </c>
      <c r="K1389" s="261">
        <v>2.0349789658911698E-3</v>
      </c>
      <c r="L1389" s="261">
        <v>2.0000005732018801E-3</v>
      </c>
      <c r="M1389" s="261">
        <v>2.0000005732018801E-3</v>
      </c>
      <c r="N1389" s="261">
        <v>1.5750004513964799E-2</v>
      </c>
      <c r="O1389" s="261">
        <v>1.5750004513964799E-2</v>
      </c>
      <c r="P1389" s="261">
        <v>6.5746228357720701E-3</v>
      </c>
    </row>
    <row r="1390" spans="1:16" x14ac:dyDescent="0.25">
      <c r="A1390" s="259">
        <v>2045</v>
      </c>
      <c r="B1390" s="259">
        <v>2020</v>
      </c>
      <c r="C1390" s="260" t="str">
        <f t="shared" si="21"/>
        <v>2045_2020</v>
      </c>
      <c r="D1390" s="261">
        <v>3.2702101751596893E-2</v>
      </c>
      <c r="E1390" s="261">
        <v>4.055870890883221E-2</v>
      </c>
      <c r="F1390" s="261">
        <v>1.9504236722692501E-2</v>
      </c>
      <c r="G1390" s="261">
        <v>5.9004719764022898E-3</v>
      </c>
      <c r="H1390" s="261">
        <v>3.67883195962527E-2</v>
      </c>
      <c r="I1390" s="261">
        <v>2.36299997628097E-2</v>
      </c>
      <c r="J1390" s="261">
        <v>6.2864393248680296E-3</v>
      </c>
      <c r="K1390" s="261">
        <v>1.4586117169991899E-3</v>
      </c>
      <c r="L1390" s="261">
        <v>2.0000005732018801E-3</v>
      </c>
      <c r="M1390" s="261">
        <v>2.0000005732018801E-3</v>
      </c>
      <c r="N1390" s="261">
        <v>1.5750004513964799E-2</v>
      </c>
      <c r="O1390" s="261">
        <v>1.5750004513964799E-2</v>
      </c>
      <c r="P1390" s="261">
        <v>6.5706842154771997E-3</v>
      </c>
    </row>
    <row r="1391" spans="1:16" x14ac:dyDescent="0.25">
      <c r="A1391" s="259">
        <v>2045</v>
      </c>
      <c r="B1391" s="259">
        <v>2021</v>
      </c>
      <c r="C1391" s="260" t="str">
        <f t="shared" si="21"/>
        <v>2045_2021</v>
      </c>
      <c r="D1391" s="261">
        <v>3.1052754122040879E-2</v>
      </c>
      <c r="E1391" s="261">
        <v>3.8497960457536597E-2</v>
      </c>
      <c r="F1391" s="261">
        <v>8.2912185217738892E-3</v>
      </c>
      <c r="G1391" s="261">
        <v>5.20087464911375E-3</v>
      </c>
      <c r="H1391" s="261">
        <v>1.28478993399692E-2</v>
      </c>
      <c r="I1391" s="261">
        <v>2.3075842534976299E-2</v>
      </c>
      <c r="J1391" s="261">
        <v>1.04600907999819E-3</v>
      </c>
      <c r="K1391" s="261">
        <v>9.0514851132446502E-4</v>
      </c>
      <c r="L1391" s="261">
        <v>2.0000005732018801E-3</v>
      </c>
      <c r="M1391" s="261">
        <v>2.0000005732018801E-3</v>
      </c>
      <c r="N1391" s="261">
        <v>1.5750004513964799E-2</v>
      </c>
      <c r="O1391" s="261">
        <v>1.5750004513964799E-2</v>
      </c>
      <c r="P1391" s="261">
        <v>1.09330496899916E-3</v>
      </c>
    </row>
    <row r="1392" spans="1:16" x14ac:dyDescent="0.25">
      <c r="A1392" s="259">
        <v>2045</v>
      </c>
      <c r="B1392" s="259">
        <v>2022</v>
      </c>
      <c r="C1392" s="260" t="str">
        <f t="shared" si="21"/>
        <v>2045_2022</v>
      </c>
      <c r="D1392" s="261">
        <v>2.985060714171852E-2</v>
      </c>
      <c r="E1392" s="261">
        <v>3.6990289210539123E-2</v>
      </c>
      <c r="F1392" s="261">
        <v>8.2455000855777404E-3</v>
      </c>
      <c r="G1392" s="261">
        <v>4.3792149996618396E-3</v>
      </c>
      <c r="H1392" s="261">
        <v>1.2797930775377799E-2</v>
      </c>
      <c r="I1392" s="261">
        <v>2.2440999684637E-2</v>
      </c>
      <c r="J1392" s="261">
        <v>1.04233150334086E-3</v>
      </c>
      <c r="K1392" s="261">
        <v>9.0418613589474399E-4</v>
      </c>
      <c r="L1392" s="261">
        <v>2.0000005732018801E-3</v>
      </c>
      <c r="M1392" s="261">
        <v>2.0000005732018801E-3</v>
      </c>
      <c r="N1392" s="261">
        <v>1.5750004513964799E-2</v>
      </c>
      <c r="O1392" s="261">
        <v>1.5750004513964799E-2</v>
      </c>
      <c r="P1392" s="261">
        <v>1.08946110864439E-3</v>
      </c>
    </row>
    <row r="1393" spans="1:16" x14ac:dyDescent="0.25">
      <c r="A1393" s="259">
        <v>2045</v>
      </c>
      <c r="B1393" s="259">
        <v>2023</v>
      </c>
      <c r="C1393" s="260" t="str">
        <f t="shared" si="21"/>
        <v>2045_2023</v>
      </c>
      <c r="D1393" s="261">
        <v>2.8650469830403553E-2</v>
      </c>
      <c r="E1393" s="261">
        <v>3.5482089666415806E-2</v>
      </c>
      <c r="F1393" s="261">
        <v>8.1861267971420001E-3</v>
      </c>
      <c r="G1393" s="261">
        <v>3.7611529628061402E-3</v>
      </c>
      <c r="H1393" s="261">
        <v>1.27281068855052E-2</v>
      </c>
      <c r="I1393" s="261">
        <v>2.3346409395063699E-2</v>
      </c>
      <c r="J1393" s="261">
        <v>1.0369083568856599E-3</v>
      </c>
      <c r="K1393" s="261">
        <v>9.03386109855915E-4</v>
      </c>
      <c r="L1393" s="261">
        <v>2.0000005732018801E-3</v>
      </c>
      <c r="M1393" s="261">
        <v>2.0000005732018801E-3</v>
      </c>
      <c r="N1393" s="261">
        <v>1.5750004513964799E-2</v>
      </c>
      <c r="O1393" s="261">
        <v>1.5750004513964799E-2</v>
      </c>
      <c r="P1393" s="261">
        <v>1.0837927515713499E-3</v>
      </c>
    </row>
    <row r="1394" spans="1:16" x14ac:dyDescent="0.25">
      <c r="A1394" s="259">
        <v>2045</v>
      </c>
      <c r="B1394" s="259">
        <v>2024</v>
      </c>
      <c r="C1394" s="260" t="str">
        <f t="shared" si="21"/>
        <v>2045_2024</v>
      </c>
      <c r="D1394" s="261">
        <v>2.7449858623131866E-2</v>
      </c>
      <c r="E1394" s="261">
        <v>3.3971478851554125E-2</v>
      </c>
      <c r="F1394" s="261">
        <v>8.1086911691824505E-3</v>
      </c>
      <c r="G1394" s="261">
        <v>3.2163793772741998E-3</v>
      </c>
      <c r="H1394" s="261">
        <v>1.2634849893673901E-2</v>
      </c>
      <c r="I1394" s="261">
        <v>2.52521130501706E-2</v>
      </c>
      <c r="J1394" s="261">
        <v>1.0295500038050201E-3</v>
      </c>
      <c r="K1394" s="261">
        <v>9.02513066438476E-4</v>
      </c>
      <c r="L1394" s="261">
        <v>2.0000005732018801E-3</v>
      </c>
      <c r="M1394" s="261">
        <v>2.0000005732018801E-3</v>
      </c>
      <c r="N1394" s="261">
        <v>1.5750004513964799E-2</v>
      </c>
      <c r="O1394" s="261">
        <v>1.5750004513964799E-2</v>
      </c>
      <c r="P1394" s="261">
        <v>1.0761016864166001E-3</v>
      </c>
    </row>
    <row r="1395" spans="1:16" x14ac:dyDescent="0.25">
      <c r="A1395" s="259">
        <v>2045</v>
      </c>
      <c r="B1395" s="259">
        <v>2025</v>
      </c>
      <c r="C1395" s="260" t="str">
        <f t="shared" si="21"/>
        <v>2045_2025</v>
      </c>
      <c r="D1395" s="261">
        <v>2.6249956087409872E-2</v>
      </c>
      <c r="E1395" s="261">
        <v>3.2460098544771693E-2</v>
      </c>
      <c r="F1395" s="261">
        <v>8.0155976536977602E-3</v>
      </c>
      <c r="G1395" s="261">
        <v>2.9067127260659202E-3</v>
      </c>
      <c r="H1395" s="261">
        <v>1.25202176555003E-2</v>
      </c>
      <c r="I1395" s="261">
        <v>2.8318936949849698E-2</v>
      </c>
      <c r="J1395" s="261">
        <v>1.0203777965731599E-3</v>
      </c>
      <c r="K1395" s="261">
        <v>9.0169377491350095E-4</v>
      </c>
      <c r="L1395" s="261">
        <v>2.0000005732018801E-3</v>
      </c>
      <c r="M1395" s="261">
        <v>2.0000005732018801E-3</v>
      </c>
      <c r="N1395" s="261">
        <v>1.5750004513964799E-2</v>
      </c>
      <c r="O1395" s="261">
        <v>1.5750004513964799E-2</v>
      </c>
      <c r="P1395" s="261">
        <v>1.0665147526747901E-3</v>
      </c>
    </row>
    <row r="1396" spans="1:16" x14ac:dyDescent="0.25">
      <c r="A1396" s="259">
        <v>2045</v>
      </c>
      <c r="B1396" s="259">
        <v>2026</v>
      </c>
      <c r="C1396" s="260" t="str">
        <f t="shared" si="21"/>
        <v>2045_2026</v>
      </c>
      <c r="D1396" s="261">
        <v>2.6243512300320734E-2</v>
      </c>
      <c r="E1396" s="261">
        <v>3.2431292518814943E-2</v>
      </c>
      <c r="F1396" s="261">
        <v>7.9068124980028499E-3</v>
      </c>
      <c r="G1396" s="261">
        <v>2.8897103338105601E-3</v>
      </c>
      <c r="H1396" s="261">
        <v>1.2383555524186801E-2</v>
      </c>
      <c r="I1396" s="261">
        <v>2.78132600428442E-2</v>
      </c>
      <c r="J1396" s="261">
        <v>1.00931844766442E-3</v>
      </c>
      <c r="K1396" s="261">
        <v>7.6905423878233898E-4</v>
      </c>
      <c r="L1396" s="261">
        <v>2.0000005732018801E-3</v>
      </c>
      <c r="M1396" s="261">
        <v>2.0000005732018801E-3</v>
      </c>
      <c r="N1396" s="261">
        <v>1.5750004513964799E-2</v>
      </c>
      <c r="O1396" s="261">
        <v>1.5750004513964799E-2</v>
      </c>
      <c r="P1396" s="261">
        <v>1.0549553490835199E-3</v>
      </c>
    </row>
    <row r="1397" spans="1:16" x14ac:dyDescent="0.25">
      <c r="A1397" s="259">
        <v>2045</v>
      </c>
      <c r="B1397" s="259">
        <v>2027</v>
      </c>
      <c r="C1397" s="260" t="str">
        <f t="shared" si="21"/>
        <v>2045_2027</v>
      </c>
      <c r="D1397" s="261">
        <v>2.6239755756146944E-2</v>
      </c>
      <c r="E1397" s="261">
        <v>3.2403203894981497E-2</v>
      </c>
      <c r="F1397" s="261">
        <v>7.7862595560128098E-3</v>
      </c>
      <c r="G1397" s="261">
        <v>2.8708698943058098E-3</v>
      </c>
      <c r="H1397" s="261">
        <v>1.22284333990011E-2</v>
      </c>
      <c r="I1397" s="261">
        <v>2.7229356758146601E-2</v>
      </c>
      <c r="J1397" s="261">
        <v>9.9658843568584902E-4</v>
      </c>
      <c r="K1397" s="261">
        <v>6.1488066529315297E-4</v>
      </c>
      <c r="L1397" s="261">
        <v>2.0000005732018801E-3</v>
      </c>
      <c r="M1397" s="261">
        <v>2.0000005732018801E-3</v>
      </c>
      <c r="N1397" s="261">
        <v>1.5750004513964799E-2</v>
      </c>
      <c r="O1397" s="261">
        <v>1.5750004513964799E-2</v>
      </c>
      <c r="P1397" s="261">
        <v>1.0416497424518699E-3</v>
      </c>
    </row>
    <row r="1398" spans="1:16" x14ac:dyDescent="0.25">
      <c r="A1398" s="259">
        <v>2045</v>
      </c>
      <c r="B1398" s="259">
        <v>2028</v>
      </c>
      <c r="C1398" s="260" t="str">
        <f t="shared" si="21"/>
        <v>2045_2028</v>
      </c>
      <c r="D1398" s="261">
        <v>2.6237535386938137E-2</v>
      </c>
      <c r="E1398" s="261">
        <v>3.2375617947229457E-2</v>
      </c>
      <c r="F1398" s="261">
        <v>7.6519352454502004E-3</v>
      </c>
      <c r="G1398" s="261">
        <v>2.8498343014012298E-3</v>
      </c>
      <c r="H1398" s="261">
        <v>1.20530327407679E-2</v>
      </c>
      <c r="I1398" s="261">
        <v>2.65734382811675E-2</v>
      </c>
      <c r="J1398" s="261">
        <v>9.8207961212401994E-4</v>
      </c>
      <c r="K1398" s="261">
        <v>4.8291578589839101E-4</v>
      </c>
      <c r="L1398" s="261">
        <v>2.0000005732018801E-3</v>
      </c>
      <c r="M1398" s="261">
        <v>2.0000005732018801E-3</v>
      </c>
      <c r="N1398" s="261">
        <v>1.5750004513964799E-2</v>
      </c>
      <c r="O1398" s="261">
        <v>1.5750004513964799E-2</v>
      </c>
      <c r="P1398" s="261">
        <v>1.0264848942705301E-3</v>
      </c>
    </row>
    <row r="1399" spans="1:16" x14ac:dyDescent="0.25">
      <c r="A1399" s="259">
        <v>2045</v>
      </c>
      <c r="B1399" s="259">
        <v>2029</v>
      </c>
      <c r="C1399" s="260" t="str">
        <f t="shared" si="21"/>
        <v>2045_2029</v>
      </c>
      <c r="D1399" s="261">
        <v>2.6233660795229947E-2</v>
      </c>
      <c r="E1399" s="261">
        <v>3.2346159369012896E-2</v>
      </c>
      <c r="F1399" s="261">
        <v>7.4982837990714398E-3</v>
      </c>
      <c r="G1399" s="261">
        <v>2.8255336130243798E-3</v>
      </c>
      <c r="H1399" s="261">
        <v>1.18532284103572E-2</v>
      </c>
      <c r="I1399" s="261">
        <v>2.58520127652167E-2</v>
      </c>
      <c r="J1399" s="261">
        <v>9.6558903382164903E-4</v>
      </c>
      <c r="K1399" s="261">
        <v>4.8262692563146302E-4</v>
      </c>
      <c r="L1399" s="261">
        <v>2.0000005732018801E-3</v>
      </c>
      <c r="M1399" s="261">
        <v>2.0000005732018801E-3</v>
      </c>
      <c r="N1399" s="261">
        <v>1.5750004513964799E-2</v>
      </c>
      <c r="O1399" s="261">
        <v>1.5750004513964799E-2</v>
      </c>
      <c r="P1399" s="261">
        <v>1.0092486851931801E-3</v>
      </c>
    </row>
    <row r="1400" spans="1:16" x14ac:dyDescent="0.25">
      <c r="A1400" s="259">
        <v>2045</v>
      </c>
      <c r="B1400" s="259">
        <v>2030</v>
      </c>
      <c r="C1400" s="260" t="str">
        <f t="shared" si="21"/>
        <v>2045_2030</v>
      </c>
      <c r="D1400" s="261">
        <v>2.6231252520631781E-2</v>
      </c>
      <c r="E1400" s="261">
        <v>3.2317364879938616E-2</v>
      </c>
      <c r="F1400" s="261">
        <v>7.3303536708251701E-3</v>
      </c>
      <c r="G1400" s="261">
        <v>2.7988322676251801E-3</v>
      </c>
      <c r="H1400" s="261">
        <v>1.1632727117354901E-2</v>
      </c>
      <c r="I1400" s="261">
        <v>2.5072627677920602E-2</v>
      </c>
      <c r="J1400" s="261">
        <v>9.4729815678591396E-4</v>
      </c>
      <c r="K1400" s="261">
        <v>4.8240548931871298E-4</v>
      </c>
      <c r="L1400" s="261">
        <v>2.0000005732018801E-3</v>
      </c>
      <c r="M1400" s="261">
        <v>2.0000005732018801E-3</v>
      </c>
      <c r="N1400" s="261">
        <v>1.5750004513964799E-2</v>
      </c>
      <c r="O1400" s="261">
        <v>1.5750004513964799E-2</v>
      </c>
      <c r="P1400" s="261">
        <v>9.90130775862459E-4</v>
      </c>
    </row>
    <row r="1401" spans="1:16" x14ac:dyDescent="0.25">
      <c r="A1401" s="259">
        <v>2045</v>
      </c>
      <c r="B1401" s="259">
        <v>2031</v>
      </c>
      <c r="C1401" s="260" t="str">
        <f t="shared" si="21"/>
        <v>2045_2031</v>
      </c>
      <c r="D1401" s="261">
        <v>2.622969670134017E-2</v>
      </c>
      <c r="E1401" s="261">
        <v>3.2289007817679044E-2</v>
      </c>
      <c r="F1401" s="261">
        <v>7.1481867687803397E-3</v>
      </c>
      <c r="G1401" s="261">
        <v>2.76960925779409E-3</v>
      </c>
      <c r="H1401" s="261">
        <v>1.1391645470797801E-2</v>
      </c>
      <c r="I1401" s="261">
        <v>2.4242965358978699E-2</v>
      </c>
      <c r="J1401" s="261">
        <v>9.2721636014342899E-4</v>
      </c>
      <c r="K1401" s="261">
        <v>4.8224638916067198E-4</v>
      </c>
      <c r="L1401" s="261">
        <v>2.0000005732018801E-3</v>
      </c>
      <c r="M1401" s="261">
        <v>2.0000005732018801E-3</v>
      </c>
      <c r="N1401" s="261">
        <v>1.5750004513964799E-2</v>
      </c>
      <c r="O1401" s="261">
        <v>1.5750004513964799E-2</v>
      </c>
      <c r="P1401" s="261">
        <v>9.6914096948745403E-4</v>
      </c>
    </row>
    <row r="1402" spans="1:16" x14ac:dyDescent="0.25">
      <c r="A1402" s="259">
        <v>2045</v>
      </c>
      <c r="B1402" s="259">
        <v>2032</v>
      </c>
      <c r="C1402" s="260" t="str">
        <f t="shared" si="21"/>
        <v>2045_2032</v>
      </c>
      <c r="D1402" s="261">
        <v>2.6228788941655066E-2</v>
      </c>
      <c r="E1402" s="261">
        <v>3.22610388763791E-2</v>
      </c>
      <c r="F1402" s="261">
        <v>6.9501359662235999E-3</v>
      </c>
      <c r="G1402" s="261">
        <v>2.7376059774259199E-3</v>
      </c>
      <c r="H1402" s="261">
        <v>1.11287960665763E-2</v>
      </c>
      <c r="I1402" s="261">
        <v>2.33705842040734E-2</v>
      </c>
      <c r="J1402" s="261">
        <v>9.0528429835512805E-4</v>
      </c>
      <c r="K1402" s="261">
        <v>4.8211180724842101E-4</v>
      </c>
      <c r="L1402" s="261">
        <v>2.0000005732018801E-3</v>
      </c>
      <c r="M1402" s="261">
        <v>2.0000005732018801E-3</v>
      </c>
      <c r="N1402" s="261">
        <v>1.5750004513964799E-2</v>
      </c>
      <c r="O1402" s="261">
        <v>1.5750004513964799E-2</v>
      </c>
      <c r="P1402" s="261">
        <v>9.4621723718716895E-4</v>
      </c>
    </row>
    <row r="1403" spans="1:16" x14ac:dyDescent="0.25">
      <c r="A1403" s="259">
        <v>2045</v>
      </c>
      <c r="B1403" s="259">
        <v>2033</v>
      </c>
      <c r="C1403" s="260" t="str">
        <f t="shared" si="21"/>
        <v>2045_2033</v>
      </c>
      <c r="D1403" s="261">
        <v>2.6227792489328924E-2</v>
      </c>
      <c r="E1403" s="261">
        <v>3.2233066147786794E-2</v>
      </c>
      <c r="F1403" s="261">
        <v>6.7356731412882903E-3</v>
      </c>
      <c r="G1403" s="261">
        <v>2.7025999200852701E-3</v>
      </c>
      <c r="H1403" s="261">
        <v>1.0843597768359499E-2</v>
      </c>
      <c r="I1403" s="261">
        <v>2.2463678229208701E-2</v>
      </c>
      <c r="J1403" s="261">
        <v>8.8146555711216597E-4</v>
      </c>
      <c r="K1403" s="261">
        <v>4.81974293754732E-4</v>
      </c>
      <c r="L1403" s="261">
        <v>2.0000005732018801E-3</v>
      </c>
      <c r="M1403" s="261">
        <v>2.0000005732018801E-3</v>
      </c>
      <c r="N1403" s="261">
        <v>1.5750004513964799E-2</v>
      </c>
      <c r="O1403" s="261">
        <v>1.5750004513964799E-2</v>
      </c>
      <c r="P1403" s="261">
        <v>9.2132151815929901E-4</v>
      </c>
    </row>
    <row r="1404" spans="1:16" x14ac:dyDescent="0.25">
      <c r="A1404" s="259">
        <v>2045</v>
      </c>
      <c r="B1404" s="259">
        <v>2034</v>
      </c>
      <c r="C1404" s="260" t="str">
        <f t="shared" si="21"/>
        <v>2045_2034</v>
      </c>
      <c r="D1404" s="261">
        <v>2.6227405559316908E-2</v>
      </c>
      <c r="E1404" s="261">
        <v>3.2205706774758723E-2</v>
      </c>
      <c r="F1404" s="261">
        <v>6.5058794454622799E-3</v>
      </c>
      <c r="G1404" s="261">
        <v>2.6647674832691202E-3</v>
      </c>
      <c r="H1404" s="261">
        <v>1.05369818874862E-2</v>
      </c>
      <c r="I1404" s="261">
        <v>2.1529749278251301E-2</v>
      </c>
      <c r="J1404" s="261">
        <v>8.5581642306934596E-4</v>
      </c>
      <c r="K1404" s="261">
        <v>4.8187354318112498E-4</v>
      </c>
      <c r="L1404" s="261">
        <v>2.0000005732018801E-3</v>
      </c>
      <c r="M1404" s="261">
        <v>2.0000005732018801E-3</v>
      </c>
      <c r="N1404" s="261">
        <v>1.5750004513964799E-2</v>
      </c>
      <c r="O1404" s="261">
        <v>1.5750004513964799E-2</v>
      </c>
      <c r="P1404" s="261">
        <v>8.9451264409140898E-4</v>
      </c>
    </row>
    <row r="1405" spans="1:16" x14ac:dyDescent="0.25">
      <c r="A1405" s="259">
        <v>2045</v>
      </c>
      <c r="B1405" s="259">
        <v>2035</v>
      </c>
      <c r="C1405" s="260" t="str">
        <f t="shared" si="21"/>
        <v>2045_2035</v>
      </c>
      <c r="D1405" s="261">
        <v>2.6227131889171994E-2</v>
      </c>
      <c r="E1405" s="261">
        <v>3.2178997802698769E-2</v>
      </c>
      <c r="F1405" s="261">
        <v>6.2604792666010496E-3</v>
      </c>
      <c r="G1405" s="261">
        <v>2.6239572173397401E-3</v>
      </c>
      <c r="H1405" s="261">
        <v>1.02085404754315E-2</v>
      </c>
      <c r="I1405" s="261">
        <v>2.05772197080407E-2</v>
      </c>
      <c r="J1405" s="261">
        <v>8.2830172357072995E-4</v>
      </c>
      <c r="K1405" s="261">
        <v>4.8179036925038603E-4</v>
      </c>
      <c r="L1405" s="261">
        <v>2.0000005732018801E-3</v>
      </c>
      <c r="M1405" s="261">
        <v>2.0000005732018801E-3</v>
      </c>
      <c r="N1405" s="261">
        <v>1.5750004513964799E-2</v>
      </c>
      <c r="O1405" s="261">
        <v>1.5750004513964799E-2</v>
      </c>
      <c r="P1405" s="261">
        <v>8.6575385197613605E-4</v>
      </c>
    </row>
    <row r="1406" spans="1:16" x14ac:dyDescent="0.25">
      <c r="A1406" s="259">
        <v>2045</v>
      </c>
      <c r="B1406" s="259">
        <v>2036</v>
      </c>
      <c r="C1406" s="260" t="str">
        <f t="shared" si="21"/>
        <v>2045_2036</v>
      </c>
      <c r="D1406" s="261">
        <v>2.6229538657728823E-2</v>
      </c>
      <c r="E1406" s="261">
        <v>3.2154292940580351E-2</v>
      </c>
      <c r="F1406" s="261">
        <v>6.0013881894452597E-3</v>
      </c>
      <c r="G1406" s="261">
        <v>2.5804836177996501E-3</v>
      </c>
      <c r="H1406" s="261">
        <v>9.8602001203348701E-3</v>
      </c>
      <c r="I1406" s="261">
        <v>1.9613798721425501E-2</v>
      </c>
      <c r="J1406" s="261">
        <v>7.9903705778482104E-4</v>
      </c>
      <c r="K1406" s="261">
        <v>4.8182911092470998E-4</v>
      </c>
      <c r="L1406" s="261">
        <v>2.0000005732018801E-3</v>
      </c>
      <c r="M1406" s="261">
        <v>2.0000005732018801E-3</v>
      </c>
      <c r="N1406" s="261">
        <v>1.5750004513964799E-2</v>
      </c>
      <c r="O1406" s="261">
        <v>1.5750004513964799E-2</v>
      </c>
      <c r="P1406" s="261">
        <v>8.3516596786341996E-4</v>
      </c>
    </row>
    <row r="1407" spans="1:16" x14ac:dyDescent="0.25">
      <c r="A1407" s="259">
        <v>2045</v>
      </c>
      <c r="B1407" s="259">
        <v>2037</v>
      </c>
      <c r="C1407" s="260" t="str">
        <f t="shared" si="21"/>
        <v>2045_2037</v>
      </c>
      <c r="D1407" s="261">
        <v>2.6227721355585328E-2</v>
      </c>
      <c r="E1407" s="261">
        <v>3.2127568803497729E-2</v>
      </c>
      <c r="F1407" s="261">
        <v>5.7222166994574403E-3</v>
      </c>
      <c r="G1407" s="261">
        <v>2.5330242125110201E-3</v>
      </c>
      <c r="H1407" s="261">
        <v>9.4864470977658304E-3</v>
      </c>
      <c r="I1407" s="261">
        <v>1.8645773025687401E-2</v>
      </c>
      <c r="J1407" s="261">
        <v>7.6772854756941003E-4</v>
      </c>
      <c r="K1407" s="261">
        <v>4.8169969890714601E-4</v>
      </c>
      <c r="L1407" s="261">
        <v>2.0000005732018801E-3</v>
      </c>
      <c r="M1407" s="261">
        <v>2.0000005732018801E-3</v>
      </c>
      <c r="N1407" s="261">
        <v>1.5750004513964799E-2</v>
      </c>
      <c r="O1407" s="261">
        <v>1.5750004513964799E-2</v>
      </c>
      <c r="P1407" s="261">
        <v>8.0244182574552402E-4</v>
      </c>
    </row>
    <row r="1408" spans="1:16" x14ac:dyDescent="0.25">
      <c r="A1408" s="259">
        <v>2045</v>
      </c>
      <c r="B1408" s="259">
        <v>2038</v>
      </c>
      <c r="C1408" s="260" t="str">
        <f t="shared" si="21"/>
        <v>2045_2038</v>
      </c>
      <c r="D1408" s="261">
        <v>2.6228310630175389E-2</v>
      </c>
      <c r="E1408" s="261">
        <v>3.2110040565207505E-2</v>
      </c>
      <c r="F1408" s="261">
        <v>5.4285206539002604E-3</v>
      </c>
      <c r="G1408" s="261">
        <v>2.4833353144918398E-3</v>
      </c>
      <c r="H1408" s="261">
        <v>9.0920907786096305E-3</v>
      </c>
      <c r="I1408" s="261">
        <v>1.76852731552091E-2</v>
      </c>
      <c r="J1408" s="261">
        <v>7.3463266481131801E-4</v>
      </c>
      <c r="K1408" s="261">
        <v>4.8166627638712798E-4</v>
      </c>
      <c r="L1408" s="261">
        <v>2.0000005732018801E-3</v>
      </c>
      <c r="M1408" s="261">
        <v>2.0000005732018801E-3</v>
      </c>
      <c r="N1408" s="261">
        <v>1.5750004513964799E-2</v>
      </c>
      <c r="O1408" s="261">
        <v>1.5750004513964799E-2</v>
      </c>
      <c r="P1408" s="261">
        <v>7.6784949402991596E-4</v>
      </c>
    </row>
    <row r="1409" spans="1:16" x14ac:dyDescent="0.25">
      <c r="A1409" s="259">
        <v>2045</v>
      </c>
      <c r="B1409" s="259">
        <v>2039</v>
      </c>
      <c r="C1409" s="260" t="str">
        <f t="shared" si="21"/>
        <v>2045_2039</v>
      </c>
      <c r="D1409" s="261">
        <v>2.6230339297203802E-2</v>
      </c>
      <c r="E1409" s="261">
        <v>3.2094347222666665E-2</v>
      </c>
      <c r="F1409" s="261">
        <v>5.1206064364538702E-3</v>
      </c>
      <c r="G1409" s="261">
        <v>2.4306129729540099E-3</v>
      </c>
      <c r="H1409" s="261">
        <v>8.67734996284103E-3</v>
      </c>
      <c r="I1409" s="261">
        <v>1.6733861707671899E-2</v>
      </c>
      <c r="J1409" s="261">
        <v>6.9975645730864695E-4</v>
      </c>
      <c r="K1409" s="261">
        <v>4.8172979296018902E-4</v>
      </c>
      <c r="L1409" s="261">
        <v>2.0000005732018801E-3</v>
      </c>
      <c r="M1409" s="261">
        <v>2.0000005732018801E-3</v>
      </c>
      <c r="N1409" s="261">
        <v>1.5750004513964799E-2</v>
      </c>
      <c r="O1409" s="261">
        <v>1.5750004513964799E-2</v>
      </c>
      <c r="P1409" s="261">
        <v>7.3139633918485299E-4</v>
      </c>
    </row>
    <row r="1410" spans="1:16" x14ac:dyDescent="0.25">
      <c r="A1410" s="259">
        <v>2045</v>
      </c>
      <c r="B1410" s="259">
        <v>2040</v>
      </c>
      <c r="C1410" s="260" t="str">
        <f t="shared" si="21"/>
        <v>2045_2040</v>
      </c>
      <c r="D1410" s="261">
        <v>2.6235014895136858E-2</v>
      </c>
      <c r="E1410" s="261">
        <v>3.2080877976303941E-2</v>
      </c>
      <c r="F1410" s="261">
        <v>4.7981873732347302E-3</v>
      </c>
      <c r="G1410" s="261">
        <v>2.3747560025282198E-3</v>
      </c>
      <c r="H1410" s="261">
        <v>8.2420904113914804E-3</v>
      </c>
      <c r="I1410" s="261">
        <v>1.5797343289632702E-2</v>
      </c>
      <c r="J1410" s="261">
        <v>6.6309530457445501E-4</v>
      </c>
      <c r="K1410" s="261">
        <v>4.8191603196454E-4</v>
      </c>
      <c r="L1410" s="261">
        <v>2.0000005732018801E-3</v>
      </c>
      <c r="M1410" s="261">
        <v>2.0000005732018801E-3</v>
      </c>
      <c r="N1410" s="261">
        <v>1.5750004513964799E-2</v>
      </c>
      <c r="O1410" s="261">
        <v>1.5750004513964799E-2</v>
      </c>
      <c r="P1410" s="261">
        <v>6.9307753180547699E-4</v>
      </c>
    </row>
    <row r="1411" spans="1:16" x14ac:dyDescent="0.25">
      <c r="A1411" s="259">
        <v>2045</v>
      </c>
      <c r="B1411" s="259">
        <v>2041</v>
      </c>
      <c r="C1411" s="260" t="str">
        <f t="shared" si="21"/>
        <v>2045_2041</v>
      </c>
      <c r="D1411" s="261">
        <v>2.6240412885963824E-2</v>
      </c>
      <c r="E1411" s="261">
        <v>3.2068922420094237E-2</v>
      </c>
      <c r="F1411" s="261">
        <v>4.4598861298829296E-3</v>
      </c>
      <c r="G1411" s="261">
        <v>2.3153967825621201E-3</v>
      </c>
      <c r="H1411" s="261">
        <v>7.7849301477458397E-3</v>
      </c>
      <c r="I1411" s="261">
        <v>1.4880921168470699E-2</v>
      </c>
      <c r="J1411" s="261">
        <v>6.24565371262232E-4</v>
      </c>
      <c r="K1411" s="261">
        <v>4.8215244820823801E-4</v>
      </c>
      <c r="L1411" s="261">
        <v>2.0000005732018801E-3</v>
      </c>
      <c r="M1411" s="261">
        <v>2.0000005732018801E-3</v>
      </c>
      <c r="N1411" s="261">
        <v>1.5750004513964799E-2</v>
      </c>
      <c r="O1411" s="261">
        <v>1.5750004513964799E-2</v>
      </c>
      <c r="P1411" s="261">
        <v>6.5280544588292196E-4</v>
      </c>
    </row>
    <row r="1412" spans="1:16" x14ac:dyDescent="0.25">
      <c r="A1412" s="259">
        <v>2045</v>
      </c>
      <c r="B1412" s="259">
        <v>2042</v>
      </c>
      <c r="C1412" s="260" t="str">
        <f t="shared" si="21"/>
        <v>2045_2042</v>
      </c>
      <c r="D1412" s="261">
        <v>2.6251044015382915E-2</v>
      </c>
      <c r="E1412" s="261">
        <v>3.2061849328461664E-2</v>
      </c>
      <c r="F1412" s="261">
        <v>4.1093839045908496E-3</v>
      </c>
      <c r="G1412" s="261">
        <v>2.2534245897944099E-3</v>
      </c>
      <c r="H1412" s="261">
        <v>7.3094396862122902E-3</v>
      </c>
      <c r="I1412" s="261">
        <v>1.39892182679256E-2</v>
      </c>
      <c r="J1412" s="261">
        <v>5.8436054617096297E-4</v>
      </c>
      <c r="K1412" s="261">
        <v>4.826789123373E-4</v>
      </c>
      <c r="L1412" s="261">
        <v>2.0000005732018801E-3</v>
      </c>
      <c r="M1412" s="261">
        <v>2.0000005732018801E-3</v>
      </c>
      <c r="N1412" s="261">
        <v>1.5750004513964799E-2</v>
      </c>
      <c r="O1412" s="261">
        <v>1.5750004513964799E-2</v>
      </c>
      <c r="P1412" s="261">
        <v>6.1078273700729496E-4</v>
      </c>
    </row>
    <row r="1413" spans="1:16" x14ac:dyDescent="0.25">
      <c r="A1413" s="259">
        <v>2045</v>
      </c>
      <c r="B1413" s="259">
        <v>2043</v>
      </c>
      <c r="C1413" s="260" t="str">
        <f t="shared" si="21"/>
        <v>2045_2043</v>
      </c>
      <c r="D1413" s="261">
        <v>2.6270483243942211E-2</v>
      </c>
      <c r="E1413" s="261">
        <v>3.2061856338971878E-2</v>
      </c>
      <c r="F1413" s="261">
        <v>3.7473348218775098E-3</v>
      </c>
      <c r="G1413" s="261">
        <v>2.1891597781526001E-3</v>
      </c>
      <c r="H1413" s="261">
        <v>6.8165933812311197E-3</v>
      </c>
      <c r="I1413" s="261">
        <v>1.31264277802622E-2</v>
      </c>
      <c r="J1413" s="261">
        <v>5.4252902446279196E-4</v>
      </c>
      <c r="K1413" s="261">
        <v>4.8364724806809398E-4</v>
      </c>
      <c r="L1413" s="261">
        <v>2.0000005732018801E-3</v>
      </c>
      <c r="M1413" s="261">
        <v>2.0000005732018801E-3</v>
      </c>
      <c r="N1413" s="261">
        <v>1.5750004513964799E-2</v>
      </c>
      <c r="O1413" s="261">
        <v>1.5750004513964799E-2</v>
      </c>
      <c r="P1413" s="261">
        <v>5.6705977951210804E-4</v>
      </c>
    </row>
    <row r="1414" spans="1:16" x14ac:dyDescent="0.25">
      <c r="A1414" s="259">
        <v>2045</v>
      </c>
      <c r="B1414" s="259">
        <v>2044</v>
      </c>
      <c r="C1414" s="260" t="str">
        <f t="shared" si="21"/>
        <v>2045_2044</v>
      </c>
      <c r="D1414" s="261">
        <v>2.6285920374420409E-2</v>
      </c>
      <c r="E1414" s="261">
        <v>3.2058792503749226E-2</v>
      </c>
      <c r="F1414" s="261">
        <v>3.3623837372382002E-3</v>
      </c>
      <c r="G1414" s="261">
        <v>2.1194811367846898E-3</v>
      </c>
      <c r="H1414" s="261">
        <v>6.2963198998520903E-3</v>
      </c>
      <c r="I1414" s="261">
        <v>1.2295786230906399E-2</v>
      </c>
      <c r="J1414" s="261">
        <v>4.9854726712477804E-4</v>
      </c>
      <c r="K1414" s="261">
        <v>4.8440288945362597E-4</v>
      </c>
      <c r="L1414" s="261">
        <v>2.0000005732018801E-3</v>
      </c>
      <c r="M1414" s="261">
        <v>2.0000005732018801E-3</v>
      </c>
      <c r="N1414" s="261">
        <v>1.5750004513964799E-2</v>
      </c>
      <c r="O1414" s="261">
        <v>1.5750004513964799E-2</v>
      </c>
      <c r="P1414" s="261">
        <v>5.2108936227342705E-4</v>
      </c>
    </row>
    <row r="1415" spans="1:16" x14ac:dyDescent="0.25">
      <c r="A1415" s="259">
        <v>2045</v>
      </c>
      <c r="B1415" s="259">
        <v>2045</v>
      </c>
      <c r="C1415" s="260" t="str">
        <f t="shared" si="21"/>
        <v>2045_2045</v>
      </c>
      <c r="D1415" s="261">
        <v>2.6335872132747278E-2</v>
      </c>
      <c r="E1415" s="261">
        <v>3.207709311217815E-2</v>
      </c>
      <c r="F1415" s="261">
        <v>2.9756403870289001E-3</v>
      </c>
      <c r="G1415" s="261">
        <v>2.0508868164402999E-3</v>
      </c>
      <c r="H1415" s="261">
        <v>5.7698067174535997E-3</v>
      </c>
      <c r="I1415" s="261">
        <v>1.15005935926164E-2</v>
      </c>
      <c r="J1415" s="261">
        <v>4.53538420184771E-4</v>
      </c>
      <c r="K1415" s="261">
        <v>4.86742792028146E-4</v>
      </c>
      <c r="L1415" s="261">
        <v>2.0000005732018801E-3</v>
      </c>
      <c r="M1415" s="261">
        <v>2.0000005732018801E-3</v>
      </c>
      <c r="N1415" s="261">
        <v>1.5750004513964799E-2</v>
      </c>
      <c r="O1415" s="261">
        <v>1.5750004513964799E-2</v>
      </c>
      <c r="P1415" s="261">
        <v>4.7404541499859298E-4</v>
      </c>
    </row>
    <row r="1416" spans="1:16" x14ac:dyDescent="0.25">
      <c r="A1416" s="259">
        <v>2046</v>
      </c>
      <c r="B1416" s="259">
        <v>2002</v>
      </c>
      <c r="C1416" s="260" t="str">
        <f t="shared" si="21"/>
        <v>2046_2002</v>
      </c>
      <c r="D1416" s="261">
        <v>4.6220212941310033E-2</v>
      </c>
      <c r="E1416" s="261">
        <v>6.6567526437508531E-2</v>
      </c>
      <c r="F1416" s="261">
        <v>8.7871590781139902E-2</v>
      </c>
      <c r="G1416" s="261">
        <v>9.6918180711406704E-2</v>
      </c>
      <c r="H1416" s="261">
        <v>1.7097714077861399</v>
      </c>
      <c r="I1416" s="261">
        <v>0.47672243749123899</v>
      </c>
      <c r="J1416" s="261">
        <v>5.1470262453290803E-2</v>
      </c>
      <c r="K1416" s="261">
        <v>3.07367220583742E-3</v>
      </c>
      <c r="L1416" s="261">
        <v>2.0000005732018801E-3</v>
      </c>
      <c r="M1416" s="261">
        <v>2.0000005732018801E-3</v>
      </c>
      <c r="N1416" s="261">
        <v>1.5750004513964799E-2</v>
      </c>
      <c r="O1416" s="261">
        <v>1.5750004513964799E-2</v>
      </c>
      <c r="P1416" s="261">
        <v>5.3797519325521598E-2</v>
      </c>
    </row>
    <row r="1417" spans="1:16" x14ac:dyDescent="0.25">
      <c r="A1417" s="259">
        <v>2046</v>
      </c>
      <c r="B1417" s="259">
        <v>2003</v>
      </c>
      <c r="C1417" s="260" t="str">
        <f t="shared" si="21"/>
        <v>2046_2003</v>
      </c>
      <c r="D1417" s="261">
        <v>4.6451849398323461E-2</v>
      </c>
      <c r="E1417" s="261">
        <v>6.6560592149966333E-2</v>
      </c>
      <c r="F1417" s="261">
        <v>8.8575050594716806E-2</v>
      </c>
      <c r="G1417" s="261">
        <v>7.9292956180887997E-2</v>
      </c>
      <c r="H1417" s="261">
        <v>1.7106324743954799</v>
      </c>
      <c r="I1417" s="261">
        <v>0.40331371044152198</v>
      </c>
      <c r="J1417" s="261">
        <v>5.1882309861426702E-2</v>
      </c>
      <c r="K1417" s="261">
        <v>3.07509135423486E-3</v>
      </c>
      <c r="L1417" s="261">
        <v>2.0000005732018801E-3</v>
      </c>
      <c r="M1417" s="261">
        <v>2.0000005732018801E-3</v>
      </c>
      <c r="N1417" s="261">
        <v>1.5750004513964799E-2</v>
      </c>
      <c r="O1417" s="261">
        <v>1.5750004513964799E-2</v>
      </c>
      <c r="P1417" s="261">
        <v>5.4228197689020097E-2</v>
      </c>
    </row>
    <row r="1418" spans="1:16" x14ac:dyDescent="0.25">
      <c r="A1418" s="259">
        <v>2046</v>
      </c>
      <c r="B1418" s="259">
        <v>2004</v>
      </c>
      <c r="C1418" s="260" t="str">
        <f t="shared" si="21"/>
        <v>2046_2004</v>
      </c>
      <c r="D1418" s="261">
        <v>5.3361802800373684E-2</v>
      </c>
      <c r="E1418" s="261">
        <v>6.7560386643868889E-2</v>
      </c>
      <c r="F1418" s="261">
        <v>8.8624454404016895E-2</v>
      </c>
      <c r="G1418" s="261">
        <v>1.86057143544082E-2</v>
      </c>
      <c r="H1418" s="261">
        <v>1.71181831841221</v>
      </c>
      <c r="I1418" s="261">
        <v>9.3033523544820695E-2</v>
      </c>
      <c r="J1418" s="261">
        <v>5.1911247849327699E-2</v>
      </c>
      <c r="K1418" s="261">
        <v>2.0423358560360801E-4</v>
      </c>
      <c r="L1418" s="261">
        <v>2.0000005732018801E-3</v>
      </c>
      <c r="M1418" s="261">
        <v>2.0000005732018801E-3</v>
      </c>
      <c r="N1418" s="261">
        <v>1.5750004513964799E-2</v>
      </c>
      <c r="O1418" s="261">
        <v>1.5750004513964799E-2</v>
      </c>
      <c r="P1418" s="261">
        <v>5.4258444124323603E-2</v>
      </c>
    </row>
    <row r="1419" spans="1:16" x14ac:dyDescent="0.25">
      <c r="A1419" s="259">
        <v>2046</v>
      </c>
      <c r="B1419" s="259">
        <v>2005</v>
      </c>
      <c r="C1419" s="260" t="str">
        <f t="shared" si="21"/>
        <v>2046_2005</v>
      </c>
      <c r="D1419" s="261">
        <v>5.2166246630132841E-2</v>
      </c>
      <c r="E1419" s="261">
        <v>6.5922996833240155E-2</v>
      </c>
      <c r="F1419" s="261">
        <v>8.87965270880757E-2</v>
      </c>
      <c r="G1419" s="261">
        <v>1.5950914785131502E-2</v>
      </c>
      <c r="H1419" s="261">
        <v>1.7089593714831599</v>
      </c>
      <c r="I1419" s="261">
        <v>7.8142109969814993E-2</v>
      </c>
      <c r="J1419" s="261">
        <v>5.2012038402119702E-2</v>
      </c>
      <c r="K1419" s="261">
        <v>2.0302331633922601E-4</v>
      </c>
      <c r="L1419" s="261">
        <v>2.0000005732018801E-3</v>
      </c>
      <c r="M1419" s="261">
        <v>2.0000005732018801E-3</v>
      </c>
      <c r="N1419" s="261">
        <v>1.5750004513964799E-2</v>
      </c>
      <c r="O1419" s="261">
        <v>1.5750004513964799E-2</v>
      </c>
      <c r="P1419" s="261">
        <v>5.4363791978661501E-2</v>
      </c>
    </row>
    <row r="1420" spans="1:16" x14ac:dyDescent="0.25">
      <c r="A1420" s="259">
        <v>2046</v>
      </c>
      <c r="B1420" s="259">
        <v>2006</v>
      </c>
      <c r="C1420" s="260" t="str">
        <f t="shared" si="21"/>
        <v>2046_2006</v>
      </c>
      <c r="D1420" s="261">
        <v>5.1039039363533524E-2</v>
      </c>
      <c r="E1420" s="261">
        <v>6.3483045266990598E-2</v>
      </c>
      <c r="F1420" s="261">
        <v>8.8443949945054001E-2</v>
      </c>
      <c r="G1420" s="261">
        <v>3.71273752030015E-3</v>
      </c>
      <c r="H1420" s="261">
        <v>1.7117672209275301</v>
      </c>
      <c r="I1420" s="261">
        <v>1.6652966852556302E-2</v>
      </c>
      <c r="J1420" s="261">
        <v>5.1805518434459699E-2</v>
      </c>
      <c r="K1420" s="261">
        <v>2.0366595551230801E-4</v>
      </c>
      <c r="L1420" s="261">
        <v>2.0000005732018801E-3</v>
      </c>
      <c r="M1420" s="261">
        <v>2.0000005732018801E-3</v>
      </c>
      <c r="N1420" s="261">
        <v>1.5750004513964799E-2</v>
      </c>
      <c r="O1420" s="261">
        <v>1.5750004513964799E-2</v>
      </c>
      <c r="P1420" s="261">
        <v>5.4147934094482597E-2</v>
      </c>
    </row>
    <row r="1421" spans="1:16" x14ac:dyDescent="0.25">
      <c r="A1421" s="259">
        <v>2046</v>
      </c>
      <c r="B1421" s="259">
        <v>2007</v>
      </c>
      <c r="C1421" s="260" t="str">
        <f t="shared" si="21"/>
        <v>2046_2007</v>
      </c>
      <c r="D1421" s="261">
        <v>5.0376342884647492E-2</v>
      </c>
      <c r="E1421" s="261">
        <v>6.3576290939806046E-2</v>
      </c>
      <c r="F1421" s="261">
        <v>1.84442886749389E-2</v>
      </c>
      <c r="G1421" s="261">
        <v>7.7182292668544596E-3</v>
      </c>
      <c r="H1421" s="261">
        <v>3.6167087152614699E-2</v>
      </c>
      <c r="I1421" s="261">
        <v>3.3033395315579903E-2</v>
      </c>
      <c r="J1421" s="261">
        <v>6.1410441340378902E-3</v>
      </c>
      <c r="K1421" s="261">
        <v>2.0276467618270499E-4</v>
      </c>
      <c r="L1421" s="261">
        <v>2.0000005732018801E-3</v>
      </c>
      <c r="M1421" s="261">
        <v>2.0000005732018801E-3</v>
      </c>
      <c r="N1421" s="261">
        <v>1.5750004513964799E-2</v>
      </c>
      <c r="O1421" s="261">
        <v>1.5750004513964799E-2</v>
      </c>
      <c r="P1421" s="261">
        <v>6.4187148992993397E-3</v>
      </c>
    </row>
    <row r="1422" spans="1:16" x14ac:dyDescent="0.25">
      <c r="A1422" s="259">
        <v>2046</v>
      </c>
      <c r="B1422" s="259">
        <v>2008</v>
      </c>
      <c r="C1422" s="260" t="str">
        <f t="shared" si="21"/>
        <v>2046_2008</v>
      </c>
      <c r="D1422" s="261">
        <v>4.8879807382238412E-2</v>
      </c>
      <c r="E1422" s="261">
        <v>6.1723005655569943E-2</v>
      </c>
      <c r="F1422" s="261">
        <v>1.8596268209758599E-2</v>
      </c>
      <c r="G1422" s="261">
        <v>7.8636235877241906E-3</v>
      </c>
      <c r="H1422" s="261">
        <v>3.6295591088684701E-2</v>
      </c>
      <c r="I1422" s="261">
        <v>3.2534086247000098E-2</v>
      </c>
      <c r="J1422" s="261">
        <v>6.1544473308585102E-3</v>
      </c>
      <c r="K1422" s="261">
        <v>2.31261877730984E-4</v>
      </c>
      <c r="L1422" s="261">
        <v>2.0000005732018801E-3</v>
      </c>
      <c r="M1422" s="261">
        <v>2.0000005732018801E-3</v>
      </c>
      <c r="N1422" s="261">
        <v>1.5750004513964799E-2</v>
      </c>
      <c r="O1422" s="261">
        <v>1.5750004513964799E-2</v>
      </c>
      <c r="P1422" s="261">
        <v>6.4327241292043702E-3</v>
      </c>
    </row>
    <row r="1423" spans="1:16" x14ac:dyDescent="0.25">
      <c r="A1423" s="259">
        <v>2046</v>
      </c>
      <c r="B1423" s="259">
        <v>2009</v>
      </c>
      <c r="C1423" s="260" t="str">
        <f t="shared" si="21"/>
        <v>2046_2009</v>
      </c>
      <c r="D1423" s="261">
        <v>4.6486634493075309E-2</v>
      </c>
      <c r="E1423" s="261">
        <v>5.8222104110575913E-2</v>
      </c>
      <c r="F1423" s="261">
        <v>1.9365502387581002E-2</v>
      </c>
      <c r="G1423" s="261">
        <v>8.1529704906634099E-3</v>
      </c>
      <c r="H1423" s="261">
        <v>3.6534517609181E-2</v>
      </c>
      <c r="I1423" s="261">
        <v>3.1871025006042497E-2</v>
      </c>
      <c r="J1423" s="261">
        <v>6.2440867737985602E-3</v>
      </c>
      <c r="K1423" s="261">
        <v>2.5936333884267102E-4</v>
      </c>
      <c r="L1423" s="261">
        <v>2.0000005732018801E-3</v>
      </c>
      <c r="M1423" s="261">
        <v>2.0000005732018801E-3</v>
      </c>
      <c r="N1423" s="261">
        <v>1.5750004513964799E-2</v>
      </c>
      <c r="O1423" s="261">
        <v>1.5750004513964799E-2</v>
      </c>
      <c r="P1423" s="261">
        <v>6.5264166699850398E-3</v>
      </c>
    </row>
    <row r="1424" spans="1:16" x14ac:dyDescent="0.25">
      <c r="A1424" s="259">
        <v>2046</v>
      </c>
      <c r="B1424" s="259">
        <v>2010</v>
      </c>
      <c r="C1424" s="260" t="str">
        <f t="shared" si="21"/>
        <v>2046_2010</v>
      </c>
      <c r="D1424" s="261">
        <v>4.6028699266810025E-2</v>
      </c>
      <c r="E1424" s="261">
        <v>5.7568057310922884E-2</v>
      </c>
      <c r="F1424" s="261">
        <v>1.9320149992092001E-2</v>
      </c>
      <c r="G1424" s="261">
        <v>7.2958305119580104E-3</v>
      </c>
      <c r="H1424" s="261">
        <v>3.6538689632976303E-2</v>
      </c>
      <c r="I1424" s="261">
        <v>3.1778107545283103E-2</v>
      </c>
      <c r="J1424" s="261">
        <v>6.25132931615331E-3</v>
      </c>
      <c r="K1424" s="261">
        <v>3.1504228656249999E-4</v>
      </c>
      <c r="L1424" s="261">
        <v>2.0000005732018801E-3</v>
      </c>
      <c r="M1424" s="261">
        <v>2.0000005732018801E-3</v>
      </c>
      <c r="N1424" s="261">
        <v>1.5750004513964799E-2</v>
      </c>
      <c r="O1424" s="261">
        <v>1.5750004513964799E-2</v>
      </c>
      <c r="P1424" s="261">
        <v>6.5339866879667698E-3</v>
      </c>
    </row>
    <row r="1425" spans="1:16" x14ac:dyDescent="0.25">
      <c r="A1425" s="259">
        <v>2046</v>
      </c>
      <c r="B1425" s="259">
        <v>2011</v>
      </c>
      <c r="C1425" s="260" t="str">
        <f t="shared" si="21"/>
        <v>2046_2011</v>
      </c>
      <c r="D1425" s="261">
        <v>4.4404402235422108E-2</v>
      </c>
      <c r="E1425" s="261">
        <v>5.5690397939439008E-2</v>
      </c>
      <c r="F1425" s="261">
        <v>1.87981052332164E-2</v>
      </c>
      <c r="G1425" s="261">
        <v>7.3956103229120898E-3</v>
      </c>
      <c r="H1425" s="261">
        <v>3.6042572954319202E-2</v>
      </c>
      <c r="I1425" s="261">
        <v>3.1786914632630801E-2</v>
      </c>
      <c r="J1425" s="261">
        <v>6.1968662543899601E-3</v>
      </c>
      <c r="K1425" s="261">
        <v>4.2723669732912999E-4</v>
      </c>
      <c r="L1425" s="261">
        <v>2.0000005732018801E-3</v>
      </c>
      <c r="M1425" s="261">
        <v>2.0000005732018801E-3</v>
      </c>
      <c r="N1425" s="261">
        <v>1.5750004513964799E-2</v>
      </c>
      <c r="O1425" s="261">
        <v>1.5750004513964799E-2</v>
      </c>
      <c r="P1425" s="261">
        <v>6.47706104822673E-3</v>
      </c>
    </row>
    <row r="1426" spans="1:16" x14ac:dyDescent="0.25">
      <c r="A1426" s="259">
        <v>2046</v>
      </c>
      <c r="B1426" s="259">
        <v>2012</v>
      </c>
      <c r="C1426" s="260" t="str">
        <f t="shared" si="21"/>
        <v>2046_2012</v>
      </c>
      <c r="D1426" s="261">
        <v>4.3127308535058306E-2</v>
      </c>
      <c r="E1426" s="261">
        <v>5.425617427674085E-2</v>
      </c>
      <c r="F1426" s="261">
        <v>1.8543013157433601E-2</v>
      </c>
      <c r="G1426" s="261">
        <v>6.9295247191186599E-3</v>
      </c>
      <c r="H1426" s="261">
        <v>3.5611010471469202E-2</v>
      </c>
      <c r="I1426" s="261">
        <v>3.2140974326485799E-2</v>
      </c>
      <c r="J1426" s="261">
        <v>6.1295355131799796E-3</v>
      </c>
      <c r="K1426" s="261">
        <v>6.2389697063721403E-4</v>
      </c>
      <c r="L1426" s="261">
        <v>2.0000005732018801E-3</v>
      </c>
      <c r="M1426" s="261">
        <v>2.0000005732018801E-3</v>
      </c>
      <c r="N1426" s="261">
        <v>1.5750004513964799E-2</v>
      </c>
      <c r="O1426" s="261">
        <v>1.5750004513964799E-2</v>
      </c>
      <c r="P1426" s="261">
        <v>6.4066859096749704E-3</v>
      </c>
    </row>
    <row r="1427" spans="1:16" x14ac:dyDescent="0.25">
      <c r="A1427" s="259">
        <v>2046</v>
      </c>
      <c r="B1427" s="259">
        <v>2013</v>
      </c>
      <c r="C1427" s="260" t="str">
        <f t="shared" si="21"/>
        <v>2046_2013</v>
      </c>
      <c r="D1427" s="261">
        <v>4.1977409262780908E-2</v>
      </c>
      <c r="E1427" s="261">
        <v>5.2427923802251579E-2</v>
      </c>
      <c r="F1427" s="261">
        <v>1.9032271598526902E-2</v>
      </c>
      <c r="G1427" s="261">
        <v>7.9196141319002496E-3</v>
      </c>
      <c r="H1427" s="261">
        <v>3.6307056450665301E-2</v>
      </c>
      <c r="I1427" s="261">
        <v>3.0726138368431102E-2</v>
      </c>
      <c r="J1427" s="261">
        <v>6.2307016503538801E-3</v>
      </c>
      <c r="K1427" s="261">
        <v>9.3166974433460002E-4</v>
      </c>
      <c r="L1427" s="261">
        <v>2.0000005732018801E-3</v>
      </c>
      <c r="M1427" s="261">
        <v>2.0000005732018801E-3</v>
      </c>
      <c r="N1427" s="261">
        <v>1.5750004513964799E-2</v>
      </c>
      <c r="O1427" s="261">
        <v>1.5750004513964799E-2</v>
      </c>
      <c r="P1427" s="261">
        <v>6.5124263306537899E-3</v>
      </c>
    </row>
    <row r="1428" spans="1:16" x14ac:dyDescent="0.25">
      <c r="A1428" s="259">
        <v>2046</v>
      </c>
      <c r="B1428" s="259">
        <v>2014</v>
      </c>
      <c r="C1428" s="260" t="str">
        <f t="shared" si="21"/>
        <v>2046_2014</v>
      </c>
      <c r="D1428" s="261">
        <v>4.1568410326822756E-2</v>
      </c>
      <c r="E1428" s="261">
        <v>5.2043558605737193E-2</v>
      </c>
      <c r="F1428" s="261">
        <v>1.8787331613993902E-2</v>
      </c>
      <c r="G1428" s="261">
        <v>8.05734867999028E-3</v>
      </c>
      <c r="H1428" s="261">
        <v>3.59545901243149E-2</v>
      </c>
      <c r="I1428" s="261">
        <v>3.0434662026812699E-2</v>
      </c>
      <c r="J1428" s="261">
        <v>6.1789596286326697E-3</v>
      </c>
      <c r="K1428" s="261">
        <v>1.2987364453191099E-3</v>
      </c>
      <c r="L1428" s="261">
        <v>2.0000005732018801E-3</v>
      </c>
      <c r="M1428" s="261">
        <v>2.0000005732018801E-3</v>
      </c>
      <c r="N1428" s="261">
        <v>1.5750004513964799E-2</v>
      </c>
      <c r="O1428" s="261">
        <v>1.5750004513964799E-2</v>
      </c>
      <c r="P1428" s="261">
        <v>6.45834476431216E-3</v>
      </c>
    </row>
    <row r="1429" spans="1:16" x14ac:dyDescent="0.25">
      <c r="A1429" s="259">
        <v>2046</v>
      </c>
      <c r="B1429" s="259">
        <v>2015</v>
      </c>
      <c r="C1429" s="260" t="str">
        <f t="shared" si="21"/>
        <v>2046_2015</v>
      </c>
      <c r="D1429" s="261">
        <v>4.0387534854757288E-2</v>
      </c>
      <c r="E1429" s="261">
        <v>5.0791069515315715E-2</v>
      </c>
      <c r="F1429" s="261">
        <v>1.8379673258976301E-2</v>
      </c>
      <c r="G1429" s="261">
        <v>8.0607856051206298E-3</v>
      </c>
      <c r="H1429" s="261">
        <v>3.5479377664770897E-2</v>
      </c>
      <c r="I1429" s="261">
        <v>2.97036436453108E-2</v>
      </c>
      <c r="J1429" s="261">
        <v>6.1177860992878801E-3</v>
      </c>
      <c r="K1429" s="261">
        <v>1.6391218563802999E-3</v>
      </c>
      <c r="L1429" s="261">
        <v>2.0000005732018801E-3</v>
      </c>
      <c r="M1429" s="261">
        <v>2.0000005732018801E-3</v>
      </c>
      <c r="N1429" s="261">
        <v>1.5750004513964799E-2</v>
      </c>
      <c r="O1429" s="261">
        <v>1.5750004513964799E-2</v>
      </c>
      <c r="P1429" s="261">
        <v>6.39440523942393E-3</v>
      </c>
    </row>
    <row r="1430" spans="1:16" x14ac:dyDescent="0.25">
      <c r="A1430" s="259">
        <v>2046</v>
      </c>
      <c r="B1430" s="259">
        <v>2016</v>
      </c>
      <c r="C1430" s="260" t="str">
        <f t="shared" ref="C1430:C1493" si="22">CONCATENATE(A1430,"_",B1430)</f>
        <v>2046_2016</v>
      </c>
      <c r="D1430" s="261">
        <v>3.8795848081950218E-2</v>
      </c>
      <c r="E1430" s="261">
        <v>4.8770353735247102E-2</v>
      </c>
      <c r="F1430" s="261">
        <v>1.84472138510379E-2</v>
      </c>
      <c r="G1430" s="261">
        <v>7.8613632913256508E-3</v>
      </c>
      <c r="H1430" s="261">
        <v>3.5546300734258601E-2</v>
      </c>
      <c r="I1430" s="261">
        <v>2.88209899614142E-2</v>
      </c>
      <c r="J1430" s="261">
        <v>6.1259468033005504E-3</v>
      </c>
      <c r="K1430" s="261">
        <v>1.9066988863994201E-3</v>
      </c>
      <c r="L1430" s="261">
        <v>2.0000005732018801E-3</v>
      </c>
      <c r="M1430" s="261">
        <v>2.0000005732018801E-3</v>
      </c>
      <c r="N1430" s="261">
        <v>1.5750004513964799E-2</v>
      </c>
      <c r="O1430" s="261">
        <v>1.5750004513964799E-2</v>
      </c>
      <c r="P1430" s="261">
        <v>6.4029349342594501E-3</v>
      </c>
    </row>
    <row r="1431" spans="1:16" x14ac:dyDescent="0.25">
      <c r="A1431" s="259">
        <v>2046</v>
      </c>
      <c r="B1431" s="259">
        <v>2017</v>
      </c>
      <c r="C1431" s="260" t="str">
        <f t="shared" si="22"/>
        <v>2046_2017</v>
      </c>
      <c r="D1431" s="261">
        <v>3.7634878269266897E-2</v>
      </c>
      <c r="E1431" s="261">
        <v>4.6770581533670995E-2</v>
      </c>
      <c r="F1431" s="261">
        <v>1.9576992777947399E-2</v>
      </c>
      <c r="G1431" s="261">
        <v>7.9345310998044892E-3</v>
      </c>
      <c r="H1431" s="261">
        <v>3.6854761344430498E-2</v>
      </c>
      <c r="I1431" s="261">
        <v>2.8820364882721199E-2</v>
      </c>
      <c r="J1431" s="261">
        <v>6.2933527678309597E-3</v>
      </c>
      <c r="K1431" s="261">
        <v>2.0699753455436002E-3</v>
      </c>
      <c r="L1431" s="261">
        <v>2.0000005732018801E-3</v>
      </c>
      <c r="M1431" s="261">
        <v>2.0000005732018801E-3</v>
      </c>
      <c r="N1431" s="261">
        <v>1.5750004513964799E-2</v>
      </c>
      <c r="O1431" s="261">
        <v>1.5750004513964799E-2</v>
      </c>
      <c r="P1431" s="261">
        <v>6.5779102536529599E-3</v>
      </c>
    </row>
    <row r="1432" spans="1:16" x14ac:dyDescent="0.25">
      <c r="A1432" s="259">
        <v>2046</v>
      </c>
      <c r="B1432" s="259">
        <v>2018</v>
      </c>
      <c r="C1432" s="260" t="str">
        <f t="shared" si="22"/>
        <v>2046_2018</v>
      </c>
      <c r="D1432" s="261">
        <v>3.599071567162801E-2</v>
      </c>
      <c r="E1432" s="261">
        <v>4.4711611778816704E-2</v>
      </c>
      <c r="F1432" s="261">
        <v>1.9557506140686999E-2</v>
      </c>
      <c r="G1432" s="261">
        <v>7.6091320221512299E-3</v>
      </c>
      <c r="H1432" s="261">
        <v>3.6836909227506702E-2</v>
      </c>
      <c r="I1432" s="261">
        <v>2.78361168690952E-2</v>
      </c>
      <c r="J1432" s="261">
        <v>6.2914476497299802E-3</v>
      </c>
      <c r="K1432" s="261">
        <v>2.1551373141121301E-3</v>
      </c>
      <c r="L1432" s="261">
        <v>2.0000005732018801E-3</v>
      </c>
      <c r="M1432" s="261">
        <v>2.0000005732018801E-3</v>
      </c>
      <c r="N1432" s="261">
        <v>1.5750004513964799E-2</v>
      </c>
      <c r="O1432" s="261">
        <v>1.5750004513964799E-2</v>
      </c>
      <c r="P1432" s="261">
        <v>6.5759189945653104E-3</v>
      </c>
    </row>
    <row r="1433" spans="1:16" x14ac:dyDescent="0.25">
      <c r="A1433" s="259">
        <v>2046</v>
      </c>
      <c r="B1433" s="259">
        <v>2019</v>
      </c>
      <c r="C1433" s="260" t="str">
        <f t="shared" si="22"/>
        <v>2046_2019</v>
      </c>
      <c r="D1433" s="261">
        <v>3.4354689169539362E-2</v>
      </c>
      <c r="E1433" s="261">
        <v>4.2655931627384056E-2</v>
      </c>
      <c r="F1433" s="261">
        <v>1.95627250270753E-2</v>
      </c>
      <c r="G1433" s="261">
        <v>6.8442607214009004E-3</v>
      </c>
      <c r="H1433" s="261">
        <v>3.6842248360089397E-2</v>
      </c>
      <c r="I1433" s="261">
        <v>2.54173953919004E-2</v>
      </c>
      <c r="J1433" s="261">
        <v>6.2921097183790296E-3</v>
      </c>
      <c r="K1433" s="261">
        <v>2.0359093326361901E-3</v>
      </c>
      <c r="L1433" s="261">
        <v>2.0000005732018801E-3</v>
      </c>
      <c r="M1433" s="261">
        <v>2.0000005732018801E-3</v>
      </c>
      <c r="N1433" s="261">
        <v>1.5750004513964799E-2</v>
      </c>
      <c r="O1433" s="261">
        <v>1.5750004513964799E-2</v>
      </c>
      <c r="P1433" s="261">
        <v>6.5766109990207803E-3</v>
      </c>
    </row>
    <row r="1434" spans="1:16" x14ac:dyDescent="0.25">
      <c r="A1434" s="259">
        <v>2046</v>
      </c>
      <c r="B1434" s="259">
        <v>2020</v>
      </c>
      <c r="C1434" s="260" t="str">
        <f t="shared" si="22"/>
        <v>2046_2020</v>
      </c>
      <c r="D1434" s="261">
        <v>3.270680297124131E-2</v>
      </c>
      <c r="E1434" s="261">
        <v>4.0592589195539062E-2</v>
      </c>
      <c r="F1434" s="261">
        <v>1.9531445009702601E-2</v>
      </c>
      <c r="G1434" s="261">
        <v>5.9036861446066201E-3</v>
      </c>
      <c r="H1434" s="261">
        <v>3.68131708458901E-2</v>
      </c>
      <c r="I1434" s="261">
        <v>2.36326576059286E-2</v>
      </c>
      <c r="J1434" s="261">
        <v>6.2890162997416201E-3</v>
      </c>
      <c r="K1434" s="261">
        <v>1.45946532508645E-3</v>
      </c>
      <c r="L1434" s="261">
        <v>2.0000005732018801E-3</v>
      </c>
      <c r="M1434" s="261">
        <v>2.0000005732018801E-3</v>
      </c>
      <c r="N1434" s="261">
        <v>1.5750004513964799E-2</v>
      </c>
      <c r="O1434" s="261">
        <v>1.5750004513964799E-2</v>
      </c>
      <c r="P1434" s="261">
        <v>6.5733777097194204E-3</v>
      </c>
    </row>
    <row r="1435" spans="1:16" x14ac:dyDescent="0.25">
      <c r="A1435" s="259">
        <v>2046</v>
      </c>
      <c r="B1435" s="259">
        <v>2021</v>
      </c>
      <c r="C1435" s="260" t="str">
        <f t="shared" si="22"/>
        <v>2046_2021</v>
      </c>
      <c r="D1435" s="261">
        <v>3.1059727611053627E-2</v>
      </c>
      <c r="E1435" s="261">
        <v>3.8532986571466747E-2</v>
      </c>
      <c r="F1435" s="261">
        <v>8.3136041497311602E-3</v>
      </c>
      <c r="G1435" s="261">
        <v>5.2068503845275503E-3</v>
      </c>
      <c r="H1435" s="261">
        <v>1.28702447908552E-2</v>
      </c>
      <c r="I1435" s="261">
        <v>2.30949639400947E-2</v>
      </c>
      <c r="J1435" s="261">
        <v>1.04753532587105E-3</v>
      </c>
      <c r="K1435" s="261">
        <v>9.0584556146027298E-4</v>
      </c>
      <c r="L1435" s="261">
        <v>2.0000005732018801E-3</v>
      </c>
      <c r="M1435" s="261">
        <v>2.0000005732018801E-3</v>
      </c>
      <c r="N1435" s="261">
        <v>1.5750004513964799E-2</v>
      </c>
      <c r="O1435" s="261">
        <v>1.5750004513964799E-2</v>
      </c>
      <c r="P1435" s="261">
        <v>1.09490022493778E-3</v>
      </c>
    </row>
    <row r="1436" spans="1:16" x14ac:dyDescent="0.25">
      <c r="A1436" s="259">
        <v>2046</v>
      </c>
      <c r="B1436" s="259">
        <v>2022</v>
      </c>
      <c r="C1436" s="260" t="str">
        <f t="shared" si="22"/>
        <v>2046_2022</v>
      </c>
      <c r="D1436" s="261">
        <v>2.9855903709877264E-2</v>
      </c>
      <c r="E1436" s="261">
        <v>3.7021119265195995E-2</v>
      </c>
      <c r="F1436" s="261">
        <v>8.2859565272095908E-3</v>
      </c>
      <c r="G1436" s="261">
        <v>4.3880774213372001E-3</v>
      </c>
      <c r="H1436" s="261">
        <v>1.28438849032411E-2</v>
      </c>
      <c r="I1436" s="261">
        <v>2.2507316846376801E-2</v>
      </c>
      <c r="J1436" s="261">
        <v>1.0458044355920401E-3</v>
      </c>
      <c r="K1436" s="261">
        <v>9.0488746060971405E-4</v>
      </c>
      <c r="L1436" s="261">
        <v>2.0000005732018801E-3</v>
      </c>
      <c r="M1436" s="261">
        <v>2.0000005732018801E-3</v>
      </c>
      <c r="N1436" s="261">
        <v>1.5750004513964799E-2</v>
      </c>
      <c r="O1436" s="261">
        <v>1.5750004513964799E-2</v>
      </c>
      <c r="P1436" s="261">
        <v>1.09309107148106E-3</v>
      </c>
    </row>
    <row r="1437" spans="1:16" x14ac:dyDescent="0.25">
      <c r="A1437" s="259">
        <v>2046</v>
      </c>
      <c r="B1437" s="259">
        <v>2023</v>
      </c>
      <c r="C1437" s="260" t="str">
        <f t="shared" si="22"/>
        <v>2046_2023</v>
      </c>
      <c r="D1437" s="261">
        <v>2.865418082055813E-2</v>
      </c>
      <c r="E1437" s="261">
        <v>3.5512516362471575E-2</v>
      </c>
      <c r="F1437" s="261">
        <v>8.2402470365709902E-3</v>
      </c>
      <c r="G1437" s="261">
        <v>3.7711002236220201E-3</v>
      </c>
      <c r="H1437" s="261">
        <v>1.2793908932981801E-2</v>
      </c>
      <c r="I1437" s="261">
        <v>2.34890431802827E-2</v>
      </c>
      <c r="J1437" s="261">
        <v>1.04212574070543E-3</v>
      </c>
      <c r="K1437" s="261">
        <v>9.0392424458702496E-4</v>
      </c>
      <c r="L1437" s="261">
        <v>2.0000005732018801E-3</v>
      </c>
      <c r="M1437" s="261">
        <v>2.0000005732018801E-3</v>
      </c>
      <c r="N1437" s="261">
        <v>1.5750004513964799E-2</v>
      </c>
      <c r="O1437" s="261">
        <v>1.5750004513964799E-2</v>
      </c>
      <c r="P1437" s="261">
        <v>1.0892460423356401E-3</v>
      </c>
    </row>
    <row r="1438" spans="1:16" x14ac:dyDescent="0.25">
      <c r="A1438" s="259">
        <v>2046</v>
      </c>
      <c r="B1438" s="259">
        <v>2024</v>
      </c>
      <c r="C1438" s="260" t="str">
        <f t="shared" si="22"/>
        <v>2046_2024</v>
      </c>
      <c r="D1438" s="261">
        <v>2.7454420653574355E-2</v>
      </c>
      <c r="E1438" s="261">
        <v>3.4003137647371472E-2</v>
      </c>
      <c r="F1438" s="261">
        <v>8.1809774506615696E-3</v>
      </c>
      <c r="G1438" s="261">
        <v>3.22819091036657E-3</v>
      </c>
      <c r="H1438" s="261">
        <v>1.2724157788002699E-2</v>
      </c>
      <c r="I1438" s="261">
        <v>2.55111908572579E-2</v>
      </c>
      <c r="J1438" s="261">
        <v>1.03670598812132E-3</v>
      </c>
      <c r="K1438" s="261">
        <v>9.0312735155625502E-4</v>
      </c>
      <c r="L1438" s="261">
        <v>2.0000005732018801E-3</v>
      </c>
      <c r="M1438" s="261">
        <v>2.0000005732018801E-3</v>
      </c>
      <c r="N1438" s="261">
        <v>1.5750004513964799E-2</v>
      </c>
      <c r="O1438" s="261">
        <v>1.5750004513964799E-2</v>
      </c>
      <c r="P1438" s="261">
        <v>1.0835812325894799E-3</v>
      </c>
    </row>
    <row r="1439" spans="1:16" x14ac:dyDescent="0.25">
      <c r="A1439" s="259">
        <v>2046</v>
      </c>
      <c r="B1439" s="259">
        <v>2025</v>
      </c>
      <c r="C1439" s="260" t="str">
        <f t="shared" si="22"/>
        <v>2046_2025</v>
      </c>
      <c r="D1439" s="261">
        <v>2.6254203456364991E-2</v>
      </c>
      <c r="E1439" s="261">
        <v>3.2491992785021365E-2</v>
      </c>
      <c r="F1439" s="261">
        <v>8.1035689195019106E-3</v>
      </c>
      <c r="G1439" s="261">
        <v>2.92047068701522E-3</v>
      </c>
      <c r="H1439" s="261">
        <v>1.2630911165194899E-2</v>
      </c>
      <c r="I1439" s="261">
        <v>2.8740897597135599E-2</v>
      </c>
      <c r="J1439" s="261">
        <v>1.0293476705078501E-3</v>
      </c>
      <c r="K1439" s="261">
        <v>9.02253230675924E-4</v>
      </c>
      <c r="L1439" s="261">
        <v>2.0000005732018801E-3</v>
      </c>
      <c r="M1439" s="261">
        <v>2.0000005732018801E-3</v>
      </c>
      <c r="N1439" s="261">
        <v>1.5750004513964799E-2</v>
      </c>
      <c r="O1439" s="261">
        <v>1.5750004513964799E-2</v>
      </c>
      <c r="P1439" s="261">
        <v>1.0758902045055699E-3</v>
      </c>
    </row>
    <row r="1440" spans="1:16" x14ac:dyDescent="0.25">
      <c r="A1440" s="259">
        <v>2046</v>
      </c>
      <c r="B1440" s="259">
        <v>2026</v>
      </c>
      <c r="C1440" s="260" t="str">
        <f t="shared" si="22"/>
        <v>2046_2026</v>
      </c>
      <c r="D1440" s="261">
        <v>2.6247708478510809E-2</v>
      </c>
      <c r="E1440" s="261">
        <v>3.2463797029370918E-2</v>
      </c>
      <c r="F1440" s="261">
        <v>8.0105507343149404E-3</v>
      </c>
      <c r="G1440" s="261">
        <v>2.9059819799134999E-3</v>
      </c>
      <c r="H1440" s="261">
        <v>1.25163206294398E-2</v>
      </c>
      <c r="I1440" s="261">
        <v>2.8317990199853801E-2</v>
      </c>
      <c r="J1440" s="261">
        <v>1.0201770064174099E-3</v>
      </c>
      <c r="K1440" s="261">
        <v>7.6951723429736802E-4</v>
      </c>
      <c r="L1440" s="261">
        <v>2.0000005732018801E-3</v>
      </c>
      <c r="M1440" s="261">
        <v>2.0000005732018801E-3</v>
      </c>
      <c r="N1440" s="261">
        <v>1.5750004513964799E-2</v>
      </c>
      <c r="O1440" s="261">
        <v>1.5750004513964799E-2</v>
      </c>
      <c r="P1440" s="261">
        <v>1.0663048836791801E-3</v>
      </c>
    </row>
    <row r="1441" spans="1:16" x14ac:dyDescent="0.25">
      <c r="A1441" s="259">
        <v>2046</v>
      </c>
      <c r="B1441" s="259">
        <v>2027</v>
      </c>
      <c r="C1441" s="260" t="str">
        <f t="shared" si="22"/>
        <v>2046_2027</v>
      </c>
      <c r="D1441" s="261">
        <v>2.6241269458249002E-2</v>
      </c>
      <c r="E1441" s="261">
        <v>3.2434870848342977E-2</v>
      </c>
      <c r="F1441" s="261">
        <v>7.9018044743770308E-3</v>
      </c>
      <c r="G1441" s="261">
        <v>2.8889794359497401E-3</v>
      </c>
      <c r="H1441" s="261">
        <v>1.23796844103816E-2</v>
      </c>
      <c r="I1441" s="261">
        <v>2.7812343338618001E-2</v>
      </c>
      <c r="J1441" s="261">
        <v>1.0091190736225999E-3</v>
      </c>
      <c r="K1441" s="261">
        <v>6.1506596419397795E-4</v>
      </c>
      <c r="L1441" s="261">
        <v>2.0000005732018801E-3</v>
      </c>
      <c r="M1441" s="261">
        <v>2.0000005732018801E-3</v>
      </c>
      <c r="N1441" s="261">
        <v>1.5750004513964799E-2</v>
      </c>
      <c r="O1441" s="261">
        <v>1.5750004513964799E-2</v>
      </c>
      <c r="P1441" s="261">
        <v>1.0547469602322399E-3</v>
      </c>
    </row>
    <row r="1442" spans="1:16" x14ac:dyDescent="0.25">
      <c r="A1442" s="259">
        <v>2046</v>
      </c>
      <c r="B1442" s="259">
        <v>2028</v>
      </c>
      <c r="C1442" s="260" t="str">
        <f t="shared" si="22"/>
        <v>2046_2028</v>
      </c>
      <c r="D1442" s="261">
        <v>2.6237560760350505E-2</v>
      </c>
      <c r="E1442" s="261">
        <v>3.2406690828334486E-2</v>
      </c>
      <c r="F1442" s="261">
        <v>7.7814291875234597E-3</v>
      </c>
      <c r="G1442" s="261">
        <v>2.8701586241624902E-3</v>
      </c>
      <c r="H1442" s="261">
        <v>1.2224693006974501E-2</v>
      </c>
      <c r="I1442" s="261">
        <v>2.72284947979557E-2</v>
      </c>
      <c r="J1442" s="261">
        <v>9.9639572565914797E-4</v>
      </c>
      <c r="K1442" s="261">
        <v>4.8298407346627202E-4</v>
      </c>
      <c r="L1442" s="261">
        <v>2.0000005732018801E-3</v>
      </c>
      <c r="M1442" s="261">
        <v>2.0000005732018801E-3</v>
      </c>
      <c r="N1442" s="261">
        <v>1.5750004513964799E-2</v>
      </c>
      <c r="O1442" s="261">
        <v>1.5750004513964799E-2</v>
      </c>
      <c r="P1442" s="261">
        <v>1.0414483189329E-3</v>
      </c>
    </row>
    <row r="1443" spans="1:16" x14ac:dyDescent="0.25">
      <c r="A1443" s="259">
        <v>2046</v>
      </c>
      <c r="B1443" s="259">
        <v>2029</v>
      </c>
      <c r="C1443" s="260" t="str">
        <f t="shared" si="22"/>
        <v>2046_2029</v>
      </c>
      <c r="D1443" s="261">
        <v>2.6235322937540245E-2</v>
      </c>
      <c r="E1443" s="261">
        <v>3.2378970468409922E-2</v>
      </c>
      <c r="F1443" s="261">
        <v>7.6471878140225401E-3</v>
      </c>
      <c r="G1443" s="261">
        <v>2.8491268425433099E-3</v>
      </c>
      <c r="H1443" s="261">
        <v>1.2049347679041001E-2</v>
      </c>
      <c r="I1443" s="261">
        <v>2.6572616435979302E-2</v>
      </c>
      <c r="J1443" s="261">
        <v>9.8188976439127803E-4</v>
      </c>
      <c r="K1443" s="261">
        <v>4.8277908699562302E-4</v>
      </c>
      <c r="L1443" s="261">
        <v>2.0000005732018801E-3</v>
      </c>
      <c r="M1443" s="261">
        <v>2.0000005732018801E-3</v>
      </c>
      <c r="N1443" s="261">
        <v>1.5750004513964799E-2</v>
      </c>
      <c r="O1443" s="261">
        <v>1.5750004513964799E-2</v>
      </c>
      <c r="P1443" s="261">
        <v>1.0262864624657499E-3</v>
      </c>
    </row>
    <row r="1444" spans="1:16" x14ac:dyDescent="0.25">
      <c r="A1444" s="259">
        <v>2046</v>
      </c>
      <c r="B1444" s="259">
        <v>2030</v>
      </c>
      <c r="C1444" s="260" t="str">
        <f t="shared" si="22"/>
        <v>2046_2030</v>
      </c>
      <c r="D1444" s="261">
        <v>2.6231472686479268E-2</v>
      </c>
      <c r="E1444" s="261">
        <v>3.2349411097372105E-2</v>
      </c>
      <c r="F1444" s="261">
        <v>7.4936606850368997E-3</v>
      </c>
      <c r="G1444" s="261">
        <v>2.8248369873001698E-3</v>
      </c>
      <c r="H1444" s="261">
        <v>1.18496257735628E-2</v>
      </c>
      <c r="I1444" s="261">
        <v>2.5851240924801601E-2</v>
      </c>
      <c r="J1444" s="261">
        <v>9.6540307953781599E-4</v>
      </c>
      <c r="K1444" s="261">
        <v>4.8249127071937301E-4</v>
      </c>
      <c r="L1444" s="261">
        <v>2.0000005732018801E-3</v>
      </c>
      <c r="M1444" s="261">
        <v>2.0000005732018801E-3</v>
      </c>
      <c r="N1444" s="261">
        <v>1.5750004513964799E-2</v>
      </c>
      <c r="O1444" s="261">
        <v>1.5750004513964799E-2</v>
      </c>
      <c r="P1444" s="261">
        <v>1.00905432288179E-3</v>
      </c>
    </row>
    <row r="1445" spans="1:16" x14ac:dyDescent="0.25">
      <c r="A1445" s="259">
        <v>2046</v>
      </c>
      <c r="B1445" s="259">
        <v>2031</v>
      </c>
      <c r="C1445" s="260" t="str">
        <f t="shared" si="22"/>
        <v>2046_2031</v>
      </c>
      <c r="D1445" s="261">
        <v>2.6229065852296719E-2</v>
      </c>
      <c r="E1445" s="261">
        <v>3.2320498411515096E-2</v>
      </c>
      <c r="F1445" s="261">
        <v>7.3258800185772898E-3</v>
      </c>
      <c r="G1445" s="261">
        <v>2.79814721015473E-3</v>
      </c>
      <c r="H1445" s="261">
        <v>1.1629221069159E-2</v>
      </c>
      <c r="I1445" s="261">
        <v>2.5071897571250001E-2</v>
      </c>
      <c r="J1445" s="261">
        <v>9.47116932357094E-4</v>
      </c>
      <c r="K1445" s="261">
        <v>4.8227074410856901E-4</v>
      </c>
      <c r="L1445" s="261">
        <v>2.0000005732018801E-3</v>
      </c>
      <c r="M1445" s="261">
        <v>2.0000005732018801E-3</v>
      </c>
      <c r="N1445" s="261">
        <v>1.5750004513964799E-2</v>
      </c>
      <c r="O1445" s="261">
        <v>1.5750004513964799E-2</v>
      </c>
      <c r="P1445" s="261">
        <v>9.8994135726913901E-4</v>
      </c>
    </row>
    <row r="1446" spans="1:16" x14ac:dyDescent="0.25">
      <c r="A1446" s="259">
        <v>2046</v>
      </c>
      <c r="B1446" s="259">
        <v>2032</v>
      </c>
      <c r="C1446" s="260" t="str">
        <f t="shared" si="22"/>
        <v>2046_2032</v>
      </c>
      <c r="D1446" s="261">
        <v>2.6227547174881627E-2</v>
      </c>
      <c r="E1446" s="261">
        <v>3.2292034824721455E-2</v>
      </c>
      <c r="F1446" s="261">
        <v>7.1438713615486499E-3</v>
      </c>
      <c r="G1446" s="261">
        <v>2.7689392377781702E-3</v>
      </c>
      <c r="H1446" s="261">
        <v>1.1388252842082801E-2</v>
      </c>
      <c r="I1446" s="261">
        <v>2.42422702691182E-2</v>
      </c>
      <c r="J1446" s="261">
        <v>9.2704119130875495E-4</v>
      </c>
      <c r="K1446" s="261">
        <v>4.8211343871769498E-4</v>
      </c>
      <c r="L1446" s="261">
        <v>2.0000005732018801E-3</v>
      </c>
      <c r="M1446" s="261">
        <v>2.0000005732018801E-3</v>
      </c>
      <c r="N1446" s="261">
        <v>1.5750004513964799E-2</v>
      </c>
      <c r="O1446" s="261">
        <v>1.5750004513964799E-2</v>
      </c>
      <c r="P1446" s="261">
        <v>9.6895788029537598E-4</v>
      </c>
    </row>
    <row r="1447" spans="1:16" x14ac:dyDescent="0.25">
      <c r="A1447" s="259">
        <v>2046</v>
      </c>
      <c r="B1447" s="259">
        <v>2033</v>
      </c>
      <c r="C1447" s="260" t="str">
        <f t="shared" si="22"/>
        <v>2046_2033</v>
      </c>
      <c r="D1447" s="261">
        <v>2.6226697102954877E-2</v>
      </c>
      <c r="E1447" s="261">
        <v>3.2263990547700641E-2</v>
      </c>
      <c r="F1447" s="261">
        <v>6.9460042171263199E-3</v>
      </c>
      <c r="G1447" s="261">
        <v>2.7369575442367602E-3</v>
      </c>
      <c r="H1447" s="261">
        <v>1.11255329900996E-2</v>
      </c>
      <c r="I1447" s="261">
        <v>2.3369930090704101E-2</v>
      </c>
      <c r="J1447" s="261">
        <v>9.0511583640021597E-4</v>
      </c>
      <c r="K1447" s="261">
        <v>4.8198134267391602E-4</v>
      </c>
      <c r="L1447" s="261">
        <v>2.0000005732018801E-3</v>
      </c>
      <c r="M1447" s="261">
        <v>2.0000005732018801E-3</v>
      </c>
      <c r="N1447" s="261">
        <v>1.5750004513964799E-2</v>
      </c>
      <c r="O1447" s="261">
        <v>1.5750004513964799E-2</v>
      </c>
      <c r="P1447" s="261">
        <v>9.4604115813019395E-4</v>
      </c>
    </row>
    <row r="1448" spans="1:16" x14ac:dyDescent="0.25">
      <c r="A1448" s="259">
        <v>2046</v>
      </c>
      <c r="B1448" s="259">
        <v>2034</v>
      </c>
      <c r="C1448" s="260" t="str">
        <f t="shared" si="22"/>
        <v>2046_2034</v>
      </c>
      <c r="D1448" s="261">
        <v>2.6225667860460284E-2</v>
      </c>
      <c r="E1448" s="261">
        <v>3.2235865879318322E-2</v>
      </c>
      <c r="F1448" s="261">
        <v>6.7316241621158002E-3</v>
      </c>
      <c r="G1448" s="261">
        <v>2.7019495262821198E-3</v>
      </c>
      <c r="H1448" s="261">
        <v>1.0840380968460701E-2</v>
      </c>
      <c r="I1448" s="261">
        <v>2.2463039446670101E-2</v>
      </c>
      <c r="J1448" s="261">
        <v>8.81299524410887E-4</v>
      </c>
      <c r="K1448" s="261">
        <v>4.8184224289261798E-4</v>
      </c>
      <c r="L1448" s="261">
        <v>2.0000005732018801E-3</v>
      </c>
      <c r="M1448" s="261">
        <v>2.0000005732018801E-3</v>
      </c>
      <c r="N1448" s="261">
        <v>1.5750004513964799E-2</v>
      </c>
      <c r="O1448" s="261">
        <v>1.5750004513964799E-2</v>
      </c>
      <c r="P1448" s="261">
        <v>9.2114797819602796E-4</v>
      </c>
    </row>
    <row r="1449" spans="1:16" x14ac:dyDescent="0.25">
      <c r="A1449" s="259">
        <v>2046</v>
      </c>
      <c r="B1449" s="259">
        <v>2035</v>
      </c>
      <c r="C1449" s="260" t="str">
        <f t="shared" si="22"/>
        <v>2046_2035</v>
      </c>
      <c r="D1449" s="261">
        <v>2.6225347061335811E-2</v>
      </c>
      <c r="E1449" s="261">
        <v>3.220843447154248E-2</v>
      </c>
      <c r="F1449" s="261">
        <v>6.5020311407746898E-3</v>
      </c>
      <c r="G1449" s="261">
        <v>2.6641382318125899E-3</v>
      </c>
      <c r="H1449" s="261">
        <v>1.0533906070092299E-2</v>
      </c>
      <c r="I1449" s="261">
        <v>2.1529158224189399E-2</v>
      </c>
      <c r="J1449" s="261">
        <v>8.5565766145253501E-4</v>
      </c>
      <c r="K1449" s="261">
        <v>4.81744142703182E-4</v>
      </c>
      <c r="L1449" s="261">
        <v>2.0000005732018801E-3</v>
      </c>
      <c r="M1449" s="261">
        <v>2.0000005732018801E-3</v>
      </c>
      <c r="N1449" s="261">
        <v>1.5750004513964799E-2</v>
      </c>
      <c r="O1449" s="261">
        <v>1.5750004513964799E-2</v>
      </c>
      <c r="P1449" s="261">
        <v>8.9434670397877899E-4</v>
      </c>
    </row>
    <row r="1450" spans="1:16" x14ac:dyDescent="0.25">
      <c r="A1450" s="259">
        <v>2046</v>
      </c>
      <c r="B1450" s="259">
        <v>2036</v>
      </c>
      <c r="C1450" s="260" t="str">
        <f t="shared" si="22"/>
        <v>2046_2036</v>
      </c>
      <c r="D1450" s="261">
        <v>2.6225091177624525E-2</v>
      </c>
      <c r="E1450" s="261">
        <v>3.2181631859990997E-2</v>
      </c>
      <c r="F1450" s="261">
        <v>6.2568388739429898E-3</v>
      </c>
      <c r="G1450" s="261">
        <v>2.6233482023063602E-3</v>
      </c>
      <c r="H1450" s="261">
        <v>1.02056047335005E-2</v>
      </c>
      <c r="I1450" s="261">
        <v>2.0576661113617001E-2</v>
      </c>
      <c r="J1450" s="261">
        <v>8.2815004577681197E-4</v>
      </c>
      <c r="K1450" s="261">
        <v>4.8166272360424201E-4</v>
      </c>
      <c r="L1450" s="261">
        <v>2.0000005732018801E-3</v>
      </c>
      <c r="M1450" s="261">
        <v>2.0000005732018801E-3</v>
      </c>
      <c r="N1450" s="261">
        <v>1.5750004513964799E-2</v>
      </c>
      <c r="O1450" s="261">
        <v>1.5750004513964799E-2</v>
      </c>
      <c r="P1450" s="261">
        <v>8.6559531598543805E-4</v>
      </c>
    </row>
    <row r="1451" spans="1:16" x14ac:dyDescent="0.25">
      <c r="A1451" s="259">
        <v>2046</v>
      </c>
      <c r="B1451" s="259">
        <v>2037</v>
      </c>
      <c r="C1451" s="260" t="str">
        <f t="shared" si="22"/>
        <v>2046_2037</v>
      </c>
      <c r="D1451" s="261">
        <v>2.6227551396834803E-2</v>
      </c>
      <c r="E1451" s="261">
        <v>3.215684116468525E-2</v>
      </c>
      <c r="F1451" s="261">
        <v>5.99793796446999E-3</v>
      </c>
      <c r="G1451" s="261">
        <v>2.57989211885789E-3</v>
      </c>
      <c r="H1451" s="261">
        <v>9.8574051944831705E-3</v>
      </c>
      <c r="I1451" s="261">
        <v>1.96132785088763E-2</v>
      </c>
      <c r="J1451" s="261">
        <v>7.9889320270378503E-4</v>
      </c>
      <c r="K1451" s="261">
        <v>4.8170364198564601E-4</v>
      </c>
      <c r="L1451" s="261">
        <v>2.0000005732018801E-3</v>
      </c>
      <c r="M1451" s="261">
        <v>2.0000005732018801E-3</v>
      </c>
      <c r="N1451" s="261">
        <v>1.5750004513964799E-2</v>
      </c>
      <c r="O1451" s="261">
        <v>1.5750004513964799E-2</v>
      </c>
      <c r="P1451" s="261">
        <v>8.3501560829396602E-4</v>
      </c>
    </row>
    <row r="1452" spans="1:16" x14ac:dyDescent="0.25">
      <c r="A1452" s="259">
        <v>2046</v>
      </c>
      <c r="B1452" s="259">
        <v>2038</v>
      </c>
      <c r="C1452" s="260" t="str">
        <f t="shared" si="22"/>
        <v>2046_2038</v>
      </c>
      <c r="D1452" s="261">
        <v>2.6225722396372959E-2</v>
      </c>
      <c r="E1452" s="261">
        <v>3.2130003962304414E-2</v>
      </c>
      <c r="F1452" s="261">
        <v>5.7189025209935102E-3</v>
      </c>
      <c r="G1452" s="261">
        <v>2.5324407805918801E-3</v>
      </c>
      <c r="H1452" s="261">
        <v>9.48373484140283E-3</v>
      </c>
      <c r="I1452" s="261">
        <v>1.86452690452211E-2</v>
      </c>
      <c r="J1452" s="261">
        <v>7.6758891126499904E-4</v>
      </c>
      <c r="K1452" s="261">
        <v>4.8157333619811601E-4</v>
      </c>
      <c r="L1452" s="261">
        <v>2.0000005732018801E-3</v>
      </c>
      <c r="M1452" s="261">
        <v>2.0000005732018801E-3</v>
      </c>
      <c r="N1452" s="261">
        <v>1.5750004513964799E-2</v>
      </c>
      <c r="O1452" s="261">
        <v>1.5750004513964799E-2</v>
      </c>
      <c r="P1452" s="261">
        <v>8.0229587570705501E-4</v>
      </c>
    </row>
    <row r="1453" spans="1:16" x14ac:dyDescent="0.25">
      <c r="A1453" s="259">
        <v>2046</v>
      </c>
      <c r="B1453" s="259">
        <v>2039</v>
      </c>
      <c r="C1453" s="260" t="str">
        <f t="shared" si="22"/>
        <v>2046_2039</v>
      </c>
      <c r="D1453" s="261">
        <v>2.6226335268929715E-2</v>
      </c>
      <c r="E1453" s="261">
        <v>3.2112403117640013E-2</v>
      </c>
      <c r="F1453" s="261">
        <v>5.4254230719644903E-3</v>
      </c>
      <c r="G1453" s="261">
        <v>2.4827718001710799E-3</v>
      </c>
      <c r="H1453" s="261">
        <v>9.0895238254731503E-3</v>
      </c>
      <c r="I1453" s="261">
        <v>1.7684819320577298E-2</v>
      </c>
      <c r="J1453" s="261">
        <v>7.3450039497624802E-4</v>
      </c>
      <c r="K1453" s="261">
        <v>4.8154146553160398E-4</v>
      </c>
      <c r="L1453" s="261">
        <v>2.0000005732018801E-3</v>
      </c>
      <c r="M1453" s="261">
        <v>2.0000005732018801E-3</v>
      </c>
      <c r="N1453" s="261">
        <v>1.5750004513964799E-2</v>
      </c>
      <c r="O1453" s="261">
        <v>1.5750004513964799E-2</v>
      </c>
      <c r="P1453" s="261">
        <v>7.6771124353984305E-4</v>
      </c>
    </row>
    <row r="1454" spans="1:16" x14ac:dyDescent="0.25">
      <c r="A1454" s="259">
        <v>2046</v>
      </c>
      <c r="B1454" s="259">
        <v>2040</v>
      </c>
      <c r="C1454" s="260" t="str">
        <f t="shared" si="22"/>
        <v>2046_2040</v>
      </c>
      <c r="D1454" s="261">
        <v>2.6228400256076846E-2</v>
      </c>
      <c r="E1454" s="261">
        <v>3.2096629663070551E-2</v>
      </c>
      <c r="F1454" s="261">
        <v>5.1177276194916202E-3</v>
      </c>
      <c r="G1454" s="261">
        <v>2.4300692345016902E-3</v>
      </c>
      <c r="H1454" s="261">
        <v>8.6749338367398607E-3</v>
      </c>
      <c r="I1454" s="261">
        <v>1.6733446672618599E-2</v>
      </c>
      <c r="J1454" s="261">
        <v>6.9963209575512101E-4</v>
      </c>
      <c r="K1454" s="261">
        <v>4.81606853442094E-4</v>
      </c>
      <c r="L1454" s="261">
        <v>2.0000005732018801E-3</v>
      </c>
      <c r="M1454" s="261">
        <v>2.0000005732018801E-3</v>
      </c>
      <c r="N1454" s="261">
        <v>1.5750004513964799E-2</v>
      </c>
      <c r="O1454" s="261">
        <v>1.5750004513964799E-2</v>
      </c>
      <c r="P1454" s="261">
        <v>7.3126635455372303E-4</v>
      </c>
    </row>
    <row r="1455" spans="1:16" x14ac:dyDescent="0.25">
      <c r="A1455" s="259">
        <v>2046</v>
      </c>
      <c r="B1455" s="259">
        <v>2041</v>
      </c>
      <c r="C1455" s="260" t="str">
        <f t="shared" si="22"/>
        <v>2046_2041</v>
      </c>
      <c r="D1455" s="261">
        <v>2.6233077749661965E-2</v>
      </c>
      <c r="E1455" s="261">
        <v>3.2083069884898313E-2</v>
      </c>
      <c r="F1455" s="261">
        <v>4.7954999955434801E-3</v>
      </c>
      <c r="G1455" s="261">
        <v>2.37422622882905E-3</v>
      </c>
      <c r="H1455" s="261">
        <v>8.2397985018843704E-3</v>
      </c>
      <c r="I1455" s="261">
        <v>1.5796959995331199E-2</v>
      </c>
      <c r="J1455" s="261">
        <v>6.6297736152608796E-4</v>
      </c>
      <c r="K1455" s="261">
        <v>4.8179326390123702E-4</v>
      </c>
      <c r="L1455" s="261">
        <v>2.0000005732018801E-3</v>
      </c>
      <c r="M1455" s="261">
        <v>2.0000005732018801E-3</v>
      </c>
      <c r="N1455" s="261">
        <v>1.5750004513964799E-2</v>
      </c>
      <c r="O1455" s="261">
        <v>1.5750004513964799E-2</v>
      </c>
      <c r="P1455" s="261">
        <v>6.9295425589582696E-4</v>
      </c>
    </row>
    <row r="1456" spans="1:16" x14ac:dyDescent="0.25">
      <c r="A1456" s="259">
        <v>2046</v>
      </c>
      <c r="B1456" s="259">
        <v>2042</v>
      </c>
      <c r="C1456" s="260" t="str">
        <f t="shared" si="22"/>
        <v>2046_2042</v>
      </c>
      <c r="D1456" s="261">
        <v>2.6238538728277621E-2</v>
      </c>
      <c r="E1456" s="261">
        <v>3.2071074492954155E-2</v>
      </c>
      <c r="F1456" s="261">
        <v>4.45745023153956E-3</v>
      </c>
      <c r="G1456" s="261">
        <v>2.3148961957792798E-3</v>
      </c>
      <c r="H1456" s="261">
        <v>7.7828201253490898E-3</v>
      </c>
      <c r="I1456" s="261">
        <v>1.48805758765775E-2</v>
      </c>
      <c r="J1456" s="261">
        <v>6.2445713243131301E-4</v>
      </c>
      <c r="K1456" s="261">
        <v>4.8203293435773601E-4</v>
      </c>
      <c r="L1456" s="261">
        <v>2.0000005732018801E-3</v>
      </c>
      <c r="M1456" s="261">
        <v>2.0000005732018801E-3</v>
      </c>
      <c r="N1456" s="261">
        <v>1.5750004513964799E-2</v>
      </c>
      <c r="O1456" s="261">
        <v>1.5750004513964799E-2</v>
      </c>
      <c r="P1456" s="261">
        <v>6.5269231297237097E-4</v>
      </c>
    </row>
    <row r="1457" spans="1:16" x14ac:dyDescent="0.25">
      <c r="A1457" s="259">
        <v>2046</v>
      </c>
      <c r="B1457" s="259">
        <v>2043</v>
      </c>
      <c r="C1457" s="260" t="str">
        <f t="shared" si="22"/>
        <v>2046_2043</v>
      </c>
      <c r="D1457" s="261">
        <v>2.6249143519890814E-2</v>
      </c>
      <c r="E1457" s="261">
        <v>3.206388370178466E-2</v>
      </c>
      <c r="F1457" s="261">
        <v>4.1071269119513001E-3</v>
      </c>
      <c r="G1457" s="261">
        <v>2.2529316441574402E-3</v>
      </c>
      <c r="H1457" s="261">
        <v>7.3074477176984102E-3</v>
      </c>
      <c r="I1457" s="261">
        <v>1.39888945937627E-2</v>
      </c>
      <c r="J1457" s="261">
        <v>5.8425881827928996E-4</v>
      </c>
      <c r="K1457" s="261">
        <v>4.8255840975574302E-4</v>
      </c>
      <c r="L1457" s="261">
        <v>2.0000005732018801E-3</v>
      </c>
      <c r="M1457" s="261">
        <v>2.0000005732018801E-3</v>
      </c>
      <c r="N1457" s="261">
        <v>1.5750004513964799E-2</v>
      </c>
      <c r="O1457" s="261">
        <v>1.5750004513964799E-2</v>
      </c>
      <c r="P1457" s="261">
        <v>6.1067640943177201E-4</v>
      </c>
    </row>
    <row r="1458" spans="1:16" x14ac:dyDescent="0.25">
      <c r="A1458" s="259">
        <v>2046</v>
      </c>
      <c r="B1458" s="259">
        <v>2044</v>
      </c>
      <c r="C1458" s="260" t="str">
        <f t="shared" si="22"/>
        <v>2046_2044</v>
      </c>
      <c r="D1458" s="261">
        <v>2.6268572994034928E-2</v>
      </c>
      <c r="E1458" s="261">
        <v>3.2063793503682013E-2</v>
      </c>
      <c r="F1458" s="261">
        <v>3.74527745669907E-3</v>
      </c>
      <c r="G1458" s="261">
        <v>2.1886773467842502E-3</v>
      </c>
      <c r="H1458" s="261">
        <v>6.8147224470985496E-3</v>
      </c>
      <c r="I1458" s="261">
        <v>1.3126131194519001E-2</v>
      </c>
      <c r="J1458" s="261">
        <v>5.4243347533082401E-4</v>
      </c>
      <c r="K1458" s="261">
        <v>4.83525912128272E-4</v>
      </c>
      <c r="L1458" s="261">
        <v>2.0000005732018801E-3</v>
      </c>
      <c r="M1458" s="261">
        <v>2.0000005732018801E-3</v>
      </c>
      <c r="N1458" s="261">
        <v>1.5750004513964799E-2</v>
      </c>
      <c r="O1458" s="261">
        <v>1.5750004513964799E-2</v>
      </c>
      <c r="P1458" s="261">
        <v>5.6695991007238596E-4</v>
      </c>
    </row>
    <row r="1459" spans="1:16" x14ac:dyDescent="0.25">
      <c r="A1459" s="259">
        <v>2046</v>
      </c>
      <c r="B1459" s="259">
        <v>2045</v>
      </c>
      <c r="C1459" s="260" t="str">
        <f t="shared" si="22"/>
        <v>2046_2045</v>
      </c>
      <c r="D1459" s="261">
        <v>2.6284041142004885E-2</v>
      </c>
      <c r="E1459" s="261">
        <v>3.2060665490472859E-2</v>
      </c>
      <c r="F1459" s="261">
        <v>3.36055891195615E-3</v>
      </c>
      <c r="G1459" s="261">
        <v>2.11901904928856E-3</v>
      </c>
      <c r="H1459" s="261">
        <v>6.2946108667500302E-3</v>
      </c>
      <c r="I1459" s="261">
        <v>1.2295525990271301E-2</v>
      </c>
      <c r="J1459" s="261">
        <v>4.9846038135184002E-4</v>
      </c>
      <c r="K1459" s="261">
        <v>4.84282954092392E-4</v>
      </c>
      <c r="L1459" s="261">
        <v>2.0000005732018801E-3</v>
      </c>
      <c r="M1459" s="261">
        <v>2.0000005732018701E-3</v>
      </c>
      <c r="N1459" s="261">
        <v>1.5750004513964799E-2</v>
      </c>
      <c r="O1459" s="261">
        <v>1.5750004513964699E-2</v>
      </c>
      <c r="P1459" s="261">
        <v>5.20998547911387E-4</v>
      </c>
    </row>
    <row r="1460" spans="1:16" x14ac:dyDescent="0.25">
      <c r="A1460" s="259">
        <v>2046</v>
      </c>
      <c r="B1460" s="259">
        <v>2046</v>
      </c>
      <c r="C1460" s="260" t="str">
        <f t="shared" si="22"/>
        <v>2046_2046</v>
      </c>
      <c r="D1460" s="261">
        <v>2.6333968739325357E-2</v>
      </c>
      <c r="E1460" s="261">
        <v>3.2078851817743934E-2</v>
      </c>
      <c r="F1460" s="261">
        <v>2.9740077423060702E-3</v>
      </c>
      <c r="G1460" s="261">
        <v>2.05042929693291E-3</v>
      </c>
      <c r="H1460" s="261">
        <v>5.7682124038230401E-3</v>
      </c>
      <c r="I1460" s="261">
        <v>1.15003426846994E-2</v>
      </c>
      <c r="J1460" s="261">
        <v>4.5345773031875398E-4</v>
      </c>
      <c r="K1460" s="261">
        <v>4.8662067771237499E-4</v>
      </c>
      <c r="L1460" s="261">
        <v>2.0000005732018801E-3</v>
      </c>
      <c r="M1460" s="261">
        <v>2.0000005732018801E-3</v>
      </c>
      <c r="N1460" s="261">
        <v>1.5750004513964799E-2</v>
      </c>
      <c r="O1460" s="261">
        <v>1.5750004513964799E-2</v>
      </c>
      <c r="P1460" s="261">
        <v>4.7396107669489198E-4</v>
      </c>
    </row>
    <row r="1461" spans="1:16" x14ac:dyDescent="0.25">
      <c r="A1461" s="259">
        <v>2047</v>
      </c>
      <c r="B1461" s="259">
        <v>2003</v>
      </c>
      <c r="C1461" s="260" t="str">
        <f t="shared" si="22"/>
        <v>2047_2003</v>
      </c>
      <c r="D1461" s="261">
        <v>4.6455469760316476E-2</v>
      </c>
      <c r="E1461" s="261">
        <v>6.6604799363370243E-2</v>
      </c>
      <c r="F1461" s="261">
        <v>8.8581408172205195E-2</v>
      </c>
      <c r="G1461" s="261">
        <v>7.9353197146196305E-2</v>
      </c>
      <c r="H1461" s="261">
        <v>1.71034129296381</v>
      </c>
      <c r="I1461" s="261">
        <v>0.40330394812258502</v>
      </c>
      <c r="J1461" s="261">
        <v>5.1886033774684502E-2</v>
      </c>
      <c r="K1461" s="261">
        <v>3.0773061861980801E-3</v>
      </c>
      <c r="L1461" s="261">
        <v>2.0000005732018801E-3</v>
      </c>
      <c r="M1461" s="261">
        <v>2.0000005732018801E-3</v>
      </c>
      <c r="N1461" s="261">
        <v>1.5750004513964799E-2</v>
      </c>
      <c r="O1461" s="261">
        <v>1.5750004513964799E-2</v>
      </c>
      <c r="P1461" s="261">
        <v>5.4232089981110801E-2</v>
      </c>
    </row>
    <row r="1462" spans="1:16" x14ac:dyDescent="0.25">
      <c r="A1462" s="259">
        <v>2047</v>
      </c>
      <c r="B1462" s="259">
        <v>2004</v>
      </c>
      <c r="C1462" s="260" t="str">
        <f t="shared" si="22"/>
        <v>2047_2004</v>
      </c>
      <c r="D1462" s="261">
        <v>5.3372795642289625E-2</v>
      </c>
      <c r="E1462" s="261">
        <v>6.7606551307855992E-2</v>
      </c>
      <c r="F1462" s="261">
        <v>8.8648913387904996E-2</v>
      </c>
      <c r="G1462" s="261">
        <v>1.8619920579575702E-2</v>
      </c>
      <c r="H1462" s="261">
        <v>1.7113020902687599</v>
      </c>
      <c r="I1462" s="261">
        <v>9.3031223280121103E-2</v>
      </c>
      <c r="J1462" s="261">
        <v>5.1925574553884503E-2</v>
      </c>
      <c r="K1462" s="261">
        <v>2.04381039072146E-4</v>
      </c>
      <c r="L1462" s="261">
        <v>2.0000005732018801E-3</v>
      </c>
      <c r="M1462" s="261">
        <v>2.0000005732018801E-3</v>
      </c>
      <c r="N1462" s="261">
        <v>1.5750004513964799E-2</v>
      </c>
      <c r="O1462" s="261">
        <v>1.5750004513964799E-2</v>
      </c>
      <c r="P1462" s="261">
        <v>5.4273418618886703E-2</v>
      </c>
    </row>
    <row r="1463" spans="1:16" x14ac:dyDescent="0.25">
      <c r="A1463" s="259">
        <v>2047</v>
      </c>
      <c r="B1463" s="259">
        <v>2005</v>
      </c>
      <c r="C1463" s="260" t="str">
        <f t="shared" si="22"/>
        <v>2047_2005</v>
      </c>
      <c r="D1463" s="261">
        <v>5.2175191675793882E-2</v>
      </c>
      <c r="E1463" s="261">
        <v>6.5973664409081215E-2</v>
      </c>
      <c r="F1463" s="261">
        <v>8.8816390619295596E-2</v>
      </c>
      <c r="G1463" s="261">
        <v>1.5962833793324901E-2</v>
      </c>
      <c r="H1463" s="261">
        <v>1.70845276096914</v>
      </c>
      <c r="I1463" s="261">
        <v>7.8139344676832798E-2</v>
      </c>
      <c r="J1463" s="261">
        <v>5.2023673347567398E-2</v>
      </c>
      <c r="K1463" s="261">
        <v>2.0316555730571999E-4</v>
      </c>
      <c r="L1463" s="261">
        <v>2.0000005732018801E-3</v>
      </c>
      <c r="M1463" s="261">
        <v>2.0000005732018801E-3</v>
      </c>
      <c r="N1463" s="261">
        <v>1.5750004513964799E-2</v>
      </c>
      <c r="O1463" s="261">
        <v>1.5750004513964799E-2</v>
      </c>
      <c r="P1463" s="261">
        <v>5.4375953004712999E-2</v>
      </c>
    </row>
    <row r="1464" spans="1:16" x14ac:dyDescent="0.25">
      <c r="A1464" s="259">
        <v>2047</v>
      </c>
      <c r="B1464" s="259">
        <v>2006</v>
      </c>
      <c r="C1464" s="260" t="str">
        <f t="shared" si="22"/>
        <v>2047_2006</v>
      </c>
      <c r="D1464" s="261">
        <v>5.1049776889920073E-2</v>
      </c>
      <c r="E1464" s="261">
        <v>6.3533332138930171E-2</v>
      </c>
      <c r="F1464" s="261">
        <v>8.84688923753469E-2</v>
      </c>
      <c r="G1464" s="261">
        <v>3.7156594689031E-3</v>
      </c>
      <c r="H1464" s="261">
        <v>1.7113132554596799</v>
      </c>
      <c r="I1464" s="261">
        <v>1.6652479567180901E-2</v>
      </c>
      <c r="J1464" s="261">
        <v>5.1820128314877097E-2</v>
      </c>
      <c r="K1464" s="261">
        <v>2.0381724907467E-4</v>
      </c>
      <c r="L1464" s="261">
        <v>2.0000005732018801E-3</v>
      </c>
      <c r="M1464" s="261">
        <v>2.0000005732018801E-3</v>
      </c>
      <c r="N1464" s="261">
        <v>1.5750004513964799E-2</v>
      </c>
      <c r="O1464" s="261">
        <v>1.5750004513964799E-2</v>
      </c>
      <c r="P1464" s="261">
        <v>5.4163204568861999E-2</v>
      </c>
    </row>
    <row r="1465" spans="1:16" x14ac:dyDescent="0.25">
      <c r="A1465" s="259">
        <v>2047</v>
      </c>
      <c r="B1465" s="259">
        <v>2007</v>
      </c>
      <c r="C1465" s="260" t="str">
        <f t="shared" si="22"/>
        <v>2047_2007</v>
      </c>
      <c r="D1465" s="261">
        <v>5.0388894917464871E-2</v>
      </c>
      <c r="E1465" s="261">
        <v>6.3633085536945563E-2</v>
      </c>
      <c r="F1465" s="261">
        <v>1.8481430157265399E-2</v>
      </c>
      <c r="G1465" s="261">
        <v>7.7270683522785901E-3</v>
      </c>
      <c r="H1465" s="261">
        <v>3.6208644126576997E-2</v>
      </c>
      <c r="I1465" s="261">
        <v>3.30348644701201E-2</v>
      </c>
      <c r="J1465" s="261">
        <v>6.1461012886832199E-3</v>
      </c>
      <c r="K1465" s="261">
        <v>2.0301565981156801E-4</v>
      </c>
      <c r="L1465" s="261">
        <v>2.0000005732018801E-3</v>
      </c>
      <c r="M1465" s="261">
        <v>2.0000005732018801E-3</v>
      </c>
      <c r="N1465" s="261">
        <v>1.5750004513964799E-2</v>
      </c>
      <c r="O1465" s="261">
        <v>1.5750004513964799E-2</v>
      </c>
      <c r="P1465" s="261">
        <v>6.4240007160369303E-3</v>
      </c>
    </row>
    <row r="1466" spans="1:16" x14ac:dyDescent="0.25">
      <c r="A1466" s="259">
        <v>2047</v>
      </c>
      <c r="B1466" s="259">
        <v>2008</v>
      </c>
      <c r="C1466" s="260" t="str">
        <f t="shared" si="22"/>
        <v>2047_2008</v>
      </c>
      <c r="D1466" s="261">
        <v>4.8876310349218605E-2</v>
      </c>
      <c r="E1466" s="261">
        <v>6.177348439897843E-2</v>
      </c>
      <c r="F1466" s="261">
        <v>1.86151809838579E-2</v>
      </c>
      <c r="G1466" s="261">
        <v>7.8663969436920996E-3</v>
      </c>
      <c r="H1466" s="261">
        <v>3.6311334354973197E-2</v>
      </c>
      <c r="I1466" s="261">
        <v>3.2536008350259701E-2</v>
      </c>
      <c r="J1466" s="261">
        <v>6.1559606568672397E-3</v>
      </c>
      <c r="K1466" s="261">
        <v>2.31348058185926E-4</v>
      </c>
      <c r="L1466" s="261">
        <v>2.0000005732018801E-3</v>
      </c>
      <c r="M1466" s="261">
        <v>2.0000005732018801E-3</v>
      </c>
      <c r="N1466" s="261">
        <v>1.5750004513964799E-2</v>
      </c>
      <c r="O1466" s="261">
        <v>1.5750004513964799E-2</v>
      </c>
      <c r="P1466" s="261">
        <v>6.4343058810999304E-3</v>
      </c>
    </row>
    <row r="1467" spans="1:16" x14ac:dyDescent="0.25">
      <c r="A1467" s="259">
        <v>2047</v>
      </c>
      <c r="B1467" s="259">
        <v>2009</v>
      </c>
      <c r="C1467" s="260" t="str">
        <f t="shared" si="22"/>
        <v>2047_2009</v>
      </c>
      <c r="D1467" s="261">
        <v>4.6483935553388214E-2</v>
      </c>
      <c r="E1467" s="261">
        <v>5.8277164951307095E-2</v>
      </c>
      <c r="F1467" s="261">
        <v>1.9370044595345599E-2</v>
      </c>
      <c r="G1467" s="261">
        <v>8.1541175629498801E-3</v>
      </c>
      <c r="H1467" s="261">
        <v>3.65395301726886E-2</v>
      </c>
      <c r="I1467" s="261">
        <v>3.1874687447841797E-2</v>
      </c>
      <c r="J1467" s="261">
        <v>6.2445890124714198E-3</v>
      </c>
      <c r="K1467" s="261">
        <v>2.5942491801451902E-4</v>
      </c>
      <c r="L1467" s="261">
        <v>2.0000005732018801E-3</v>
      </c>
      <c r="M1467" s="261">
        <v>2.0000005732018801E-3</v>
      </c>
      <c r="N1467" s="261">
        <v>1.5750004513964799E-2</v>
      </c>
      <c r="O1467" s="261">
        <v>1.5750004513964799E-2</v>
      </c>
      <c r="P1467" s="261">
        <v>6.5269416176620297E-3</v>
      </c>
    </row>
    <row r="1468" spans="1:16" x14ac:dyDescent="0.25">
      <c r="A1468" s="259">
        <v>2047</v>
      </c>
      <c r="B1468" s="259">
        <v>2010</v>
      </c>
      <c r="C1468" s="260" t="str">
        <f t="shared" si="22"/>
        <v>2047_2010</v>
      </c>
      <c r="D1468" s="261">
        <v>4.6025513088864572E-2</v>
      </c>
      <c r="E1468" s="261">
        <v>5.7620029869320487E-2</v>
      </c>
      <c r="F1468" s="261">
        <v>1.9329216802416501E-2</v>
      </c>
      <c r="G1468" s="261">
        <v>7.2958254261751001E-3</v>
      </c>
      <c r="H1468" s="261">
        <v>3.65441698520391E-2</v>
      </c>
      <c r="I1468" s="261">
        <v>3.1780424094315897E-2</v>
      </c>
      <c r="J1468" s="261">
        <v>6.2516533767535201E-3</v>
      </c>
      <c r="K1468" s="261">
        <v>3.1501733506232902E-4</v>
      </c>
      <c r="L1468" s="261">
        <v>2.0000005732018801E-3</v>
      </c>
      <c r="M1468" s="261">
        <v>2.0000005732018801E-3</v>
      </c>
      <c r="N1468" s="261">
        <v>1.5750004513964799E-2</v>
      </c>
      <c r="O1468" s="261">
        <v>1.5750004513964799E-2</v>
      </c>
      <c r="P1468" s="261">
        <v>6.53432540114932E-3</v>
      </c>
    </row>
    <row r="1469" spans="1:16" x14ac:dyDescent="0.25">
      <c r="A1469" s="259">
        <v>2047</v>
      </c>
      <c r="B1469" s="259">
        <v>2011</v>
      </c>
      <c r="C1469" s="260" t="str">
        <f t="shared" si="22"/>
        <v>2047_2011</v>
      </c>
      <c r="D1469" s="261">
        <v>4.440430061695505E-2</v>
      </c>
      <c r="E1469" s="261">
        <v>5.5747881793710145E-2</v>
      </c>
      <c r="F1469" s="261">
        <v>1.881818116789E-2</v>
      </c>
      <c r="G1469" s="261">
        <v>7.3988693890824396E-3</v>
      </c>
      <c r="H1469" s="261">
        <v>3.6060118031477101E-2</v>
      </c>
      <c r="I1469" s="261">
        <v>3.1792069845565998E-2</v>
      </c>
      <c r="J1469" s="261">
        <v>6.1985683909834902E-3</v>
      </c>
      <c r="K1469" s="261">
        <v>4.2742825630639E-4</v>
      </c>
      <c r="L1469" s="261">
        <v>2.0000005732018801E-3</v>
      </c>
      <c r="M1469" s="261">
        <v>2.0000005732018801E-3</v>
      </c>
      <c r="N1469" s="261">
        <v>1.5750004513964799E-2</v>
      </c>
      <c r="O1469" s="261">
        <v>1.5750004513964799E-2</v>
      </c>
      <c r="P1469" s="261">
        <v>6.4788401478839E-3</v>
      </c>
    </row>
    <row r="1470" spans="1:16" x14ac:dyDescent="0.25">
      <c r="A1470" s="259">
        <v>2047</v>
      </c>
      <c r="B1470" s="259">
        <v>2012</v>
      </c>
      <c r="C1470" s="260" t="str">
        <f t="shared" si="22"/>
        <v>2047_2012</v>
      </c>
      <c r="D1470" s="261">
        <v>4.3129414790824668E-2</v>
      </c>
      <c r="E1470" s="261">
        <v>5.4312873180269047E-2</v>
      </c>
      <c r="F1470" s="261">
        <v>1.8573776202054498E-2</v>
      </c>
      <c r="G1470" s="261">
        <v>6.93281606999666E-3</v>
      </c>
      <c r="H1470" s="261">
        <v>3.5633478118058302E-2</v>
      </c>
      <c r="I1470" s="261">
        <v>3.2147507041514201E-2</v>
      </c>
      <c r="J1470" s="261">
        <v>6.1313552027176203E-3</v>
      </c>
      <c r="K1470" s="261">
        <v>6.2422087496187605E-4</v>
      </c>
      <c r="L1470" s="261">
        <v>2.0000005732018801E-3</v>
      </c>
      <c r="M1470" s="261">
        <v>2.0000005732018801E-3</v>
      </c>
      <c r="N1470" s="261">
        <v>1.5750004513964799E-2</v>
      </c>
      <c r="O1470" s="261">
        <v>1.5750004513964799E-2</v>
      </c>
      <c r="P1470" s="261">
        <v>6.4085878774987502E-3</v>
      </c>
    </row>
    <row r="1471" spans="1:16" x14ac:dyDescent="0.25">
      <c r="A1471" s="259">
        <v>2047</v>
      </c>
      <c r="B1471" s="259">
        <v>2013</v>
      </c>
      <c r="C1471" s="260" t="str">
        <f t="shared" si="22"/>
        <v>2047_2013</v>
      </c>
      <c r="D1471" s="261">
        <v>4.197893579916738E-2</v>
      </c>
      <c r="E1471" s="261">
        <v>5.248545889107311E-2</v>
      </c>
      <c r="F1471" s="261">
        <v>1.9055960764327601E-2</v>
      </c>
      <c r="G1471" s="261">
        <v>7.9225960608810004E-3</v>
      </c>
      <c r="H1471" s="261">
        <v>3.6325129381763598E-2</v>
      </c>
      <c r="I1471" s="261">
        <v>3.0730849206671001E-2</v>
      </c>
      <c r="J1471" s="261">
        <v>6.2321620856582698E-3</v>
      </c>
      <c r="K1471" s="261">
        <v>9.3202374059640303E-4</v>
      </c>
      <c r="L1471" s="261">
        <v>2.0000005732018801E-3</v>
      </c>
      <c r="M1471" s="261">
        <v>2.0000005732018801E-3</v>
      </c>
      <c r="N1471" s="261">
        <v>1.5750004513964799E-2</v>
      </c>
      <c r="O1471" s="261">
        <v>1.5750004513964799E-2</v>
      </c>
      <c r="P1471" s="261">
        <v>6.5139528003620604E-3</v>
      </c>
    </row>
    <row r="1472" spans="1:16" x14ac:dyDescent="0.25">
      <c r="A1472" s="259">
        <v>2047</v>
      </c>
      <c r="B1472" s="259">
        <v>2014</v>
      </c>
      <c r="C1472" s="260" t="str">
        <f t="shared" si="22"/>
        <v>2047_2014</v>
      </c>
      <c r="D1472" s="261">
        <v>4.1567158283382526E-2</v>
      </c>
      <c r="E1472" s="261">
        <v>5.2099002102752388E-2</v>
      </c>
      <c r="F1472" s="261">
        <v>1.8807011684450099E-2</v>
      </c>
      <c r="G1472" s="261">
        <v>8.0600944269997397E-3</v>
      </c>
      <c r="H1472" s="261">
        <v>3.5971144011541001E-2</v>
      </c>
      <c r="I1472" s="261">
        <v>3.0440272283846999E-2</v>
      </c>
      <c r="J1472" s="261">
        <v>6.1804608008817997E-3</v>
      </c>
      <c r="K1472" s="261">
        <v>1.29925873525615E-3</v>
      </c>
      <c r="L1472" s="261">
        <v>2.0000005732018801E-3</v>
      </c>
      <c r="M1472" s="261">
        <v>2.0000005732018801E-3</v>
      </c>
      <c r="N1472" s="261">
        <v>1.5750004513964799E-2</v>
      </c>
      <c r="O1472" s="261">
        <v>1.5750004513964799E-2</v>
      </c>
      <c r="P1472" s="261">
        <v>6.4599138129090503E-3</v>
      </c>
    </row>
    <row r="1473" spans="1:16" x14ac:dyDescent="0.25">
      <c r="A1473" s="259">
        <v>2047</v>
      </c>
      <c r="B1473" s="259">
        <v>2015</v>
      </c>
      <c r="C1473" s="260" t="str">
        <f t="shared" si="22"/>
        <v>2047_2015</v>
      </c>
      <c r="D1473" s="261">
        <v>4.0396489783363167E-2</v>
      </c>
      <c r="E1473" s="261">
        <v>5.0844823961393025E-2</v>
      </c>
      <c r="F1473" s="261">
        <v>1.8417147446776E-2</v>
      </c>
      <c r="G1473" s="261">
        <v>8.0684176120573194E-3</v>
      </c>
      <c r="H1473" s="261">
        <v>3.5512890296631003E-2</v>
      </c>
      <c r="I1473" s="261">
        <v>2.9707246781052101E-2</v>
      </c>
      <c r="J1473" s="261">
        <v>6.1213004264925796E-3</v>
      </c>
      <c r="K1473" s="261">
        <v>1.6407542938999401E-3</v>
      </c>
      <c r="L1473" s="261">
        <v>2.0000005732018801E-3</v>
      </c>
      <c r="M1473" s="261">
        <v>2.0000005732018801E-3</v>
      </c>
      <c r="N1473" s="261">
        <v>1.5750004513964799E-2</v>
      </c>
      <c r="O1473" s="261">
        <v>1.5750004513964799E-2</v>
      </c>
      <c r="P1473" s="261">
        <v>6.3980784689102203E-3</v>
      </c>
    </row>
    <row r="1474" spans="1:16" x14ac:dyDescent="0.25">
      <c r="A1474" s="259">
        <v>2047</v>
      </c>
      <c r="B1474" s="259">
        <v>2016</v>
      </c>
      <c r="C1474" s="260" t="str">
        <f t="shared" si="22"/>
        <v>2047_2016</v>
      </c>
      <c r="D1474" s="261">
        <v>3.8795469431871461E-2</v>
      </c>
      <c r="E1474" s="261">
        <v>4.8818078992448978E-2</v>
      </c>
      <c r="F1474" s="261">
        <v>1.8456777523097202E-2</v>
      </c>
      <c r="G1474" s="261">
        <v>7.8641705044414003E-3</v>
      </c>
      <c r="H1474" s="261">
        <v>3.5556319077452998E-2</v>
      </c>
      <c r="I1474" s="261">
        <v>2.8823376891231899E-2</v>
      </c>
      <c r="J1474" s="261">
        <v>6.1270164897544296E-3</v>
      </c>
      <c r="K1474" s="261">
        <v>1.90729501438021E-3</v>
      </c>
      <c r="L1474" s="261">
        <v>2.0000005732018801E-3</v>
      </c>
      <c r="M1474" s="261">
        <v>2.0000005732018801E-3</v>
      </c>
      <c r="N1474" s="261">
        <v>1.5750004513964799E-2</v>
      </c>
      <c r="O1474" s="261">
        <v>1.5750004513964799E-2</v>
      </c>
      <c r="P1474" s="261">
        <v>6.4040529871881198E-3</v>
      </c>
    </row>
    <row r="1475" spans="1:16" x14ac:dyDescent="0.25">
      <c r="A1475" s="259">
        <v>2047</v>
      </c>
      <c r="B1475" s="259">
        <v>2017</v>
      </c>
      <c r="C1475" s="260" t="str">
        <f t="shared" si="22"/>
        <v>2047_2017</v>
      </c>
      <c r="D1475" s="261">
        <v>3.7629639148599354E-2</v>
      </c>
      <c r="E1475" s="261">
        <v>4.6808694003259967E-2</v>
      </c>
      <c r="F1475" s="261">
        <v>1.9579994832760898E-2</v>
      </c>
      <c r="G1475" s="261">
        <v>7.9340762360499695E-3</v>
      </c>
      <c r="H1475" s="261">
        <v>3.68585506826253E-2</v>
      </c>
      <c r="I1475" s="261">
        <v>2.88222787549774E-2</v>
      </c>
      <c r="J1475" s="261">
        <v>6.2937849953047E-3</v>
      </c>
      <c r="K1475" s="261">
        <v>2.0698553533659201E-3</v>
      </c>
      <c r="L1475" s="261">
        <v>2.0000005732018801E-3</v>
      </c>
      <c r="M1475" s="261">
        <v>2.0000005732018801E-3</v>
      </c>
      <c r="N1475" s="261">
        <v>1.5750004513964799E-2</v>
      </c>
      <c r="O1475" s="261">
        <v>1.5750004513964799E-2</v>
      </c>
      <c r="P1475" s="261">
        <v>6.5783620245350796E-3</v>
      </c>
    </row>
    <row r="1476" spans="1:16" x14ac:dyDescent="0.25">
      <c r="A1476" s="259">
        <v>2047</v>
      </c>
      <c r="B1476" s="259">
        <v>2018</v>
      </c>
      <c r="C1476" s="260" t="str">
        <f t="shared" si="22"/>
        <v>2047_2018</v>
      </c>
      <c r="D1476" s="261">
        <v>3.5991724603022614E-2</v>
      </c>
      <c r="E1476" s="261">
        <v>4.4746395535600544E-2</v>
      </c>
      <c r="F1476" s="261">
        <v>1.9565489102035798E-2</v>
      </c>
      <c r="G1476" s="261">
        <v>7.6106698170928001E-3</v>
      </c>
      <c r="H1476" s="261">
        <v>3.68442543035606E-2</v>
      </c>
      <c r="I1476" s="261">
        <v>2.78367253905616E-2</v>
      </c>
      <c r="J1476" s="261">
        <v>6.29225038698216E-3</v>
      </c>
      <c r="K1476" s="261">
        <v>2.1554844445786799E-3</v>
      </c>
      <c r="L1476" s="261">
        <v>2.0000005732018801E-3</v>
      </c>
      <c r="M1476" s="261">
        <v>2.0000005732018801E-3</v>
      </c>
      <c r="N1476" s="261">
        <v>1.5750004513964799E-2</v>
      </c>
      <c r="O1476" s="261">
        <v>1.5750004513964799E-2</v>
      </c>
      <c r="P1476" s="261">
        <v>6.57675802803394E-3</v>
      </c>
    </row>
    <row r="1477" spans="1:16" x14ac:dyDescent="0.25">
      <c r="A1477" s="259">
        <v>2047</v>
      </c>
      <c r="B1477" s="259">
        <v>2019</v>
      </c>
      <c r="C1477" s="260" t="str">
        <f t="shared" si="22"/>
        <v>2047_2019</v>
      </c>
      <c r="D1477" s="261">
        <v>3.4347802403528055E-2</v>
      </c>
      <c r="E1477" s="261">
        <v>4.2686483361140365E-2</v>
      </c>
      <c r="F1477" s="261">
        <v>1.95457003310451E-2</v>
      </c>
      <c r="G1477" s="261">
        <v>6.8413258858571599E-3</v>
      </c>
      <c r="H1477" s="261">
        <v>3.6826067651476002E-2</v>
      </c>
      <c r="I1477" s="261">
        <v>2.5418564742837199E-2</v>
      </c>
      <c r="J1477" s="261">
        <v>6.2903043221309001E-3</v>
      </c>
      <c r="K1477" s="261">
        <v>2.0349449451377401E-3</v>
      </c>
      <c r="L1477" s="261">
        <v>2.0000005732018801E-3</v>
      </c>
      <c r="M1477" s="261">
        <v>2.0000005732018801E-3</v>
      </c>
      <c r="N1477" s="261">
        <v>1.5750004513964799E-2</v>
      </c>
      <c r="O1477" s="261">
        <v>1.5750004513964799E-2</v>
      </c>
      <c r="P1477" s="261">
        <v>6.5747239707656304E-3</v>
      </c>
    </row>
    <row r="1478" spans="1:16" x14ac:dyDescent="0.25">
      <c r="A1478" s="259">
        <v>2047</v>
      </c>
      <c r="B1478" s="259">
        <v>2020</v>
      </c>
      <c r="C1478" s="260" t="str">
        <f t="shared" si="22"/>
        <v>2047_2020</v>
      </c>
      <c r="D1478" s="261">
        <v>3.2711711100709466E-2</v>
      </c>
      <c r="E1478" s="261">
        <v>4.0628201355080232E-2</v>
      </c>
      <c r="F1478" s="261">
        <v>1.9550848636878702E-2</v>
      </c>
      <c r="G1478" s="261">
        <v>5.9061578229703503E-3</v>
      </c>
      <c r="H1478" s="261">
        <v>3.6831307686453998E-2</v>
      </c>
      <c r="I1478" s="261">
        <v>2.3634554262325198E-2</v>
      </c>
      <c r="J1478" s="261">
        <v>6.2909512068524001E-3</v>
      </c>
      <c r="K1478" s="261">
        <v>1.46014360335364E-3</v>
      </c>
      <c r="L1478" s="261">
        <v>2.0000005732018801E-3</v>
      </c>
      <c r="M1478" s="261">
        <v>2.0000005732018801E-3</v>
      </c>
      <c r="N1478" s="261">
        <v>1.5750004513964799E-2</v>
      </c>
      <c r="O1478" s="261">
        <v>1.5750004513964799E-2</v>
      </c>
      <c r="P1478" s="261">
        <v>6.5754001047437297E-3</v>
      </c>
    </row>
    <row r="1479" spans="1:16" x14ac:dyDescent="0.25">
      <c r="A1479" s="259">
        <v>2047</v>
      </c>
      <c r="B1479" s="259">
        <v>2021</v>
      </c>
      <c r="C1479" s="260" t="str">
        <f t="shared" si="22"/>
        <v>2047_2021</v>
      </c>
      <c r="D1479" s="261">
        <v>3.106426937505026E-2</v>
      </c>
      <c r="E1479" s="261">
        <v>3.8565142129727878E-2</v>
      </c>
      <c r="F1479" s="261">
        <v>8.3253291525879694E-3</v>
      </c>
      <c r="G1479" s="261">
        <v>5.2097174333509896E-3</v>
      </c>
      <c r="H1479" s="261">
        <v>1.28790412557816E-2</v>
      </c>
      <c r="I1479" s="261">
        <v>2.3097588001564199E-2</v>
      </c>
      <c r="J1479" s="261">
        <v>1.047970311746E-3</v>
      </c>
      <c r="K1479" s="261">
        <v>9.0638242543238296E-4</v>
      </c>
      <c r="L1479" s="261">
        <v>2.0000005732018801E-3</v>
      </c>
      <c r="M1479" s="261">
        <v>2.0000005732018801E-3</v>
      </c>
      <c r="N1479" s="261">
        <v>1.5750004513964799E-2</v>
      </c>
      <c r="O1479" s="261">
        <v>1.5750004513964799E-2</v>
      </c>
      <c r="P1479" s="261">
        <v>1.09535487894376E-3</v>
      </c>
    </row>
    <row r="1480" spans="1:16" x14ac:dyDescent="0.25">
      <c r="A1480" s="259">
        <v>2047</v>
      </c>
      <c r="B1480" s="259">
        <v>2022</v>
      </c>
      <c r="C1480" s="260" t="str">
        <f t="shared" si="22"/>
        <v>2047_2022</v>
      </c>
      <c r="D1480" s="261">
        <v>2.9862677563116884E-2</v>
      </c>
      <c r="E1480" s="261">
        <v>3.7054738584083494E-2</v>
      </c>
      <c r="F1480" s="261">
        <v>8.3084506139809704E-3</v>
      </c>
      <c r="G1480" s="261">
        <v>4.3931371691361002E-3</v>
      </c>
      <c r="H1480" s="261">
        <v>1.2866319975248701E-2</v>
      </c>
      <c r="I1480" s="261">
        <v>2.2530969107759199E-2</v>
      </c>
      <c r="J1480" s="261">
        <v>1.0473355748969401E-3</v>
      </c>
      <c r="K1480" s="261">
        <v>9.0559068750202998E-4</v>
      </c>
      <c r="L1480" s="261">
        <v>2.0000005732018801E-3</v>
      </c>
      <c r="M1480" s="261">
        <v>2.0000005732018801E-3</v>
      </c>
      <c r="N1480" s="261">
        <v>1.5750004513964799E-2</v>
      </c>
      <c r="O1480" s="261">
        <v>1.5750004513964799E-2</v>
      </c>
      <c r="P1480" s="261">
        <v>1.09469144211099E-3</v>
      </c>
    </row>
    <row r="1481" spans="1:16" x14ac:dyDescent="0.25">
      <c r="A1481" s="259">
        <v>2047</v>
      </c>
      <c r="B1481" s="259">
        <v>2023</v>
      </c>
      <c r="C1481" s="260" t="str">
        <f t="shared" si="22"/>
        <v>2047_2023</v>
      </c>
      <c r="D1481" s="261">
        <v>2.865931934358993E-2</v>
      </c>
      <c r="E1481" s="261">
        <v>3.554202585459712E-2</v>
      </c>
      <c r="F1481" s="261">
        <v>8.2807850390447107E-3</v>
      </c>
      <c r="G1481" s="261">
        <v>3.7787956393604801E-3</v>
      </c>
      <c r="H1481" s="261">
        <v>1.28399343581988E-2</v>
      </c>
      <c r="I1481" s="261">
        <v>2.3576337119152899E-2</v>
      </c>
      <c r="J1481" s="261">
        <v>1.0456026871506199E-3</v>
      </c>
      <c r="K1481" s="261">
        <v>9.0463088061131598E-4</v>
      </c>
      <c r="L1481" s="261">
        <v>2.0000005732018801E-3</v>
      </c>
      <c r="M1481" s="261">
        <v>2.0000005732018801E-3</v>
      </c>
      <c r="N1481" s="261">
        <v>1.5750004513964799E-2</v>
      </c>
      <c r="O1481" s="261">
        <v>1.5750004513964799E-2</v>
      </c>
      <c r="P1481" s="261">
        <v>1.0928802008703701E-3</v>
      </c>
    </row>
    <row r="1482" spans="1:16" x14ac:dyDescent="0.25">
      <c r="A1482" s="259">
        <v>2047</v>
      </c>
      <c r="B1482" s="259">
        <v>2024</v>
      </c>
      <c r="C1482" s="260" t="str">
        <f t="shared" si="22"/>
        <v>2047_2024</v>
      </c>
      <c r="D1482" s="261">
        <v>2.7458034818665489E-2</v>
      </c>
      <c r="E1482" s="261">
        <v>3.403218923840326E-2</v>
      </c>
      <c r="F1482" s="261">
        <v>8.2351763777212903E-3</v>
      </c>
      <c r="G1482" s="261">
        <v>3.23691358161578E-3</v>
      </c>
      <c r="H1482" s="261">
        <v>1.27900305647023E-2</v>
      </c>
      <c r="I1482" s="261">
        <v>2.5699616953397699E-2</v>
      </c>
      <c r="J1482" s="261">
        <v>1.0419273728070101E-3</v>
      </c>
      <c r="K1482" s="261">
        <v>9.0367127813663004E-4</v>
      </c>
      <c r="L1482" s="261">
        <v>2.0000005732018801E-3</v>
      </c>
      <c r="M1482" s="261">
        <v>2.0000005732018801E-3</v>
      </c>
      <c r="N1482" s="261">
        <v>1.5750004513964799E-2</v>
      </c>
      <c r="O1482" s="261">
        <v>1.5750004513964799E-2</v>
      </c>
      <c r="P1482" s="261">
        <v>1.08903870512111E-3</v>
      </c>
    </row>
    <row r="1483" spans="1:16" x14ac:dyDescent="0.25">
      <c r="A1483" s="259">
        <v>2047</v>
      </c>
      <c r="B1483" s="259">
        <v>2025</v>
      </c>
      <c r="C1483" s="260" t="str">
        <f t="shared" si="22"/>
        <v>2047_2025</v>
      </c>
      <c r="D1483" s="261">
        <v>2.6258619404526937E-2</v>
      </c>
      <c r="E1483" s="261">
        <v>3.2522141666841066E-2</v>
      </c>
      <c r="F1483" s="261">
        <v>8.1759151652522396E-3</v>
      </c>
      <c r="G1483" s="261">
        <v>2.9317108165913099E-3</v>
      </c>
      <c r="H1483" s="261">
        <v>1.2720274579289099E-2</v>
      </c>
      <c r="I1483" s="261">
        <v>2.9074537050457799E-2</v>
      </c>
      <c r="J1483" s="261">
        <v>1.03650676232328E-3</v>
      </c>
      <c r="K1483" s="261">
        <v>9.02872863374089E-4</v>
      </c>
      <c r="L1483" s="261">
        <v>2.0000005732018801E-3</v>
      </c>
      <c r="M1483" s="261">
        <v>2.0000005732018801E-3</v>
      </c>
      <c r="N1483" s="261">
        <v>1.5750004513964799E-2</v>
      </c>
      <c r="O1483" s="261">
        <v>1.5750004513964799E-2</v>
      </c>
      <c r="P1483" s="261">
        <v>1.0833729986848999E-3</v>
      </c>
    </row>
    <row r="1484" spans="1:16" x14ac:dyDescent="0.25">
      <c r="A1484" s="259">
        <v>2047</v>
      </c>
      <c r="B1484" s="259">
        <v>2026</v>
      </c>
      <c r="C1484" s="260" t="str">
        <f t="shared" si="22"/>
        <v>2047_2026</v>
      </c>
      <c r="D1484" s="261">
        <v>2.6252010553916634E-2</v>
      </c>
      <c r="E1484" s="261">
        <v>3.2495699627181657E-2</v>
      </c>
      <c r="F1484" s="261">
        <v>8.0985659566135508E-3</v>
      </c>
      <c r="G1484" s="261">
        <v>2.9197499247053502E-3</v>
      </c>
      <c r="H1484" s="261">
        <v>1.2627057130853299E-2</v>
      </c>
      <c r="I1484" s="261">
        <v>2.8739969666653101E-2</v>
      </c>
      <c r="J1484" s="261">
        <v>1.0291492369935199E-3</v>
      </c>
      <c r="K1484" s="261">
        <v>7.6999922512515403E-4</v>
      </c>
      <c r="L1484" s="261">
        <v>2.0000005732018801E-3</v>
      </c>
      <c r="M1484" s="261">
        <v>2.0000005732018801E-3</v>
      </c>
      <c r="N1484" s="261">
        <v>1.5750004513964799E-2</v>
      </c>
      <c r="O1484" s="261">
        <v>1.5750004513964799E-2</v>
      </c>
      <c r="P1484" s="261">
        <v>1.07568279870826E-3</v>
      </c>
    </row>
    <row r="1485" spans="1:16" x14ac:dyDescent="0.25">
      <c r="A1485" s="259">
        <v>2047</v>
      </c>
      <c r="B1485" s="259">
        <v>2027</v>
      </c>
      <c r="C1485" s="260" t="str">
        <f t="shared" si="22"/>
        <v>2047_2027</v>
      </c>
      <c r="D1485" s="261">
        <v>2.6245519692184974E-2</v>
      </c>
      <c r="E1485" s="261">
        <v>3.2467391177489958E-2</v>
      </c>
      <c r="F1485" s="261">
        <v>8.0055811485478801E-3</v>
      </c>
      <c r="G1485" s="261">
        <v>2.9052607680413001E-3</v>
      </c>
      <c r="H1485" s="261">
        <v>1.25124891035129E-2</v>
      </c>
      <c r="I1485" s="261">
        <v>2.8317090720196E-2</v>
      </c>
      <c r="J1485" s="261">
        <v>1.0199798042372699E-3</v>
      </c>
      <c r="K1485" s="261">
        <v>6.1544003511142004E-4</v>
      </c>
      <c r="L1485" s="261">
        <v>2.0000005732018801E-3</v>
      </c>
      <c r="M1485" s="261">
        <v>2.0000005732018801E-3</v>
      </c>
      <c r="N1485" s="261">
        <v>1.5750004513964799E-2</v>
      </c>
      <c r="O1485" s="261">
        <v>1.5750004513964799E-2</v>
      </c>
      <c r="P1485" s="261">
        <v>1.06609876489154E-3</v>
      </c>
    </row>
    <row r="1486" spans="1:16" x14ac:dyDescent="0.25">
      <c r="A1486" s="259">
        <v>2047</v>
      </c>
      <c r="B1486" s="259">
        <v>2028</v>
      </c>
      <c r="C1486" s="260" t="str">
        <f t="shared" si="22"/>
        <v>2047_2028</v>
      </c>
      <c r="D1486" s="261">
        <v>2.6239131507722304E-2</v>
      </c>
      <c r="E1486" s="261">
        <v>3.2438382400948054E-2</v>
      </c>
      <c r="F1486" s="261">
        <v>7.8970046391390099E-3</v>
      </c>
      <c r="G1486" s="261">
        <v>2.8882781006235002E-3</v>
      </c>
      <c r="H1486" s="261">
        <v>1.23759796080082E-2</v>
      </c>
      <c r="I1486" s="261">
        <v>2.78114949505638E-2</v>
      </c>
      <c r="J1486" s="261">
        <v>1.0089283459914699E-3</v>
      </c>
      <c r="K1486" s="261">
        <v>4.8313265940759899E-4</v>
      </c>
      <c r="L1486" s="261">
        <v>2.0000005732018801E-3</v>
      </c>
      <c r="M1486" s="261">
        <v>2.0000005732018801E-3</v>
      </c>
      <c r="N1486" s="261">
        <v>1.5750004513964799E-2</v>
      </c>
      <c r="O1486" s="261">
        <v>1.5750004513964799E-2</v>
      </c>
      <c r="P1486" s="261">
        <v>1.05454760874398E-3</v>
      </c>
    </row>
    <row r="1487" spans="1:16" x14ac:dyDescent="0.25">
      <c r="A1487" s="259">
        <v>2047</v>
      </c>
      <c r="B1487" s="259">
        <v>2029</v>
      </c>
      <c r="C1487" s="260" t="str">
        <f t="shared" si="22"/>
        <v>2047_2029</v>
      </c>
      <c r="D1487" s="261">
        <v>2.6235407412058001E-2</v>
      </c>
      <c r="E1487" s="261">
        <v>3.2410075244999517E-2</v>
      </c>
      <c r="F1487" s="261">
        <v>7.7767055262906301E-3</v>
      </c>
      <c r="G1487" s="261">
        <v>2.8694612092315E-3</v>
      </c>
      <c r="H1487" s="261">
        <v>1.22210404626138E-2</v>
      </c>
      <c r="I1487" s="261">
        <v>2.7227683908841799E-2</v>
      </c>
      <c r="J1487" s="261">
        <v>9.9620772653382294E-4</v>
      </c>
      <c r="K1487" s="261">
        <v>4.8285052394023001E-4</v>
      </c>
      <c r="L1487" s="261">
        <v>2.0000005732018801E-3</v>
      </c>
      <c r="M1487" s="261">
        <v>2.0000005732018801E-3</v>
      </c>
      <c r="N1487" s="261">
        <v>1.5750004513964799E-2</v>
      </c>
      <c r="O1487" s="261">
        <v>1.5750004513964799E-2</v>
      </c>
      <c r="P1487" s="261">
        <v>1.0412518193213601E-3</v>
      </c>
    </row>
    <row r="1488" spans="1:16" x14ac:dyDescent="0.25">
      <c r="A1488" s="259">
        <v>2047</v>
      </c>
      <c r="B1488" s="259">
        <v>2030</v>
      </c>
      <c r="C1488" s="260" t="str">
        <f t="shared" si="22"/>
        <v>2047_2030</v>
      </c>
      <c r="D1488" s="261">
        <v>2.6233193062640665E-2</v>
      </c>
      <c r="E1488" s="261">
        <v>3.2382256320631082E-2</v>
      </c>
      <c r="F1488" s="261">
        <v>7.64257281652902E-3</v>
      </c>
      <c r="G1488" s="261">
        <v>2.8484387898556002E-3</v>
      </c>
      <c r="H1488" s="261">
        <v>1.20457657952558E-2</v>
      </c>
      <c r="I1488" s="261">
        <v>2.6571853642847601E-2</v>
      </c>
      <c r="J1488" s="261">
        <v>9.817049913853201E-4</v>
      </c>
      <c r="K1488" s="261">
        <v>4.8264645812052598E-4</v>
      </c>
      <c r="L1488" s="261">
        <v>2.0000005732018801E-3</v>
      </c>
      <c r="M1488" s="261">
        <v>2.0000005732018801E-3</v>
      </c>
      <c r="N1488" s="261">
        <v>1.5750004513964799E-2</v>
      </c>
      <c r="O1488" s="261">
        <v>1.5750004513964799E-2</v>
      </c>
      <c r="P1488" s="261">
        <v>1.0260933348443799E-3</v>
      </c>
    </row>
    <row r="1489" spans="1:16" x14ac:dyDescent="0.25">
      <c r="A1489" s="259">
        <v>2047</v>
      </c>
      <c r="B1489" s="259">
        <v>2031</v>
      </c>
      <c r="C1489" s="260" t="str">
        <f t="shared" si="22"/>
        <v>2047_2031</v>
      </c>
      <c r="D1489" s="261">
        <v>2.6229344236087117E-2</v>
      </c>
      <c r="E1489" s="261">
        <v>3.2352582214917582E-2</v>
      </c>
      <c r="F1489" s="261">
        <v>7.4891862466812996E-3</v>
      </c>
      <c r="G1489" s="261">
        <v>2.8241601158060202E-3</v>
      </c>
      <c r="H1489" s="261">
        <v>1.18461353327652E-2</v>
      </c>
      <c r="I1489" s="261">
        <v>2.58505178858013E-2</v>
      </c>
      <c r="J1489" s="261">
        <v>9.6522277749102995E-4</v>
      </c>
      <c r="K1489" s="261">
        <v>4.8235961103870701E-4</v>
      </c>
      <c r="L1489" s="261">
        <v>2.0000005732018801E-3</v>
      </c>
      <c r="M1489" s="261">
        <v>2.0000005732018801E-3</v>
      </c>
      <c r="N1489" s="261">
        <v>1.5750004513964799E-2</v>
      </c>
      <c r="O1489" s="261">
        <v>1.5750004513964799E-2</v>
      </c>
      <c r="P1489" s="261">
        <v>1.00886586837653E-3</v>
      </c>
    </row>
    <row r="1490" spans="1:16" x14ac:dyDescent="0.25">
      <c r="A1490" s="259">
        <v>2047</v>
      </c>
      <c r="B1490" s="259">
        <v>2032</v>
      </c>
      <c r="C1490" s="260" t="str">
        <f t="shared" si="22"/>
        <v>2047_2032</v>
      </c>
      <c r="D1490" s="261">
        <v>2.6226976128849833E-2</v>
      </c>
      <c r="E1490" s="261">
        <v>3.2323566192931398E-2</v>
      </c>
      <c r="F1490" s="261">
        <v>7.3215547840622397E-3</v>
      </c>
      <c r="G1490" s="261">
        <v>2.7974849468118401E-3</v>
      </c>
      <c r="H1490" s="261">
        <v>1.1625837413247899E-2</v>
      </c>
      <c r="I1490" s="261">
        <v>2.5071209564283301E-2</v>
      </c>
      <c r="J1490" s="261">
        <v>9.46942283504188E-4</v>
      </c>
      <c r="K1490" s="261">
        <v>4.8214092585273599E-4</v>
      </c>
      <c r="L1490" s="261">
        <v>2.0000005732018801E-3</v>
      </c>
      <c r="M1490" s="261">
        <v>2.0000005732018801E-3</v>
      </c>
      <c r="N1490" s="261">
        <v>1.5750004513964799E-2</v>
      </c>
      <c r="O1490" s="261">
        <v>1.5750004513964799E-2</v>
      </c>
      <c r="P1490" s="261">
        <v>9.897588115700981E-4</v>
      </c>
    </row>
    <row r="1491" spans="1:16" x14ac:dyDescent="0.25">
      <c r="A1491" s="259">
        <v>2047</v>
      </c>
      <c r="B1491" s="259">
        <v>2033</v>
      </c>
      <c r="C1491" s="260" t="str">
        <f t="shared" si="22"/>
        <v>2047_2033</v>
      </c>
      <c r="D1491" s="261">
        <v>2.622551494588217E-2</v>
      </c>
      <c r="E1491" s="261">
        <v>3.2295028551568628E-2</v>
      </c>
      <c r="F1491" s="261">
        <v>7.1397196267465601E-3</v>
      </c>
      <c r="G1491" s="261">
        <v>2.7682981658575302E-3</v>
      </c>
      <c r="H1491" s="261">
        <v>1.13849928437623E-2</v>
      </c>
      <c r="I1491" s="261">
        <v>2.4241619159765301E-2</v>
      </c>
      <c r="J1491" s="261">
        <v>9.2687297326538996E-4</v>
      </c>
      <c r="K1491" s="261">
        <v>4.8198613137658599E-4</v>
      </c>
      <c r="L1491" s="261">
        <v>2.0000005732018801E-3</v>
      </c>
      <c r="M1491" s="261">
        <v>2.0000005732018801E-3</v>
      </c>
      <c r="N1491" s="261">
        <v>1.5750004513964799E-2</v>
      </c>
      <c r="O1491" s="261">
        <v>1.5750004513964799E-2</v>
      </c>
      <c r="P1491" s="261">
        <v>9.6878205617854604E-4</v>
      </c>
    </row>
    <row r="1492" spans="1:16" x14ac:dyDescent="0.25">
      <c r="A1492" s="259">
        <v>2047</v>
      </c>
      <c r="B1492" s="259">
        <v>2034</v>
      </c>
      <c r="C1492" s="260" t="str">
        <f t="shared" si="22"/>
        <v>2047_2034</v>
      </c>
      <c r="D1492" s="261">
        <v>2.6224631236099055E-2</v>
      </c>
      <c r="E1492" s="261">
        <v>3.2266832377267247E-2</v>
      </c>
      <c r="F1492" s="261">
        <v>6.94192066883699E-3</v>
      </c>
      <c r="G1492" s="261">
        <v>2.7363132814741402E-3</v>
      </c>
      <c r="H1492" s="261">
        <v>1.1122309096428201E-2</v>
      </c>
      <c r="I1492" s="261">
        <v>2.33692920176677E-2</v>
      </c>
      <c r="J1492" s="261">
        <v>9.04949491524445E-4</v>
      </c>
      <c r="K1492" s="261">
        <v>4.81852412721735E-4</v>
      </c>
      <c r="L1492" s="261">
        <v>2.0000005732018801E-3</v>
      </c>
      <c r="M1492" s="261">
        <v>2.0000005732018801E-3</v>
      </c>
      <c r="N1492" s="261">
        <v>1.5750004513964799E-2</v>
      </c>
      <c r="O1492" s="261">
        <v>1.5750004513964799E-2</v>
      </c>
      <c r="P1492" s="261">
        <v>9.4586729187728501E-4</v>
      </c>
    </row>
    <row r="1493" spans="1:16" x14ac:dyDescent="0.25">
      <c r="A1493" s="259">
        <v>2047</v>
      </c>
      <c r="B1493" s="259">
        <v>2035</v>
      </c>
      <c r="C1493" s="260" t="str">
        <f t="shared" si="22"/>
        <v>2047_2035</v>
      </c>
      <c r="D1493" s="261">
        <v>2.6223670693894491E-2</v>
      </c>
      <c r="E1493" s="261">
        <v>3.2238638767965545E-2</v>
      </c>
      <c r="F1493" s="261">
        <v>6.7277332592534499E-3</v>
      </c>
      <c r="G1493" s="261">
        <v>2.70132620709826E-3</v>
      </c>
      <c r="H1493" s="261">
        <v>1.0837293173323201E-2</v>
      </c>
      <c r="I1493" s="261">
        <v>2.2462449386440299E-2</v>
      </c>
      <c r="J1493" s="261">
        <v>8.8114017307111005E-4</v>
      </c>
      <c r="K1493" s="261">
        <v>4.8171606429610602E-4</v>
      </c>
      <c r="L1493" s="261">
        <v>2.0000005732018801E-3</v>
      </c>
      <c r="M1493" s="261">
        <v>2.0000005732018801E-3</v>
      </c>
      <c r="N1493" s="261">
        <v>1.5750004513964799E-2</v>
      </c>
      <c r="O1493" s="261">
        <v>1.5750004513964799E-2</v>
      </c>
      <c r="P1493" s="261">
        <v>9.2098142169577701E-4</v>
      </c>
    </row>
    <row r="1494" spans="1:16" x14ac:dyDescent="0.25">
      <c r="A1494" s="259">
        <v>2047</v>
      </c>
      <c r="B1494" s="259">
        <v>2036</v>
      </c>
      <c r="C1494" s="260" t="str">
        <f t="shared" ref="C1494:C1557" si="23">CONCATENATE(A1494,"_",B1494)</f>
        <v>2047_2036</v>
      </c>
      <c r="D1494" s="261">
        <v>2.6223368287620855E-2</v>
      </c>
      <c r="E1494" s="261">
        <v>3.2211114349398565E-2</v>
      </c>
      <c r="F1494" s="261">
        <v>6.4983410209802301E-3</v>
      </c>
      <c r="G1494" s="261">
        <v>2.6635346559399698E-3</v>
      </c>
      <c r="H1494" s="261">
        <v>1.0530953459348799E-2</v>
      </c>
      <c r="I1494" s="261">
        <v>2.1528600939621199E-2</v>
      </c>
      <c r="J1494" s="261">
        <v>8.5550510390760301E-4</v>
      </c>
      <c r="K1494" s="261">
        <v>4.8161980824811798E-4</v>
      </c>
      <c r="L1494" s="261">
        <v>2.0000005732018801E-3</v>
      </c>
      <c r="M1494" s="261">
        <v>2.0000005732018801E-3</v>
      </c>
      <c r="N1494" s="261">
        <v>1.5750004513964799E-2</v>
      </c>
      <c r="O1494" s="261">
        <v>1.5750004513964799E-2</v>
      </c>
      <c r="P1494" s="261">
        <v>8.9418724845863101E-4</v>
      </c>
    </row>
    <row r="1495" spans="1:16" x14ac:dyDescent="0.25">
      <c r="A1495" s="259">
        <v>2047</v>
      </c>
      <c r="B1495" s="259">
        <v>2037</v>
      </c>
      <c r="C1495" s="260" t="str">
        <f t="shared" si="23"/>
        <v>2047_2037</v>
      </c>
      <c r="D1495" s="261">
        <v>2.6223166179533575E-2</v>
      </c>
      <c r="E1495" s="261">
        <v>3.2184226591635216E-2</v>
      </c>
      <c r="F1495" s="261">
        <v>6.2533289932846896E-3</v>
      </c>
      <c r="G1495" s="261">
        <v>2.6227619969647598E-3</v>
      </c>
      <c r="H1495" s="261">
        <v>1.0202787200098099E-2</v>
      </c>
      <c r="I1495" s="261">
        <v>2.05761395898016E-2</v>
      </c>
      <c r="J1495" s="261">
        <v>8.2800503355464998E-4</v>
      </c>
      <c r="K1495" s="261">
        <v>4.8154061529254502E-4</v>
      </c>
      <c r="L1495" s="261">
        <v>2.0000005732018801E-3</v>
      </c>
      <c r="M1495" s="261">
        <v>2.0000005732018801E-3</v>
      </c>
      <c r="N1495" s="261">
        <v>1.5750004513964799E-2</v>
      </c>
      <c r="O1495" s="261">
        <v>1.5750004513964799E-2</v>
      </c>
      <c r="P1495" s="261">
        <v>8.6544374695407295E-4</v>
      </c>
    </row>
    <row r="1496" spans="1:16" x14ac:dyDescent="0.25">
      <c r="A1496" s="259">
        <v>2047</v>
      </c>
      <c r="B1496" s="259">
        <v>2038</v>
      </c>
      <c r="C1496" s="260" t="str">
        <f t="shared" si="23"/>
        <v>2047_2038</v>
      </c>
      <c r="D1496" s="261">
        <v>2.6225618016590506E-2</v>
      </c>
      <c r="E1496" s="261">
        <v>3.2159323987913192E-2</v>
      </c>
      <c r="F1496" s="261">
        <v>5.99455013548941E-3</v>
      </c>
      <c r="G1496" s="261">
        <v>2.5793124169418299E-3</v>
      </c>
      <c r="H1496" s="261">
        <v>9.8546597713489708E-3</v>
      </c>
      <c r="I1496" s="261">
        <v>1.96127752544034E-2</v>
      </c>
      <c r="J1496" s="261">
        <v>7.9875177181068199E-4</v>
      </c>
      <c r="K1496" s="261">
        <v>4.81580680636407E-4</v>
      </c>
      <c r="L1496" s="261">
        <v>2.0000005732018801E-3</v>
      </c>
      <c r="M1496" s="261">
        <v>2.0000005732018801E-3</v>
      </c>
      <c r="N1496" s="261">
        <v>1.5750004513964799E-2</v>
      </c>
      <c r="O1496" s="261">
        <v>1.5750004513964799E-2</v>
      </c>
      <c r="P1496" s="261">
        <v>8.3486778252346799E-4</v>
      </c>
    </row>
    <row r="1497" spans="1:16" x14ac:dyDescent="0.25">
      <c r="A1497" s="259">
        <v>2047</v>
      </c>
      <c r="B1497" s="259">
        <v>2039</v>
      </c>
      <c r="C1497" s="260" t="str">
        <f t="shared" si="23"/>
        <v>2047_2039</v>
      </c>
      <c r="D1497" s="261">
        <v>2.6223813175688625E-2</v>
      </c>
      <c r="E1497" s="261">
        <v>3.2132406356564357E-2</v>
      </c>
      <c r="F1497" s="261">
        <v>5.7157218637899796E-3</v>
      </c>
      <c r="G1497" s="261">
        <v>2.5318801728977402E-3</v>
      </c>
      <c r="H1497" s="261">
        <v>9.4811292455724092E-3</v>
      </c>
      <c r="I1497" s="261">
        <v>1.86448085388186E-2</v>
      </c>
      <c r="J1497" s="261">
        <v>7.6745457555328796E-4</v>
      </c>
      <c r="K1497" s="261">
        <v>4.8145200257814597E-4</v>
      </c>
      <c r="L1497" s="261">
        <v>2.0000005732018801E-3</v>
      </c>
      <c r="M1497" s="261">
        <v>2.0000005732018801E-3</v>
      </c>
      <c r="N1497" s="261">
        <v>1.5750004513964799E-2</v>
      </c>
      <c r="O1497" s="261">
        <v>1.5750004513964799E-2</v>
      </c>
      <c r="P1497" s="261">
        <v>8.0215546593056597E-4</v>
      </c>
    </row>
    <row r="1498" spans="1:16" x14ac:dyDescent="0.25">
      <c r="A1498" s="259">
        <v>2047</v>
      </c>
      <c r="B1498" s="259">
        <v>2040</v>
      </c>
      <c r="C1498" s="260" t="str">
        <f t="shared" si="23"/>
        <v>2047_2040</v>
      </c>
      <c r="D1498" s="261">
        <v>2.6224465741651232E-2</v>
      </c>
      <c r="E1498" s="261">
        <v>3.2114727573868268E-2</v>
      </c>
      <c r="F1498" s="261">
        <v>5.42245392339725E-3</v>
      </c>
      <c r="G1498" s="261">
        <v>2.4822309489439202E-3</v>
      </c>
      <c r="H1498" s="261">
        <v>9.0870643351296104E-3</v>
      </c>
      <c r="I1498" s="261">
        <v>1.76843983473659E-2</v>
      </c>
      <c r="J1498" s="261">
        <v>7.3437368255755201E-4</v>
      </c>
      <c r="K1498" s="261">
        <v>4.8142216382973202E-4</v>
      </c>
      <c r="L1498" s="261">
        <v>2.0000005732018801E-3</v>
      </c>
      <c r="M1498" s="261">
        <v>2.0000005732018801E-3</v>
      </c>
      <c r="N1498" s="261">
        <v>1.5750004513964799E-2</v>
      </c>
      <c r="O1498" s="261">
        <v>1.5750004513964799E-2</v>
      </c>
      <c r="P1498" s="261">
        <v>7.6757880174785104E-4</v>
      </c>
    </row>
    <row r="1499" spans="1:16" x14ac:dyDescent="0.25">
      <c r="A1499" s="259">
        <v>2047</v>
      </c>
      <c r="B1499" s="259">
        <v>2041</v>
      </c>
      <c r="C1499" s="260" t="str">
        <f t="shared" si="23"/>
        <v>2047_2041</v>
      </c>
      <c r="D1499" s="261">
        <v>2.6226534030763995E-2</v>
      </c>
      <c r="E1499" s="261">
        <v>3.2098863934343358E-2</v>
      </c>
      <c r="F1499" s="261">
        <v>5.1149381352469797E-3</v>
      </c>
      <c r="G1499" s="261">
        <v>2.4295419665948301E-3</v>
      </c>
      <c r="H1499" s="261">
        <v>8.6725910717675193E-3</v>
      </c>
      <c r="I1499" s="261">
        <v>1.6733056435807001E-2</v>
      </c>
      <c r="J1499" s="261">
        <v>6.99511392633882E-4</v>
      </c>
      <c r="K1499" s="261">
        <v>4.8148780724373801E-4</v>
      </c>
      <c r="L1499" s="261">
        <v>2.0000005732018801E-3</v>
      </c>
      <c r="M1499" s="261">
        <v>2.0000005732018801E-3</v>
      </c>
      <c r="N1499" s="261">
        <v>1.5750004513964799E-2</v>
      </c>
      <c r="O1499" s="261">
        <v>1.5750004513964799E-2</v>
      </c>
      <c r="P1499" s="261">
        <v>7.3114019377295398E-4</v>
      </c>
    </row>
    <row r="1500" spans="1:16" x14ac:dyDescent="0.25">
      <c r="A1500" s="259">
        <v>2047</v>
      </c>
      <c r="B1500" s="259">
        <v>2042</v>
      </c>
      <c r="C1500" s="260" t="str">
        <f t="shared" si="23"/>
        <v>2047_2042</v>
      </c>
      <c r="D1500" s="261">
        <v>2.6231277122976866E-2</v>
      </c>
      <c r="E1500" s="261">
        <v>3.2085265166922318E-2</v>
      </c>
      <c r="F1500" s="261">
        <v>4.7929559230187498E-3</v>
      </c>
      <c r="G1500" s="261">
        <v>2.3737280107481102E-3</v>
      </c>
      <c r="H1500" s="261">
        <v>8.2376342828041505E-3</v>
      </c>
      <c r="I1500" s="261">
        <v>1.5796609780717001E-2</v>
      </c>
      <c r="J1500" s="261">
        <v>6.6286617078557396E-4</v>
      </c>
      <c r="K1500" s="261">
        <v>4.81677645408052E-4</v>
      </c>
      <c r="L1500" s="261">
        <v>2.0000005732018801E-3</v>
      </c>
      <c r="M1500" s="261">
        <v>2.0000005732018801E-3</v>
      </c>
      <c r="N1500" s="261">
        <v>1.5750004513964799E-2</v>
      </c>
      <c r="O1500" s="261">
        <v>1.5750004513964799E-2</v>
      </c>
      <c r="P1500" s="261">
        <v>6.9283803760342903E-4</v>
      </c>
    </row>
    <row r="1501" spans="1:16" x14ac:dyDescent="0.25">
      <c r="A1501" s="259">
        <v>2047</v>
      </c>
      <c r="B1501" s="259">
        <v>2043</v>
      </c>
      <c r="C1501" s="260" t="str">
        <f t="shared" si="23"/>
        <v>2047_2043</v>
      </c>
      <c r="D1501" s="261">
        <v>2.6236718616575186E-2</v>
      </c>
      <c r="E1501" s="261">
        <v>3.2073157529987649E-2</v>
      </c>
      <c r="F1501" s="261">
        <v>4.4550757885515801E-3</v>
      </c>
      <c r="G1501" s="261">
        <v>2.3144062283313302E-3</v>
      </c>
      <c r="H1501" s="261">
        <v>7.7807695939413101E-3</v>
      </c>
      <c r="I1501" s="261">
        <v>1.4880248003054E-2</v>
      </c>
      <c r="J1501" s="261">
        <v>6.2435220724773297E-4</v>
      </c>
      <c r="K1501" s="261">
        <v>4.8191669305528399E-4</v>
      </c>
      <c r="L1501" s="261">
        <v>2.0000005732018801E-3</v>
      </c>
      <c r="M1501" s="261">
        <v>2.0000005732018801E-3</v>
      </c>
      <c r="N1501" s="261">
        <v>1.5750004513964799E-2</v>
      </c>
      <c r="O1501" s="261">
        <v>1.5750004513964799E-2</v>
      </c>
      <c r="P1501" s="261">
        <v>6.5258264353758799E-4</v>
      </c>
    </row>
    <row r="1502" spans="1:16" x14ac:dyDescent="0.25">
      <c r="A1502" s="259">
        <v>2047</v>
      </c>
      <c r="B1502" s="259">
        <v>2044</v>
      </c>
      <c r="C1502" s="260" t="str">
        <f t="shared" si="23"/>
        <v>2047_2044</v>
      </c>
      <c r="D1502" s="261">
        <v>2.6247319826695592E-2</v>
      </c>
      <c r="E1502" s="261">
        <v>3.2065875381394437E-2</v>
      </c>
      <c r="F1502" s="261">
        <v>4.1049436623567899E-3</v>
      </c>
      <c r="G1502" s="261">
        <v>2.2524532571657398E-3</v>
      </c>
      <c r="H1502" s="261">
        <v>7.3055137445145902E-3</v>
      </c>
      <c r="I1502" s="261">
        <v>1.3988594867807E-2</v>
      </c>
      <c r="J1502" s="261">
        <v>5.8415977917664801E-4</v>
      </c>
      <c r="K1502" s="261">
        <v>4.8244174156869801E-4</v>
      </c>
      <c r="L1502" s="261">
        <v>2.0000005732018801E-3</v>
      </c>
      <c r="M1502" s="261">
        <v>2.0000005732018801E-3</v>
      </c>
      <c r="N1502" s="261">
        <v>1.5750004513964799E-2</v>
      </c>
      <c r="O1502" s="261">
        <v>1.5750004513964799E-2</v>
      </c>
      <c r="P1502" s="261">
        <v>6.1057289222038696E-4</v>
      </c>
    </row>
    <row r="1503" spans="1:16" x14ac:dyDescent="0.25">
      <c r="A1503" s="259">
        <v>2047</v>
      </c>
      <c r="B1503" s="259">
        <v>2045</v>
      </c>
      <c r="C1503" s="260" t="str">
        <f t="shared" si="23"/>
        <v>2047_2045</v>
      </c>
      <c r="D1503" s="261">
        <v>2.6266775703704223E-2</v>
      </c>
      <c r="E1503" s="261">
        <v>3.2065714623034487E-2</v>
      </c>
      <c r="F1503" s="261">
        <v>3.74330545133224E-3</v>
      </c>
      <c r="G1503" s="261">
        <v>2.1882163603418299E-3</v>
      </c>
      <c r="H1503" s="261">
        <v>6.8129338393676502E-3</v>
      </c>
      <c r="I1503" s="261">
        <v>1.3125867496373801E-2</v>
      </c>
      <c r="J1503" s="261">
        <v>5.4234219977737197E-4</v>
      </c>
      <c r="K1503" s="261">
        <v>4.8341027091999801E-4</v>
      </c>
      <c r="L1503" s="261">
        <v>2.0000005732018801E-3</v>
      </c>
      <c r="M1503" s="261">
        <v>2.0000005732018801E-3</v>
      </c>
      <c r="N1503" s="261">
        <v>1.5750004513964799E-2</v>
      </c>
      <c r="O1503" s="261">
        <v>1.5750004513964799E-2</v>
      </c>
      <c r="P1503" s="261">
        <v>5.6686450744343605E-4</v>
      </c>
    </row>
    <row r="1504" spans="1:16" x14ac:dyDescent="0.25">
      <c r="A1504" s="259">
        <v>2047</v>
      </c>
      <c r="B1504" s="259">
        <v>2046</v>
      </c>
      <c r="C1504" s="260" t="str">
        <f t="shared" si="23"/>
        <v>2047_2046</v>
      </c>
      <c r="D1504" s="261">
        <v>2.6282209240838208E-2</v>
      </c>
      <c r="E1504" s="261">
        <v>3.2062475615718088E-2</v>
      </c>
      <c r="F1504" s="261">
        <v>3.3587573608722301E-3</v>
      </c>
      <c r="G1504" s="261">
        <v>2.1185641491394702E-3</v>
      </c>
      <c r="H1504" s="261">
        <v>6.2929232049944196E-3</v>
      </c>
      <c r="I1504" s="261">
        <v>1.22952688852347E-2</v>
      </c>
      <c r="J1504" s="261">
        <v>4.9837456456601004E-4</v>
      </c>
      <c r="K1504" s="261">
        <v>4.84164874411404E-4</v>
      </c>
      <c r="L1504" s="261">
        <v>2.0000005732018801E-3</v>
      </c>
      <c r="M1504" s="261">
        <v>2.0000005732018801E-3</v>
      </c>
      <c r="N1504" s="261">
        <v>1.5750004513964799E-2</v>
      </c>
      <c r="O1504" s="261">
        <v>1.5750004513964799E-2</v>
      </c>
      <c r="P1504" s="261">
        <v>5.2090885087130803E-4</v>
      </c>
    </row>
    <row r="1505" spans="1:16" x14ac:dyDescent="0.25">
      <c r="A1505" s="259">
        <v>2047</v>
      </c>
      <c r="B1505" s="259">
        <v>2047</v>
      </c>
      <c r="C1505" s="260" t="str">
        <f t="shared" si="23"/>
        <v>2047_2047</v>
      </c>
      <c r="D1505" s="261">
        <v>2.6332197903211084E-2</v>
      </c>
      <c r="E1505" s="261">
        <v>3.2080605388931871E-2</v>
      </c>
      <c r="F1505" s="261">
        <v>2.97245828499025E-3</v>
      </c>
      <c r="G1505" s="261">
        <v>2.04999496203045E-3</v>
      </c>
      <c r="H1505" s="261">
        <v>5.7667006469672797E-3</v>
      </c>
      <c r="I1505" s="261">
        <v>1.15001238835251E-2</v>
      </c>
      <c r="J1505" s="261">
        <v>4.5338120659335997E-4</v>
      </c>
      <c r="K1505" s="261">
        <v>4.86505285877667E-4</v>
      </c>
      <c r="L1505" s="261">
        <v>2.0000005732018801E-3</v>
      </c>
      <c r="M1505" s="261">
        <v>2.0000005732018801E-3</v>
      </c>
      <c r="N1505" s="261">
        <v>1.5750004513964799E-2</v>
      </c>
      <c r="O1505" s="261">
        <v>1.5750004513964799E-2</v>
      </c>
      <c r="P1505" s="261">
        <v>4.7388109290620302E-4</v>
      </c>
    </row>
    <row r="1506" spans="1:16" x14ac:dyDescent="0.25">
      <c r="A1506" s="259">
        <v>2048</v>
      </c>
      <c r="B1506" s="259">
        <v>2004</v>
      </c>
      <c r="C1506" s="260" t="str">
        <f t="shared" si="23"/>
        <v>2048_2004</v>
      </c>
      <c r="D1506" s="261">
        <v>5.3383448193287816E-2</v>
      </c>
      <c r="E1506" s="261">
        <v>6.764881441815003E-2</v>
      </c>
      <c r="F1506" s="261">
        <v>8.8672677870283198E-2</v>
      </c>
      <c r="G1506" s="261">
        <v>1.8633754511405899E-2</v>
      </c>
      <c r="H1506" s="261">
        <v>1.7107797235611999</v>
      </c>
      <c r="I1506" s="261">
        <v>9.3028715448017801E-2</v>
      </c>
      <c r="J1506" s="261">
        <v>5.1939494458306402E-2</v>
      </c>
      <c r="K1506" s="261">
        <v>2.04524634407777E-4</v>
      </c>
      <c r="L1506" s="261">
        <v>2.0000005732018801E-3</v>
      </c>
      <c r="M1506" s="261">
        <v>2.0000005732018801E-3</v>
      </c>
      <c r="N1506" s="261">
        <v>1.5750004513964799E-2</v>
      </c>
      <c r="O1506" s="261">
        <v>1.5750004513964799E-2</v>
      </c>
      <c r="P1506" s="261">
        <v>5.4287967919617798E-2</v>
      </c>
    </row>
    <row r="1507" spans="1:16" x14ac:dyDescent="0.25">
      <c r="A1507" s="259">
        <v>2048</v>
      </c>
      <c r="B1507" s="259">
        <v>2005</v>
      </c>
      <c r="C1507" s="260" t="str">
        <f t="shared" si="23"/>
        <v>2048_2005</v>
      </c>
      <c r="D1507" s="261">
        <v>5.218373077279103E-2</v>
      </c>
      <c r="E1507" s="261">
        <v>6.6020730005590611E-2</v>
      </c>
      <c r="F1507" s="261">
        <v>8.8835457094314604E-2</v>
      </c>
      <c r="G1507" s="261">
        <v>1.5974488242561501E-2</v>
      </c>
      <c r="H1507" s="261">
        <v>1.70793792711628</v>
      </c>
      <c r="I1507" s="261">
        <v>7.8136457419478195E-2</v>
      </c>
      <c r="J1507" s="261">
        <v>5.2034841422078801E-2</v>
      </c>
      <c r="K1507" s="261">
        <v>2.0330465996842099E-4</v>
      </c>
      <c r="L1507" s="261">
        <v>2.0000005732018801E-3</v>
      </c>
      <c r="M1507" s="261">
        <v>2.0000005732018801E-3</v>
      </c>
      <c r="N1507" s="261">
        <v>1.5750004513964799E-2</v>
      </c>
      <c r="O1507" s="261">
        <v>1.5750004513964799E-2</v>
      </c>
      <c r="P1507" s="261">
        <v>5.4387626049996203E-2</v>
      </c>
    </row>
    <row r="1508" spans="1:16" x14ac:dyDescent="0.25">
      <c r="A1508" s="259">
        <v>2048</v>
      </c>
      <c r="B1508" s="259">
        <v>2006</v>
      </c>
      <c r="C1508" s="260" t="str">
        <f t="shared" si="23"/>
        <v>2048_2006</v>
      </c>
      <c r="D1508" s="261">
        <v>5.1059856120313357E-2</v>
      </c>
      <c r="E1508" s="261">
        <v>6.3580134986419928E-2</v>
      </c>
      <c r="F1508" s="261">
        <v>8.8492277341881406E-2</v>
      </c>
      <c r="G1508" s="261">
        <v>3.7184740479020602E-3</v>
      </c>
      <c r="H1508" s="261">
        <v>1.71085663246037</v>
      </c>
      <c r="I1508" s="261">
        <v>1.6651890926261001E-2</v>
      </c>
      <c r="J1508" s="261">
        <v>5.1833825920147403E-2</v>
      </c>
      <c r="K1508" s="261">
        <v>2.03961760091235E-4</v>
      </c>
      <c r="L1508" s="261">
        <v>2.0000005732018801E-3</v>
      </c>
      <c r="M1508" s="261">
        <v>2.0000005732018801E-3</v>
      </c>
      <c r="N1508" s="261">
        <v>1.5750004513964799E-2</v>
      </c>
      <c r="O1508" s="261">
        <v>1.5750004513964799E-2</v>
      </c>
      <c r="P1508" s="261">
        <v>5.4177521519060398E-2</v>
      </c>
    </row>
    <row r="1509" spans="1:16" x14ac:dyDescent="0.25">
      <c r="A1509" s="259">
        <v>2048</v>
      </c>
      <c r="B1509" s="259">
        <v>2007</v>
      </c>
      <c r="C1509" s="260" t="str">
        <f t="shared" si="23"/>
        <v>2048_2007</v>
      </c>
      <c r="D1509" s="261">
        <v>5.0401033748124928E-2</v>
      </c>
      <c r="E1509" s="261">
        <v>6.368439136177606E-2</v>
      </c>
      <c r="F1509" s="261">
        <v>1.8498978044890601E-2</v>
      </c>
      <c r="G1509" s="261">
        <v>7.7330256290250301E-3</v>
      </c>
      <c r="H1509" s="261">
        <v>3.6230146457627899E-2</v>
      </c>
      <c r="I1509" s="261">
        <v>3.3034139177605698E-2</v>
      </c>
      <c r="J1509" s="261">
        <v>6.1488772050776299E-3</v>
      </c>
      <c r="K1509" s="261">
        <v>2.0316430829000101E-4</v>
      </c>
      <c r="L1509" s="261">
        <v>2.0000005732018801E-3</v>
      </c>
      <c r="M1509" s="261">
        <v>2.0000005732018801E-3</v>
      </c>
      <c r="N1509" s="261">
        <v>1.5750004513964799E-2</v>
      </c>
      <c r="O1509" s="261">
        <v>1.5750004513964799E-2</v>
      </c>
      <c r="P1509" s="261">
        <v>6.4269021470527597E-3</v>
      </c>
    </row>
    <row r="1510" spans="1:16" x14ac:dyDescent="0.25">
      <c r="A1510" s="259">
        <v>2048</v>
      </c>
      <c r="B1510" s="259">
        <v>2008</v>
      </c>
      <c r="C1510" s="260" t="str">
        <f t="shared" si="23"/>
        <v>2048_2008</v>
      </c>
      <c r="D1510" s="261">
        <v>4.8892023880131009E-2</v>
      </c>
      <c r="E1510" s="261">
        <v>6.1828312308507834E-2</v>
      </c>
      <c r="F1510" s="261">
        <v>1.8654423829691201E-2</v>
      </c>
      <c r="G1510" s="261">
        <v>7.8752194702632495E-3</v>
      </c>
      <c r="H1510" s="261">
        <v>3.6354331911862103E-2</v>
      </c>
      <c r="I1510" s="261">
        <v>3.2537051856959598E-2</v>
      </c>
      <c r="J1510" s="261">
        <v>6.1610911210083297E-3</v>
      </c>
      <c r="K1510" s="261">
        <v>2.31627149434597E-4</v>
      </c>
      <c r="L1510" s="261">
        <v>2.0000005732018801E-3</v>
      </c>
      <c r="M1510" s="261">
        <v>2.0000005732018801E-3</v>
      </c>
      <c r="N1510" s="261">
        <v>1.5750004513964799E-2</v>
      </c>
      <c r="O1510" s="261">
        <v>1.5750004513964799E-2</v>
      </c>
      <c r="P1510" s="261">
        <v>6.4396683220633898E-3</v>
      </c>
    </row>
    <row r="1511" spans="1:16" x14ac:dyDescent="0.25">
      <c r="A1511" s="259">
        <v>2048</v>
      </c>
      <c r="B1511" s="259">
        <v>2009</v>
      </c>
      <c r="C1511" s="260" t="str">
        <f t="shared" si="23"/>
        <v>2048_2009</v>
      </c>
      <c r="D1511" s="261">
        <v>4.6482388575146104E-2</v>
      </c>
      <c r="E1511" s="261">
        <v>5.832548714764637E-2</v>
      </c>
      <c r="F1511" s="261">
        <v>1.93910979550019E-2</v>
      </c>
      <c r="G1511" s="261">
        <v>8.15719113457339E-3</v>
      </c>
      <c r="H1511" s="261">
        <v>3.6555143104172599E-2</v>
      </c>
      <c r="I1511" s="261">
        <v>3.1876706162462298E-2</v>
      </c>
      <c r="J1511" s="261">
        <v>6.2458523955831796E-3</v>
      </c>
      <c r="K1511" s="261">
        <v>2.5953315703070202E-4</v>
      </c>
      <c r="L1511" s="261">
        <v>2.0000005732018801E-3</v>
      </c>
      <c r="M1511" s="261">
        <v>2.0000005732018801E-3</v>
      </c>
      <c r="N1511" s="261">
        <v>1.5750004513964799E-2</v>
      </c>
      <c r="O1511" s="261">
        <v>1.5750004513964799E-2</v>
      </c>
      <c r="P1511" s="261">
        <v>6.5282621253519302E-3</v>
      </c>
    </row>
    <row r="1512" spans="1:16" x14ac:dyDescent="0.25">
      <c r="A1512" s="259">
        <v>2048</v>
      </c>
      <c r="B1512" s="259">
        <v>2010</v>
      </c>
      <c r="C1512" s="260" t="str">
        <f t="shared" si="23"/>
        <v>2048_2010</v>
      </c>
      <c r="D1512" s="261">
        <v>4.6021543470270126E-2</v>
      </c>
      <c r="E1512" s="261">
        <v>5.7675268673824644E-2</v>
      </c>
      <c r="F1512" s="261">
        <v>1.9330870744327201E-2</v>
      </c>
      <c r="G1512" s="261">
        <v>7.2966850917665299E-3</v>
      </c>
      <c r="H1512" s="261">
        <v>3.6547035933448602E-2</v>
      </c>
      <c r="I1512" s="261">
        <v>3.1784126883766799E-2</v>
      </c>
      <c r="J1512" s="261">
        <v>6.2519795276008002E-3</v>
      </c>
      <c r="K1512" s="261">
        <v>3.1508519538794898E-4</v>
      </c>
      <c r="L1512" s="261">
        <v>2.0000005732018801E-3</v>
      </c>
      <c r="M1512" s="261">
        <v>2.0000005732018801E-3</v>
      </c>
      <c r="N1512" s="261">
        <v>1.5750004513964799E-2</v>
      </c>
      <c r="O1512" s="261">
        <v>1.5750004513964799E-2</v>
      </c>
      <c r="P1512" s="261">
        <v>6.53466629909064E-3</v>
      </c>
    </row>
    <row r="1513" spans="1:16" x14ac:dyDescent="0.25">
      <c r="A1513" s="259">
        <v>2048</v>
      </c>
      <c r="B1513" s="259">
        <v>2011</v>
      </c>
      <c r="C1513" s="260" t="str">
        <f t="shared" si="23"/>
        <v>2048_2011</v>
      </c>
      <c r="D1513" s="261">
        <v>4.439905406861492E-2</v>
      </c>
      <c r="E1513" s="261">
        <v>5.5798273017170476E-2</v>
      </c>
      <c r="F1513" s="261">
        <v>1.8819982855422201E-2</v>
      </c>
      <c r="G1513" s="261">
        <v>7.3988806808348E-3</v>
      </c>
      <c r="H1513" s="261">
        <v>3.60601105006031E-2</v>
      </c>
      <c r="I1513" s="261">
        <v>3.1794341733722697E-2</v>
      </c>
      <c r="J1513" s="261">
        <v>6.1984353903339201E-3</v>
      </c>
      <c r="K1513" s="261">
        <v>4.2739587391993101E-4</v>
      </c>
      <c r="L1513" s="261">
        <v>2.0000005732018801E-3</v>
      </c>
      <c r="M1513" s="261">
        <v>2.0000005732018801E-3</v>
      </c>
      <c r="N1513" s="261">
        <v>1.5750004513964799E-2</v>
      </c>
      <c r="O1513" s="261">
        <v>1.5750004513964799E-2</v>
      </c>
      <c r="P1513" s="261">
        <v>6.4787011335351403E-3</v>
      </c>
    </row>
    <row r="1514" spans="1:16" x14ac:dyDescent="0.25">
      <c r="A1514" s="259">
        <v>2048</v>
      </c>
      <c r="B1514" s="259">
        <v>2012</v>
      </c>
      <c r="C1514" s="260" t="str">
        <f t="shared" si="23"/>
        <v>2048_2012</v>
      </c>
      <c r="D1514" s="261">
        <v>4.3129936158639241E-2</v>
      </c>
      <c r="E1514" s="261">
        <v>5.4368793145007102E-2</v>
      </c>
      <c r="F1514" s="261">
        <v>1.8597864021504901E-2</v>
      </c>
      <c r="G1514" s="261">
        <v>6.9357319186161602E-3</v>
      </c>
      <c r="H1514" s="261">
        <v>3.5652720973394503E-2</v>
      </c>
      <c r="I1514" s="261">
        <v>3.2152852867086801E-2</v>
      </c>
      <c r="J1514" s="261">
        <v>6.1330574140892099E-3</v>
      </c>
      <c r="K1514" s="261">
        <v>6.2448869745866404E-4</v>
      </c>
      <c r="L1514" s="261">
        <v>2.0000005732018801E-3</v>
      </c>
      <c r="M1514" s="261">
        <v>2.0000005732018801E-3</v>
      </c>
      <c r="N1514" s="261">
        <v>1.5750004513964799E-2</v>
      </c>
      <c r="O1514" s="261">
        <v>1.5750004513964799E-2</v>
      </c>
      <c r="P1514" s="261">
        <v>6.4103670553151198E-3</v>
      </c>
    </row>
    <row r="1515" spans="1:16" x14ac:dyDescent="0.25">
      <c r="A1515" s="259">
        <v>2048</v>
      </c>
      <c r="B1515" s="259">
        <v>2013</v>
      </c>
      <c r="C1515" s="260" t="str">
        <f t="shared" si="23"/>
        <v>2048_2013</v>
      </c>
      <c r="D1515" s="261">
        <v>4.1980349518983072E-2</v>
      </c>
      <c r="E1515" s="261">
        <v>5.254161867676671E-2</v>
      </c>
      <c r="F1515" s="261">
        <v>1.9081314425758E-2</v>
      </c>
      <c r="G1515" s="261">
        <v>7.9264206632401399E-3</v>
      </c>
      <c r="H1515" s="261">
        <v>3.63452131887863E-2</v>
      </c>
      <c r="I1515" s="261">
        <v>3.0737231790603399E-2</v>
      </c>
      <c r="J1515" s="261">
        <v>6.2339512252060298E-3</v>
      </c>
      <c r="K1515" s="261">
        <v>9.3251637555250098E-4</v>
      </c>
      <c r="L1515" s="261">
        <v>2.0000005732018801E-3</v>
      </c>
      <c r="M1515" s="261">
        <v>2.0000005732018801E-3</v>
      </c>
      <c r="N1515" s="261">
        <v>1.5750004513964799E-2</v>
      </c>
      <c r="O1515" s="261">
        <v>1.5750004513964799E-2</v>
      </c>
      <c r="P1515" s="261">
        <v>6.5158228368609799E-3</v>
      </c>
    </row>
    <row r="1516" spans="1:16" x14ac:dyDescent="0.25">
      <c r="A1516" s="259">
        <v>2048</v>
      </c>
      <c r="B1516" s="259">
        <v>2014</v>
      </c>
      <c r="C1516" s="260" t="str">
        <f t="shared" si="23"/>
        <v>2048_2014</v>
      </c>
      <c r="D1516" s="261">
        <v>4.1568718203726152E-2</v>
      </c>
      <c r="E1516" s="261">
        <v>5.2155099395848184E-2</v>
      </c>
      <c r="F1516" s="261">
        <v>1.8828557555353901E-2</v>
      </c>
      <c r="G1516" s="261">
        <v>8.0632716031213292E-3</v>
      </c>
      <c r="H1516" s="261">
        <v>3.5987050071742098E-2</v>
      </c>
      <c r="I1516" s="261">
        <v>3.0444633046345902E-2</v>
      </c>
      <c r="J1516" s="261">
        <v>6.1816672458788599E-3</v>
      </c>
      <c r="K1516" s="261">
        <v>1.29977119596293E-3</v>
      </c>
      <c r="L1516" s="261">
        <v>2.0000005732018801E-3</v>
      </c>
      <c r="M1516" s="261">
        <v>2.0000005732018801E-3</v>
      </c>
      <c r="N1516" s="261">
        <v>1.5750004513964799E-2</v>
      </c>
      <c r="O1516" s="261">
        <v>1.5750004513964799E-2</v>
      </c>
      <c r="P1516" s="261">
        <v>6.4611748079953599E-3</v>
      </c>
    </row>
    <row r="1517" spans="1:16" x14ac:dyDescent="0.25">
      <c r="A1517" s="259">
        <v>2048</v>
      </c>
      <c r="B1517" s="259">
        <v>2015</v>
      </c>
      <c r="C1517" s="260" t="str">
        <f t="shared" si="23"/>
        <v>2048_2015</v>
      </c>
      <c r="D1517" s="261">
        <v>4.039615223335552E-2</v>
      </c>
      <c r="E1517" s="261">
        <v>5.0897173039868529E-2</v>
      </c>
      <c r="F1517" s="261">
        <v>1.84409352323484E-2</v>
      </c>
      <c r="G1517" s="261">
        <v>8.07128787910074E-3</v>
      </c>
      <c r="H1517" s="261">
        <v>3.55323448626104E-2</v>
      </c>
      <c r="I1517" s="261">
        <v>2.9712528922800002E-2</v>
      </c>
      <c r="J1517" s="261">
        <v>6.1230372002264296E-3</v>
      </c>
      <c r="K1517" s="261">
        <v>1.6414353999100999E-3</v>
      </c>
      <c r="L1517" s="261">
        <v>2.0000005732018801E-3</v>
      </c>
      <c r="M1517" s="261">
        <v>2.0000005732018801E-3</v>
      </c>
      <c r="N1517" s="261">
        <v>1.5750004513964799E-2</v>
      </c>
      <c r="O1517" s="261">
        <v>1.5750004513964799E-2</v>
      </c>
      <c r="P1517" s="261">
        <v>6.3998937718455001E-3</v>
      </c>
    </row>
    <row r="1518" spans="1:16" x14ac:dyDescent="0.25">
      <c r="A1518" s="259">
        <v>2048</v>
      </c>
      <c r="B1518" s="259">
        <v>2016</v>
      </c>
      <c r="C1518" s="260" t="str">
        <f t="shared" si="23"/>
        <v>2048_2016</v>
      </c>
      <c r="D1518" s="261">
        <v>3.8802987795077397E-2</v>
      </c>
      <c r="E1518" s="261">
        <v>4.8868708157069923E-2</v>
      </c>
      <c r="F1518" s="261">
        <v>1.8491643941235099E-2</v>
      </c>
      <c r="G1518" s="261">
        <v>7.8720927140949193E-3</v>
      </c>
      <c r="H1518" s="261">
        <v>3.55871958279039E-2</v>
      </c>
      <c r="I1518" s="261">
        <v>2.8826984770543299E-2</v>
      </c>
      <c r="J1518" s="261">
        <v>6.1302283918076902E-3</v>
      </c>
      <c r="K1518" s="261">
        <v>1.90930247034381E-3</v>
      </c>
      <c r="L1518" s="261">
        <v>2.0000005732018801E-3</v>
      </c>
      <c r="M1518" s="261">
        <v>2.0000005732018801E-3</v>
      </c>
      <c r="N1518" s="261">
        <v>1.5750004513964799E-2</v>
      </c>
      <c r="O1518" s="261">
        <v>1.5750004513964799E-2</v>
      </c>
      <c r="P1518" s="261">
        <v>6.4074101171996203E-3</v>
      </c>
    </row>
    <row r="1519" spans="1:16" x14ac:dyDescent="0.25">
      <c r="A1519" s="259">
        <v>2048</v>
      </c>
      <c r="B1519" s="259">
        <v>2017</v>
      </c>
      <c r="C1519" s="260" t="str">
        <f t="shared" si="23"/>
        <v>2048_2017</v>
      </c>
      <c r="D1519" s="261">
        <v>3.7631746332848742E-2</v>
      </c>
      <c r="E1519" s="261">
        <v>4.6851507989731693E-2</v>
      </c>
      <c r="F1519" s="261">
        <v>1.9596797003460301E-2</v>
      </c>
      <c r="G1519" s="261">
        <v>7.9372033162147301E-3</v>
      </c>
      <c r="H1519" s="261">
        <v>3.6875245453681101E-2</v>
      </c>
      <c r="I1519" s="261">
        <v>2.8824566052833799E-2</v>
      </c>
      <c r="J1519" s="261">
        <v>6.29558699489289E-3</v>
      </c>
      <c r="K1519" s="261">
        <v>2.07056743933585E-3</v>
      </c>
      <c r="L1519" s="261">
        <v>2.0000005732018801E-3</v>
      </c>
      <c r="M1519" s="261">
        <v>2.0000005732018801E-3</v>
      </c>
      <c r="N1519" s="261">
        <v>1.5750004513964799E-2</v>
      </c>
      <c r="O1519" s="261">
        <v>1.5750004513964799E-2</v>
      </c>
      <c r="P1519" s="261">
        <v>6.5802455025484102E-3</v>
      </c>
    </row>
    <row r="1520" spans="1:16" x14ac:dyDescent="0.25">
      <c r="A1520" s="259">
        <v>2048</v>
      </c>
      <c r="B1520" s="259">
        <v>2018</v>
      </c>
      <c r="C1520" s="260" t="str">
        <f t="shared" si="23"/>
        <v>2048_2018</v>
      </c>
      <c r="D1520" s="261">
        <v>3.5986606521016387E-2</v>
      </c>
      <c r="E1520" s="261">
        <v>4.4782782262141246E-2</v>
      </c>
      <c r="F1520" s="261">
        <v>1.95683158640882E-2</v>
      </c>
      <c r="G1520" s="261">
        <v>7.6101905203505302E-3</v>
      </c>
      <c r="H1520" s="261">
        <v>3.6847866063904701E-2</v>
      </c>
      <c r="I1520" s="261">
        <v>2.7838552410354898E-2</v>
      </c>
      <c r="J1520" s="261">
        <v>6.2926628610749996E-3</v>
      </c>
      <c r="K1520" s="261">
        <v>2.1553472217467301E-3</v>
      </c>
      <c r="L1520" s="261">
        <v>2.0000005732018801E-3</v>
      </c>
      <c r="M1520" s="261">
        <v>2.0000005732018701E-3</v>
      </c>
      <c r="N1520" s="261">
        <v>1.5750004513964799E-2</v>
      </c>
      <c r="O1520" s="261">
        <v>1.5750004513964799E-2</v>
      </c>
      <c r="P1520" s="261">
        <v>6.5771891523749198E-3</v>
      </c>
    </row>
    <row r="1521" spans="1:16" x14ac:dyDescent="0.25">
      <c r="A1521" s="259">
        <v>2048</v>
      </c>
      <c r="B1521" s="259">
        <v>2019</v>
      </c>
      <c r="C1521" s="260" t="str">
        <f t="shared" si="23"/>
        <v>2048_2019</v>
      </c>
      <c r="D1521" s="261">
        <v>3.4348661597936037E-2</v>
      </c>
      <c r="E1521" s="261">
        <v>4.2719561042562249E-2</v>
      </c>
      <c r="F1521" s="261">
        <v>1.9553484104505199E-2</v>
      </c>
      <c r="G1521" s="261">
        <v>6.8426663782899504E-3</v>
      </c>
      <c r="H1521" s="261">
        <v>3.6833199491744302E-2</v>
      </c>
      <c r="I1521" s="261">
        <v>2.5419100816987301E-2</v>
      </c>
      <c r="J1521" s="261">
        <v>6.2910823415660098E-3</v>
      </c>
      <c r="K1521" s="261">
        <v>2.0352599790787098E-3</v>
      </c>
      <c r="L1521" s="261">
        <v>2.0000005732018801E-3</v>
      </c>
      <c r="M1521" s="261">
        <v>2.0000005732018801E-3</v>
      </c>
      <c r="N1521" s="261">
        <v>1.5750004513964799E-2</v>
      </c>
      <c r="O1521" s="261">
        <v>1.5750004513964799E-2</v>
      </c>
      <c r="P1521" s="261">
        <v>6.5755371687871902E-3</v>
      </c>
    </row>
    <row r="1522" spans="1:16" x14ac:dyDescent="0.25">
      <c r="A1522" s="259">
        <v>2048</v>
      </c>
      <c r="B1522" s="259">
        <v>2020</v>
      </c>
      <c r="C1522" s="260" t="str">
        <f t="shared" si="23"/>
        <v>2048_2020</v>
      </c>
      <c r="D1522" s="261">
        <v>3.2705061318785006E-2</v>
      </c>
      <c r="E1522" s="261">
        <v>4.0657167728632301E-2</v>
      </c>
      <c r="F1522" s="261">
        <v>1.9533636379935E-2</v>
      </c>
      <c r="G1522" s="261">
        <v>5.90359147643212E-3</v>
      </c>
      <c r="H1522" s="261">
        <v>3.6814934436927099E-2</v>
      </c>
      <c r="I1522" s="261">
        <v>2.3635619731164501E-2</v>
      </c>
      <c r="J1522" s="261">
        <v>6.2891241727312296E-3</v>
      </c>
      <c r="K1522" s="261">
        <v>1.45944329219864E-3</v>
      </c>
      <c r="L1522" s="261">
        <v>2.0000005732018801E-3</v>
      </c>
      <c r="M1522" s="261">
        <v>2.0000005732018801E-3</v>
      </c>
      <c r="N1522" s="261">
        <v>1.5750004513964799E-2</v>
      </c>
      <c r="O1522" s="261">
        <v>1.5750004513964799E-2</v>
      </c>
      <c r="P1522" s="261">
        <v>6.5734904602469503E-3</v>
      </c>
    </row>
    <row r="1523" spans="1:16" x14ac:dyDescent="0.25">
      <c r="A1523" s="259">
        <v>2048</v>
      </c>
      <c r="B1523" s="259">
        <v>2021</v>
      </c>
      <c r="C1523" s="260" t="str">
        <f t="shared" si="23"/>
        <v>2048_2021</v>
      </c>
      <c r="D1523" s="261">
        <v>3.1068849629984178E-2</v>
      </c>
      <c r="E1523" s="261">
        <v>3.8598847875834896E-2</v>
      </c>
      <c r="F1523" s="261">
        <v>8.3335311806729002E-3</v>
      </c>
      <c r="G1523" s="261">
        <v>5.2118691526382597E-3</v>
      </c>
      <c r="H1523" s="261">
        <v>1.28853223504254E-2</v>
      </c>
      <c r="I1523" s="261">
        <v>2.3099429542520401E-2</v>
      </c>
      <c r="J1523" s="261">
        <v>1.0482890950773299E-3</v>
      </c>
      <c r="K1523" s="261">
        <v>9.0679876954302804E-4</v>
      </c>
      <c r="L1523" s="261">
        <v>2.0000005732018801E-3</v>
      </c>
      <c r="M1523" s="261">
        <v>2.0000005732018801E-3</v>
      </c>
      <c r="N1523" s="261">
        <v>1.5750004513964799E-2</v>
      </c>
      <c r="O1523" s="261">
        <v>1.5750004513964799E-2</v>
      </c>
      <c r="P1523" s="261">
        <v>1.09568807624276E-3</v>
      </c>
    </row>
    <row r="1524" spans="1:16" x14ac:dyDescent="0.25">
      <c r="A1524" s="259">
        <v>2048</v>
      </c>
      <c r="B1524" s="259">
        <v>2022</v>
      </c>
      <c r="C1524" s="260" t="str">
        <f t="shared" si="23"/>
        <v>2048_2022</v>
      </c>
      <c r="D1524" s="261">
        <v>2.9866964090131998E-2</v>
      </c>
      <c r="E1524" s="261">
        <v>3.7085494250299687E-2</v>
      </c>
      <c r="F1524" s="261">
        <v>8.3200992005877297E-3</v>
      </c>
      <c r="G1524" s="261">
        <v>4.3955315695310901E-3</v>
      </c>
      <c r="H1524" s="261">
        <v>1.28750506594372E-2</v>
      </c>
      <c r="I1524" s="261">
        <v>2.2533513595354701E-2</v>
      </c>
      <c r="J1524" s="261">
        <v>1.04776697223125E-3</v>
      </c>
      <c r="K1524" s="261">
        <v>9.0612248326974701E-4</v>
      </c>
      <c r="L1524" s="261">
        <v>2.0000005732018801E-3</v>
      </c>
      <c r="M1524" s="261">
        <v>2.0000005732018801E-3</v>
      </c>
      <c r="N1524" s="261">
        <v>1.5750004513964799E-2</v>
      </c>
      <c r="O1524" s="261">
        <v>1.5750004513964799E-2</v>
      </c>
      <c r="P1524" s="261">
        <v>1.0951423453184699E-3</v>
      </c>
    </row>
    <row r="1525" spans="1:16" x14ac:dyDescent="0.25">
      <c r="A1525" s="259">
        <v>2048</v>
      </c>
      <c r="B1525" s="259">
        <v>2023</v>
      </c>
      <c r="C1525" s="260" t="str">
        <f t="shared" si="23"/>
        <v>2048_2023</v>
      </c>
      <c r="D1525" s="261">
        <v>2.8665740860257666E-2</v>
      </c>
      <c r="E1525" s="261">
        <v>3.5574126072104029E-2</v>
      </c>
      <c r="F1525" s="261">
        <v>8.3031912751665403E-3</v>
      </c>
      <c r="G1525" s="261">
        <v>3.7831451150514101E-3</v>
      </c>
      <c r="H1525" s="261">
        <v>1.28622939375365E-2</v>
      </c>
      <c r="I1525" s="261">
        <v>2.3607066073426899E-2</v>
      </c>
      <c r="J1525" s="261">
        <v>1.0471296593505799E-3</v>
      </c>
      <c r="K1525" s="261">
        <v>9.0532865394431401E-4</v>
      </c>
      <c r="L1525" s="261">
        <v>2.0000005732018801E-3</v>
      </c>
      <c r="M1525" s="261">
        <v>2.0000005732018801E-3</v>
      </c>
      <c r="N1525" s="261">
        <v>1.5750004513964799E-2</v>
      </c>
      <c r="O1525" s="261">
        <v>1.5750004513964799E-2</v>
      </c>
      <c r="P1525" s="261">
        <v>1.0944762159773699E-3</v>
      </c>
    </row>
    <row r="1526" spans="1:16" x14ac:dyDescent="0.25">
      <c r="A1526" s="259">
        <v>2048</v>
      </c>
      <c r="B1526" s="259">
        <v>2024</v>
      </c>
      <c r="C1526" s="260" t="str">
        <f t="shared" si="23"/>
        <v>2048_2024</v>
      </c>
      <c r="D1526" s="261">
        <v>2.7462872010232321E-2</v>
      </c>
      <c r="E1526" s="261">
        <v>3.4060267145163151E-2</v>
      </c>
      <c r="F1526" s="261">
        <v>8.2756050706668093E-3</v>
      </c>
      <c r="G1526" s="261">
        <v>3.24359768499054E-3</v>
      </c>
      <c r="H1526" s="261">
        <v>1.2835965976317301E-2</v>
      </c>
      <c r="I1526" s="261">
        <v>2.5814688621912298E-2</v>
      </c>
      <c r="J1526" s="261">
        <v>1.04539945414135E-3</v>
      </c>
      <c r="K1526" s="261">
        <v>9.0437181727244899E-4</v>
      </c>
      <c r="L1526" s="261">
        <v>2.0000005732018801E-3</v>
      </c>
      <c r="M1526" s="261">
        <v>2.0000005732018801E-3</v>
      </c>
      <c r="N1526" s="261">
        <v>1.5750004513964799E-2</v>
      </c>
      <c r="O1526" s="261">
        <v>1.5750004513964799E-2</v>
      </c>
      <c r="P1526" s="261">
        <v>1.09266777856625E-3</v>
      </c>
    </row>
    <row r="1527" spans="1:16" x14ac:dyDescent="0.25">
      <c r="A1527" s="259">
        <v>2048</v>
      </c>
      <c r="B1527" s="259">
        <v>2025</v>
      </c>
      <c r="C1527" s="260" t="str">
        <f t="shared" si="23"/>
        <v>2048_2025</v>
      </c>
      <c r="D1527" s="261">
        <v>2.6261999358952584E-2</v>
      </c>
      <c r="E1527" s="261">
        <v>3.2549712835756098E-2</v>
      </c>
      <c r="F1527" s="261">
        <v>8.2300021323002698E-3</v>
      </c>
      <c r="G1527" s="261">
        <v>2.9399712999052699E-3</v>
      </c>
      <c r="H1527" s="261">
        <v>1.2786057189464401E-2</v>
      </c>
      <c r="I1527" s="261">
        <v>2.93170120949213E-2</v>
      </c>
      <c r="J1527" s="261">
        <v>1.04172330194607E-3</v>
      </c>
      <c r="K1527" s="261">
        <v>9.0341119191510296E-4</v>
      </c>
      <c r="L1527" s="261">
        <v>2.0000005732018801E-3</v>
      </c>
      <c r="M1527" s="261">
        <v>2.0000005732018801E-3</v>
      </c>
      <c r="N1527" s="261">
        <v>1.5750004513964799E-2</v>
      </c>
      <c r="O1527" s="261">
        <v>1.5750004513964799E-2</v>
      </c>
      <c r="P1527" s="261">
        <v>1.0888254070813899E-3</v>
      </c>
    </row>
    <row r="1528" spans="1:16" x14ac:dyDescent="0.25">
      <c r="A1528" s="259">
        <v>2048</v>
      </c>
      <c r="B1528" s="259">
        <v>2026</v>
      </c>
      <c r="C1528" s="260" t="str">
        <f t="shared" si="23"/>
        <v>2048_2026</v>
      </c>
      <c r="D1528" s="261">
        <v>2.6256348209483828E-2</v>
      </c>
      <c r="E1528" s="261">
        <v>3.2525759585345967E-2</v>
      </c>
      <c r="F1528" s="261">
        <v>8.1707863599537901E-3</v>
      </c>
      <c r="G1528" s="261">
        <v>2.9309688917670399E-3</v>
      </c>
      <c r="H1528" s="261">
        <v>1.27163188105552E-2</v>
      </c>
      <c r="I1528" s="261">
        <v>2.90735773897106E-2</v>
      </c>
      <c r="J1528" s="261">
        <v>1.0363027810543601E-3</v>
      </c>
      <c r="K1528" s="261">
        <v>7.7052317657475499E-4</v>
      </c>
      <c r="L1528" s="261">
        <v>2.0000005732018801E-3</v>
      </c>
      <c r="M1528" s="261">
        <v>2.0000005732018801E-3</v>
      </c>
      <c r="N1528" s="261">
        <v>1.5750004513964799E-2</v>
      </c>
      <c r="O1528" s="261">
        <v>1.5750004513964799E-2</v>
      </c>
      <c r="P1528" s="261">
        <v>1.08315979428816E-3</v>
      </c>
    </row>
    <row r="1529" spans="1:16" x14ac:dyDescent="0.25">
      <c r="A1529" s="259">
        <v>2048</v>
      </c>
      <c r="B1529" s="259">
        <v>2027</v>
      </c>
      <c r="C1529" s="260" t="str">
        <f t="shared" si="23"/>
        <v>2048_2027</v>
      </c>
      <c r="D1529" s="261">
        <v>2.6249747121918257E-2</v>
      </c>
      <c r="E1529" s="261">
        <v>3.2499216556043709E-2</v>
      </c>
      <c r="F1529" s="261">
        <v>8.0934591230735192E-3</v>
      </c>
      <c r="G1529" s="261">
        <v>2.9190070809000501E-3</v>
      </c>
      <c r="H1529" s="261">
        <v>1.2623114864101099E-2</v>
      </c>
      <c r="I1529" s="261">
        <v>2.8739038538654501E-2</v>
      </c>
      <c r="J1529" s="261">
        <v>1.0289459228043499E-3</v>
      </c>
      <c r="K1529" s="261">
        <v>6.1582160611042499E-4</v>
      </c>
      <c r="L1529" s="261">
        <v>2.0000005732018801E-3</v>
      </c>
      <c r="M1529" s="261">
        <v>2.0000005732018801E-3</v>
      </c>
      <c r="N1529" s="261">
        <v>1.5750004513964799E-2</v>
      </c>
      <c r="O1529" s="261">
        <v>1.5750004513964799E-2</v>
      </c>
      <c r="P1529" s="261">
        <v>1.07547029155365E-3</v>
      </c>
    </row>
    <row r="1530" spans="1:16" x14ac:dyDescent="0.25">
      <c r="A1530" s="259">
        <v>2048</v>
      </c>
      <c r="B1530" s="259">
        <v>2028</v>
      </c>
      <c r="C1530" s="260" t="str">
        <f t="shared" si="23"/>
        <v>2048_2028</v>
      </c>
      <c r="D1530" s="261">
        <v>2.624330790282086E-2</v>
      </c>
      <c r="E1530" s="261">
        <v>3.2470832289113204E-2</v>
      </c>
      <c r="F1530" s="261">
        <v>8.0006439713302801E-3</v>
      </c>
      <c r="G1530" s="261">
        <v>2.9045381059991E-3</v>
      </c>
      <c r="H1530" s="261">
        <v>1.25086740547855E-2</v>
      </c>
      <c r="I1530" s="261">
        <v>2.8316210973409701E-2</v>
      </c>
      <c r="J1530" s="261">
        <v>1.01978298369532E-3</v>
      </c>
      <c r="K1530" s="261">
        <v>4.8342359356266302E-4</v>
      </c>
      <c r="L1530" s="261">
        <v>2.0000005732018801E-3</v>
      </c>
      <c r="M1530" s="261">
        <v>2.0000005732018801E-3</v>
      </c>
      <c r="N1530" s="261">
        <v>1.5750004513964799E-2</v>
      </c>
      <c r="O1530" s="261">
        <v>1.5750004513964799E-2</v>
      </c>
      <c r="P1530" s="261">
        <v>1.06589304499805E-3</v>
      </c>
    </row>
    <row r="1531" spans="1:16" x14ac:dyDescent="0.25">
      <c r="A1531" s="259">
        <v>2048</v>
      </c>
      <c r="B1531" s="259">
        <v>2029</v>
      </c>
      <c r="C1531" s="260" t="str">
        <f t="shared" si="23"/>
        <v>2048_2029</v>
      </c>
      <c r="D1531" s="261">
        <v>2.6236907742172685E-2</v>
      </c>
      <c r="E1531" s="261">
        <v>3.2441705727826418E-2</v>
      </c>
      <c r="F1531" s="261">
        <v>7.8921376487989907E-3</v>
      </c>
      <c r="G1531" s="261">
        <v>2.8875598743806001E-3</v>
      </c>
      <c r="H1531" s="261">
        <v>1.23722144841459E-2</v>
      </c>
      <c r="I1531" s="261">
        <v>2.7810649528558599E-2</v>
      </c>
      <c r="J1531" s="261">
        <v>1.0087341662374299E-3</v>
      </c>
      <c r="K1531" s="261">
        <v>4.8299626581619899E-4</v>
      </c>
      <c r="L1531" s="261">
        <v>2.0000005732018801E-3</v>
      </c>
      <c r="M1531" s="261">
        <v>2.0000005732018801E-3</v>
      </c>
      <c r="N1531" s="261">
        <v>1.5750004513964799E-2</v>
      </c>
      <c r="O1531" s="261">
        <v>1.5750004513964799E-2</v>
      </c>
      <c r="P1531" s="261">
        <v>1.0543446490431101E-3</v>
      </c>
    </row>
    <row r="1532" spans="1:16" x14ac:dyDescent="0.25">
      <c r="A1532" s="259">
        <v>2048</v>
      </c>
      <c r="B1532" s="259">
        <v>2030</v>
      </c>
      <c r="C1532" s="260" t="str">
        <f t="shared" si="23"/>
        <v>2048_2030</v>
      </c>
      <c r="D1532" s="261">
        <v>2.6233210164903292E-2</v>
      </c>
      <c r="E1532" s="261">
        <v>3.2413307648553706E-2</v>
      </c>
      <c r="F1532" s="261">
        <v>7.77194579212016E-3</v>
      </c>
      <c r="G1532" s="261">
        <v>2.8687530195381701E-3</v>
      </c>
      <c r="H1532" s="261">
        <v>1.22173466828665E-2</v>
      </c>
      <c r="I1532" s="261">
        <v>2.72268860784722E-2</v>
      </c>
      <c r="J1532" s="261">
        <v>9.9601682891750491E-4</v>
      </c>
      <c r="K1532" s="261">
        <v>4.8271526499105302E-4</v>
      </c>
      <c r="L1532" s="261">
        <v>2.0000005732018801E-3</v>
      </c>
      <c r="M1532" s="261">
        <v>2.0000005732018801E-3</v>
      </c>
      <c r="N1532" s="261">
        <v>1.5750004513964799E-2</v>
      </c>
      <c r="O1532" s="261">
        <v>1.5750004513964799E-2</v>
      </c>
      <c r="P1532" s="261">
        <v>1.0410522901619301E-3</v>
      </c>
    </row>
    <row r="1533" spans="1:16" x14ac:dyDescent="0.25">
      <c r="A1533" s="259">
        <v>2048</v>
      </c>
      <c r="B1533" s="259">
        <v>2031</v>
      </c>
      <c r="C1533" s="260" t="str">
        <f t="shared" si="23"/>
        <v>2048_2031</v>
      </c>
      <c r="D1533" s="261">
        <v>2.6230996805772018E-2</v>
      </c>
      <c r="E1533" s="261">
        <v>3.2385376143238422E-2</v>
      </c>
      <c r="F1533" s="261">
        <v>7.6379420807926798E-3</v>
      </c>
      <c r="G1533" s="261">
        <v>2.8477406862112702E-3</v>
      </c>
      <c r="H1533" s="261">
        <v>1.2042154601214401E-2</v>
      </c>
      <c r="I1533" s="261">
        <v>2.6571094941061298E-2</v>
      </c>
      <c r="J1533" s="261">
        <v>9.815180578814941E-4</v>
      </c>
      <c r="K1533" s="261">
        <v>4.8251206642905799E-4</v>
      </c>
      <c r="L1533" s="261">
        <v>2.0000005732018801E-3</v>
      </c>
      <c r="M1533" s="261">
        <v>2.0000005732018801E-3</v>
      </c>
      <c r="N1533" s="261">
        <v>1.5750004513964799E-2</v>
      </c>
      <c r="O1533" s="261">
        <v>1.5750004513964799E-2</v>
      </c>
      <c r="P1533" s="261">
        <v>1.02589794903701E-3</v>
      </c>
    </row>
    <row r="1534" spans="1:16" x14ac:dyDescent="0.25">
      <c r="A1534" s="259">
        <v>2048</v>
      </c>
      <c r="B1534" s="259">
        <v>2032</v>
      </c>
      <c r="C1534" s="260" t="str">
        <f t="shared" si="23"/>
        <v>2048_2032</v>
      </c>
      <c r="D1534" s="261">
        <v>2.6227187313168504E-2</v>
      </c>
      <c r="E1534" s="261">
        <v>3.2355602695310445E-2</v>
      </c>
      <c r="F1534" s="261">
        <v>7.4847009290104696E-3</v>
      </c>
      <c r="G1534" s="261">
        <v>2.8234768000032001E-3</v>
      </c>
      <c r="H1534" s="261">
        <v>1.1842629856019899E-2</v>
      </c>
      <c r="I1534" s="261">
        <v>2.5849793582916801E-2</v>
      </c>
      <c r="J1534" s="261">
        <v>9.6504147295170995E-4</v>
      </c>
      <c r="K1534" s="261">
        <v>4.8222716739412602E-4</v>
      </c>
      <c r="L1534" s="261">
        <v>2.0000005732018801E-3</v>
      </c>
      <c r="M1534" s="261">
        <v>2.0000005732018801E-3</v>
      </c>
      <c r="N1534" s="261">
        <v>1.5750004513964799E-2</v>
      </c>
      <c r="O1534" s="261">
        <v>1.5750004513964799E-2</v>
      </c>
      <c r="P1534" s="261">
        <v>1.0086763660504699E-3</v>
      </c>
    </row>
    <row r="1535" spans="1:16" x14ac:dyDescent="0.25">
      <c r="A1535" s="259">
        <v>2048</v>
      </c>
      <c r="B1535" s="259">
        <v>2033</v>
      </c>
      <c r="C1535" s="260" t="str">
        <f t="shared" si="23"/>
        <v>2048_2033</v>
      </c>
      <c r="D1535" s="261">
        <v>2.6224879185335174E-2</v>
      </c>
      <c r="E1535" s="261">
        <v>3.2326516974593766E-2</v>
      </c>
      <c r="F1535" s="261">
        <v>7.3172399542999998E-3</v>
      </c>
      <c r="G1535" s="261">
        <v>2.7968231077953E-3</v>
      </c>
      <c r="H1535" s="261">
        <v>1.16224534553971E-2</v>
      </c>
      <c r="I1535" s="261">
        <v>2.5070523819279201E-2</v>
      </c>
      <c r="J1535" s="261">
        <v>9.4676725369355395E-4</v>
      </c>
      <c r="K1535" s="261">
        <v>4.8201109477321902E-4</v>
      </c>
      <c r="L1535" s="261">
        <v>2.0000005732018801E-3</v>
      </c>
      <c r="M1535" s="261">
        <v>2.0000005732018801E-3</v>
      </c>
      <c r="N1535" s="261">
        <v>1.5750004513964799E-2</v>
      </c>
      <c r="O1535" s="261">
        <v>1.5750004513964799E-2</v>
      </c>
      <c r="P1535" s="261">
        <v>9.8957586768811008E-4</v>
      </c>
    </row>
    <row r="1536" spans="1:16" x14ac:dyDescent="0.25">
      <c r="A1536" s="259">
        <v>2048</v>
      </c>
      <c r="B1536" s="259">
        <v>2034</v>
      </c>
      <c r="C1536" s="260" t="str">
        <f t="shared" si="23"/>
        <v>2048_2034</v>
      </c>
      <c r="D1536" s="261">
        <v>2.6223384709303289E-2</v>
      </c>
      <c r="E1536" s="261">
        <v>3.2297828955813054E-2</v>
      </c>
      <c r="F1536" s="261">
        <v>7.1354640098740298E-3</v>
      </c>
      <c r="G1536" s="261">
        <v>2.7676328031285302E-3</v>
      </c>
      <c r="H1536" s="261">
        <v>1.13816399994457E-2</v>
      </c>
      <c r="I1536" s="261">
        <v>2.4240943109503699E-2</v>
      </c>
      <c r="J1536" s="261">
        <v>9.26699593541676E-4</v>
      </c>
      <c r="K1536" s="261">
        <v>4.81854712230016E-4</v>
      </c>
      <c r="L1536" s="261">
        <v>2.0000005732018801E-3</v>
      </c>
      <c r="M1536" s="261">
        <v>2.0000005732018801E-3</v>
      </c>
      <c r="N1536" s="261">
        <v>1.5750004513964799E-2</v>
      </c>
      <c r="O1536" s="261">
        <v>1.5750004513964799E-2</v>
      </c>
      <c r="P1536" s="261">
        <v>9.6860083699308705E-4</v>
      </c>
    </row>
    <row r="1537" spans="1:16" x14ac:dyDescent="0.25">
      <c r="A1537" s="259">
        <v>2048</v>
      </c>
      <c r="B1537" s="259">
        <v>2035</v>
      </c>
      <c r="C1537" s="260" t="str">
        <f t="shared" si="23"/>
        <v>2048_2035</v>
      </c>
      <c r="D1537" s="261">
        <v>2.6222569890993152E-2</v>
      </c>
      <c r="E1537" s="261">
        <v>3.2269565726277948E-2</v>
      </c>
      <c r="F1537" s="261">
        <v>6.9378532520047199E-3</v>
      </c>
      <c r="G1537" s="261">
        <v>2.7356686921736501E-3</v>
      </c>
      <c r="H1537" s="261">
        <v>1.1119089604852601E-2</v>
      </c>
      <c r="I1537" s="261">
        <v>2.33686648977183E-2</v>
      </c>
      <c r="J1537" s="261">
        <v>9.0478295118296998E-4</v>
      </c>
      <c r="K1537" s="261">
        <v>4.8172378153166299E-4</v>
      </c>
      <c r="L1537" s="261">
        <v>2.0000005732018801E-3</v>
      </c>
      <c r="M1537" s="261">
        <v>2.0000005732018801E-3</v>
      </c>
      <c r="N1537" s="261">
        <v>1.5750004513964799E-2</v>
      </c>
      <c r="O1537" s="261">
        <v>1.5750004513964799E-2</v>
      </c>
      <c r="P1537" s="261">
        <v>9.4569322132057997E-4</v>
      </c>
    </row>
    <row r="1538" spans="1:16" x14ac:dyDescent="0.25">
      <c r="A1538" s="259">
        <v>2048</v>
      </c>
      <c r="B1538" s="259">
        <v>2036</v>
      </c>
      <c r="C1538" s="260" t="str">
        <f t="shared" si="23"/>
        <v>2048_2036</v>
      </c>
      <c r="D1538" s="261">
        <v>2.622163021979949E-2</v>
      </c>
      <c r="E1538" s="261">
        <v>3.2241281441079621E-2</v>
      </c>
      <c r="F1538" s="261">
        <v>6.7238630895196704E-3</v>
      </c>
      <c r="G1538" s="261">
        <v>2.7007014479892202E-3</v>
      </c>
      <c r="H1538" s="261">
        <v>1.08342070007894E-2</v>
      </c>
      <c r="I1538" s="261">
        <v>2.2461856474398901E-2</v>
      </c>
      <c r="J1538" s="261">
        <v>8.8098031661586901E-4</v>
      </c>
      <c r="K1538" s="261">
        <v>4.8158936532614199E-4</v>
      </c>
      <c r="L1538" s="261">
        <v>2.0000005732018801E-3</v>
      </c>
      <c r="M1538" s="261">
        <v>2.0000005732018801E-3</v>
      </c>
      <c r="N1538" s="261">
        <v>1.5750004513964799E-2</v>
      </c>
      <c r="O1538" s="261">
        <v>1.5750004513964799E-2</v>
      </c>
      <c r="P1538" s="261">
        <v>9.2081433724098302E-4</v>
      </c>
    </row>
    <row r="1539" spans="1:16" x14ac:dyDescent="0.25">
      <c r="A1539" s="259">
        <v>2048</v>
      </c>
      <c r="B1539" s="259">
        <v>2037</v>
      </c>
      <c r="C1539" s="260" t="str">
        <f t="shared" si="23"/>
        <v>2048_2037</v>
      </c>
      <c r="D1539" s="261">
        <v>2.622138302916387E-2</v>
      </c>
      <c r="E1539" s="261">
        <v>3.2213674096799497E-2</v>
      </c>
      <c r="F1539" s="261">
        <v>6.4946498148973101E-3</v>
      </c>
      <c r="G1539" s="261">
        <v>2.6629274397076399E-3</v>
      </c>
      <c r="H1539" s="261">
        <v>1.0528002437547101E-2</v>
      </c>
      <c r="I1539" s="261">
        <v>2.1528046159034302E-2</v>
      </c>
      <c r="J1539" s="261">
        <v>8.5535280136125901E-4</v>
      </c>
      <c r="K1539" s="261">
        <v>4.8149547569911998E-4</v>
      </c>
      <c r="L1539" s="261">
        <v>2.0000005732018801E-3</v>
      </c>
      <c r="M1539" s="261">
        <v>2.0000005732018801E-3</v>
      </c>
      <c r="N1539" s="261">
        <v>1.5750004513964799E-2</v>
      </c>
      <c r="O1539" s="261">
        <v>1.5750004513964799E-2</v>
      </c>
      <c r="P1539" s="261">
        <v>8.9402805946697296E-4</v>
      </c>
    </row>
    <row r="1540" spans="1:16" x14ac:dyDescent="0.25">
      <c r="A1540" s="259">
        <v>2048</v>
      </c>
      <c r="B1540" s="259">
        <v>2038</v>
      </c>
      <c r="C1540" s="260" t="str">
        <f t="shared" si="23"/>
        <v>2048_2038</v>
      </c>
      <c r="D1540" s="261">
        <v>2.6221172719748949E-2</v>
      </c>
      <c r="E1540" s="261">
        <v>3.2186675284600341E-2</v>
      </c>
      <c r="F1540" s="261">
        <v>6.2497524608395496E-3</v>
      </c>
      <c r="G1540" s="261">
        <v>2.62216137273517E-3</v>
      </c>
      <c r="H1540" s="261">
        <v>1.01999041398391E-2</v>
      </c>
      <c r="I1540" s="261">
        <v>2.0575601177556701E-2</v>
      </c>
      <c r="J1540" s="261">
        <v>8.2785611109854201E-4</v>
      </c>
      <c r="K1540" s="261">
        <v>4.8141547285245398E-4</v>
      </c>
      <c r="L1540" s="261">
        <v>2.0000005732018801E-3</v>
      </c>
      <c r="M1540" s="261">
        <v>2.0000005732018801E-3</v>
      </c>
      <c r="N1540" s="261">
        <v>1.5750004513964799E-2</v>
      </c>
      <c r="O1540" s="261">
        <v>1.5750004513964799E-2</v>
      </c>
      <c r="P1540" s="261">
        <v>8.65288090885332E-4</v>
      </c>
    </row>
    <row r="1541" spans="1:16" x14ac:dyDescent="0.25">
      <c r="A1541" s="259">
        <v>2048</v>
      </c>
      <c r="B1541" s="259">
        <v>2039</v>
      </c>
      <c r="C1541" s="260" t="str">
        <f t="shared" si="23"/>
        <v>2048_2039</v>
      </c>
      <c r="D1541" s="261">
        <v>2.6223652937047631E-2</v>
      </c>
      <c r="E1541" s="261">
        <v>3.2161694724847582E-2</v>
      </c>
      <c r="F1541" s="261">
        <v>5.9911771214679098E-3</v>
      </c>
      <c r="G1541" s="261">
        <v>2.5787302470715498E-3</v>
      </c>
      <c r="H1541" s="261">
        <v>9.8519132896491002E-3</v>
      </c>
      <c r="I1541" s="261">
        <v>1.9612284956992802E-2</v>
      </c>
      <c r="J1541" s="261">
        <v>7.98609705180221E-4</v>
      </c>
      <c r="K1541" s="261">
        <v>4.8145725102250901E-4</v>
      </c>
      <c r="L1541" s="261">
        <v>2.0000005732018801E-3</v>
      </c>
      <c r="M1541" s="261">
        <v>2.0000005732018801E-3</v>
      </c>
      <c r="N1541" s="261">
        <v>1.5750004513964799E-2</v>
      </c>
      <c r="O1541" s="261">
        <v>1.5750004513964799E-2</v>
      </c>
      <c r="P1541" s="261">
        <v>8.3471929227038903E-4</v>
      </c>
    </row>
    <row r="1542" spans="1:16" x14ac:dyDescent="0.25">
      <c r="A1542" s="259">
        <v>2048</v>
      </c>
      <c r="B1542" s="259">
        <v>2040</v>
      </c>
      <c r="C1542" s="260" t="str">
        <f t="shared" si="23"/>
        <v>2048_2040</v>
      </c>
      <c r="D1542" s="261">
        <v>2.6221888371892661E-2</v>
      </c>
      <c r="E1542" s="261">
        <v>3.2134692147411194E-2</v>
      </c>
      <c r="F1542" s="261">
        <v>5.71255768308213E-3</v>
      </c>
      <c r="G1542" s="261">
        <v>2.5313175861300299E-3</v>
      </c>
      <c r="H1542" s="261">
        <v>9.4785286014817793E-3</v>
      </c>
      <c r="I1542" s="261">
        <v>1.8644352016579099E-2</v>
      </c>
      <c r="J1542" s="261">
        <v>7.6732016653857096E-4</v>
      </c>
      <c r="K1542" s="261">
        <v>4.8133069871704503E-4</v>
      </c>
      <c r="L1542" s="261">
        <v>2.0000005732018801E-3</v>
      </c>
      <c r="M1542" s="261">
        <v>2.0000005732018801E-3</v>
      </c>
      <c r="N1542" s="261">
        <v>1.5750004513964799E-2</v>
      </c>
      <c r="O1542" s="261">
        <v>1.5750004513964799E-2</v>
      </c>
      <c r="P1542" s="261">
        <v>8.0201497953663495E-4</v>
      </c>
    </row>
    <row r="1543" spans="1:16" x14ac:dyDescent="0.25">
      <c r="A1543" s="259">
        <v>2048</v>
      </c>
      <c r="B1543" s="259">
        <v>2041</v>
      </c>
      <c r="C1543" s="260" t="str">
        <f t="shared" si="23"/>
        <v>2048_2041</v>
      </c>
      <c r="D1543" s="261">
        <v>2.6222548175890793E-2</v>
      </c>
      <c r="E1543" s="261">
        <v>3.211692643750505E-2</v>
      </c>
      <c r="F1543" s="261">
        <v>5.4194670827251304E-3</v>
      </c>
      <c r="G1543" s="261">
        <v>2.4816824611402799E-3</v>
      </c>
      <c r="H1543" s="261">
        <v>9.0845793196916401E-3</v>
      </c>
      <c r="I1543" s="261">
        <v>1.7683974815930401E-2</v>
      </c>
      <c r="J1543" s="261">
        <v>7.3424519850821303E-4</v>
      </c>
      <c r="K1543" s="261">
        <v>4.8130129568246598E-4</v>
      </c>
      <c r="L1543" s="261">
        <v>2.0000005732018801E-3</v>
      </c>
      <c r="M1543" s="261">
        <v>2.0000005732018801E-3</v>
      </c>
      <c r="N1543" s="261">
        <v>1.5750004513964799E-2</v>
      </c>
      <c r="O1543" s="261">
        <v>1.5750004513964799E-2</v>
      </c>
      <c r="P1543" s="261">
        <v>7.67444508219941E-4</v>
      </c>
    </row>
    <row r="1544" spans="1:16" x14ac:dyDescent="0.25">
      <c r="A1544" s="259">
        <v>2048</v>
      </c>
      <c r="B1544" s="259">
        <v>2042</v>
      </c>
      <c r="C1544" s="260" t="str">
        <f t="shared" si="23"/>
        <v>2048_2042</v>
      </c>
      <c r="D1544" s="261">
        <v>2.6224683760513328E-2</v>
      </c>
      <c r="E1544" s="261">
        <v>3.2101025152616411E-2</v>
      </c>
      <c r="F1544" s="261">
        <v>5.1121956796914099E-3</v>
      </c>
      <c r="G1544" s="261">
        <v>2.4290231620337499E-3</v>
      </c>
      <c r="H1544" s="261">
        <v>8.6702851849596897E-3</v>
      </c>
      <c r="I1544" s="261">
        <v>1.6732674331914402E-2</v>
      </c>
      <c r="J1544" s="261">
        <v>6.9939248444669496E-4</v>
      </c>
      <c r="K1544" s="261">
        <v>4.8137045985027901E-4</v>
      </c>
      <c r="L1544" s="261">
        <v>2.0000005732018801E-3</v>
      </c>
      <c r="M1544" s="261">
        <v>2.0000005732018801E-3</v>
      </c>
      <c r="N1544" s="261">
        <v>1.5750004513964799E-2</v>
      </c>
      <c r="O1544" s="261">
        <v>1.5750004513964799E-2</v>
      </c>
      <c r="P1544" s="261">
        <v>7.3101590908518897E-4</v>
      </c>
    </row>
    <row r="1545" spans="1:16" x14ac:dyDescent="0.25">
      <c r="A1545" s="259">
        <v>2048</v>
      </c>
      <c r="B1545" s="259">
        <v>2043</v>
      </c>
      <c r="C1545" s="260" t="str">
        <f t="shared" si="23"/>
        <v>2048_2043</v>
      </c>
      <c r="D1545" s="261">
        <v>2.6229410010353331E-2</v>
      </c>
      <c r="E1545" s="261">
        <v>3.2087316807010033E-2</v>
      </c>
      <c r="F1545" s="261">
        <v>4.79037922496148E-3</v>
      </c>
      <c r="G1545" s="261">
        <v>2.37321756709064E-3</v>
      </c>
      <c r="H1545" s="261">
        <v>8.2354409538823291E-3</v>
      </c>
      <c r="I1545" s="261">
        <v>1.5796252903033201E-2</v>
      </c>
      <c r="J1545" s="261">
        <v>6.6275348107573402E-4</v>
      </c>
      <c r="K1545" s="261">
        <v>4.8155986886252799E-4</v>
      </c>
      <c r="L1545" s="261">
        <v>2.0000005732018801E-3</v>
      </c>
      <c r="M1545" s="261">
        <v>2.0000005732018801E-3</v>
      </c>
      <c r="N1545" s="261">
        <v>1.5750004513964799E-2</v>
      </c>
      <c r="O1545" s="261">
        <v>1.5750004513964799E-2</v>
      </c>
      <c r="P1545" s="261">
        <v>6.9272025256496305E-4</v>
      </c>
    </row>
    <row r="1546" spans="1:16" x14ac:dyDescent="0.25">
      <c r="A1546" s="259">
        <v>2048</v>
      </c>
      <c r="B1546" s="259">
        <v>2044</v>
      </c>
      <c r="C1546" s="260" t="str">
        <f t="shared" si="23"/>
        <v>2048_2044</v>
      </c>
      <c r="D1546" s="261">
        <v>2.6234854816540913E-2</v>
      </c>
      <c r="E1546" s="261">
        <v>3.2075124027697008E-2</v>
      </c>
      <c r="F1546" s="261">
        <v>4.4526900216368204E-3</v>
      </c>
      <c r="G1546" s="261">
        <v>2.3139087293266398E-3</v>
      </c>
      <c r="H1546" s="261">
        <v>7.7786939238730602E-3</v>
      </c>
      <c r="I1546" s="261">
        <v>1.48799222000848E-2</v>
      </c>
      <c r="J1546" s="261">
        <v>6.2424542836164102E-4</v>
      </c>
      <c r="K1546" s="261">
        <v>4.8179885656724598E-4</v>
      </c>
      <c r="L1546" s="261">
        <v>2.0000005732018801E-3</v>
      </c>
      <c r="M1546" s="261">
        <v>2.0000005732018801E-3</v>
      </c>
      <c r="N1546" s="261">
        <v>1.5750004513964799E-2</v>
      </c>
      <c r="O1546" s="261">
        <v>1.5750004513964799E-2</v>
      </c>
      <c r="P1546" s="261">
        <v>6.5247103658409205E-4</v>
      </c>
    </row>
    <row r="1547" spans="1:16" x14ac:dyDescent="0.25">
      <c r="A1547" s="259">
        <v>2048</v>
      </c>
      <c r="B1547" s="259">
        <v>2045</v>
      </c>
      <c r="C1547" s="260" t="str">
        <f t="shared" si="23"/>
        <v>2048_2045</v>
      </c>
      <c r="D1547" s="261">
        <v>2.6245487035161993E-2</v>
      </c>
      <c r="E1547" s="261">
        <v>3.2067777056026849E-2</v>
      </c>
      <c r="F1547" s="261">
        <v>4.10276878017887E-3</v>
      </c>
      <c r="G1547" s="261">
        <v>2.2519748122631199E-3</v>
      </c>
      <c r="H1547" s="261">
        <v>7.3035858125942701E-3</v>
      </c>
      <c r="I1547" s="261">
        <v>1.3988308229050001E-2</v>
      </c>
      <c r="J1547" s="261">
        <v>5.8406090696189097E-4</v>
      </c>
      <c r="K1547" s="261">
        <v>4.8232527410205E-4</v>
      </c>
      <c r="L1547" s="261">
        <v>2.0000005732018801E-3</v>
      </c>
      <c r="M1547" s="261">
        <v>2.0000005732018801E-3</v>
      </c>
      <c r="N1547" s="261">
        <v>1.5750004513964799E-2</v>
      </c>
      <c r="O1547" s="261">
        <v>1.5750004513964799E-2</v>
      </c>
      <c r="P1547" s="261">
        <v>6.1046954944281805E-4</v>
      </c>
    </row>
    <row r="1548" spans="1:16" x14ac:dyDescent="0.25">
      <c r="A1548" s="259">
        <v>2048</v>
      </c>
      <c r="B1548" s="259">
        <v>2046</v>
      </c>
      <c r="C1548" s="260" t="str">
        <f t="shared" si="23"/>
        <v>2048_2046</v>
      </c>
      <c r="D1548" s="261">
        <v>2.6264902977347952E-2</v>
      </c>
      <c r="E1548" s="261">
        <v>3.2067500424489893E-2</v>
      </c>
      <c r="F1548" s="261">
        <v>3.7412824995331699E-3</v>
      </c>
      <c r="G1548" s="261">
        <v>2.18774150757425E-3</v>
      </c>
      <c r="H1548" s="261">
        <v>6.8110925541246597E-3</v>
      </c>
      <c r="I1548" s="261">
        <v>1.31255863577151E-2</v>
      </c>
      <c r="J1548" s="261">
        <v>5.4224802177157397E-4</v>
      </c>
      <c r="K1548" s="261">
        <v>4.83291015616935E-4</v>
      </c>
      <c r="L1548" s="261">
        <v>2.0000005732018801E-3</v>
      </c>
      <c r="M1548" s="261">
        <v>2.0000005732018801E-3</v>
      </c>
      <c r="N1548" s="261">
        <v>1.5750004513964799E-2</v>
      </c>
      <c r="O1548" s="261">
        <v>1.5750004513964799E-2</v>
      </c>
      <c r="P1548" s="261">
        <v>5.6676607112612497E-4</v>
      </c>
    </row>
    <row r="1549" spans="1:16" x14ac:dyDescent="0.25">
      <c r="A1549" s="259">
        <v>2048</v>
      </c>
      <c r="B1549" s="259">
        <v>2047</v>
      </c>
      <c r="C1549" s="260" t="str">
        <f t="shared" si="23"/>
        <v>2048_2047</v>
      </c>
      <c r="D1549" s="261">
        <v>2.6280386354999508E-2</v>
      </c>
      <c r="E1549" s="261">
        <v>3.2064209824705418E-2</v>
      </c>
      <c r="F1549" s="261">
        <v>3.3569824303391598E-3</v>
      </c>
      <c r="G1549" s="261">
        <v>2.11811257398254E-3</v>
      </c>
      <c r="H1549" s="261">
        <v>6.2912566773372803E-3</v>
      </c>
      <c r="I1549" s="261">
        <v>1.2295026809699299E-2</v>
      </c>
      <c r="J1549" s="261">
        <v>4.9828965102280301E-4</v>
      </c>
      <c r="K1549" s="261">
        <v>4.8404806781521302E-4</v>
      </c>
      <c r="L1549" s="261">
        <v>2.0000005732018801E-3</v>
      </c>
      <c r="M1549" s="261">
        <v>2.0000005732018801E-3</v>
      </c>
      <c r="N1549" s="261">
        <v>1.5750004513964799E-2</v>
      </c>
      <c r="O1549" s="261">
        <v>1.5750004513964799E-2</v>
      </c>
      <c r="P1549" s="261">
        <v>5.2082009791447597E-4</v>
      </c>
    </row>
    <row r="1550" spans="1:16" x14ac:dyDescent="0.25">
      <c r="A1550" s="259">
        <v>2048</v>
      </c>
      <c r="B1550" s="259">
        <v>2048</v>
      </c>
      <c r="C1550" s="260" t="str">
        <f t="shared" si="23"/>
        <v>2048_2048</v>
      </c>
      <c r="D1550" s="261">
        <v>2.6330329066534139E-2</v>
      </c>
      <c r="E1550" s="261">
        <v>3.2082216259798166E-2</v>
      </c>
      <c r="F1550" s="261">
        <v>2.9708812427110898E-3</v>
      </c>
      <c r="G1550" s="261">
        <v>2.0495467035314299E-3</v>
      </c>
      <c r="H1550" s="261">
        <v>5.7651556992850302E-3</v>
      </c>
      <c r="I1550" s="261">
        <v>1.14998991731502E-2</v>
      </c>
      <c r="J1550" s="261">
        <v>4.5330279733326201E-4</v>
      </c>
      <c r="K1550" s="261">
        <v>4.8638656482641801E-4</v>
      </c>
      <c r="L1550" s="261">
        <v>2.0000005732018801E-3</v>
      </c>
      <c r="M1550" s="261">
        <v>2.0000005732018801E-3</v>
      </c>
      <c r="N1550" s="261">
        <v>1.5750004513964799E-2</v>
      </c>
      <c r="O1550" s="261">
        <v>1.5750004513964799E-2</v>
      </c>
      <c r="P1550" s="261">
        <v>4.7379913832729998E-4</v>
      </c>
    </row>
    <row r="1551" spans="1:16" x14ac:dyDescent="0.25">
      <c r="A1551" s="259">
        <v>2049</v>
      </c>
      <c r="B1551" s="259">
        <v>2005</v>
      </c>
      <c r="C1551" s="260" t="str">
        <f t="shared" si="23"/>
        <v>2049_2005</v>
      </c>
      <c r="D1551" s="261">
        <v>5.2192152085822188E-2</v>
      </c>
      <c r="E1551" s="261">
        <v>6.6064122901485112E-2</v>
      </c>
      <c r="F1551" s="261">
        <v>8.8854369018391999E-2</v>
      </c>
      <c r="G1551" s="261">
        <v>1.5985932586699E-2</v>
      </c>
      <c r="H1551" s="261">
        <v>1.70740920186245</v>
      </c>
      <c r="I1551" s="261">
        <v>7.8133495296856301E-2</v>
      </c>
      <c r="J1551" s="261">
        <v>5.2045918969294197E-2</v>
      </c>
      <c r="K1551" s="261">
        <v>2.0344122291407799E-4</v>
      </c>
      <c r="L1551" s="261">
        <v>2.0000005732018801E-3</v>
      </c>
      <c r="M1551" s="261">
        <v>2.0000005732018801E-3</v>
      </c>
      <c r="N1551" s="261">
        <v>1.5750004513964799E-2</v>
      </c>
      <c r="O1551" s="261">
        <v>1.5750004513964799E-2</v>
      </c>
      <c r="P1551" s="261">
        <v>5.4399204474740802E-2</v>
      </c>
    </row>
    <row r="1552" spans="1:16" x14ac:dyDescent="0.25">
      <c r="A1552" s="259">
        <v>2049</v>
      </c>
      <c r="B1552" s="259">
        <v>2006</v>
      </c>
      <c r="C1552" s="260" t="str">
        <f t="shared" si="23"/>
        <v>2049_2006</v>
      </c>
      <c r="D1552" s="261">
        <v>5.1069791576779787E-2</v>
      </c>
      <c r="E1552" s="261">
        <v>6.36237151917666E-2</v>
      </c>
      <c r="F1552" s="261">
        <v>8.8515422553768805E-2</v>
      </c>
      <c r="G1552" s="261">
        <v>3.72124385399896E-3</v>
      </c>
      <c r="H1552" s="261">
        <v>1.7103872917160901</v>
      </c>
      <c r="I1552" s="261">
        <v>1.6651287828129999E-2</v>
      </c>
      <c r="J1552" s="261">
        <v>5.1847383090557003E-2</v>
      </c>
      <c r="K1552" s="261">
        <v>2.0410392429164601E-4</v>
      </c>
      <c r="L1552" s="261">
        <v>2.0000005732018801E-3</v>
      </c>
      <c r="M1552" s="261">
        <v>2.0000005732018801E-3</v>
      </c>
      <c r="N1552" s="261">
        <v>1.5750004513964799E-2</v>
      </c>
      <c r="O1552" s="261">
        <v>1.5750004513964799E-2</v>
      </c>
      <c r="P1552" s="261">
        <v>5.4191691684556897E-2</v>
      </c>
    </row>
    <row r="1553" spans="1:16" x14ac:dyDescent="0.25">
      <c r="A1553" s="259">
        <v>2049</v>
      </c>
      <c r="B1553" s="259">
        <v>2007</v>
      </c>
      <c r="C1553" s="260" t="str">
        <f t="shared" si="23"/>
        <v>2049_2007</v>
      </c>
      <c r="D1553" s="261">
        <v>5.0412571216237885E-2</v>
      </c>
      <c r="E1553" s="261">
        <v>6.3732417756301576E-2</v>
      </c>
      <c r="F1553" s="261">
        <v>1.8515844354633999E-2</v>
      </c>
      <c r="G1553" s="261">
        <v>7.7388089249430204E-3</v>
      </c>
      <c r="H1553" s="261">
        <v>3.6251300191253298E-2</v>
      </c>
      <c r="I1553" s="261">
        <v>3.3033235473146398E-2</v>
      </c>
      <c r="J1553" s="261">
        <v>6.1516467554891098E-3</v>
      </c>
      <c r="K1553" s="261">
        <v>2.03307412833846E-4</v>
      </c>
      <c r="L1553" s="261">
        <v>2.0000005732018801E-3</v>
      </c>
      <c r="M1553" s="261">
        <v>2.0000005732018801E-3</v>
      </c>
      <c r="N1553" s="261">
        <v>1.5750004513964799E-2</v>
      </c>
      <c r="O1553" s="261">
        <v>1.5750004513964799E-2</v>
      </c>
      <c r="P1553" s="261">
        <v>6.4297969242441402E-3</v>
      </c>
    </row>
    <row r="1554" spans="1:16" x14ac:dyDescent="0.25">
      <c r="A1554" s="259">
        <v>2049</v>
      </c>
      <c r="B1554" s="259">
        <v>2008</v>
      </c>
      <c r="C1554" s="260" t="str">
        <f t="shared" si="23"/>
        <v>2049_2008</v>
      </c>
      <c r="D1554" s="261">
        <v>4.890481047912177E-2</v>
      </c>
      <c r="E1554" s="261">
        <v>6.1878054704475334E-2</v>
      </c>
      <c r="F1554" s="261">
        <v>1.8676494408705301E-2</v>
      </c>
      <c r="G1554" s="261">
        <v>7.8813165104237894E-3</v>
      </c>
      <c r="H1554" s="261">
        <v>3.6380657891212899E-2</v>
      </c>
      <c r="I1554" s="261">
        <v>3.25361410023743E-2</v>
      </c>
      <c r="J1554" s="261">
        <v>6.1644125005518103E-3</v>
      </c>
      <c r="K1554" s="261">
        <v>2.31796226280078E-4</v>
      </c>
      <c r="L1554" s="261">
        <v>2.0000005732018801E-3</v>
      </c>
      <c r="M1554" s="261">
        <v>2.0000005732018801E-3</v>
      </c>
      <c r="N1554" s="261">
        <v>1.5750004513964799E-2</v>
      </c>
      <c r="O1554" s="261">
        <v>1.5750004513964799E-2</v>
      </c>
      <c r="P1554" s="261">
        <v>6.4431398796514199E-3</v>
      </c>
    </row>
    <row r="1555" spans="1:16" x14ac:dyDescent="0.25">
      <c r="A1555" s="259">
        <v>2049</v>
      </c>
      <c r="B1555" s="259">
        <v>2009</v>
      </c>
      <c r="C1555" s="260" t="str">
        <f t="shared" si="23"/>
        <v>2049_2009</v>
      </c>
      <c r="D1555" s="261">
        <v>4.6497817561226895E-2</v>
      </c>
      <c r="E1555" s="261">
        <v>5.8377742244391337E-2</v>
      </c>
      <c r="F1555" s="261">
        <v>1.94301767275104E-2</v>
      </c>
      <c r="G1555" s="261">
        <v>8.1663352402232894E-3</v>
      </c>
      <c r="H1555" s="261">
        <v>3.6597002098682503E-2</v>
      </c>
      <c r="I1555" s="261">
        <v>3.1877680615494397E-2</v>
      </c>
      <c r="J1555" s="261">
        <v>6.25088093266442E-3</v>
      </c>
      <c r="K1555" s="261">
        <v>2.5984810490073997E-4</v>
      </c>
      <c r="L1555" s="261">
        <v>2.0000005732018801E-3</v>
      </c>
      <c r="M1555" s="261">
        <v>2.0000005732018801E-3</v>
      </c>
      <c r="N1555" s="261">
        <v>1.5750004513964799E-2</v>
      </c>
      <c r="O1555" s="261">
        <v>1.5750004513964799E-2</v>
      </c>
      <c r="P1555" s="261">
        <v>6.5335180305661697E-3</v>
      </c>
    </row>
    <row r="1556" spans="1:16" x14ac:dyDescent="0.25">
      <c r="A1556" s="259">
        <v>2049</v>
      </c>
      <c r="B1556" s="259">
        <v>2010</v>
      </c>
      <c r="C1556" s="260" t="str">
        <f t="shared" si="23"/>
        <v>2049_2010</v>
      </c>
      <c r="D1556" s="261">
        <v>4.6020443971485851E-2</v>
      </c>
      <c r="E1556" s="261">
        <v>5.7724375857746736E-2</v>
      </c>
      <c r="F1556" s="261">
        <v>1.93550120545339E-2</v>
      </c>
      <c r="G1556" s="261">
        <v>7.29915929414567E-3</v>
      </c>
      <c r="H1556" s="261">
        <v>3.6566741448639598E-2</v>
      </c>
      <c r="I1556" s="261">
        <v>3.1786300167788502E-2</v>
      </c>
      <c r="J1556" s="261">
        <v>6.2538156751293398E-3</v>
      </c>
      <c r="K1556" s="261">
        <v>3.1520240425463199E-4</v>
      </c>
      <c r="L1556" s="261">
        <v>2.0000005732018801E-3</v>
      </c>
      <c r="M1556" s="261">
        <v>2.0000005732018801E-3</v>
      </c>
      <c r="N1556" s="261">
        <v>1.5750004513964799E-2</v>
      </c>
      <c r="O1556" s="261">
        <v>1.5750004513964799E-2</v>
      </c>
      <c r="P1556" s="261">
        <v>6.53658546906263E-3</v>
      </c>
    </row>
    <row r="1557" spans="1:16" x14ac:dyDescent="0.25">
      <c r="A1557" s="259">
        <v>2049</v>
      </c>
      <c r="B1557" s="259">
        <v>2011</v>
      </c>
      <c r="C1557" s="260" t="str">
        <f t="shared" si="23"/>
        <v>2049_2011</v>
      </c>
      <c r="D1557" s="261">
        <v>4.4396795460749532E-2</v>
      </c>
      <c r="E1557" s="261">
        <v>5.5851791359578365E-2</v>
      </c>
      <c r="F1557" s="261">
        <v>1.8824682130136799E-2</v>
      </c>
      <c r="G1557" s="261">
        <v>7.3996484994252997E-3</v>
      </c>
      <c r="H1557" s="261">
        <v>3.6066030055231797E-2</v>
      </c>
      <c r="I1557" s="261">
        <v>3.1797958896269699E-2</v>
      </c>
      <c r="J1557" s="261">
        <v>6.1991028566496199E-3</v>
      </c>
      <c r="K1557" s="261">
        <v>4.2748200969192898E-4</v>
      </c>
      <c r="L1557" s="261">
        <v>2.0000005732018801E-3</v>
      </c>
      <c r="M1557" s="261">
        <v>2.0000005732018801E-3</v>
      </c>
      <c r="N1557" s="261">
        <v>1.5750004513964799E-2</v>
      </c>
      <c r="O1557" s="261">
        <v>1.5750004513964799E-2</v>
      </c>
      <c r="P1557" s="261">
        <v>6.4793987797157901E-3</v>
      </c>
    </row>
    <row r="1558" spans="1:16" x14ac:dyDescent="0.25">
      <c r="A1558" s="259">
        <v>2049</v>
      </c>
      <c r="B1558" s="259">
        <v>2012</v>
      </c>
      <c r="C1558" s="260" t="str">
        <f t="shared" ref="C1558:C1621" si="24">CONCATENATE(A1558,"_",B1558)</f>
        <v>2049_2012</v>
      </c>
      <c r="D1558" s="261">
        <v>4.3126778134980712E-2</v>
      </c>
      <c r="E1558" s="261">
        <v>5.441807493156877E-2</v>
      </c>
      <c r="F1558" s="261">
        <v>1.8605202926979099E-2</v>
      </c>
      <c r="G1558" s="261">
        <v>6.9356921675752404E-3</v>
      </c>
      <c r="H1558" s="261">
        <v>3.5655936190468598E-2</v>
      </c>
      <c r="I1558" s="261">
        <v>3.2155353455599799E-2</v>
      </c>
      <c r="J1558" s="261">
        <v>6.1331036919250199E-3</v>
      </c>
      <c r="K1558" s="261">
        <v>6.2443841342857398E-4</v>
      </c>
      <c r="L1558" s="261">
        <v>2.0000005732018801E-3</v>
      </c>
      <c r="M1558" s="261">
        <v>2.0000005732018801E-3</v>
      </c>
      <c r="N1558" s="261">
        <v>1.5750004513964799E-2</v>
      </c>
      <c r="O1558" s="261">
        <v>1.5750004513964799E-2</v>
      </c>
      <c r="P1558" s="261">
        <v>6.4104154256293096E-3</v>
      </c>
    </row>
    <row r="1559" spans="1:16" x14ac:dyDescent="0.25">
      <c r="A1559" s="259">
        <v>2049</v>
      </c>
      <c r="B1559" s="259">
        <v>2013</v>
      </c>
      <c r="C1559" s="260" t="str">
        <f t="shared" si="24"/>
        <v>2049_2013</v>
      </c>
      <c r="D1559" s="261">
        <v>4.1981466919425302E-2</v>
      </c>
      <c r="E1559" s="261">
        <v>5.2597121806673502E-2</v>
      </c>
      <c r="F1559" s="261">
        <v>1.9105117809352201E-2</v>
      </c>
      <c r="G1559" s="261">
        <v>7.9297456542651093E-3</v>
      </c>
      <c r="H1559" s="261">
        <v>3.6365594626033997E-2</v>
      </c>
      <c r="I1559" s="261">
        <v>3.07424333182179E-2</v>
      </c>
      <c r="J1559" s="261">
        <v>6.2358991911979E-3</v>
      </c>
      <c r="K1559" s="261">
        <v>9.32916138070796E-4</v>
      </c>
      <c r="L1559" s="261">
        <v>2.0000005732018801E-3</v>
      </c>
      <c r="M1559" s="261">
        <v>2.0000005732018801E-3</v>
      </c>
      <c r="N1559" s="261">
        <v>1.5750004513964799E-2</v>
      </c>
      <c r="O1559" s="261">
        <v>1.5750004513964799E-2</v>
      </c>
      <c r="P1559" s="261">
        <v>6.51785888123104E-3</v>
      </c>
    </row>
    <row r="1560" spans="1:16" x14ac:dyDescent="0.25">
      <c r="A1560" s="259">
        <v>2049</v>
      </c>
      <c r="B1560" s="259">
        <v>2014</v>
      </c>
      <c r="C1560" s="260" t="str">
        <f t="shared" si="24"/>
        <v>2049_2014</v>
      </c>
      <c r="D1560" s="261">
        <v>4.1570001614317877E-2</v>
      </c>
      <c r="E1560" s="261">
        <v>5.2209689040028283E-2</v>
      </c>
      <c r="F1560" s="261">
        <v>1.8853606212772701E-2</v>
      </c>
      <c r="G1560" s="261">
        <v>8.0672075358738608E-3</v>
      </c>
      <c r="H1560" s="261">
        <v>3.6006520963708398E-2</v>
      </c>
      <c r="I1560" s="261">
        <v>3.0450342534889801E-2</v>
      </c>
      <c r="J1560" s="261">
        <v>6.1833671499085799E-3</v>
      </c>
      <c r="K1560" s="261">
        <v>1.3004573371211299E-3</v>
      </c>
      <c r="L1560" s="261">
        <v>2.0000005732018801E-3</v>
      </c>
      <c r="M1560" s="261">
        <v>2.0000005732018801E-3</v>
      </c>
      <c r="N1560" s="261">
        <v>1.5750004513964799E-2</v>
      </c>
      <c r="O1560" s="261">
        <v>1.5750004513964799E-2</v>
      </c>
      <c r="P1560" s="261">
        <v>6.4629515741420904E-3</v>
      </c>
    </row>
    <row r="1561" spans="1:16" x14ac:dyDescent="0.25">
      <c r="A1561" s="259">
        <v>2049</v>
      </c>
      <c r="B1561" s="259">
        <v>2015</v>
      </c>
      <c r="C1561" s="260" t="str">
        <f t="shared" si="24"/>
        <v>2049_2015</v>
      </c>
      <c r="D1561" s="261">
        <v>4.0398372229165015E-2</v>
      </c>
      <c r="E1561" s="261">
        <v>5.0950227075458682E-2</v>
      </c>
      <c r="F1561" s="261">
        <v>1.8462852650916201E-2</v>
      </c>
      <c r="G1561" s="261">
        <v>8.0745288633075306E-3</v>
      </c>
      <c r="H1561" s="261">
        <v>3.5547292098367399E-2</v>
      </c>
      <c r="I1561" s="261">
        <v>2.9716742107919001E-2</v>
      </c>
      <c r="J1561" s="261">
        <v>6.1240192390431703E-3</v>
      </c>
      <c r="K1561" s="261">
        <v>1.64210050166586E-3</v>
      </c>
      <c r="L1561" s="261">
        <v>2.0000005732018801E-3</v>
      </c>
      <c r="M1561" s="261">
        <v>2.0000005732018801E-3</v>
      </c>
      <c r="N1561" s="261">
        <v>1.5750004513964799E-2</v>
      </c>
      <c r="O1561" s="261">
        <v>1.5750004513964799E-2</v>
      </c>
      <c r="P1561" s="261">
        <v>6.4009202140997996E-3</v>
      </c>
    </row>
    <row r="1562" spans="1:16" x14ac:dyDescent="0.25">
      <c r="A1562" s="259">
        <v>2049</v>
      </c>
      <c r="B1562" s="259">
        <v>2016</v>
      </c>
      <c r="C1562" s="260" t="str">
        <f t="shared" si="24"/>
        <v>2049_2016</v>
      </c>
      <c r="D1562" s="261">
        <v>3.8801801559743311E-2</v>
      </c>
      <c r="E1562" s="261">
        <v>4.8917554649512376E-2</v>
      </c>
      <c r="F1562" s="261">
        <v>1.8512545696664599E-2</v>
      </c>
      <c r="G1562" s="261">
        <v>7.8749976213103503E-3</v>
      </c>
      <c r="H1562" s="261">
        <v>3.5603994061338899E-2</v>
      </c>
      <c r="I1562" s="261">
        <v>2.8832021427886101E-2</v>
      </c>
      <c r="J1562" s="261">
        <v>6.1316713559984599E-3</v>
      </c>
      <c r="K1562" s="261">
        <v>1.91011369913682E-3</v>
      </c>
      <c r="L1562" s="261">
        <v>2.0000005732018801E-3</v>
      </c>
      <c r="M1562" s="261">
        <v>2.0000005732018801E-3</v>
      </c>
      <c r="N1562" s="261">
        <v>1.5750004513964799E-2</v>
      </c>
      <c r="O1562" s="261">
        <v>1.5750004513964799E-2</v>
      </c>
      <c r="P1562" s="261">
        <v>6.4089183258280499E-3</v>
      </c>
    </row>
    <row r="1563" spans="1:16" x14ac:dyDescent="0.25">
      <c r="A1563" s="259">
        <v>2049</v>
      </c>
      <c r="B1563" s="259">
        <v>2017</v>
      </c>
      <c r="C1563" s="260" t="str">
        <f t="shared" si="24"/>
        <v>2049_2017</v>
      </c>
      <c r="D1563" s="261">
        <v>3.7643196183258017E-2</v>
      </c>
      <c r="E1563" s="261">
        <v>4.6897269725531668E-2</v>
      </c>
      <c r="F1563" s="261">
        <v>1.9641632167134999E-2</v>
      </c>
      <c r="G1563" s="261">
        <v>7.9453163103795892E-3</v>
      </c>
      <c r="H1563" s="261">
        <v>3.69175028547752E-2</v>
      </c>
      <c r="I1563" s="261">
        <v>2.8827881785102202E-2</v>
      </c>
      <c r="J1563" s="261">
        <v>6.3001858881472101E-3</v>
      </c>
      <c r="K1563" s="261">
        <v>2.0727280672146798E-3</v>
      </c>
      <c r="L1563" s="261">
        <v>2.0000005732018801E-3</v>
      </c>
      <c r="M1563" s="261">
        <v>2.0000005732018801E-3</v>
      </c>
      <c r="N1563" s="261">
        <v>1.5750004513964799E-2</v>
      </c>
      <c r="O1563" s="261">
        <v>1.5750004513964799E-2</v>
      </c>
      <c r="P1563" s="261">
        <v>6.5850523373484002E-3</v>
      </c>
    </row>
    <row r="1564" spans="1:16" x14ac:dyDescent="0.25">
      <c r="A1564" s="259">
        <v>2049</v>
      </c>
      <c r="B1564" s="259">
        <v>2018</v>
      </c>
      <c r="C1564" s="260" t="str">
        <f t="shared" si="24"/>
        <v>2049_2018</v>
      </c>
      <c r="D1564" s="261">
        <v>3.59885928190617E-2</v>
      </c>
      <c r="E1564" s="261">
        <v>4.4823785679276591E-2</v>
      </c>
      <c r="F1564" s="261">
        <v>1.9585075321482098E-2</v>
      </c>
      <c r="G1564" s="261">
        <v>7.6131798479113898E-3</v>
      </c>
      <c r="H1564" s="261">
        <v>3.6864503542831301E-2</v>
      </c>
      <c r="I1564" s="261">
        <v>2.7840772230207499E-2</v>
      </c>
      <c r="J1564" s="261">
        <v>6.2944567884563101E-3</v>
      </c>
      <c r="K1564" s="261">
        <v>2.15608532021818E-3</v>
      </c>
      <c r="L1564" s="261">
        <v>2.0000005732018801E-3</v>
      </c>
      <c r="M1564" s="261">
        <v>2.0000005732018801E-3</v>
      </c>
      <c r="N1564" s="261">
        <v>1.5750004513964799E-2</v>
      </c>
      <c r="O1564" s="261">
        <v>1.5750004513964799E-2</v>
      </c>
      <c r="P1564" s="261">
        <v>6.5790641931919797E-3</v>
      </c>
    </row>
    <row r="1565" spans="1:16" x14ac:dyDescent="0.25">
      <c r="A1565" s="259">
        <v>2049</v>
      </c>
      <c r="B1565" s="259">
        <v>2019</v>
      </c>
      <c r="C1565" s="260" t="str">
        <f t="shared" si="24"/>
        <v>2049_2019</v>
      </c>
      <c r="D1565" s="261">
        <v>3.4343746713361677E-2</v>
      </c>
      <c r="E1565" s="261">
        <v>4.2754327856678417E-2</v>
      </c>
      <c r="F1565" s="261">
        <v>1.95562885220633E-2</v>
      </c>
      <c r="G1565" s="261">
        <v>6.8422294335313202E-3</v>
      </c>
      <c r="H1565" s="261">
        <v>3.6836785347588698E-2</v>
      </c>
      <c r="I1565" s="261">
        <v>2.5420774264264499E-2</v>
      </c>
      <c r="J1565" s="261">
        <v>6.2914914873849299E-3</v>
      </c>
      <c r="K1565" s="261">
        <v>2.0351279752555199E-3</v>
      </c>
      <c r="L1565" s="261">
        <v>2.0000005732018801E-3</v>
      </c>
      <c r="M1565" s="261">
        <v>2.0000005732018801E-3</v>
      </c>
      <c r="N1565" s="261">
        <v>1.5750004513964799E-2</v>
      </c>
      <c r="O1565" s="261">
        <v>1.5750004513964799E-2</v>
      </c>
      <c r="P1565" s="261">
        <v>6.5759648143644796E-3</v>
      </c>
    </row>
    <row r="1566" spans="1:16" x14ac:dyDescent="0.25">
      <c r="A1566" s="259">
        <v>2049</v>
      </c>
      <c r="B1566" s="259">
        <v>2020</v>
      </c>
      <c r="C1566" s="260" t="str">
        <f t="shared" si="24"/>
        <v>2049_2020</v>
      </c>
      <c r="D1566" s="261">
        <v>3.2705849467826016E-2</v>
      </c>
      <c r="E1566" s="261">
        <v>4.0688634573228924E-2</v>
      </c>
      <c r="F1566" s="261">
        <v>1.9541370101598399E-2</v>
      </c>
      <c r="G1566" s="261">
        <v>5.9047396207018502E-3</v>
      </c>
      <c r="H1566" s="261">
        <v>3.6822000463031197E-2</v>
      </c>
      <c r="I1566" s="261">
        <v>2.3636122512461399E-2</v>
      </c>
      <c r="J1566" s="261">
        <v>6.2898933791143401E-3</v>
      </c>
      <c r="K1566" s="261">
        <v>1.4596665468803399E-3</v>
      </c>
      <c r="L1566" s="261">
        <v>2.0000005732018801E-3</v>
      </c>
      <c r="M1566" s="261">
        <v>2.0000005732018801E-3</v>
      </c>
      <c r="N1566" s="261">
        <v>1.5750004513964799E-2</v>
      </c>
      <c r="O1566" s="261">
        <v>1.5750004513964799E-2</v>
      </c>
      <c r="P1566" s="261">
        <v>6.5742944467293901E-3</v>
      </c>
    </row>
    <row r="1567" spans="1:16" x14ac:dyDescent="0.25">
      <c r="A1567" s="259">
        <v>2049</v>
      </c>
      <c r="B1567" s="259">
        <v>2021</v>
      </c>
      <c r="C1567" s="260" t="str">
        <f t="shared" si="24"/>
        <v>2049_2021</v>
      </c>
      <c r="D1567" s="261">
        <v>3.1062511380434765E-2</v>
      </c>
      <c r="E1567" s="261">
        <v>3.8626343022598743E-2</v>
      </c>
      <c r="F1567" s="261">
        <v>8.3261735795131103E-3</v>
      </c>
      <c r="G1567" s="261">
        <v>5.2095990105658196E-3</v>
      </c>
      <c r="H1567" s="261">
        <v>1.2879576315650501E-2</v>
      </c>
      <c r="I1567" s="261">
        <v>2.3100472555344701E-2</v>
      </c>
      <c r="J1567" s="261">
        <v>1.0479835947276601E-3</v>
      </c>
      <c r="K1567" s="261">
        <v>9.0636246431435202E-4</v>
      </c>
      <c r="L1567" s="261">
        <v>2.0000005732018801E-3</v>
      </c>
      <c r="M1567" s="261">
        <v>2.0000005732018801E-3</v>
      </c>
      <c r="N1567" s="261">
        <v>1.5750004513964799E-2</v>
      </c>
      <c r="O1567" s="261">
        <v>1.5750004513964799E-2</v>
      </c>
      <c r="P1567" s="261">
        <v>1.09536876252291E-3</v>
      </c>
    </row>
    <row r="1568" spans="1:16" x14ac:dyDescent="0.25">
      <c r="A1568" s="259">
        <v>2049</v>
      </c>
      <c r="B1568" s="259">
        <v>2022</v>
      </c>
      <c r="C1568" s="260" t="str">
        <f t="shared" si="24"/>
        <v>2049_2022</v>
      </c>
      <c r="D1568" s="261">
        <v>2.9871351754108686E-2</v>
      </c>
      <c r="E1568" s="261">
        <v>3.7117850601583131E-2</v>
      </c>
      <c r="F1568" s="261">
        <v>8.3282898533474699E-3</v>
      </c>
      <c r="G1568" s="261">
        <v>4.3973424720214803E-3</v>
      </c>
      <c r="H1568" s="261">
        <v>1.28813161861955E-2</v>
      </c>
      <c r="I1568" s="261">
        <v>2.2535320078122398E-2</v>
      </c>
      <c r="J1568" s="261">
        <v>1.0480846299434699E-3</v>
      </c>
      <c r="K1568" s="261">
        <v>9.0653775817190602E-4</v>
      </c>
      <c r="L1568" s="261">
        <v>2.0000005732018801E-3</v>
      </c>
      <c r="M1568" s="261">
        <v>2.0000005732018801E-3</v>
      </c>
      <c r="N1568" s="261">
        <v>1.5750004513964799E-2</v>
      </c>
      <c r="O1568" s="261">
        <v>1.5750004513964799E-2</v>
      </c>
      <c r="P1568" s="261">
        <v>1.09547436610285E-3</v>
      </c>
    </row>
    <row r="1569" spans="1:16" x14ac:dyDescent="0.25">
      <c r="A1569" s="259">
        <v>2049</v>
      </c>
      <c r="B1569" s="259">
        <v>2023</v>
      </c>
      <c r="C1569" s="260" t="str">
        <f t="shared" si="24"/>
        <v>2049_2023</v>
      </c>
      <c r="D1569" s="261">
        <v>2.8669836076452713E-2</v>
      </c>
      <c r="E1569" s="261">
        <v>3.5603572629871461E-2</v>
      </c>
      <c r="F1569" s="261">
        <v>8.3148227669001193E-3</v>
      </c>
      <c r="G1569" s="261">
        <v>3.7852025698959699E-3</v>
      </c>
      <c r="H1569" s="261">
        <v>1.2871006801978099E-2</v>
      </c>
      <c r="I1569" s="261">
        <v>2.3609738699774601E-2</v>
      </c>
      <c r="J1569" s="261">
        <v>1.04755991640631E-3</v>
      </c>
      <c r="K1569" s="261">
        <v>9.0585914825096496E-4</v>
      </c>
      <c r="L1569" s="261">
        <v>2.0000005732018801E-3</v>
      </c>
      <c r="M1569" s="261">
        <v>2.0000005732018801E-3</v>
      </c>
      <c r="N1569" s="261">
        <v>1.5750004513964799E-2</v>
      </c>
      <c r="O1569" s="261">
        <v>1.5750004513964799E-2</v>
      </c>
      <c r="P1569" s="261">
        <v>1.0949259273479201E-3</v>
      </c>
    </row>
    <row r="1570" spans="1:16" x14ac:dyDescent="0.25">
      <c r="A1570" s="259">
        <v>2049</v>
      </c>
      <c r="B1570" s="259">
        <v>2024</v>
      </c>
      <c r="C1570" s="260" t="str">
        <f t="shared" si="24"/>
        <v>2049_2024</v>
      </c>
      <c r="D1570" s="261">
        <v>2.746900331667956E-2</v>
      </c>
      <c r="E1570" s="261">
        <v>3.4090926208143149E-2</v>
      </c>
      <c r="F1570" s="261">
        <v>8.2979838664143102E-3</v>
      </c>
      <c r="G1570" s="261">
        <v>3.2473591087771401E-3</v>
      </c>
      <c r="H1570" s="261">
        <v>1.2858298508882199E-2</v>
      </c>
      <c r="I1570" s="261">
        <v>2.5854884505504099E-2</v>
      </c>
      <c r="J1570" s="261">
        <v>1.04692471876195E-3</v>
      </c>
      <c r="K1570" s="261">
        <v>9.0506793229867398E-4</v>
      </c>
      <c r="L1570" s="261">
        <v>2.0000005732018801E-3</v>
      </c>
      <c r="M1570" s="261">
        <v>2.0000005732018801E-3</v>
      </c>
      <c r="N1570" s="261">
        <v>1.5750004513964799E-2</v>
      </c>
      <c r="O1570" s="261">
        <v>1.5750004513964799E-2</v>
      </c>
      <c r="P1570" s="261">
        <v>1.0942620088847299E-3</v>
      </c>
    </row>
    <row r="1571" spans="1:16" x14ac:dyDescent="0.25">
      <c r="A1571" s="259">
        <v>2049</v>
      </c>
      <c r="B1571" s="259">
        <v>2025</v>
      </c>
      <c r="C1571" s="260" t="str">
        <f t="shared" si="24"/>
        <v>2049_2025</v>
      </c>
      <c r="D1571" s="261">
        <v>2.6266594375637508E-2</v>
      </c>
      <c r="E1571" s="261">
        <v>3.2576439867861663E-2</v>
      </c>
      <c r="F1571" s="261">
        <v>8.27037822942224E-3</v>
      </c>
      <c r="G1571" s="261">
        <v>2.94624919323439E-3</v>
      </c>
      <c r="H1571" s="261">
        <v>1.28319483875941E-2</v>
      </c>
      <c r="I1571" s="261">
        <v>2.9464966930752599E-2</v>
      </c>
      <c r="J1571" s="261">
        <v>1.04519284702788E-3</v>
      </c>
      <c r="K1571" s="261">
        <v>9.0410927885204795E-4</v>
      </c>
      <c r="L1571" s="261">
        <v>2.0000005732018801E-3</v>
      </c>
      <c r="M1571" s="261">
        <v>2.0000005732018801E-3</v>
      </c>
      <c r="N1571" s="261">
        <v>1.5750004513964799E-2</v>
      </c>
      <c r="O1571" s="261">
        <v>1.5750004513964799E-2</v>
      </c>
      <c r="P1571" s="261">
        <v>1.0924518295959099E-3</v>
      </c>
    </row>
    <row r="1572" spans="1:16" x14ac:dyDescent="0.25">
      <c r="A1572" s="259">
        <v>2049</v>
      </c>
      <c r="B1572" s="259">
        <v>2026</v>
      </c>
      <c r="C1572" s="260" t="str">
        <f t="shared" si="24"/>
        <v>2049_2026</v>
      </c>
      <c r="D1572" s="261">
        <v>2.6259702671796278E-2</v>
      </c>
      <c r="E1572" s="261">
        <v>3.2553319827912132E-2</v>
      </c>
      <c r="F1572" s="261">
        <v>8.22481876553347E-3</v>
      </c>
      <c r="G1572" s="261">
        <v>2.9392221688046599E-3</v>
      </c>
      <c r="H1572" s="261">
        <v>1.27820573335888E-2</v>
      </c>
      <c r="I1572" s="261">
        <v>2.9316049001524201E-2</v>
      </c>
      <c r="J1572" s="261">
        <v>1.0415168084308801E-3</v>
      </c>
      <c r="K1572" s="261">
        <v>7.7098107899577304E-4</v>
      </c>
      <c r="L1572" s="261">
        <v>2.0000005732018801E-3</v>
      </c>
      <c r="M1572" s="261">
        <v>2.0000005732018801E-3</v>
      </c>
      <c r="N1572" s="261">
        <v>1.5750004513964799E-2</v>
      </c>
      <c r="O1572" s="261">
        <v>1.5750004513964799E-2</v>
      </c>
      <c r="P1572" s="261">
        <v>1.08860957684573E-3</v>
      </c>
    </row>
    <row r="1573" spans="1:16" x14ac:dyDescent="0.25">
      <c r="A1573" s="259">
        <v>2049</v>
      </c>
      <c r="B1573" s="259">
        <v>2027</v>
      </c>
      <c r="C1573" s="260" t="str">
        <f t="shared" si="24"/>
        <v>2049_2027</v>
      </c>
      <c r="D1573" s="261">
        <v>2.6254057453251736E-2</v>
      </c>
      <c r="E1573" s="261">
        <v>3.2529272671171901E-2</v>
      </c>
      <c r="F1573" s="261">
        <v>8.1656100319732697E-3</v>
      </c>
      <c r="G1573" s="261">
        <v>2.9302173831449998E-3</v>
      </c>
      <c r="H1573" s="261">
        <v>1.2712320022928899E-2</v>
      </c>
      <c r="I1573" s="261">
        <v>2.9072642272393999E-2</v>
      </c>
      <c r="J1573" s="261">
        <v>1.0360962025638899E-3</v>
      </c>
      <c r="K1573" s="261">
        <v>6.1623924243002005E-4</v>
      </c>
      <c r="L1573" s="261">
        <v>2.0000005732018801E-3</v>
      </c>
      <c r="M1573" s="261">
        <v>2.0000005732018801E-3</v>
      </c>
      <c r="N1573" s="261">
        <v>1.5750004513964799E-2</v>
      </c>
      <c r="O1573" s="261">
        <v>1.5750004513964799E-2</v>
      </c>
      <c r="P1573" s="261">
        <v>1.0829438752350199E-3</v>
      </c>
    </row>
    <row r="1574" spans="1:16" x14ac:dyDescent="0.25">
      <c r="A1574" s="259">
        <v>2049</v>
      </c>
      <c r="B1574" s="259">
        <v>2028</v>
      </c>
      <c r="C1574" s="260" t="str">
        <f t="shared" si="24"/>
        <v>2049_2028</v>
      </c>
      <c r="D1574" s="261">
        <v>2.6247511157027455E-2</v>
      </c>
      <c r="E1574" s="261">
        <v>3.2502662869393517E-2</v>
      </c>
      <c r="F1574" s="261">
        <v>8.0884405616696003E-3</v>
      </c>
      <c r="G1574" s="261">
        <v>2.91827509308513E-3</v>
      </c>
      <c r="H1574" s="261">
        <v>1.26192337320967E-2</v>
      </c>
      <c r="I1574" s="261">
        <v>2.8738155126304701E-2</v>
      </c>
      <c r="J1574" s="261">
        <v>1.0287452396229701E-3</v>
      </c>
      <c r="K1574" s="261">
        <v>4.8372215488695999E-4</v>
      </c>
      <c r="L1574" s="261">
        <v>2.0000005732018801E-3</v>
      </c>
      <c r="M1574" s="261">
        <v>2.0000005732018801E-3</v>
      </c>
      <c r="N1574" s="261">
        <v>1.5750004513964799E-2</v>
      </c>
      <c r="O1574" s="261">
        <v>1.5750004513964799E-2</v>
      </c>
      <c r="P1574" s="261">
        <v>1.07526053436933E-3</v>
      </c>
    </row>
    <row r="1575" spans="1:16" x14ac:dyDescent="0.25">
      <c r="A1575" s="259">
        <v>2049</v>
      </c>
      <c r="B1575" s="259">
        <v>2029</v>
      </c>
      <c r="C1575" s="260" t="str">
        <f t="shared" si="24"/>
        <v>2049_2029</v>
      </c>
      <c r="D1575" s="261">
        <v>2.6241060038168559E-2</v>
      </c>
      <c r="E1575" s="261">
        <v>3.2474167003043133E-2</v>
      </c>
      <c r="F1575" s="261">
        <v>7.9956926057439693E-3</v>
      </c>
      <c r="G1575" s="261">
        <v>2.9038105548672101E-3</v>
      </c>
      <c r="H1575" s="261">
        <v>1.25048414458191E-2</v>
      </c>
      <c r="I1575" s="261">
        <v>2.8315360677872901E-2</v>
      </c>
      <c r="J1575" s="261">
        <v>1.0195848723657901E-3</v>
      </c>
      <c r="K1575" s="261">
        <v>4.8328610367549699E-4</v>
      </c>
      <c r="L1575" s="261">
        <v>2.0000005732018801E-3</v>
      </c>
      <c r="M1575" s="261">
        <v>2.0000005732018801E-3</v>
      </c>
      <c r="N1575" s="261">
        <v>1.5750004513964799E-2</v>
      </c>
      <c r="O1575" s="261">
        <v>1.5750004513964799E-2</v>
      </c>
      <c r="P1575" s="261">
        <v>1.0656859759533E-3</v>
      </c>
    </row>
    <row r="1576" spans="1:16" x14ac:dyDescent="0.25">
      <c r="A1576" s="259">
        <v>2049</v>
      </c>
      <c r="B1576" s="259">
        <v>2030</v>
      </c>
      <c r="C1576" s="260" t="str">
        <f t="shared" si="24"/>
        <v>2049_2030</v>
      </c>
      <c r="D1576" s="261">
        <v>2.6234689936620478E-2</v>
      </c>
      <c r="E1576" s="261">
        <v>3.2444957835343242E-2</v>
      </c>
      <c r="F1576" s="261">
        <v>7.8872880185742004E-3</v>
      </c>
      <c r="G1576" s="261">
        <v>2.88684288265704E-3</v>
      </c>
      <c r="H1576" s="261">
        <v>1.23684508953333E-2</v>
      </c>
      <c r="I1576" s="261">
        <v>2.7809844069152899E-2</v>
      </c>
      <c r="J1576" s="261">
        <v>1.0085392298415301E-3</v>
      </c>
      <c r="K1576" s="261">
        <v>4.82860056754418E-4</v>
      </c>
      <c r="L1576" s="261">
        <v>2.0000005732018801E-3</v>
      </c>
      <c r="M1576" s="261">
        <v>2.0000005732018801E-3</v>
      </c>
      <c r="N1576" s="261">
        <v>1.5750004513964799E-2</v>
      </c>
      <c r="O1576" s="261">
        <v>1.5750004513964799E-2</v>
      </c>
      <c r="P1576" s="261">
        <v>1.05414089848841E-3</v>
      </c>
    </row>
    <row r="1577" spans="1:16" x14ac:dyDescent="0.25">
      <c r="A1577" s="259">
        <v>2049</v>
      </c>
      <c r="B1577" s="259">
        <v>2031</v>
      </c>
      <c r="C1577" s="260" t="str">
        <f t="shared" si="24"/>
        <v>2049_2031</v>
      </c>
      <c r="D1577" s="261">
        <v>2.6230995766759722E-2</v>
      </c>
      <c r="E1577" s="261">
        <v>3.2416452980093789E-2</v>
      </c>
      <c r="F1577" s="261">
        <v>7.7672221714577099E-3</v>
      </c>
      <c r="G1577" s="261">
        <v>2.8680465135633199E-3</v>
      </c>
      <c r="H1577" s="261">
        <v>1.2213665020088299E-2</v>
      </c>
      <c r="I1577" s="261">
        <v>2.72261185131281E-2</v>
      </c>
      <c r="J1577" s="261">
        <v>9.9582583890705893E-4</v>
      </c>
      <c r="K1577" s="261">
        <v>4.8258010352793002E-4</v>
      </c>
      <c r="L1577" s="261">
        <v>2.0000005732018801E-3</v>
      </c>
      <c r="M1577" s="261">
        <v>2.0000005732018801E-3</v>
      </c>
      <c r="N1577" s="261">
        <v>1.5750004513964799E-2</v>
      </c>
      <c r="O1577" s="261">
        <v>1.5750004513964799E-2</v>
      </c>
      <c r="P1577" s="261">
        <v>1.04085266443072E-3</v>
      </c>
    </row>
    <row r="1578" spans="1:16" x14ac:dyDescent="0.25">
      <c r="A1578" s="259">
        <v>2049</v>
      </c>
      <c r="B1578" s="259">
        <v>2032</v>
      </c>
      <c r="C1578" s="260" t="str">
        <f t="shared" si="24"/>
        <v>2049_2032</v>
      </c>
      <c r="D1578" s="261">
        <v>2.6228820654600284E-2</v>
      </c>
      <c r="E1578" s="261">
        <v>3.2388422852839369E-2</v>
      </c>
      <c r="F1578" s="261">
        <v>7.6333512658483E-3</v>
      </c>
      <c r="G1578" s="261">
        <v>2.8470477136919099E-3</v>
      </c>
      <c r="H1578" s="261">
        <v>1.20385692246439E-2</v>
      </c>
      <c r="I1578" s="261">
        <v>2.6570360219072199E-2</v>
      </c>
      <c r="J1578" s="261">
        <v>9.8133216941687995E-4</v>
      </c>
      <c r="K1578" s="261">
        <v>4.8237873600681099E-4</v>
      </c>
      <c r="L1578" s="261">
        <v>2.0000005732018801E-3</v>
      </c>
      <c r="M1578" s="261">
        <v>2.0000005732018801E-3</v>
      </c>
      <c r="N1578" s="261">
        <v>1.5750004513964799E-2</v>
      </c>
      <c r="O1578" s="261">
        <v>1.5750004513964799E-2</v>
      </c>
      <c r="P1578" s="261">
        <v>1.0257036555208999E-3</v>
      </c>
    </row>
    <row r="1579" spans="1:16" x14ac:dyDescent="0.25">
      <c r="A1579" s="259">
        <v>2049</v>
      </c>
      <c r="B1579" s="259">
        <v>2033</v>
      </c>
      <c r="C1579" s="260" t="str">
        <f t="shared" si="24"/>
        <v>2049_2033</v>
      </c>
      <c r="D1579" s="261">
        <v>2.6225071568915539E-2</v>
      </c>
      <c r="E1579" s="261">
        <v>3.2358582552990491E-2</v>
      </c>
      <c r="F1579" s="261">
        <v>7.4802765570855002E-3</v>
      </c>
      <c r="G1579" s="261">
        <v>2.8228054844290302E-3</v>
      </c>
      <c r="H1579" s="261">
        <v>1.1839164723803501E-2</v>
      </c>
      <c r="I1579" s="261">
        <v>2.5849096247189202E-2</v>
      </c>
      <c r="J1579" s="261">
        <v>9.6486182133100203E-4</v>
      </c>
      <c r="K1579" s="261">
        <v>4.8209655881244402E-4</v>
      </c>
      <c r="L1579" s="261">
        <v>2.0000005732018801E-3</v>
      </c>
      <c r="M1579" s="261">
        <v>2.0000005732018801E-3</v>
      </c>
      <c r="N1579" s="261">
        <v>1.5750004513964799E-2</v>
      </c>
      <c r="O1579" s="261">
        <v>1.5750004513964799E-2</v>
      </c>
      <c r="P1579" s="261">
        <v>1.00848859138066E-3</v>
      </c>
    </row>
    <row r="1580" spans="1:16" x14ac:dyDescent="0.25">
      <c r="A1580" s="259">
        <v>2049</v>
      </c>
      <c r="B1580" s="259">
        <v>2034</v>
      </c>
      <c r="C1580" s="260" t="str">
        <f t="shared" si="24"/>
        <v>2049_2034</v>
      </c>
      <c r="D1580" s="261">
        <v>2.6222732045198215E-2</v>
      </c>
      <c r="E1580" s="261">
        <v>3.232934902076632E-2</v>
      </c>
      <c r="F1580" s="261">
        <v>7.3128663329179002E-3</v>
      </c>
      <c r="G1580" s="261">
        <v>2.7961478880351902E-3</v>
      </c>
      <c r="H1580" s="261">
        <v>1.16190132751663E-2</v>
      </c>
      <c r="I1580" s="261">
        <v>2.5069836033891599E-2</v>
      </c>
      <c r="J1580" s="261">
        <v>9.4658887856108299E-4</v>
      </c>
      <c r="K1580" s="261">
        <v>4.8187895314492901E-4</v>
      </c>
      <c r="L1580" s="261">
        <v>2.0000005732018801E-3</v>
      </c>
      <c r="M1580" s="261">
        <v>2.0000005732018801E-3</v>
      </c>
      <c r="N1580" s="261">
        <v>1.5750004513964799E-2</v>
      </c>
      <c r="O1580" s="261">
        <v>1.5750004513964799E-2</v>
      </c>
      <c r="P1580" s="261">
        <v>9.8938942722367595E-4</v>
      </c>
    </row>
    <row r="1581" spans="1:16" x14ac:dyDescent="0.25">
      <c r="A1581" s="259">
        <v>2049</v>
      </c>
      <c r="B1581" s="259">
        <v>2035</v>
      </c>
      <c r="C1581" s="260" t="str">
        <f t="shared" si="24"/>
        <v>2049_2035</v>
      </c>
      <c r="D1581" s="261">
        <v>2.622130688606971E-2</v>
      </c>
      <c r="E1581" s="261">
        <v>3.2300595238564885E-2</v>
      </c>
      <c r="F1581" s="261">
        <v>7.1312728011524301E-3</v>
      </c>
      <c r="G1581" s="261">
        <v>2.7669783342761799E-3</v>
      </c>
      <c r="H1581" s="261">
        <v>1.1378330427359499E-2</v>
      </c>
      <c r="I1581" s="261">
        <v>2.4240301612076801E-2</v>
      </c>
      <c r="J1581" s="261">
        <v>9.2652794934246999E-4</v>
      </c>
      <c r="K1581" s="261">
        <v>4.81725422078206E-4</v>
      </c>
      <c r="L1581" s="261">
        <v>2.0000005732018801E-3</v>
      </c>
      <c r="M1581" s="261">
        <v>2.0000005732018801E-3</v>
      </c>
      <c r="N1581" s="261">
        <v>1.5750004513964799E-2</v>
      </c>
      <c r="O1581" s="261">
        <v>1.5750004513964799E-2</v>
      </c>
      <c r="P1581" s="261">
        <v>9.6842143180485296E-4</v>
      </c>
    </row>
    <row r="1582" spans="1:16" x14ac:dyDescent="0.25">
      <c r="A1582" s="259">
        <v>2049</v>
      </c>
      <c r="B1582" s="259">
        <v>2036</v>
      </c>
      <c r="C1582" s="260" t="str">
        <f t="shared" si="24"/>
        <v>2049_2036</v>
      </c>
      <c r="D1582" s="261">
        <v>2.6220512080318371E-2</v>
      </c>
      <c r="E1582" s="261">
        <v>3.2272240260134089E-2</v>
      </c>
      <c r="F1582" s="261">
        <v>6.9338519875678699E-3</v>
      </c>
      <c r="G1582" s="261">
        <v>2.7350333901696301E-3</v>
      </c>
      <c r="H1582" s="261">
        <v>1.1115908206691E-2</v>
      </c>
      <c r="I1582" s="261">
        <v>2.33680571262085E-2</v>
      </c>
      <c r="J1582" s="261">
        <v>9.0461770578853897E-4</v>
      </c>
      <c r="K1582" s="261">
        <v>4.81596402142339E-4</v>
      </c>
      <c r="L1582" s="261">
        <v>2.0000005732018801E-3</v>
      </c>
      <c r="M1582" s="261">
        <v>2.0000005732018801E-3</v>
      </c>
      <c r="N1582" s="261">
        <v>1.5750004513964799E-2</v>
      </c>
      <c r="O1582" s="261">
        <v>1.5750004513964799E-2</v>
      </c>
      <c r="P1582" s="261">
        <v>9.4552050426268005E-4</v>
      </c>
    </row>
    <row r="1583" spans="1:16" x14ac:dyDescent="0.25">
      <c r="A1583" s="259">
        <v>2049</v>
      </c>
      <c r="B1583" s="259">
        <v>2037</v>
      </c>
      <c r="C1583" s="260" t="str">
        <f t="shared" si="24"/>
        <v>2049_2037</v>
      </c>
      <c r="D1583" s="261">
        <v>2.6219630178053913E-2</v>
      </c>
      <c r="E1583" s="261">
        <v>3.2243875074093577E-2</v>
      </c>
      <c r="F1583" s="261">
        <v>6.7200360398830296E-3</v>
      </c>
      <c r="G1583" s="261">
        <v>2.7000837027702299E-3</v>
      </c>
      <c r="H1583" s="261">
        <v>1.0831158505875699E-2</v>
      </c>
      <c r="I1583" s="261">
        <v>2.2461287730509101E-2</v>
      </c>
      <c r="J1583" s="261">
        <v>8.8082251108972096E-4</v>
      </c>
      <c r="K1583" s="261">
        <v>4.8146445851985199E-4</v>
      </c>
      <c r="L1583" s="261">
        <v>2.0000005732018701E-3</v>
      </c>
      <c r="M1583" s="261">
        <v>2.0000005732018801E-3</v>
      </c>
      <c r="N1583" s="261">
        <v>1.5750004513964799E-2</v>
      </c>
      <c r="O1583" s="261">
        <v>1.5750004513964799E-2</v>
      </c>
      <c r="P1583" s="261">
        <v>9.2064939644919395E-4</v>
      </c>
    </row>
    <row r="1584" spans="1:16" x14ac:dyDescent="0.25">
      <c r="A1584" s="259">
        <v>2049</v>
      </c>
      <c r="B1584" s="259">
        <v>2038</v>
      </c>
      <c r="C1584" s="260" t="str">
        <f t="shared" si="24"/>
        <v>2049_2038</v>
      </c>
      <c r="D1584" s="261">
        <v>2.621937529836842E-2</v>
      </c>
      <c r="E1584" s="261">
        <v>3.2216157009613472E-2</v>
      </c>
      <c r="F1584" s="261">
        <v>6.4909309639178698E-3</v>
      </c>
      <c r="G1584" s="261">
        <v>2.66231590006591E-3</v>
      </c>
      <c r="H1584" s="261">
        <v>1.0525017874930801E-2</v>
      </c>
      <c r="I1584" s="261">
        <v>2.1527494090049702E-2</v>
      </c>
      <c r="J1584" s="261">
        <v>8.5519814681102801E-4</v>
      </c>
      <c r="K1584" s="261">
        <v>4.81369854797472E-4</v>
      </c>
      <c r="L1584" s="261">
        <v>2.0000005732018801E-3</v>
      </c>
      <c r="M1584" s="261">
        <v>2.0000005732018801E-3</v>
      </c>
      <c r="N1584" s="261">
        <v>1.5750004513964799E-2</v>
      </c>
      <c r="O1584" s="261">
        <v>1.5750004513964799E-2</v>
      </c>
      <c r="P1584" s="261">
        <v>8.93866412124249E-4</v>
      </c>
    </row>
    <row r="1585" spans="1:16" x14ac:dyDescent="0.25">
      <c r="A1585" s="259">
        <v>2049</v>
      </c>
      <c r="B1585" s="259">
        <v>2039</v>
      </c>
      <c r="C1585" s="260" t="str">
        <f t="shared" si="24"/>
        <v>2049_2039</v>
      </c>
      <c r="D1585" s="261">
        <v>2.6219193719291916E-2</v>
      </c>
      <c r="E1585" s="261">
        <v>3.2189080185730745E-2</v>
      </c>
      <c r="F1585" s="261">
        <v>6.2462317506012102E-3</v>
      </c>
      <c r="G1585" s="261">
        <v>2.62156841360464E-3</v>
      </c>
      <c r="H1585" s="261">
        <v>1.0197053110763901E-2</v>
      </c>
      <c r="I1585" s="261">
        <v>2.0575096202345801E-2</v>
      </c>
      <c r="J1585" s="261">
        <v>8.2770816027995697E-4</v>
      </c>
      <c r="K1585" s="261">
        <v>4.8129161469788099E-4</v>
      </c>
      <c r="L1585" s="261">
        <v>2.0000005732018801E-3</v>
      </c>
      <c r="M1585" s="261">
        <v>2.0000005732018801E-3</v>
      </c>
      <c r="N1585" s="261">
        <v>1.5750004513964799E-2</v>
      </c>
      <c r="O1585" s="261">
        <v>1.5750004513964799E-2</v>
      </c>
      <c r="P1585" s="261">
        <v>8.6513345038725302E-4</v>
      </c>
    </row>
    <row r="1586" spans="1:16" x14ac:dyDescent="0.25">
      <c r="A1586" s="259">
        <v>2049</v>
      </c>
      <c r="B1586" s="259">
        <v>2040</v>
      </c>
      <c r="C1586" s="260" t="str">
        <f t="shared" si="24"/>
        <v>2049_2040</v>
      </c>
      <c r="D1586" s="261">
        <v>2.6221717514475312E-2</v>
      </c>
      <c r="E1586" s="261">
        <v>3.2164015459106757E-2</v>
      </c>
      <c r="F1586" s="261">
        <v>5.9878596393050099E-3</v>
      </c>
      <c r="G1586" s="261">
        <v>2.5781559289058901E-3</v>
      </c>
      <c r="H1586" s="261">
        <v>9.8492036810420795E-3</v>
      </c>
      <c r="I1586" s="261">
        <v>1.9611817473771401E-2</v>
      </c>
      <c r="J1586" s="261">
        <v>7.9846912616790295E-4</v>
      </c>
      <c r="K1586" s="261">
        <v>4.8133558014548298E-4</v>
      </c>
      <c r="L1586" s="261">
        <v>2.0000005732018801E-3</v>
      </c>
      <c r="M1586" s="261">
        <v>2.0000005732018801E-3</v>
      </c>
      <c r="N1586" s="261">
        <v>1.5750004513964799E-2</v>
      </c>
      <c r="O1586" s="261">
        <v>1.5750004513964799E-2</v>
      </c>
      <c r="P1586" s="261">
        <v>8.3457235689894302E-4</v>
      </c>
    </row>
    <row r="1587" spans="1:16" x14ac:dyDescent="0.25">
      <c r="A1587" s="259">
        <v>2049</v>
      </c>
      <c r="B1587" s="259">
        <v>2041</v>
      </c>
      <c r="C1587" s="260" t="str">
        <f t="shared" si="24"/>
        <v>2049_2041</v>
      </c>
      <c r="D1587" s="261">
        <v>2.6219960366288611E-2</v>
      </c>
      <c r="E1587" s="261">
        <v>3.2136917190544803E-2</v>
      </c>
      <c r="F1587" s="261">
        <v>5.7094109353866603E-3</v>
      </c>
      <c r="G1587" s="261">
        <v>2.5307567605431301E-3</v>
      </c>
      <c r="H1587" s="261">
        <v>9.4759313967015708E-3</v>
      </c>
      <c r="I1587" s="261">
        <v>1.8643910521287201E-2</v>
      </c>
      <c r="J1587" s="261">
        <v>7.6718537928127802E-4</v>
      </c>
      <c r="K1587" s="261">
        <v>4.8120953500028802E-4</v>
      </c>
      <c r="L1587" s="261">
        <v>2.0000005732018801E-3</v>
      </c>
      <c r="M1587" s="261">
        <v>2.0000005732018801E-3</v>
      </c>
      <c r="N1587" s="261">
        <v>1.5750004513964799E-2</v>
      </c>
      <c r="O1587" s="261">
        <v>1.5750004513964799E-2</v>
      </c>
      <c r="P1587" s="261">
        <v>8.0187409779767605E-4</v>
      </c>
    </row>
    <row r="1588" spans="1:16" x14ac:dyDescent="0.25">
      <c r="A1588" s="259">
        <v>2049</v>
      </c>
      <c r="B1588" s="259">
        <v>2042</v>
      </c>
      <c r="C1588" s="260" t="str">
        <f t="shared" si="24"/>
        <v>2049_2042</v>
      </c>
      <c r="D1588" s="261">
        <v>2.6220691237425767E-2</v>
      </c>
      <c r="E1588" s="261">
        <v>3.2119115651756493E-2</v>
      </c>
      <c r="F1588" s="261">
        <v>5.4165641003858598E-3</v>
      </c>
      <c r="G1588" s="261">
        <v>2.48115193420409E-3</v>
      </c>
      <c r="H1588" s="261">
        <v>9.0821615636215592E-3</v>
      </c>
      <c r="I1588" s="261">
        <v>1.76835767093587E-2</v>
      </c>
      <c r="J1588" s="261">
        <v>7.3411999956120397E-4</v>
      </c>
      <c r="K1588" s="261">
        <v>4.8118382343745097E-4</v>
      </c>
      <c r="L1588" s="261">
        <v>2.0000005732018801E-3</v>
      </c>
      <c r="M1588" s="261">
        <v>2.0000005732018801E-3</v>
      </c>
      <c r="N1588" s="261">
        <v>1.5750004513964799E-2</v>
      </c>
      <c r="O1588" s="261">
        <v>1.5750004513964799E-2</v>
      </c>
      <c r="P1588" s="261">
        <v>7.6731364833211005E-4</v>
      </c>
    </row>
    <row r="1589" spans="1:16" x14ac:dyDescent="0.25">
      <c r="A1589" s="259">
        <v>2049</v>
      </c>
      <c r="B1589" s="259">
        <v>2043</v>
      </c>
      <c r="C1589" s="260" t="str">
        <f t="shared" si="24"/>
        <v>2049_2043</v>
      </c>
      <c r="D1589" s="261">
        <v>2.6222811083217452E-2</v>
      </c>
      <c r="E1589" s="261">
        <v>3.2103105136234274E-2</v>
      </c>
      <c r="F1589" s="261">
        <v>5.1094503950979402E-3</v>
      </c>
      <c r="G1589" s="261">
        <v>2.4285008841305501E-3</v>
      </c>
      <c r="H1589" s="261">
        <v>8.6679758630106903E-3</v>
      </c>
      <c r="I1589" s="261">
        <v>1.6732301147725202E-2</v>
      </c>
      <c r="J1589" s="261">
        <v>6.9927331954385897E-4</v>
      </c>
      <c r="K1589" s="261">
        <v>4.8125263867821502E-4</v>
      </c>
      <c r="L1589" s="261">
        <v>2.0000005732018801E-3</v>
      </c>
      <c r="M1589" s="261">
        <v>2.0000005732018801E-3</v>
      </c>
      <c r="N1589" s="261">
        <v>1.5750004513964799E-2</v>
      </c>
      <c r="O1589" s="261">
        <v>1.5750004513964799E-2</v>
      </c>
      <c r="P1589" s="261">
        <v>7.3089135607423401E-4</v>
      </c>
    </row>
    <row r="1590" spans="1:16" x14ac:dyDescent="0.25">
      <c r="A1590" s="259">
        <v>2049</v>
      </c>
      <c r="B1590" s="259">
        <v>2044</v>
      </c>
      <c r="C1590" s="260" t="str">
        <f t="shared" si="24"/>
        <v>2049_2044</v>
      </c>
      <c r="D1590" s="261">
        <v>2.6227542951681948E-2</v>
      </c>
      <c r="E1590" s="261">
        <v>3.2089312631114267E-2</v>
      </c>
      <c r="F1590" s="261">
        <v>4.7878200144303301E-3</v>
      </c>
      <c r="G1590" s="261">
        <v>2.3727080670529802E-3</v>
      </c>
      <c r="H1590" s="261">
        <v>8.2332462789914598E-3</v>
      </c>
      <c r="I1590" s="261">
        <v>1.5795913345405799E-2</v>
      </c>
      <c r="J1590" s="261">
        <v>6.62640036772268E-4</v>
      </c>
      <c r="K1590" s="261">
        <v>4.8144215546833E-4</v>
      </c>
      <c r="L1590" s="261">
        <v>2.0000005732018801E-3</v>
      </c>
      <c r="M1590" s="261">
        <v>2.0000005732018801E-3</v>
      </c>
      <c r="N1590" s="261">
        <v>1.5750004513964799E-2</v>
      </c>
      <c r="O1590" s="261">
        <v>1.5750004513964799E-2</v>
      </c>
      <c r="P1590" s="261">
        <v>6.9260167881349602E-4</v>
      </c>
    </row>
    <row r="1591" spans="1:16" x14ac:dyDescent="0.25">
      <c r="A1591" s="259">
        <v>2049</v>
      </c>
      <c r="B1591" s="259">
        <v>2045</v>
      </c>
      <c r="C1591" s="260" t="str">
        <f t="shared" si="24"/>
        <v>2049_2045</v>
      </c>
      <c r="D1591" s="261">
        <v>2.6233024866218632E-2</v>
      </c>
      <c r="E1591" s="261">
        <v>3.2077059248024793E-2</v>
      </c>
      <c r="F1591" s="261">
        <v>4.45033989738596E-3</v>
      </c>
      <c r="G1591" s="261">
        <v>2.3134193758040998E-3</v>
      </c>
      <c r="H1591" s="261">
        <v>7.7766477403504999E-3</v>
      </c>
      <c r="I1591" s="261">
        <v>1.4879624572313101E-2</v>
      </c>
      <c r="J1591" s="261">
        <v>6.2413993145586503E-4</v>
      </c>
      <c r="K1591" s="261">
        <v>4.8168283373381499E-4</v>
      </c>
      <c r="L1591" s="261">
        <v>2.0000005732018801E-3</v>
      </c>
      <c r="M1591" s="261">
        <v>2.0000005732018801E-3</v>
      </c>
      <c r="N1591" s="261">
        <v>1.5750004513964799E-2</v>
      </c>
      <c r="O1591" s="261">
        <v>1.5750004513964799E-2</v>
      </c>
      <c r="P1591" s="261">
        <v>6.5236076957637197E-4</v>
      </c>
    </row>
    <row r="1592" spans="1:16" x14ac:dyDescent="0.25">
      <c r="A1592" s="259">
        <v>2049</v>
      </c>
      <c r="B1592" s="259">
        <v>2046</v>
      </c>
      <c r="C1592" s="260" t="str">
        <f t="shared" si="24"/>
        <v>2049_2046</v>
      </c>
      <c r="D1592" s="261">
        <v>2.6243621788815574E-2</v>
      </c>
      <c r="E1592" s="261">
        <v>3.2069601122476428E-2</v>
      </c>
      <c r="F1592" s="261">
        <v>4.1005631504293198E-3</v>
      </c>
      <c r="G1592" s="261">
        <v>2.2514901943391299E-3</v>
      </c>
      <c r="H1592" s="261">
        <v>7.3016235490744796E-3</v>
      </c>
      <c r="I1592" s="261">
        <v>1.39880163221983E-2</v>
      </c>
      <c r="J1592" s="261">
        <v>5.8395995890793602E-4</v>
      </c>
      <c r="K1592" s="261">
        <v>4.8220683433409497E-4</v>
      </c>
      <c r="L1592" s="261">
        <v>2.0000005732018801E-3</v>
      </c>
      <c r="M1592" s="261">
        <v>2.0000005732018801E-3</v>
      </c>
      <c r="N1592" s="261">
        <v>1.5750004513964799E-2</v>
      </c>
      <c r="O1592" s="261">
        <v>1.5750004513964799E-2</v>
      </c>
      <c r="P1592" s="261">
        <v>6.1036403696581405E-4</v>
      </c>
    </row>
    <row r="1593" spans="1:16" x14ac:dyDescent="0.25">
      <c r="A1593" s="259">
        <v>2049</v>
      </c>
      <c r="B1593" s="259">
        <v>2047</v>
      </c>
      <c r="C1593" s="260" t="str">
        <f t="shared" si="24"/>
        <v>2049_2047</v>
      </c>
      <c r="D1593" s="261">
        <v>2.6263080529842039E-2</v>
      </c>
      <c r="E1593" s="261">
        <v>3.2069265322629693E-2</v>
      </c>
      <c r="F1593" s="261">
        <v>3.7393104079698602E-3</v>
      </c>
      <c r="G1593" s="261">
        <v>2.1872773562046301E-3</v>
      </c>
      <c r="H1593" s="261">
        <v>6.8092930086139898E-3</v>
      </c>
      <c r="I1593" s="261">
        <v>1.31253338011283E-2</v>
      </c>
      <c r="J1593" s="261">
        <v>5.42155706162442E-4</v>
      </c>
      <c r="K1593" s="261">
        <v>4.8317455990255201E-4</v>
      </c>
      <c r="L1593" s="261">
        <v>2.0000005732018801E-3</v>
      </c>
      <c r="M1593" s="261">
        <v>2.0000005732018801E-3</v>
      </c>
      <c r="N1593" s="261">
        <v>1.5750004513964799E-2</v>
      </c>
      <c r="O1593" s="261">
        <v>1.5750004513964799E-2</v>
      </c>
      <c r="P1593" s="261">
        <v>5.6666958141479197E-4</v>
      </c>
    </row>
    <row r="1594" spans="1:16" x14ac:dyDescent="0.25">
      <c r="A1594" s="259">
        <v>2049</v>
      </c>
      <c r="B1594" s="259">
        <v>2048</v>
      </c>
      <c r="C1594" s="260" t="str">
        <f t="shared" si="24"/>
        <v>2049_2048</v>
      </c>
      <c r="D1594" s="261">
        <v>2.6278505568663776E-2</v>
      </c>
      <c r="E1594" s="261">
        <v>3.2065852765791873E-2</v>
      </c>
      <c r="F1594" s="261">
        <v>3.3551935435911398E-3</v>
      </c>
      <c r="G1594" s="261">
        <v>2.1176529742331302E-3</v>
      </c>
      <c r="H1594" s="261">
        <v>6.2895691806805296E-3</v>
      </c>
      <c r="I1594" s="261">
        <v>1.2294790677758601E-2</v>
      </c>
      <c r="J1594" s="261">
        <v>4.9820333131719505E-4</v>
      </c>
      <c r="K1594" s="261">
        <v>4.8392935101071802E-4</v>
      </c>
      <c r="L1594" s="261">
        <v>2.0000005732018801E-3</v>
      </c>
      <c r="M1594" s="261">
        <v>2.0000005732018801E-3</v>
      </c>
      <c r="N1594" s="261">
        <v>1.5750004513964799E-2</v>
      </c>
      <c r="O1594" s="261">
        <v>1.5750004513964799E-2</v>
      </c>
      <c r="P1594" s="261">
        <v>5.2072987521481799E-4</v>
      </c>
    </row>
    <row r="1595" spans="1:16" x14ac:dyDescent="0.25">
      <c r="A1595" s="259">
        <v>2049</v>
      </c>
      <c r="B1595" s="259">
        <v>2049</v>
      </c>
      <c r="C1595" s="260" t="str">
        <f t="shared" si="24"/>
        <v>2049_2049</v>
      </c>
      <c r="D1595" s="261">
        <v>2.6328445225634989E-2</v>
      </c>
      <c r="E1595" s="261">
        <v>3.208377632594954E-2</v>
      </c>
      <c r="F1595" s="261">
        <v>2.9693103902651802E-3</v>
      </c>
      <c r="G1595" s="261">
        <v>2.0490982436807202E-3</v>
      </c>
      <c r="H1595" s="261">
        <v>5.7636100714633697E-3</v>
      </c>
      <c r="I1595" s="261">
        <v>1.1499689986760099E-2</v>
      </c>
      <c r="J1595" s="261">
        <v>4.5322399853269099E-4</v>
      </c>
      <c r="K1595" s="261">
        <v>4.8626760179045598E-4</v>
      </c>
      <c r="L1595" s="261">
        <v>2.0000005732018801E-3</v>
      </c>
      <c r="M1595" s="261">
        <v>2.0000005732018801E-3</v>
      </c>
      <c r="N1595" s="261">
        <v>1.5750004513964799E-2</v>
      </c>
      <c r="O1595" s="261">
        <v>1.5750004513964799E-2</v>
      </c>
      <c r="P1595" s="261">
        <v>4.7371677659463197E-4</v>
      </c>
    </row>
    <row r="1596" spans="1:16" x14ac:dyDescent="0.25">
      <c r="A1596" s="259">
        <v>2050</v>
      </c>
      <c r="B1596" s="259">
        <v>2006</v>
      </c>
      <c r="C1596" s="260" t="str">
        <f t="shared" si="24"/>
        <v>2050_2006</v>
      </c>
      <c r="D1596" s="261">
        <v>5.1079518238941121E-2</v>
      </c>
      <c r="E1596" s="261">
        <v>6.3663751742302099E-2</v>
      </c>
      <c r="F1596" s="261">
        <v>8.8538147436514295E-2</v>
      </c>
      <c r="G1596" s="261">
        <v>3.7239628392134799E-3</v>
      </c>
      <c r="H1596" s="261">
        <v>1.70990541122366</v>
      </c>
      <c r="I1596" s="261">
        <v>1.6650666111333898E-2</v>
      </c>
      <c r="J1596" s="261">
        <v>5.18606940556679E-2</v>
      </c>
      <c r="K1596" s="261">
        <v>2.0424329884164899E-4</v>
      </c>
      <c r="L1596" s="261">
        <v>2.0000005732018801E-3</v>
      </c>
      <c r="M1596" s="261">
        <v>2.0000005732018801E-3</v>
      </c>
      <c r="N1596" s="261">
        <v>1.5750004513964799E-2</v>
      </c>
      <c r="O1596" s="261">
        <v>1.5750004513964799E-2</v>
      </c>
      <c r="P1596" s="261">
        <v>5.4205604512443703E-2</v>
      </c>
    </row>
    <row r="1597" spans="1:16" x14ac:dyDescent="0.25">
      <c r="A1597" s="259">
        <v>2050</v>
      </c>
      <c r="B1597" s="259">
        <v>2007</v>
      </c>
      <c r="C1597" s="260" t="str">
        <f t="shared" si="24"/>
        <v>2050_2007</v>
      </c>
      <c r="D1597" s="261">
        <v>5.0423818287175105E-2</v>
      </c>
      <c r="E1597" s="261">
        <v>6.3777187980891548E-2</v>
      </c>
      <c r="F1597" s="261">
        <v>1.8532640592449998E-2</v>
      </c>
      <c r="G1597" s="261">
        <v>7.7445111181986296E-3</v>
      </c>
      <c r="H1597" s="261">
        <v>3.6272648772752401E-2</v>
      </c>
      <c r="I1597" s="261">
        <v>3.3032301318959401E-2</v>
      </c>
      <c r="J1597" s="261">
        <v>6.1544605261379002E-3</v>
      </c>
      <c r="K1597" s="261">
        <v>2.0344839683474701E-4</v>
      </c>
      <c r="L1597" s="261">
        <v>2.0000005732018801E-3</v>
      </c>
      <c r="M1597" s="261">
        <v>2.0000005732018801E-3</v>
      </c>
      <c r="N1597" s="261">
        <v>1.5750004513964799E-2</v>
      </c>
      <c r="O1597" s="261">
        <v>1.5750004513964799E-2</v>
      </c>
      <c r="P1597" s="261">
        <v>6.4327379211157401E-3</v>
      </c>
    </row>
    <row r="1598" spans="1:16" x14ac:dyDescent="0.25">
      <c r="A1598" s="259">
        <v>2050</v>
      </c>
      <c r="B1598" s="259">
        <v>2008</v>
      </c>
      <c r="C1598" s="260" t="str">
        <f t="shared" si="24"/>
        <v>2050_2008</v>
      </c>
      <c r="D1598" s="261">
        <v>4.8917093671888935E-2</v>
      </c>
      <c r="E1598" s="261">
        <v>6.1924526694811112E-2</v>
      </c>
      <c r="F1598" s="261">
        <v>1.86979512074259E-2</v>
      </c>
      <c r="G1598" s="261">
        <v>7.8872414552469804E-3</v>
      </c>
      <c r="H1598" s="261">
        <v>3.6406565239439602E-2</v>
      </c>
      <c r="I1598" s="261">
        <v>3.2535064859026401E-2</v>
      </c>
      <c r="J1598" s="261">
        <v>6.1677090880868602E-3</v>
      </c>
      <c r="K1598" s="261">
        <v>2.3195899913517099E-4</v>
      </c>
      <c r="L1598" s="261">
        <v>2.0000005732018801E-3</v>
      </c>
      <c r="M1598" s="261">
        <v>2.0000005732018801E-3</v>
      </c>
      <c r="N1598" s="261">
        <v>1.5750004513964799E-2</v>
      </c>
      <c r="O1598" s="261">
        <v>1.5750004513964799E-2</v>
      </c>
      <c r="P1598" s="261">
        <v>6.44658552424642E-3</v>
      </c>
    </row>
    <row r="1599" spans="1:16" x14ac:dyDescent="0.25">
      <c r="A1599" s="259">
        <v>2050</v>
      </c>
      <c r="B1599" s="259">
        <v>2009</v>
      </c>
      <c r="C1599" s="260" t="str">
        <f t="shared" si="24"/>
        <v>2050_2009</v>
      </c>
      <c r="D1599" s="261">
        <v>4.6509717299399317E-2</v>
      </c>
      <c r="E1599" s="261">
        <v>5.842525085931629E-2</v>
      </c>
      <c r="F1599" s="261">
        <v>1.9458102386197499E-2</v>
      </c>
      <c r="G1599" s="261">
        <v>8.1725266220264506E-3</v>
      </c>
      <c r="H1599" s="261">
        <v>3.6627887517876899E-2</v>
      </c>
      <c r="I1599" s="261">
        <v>3.1876702022304901E-2</v>
      </c>
      <c r="J1599" s="261">
        <v>6.2546795827924497E-3</v>
      </c>
      <c r="K1599" s="261">
        <v>2.6003403280142398E-4</v>
      </c>
      <c r="L1599" s="261">
        <v>2.0000005732018801E-3</v>
      </c>
      <c r="M1599" s="261">
        <v>2.0000005732018801E-3</v>
      </c>
      <c r="N1599" s="261">
        <v>1.5750004513964799E-2</v>
      </c>
      <c r="O1599" s="261">
        <v>1.5750004513964799E-2</v>
      </c>
      <c r="P1599" s="261">
        <v>6.5374884387967404E-3</v>
      </c>
    </row>
    <row r="1600" spans="1:16" x14ac:dyDescent="0.25">
      <c r="A1600" s="259">
        <v>2050</v>
      </c>
      <c r="B1600" s="259">
        <v>2010</v>
      </c>
      <c r="C1600" s="260" t="str">
        <f t="shared" si="24"/>
        <v>2050_2010</v>
      </c>
      <c r="D1600" s="261">
        <v>4.6032953543096111E-2</v>
      </c>
      <c r="E1600" s="261">
        <v>5.7776985945193315E-2</v>
      </c>
      <c r="F1600" s="261">
        <v>1.9390189598992601E-2</v>
      </c>
      <c r="G1600" s="261">
        <v>7.3070129562882499E-3</v>
      </c>
      <c r="H1600" s="261">
        <v>3.6605059131673397E-2</v>
      </c>
      <c r="I1600" s="261">
        <v>3.1786917723512997E-2</v>
      </c>
      <c r="J1600" s="261">
        <v>6.2584843459628598E-3</v>
      </c>
      <c r="K1600" s="261">
        <v>3.1556843873100201E-4</v>
      </c>
      <c r="L1600" s="261">
        <v>2.0000005732018801E-3</v>
      </c>
      <c r="M1600" s="261">
        <v>2.0000005732018801E-3</v>
      </c>
      <c r="N1600" s="261">
        <v>1.5750004513964799E-2</v>
      </c>
      <c r="O1600" s="261">
        <v>1.5750004513964799E-2</v>
      </c>
      <c r="P1600" s="261">
        <v>6.5414652364743303E-3</v>
      </c>
    </row>
    <row r="1601" spans="1:16" x14ac:dyDescent="0.25">
      <c r="A1601" s="259">
        <v>2050</v>
      </c>
      <c r="B1601" s="259">
        <v>2011</v>
      </c>
      <c r="C1601" s="260" t="str">
        <f t="shared" si="24"/>
        <v>2050_2011</v>
      </c>
      <c r="D1601" s="261">
        <v>4.4394095980934092E-2</v>
      </c>
      <c r="E1601" s="261">
        <v>5.5899306205434152E-2</v>
      </c>
      <c r="F1601" s="261">
        <v>1.88436777247383E-2</v>
      </c>
      <c r="G1601" s="261">
        <v>7.4021266190462797E-3</v>
      </c>
      <c r="H1601" s="261">
        <v>3.6081928793728797E-2</v>
      </c>
      <c r="I1601" s="261">
        <v>3.1800006879569701E-2</v>
      </c>
      <c r="J1601" s="261">
        <v>6.2006378850832898E-3</v>
      </c>
      <c r="K1601" s="261">
        <v>4.2764007708945197E-4</v>
      </c>
      <c r="L1601" s="261">
        <v>2.0000005732018801E-3</v>
      </c>
      <c r="M1601" s="261">
        <v>2.0000005732018801E-3</v>
      </c>
      <c r="N1601" s="261">
        <v>1.5750004513964799E-2</v>
      </c>
      <c r="O1601" s="261">
        <v>1.5750004513964799E-2</v>
      </c>
      <c r="P1601" s="261">
        <v>6.4810032153236399E-3</v>
      </c>
    </row>
    <row r="1602" spans="1:16" x14ac:dyDescent="0.25">
      <c r="A1602" s="259">
        <v>2050</v>
      </c>
      <c r="B1602" s="259">
        <v>2012</v>
      </c>
      <c r="C1602" s="260" t="str">
        <f t="shared" si="24"/>
        <v>2050_2012</v>
      </c>
      <c r="D1602" s="261">
        <v>4.3127167047125332E-2</v>
      </c>
      <c r="E1602" s="261">
        <v>5.4470298285072029E-2</v>
      </c>
      <c r="F1602" s="261">
        <v>1.8615510954666101E-2</v>
      </c>
      <c r="G1602" s="261">
        <v>6.9363269648849302E-3</v>
      </c>
      <c r="H1602" s="261">
        <v>3.56672252087432E-2</v>
      </c>
      <c r="I1602" s="261">
        <v>3.2159049643315098E-2</v>
      </c>
      <c r="J1602" s="261">
        <v>6.1343582828379704E-3</v>
      </c>
      <c r="K1602" s="261">
        <v>6.2455578468039602E-4</v>
      </c>
      <c r="L1602" s="261">
        <v>2.0000005732018801E-3</v>
      </c>
      <c r="M1602" s="261">
        <v>2.0000005732018801E-3</v>
      </c>
      <c r="N1602" s="261">
        <v>1.5750004513964799E-2</v>
      </c>
      <c r="O1602" s="261">
        <v>1.5750004513964799E-2</v>
      </c>
      <c r="P1602" s="261">
        <v>6.4117267435761802E-3</v>
      </c>
    </row>
    <row r="1603" spans="1:16" x14ac:dyDescent="0.25">
      <c r="A1603" s="259">
        <v>2050</v>
      </c>
      <c r="B1603" s="259">
        <v>2013</v>
      </c>
      <c r="C1603" s="260" t="str">
        <f t="shared" si="24"/>
        <v>2050_2013</v>
      </c>
      <c r="D1603" s="261">
        <v>4.1977186326719422E-2</v>
      </c>
      <c r="E1603" s="261">
        <v>5.2646200983528832E-2</v>
      </c>
      <c r="F1603" s="261">
        <v>1.9109135592387499E-2</v>
      </c>
      <c r="G1603" s="261">
        <v>7.9298701527977106E-3</v>
      </c>
      <c r="H1603" s="261">
        <v>3.6367007230247002E-2</v>
      </c>
      <c r="I1603" s="261">
        <v>3.0744925789176099E-2</v>
      </c>
      <c r="J1603" s="261">
        <v>6.2358436488429E-3</v>
      </c>
      <c r="K1603" s="261">
        <v>9.3285823478806698E-4</v>
      </c>
      <c r="L1603" s="261">
        <v>2.0000005732018801E-3</v>
      </c>
      <c r="M1603" s="261">
        <v>2.0000005732018801E-3</v>
      </c>
      <c r="N1603" s="261">
        <v>1.5750004513964799E-2</v>
      </c>
      <c r="O1603" s="261">
        <v>1.5750004513964799E-2</v>
      </c>
      <c r="P1603" s="261">
        <v>6.5178008274971999E-3</v>
      </c>
    </row>
    <row r="1604" spans="1:16" x14ac:dyDescent="0.25">
      <c r="A1604" s="259">
        <v>2050</v>
      </c>
      <c r="B1604" s="259">
        <v>2014</v>
      </c>
      <c r="C1604" s="260" t="str">
        <f t="shared" si="24"/>
        <v>2050_2014</v>
      </c>
      <c r="D1604" s="261">
        <v>4.1570189509060343E-2</v>
      </c>
      <c r="E1604" s="261">
        <v>5.2263629454706161E-2</v>
      </c>
      <c r="F1604" s="261">
        <v>1.8874409565524199E-2</v>
      </c>
      <c r="G1604" s="261">
        <v>8.07067421785276E-3</v>
      </c>
      <c r="H1604" s="261">
        <v>3.6024241540036597E-2</v>
      </c>
      <c r="I1604" s="261">
        <v>3.0455063174952599E-2</v>
      </c>
      <c r="J1604" s="261">
        <v>6.1850399951996404E-3</v>
      </c>
      <c r="K1604" s="261">
        <v>1.3010220354908899E-3</v>
      </c>
      <c r="L1604" s="261">
        <v>2.0000005732018801E-3</v>
      </c>
      <c r="M1604" s="261">
        <v>2.0000005732018801E-3</v>
      </c>
      <c r="N1604" s="261">
        <v>1.5750004513964799E-2</v>
      </c>
      <c r="O1604" s="261">
        <v>1.5750004513964799E-2</v>
      </c>
      <c r="P1604" s="261">
        <v>6.4647000580740702E-3</v>
      </c>
    </row>
    <row r="1605" spans="1:16" x14ac:dyDescent="0.25">
      <c r="A1605" s="259">
        <v>2050</v>
      </c>
      <c r="B1605" s="259">
        <v>2015</v>
      </c>
      <c r="C1605" s="260" t="str">
        <f t="shared" si="24"/>
        <v>2050_2015</v>
      </c>
      <c r="D1605" s="261">
        <v>4.0400442320778253E-2</v>
      </c>
      <c r="E1605" s="261">
        <v>5.1001801140559549E-2</v>
      </c>
      <c r="F1605" s="261">
        <v>1.8490267709748001E-2</v>
      </c>
      <c r="G1605" s="261">
        <v>8.07862202791018E-3</v>
      </c>
      <c r="H1605" s="261">
        <v>3.5568212929384703E-2</v>
      </c>
      <c r="I1605" s="261">
        <v>2.9722032599211301E-2</v>
      </c>
      <c r="J1605" s="261">
        <v>6.1258240331481702E-3</v>
      </c>
      <c r="K1605" s="261">
        <v>1.6429880477751399E-3</v>
      </c>
      <c r="L1605" s="261">
        <v>2.0000005732018801E-3</v>
      </c>
      <c r="M1605" s="261">
        <v>2.0000005732018801E-3</v>
      </c>
      <c r="N1605" s="261">
        <v>1.5750004513964799E-2</v>
      </c>
      <c r="O1605" s="261">
        <v>1.5750004513964799E-2</v>
      </c>
      <c r="P1605" s="261">
        <v>6.4028066129855803E-3</v>
      </c>
    </row>
    <row r="1606" spans="1:16" x14ac:dyDescent="0.25">
      <c r="A1606" s="259">
        <v>2050</v>
      </c>
      <c r="B1606" s="259">
        <v>2016</v>
      </c>
      <c r="C1606" s="260" t="str">
        <f t="shared" si="24"/>
        <v>2050_2016</v>
      </c>
      <c r="D1606" s="261">
        <v>3.8802603235964662E-2</v>
      </c>
      <c r="E1606" s="261">
        <v>4.8967019762293638E-2</v>
      </c>
      <c r="F1606" s="261">
        <v>1.8530435000599099E-2</v>
      </c>
      <c r="G1606" s="261">
        <v>7.8783904000177107E-3</v>
      </c>
      <c r="H1606" s="261">
        <v>3.56163696470621E-2</v>
      </c>
      <c r="I1606" s="261">
        <v>2.8836066176760801E-2</v>
      </c>
      <c r="J1606" s="261">
        <v>6.1324761815023596E-3</v>
      </c>
      <c r="K1606" s="261">
        <v>1.9109473632049701E-3</v>
      </c>
      <c r="L1606" s="261">
        <v>2.0000005732018801E-3</v>
      </c>
      <c r="M1606" s="261">
        <v>2.0000005732018801E-3</v>
      </c>
      <c r="N1606" s="261">
        <v>1.5750004513964799E-2</v>
      </c>
      <c r="O1606" s="261">
        <v>1.5750004513964799E-2</v>
      </c>
      <c r="P1606" s="261">
        <v>6.4097595419698701E-3</v>
      </c>
    </row>
    <row r="1607" spans="1:16" x14ac:dyDescent="0.25">
      <c r="A1607" s="259">
        <v>2050</v>
      </c>
      <c r="B1607" s="259">
        <v>2017</v>
      </c>
      <c r="C1607" s="260" t="str">
        <f t="shared" si="24"/>
        <v>2050_2017</v>
      </c>
      <c r="D1607" s="261">
        <v>3.764512593535195E-2</v>
      </c>
      <c r="E1607" s="261">
        <v>4.6940400089992687E-2</v>
      </c>
      <c r="F1607" s="261">
        <v>1.9662465047024701E-2</v>
      </c>
      <c r="G1607" s="261">
        <v>7.9482379855164795E-3</v>
      </c>
      <c r="H1607" s="261">
        <v>3.6936814418794699E-2</v>
      </c>
      <c r="I1607" s="261">
        <v>2.8832039133646101E-2</v>
      </c>
      <c r="J1607" s="261">
        <v>6.3021708370453299E-3</v>
      </c>
      <c r="K1607" s="261">
        <v>2.0735534510100098E-3</v>
      </c>
      <c r="L1607" s="261">
        <v>2.0000005732018801E-3</v>
      </c>
      <c r="M1607" s="261">
        <v>2.0000005732018801E-3</v>
      </c>
      <c r="N1607" s="261">
        <v>1.5750004513964799E-2</v>
      </c>
      <c r="O1607" s="261">
        <v>1.5750004513964799E-2</v>
      </c>
      <c r="P1607" s="261">
        <v>6.5871270368276199E-3</v>
      </c>
    </row>
    <row r="1608" spans="1:16" x14ac:dyDescent="0.25">
      <c r="A1608" s="259">
        <v>2050</v>
      </c>
      <c r="B1608" s="259">
        <v>2018</v>
      </c>
      <c r="C1608" s="260" t="str">
        <f t="shared" si="24"/>
        <v>2050_2018</v>
      </c>
      <c r="D1608" s="261">
        <v>3.5999540089806416E-2</v>
      </c>
      <c r="E1608" s="261">
        <v>4.4867582515589845E-2</v>
      </c>
      <c r="F1608" s="261">
        <v>1.9629870602239401E-2</v>
      </c>
      <c r="G1608" s="261">
        <v>7.6209644263658801E-3</v>
      </c>
      <c r="H1608" s="261">
        <v>3.6906727659910897E-2</v>
      </c>
      <c r="I1608" s="261">
        <v>2.7843974087458999E-2</v>
      </c>
      <c r="J1608" s="261">
        <v>6.2990526111209102E-3</v>
      </c>
      <c r="K1608" s="261">
        <v>2.15833402785431E-3</v>
      </c>
      <c r="L1608" s="261">
        <v>2.0000005732018801E-3</v>
      </c>
      <c r="M1608" s="261">
        <v>2.0000005732018801E-3</v>
      </c>
      <c r="N1608" s="261">
        <v>1.5750004513964799E-2</v>
      </c>
      <c r="O1608" s="261">
        <v>1.5750004513964799E-2</v>
      </c>
      <c r="P1608" s="261">
        <v>6.5838678185638098E-3</v>
      </c>
    </row>
    <row r="1609" spans="1:16" x14ac:dyDescent="0.25">
      <c r="A1609" s="259">
        <v>2050</v>
      </c>
      <c r="B1609" s="259">
        <v>2019</v>
      </c>
      <c r="C1609" s="260" t="str">
        <f t="shared" si="24"/>
        <v>2050_2019</v>
      </c>
      <c r="D1609" s="261">
        <v>3.4345637078958248E-2</v>
      </c>
      <c r="E1609" s="261">
        <v>4.279349254116005E-2</v>
      </c>
      <c r="F1609" s="261">
        <v>1.95730084076963E-2</v>
      </c>
      <c r="G1609" s="261">
        <v>6.8449184012986499E-3</v>
      </c>
      <c r="H1609" s="261">
        <v>3.6853388324573598E-2</v>
      </c>
      <c r="I1609" s="261">
        <v>2.5422807475666501E-2</v>
      </c>
      <c r="J1609" s="261">
        <v>6.2932818043104797E-3</v>
      </c>
      <c r="K1609" s="261">
        <v>2.0358232420725699E-3</v>
      </c>
      <c r="L1609" s="261">
        <v>2.0000005732018801E-3</v>
      </c>
      <c r="M1609" s="261">
        <v>2.0000005732018801E-3</v>
      </c>
      <c r="N1609" s="261">
        <v>1.5750004513964799E-2</v>
      </c>
      <c r="O1609" s="261">
        <v>1.5750004513964799E-2</v>
      </c>
      <c r="P1609" s="261">
        <v>6.5778360814769902E-3</v>
      </c>
    </row>
    <row r="1610" spans="1:16" x14ac:dyDescent="0.25">
      <c r="A1610" s="259">
        <v>2050</v>
      </c>
      <c r="B1610" s="259">
        <v>2020</v>
      </c>
      <c r="C1610" s="260" t="str">
        <f t="shared" si="24"/>
        <v>2050_2020</v>
      </c>
      <c r="D1610" s="261">
        <v>3.2701163202535646E-2</v>
      </c>
      <c r="E1610" s="261">
        <v>4.0721737875004708E-2</v>
      </c>
      <c r="F1610" s="261">
        <v>1.95441588258135E-2</v>
      </c>
      <c r="G1610" s="261">
        <v>5.9043670420259103E-3</v>
      </c>
      <c r="H1610" s="261">
        <v>3.68255869802218E-2</v>
      </c>
      <c r="I1610" s="261">
        <v>2.36376793980657E-2</v>
      </c>
      <c r="J1610" s="261">
        <v>6.2903041455692503E-3</v>
      </c>
      <c r="K1610" s="261">
        <v>1.4595713916582E-3</v>
      </c>
      <c r="L1610" s="261">
        <v>2.0000005732018801E-3</v>
      </c>
      <c r="M1610" s="261">
        <v>2.0000005732018801E-3</v>
      </c>
      <c r="N1610" s="261">
        <v>1.5750004513964799E-2</v>
      </c>
      <c r="O1610" s="261">
        <v>1.5750004513964799E-2</v>
      </c>
      <c r="P1610" s="261">
        <v>6.5747237862206504E-3</v>
      </c>
    </row>
    <row r="1611" spans="1:16" x14ac:dyDescent="0.25">
      <c r="A1611" s="259">
        <v>2050</v>
      </c>
      <c r="B1611" s="259">
        <v>2021</v>
      </c>
      <c r="C1611" s="260" t="str">
        <f t="shared" si="24"/>
        <v>2050_2021</v>
      </c>
      <c r="D1611" s="261">
        <v>3.1063254629681025E-2</v>
      </c>
      <c r="E1611" s="261">
        <v>3.8656196394655416E-2</v>
      </c>
      <c r="F1611" s="261">
        <v>8.3294558210594994E-3</v>
      </c>
      <c r="G1611" s="261">
        <v>5.2106136251442196E-3</v>
      </c>
      <c r="H1611" s="261">
        <v>1.28820365765847E-2</v>
      </c>
      <c r="I1611" s="261">
        <v>2.3100965233171001E-2</v>
      </c>
      <c r="J1611" s="261">
        <v>1.0481111850600599E-3</v>
      </c>
      <c r="K1611" s="261">
        <v>9.0650032818522398E-4</v>
      </c>
      <c r="L1611" s="261">
        <v>2.0000005732018801E-3</v>
      </c>
      <c r="M1611" s="261">
        <v>2.0000005732018801E-3</v>
      </c>
      <c r="N1611" s="261">
        <v>1.5750004513964799E-2</v>
      </c>
      <c r="O1611" s="261">
        <v>1.5750004513964799E-2</v>
      </c>
      <c r="P1611" s="261">
        <v>1.09550212192397E-3</v>
      </c>
    </row>
    <row r="1612" spans="1:16" x14ac:dyDescent="0.25">
      <c r="A1612" s="259">
        <v>2050</v>
      </c>
      <c r="B1612" s="259">
        <v>2022</v>
      </c>
      <c r="C1612" s="260" t="str">
        <f t="shared" si="24"/>
        <v>2050_2022</v>
      </c>
      <c r="D1612" s="261">
        <v>2.9865259360773729E-2</v>
      </c>
      <c r="E1612" s="261">
        <v>3.7144228917686657E-2</v>
      </c>
      <c r="F1612" s="261">
        <v>8.3209224864615895E-3</v>
      </c>
      <c r="G1612" s="261">
        <v>4.3954305343031899E-3</v>
      </c>
      <c r="H1612" s="261">
        <v>1.28755657702603E-2</v>
      </c>
      <c r="I1612" s="261">
        <v>2.2536336871144098E-2</v>
      </c>
      <c r="J1612" s="261">
        <v>1.04777905179855E-3</v>
      </c>
      <c r="K1612" s="261">
        <v>9.0610114729014295E-4</v>
      </c>
      <c r="L1612" s="261">
        <v>2.0000005732018801E-3</v>
      </c>
      <c r="M1612" s="261">
        <v>2.0000005732018801E-3</v>
      </c>
      <c r="N1612" s="261">
        <v>1.5750004513964799E-2</v>
      </c>
      <c r="O1612" s="261">
        <v>1.5750004513964799E-2</v>
      </c>
      <c r="P1612" s="261">
        <v>1.0951549710701901E-3</v>
      </c>
    </row>
    <row r="1613" spans="1:16" x14ac:dyDescent="0.25">
      <c r="A1613" s="259">
        <v>2050</v>
      </c>
      <c r="B1613" s="259">
        <v>2023</v>
      </c>
      <c r="C1613" s="260" t="str">
        <f t="shared" si="24"/>
        <v>2050_2023</v>
      </c>
      <c r="D1613" s="261">
        <v>2.8674054371737926E-2</v>
      </c>
      <c r="E1613" s="261">
        <v>3.5634564695291061E-2</v>
      </c>
      <c r="F1613" s="261">
        <v>8.3230068898982098E-3</v>
      </c>
      <c r="G1613" s="261">
        <v>3.7867648056393701E-3</v>
      </c>
      <c r="H1613" s="261">
        <v>1.2877267308719201E-2</v>
      </c>
      <c r="I1613" s="261">
        <v>2.3611638372690699E-2</v>
      </c>
      <c r="J1613" s="261">
        <v>1.04787731075103E-3</v>
      </c>
      <c r="K1613" s="261">
        <v>9.0627424854699103E-4</v>
      </c>
      <c r="L1613" s="261">
        <v>2.0000005732018801E-3</v>
      </c>
      <c r="M1613" s="261">
        <v>2.0000005732018801E-3</v>
      </c>
      <c r="N1613" s="261">
        <v>1.5750004513964799E-2</v>
      </c>
      <c r="O1613" s="261">
        <v>1.5750004513964799E-2</v>
      </c>
      <c r="P1613" s="261">
        <v>1.09525767285649E-3</v>
      </c>
    </row>
    <row r="1614" spans="1:16" x14ac:dyDescent="0.25">
      <c r="A1614" s="259">
        <v>2050</v>
      </c>
      <c r="B1614" s="259">
        <v>2024</v>
      </c>
      <c r="C1614" s="260" t="str">
        <f t="shared" si="24"/>
        <v>2050_2024</v>
      </c>
      <c r="D1614" s="261">
        <v>2.7472930835005859E-2</v>
      </c>
      <c r="E1614" s="261">
        <v>3.4119046034896183E-2</v>
      </c>
      <c r="F1614" s="261">
        <v>8.3096053457206807E-3</v>
      </c>
      <c r="G1614" s="261">
        <v>3.24912739062737E-3</v>
      </c>
      <c r="H1614" s="261">
        <v>1.2867005675944799E-2</v>
      </c>
      <c r="I1614" s="261">
        <v>2.58578160415899E-2</v>
      </c>
      <c r="J1614" s="261">
        <v>1.04735476893851E-3</v>
      </c>
      <c r="K1614" s="261">
        <v>9.05598117338849E-4</v>
      </c>
      <c r="L1614" s="261">
        <v>2.0000005732018801E-3</v>
      </c>
      <c r="M1614" s="261">
        <v>2.0000005732018801E-3</v>
      </c>
      <c r="N1614" s="261">
        <v>1.5750004513964799E-2</v>
      </c>
      <c r="O1614" s="261">
        <v>1.5750004513964799E-2</v>
      </c>
      <c r="P1614" s="261">
        <v>1.09471150402195E-3</v>
      </c>
    </row>
    <row r="1615" spans="1:16" x14ac:dyDescent="0.25">
      <c r="A1615" s="259">
        <v>2050</v>
      </c>
      <c r="B1615" s="259">
        <v>2025</v>
      </c>
      <c r="C1615" s="260" t="str">
        <f t="shared" si="24"/>
        <v>2050_2025</v>
      </c>
      <c r="D1615" s="261">
        <v>2.6272457684747105E-2</v>
      </c>
      <c r="E1615" s="261">
        <v>3.260564341437755E-2</v>
      </c>
      <c r="F1615" s="261">
        <v>8.29273419469213E-3</v>
      </c>
      <c r="G1615" s="261">
        <v>2.9497374510891101E-3</v>
      </c>
      <c r="H1615" s="261">
        <v>1.28542643767079E-2</v>
      </c>
      <c r="I1615" s="261">
        <v>2.9516420313117801E-2</v>
      </c>
      <c r="J1615" s="261">
        <v>1.04671726246048E-3</v>
      </c>
      <c r="K1615" s="261">
        <v>9.04804627431582E-4</v>
      </c>
      <c r="L1615" s="261">
        <v>2.0000005732018801E-3</v>
      </c>
      <c r="M1615" s="261">
        <v>2.0000005732018801E-3</v>
      </c>
      <c r="N1615" s="261">
        <v>1.5750004513964799E-2</v>
      </c>
      <c r="O1615" s="261">
        <v>1.5750004513964799E-2</v>
      </c>
      <c r="P1615" s="261">
        <v>1.09404517232989E-3</v>
      </c>
    </row>
    <row r="1616" spans="1:16" x14ac:dyDescent="0.25">
      <c r="A1616" s="259">
        <v>2050</v>
      </c>
      <c r="B1616" s="259">
        <v>2026</v>
      </c>
      <c r="C1616" s="260" t="str">
        <f t="shared" si="24"/>
        <v>2050_2026</v>
      </c>
      <c r="D1616" s="261">
        <v>2.6264286743646829E-2</v>
      </c>
      <c r="E1616" s="261">
        <v>3.2580023061091416E-2</v>
      </c>
      <c r="F1616" s="261">
        <v>8.2651475630426702E-3</v>
      </c>
      <c r="G1616" s="261">
        <v>2.94549714279577E-3</v>
      </c>
      <c r="H1616" s="261">
        <v>1.2827915345089799E-2</v>
      </c>
      <c r="I1616" s="261">
        <v>2.94640006190812E-2</v>
      </c>
      <c r="J1616" s="261">
        <v>1.0449846993176E-3</v>
      </c>
      <c r="K1616" s="261">
        <v>7.7157571158641797E-4</v>
      </c>
      <c r="L1616" s="261">
        <v>2.0000005732018801E-3</v>
      </c>
      <c r="M1616" s="261">
        <v>2.0000005732018801E-3</v>
      </c>
      <c r="N1616" s="261">
        <v>1.5750004513964799E-2</v>
      </c>
      <c r="O1616" s="261">
        <v>1.5750004513964799E-2</v>
      </c>
      <c r="P1616" s="261">
        <v>1.0922342703698199E-3</v>
      </c>
    </row>
    <row r="1617" spans="1:16" x14ac:dyDescent="0.25">
      <c r="A1617" s="259">
        <v>2050</v>
      </c>
      <c r="B1617" s="259">
        <v>2027</v>
      </c>
      <c r="C1617" s="260" t="str">
        <f t="shared" si="24"/>
        <v>2050_2027</v>
      </c>
      <c r="D1617" s="261">
        <v>2.6257407989344537E-2</v>
      </c>
      <c r="E1617" s="261">
        <v>3.2556825046612219E-2</v>
      </c>
      <c r="F1617" s="261">
        <v>8.2195940544983002E-3</v>
      </c>
      <c r="G1617" s="261">
        <v>2.93846888633029E-3</v>
      </c>
      <c r="H1617" s="261">
        <v>1.27780259554346E-2</v>
      </c>
      <c r="I1617" s="261">
        <v>2.9315107556591901E-2</v>
      </c>
      <c r="J1617" s="261">
        <v>1.04130861047487E-3</v>
      </c>
      <c r="K1617" s="261">
        <v>6.1660491550957698E-4</v>
      </c>
      <c r="L1617" s="261">
        <v>2.0000005732018801E-3</v>
      </c>
      <c r="M1617" s="261">
        <v>2.0000005732018801E-3</v>
      </c>
      <c r="N1617" s="261">
        <v>1.5750004513964799E-2</v>
      </c>
      <c r="O1617" s="261">
        <v>1.5750004513964799E-2</v>
      </c>
      <c r="P1617" s="261">
        <v>1.08839196510202E-3</v>
      </c>
    </row>
    <row r="1618" spans="1:16" x14ac:dyDescent="0.25">
      <c r="A1618" s="259">
        <v>2050</v>
      </c>
      <c r="B1618" s="259">
        <v>2028</v>
      </c>
      <c r="C1618" s="260" t="str">
        <f t="shared" si="24"/>
        <v>2050_2028</v>
      </c>
      <c r="D1618" s="261">
        <v>2.6251816014318887E-2</v>
      </c>
      <c r="E1618" s="261">
        <v>3.2532716596878807E-2</v>
      </c>
      <c r="F1618" s="261">
        <v>8.1605286422011102E-3</v>
      </c>
      <c r="G1618" s="261">
        <v>2.9294821380844299E-3</v>
      </c>
      <c r="H1618" s="261">
        <v>1.2708394020496901E-2</v>
      </c>
      <c r="I1618" s="261">
        <v>2.90717528250009E-2</v>
      </c>
      <c r="J1618" s="261">
        <v>1.03589314634514E-3</v>
      </c>
      <c r="K1618" s="261">
        <v>4.8404961908817999E-4</v>
      </c>
      <c r="L1618" s="261">
        <v>2.0000005732018801E-3</v>
      </c>
      <c r="M1618" s="261">
        <v>2.0000005732018801E-3</v>
      </c>
      <c r="N1618" s="261">
        <v>1.5750004513964799E-2</v>
      </c>
      <c r="O1618" s="261">
        <v>1.5750004513964799E-2</v>
      </c>
      <c r="P1618" s="261">
        <v>1.0827316377151101E-3</v>
      </c>
    </row>
    <row r="1619" spans="1:16" x14ac:dyDescent="0.25">
      <c r="A1619" s="259">
        <v>2050</v>
      </c>
      <c r="B1619" s="259">
        <v>2029</v>
      </c>
      <c r="C1619" s="260" t="str">
        <f t="shared" si="24"/>
        <v>2050_2029</v>
      </c>
      <c r="D1619" s="261">
        <v>2.6245260609827247E-2</v>
      </c>
      <c r="E1619" s="261">
        <v>3.2506004510861573E-2</v>
      </c>
      <c r="F1619" s="261">
        <v>8.0834125362949597E-3</v>
      </c>
      <c r="G1619" s="261">
        <v>2.9175434084207498E-3</v>
      </c>
      <c r="H1619" s="261">
        <v>1.26153453822824E-2</v>
      </c>
      <c r="I1619" s="261">
        <v>2.8737298493583599E-2</v>
      </c>
      <c r="J1619" s="261">
        <v>1.02854409375167E-3</v>
      </c>
      <c r="K1619" s="261">
        <v>4.8358391445641803E-4</v>
      </c>
      <c r="L1619" s="261">
        <v>2.0000005732018801E-3</v>
      </c>
      <c r="M1619" s="261">
        <v>2.0000005732018801E-3</v>
      </c>
      <c r="N1619" s="261">
        <v>1.5750004513964799E-2</v>
      </c>
      <c r="O1619" s="261">
        <v>1.5750004513964799E-2</v>
      </c>
      <c r="P1619" s="261">
        <v>1.0750502935743E-3</v>
      </c>
    </row>
    <row r="1620" spans="1:16" x14ac:dyDescent="0.25">
      <c r="A1620" s="259">
        <v>2050</v>
      </c>
      <c r="B1620" s="259">
        <v>2030</v>
      </c>
      <c r="C1620" s="260" t="str">
        <f t="shared" si="24"/>
        <v>2050_2030</v>
      </c>
      <c r="D1620" s="261">
        <v>2.6238840064217561E-2</v>
      </c>
      <c r="E1620" s="261">
        <v>3.2477432425932262E-2</v>
      </c>
      <c r="F1620" s="261">
        <v>7.9907641795894293E-3</v>
      </c>
      <c r="G1620" s="261">
        <v>2.9030894691819799E-3</v>
      </c>
      <c r="H1620" s="261">
        <v>1.25010210362651E-2</v>
      </c>
      <c r="I1620" s="261">
        <v>2.8314548549013701E-2</v>
      </c>
      <c r="J1620" s="261">
        <v>1.0193868322006701E-3</v>
      </c>
      <c r="K1620" s="261">
        <v>4.8314930497117098E-4</v>
      </c>
      <c r="L1620" s="261">
        <v>2.0000005732018801E-3</v>
      </c>
      <c r="M1620" s="261">
        <v>2.0000005732018801E-3</v>
      </c>
      <c r="N1620" s="261">
        <v>1.5750004513964799E-2</v>
      </c>
      <c r="O1620" s="261">
        <v>1.5750004513964799E-2</v>
      </c>
      <c r="P1620" s="261">
        <v>1.06547898129072E-3</v>
      </c>
    </row>
    <row r="1621" spans="1:16" x14ac:dyDescent="0.25">
      <c r="A1621" s="259">
        <v>2050</v>
      </c>
      <c r="B1621" s="259">
        <v>2031</v>
      </c>
      <c r="C1621" s="260" t="str">
        <f t="shared" si="24"/>
        <v>2050_2031</v>
      </c>
      <c r="D1621" s="261">
        <v>2.6232476545615956E-2</v>
      </c>
      <c r="E1621" s="261">
        <v>3.2448124060632036E-2</v>
      </c>
      <c r="F1621" s="261">
        <v>7.8824792115357398E-3</v>
      </c>
      <c r="G1621" s="261">
        <v>2.8861325961929501E-3</v>
      </c>
      <c r="H1621" s="261">
        <v>1.23647091868757E-2</v>
      </c>
      <c r="I1621" s="261">
        <v>2.7809067142203998E-2</v>
      </c>
      <c r="J1621" s="261">
        <v>1.0083449742677301E-3</v>
      </c>
      <c r="K1621" s="261">
        <v>4.8272442109392299E-4</v>
      </c>
      <c r="L1621" s="261">
        <v>2.0000005732018801E-3</v>
      </c>
      <c r="M1621" s="261">
        <v>2.0000005732018801E-3</v>
      </c>
      <c r="N1621" s="261">
        <v>1.5750004513964799E-2</v>
      </c>
      <c r="O1621" s="261">
        <v>1.5750004513964799E-2</v>
      </c>
      <c r="P1621" s="261">
        <v>1.05393785953956E-3</v>
      </c>
    </row>
    <row r="1622" spans="1:16" x14ac:dyDescent="0.25">
      <c r="A1622" s="259">
        <v>2050</v>
      </c>
      <c r="B1622" s="259">
        <v>2032</v>
      </c>
      <c r="C1622" s="260" t="str">
        <f t="shared" ref="C1622:C1640" si="25">CONCATENATE(A1622,"_",B1622)</f>
        <v>2050_2032</v>
      </c>
      <c r="D1622" s="261">
        <v>2.6228823044591853E-2</v>
      </c>
      <c r="E1622" s="261">
        <v>3.2419526577962425E-2</v>
      </c>
      <c r="F1622" s="261">
        <v>7.7625434324956203E-3</v>
      </c>
      <c r="G1622" s="261">
        <v>2.8673501640448401E-3</v>
      </c>
      <c r="H1622" s="261">
        <v>1.22100192577185E-2</v>
      </c>
      <c r="I1622" s="261">
        <v>2.7225373098402901E-2</v>
      </c>
      <c r="J1622" s="261">
        <v>9.9563668915738095E-4</v>
      </c>
      <c r="K1622" s="261">
        <v>4.82446483873847E-4</v>
      </c>
      <c r="L1622" s="261">
        <v>2.0000005732018801E-3</v>
      </c>
      <c r="M1622" s="261">
        <v>2.0000005732018801E-3</v>
      </c>
      <c r="N1622" s="261">
        <v>1.5750004513964799E-2</v>
      </c>
      <c r="O1622" s="261">
        <v>1.5750004513964799E-2</v>
      </c>
      <c r="P1622" s="261">
        <v>1.0406549621687E-3</v>
      </c>
    </row>
    <row r="1623" spans="1:16" x14ac:dyDescent="0.25">
      <c r="A1623" s="259">
        <v>2050</v>
      </c>
      <c r="B1623" s="259">
        <v>2033</v>
      </c>
      <c r="C1623" s="260" t="str">
        <f t="shared" si="25"/>
        <v>2050_2033</v>
      </c>
      <c r="D1623" s="261">
        <v>2.62267075172022E-2</v>
      </c>
      <c r="E1623" s="261">
        <v>3.2391430783651039E-2</v>
      </c>
      <c r="F1623" s="261">
        <v>7.6288271676261199E-3</v>
      </c>
      <c r="G1623" s="261">
        <v>2.84637188442267E-3</v>
      </c>
      <c r="H1623" s="261">
        <v>1.2035034831552899E-2</v>
      </c>
      <c r="I1623" s="261">
        <v>2.65696508774379E-2</v>
      </c>
      <c r="J1623" s="261">
        <v>9.8114875419664702E-4</v>
      </c>
      <c r="K1623" s="261">
        <v>4.8224773492433801E-4</v>
      </c>
      <c r="L1623" s="261">
        <v>2.0000005732018801E-3</v>
      </c>
      <c r="M1623" s="261">
        <v>2.0000005732018801E-3</v>
      </c>
      <c r="N1623" s="261">
        <v>1.5750004513964799E-2</v>
      </c>
      <c r="O1623" s="261">
        <v>1.5750004513964799E-2</v>
      </c>
      <c r="P1623" s="261">
        <v>1.0255119470782999E-3</v>
      </c>
    </row>
    <row r="1624" spans="1:16" x14ac:dyDescent="0.25">
      <c r="A1624" s="259">
        <v>2050</v>
      </c>
      <c r="B1624" s="259">
        <v>2034</v>
      </c>
      <c r="C1624" s="260" t="str">
        <f t="shared" si="25"/>
        <v>2050_2034</v>
      </c>
      <c r="D1624" s="261">
        <v>2.6222927415244856E-2</v>
      </c>
      <c r="E1624" s="261">
        <v>3.2361445435963178E-2</v>
      </c>
      <c r="F1624" s="261">
        <v>7.4757951101146096E-3</v>
      </c>
      <c r="G1624" s="261">
        <v>2.8221254159074001E-3</v>
      </c>
      <c r="H1624" s="261">
        <v>1.18356508580782E-2</v>
      </c>
      <c r="I1624" s="261">
        <v>2.58483944006043E-2</v>
      </c>
      <c r="J1624" s="261">
        <v>9.6467946767225799E-4</v>
      </c>
      <c r="K1624" s="261">
        <v>4.819640979455E-4</v>
      </c>
      <c r="L1624" s="261">
        <v>2.0000005732018801E-3</v>
      </c>
      <c r="M1624" s="261">
        <v>2.0000005732018801E-3</v>
      </c>
      <c r="N1624" s="261">
        <v>1.5750004513964799E-2</v>
      </c>
      <c r="O1624" s="261">
        <v>1.5750004513964799E-2</v>
      </c>
      <c r="P1624" s="261">
        <v>1.0082979924986499E-3</v>
      </c>
    </row>
    <row r="1625" spans="1:16" x14ac:dyDescent="0.25">
      <c r="A1625" s="259">
        <v>2050</v>
      </c>
      <c r="B1625" s="259">
        <v>2035</v>
      </c>
      <c r="C1625" s="260" t="str">
        <f t="shared" si="25"/>
        <v>2050_2035</v>
      </c>
      <c r="D1625" s="261">
        <v>2.6220659687009495E-2</v>
      </c>
      <c r="E1625" s="261">
        <v>3.233215019073378E-2</v>
      </c>
      <c r="F1625" s="261">
        <v>7.3085630529726702E-3</v>
      </c>
      <c r="G1625" s="261">
        <v>2.79548860938003E-3</v>
      </c>
      <c r="H1625" s="261">
        <v>1.16156267233807E-2</v>
      </c>
      <c r="I1625" s="261">
        <v>2.5069181836821899E-2</v>
      </c>
      <c r="J1625" s="261">
        <v>9.4641302432359902E-4</v>
      </c>
      <c r="K1625" s="261">
        <v>4.8174943761874101E-4</v>
      </c>
      <c r="L1625" s="261">
        <v>2.0000005732018801E-3</v>
      </c>
      <c r="M1625" s="261">
        <v>2.0000005732018801E-3</v>
      </c>
      <c r="N1625" s="261">
        <v>1.5750004513964799E-2</v>
      </c>
      <c r="O1625" s="261">
        <v>1.5750004513964799E-2</v>
      </c>
      <c r="P1625" s="261">
        <v>9.8920562163791492E-4</v>
      </c>
    </row>
    <row r="1626" spans="1:16" x14ac:dyDescent="0.25">
      <c r="A1626" s="259">
        <v>2050</v>
      </c>
      <c r="B1626" s="259">
        <v>2036</v>
      </c>
      <c r="C1626" s="260" t="str">
        <f t="shared" si="25"/>
        <v>2050_2036</v>
      </c>
      <c r="D1626" s="261">
        <v>2.6219254536966528E-2</v>
      </c>
      <c r="E1626" s="261">
        <v>3.2303304649283923E-2</v>
      </c>
      <c r="F1626" s="261">
        <v>7.1271521657753903E-3</v>
      </c>
      <c r="G1626" s="261">
        <v>2.7663378716806701E-3</v>
      </c>
      <c r="H1626" s="261">
        <v>1.13750678164906E-2</v>
      </c>
      <c r="I1626" s="261">
        <v>2.4239677969132699E-2</v>
      </c>
      <c r="J1626" s="261">
        <v>9.2635829856409495E-4</v>
      </c>
      <c r="K1626" s="261">
        <v>4.8159783806868E-4</v>
      </c>
      <c r="L1626" s="261">
        <v>2.0000005732018801E-3</v>
      </c>
      <c r="M1626" s="261">
        <v>2.0000005732018801E-3</v>
      </c>
      <c r="N1626" s="261">
        <v>1.5750004513964799E-2</v>
      </c>
      <c r="O1626" s="261">
        <v>1.5750004513964799E-2</v>
      </c>
      <c r="P1626" s="261">
        <v>9.6824411017109495E-4</v>
      </c>
    </row>
    <row r="1627" spans="1:16" x14ac:dyDescent="0.25">
      <c r="A1627" s="259">
        <v>2050</v>
      </c>
      <c r="B1627" s="259">
        <v>2037</v>
      </c>
      <c r="C1627" s="260" t="str">
        <f t="shared" si="25"/>
        <v>2050_2037</v>
      </c>
      <c r="D1627" s="261">
        <v>2.6218517334073849E-2</v>
      </c>
      <c r="E1627" s="261">
        <v>3.2274869237058586E-2</v>
      </c>
      <c r="F1627" s="261">
        <v>6.9298986306823504E-3</v>
      </c>
      <c r="G1627" s="261">
        <v>2.7344099131992598E-3</v>
      </c>
      <c r="H1627" s="261">
        <v>1.11127739645266E-2</v>
      </c>
      <c r="I1627" s="261">
        <v>2.3367472455020001E-2</v>
      </c>
      <c r="J1627" s="261">
        <v>9.0445525058802502E-4</v>
      </c>
      <c r="K1627" s="261">
        <v>4.8147130045252102E-4</v>
      </c>
      <c r="L1627" s="261">
        <v>2.0000005732018801E-3</v>
      </c>
      <c r="M1627" s="261">
        <v>2.0000005732018801E-3</v>
      </c>
      <c r="N1627" s="261">
        <v>1.5750004513964799E-2</v>
      </c>
      <c r="O1627" s="261">
        <v>1.5750004513964799E-2</v>
      </c>
      <c r="P1627" s="261">
        <v>9.4535070355888104E-4</v>
      </c>
    </row>
    <row r="1628" spans="1:16" x14ac:dyDescent="0.25">
      <c r="A1628" s="259">
        <v>2050</v>
      </c>
      <c r="B1628" s="259">
        <v>2038</v>
      </c>
      <c r="C1628" s="260" t="str">
        <f t="shared" si="25"/>
        <v>2050_2038</v>
      </c>
      <c r="D1628" s="261">
        <v>2.6217629823043983E-2</v>
      </c>
      <c r="E1628" s="261">
        <v>3.2246395081370789E-2</v>
      </c>
      <c r="F1628" s="261">
        <v>6.7161823425575199E-3</v>
      </c>
      <c r="G1628" s="261">
        <v>2.6994660241668202E-3</v>
      </c>
      <c r="H1628" s="261">
        <v>1.0828082783638501E-2</v>
      </c>
      <c r="I1628" s="261">
        <v>2.2460719467262299E-2</v>
      </c>
      <c r="J1628" s="261">
        <v>8.8066290275910395E-4</v>
      </c>
      <c r="K1628" s="261">
        <v>4.81338710242469E-4</v>
      </c>
      <c r="L1628" s="261">
        <v>2.0000005732018801E-3</v>
      </c>
      <c r="M1628" s="261">
        <v>2.0000005732018801E-3</v>
      </c>
      <c r="N1628" s="261">
        <v>1.5750004513964799E-2</v>
      </c>
      <c r="O1628" s="261">
        <v>1.5750004513964799E-2</v>
      </c>
      <c r="P1628" s="261">
        <v>9.2048257133811704E-4</v>
      </c>
    </row>
    <row r="1629" spans="1:16" x14ac:dyDescent="0.25">
      <c r="A1629" s="259">
        <v>2050</v>
      </c>
      <c r="B1629" s="259">
        <v>2039</v>
      </c>
      <c r="C1629" s="260" t="str">
        <f t="shared" si="25"/>
        <v>2050_2039</v>
      </c>
      <c r="D1629" s="261">
        <v>2.6217404841992836E-2</v>
      </c>
      <c r="E1629" s="261">
        <v>3.2218600449743146E-2</v>
      </c>
      <c r="F1629" s="261">
        <v>6.4872723525271703E-3</v>
      </c>
      <c r="G1629" s="261">
        <v>2.6617166123713101E-3</v>
      </c>
      <c r="H1629" s="261">
        <v>1.0522073658596301E-2</v>
      </c>
      <c r="I1629" s="261">
        <v>2.1526974928561701E-2</v>
      </c>
      <c r="J1629" s="261">
        <v>8.5504510418734302E-4</v>
      </c>
      <c r="K1629" s="261">
        <v>4.8124598308719801E-4</v>
      </c>
      <c r="L1629" s="261">
        <v>2.0000005732018801E-3</v>
      </c>
      <c r="M1629" s="261">
        <v>2.0000005732018801E-3</v>
      </c>
      <c r="N1629" s="261">
        <v>1.5750004513964799E-2</v>
      </c>
      <c r="O1629" s="261">
        <v>1.5750004513964799E-2</v>
      </c>
      <c r="P1629" s="261">
        <v>8.9370644959223895E-4</v>
      </c>
    </row>
    <row r="1630" spans="1:16" x14ac:dyDescent="0.25">
      <c r="A1630" s="259">
        <v>2050</v>
      </c>
      <c r="B1630" s="259">
        <v>2040</v>
      </c>
      <c r="C1630" s="260" t="str">
        <f t="shared" si="25"/>
        <v>2050_2040</v>
      </c>
      <c r="D1630" s="261">
        <v>2.62172671002068E-2</v>
      </c>
      <c r="E1630" s="261">
        <v>3.2191439394804094E-2</v>
      </c>
      <c r="F1630" s="261">
        <v>6.2427713627978502E-3</v>
      </c>
      <c r="G1630" s="261">
        <v>2.6209878478664298E-3</v>
      </c>
      <c r="H1630" s="261">
        <v>1.01942475697802E-2</v>
      </c>
      <c r="I1630" s="261">
        <v>2.0574613048259E-2</v>
      </c>
      <c r="J1630" s="261">
        <v>8.2756235662211801E-4</v>
      </c>
      <c r="K1630" s="261">
        <v>4.8116998675720501E-4</v>
      </c>
      <c r="L1630" s="261">
        <v>2.0000005732018801E-3</v>
      </c>
      <c r="M1630" s="261">
        <v>2.0000005732018801E-3</v>
      </c>
      <c r="N1630" s="261">
        <v>1.5750004513964799E-2</v>
      </c>
      <c r="O1630" s="261">
        <v>1.5750004513964799E-2</v>
      </c>
      <c r="P1630" s="261">
        <v>8.6498105413499999E-4</v>
      </c>
    </row>
    <row r="1631" spans="1:16" x14ac:dyDescent="0.25">
      <c r="A1631" s="259">
        <v>2050</v>
      </c>
      <c r="B1631" s="259">
        <v>2041</v>
      </c>
      <c r="C1631" s="260" t="str">
        <f t="shared" si="25"/>
        <v>2050_2041</v>
      </c>
      <c r="D1631" s="261">
        <v>2.6219802035756287E-2</v>
      </c>
      <c r="E1631" s="261">
        <v>3.2166280617508813E-2</v>
      </c>
      <c r="F1631" s="261">
        <v>5.9845624037106098E-3</v>
      </c>
      <c r="G1631" s="261">
        <v>2.5775877153200702E-3</v>
      </c>
      <c r="H1631" s="261">
        <v>9.8465043789904404E-3</v>
      </c>
      <c r="I1631" s="261">
        <v>1.9611363832320702E-2</v>
      </c>
      <c r="J1631" s="261">
        <v>7.9832871561730896E-4</v>
      </c>
      <c r="K1631" s="261">
        <v>4.8121451732199703E-4</v>
      </c>
      <c r="L1631" s="261">
        <v>2.0000005732018801E-3</v>
      </c>
      <c r="M1631" s="261">
        <v>2.0000005732018801E-3</v>
      </c>
      <c r="N1631" s="261">
        <v>1.5750004513964799E-2</v>
      </c>
      <c r="O1631" s="261">
        <v>1.5750004513964799E-2</v>
      </c>
      <c r="P1631" s="261">
        <v>8.3442559760631499E-4</v>
      </c>
    </row>
    <row r="1632" spans="1:16" x14ac:dyDescent="0.25">
      <c r="A1632" s="259">
        <v>2050</v>
      </c>
      <c r="B1632" s="259">
        <v>2042</v>
      </c>
      <c r="C1632" s="260" t="str">
        <f t="shared" si="25"/>
        <v>2050_2042</v>
      </c>
      <c r="D1632" s="261">
        <v>2.6218116489774436E-2</v>
      </c>
      <c r="E1632" s="261">
        <v>3.213913814408282E-2</v>
      </c>
      <c r="F1632" s="261">
        <v>5.7063543531572E-3</v>
      </c>
      <c r="G1632" s="261">
        <v>2.5302185019163898E-3</v>
      </c>
      <c r="H1632" s="261">
        <v>9.4734107852697293E-3</v>
      </c>
      <c r="I1632" s="261">
        <v>1.8643493902220299E-2</v>
      </c>
      <c r="J1632" s="261">
        <v>7.6705456478507004E-4</v>
      </c>
      <c r="K1632" s="261">
        <v>4.81092240833217E-4</v>
      </c>
      <c r="L1632" s="261">
        <v>2.0000005732018801E-3</v>
      </c>
      <c r="M1632" s="261">
        <v>2.0000005732018801E-3</v>
      </c>
      <c r="N1632" s="261">
        <v>1.5750004513964799E-2</v>
      </c>
      <c r="O1632" s="261">
        <v>1.5750004513964799E-2</v>
      </c>
      <c r="P1632" s="261">
        <v>8.0173736845042995E-4</v>
      </c>
    </row>
    <row r="1633" spans="1:16" x14ac:dyDescent="0.25">
      <c r="A1633" s="259">
        <v>2050</v>
      </c>
      <c r="B1633" s="259">
        <v>2043</v>
      </c>
      <c r="C1633" s="260" t="str">
        <f t="shared" si="25"/>
        <v>2050_2043</v>
      </c>
      <c r="D1633" s="261">
        <v>2.6218835598211986E-2</v>
      </c>
      <c r="E1633" s="261">
        <v>3.212123064428099E-2</v>
      </c>
      <c r="F1633" s="261">
        <v>5.41366016320624E-3</v>
      </c>
      <c r="G1633" s="261">
        <v>2.4806221067405899E-3</v>
      </c>
      <c r="H1633" s="261">
        <v>9.0797466565384604E-3</v>
      </c>
      <c r="I1633" s="261">
        <v>1.7683186340201398E-2</v>
      </c>
      <c r="J1633" s="261">
        <v>7.3399506023868295E-4</v>
      </c>
      <c r="K1633" s="261">
        <v>4.8106636521517298E-4</v>
      </c>
      <c r="L1633" s="261">
        <v>2.0000005732018801E-3</v>
      </c>
      <c r="M1633" s="261">
        <v>2.0000005732018801E-3</v>
      </c>
      <c r="N1633" s="261">
        <v>1.5750004513964799E-2</v>
      </c>
      <c r="O1633" s="261">
        <v>1.5750004513964799E-2</v>
      </c>
      <c r="P1633" s="261">
        <v>7.6718305980783496E-4</v>
      </c>
    </row>
    <row r="1634" spans="1:16" x14ac:dyDescent="0.25">
      <c r="A1634" s="259">
        <v>2050</v>
      </c>
      <c r="B1634" s="259">
        <v>2044</v>
      </c>
      <c r="C1634" s="260" t="str">
        <f t="shared" si="25"/>
        <v>2050_2044</v>
      </c>
      <c r="D1634" s="261">
        <v>2.6220962681961377E-2</v>
      </c>
      <c r="E1634" s="261">
        <v>3.2105136873536139E-2</v>
      </c>
      <c r="F1634" s="261">
        <v>5.1067262082611E-3</v>
      </c>
      <c r="G1634" s="261">
        <v>2.4279837990472401E-3</v>
      </c>
      <c r="H1634" s="261">
        <v>8.6656714756378605E-3</v>
      </c>
      <c r="I1634" s="261">
        <v>1.6731944912273099E-2</v>
      </c>
      <c r="J1634" s="261">
        <v>6.9915386322267996E-4</v>
      </c>
      <c r="K1634" s="261">
        <v>4.8113538642443601E-4</v>
      </c>
      <c r="L1634" s="261">
        <v>2.0000005732018801E-3</v>
      </c>
      <c r="M1634" s="261">
        <v>2.0000005732018801E-3</v>
      </c>
      <c r="N1634" s="261">
        <v>1.5750004513964799E-2</v>
      </c>
      <c r="O1634" s="261">
        <v>1.5750004513964799E-2</v>
      </c>
      <c r="P1634" s="261">
        <v>7.3076649846829105E-4</v>
      </c>
    </row>
    <row r="1635" spans="1:16" x14ac:dyDescent="0.25">
      <c r="A1635" s="259">
        <v>2050</v>
      </c>
      <c r="B1635" s="259">
        <v>2045</v>
      </c>
      <c r="C1635" s="260" t="str">
        <f t="shared" si="25"/>
        <v>2050_2045</v>
      </c>
      <c r="D1635" s="261">
        <v>2.6225734176840591E-2</v>
      </c>
      <c r="E1635" s="261">
        <v>3.2091285387946755E-2</v>
      </c>
      <c r="F1635" s="261">
        <v>4.7853012134959601E-3</v>
      </c>
      <c r="G1635" s="261">
        <v>2.3722110619444001E-3</v>
      </c>
      <c r="H1635" s="261">
        <v>8.23108881925292E-3</v>
      </c>
      <c r="I1635" s="261">
        <v>1.5795602428827198E-2</v>
      </c>
      <c r="J1635" s="261">
        <v>6.6252843599480602E-4</v>
      </c>
      <c r="K1635" s="261">
        <v>4.8132676488431102E-4</v>
      </c>
      <c r="L1635" s="261">
        <v>2.0000005732018801E-3</v>
      </c>
      <c r="M1635" s="261">
        <v>2.0000005732018801E-3</v>
      </c>
      <c r="N1635" s="261">
        <v>1.5750004513964799E-2</v>
      </c>
      <c r="O1635" s="261">
        <v>1.5750004513964799E-2</v>
      </c>
      <c r="P1635" s="261">
        <v>6.9248503194409804E-4</v>
      </c>
    </row>
    <row r="1636" spans="1:16" x14ac:dyDescent="0.25">
      <c r="A1636" s="259">
        <v>2050</v>
      </c>
      <c r="B1636" s="259">
        <v>2046</v>
      </c>
      <c r="C1636" s="260" t="str">
        <f t="shared" si="25"/>
        <v>2050_2046</v>
      </c>
      <c r="D1636" s="261">
        <v>2.623118796195676E-2</v>
      </c>
      <c r="E1636" s="261">
        <v>3.2078926459760647E-2</v>
      </c>
      <c r="F1636" s="261">
        <v>4.4479598583811904E-3</v>
      </c>
      <c r="G1636" s="261">
        <v>2.3129280682251899E-3</v>
      </c>
      <c r="H1636" s="261">
        <v>7.7745719615739802E-3</v>
      </c>
      <c r="I1636" s="261">
        <v>1.4879320235653399E-2</v>
      </c>
      <c r="J1636" s="261">
        <v>6.2403273177488998E-4</v>
      </c>
      <c r="K1636" s="261">
        <v>4.8156542282546002E-4</v>
      </c>
      <c r="L1636" s="261">
        <v>2.0000005732018801E-3</v>
      </c>
      <c r="M1636" s="261">
        <v>2.0000005732018801E-3</v>
      </c>
      <c r="N1636" s="261">
        <v>1.5750004513964799E-2</v>
      </c>
      <c r="O1636" s="261">
        <v>1.5750004513964799E-2</v>
      </c>
      <c r="P1636" s="261">
        <v>6.5224872280151603E-4</v>
      </c>
    </row>
    <row r="1637" spans="1:16" x14ac:dyDescent="0.25">
      <c r="A1637" s="259">
        <v>2050</v>
      </c>
      <c r="B1637" s="259">
        <v>2047</v>
      </c>
      <c r="C1637" s="260" t="str">
        <f t="shared" si="25"/>
        <v>2050_2047</v>
      </c>
      <c r="D1637" s="261">
        <v>2.6241832176645514E-2</v>
      </c>
      <c r="E1637" s="261">
        <v>3.2071414261651152E-2</v>
      </c>
      <c r="F1637" s="261">
        <v>4.0984166086189596E-3</v>
      </c>
      <c r="G1637" s="261">
        <v>2.2510208075145399E-3</v>
      </c>
      <c r="H1637" s="261">
        <v>7.29971252537992E-3</v>
      </c>
      <c r="I1637" s="261">
        <v>1.3987754111342199E-2</v>
      </c>
      <c r="J1637" s="261">
        <v>5.8386149530517001E-4</v>
      </c>
      <c r="K1637" s="261">
        <v>4.8209177286183299E-4</v>
      </c>
      <c r="L1637" s="261">
        <v>2.0000005732018801E-3</v>
      </c>
      <c r="M1637" s="261">
        <v>2.0000005732018801E-3</v>
      </c>
      <c r="N1637" s="261">
        <v>1.5750004513964799E-2</v>
      </c>
      <c r="O1637" s="261">
        <v>1.5750004513964799E-2</v>
      </c>
      <c r="P1637" s="261">
        <v>6.1026112127585597E-4</v>
      </c>
    </row>
    <row r="1638" spans="1:16" x14ac:dyDescent="0.25">
      <c r="A1638" s="259">
        <v>2050</v>
      </c>
      <c r="B1638" s="259">
        <v>2048</v>
      </c>
      <c r="C1638" s="260" t="str">
        <f t="shared" si="25"/>
        <v>2050_2048</v>
      </c>
      <c r="D1638" s="261">
        <v>2.6261227364641825E-2</v>
      </c>
      <c r="E1638" s="261">
        <v>3.2070950662775904E-2</v>
      </c>
      <c r="F1638" s="261">
        <v>3.7373264633992899E-3</v>
      </c>
      <c r="G1638" s="261">
        <v>2.1868092317892901E-3</v>
      </c>
      <c r="H1638" s="261">
        <v>6.8074772833645403E-3</v>
      </c>
      <c r="I1638" s="261">
        <v>1.3125087224876699E-2</v>
      </c>
      <c r="J1638" s="261">
        <v>5.4206231362749404E-4</v>
      </c>
      <c r="K1638" s="261">
        <v>4.83056838065765E-4</v>
      </c>
      <c r="L1638" s="261">
        <v>2.0000005732018801E-3</v>
      </c>
      <c r="M1638" s="261">
        <v>2.0000005732018801E-3</v>
      </c>
      <c r="N1638" s="261">
        <v>1.5750004513964799E-2</v>
      </c>
      <c r="O1638" s="261">
        <v>1.5750004513964799E-2</v>
      </c>
      <c r="P1638" s="261">
        <v>5.6657196608383704E-4</v>
      </c>
    </row>
    <row r="1639" spans="1:16" x14ac:dyDescent="0.25">
      <c r="A1639" s="259">
        <v>2050</v>
      </c>
      <c r="B1639" s="259">
        <v>2049</v>
      </c>
      <c r="C1639" s="260" t="str">
        <f t="shared" si="25"/>
        <v>2050_2049</v>
      </c>
      <c r="D1639" s="261">
        <v>2.6276638265366952E-2</v>
      </c>
      <c r="E1639" s="261">
        <v>3.2067457205203029E-2</v>
      </c>
      <c r="F1639" s="261">
        <v>3.3534171602248E-3</v>
      </c>
      <c r="G1639" s="261">
        <v>2.1171979474099698E-3</v>
      </c>
      <c r="H1639" s="261">
        <v>6.2878889594741002E-3</v>
      </c>
      <c r="I1639" s="261">
        <v>1.22945714706538E-2</v>
      </c>
      <c r="J1639" s="261">
        <v>4.9811709601853401E-4</v>
      </c>
      <c r="K1639" s="261">
        <v>4.83811161518434E-4</v>
      </c>
      <c r="L1639" s="261">
        <v>2.0000005732018801E-3</v>
      </c>
      <c r="M1639" s="261">
        <v>2.0000005732018801E-3</v>
      </c>
      <c r="N1639" s="261">
        <v>1.5750004513964799E-2</v>
      </c>
      <c r="O1639" s="261">
        <v>1.5750004513964799E-2</v>
      </c>
      <c r="P1639" s="261">
        <v>5.2063974073861502E-4</v>
      </c>
    </row>
    <row r="1640" spans="1:16" x14ac:dyDescent="0.25">
      <c r="A1640" s="259">
        <v>2050</v>
      </c>
      <c r="B1640" s="259">
        <v>2050</v>
      </c>
      <c r="C1640" s="260" t="str">
        <f t="shared" si="25"/>
        <v>2050_2050</v>
      </c>
      <c r="D1640" s="261">
        <v>2.6326605354398475E-2</v>
      </c>
      <c r="E1640" s="261">
        <v>3.208532007069427E-2</v>
      </c>
      <c r="F1640" s="261">
        <v>2.9677572969380298E-3</v>
      </c>
      <c r="G1640" s="261">
        <v>2.0486590158576702E-3</v>
      </c>
      <c r="H1640" s="261">
        <v>5.7620797273239899E-3</v>
      </c>
      <c r="I1640" s="261">
        <v>1.14994961551203E-2</v>
      </c>
      <c r="J1640" s="261">
        <v>4.5314579773620198E-4</v>
      </c>
      <c r="K1640" s="261">
        <v>4.8615009925021202E-4</v>
      </c>
      <c r="L1640" s="261">
        <v>2.0000005732018801E-3</v>
      </c>
      <c r="M1640" s="261">
        <v>2.0000005732018801E-3</v>
      </c>
      <c r="N1640" s="261">
        <v>1.5750004513964799E-2</v>
      </c>
      <c r="O1640" s="261">
        <v>1.5750004513964799E-2</v>
      </c>
      <c r="P1640" s="261">
        <v>4.73635039905137E-4</v>
      </c>
    </row>
  </sheetData>
  <pageMargins left="0.7" right="0.7" top="0.98479166666666662" bottom="0.75" header="0.3" footer="0.3"/>
  <pageSetup scale="53" orientation="portrait" r:id="rId1"/>
  <headerFooter>
    <oddHeader>&amp;C&amp;G</oddHeader>
    <oddFooter>&amp;L&amp;"Arial,Regular"&amp;12&amp;K000000June 1, 2020&amp;C&amp;"Arial,Regular"&amp;12Page &amp;P of &amp;N&amp;R&amp;"Arial,Regular"&amp;12&amp;K000000&amp;A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P1599"/>
  <sheetViews>
    <sheetView showGridLines="0" zoomScaleNormal="100" zoomScaleSheetLayoutView="100" zoomScalePageLayoutView="30" workbookViewId="0">
      <selection activeCell="M2" sqref="M2"/>
    </sheetView>
  </sheetViews>
  <sheetFormatPr defaultColWidth="10.42578125" defaultRowHeight="15" x14ac:dyDescent="0.25"/>
  <cols>
    <col min="1" max="1" width="11.140625" style="75" customWidth="1"/>
    <col min="2" max="2" width="11" style="75" bestFit="1" customWidth="1"/>
    <col min="3" max="5" width="15.140625" style="75" customWidth="1"/>
    <col min="6" max="12" width="12" style="171" customWidth="1"/>
    <col min="13" max="15" width="12" style="75" customWidth="1"/>
    <col min="16" max="16" width="15.42578125" style="75" customWidth="1"/>
    <col min="17" max="16384" width="10.42578125" style="75"/>
  </cols>
  <sheetData>
    <row r="2" spans="1:16" ht="18.75" x14ac:dyDescent="0.3">
      <c r="I2" s="78" t="s">
        <v>0</v>
      </c>
    </row>
    <row r="3" spans="1:16" ht="18.75" x14ac:dyDescent="0.3">
      <c r="I3" s="78" t="s">
        <v>4631</v>
      </c>
    </row>
    <row r="4" spans="1:16" ht="18.75" x14ac:dyDescent="0.3">
      <c r="I4" s="486" t="s">
        <v>4632</v>
      </c>
    </row>
    <row r="8" spans="1:16" ht="16.5" thickBot="1" x14ac:dyDescent="0.3">
      <c r="A8" s="154" t="s">
        <v>4412</v>
      </c>
      <c r="F8" s="75"/>
      <c r="G8" s="75"/>
      <c r="H8" s="75"/>
      <c r="I8" s="75"/>
      <c r="J8" s="75"/>
    </row>
    <row r="9" spans="1:16" ht="15.75" customHeight="1" x14ac:dyDescent="0.25">
      <c r="A9" s="468" t="s">
        <v>300</v>
      </c>
      <c r="B9" s="466"/>
      <c r="C9" s="466"/>
      <c r="D9" s="466"/>
      <c r="E9" s="460"/>
      <c r="F9" s="466" t="s">
        <v>301</v>
      </c>
      <c r="G9" s="466"/>
      <c r="H9" s="466"/>
      <c r="I9" s="466"/>
      <c r="J9" s="466"/>
      <c r="K9" s="467"/>
    </row>
    <row r="10" spans="1:16" ht="15.75" customHeight="1" x14ac:dyDescent="0.25">
      <c r="A10" s="420" t="s">
        <v>313</v>
      </c>
      <c r="B10" s="420"/>
      <c r="C10" s="417"/>
      <c r="D10" s="417"/>
      <c r="E10" s="418"/>
      <c r="F10" s="246" t="s">
        <v>303</v>
      </c>
      <c r="G10" s="417"/>
      <c r="H10" s="417"/>
      <c r="I10" s="417"/>
      <c r="J10" s="417"/>
      <c r="K10" s="421"/>
    </row>
    <row r="11" spans="1:16" ht="15.75" customHeight="1" x14ac:dyDescent="0.25">
      <c r="A11" s="420" t="s">
        <v>306</v>
      </c>
      <c r="B11" s="420"/>
      <c r="C11" s="417"/>
      <c r="D11" s="417"/>
      <c r="E11" s="418"/>
      <c r="F11" s="246" t="s">
        <v>307</v>
      </c>
      <c r="G11" s="417"/>
      <c r="H11" s="417"/>
      <c r="I11" s="417"/>
      <c r="J11" s="417"/>
      <c r="K11" s="421"/>
    </row>
    <row r="12" spans="1:16" ht="15" customHeight="1" thickBot="1" x14ac:dyDescent="0.3">
      <c r="A12" s="461" t="s">
        <v>308</v>
      </c>
      <c r="B12" s="461"/>
      <c r="C12" s="462"/>
      <c r="D12" s="462"/>
      <c r="E12" s="463"/>
      <c r="F12" s="464" t="s">
        <v>309</v>
      </c>
      <c r="G12" s="462"/>
      <c r="H12" s="462"/>
      <c r="I12" s="462"/>
      <c r="J12" s="462"/>
      <c r="K12" s="465"/>
    </row>
    <row r="13" spans="1:16" ht="15.75" thickBot="1" x14ac:dyDescent="0.3"/>
    <row r="14" spans="1:16" ht="15.95" customHeight="1" x14ac:dyDescent="0.25">
      <c r="A14" s="448" t="s">
        <v>4411</v>
      </c>
      <c r="B14" s="449"/>
      <c r="C14" s="449"/>
      <c r="D14" s="449"/>
      <c r="E14" s="449"/>
      <c r="F14" s="449"/>
      <c r="G14" s="449"/>
      <c r="H14" s="449"/>
      <c r="I14" s="449"/>
      <c r="J14" s="449"/>
      <c r="K14" s="449"/>
      <c r="L14" s="449"/>
      <c r="M14" s="449"/>
      <c r="N14" s="449"/>
      <c r="O14" s="449"/>
      <c r="P14" s="450"/>
    </row>
    <row r="15" spans="1:16" ht="15.95" customHeight="1" x14ac:dyDescent="0.25">
      <c r="A15" s="215" t="s">
        <v>212</v>
      </c>
      <c r="B15" s="214"/>
      <c r="C15" s="214"/>
      <c r="D15" s="214"/>
      <c r="E15" s="214"/>
      <c r="F15" s="214"/>
      <c r="G15" s="214"/>
      <c r="H15" s="214"/>
      <c r="I15" s="214"/>
      <c r="J15" s="214"/>
      <c r="K15" s="214"/>
      <c r="L15" s="214"/>
      <c r="M15" s="214"/>
      <c r="N15" s="214"/>
      <c r="O15" s="214"/>
      <c r="P15" s="213"/>
    </row>
    <row r="16" spans="1:16" ht="15.75" x14ac:dyDescent="0.25">
      <c r="A16" s="79" t="s">
        <v>316</v>
      </c>
      <c r="B16" s="43"/>
      <c r="C16" s="43"/>
      <c r="D16" s="43"/>
      <c r="E16" s="43"/>
      <c r="F16" s="43"/>
      <c r="G16" s="43"/>
      <c r="H16" s="43"/>
      <c r="I16" s="43"/>
      <c r="J16" s="43"/>
      <c r="K16" s="43"/>
      <c r="L16" s="43"/>
      <c r="M16" s="43"/>
      <c r="N16" s="43"/>
      <c r="O16" s="43"/>
      <c r="P16" s="81"/>
    </row>
    <row r="17" spans="1:16" ht="15.75" x14ac:dyDescent="0.25">
      <c r="A17" s="79" t="s">
        <v>4410</v>
      </c>
      <c r="B17" s="43"/>
      <c r="C17" s="43"/>
      <c r="D17" s="43"/>
      <c r="E17" s="43"/>
      <c r="F17" s="43"/>
      <c r="G17" s="43"/>
      <c r="H17" s="43"/>
      <c r="I17" s="43"/>
      <c r="J17" s="43"/>
      <c r="K17" s="43"/>
      <c r="L17" s="43"/>
      <c r="M17" s="43"/>
      <c r="N17" s="43"/>
      <c r="O17" s="43"/>
      <c r="P17" s="81"/>
    </row>
    <row r="18" spans="1:16" ht="15.75" x14ac:dyDescent="0.25">
      <c r="A18" s="79" t="s">
        <v>240</v>
      </c>
      <c r="B18" s="43"/>
      <c r="C18" s="43"/>
      <c r="D18" s="43"/>
      <c r="E18" s="43"/>
      <c r="F18" s="43"/>
      <c r="G18" s="43"/>
      <c r="H18" s="43"/>
      <c r="I18" s="43"/>
      <c r="J18" s="43"/>
      <c r="K18" s="43"/>
      <c r="L18" s="43"/>
      <c r="M18" s="43"/>
      <c r="N18" s="43"/>
      <c r="O18" s="43"/>
      <c r="P18" s="81"/>
    </row>
    <row r="19" spans="1:16" ht="15.75" customHeight="1" x14ac:dyDescent="0.25">
      <c r="A19" s="429" t="s">
        <v>4644</v>
      </c>
      <c r="B19" s="454"/>
      <c r="C19" s="454"/>
      <c r="D19" s="454"/>
      <c r="E19" s="454"/>
      <c r="F19" s="454"/>
      <c r="G19" s="454"/>
      <c r="H19" s="454"/>
      <c r="I19" s="454"/>
      <c r="J19" s="454"/>
      <c r="K19" s="454"/>
      <c r="L19" s="454"/>
      <c r="M19" s="454"/>
      <c r="N19" s="454"/>
      <c r="O19" s="454"/>
      <c r="P19" s="431"/>
    </row>
    <row r="20" spans="1:16" ht="15.75" customHeight="1" x14ac:dyDescent="0.25">
      <c r="A20" s="429" t="s">
        <v>4645</v>
      </c>
      <c r="B20" s="454"/>
      <c r="C20" s="454"/>
      <c r="D20" s="454"/>
      <c r="E20" s="454"/>
      <c r="F20" s="454"/>
      <c r="G20" s="454"/>
      <c r="H20" s="454"/>
      <c r="I20" s="454"/>
      <c r="J20" s="454"/>
      <c r="K20" s="454"/>
      <c r="L20" s="454"/>
      <c r="M20" s="454"/>
      <c r="N20" s="454"/>
      <c r="O20" s="454"/>
      <c r="P20" s="431"/>
    </row>
    <row r="21" spans="1:16" ht="15.75" x14ac:dyDescent="0.25">
      <c r="A21" s="79" t="s">
        <v>239</v>
      </c>
      <c r="B21" s="43"/>
      <c r="C21" s="43"/>
      <c r="D21" s="43"/>
      <c r="E21" s="43"/>
      <c r="F21" s="43"/>
      <c r="G21" s="43"/>
      <c r="H21" s="43"/>
      <c r="I21" s="43"/>
      <c r="J21" s="43"/>
      <c r="K21" s="43"/>
      <c r="L21" s="43"/>
      <c r="M21" s="43"/>
      <c r="N21" s="43"/>
      <c r="O21" s="43"/>
      <c r="P21" s="81"/>
    </row>
    <row r="22" spans="1:16" ht="15.75" x14ac:dyDescent="0.25">
      <c r="A22" s="79" t="s">
        <v>238</v>
      </c>
      <c r="B22" s="43"/>
      <c r="C22" s="43"/>
      <c r="D22" s="43"/>
      <c r="E22" s="43"/>
      <c r="F22" s="43"/>
      <c r="G22" s="43"/>
      <c r="H22" s="43"/>
      <c r="I22" s="43"/>
      <c r="J22" s="43"/>
      <c r="K22" s="43"/>
      <c r="L22" s="43"/>
      <c r="M22" s="43"/>
      <c r="N22" s="43"/>
      <c r="O22" s="43"/>
      <c r="P22" s="81"/>
    </row>
    <row r="23" spans="1:16" ht="15.75" x14ac:dyDescent="0.25">
      <c r="A23" s="79" t="s">
        <v>237</v>
      </c>
      <c r="B23" s="43"/>
      <c r="C23" s="43"/>
      <c r="D23" s="43"/>
      <c r="E23" s="43"/>
      <c r="F23" s="43"/>
      <c r="G23" s="43"/>
      <c r="H23" s="43"/>
      <c r="I23" s="43"/>
      <c r="J23" s="43"/>
      <c r="K23" s="43"/>
      <c r="L23" s="43"/>
      <c r="M23" s="43"/>
      <c r="N23" s="43"/>
      <c r="O23" s="43"/>
      <c r="P23" s="81"/>
    </row>
    <row r="24" spans="1:16" ht="15.75" x14ac:dyDescent="0.25">
      <c r="A24" s="79" t="s">
        <v>236</v>
      </c>
      <c r="B24" s="43"/>
      <c r="C24" s="43"/>
      <c r="D24" s="43"/>
      <c r="E24" s="43"/>
      <c r="F24" s="43"/>
      <c r="G24" s="43"/>
      <c r="H24" s="43"/>
      <c r="I24" s="43"/>
      <c r="J24" s="43"/>
      <c r="K24" s="43"/>
      <c r="L24" s="43"/>
      <c r="M24" s="43"/>
      <c r="N24" s="43"/>
      <c r="O24" s="43"/>
      <c r="P24" s="81"/>
    </row>
    <row r="25" spans="1:16" ht="15.75" x14ac:dyDescent="0.25">
      <c r="A25" s="79" t="s">
        <v>235</v>
      </c>
      <c r="B25" s="43"/>
      <c r="C25" s="43"/>
      <c r="D25" s="43"/>
      <c r="E25" s="43"/>
      <c r="F25" s="43"/>
      <c r="G25" s="43"/>
      <c r="H25" s="43"/>
      <c r="I25" s="43"/>
      <c r="J25" s="43"/>
      <c r="K25" s="43"/>
      <c r="L25" s="43"/>
      <c r="M25" s="43"/>
      <c r="N25" s="43"/>
      <c r="O25" s="43"/>
      <c r="P25" s="81"/>
    </row>
    <row r="26" spans="1:16" ht="15.75" x14ac:dyDescent="0.25">
      <c r="A26" s="79" t="s">
        <v>318</v>
      </c>
      <c r="B26" s="43"/>
      <c r="C26" s="43"/>
      <c r="D26" s="43"/>
      <c r="E26" s="43"/>
      <c r="F26" s="43"/>
      <c r="G26" s="43"/>
      <c r="H26" s="43"/>
      <c r="I26" s="43"/>
      <c r="J26" s="43"/>
      <c r="K26" s="43"/>
      <c r="L26" s="43"/>
      <c r="M26" s="43"/>
      <c r="N26" s="43"/>
      <c r="O26" s="43"/>
      <c r="P26" s="81"/>
    </row>
    <row r="27" spans="1:16" ht="15.75" customHeight="1" x14ac:dyDescent="0.25">
      <c r="A27" s="429" t="s">
        <v>211</v>
      </c>
      <c r="B27" s="454"/>
      <c r="C27" s="454"/>
      <c r="D27" s="454"/>
      <c r="E27" s="454"/>
      <c r="F27" s="454"/>
      <c r="G27" s="454"/>
      <c r="H27" s="454"/>
      <c r="I27" s="43"/>
      <c r="J27" s="43"/>
      <c r="K27" s="43"/>
      <c r="L27" s="43"/>
      <c r="M27" s="43"/>
      <c r="N27" s="43"/>
      <c r="O27" s="43"/>
      <c r="P27" s="81"/>
    </row>
    <row r="28" spans="1:16" ht="16.5" thickBot="1" x14ac:dyDescent="0.3">
      <c r="A28" s="487" t="s">
        <v>263</v>
      </c>
      <c r="B28" s="212"/>
      <c r="C28" s="212"/>
      <c r="D28" s="212"/>
      <c r="E28" s="212"/>
      <c r="F28" s="212"/>
      <c r="G28" s="212"/>
      <c r="H28" s="212"/>
      <c r="I28" s="212"/>
      <c r="J28" s="212"/>
      <c r="K28" s="212"/>
      <c r="L28" s="212"/>
      <c r="M28" s="212"/>
      <c r="N28" s="212"/>
      <c r="O28" s="212"/>
      <c r="P28" s="211"/>
    </row>
    <row r="29" spans="1:16" ht="15.75" x14ac:dyDescent="0.25">
      <c r="A29" s="488"/>
      <c r="B29" s="43"/>
      <c r="C29" s="43"/>
      <c r="D29" s="43"/>
      <c r="E29" s="43"/>
      <c r="F29" s="43"/>
      <c r="G29" s="43"/>
      <c r="H29" s="43"/>
      <c r="I29" s="43"/>
      <c r="J29" s="43"/>
      <c r="K29" s="43"/>
      <c r="L29" s="43"/>
      <c r="M29" s="43"/>
      <c r="N29" s="43"/>
      <c r="O29" s="43"/>
      <c r="P29" s="43"/>
    </row>
    <row r="30" spans="1:16" ht="21.75" customHeight="1" x14ac:dyDescent="0.25">
      <c r="A30" s="489" t="s">
        <v>4646</v>
      </c>
      <c r="B30" s="489"/>
      <c r="C30" s="489"/>
      <c r="D30" s="489"/>
      <c r="E30" s="489"/>
      <c r="F30" s="489"/>
      <c r="G30" s="489"/>
      <c r="H30" s="489"/>
      <c r="I30" s="489"/>
      <c r="J30" s="489"/>
      <c r="K30" s="489"/>
      <c r="L30" s="489"/>
      <c r="M30" s="489"/>
      <c r="N30" s="489"/>
      <c r="O30" s="489"/>
      <c r="P30" s="489"/>
    </row>
    <row r="31" spans="1:16" ht="16.5" thickBot="1" x14ac:dyDescent="0.3">
      <c r="A31" s="43"/>
      <c r="B31" s="43"/>
      <c r="C31" s="43"/>
      <c r="D31" s="43"/>
      <c r="E31" s="43"/>
      <c r="F31" s="43"/>
      <c r="G31" s="43"/>
      <c r="H31" s="43"/>
      <c r="I31" s="43"/>
      <c r="J31" s="43"/>
      <c r="K31" s="43"/>
      <c r="L31" s="43"/>
      <c r="M31" s="43"/>
      <c r="N31" s="43"/>
      <c r="O31" s="43"/>
      <c r="P31" s="43"/>
    </row>
    <row r="32" spans="1:16" ht="15.75" customHeight="1" thickBot="1" x14ac:dyDescent="0.3">
      <c r="A32" s="43"/>
      <c r="B32" s="43"/>
      <c r="C32" s="43"/>
      <c r="F32" s="448" t="s">
        <v>4409</v>
      </c>
      <c r="G32" s="449"/>
      <c r="H32" s="449"/>
      <c r="I32" s="449"/>
      <c r="J32" s="449"/>
      <c r="K32" s="449"/>
      <c r="L32" s="374"/>
      <c r="M32" s="374"/>
      <c r="N32" s="374"/>
      <c r="O32" s="374"/>
      <c r="P32" s="210" t="s">
        <v>4408</v>
      </c>
    </row>
    <row r="33" spans="1:16" ht="35.25" customHeight="1" thickBot="1" x14ac:dyDescent="0.3">
      <c r="A33" s="43"/>
      <c r="B33" s="43"/>
      <c r="C33" s="43"/>
      <c r="D33" s="471" t="s">
        <v>319</v>
      </c>
      <c r="E33" s="472"/>
      <c r="F33" s="473" t="s">
        <v>4407</v>
      </c>
      <c r="G33" s="474"/>
      <c r="H33" s="474" t="s">
        <v>4406</v>
      </c>
      <c r="I33" s="474"/>
      <c r="J33" s="474" t="s">
        <v>4405</v>
      </c>
      <c r="K33" s="475"/>
      <c r="L33" s="476" t="s">
        <v>4404</v>
      </c>
      <c r="M33" s="477"/>
      <c r="N33" s="476" t="s">
        <v>4403</v>
      </c>
      <c r="O33" s="477"/>
      <c r="P33" s="490" t="s">
        <v>4647</v>
      </c>
    </row>
    <row r="34" spans="1:16" ht="16.5" thickBot="1" x14ac:dyDescent="0.3">
      <c r="A34" s="208" t="s">
        <v>210</v>
      </c>
      <c r="B34" s="207" t="s">
        <v>4401</v>
      </c>
      <c r="C34" s="206" t="s">
        <v>4400</v>
      </c>
      <c r="D34" s="205" t="s">
        <v>234</v>
      </c>
      <c r="E34" s="204" t="s">
        <v>4399</v>
      </c>
      <c r="F34" s="203" t="s">
        <v>234</v>
      </c>
      <c r="G34" s="202" t="s">
        <v>4399</v>
      </c>
      <c r="H34" s="202" t="s">
        <v>234</v>
      </c>
      <c r="I34" s="202" t="s">
        <v>4399</v>
      </c>
      <c r="J34" s="202" t="s">
        <v>234</v>
      </c>
      <c r="K34" s="201" t="s">
        <v>4399</v>
      </c>
      <c r="L34" s="202" t="s">
        <v>234</v>
      </c>
      <c r="M34" s="201" t="s">
        <v>4399</v>
      </c>
      <c r="N34" s="202" t="s">
        <v>234</v>
      </c>
      <c r="O34" s="201" t="s">
        <v>4399</v>
      </c>
      <c r="P34" s="200" t="s">
        <v>234</v>
      </c>
    </row>
    <row r="35" spans="1:16" ht="15.75" x14ac:dyDescent="0.25">
      <c r="A35" s="192">
        <v>2015</v>
      </c>
      <c r="B35" s="191">
        <v>1971</v>
      </c>
      <c r="C35" s="190" t="s">
        <v>4398</v>
      </c>
      <c r="D35" s="199">
        <v>6.73535629698193E-2</v>
      </c>
      <c r="E35" s="198">
        <v>0.14341465439534001</v>
      </c>
      <c r="F35" s="197">
        <v>1.3052341914457199</v>
      </c>
      <c r="G35" s="195">
        <v>4.2368773831295501</v>
      </c>
      <c r="H35" s="196">
        <v>6.1615673347059401</v>
      </c>
      <c r="I35" s="196">
        <v>3.7007400739744201</v>
      </c>
      <c r="J35" s="196">
        <v>0.77633696023101695</v>
      </c>
      <c r="K35" s="196">
        <v>3.5962402847324201E-2</v>
      </c>
      <c r="L35" s="196">
        <v>3.0000008598028201E-3</v>
      </c>
      <c r="M35" s="196">
        <v>2.0000005732018801E-3</v>
      </c>
      <c r="N35" s="196">
        <v>3.8220010953887898E-2</v>
      </c>
      <c r="O35" s="195">
        <v>3.8220010953887898E-2</v>
      </c>
      <c r="P35" s="194">
        <v>0.81143947262842397</v>
      </c>
    </row>
    <row r="36" spans="1:16" ht="15.75" x14ac:dyDescent="0.25">
      <c r="A36" s="192">
        <v>2015</v>
      </c>
      <c r="B36" s="191">
        <v>1972</v>
      </c>
      <c r="C36" s="190" t="s">
        <v>4397</v>
      </c>
      <c r="D36" s="186">
        <v>5.683178364724454E-2</v>
      </c>
      <c r="E36" s="185">
        <v>0.1436286173527013</v>
      </c>
      <c r="F36" s="184">
        <v>0.93519050451636798</v>
      </c>
      <c r="G36" s="182">
        <v>4.1728398130967204</v>
      </c>
      <c r="H36" s="183">
        <v>7.1620906594990998</v>
      </c>
      <c r="I36" s="183">
        <v>3.9138508112230701</v>
      </c>
      <c r="J36" s="183">
        <v>0.55588876461419801</v>
      </c>
      <c r="K36" s="183">
        <v>3.4968933502309903E-2</v>
      </c>
      <c r="L36" s="183">
        <v>3.0000008598028201E-3</v>
      </c>
      <c r="M36" s="183">
        <v>2.0000005732018801E-3</v>
      </c>
      <c r="N36" s="183">
        <v>3.8220010953887898E-2</v>
      </c>
      <c r="O36" s="182">
        <v>3.8220010953887898E-2</v>
      </c>
      <c r="P36" s="181">
        <v>0.58102358783019203</v>
      </c>
    </row>
    <row r="37" spans="1:16" ht="15.75" x14ac:dyDescent="0.25">
      <c r="A37" s="192">
        <v>2015</v>
      </c>
      <c r="B37" s="191">
        <v>1973</v>
      </c>
      <c r="C37" s="190" t="s">
        <v>4396</v>
      </c>
      <c r="D37" s="186">
        <v>5.7412831476447691E-2</v>
      </c>
      <c r="E37" s="185">
        <v>0.15134545046291006</v>
      </c>
      <c r="F37" s="184">
        <v>0.94980129272402103</v>
      </c>
      <c r="G37" s="182">
        <v>4.8786512910707103</v>
      </c>
      <c r="H37" s="183">
        <v>6.9819162282521798</v>
      </c>
      <c r="I37" s="183">
        <v>3.67959473622905</v>
      </c>
      <c r="J37" s="183">
        <v>0.56424257674809997</v>
      </c>
      <c r="K37" s="183">
        <v>3.9982997609314598E-2</v>
      </c>
      <c r="L37" s="183">
        <v>3.0000008598028201E-3</v>
      </c>
      <c r="M37" s="183">
        <v>2.0000005732018801E-3</v>
      </c>
      <c r="N37" s="183">
        <v>3.8220010953887898E-2</v>
      </c>
      <c r="O37" s="182">
        <v>3.8220010953887898E-2</v>
      </c>
      <c r="P37" s="181">
        <v>0.58975512227929705</v>
      </c>
    </row>
    <row r="38" spans="1:16" ht="15.75" x14ac:dyDescent="0.25">
      <c r="A38" s="192">
        <v>2015</v>
      </c>
      <c r="B38" s="191">
        <v>1974</v>
      </c>
      <c r="C38" s="190" t="s">
        <v>4395</v>
      </c>
      <c r="D38" s="186">
        <v>6.1440237933238578E-2</v>
      </c>
      <c r="E38" s="185">
        <v>0.15740142079956654</v>
      </c>
      <c r="F38" s="184">
        <v>1.1545560390997001</v>
      </c>
      <c r="G38" s="182">
        <v>5.2031010086474199</v>
      </c>
      <c r="H38" s="183">
        <v>7.0853945727936303</v>
      </c>
      <c r="I38" s="183">
        <v>3.7243240996319402</v>
      </c>
      <c r="J38" s="183">
        <v>0.68550067250250901</v>
      </c>
      <c r="K38" s="183">
        <v>4.2656195284919998E-2</v>
      </c>
      <c r="L38" s="183">
        <v>3.0000008598028201E-3</v>
      </c>
      <c r="M38" s="183">
        <v>2.0000005732018801E-3</v>
      </c>
      <c r="N38" s="183">
        <v>3.8220010953887898E-2</v>
      </c>
      <c r="O38" s="182">
        <v>3.8220010953887898E-2</v>
      </c>
      <c r="P38" s="181">
        <v>0.71649597104888896</v>
      </c>
    </row>
    <row r="39" spans="1:16" ht="15.75" x14ac:dyDescent="0.25">
      <c r="A39" s="192">
        <v>2015</v>
      </c>
      <c r="B39" s="191">
        <v>1975</v>
      </c>
      <c r="C39" s="190" t="s">
        <v>4394</v>
      </c>
      <c r="D39" s="186">
        <v>6.7391797549388704E-2</v>
      </c>
      <c r="E39" s="185">
        <v>0.15621998196914336</v>
      </c>
      <c r="F39" s="184">
        <v>1.3037718298715999</v>
      </c>
      <c r="G39" s="182">
        <v>5.0743004166153902</v>
      </c>
      <c r="H39" s="183">
        <v>6.1216648516280303</v>
      </c>
      <c r="I39" s="183">
        <v>3.7147707317426999</v>
      </c>
      <c r="J39" s="183">
        <v>0.77368524997631205</v>
      </c>
      <c r="K39" s="183">
        <v>4.2333321743527802E-2</v>
      </c>
      <c r="L39" s="183">
        <v>3.0000008598028201E-3</v>
      </c>
      <c r="M39" s="183">
        <v>2.0000005732018801E-3</v>
      </c>
      <c r="N39" s="183">
        <v>3.8220010953887898E-2</v>
      </c>
      <c r="O39" s="182">
        <v>3.8220010953887898E-2</v>
      </c>
      <c r="P39" s="181">
        <v>0.80866786380279099</v>
      </c>
    </row>
    <row r="40" spans="1:16" ht="15.75" x14ac:dyDescent="0.25">
      <c r="A40" s="192">
        <v>2015</v>
      </c>
      <c r="B40" s="191">
        <v>1976</v>
      </c>
      <c r="C40" s="190" t="s">
        <v>4393</v>
      </c>
      <c r="D40" s="186">
        <v>6.7093901110606757E-2</v>
      </c>
      <c r="E40" s="185">
        <v>0.17397420863253518</v>
      </c>
      <c r="F40" s="184">
        <v>0.24761974315187599</v>
      </c>
      <c r="G40" s="182">
        <v>5.4630187920246804</v>
      </c>
      <c r="H40" s="183">
        <v>4.8783928932941798</v>
      </c>
      <c r="I40" s="183">
        <v>2.2543779609250398</v>
      </c>
      <c r="J40" s="183">
        <v>0.186639646389376</v>
      </c>
      <c r="K40" s="183">
        <v>5.1690582344052299E-2</v>
      </c>
      <c r="L40" s="183">
        <v>3.0000008598028201E-3</v>
      </c>
      <c r="M40" s="183">
        <v>2.0000005732018801E-3</v>
      </c>
      <c r="N40" s="183">
        <v>3.8220010953887898E-2</v>
      </c>
      <c r="O40" s="182">
        <v>3.8220010953887898E-2</v>
      </c>
      <c r="P40" s="181">
        <v>0.195078662997939</v>
      </c>
    </row>
    <row r="41" spans="1:16" ht="15.75" x14ac:dyDescent="0.25">
      <c r="A41" s="192">
        <v>2015</v>
      </c>
      <c r="B41" s="191">
        <v>1977</v>
      </c>
      <c r="C41" s="190" t="s">
        <v>4392</v>
      </c>
      <c r="D41" s="186">
        <v>6.2120212565440536E-2</v>
      </c>
      <c r="E41" s="185">
        <v>0.13951384619850596</v>
      </c>
      <c r="F41" s="184">
        <v>0.21516181534825701</v>
      </c>
      <c r="G41" s="182">
        <v>2.5409904104579799</v>
      </c>
      <c r="H41" s="183">
        <v>5.1821496733009198</v>
      </c>
      <c r="I41" s="183">
        <v>4.2338858654366902</v>
      </c>
      <c r="J41" s="183">
        <v>0.162174972891659</v>
      </c>
      <c r="K41" s="183">
        <v>1.5043441713814399E-2</v>
      </c>
      <c r="L41" s="183">
        <v>3.0000008598028201E-3</v>
      </c>
      <c r="M41" s="183">
        <v>2.0000005732018801E-3</v>
      </c>
      <c r="N41" s="183">
        <v>3.8220010953887898E-2</v>
      </c>
      <c r="O41" s="182">
        <v>3.8220010953887898E-2</v>
      </c>
      <c r="P41" s="181">
        <v>0.169507805525035</v>
      </c>
    </row>
    <row r="42" spans="1:16" ht="15.75" x14ac:dyDescent="0.25">
      <c r="A42" s="192">
        <v>2015</v>
      </c>
      <c r="B42" s="191">
        <v>1978</v>
      </c>
      <c r="C42" s="190" t="s">
        <v>4391</v>
      </c>
      <c r="D42" s="186">
        <v>6.4381206928844428E-2</v>
      </c>
      <c r="E42" s="185">
        <v>0.14213942424215431</v>
      </c>
      <c r="F42" s="184">
        <v>0.23060085440352901</v>
      </c>
      <c r="G42" s="182">
        <v>2.60117357213359</v>
      </c>
      <c r="H42" s="183">
        <v>5.0299830949022102</v>
      </c>
      <c r="I42" s="183">
        <v>4.2207720810394598</v>
      </c>
      <c r="J42" s="183">
        <v>0.17381191570239499</v>
      </c>
      <c r="K42" s="183">
        <v>1.5589531254536999E-2</v>
      </c>
      <c r="L42" s="183">
        <v>3.0000008598028201E-3</v>
      </c>
      <c r="M42" s="183">
        <v>2.0000005732018801E-3</v>
      </c>
      <c r="N42" s="183">
        <v>3.8220010953887898E-2</v>
      </c>
      <c r="O42" s="182">
        <v>3.8220010953887898E-2</v>
      </c>
      <c r="P42" s="181">
        <v>0.181670919251505</v>
      </c>
    </row>
    <row r="43" spans="1:16" ht="15.75" x14ac:dyDescent="0.25">
      <c r="A43" s="192">
        <v>2015</v>
      </c>
      <c r="B43" s="191">
        <v>1979</v>
      </c>
      <c r="C43" s="190" t="s">
        <v>4390</v>
      </c>
      <c r="D43" s="186">
        <v>6.7302127591854735E-2</v>
      </c>
      <c r="E43" s="185">
        <v>0.13836447148867947</v>
      </c>
      <c r="F43" s="184">
        <v>0.25049987683511399</v>
      </c>
      <c r="G43" s="182">
        <v>2.4704140009106199</v>
      </c>
      <c r="H43" s="183">
        <v>4.8273979721045501</v>
      </c>
      <c r="I43" s="183">
        <v>4.2146984482841896</v>
      </c>
      <c r="J43" s="183">
        <v>0.188810503710167</v>
      </c>
      <c r="K43" s="183">
        <v>1.48786183975552E-2</v>
      </c>
      <c r="L43" s="183">
        <v>3.0000008598028201E-3</v>
      </c>
      <c r="M43" s="183">
        <v>2.0000005732018801E-3</v>
      </c>
      <c r="N43" s="183">
        <v>3.8220010953887898E-2</v>
      </c>
      <c r="O43" s="182">
        <v>3.8220010953887898E-2</v>
      </c>
      <c r="P43" s="181">
        <v>0.19734767685374</v>
      </c>
    </row>
    <row r="44" spans="1:16" ht="15.75" x14ac:dyDescent="0.25">
      <c r="A44" s="192">
        <v>2015</v>
      </c>
      <c r="B44" s="191">
        <v>1980</v>
      </c>
      <c r="C44" s="190" t="s">
        <v>4389</v>
      </c>
      <c r="D44" s="186">
        <v>6.0725281700720828E-2</v>
      </c>
      <c r="E44" s="185">
        <v>0.14247187763681216</v>
      </c>
      <c r="F44" s="184">
        <v>0.205941938520008</v>
      </c>
      <c r="G44" s="182">
        <v>2.6058014503199001</v>
      </c>
      <c r="H44" s="183">
        <v>5.2807025610554401</v>
      </c>
      <c r="I44" s="183">
        <v>4.0803384234800797</v>
      </c>
      <c r="J44" s="183">
        <v>0.155225629801828</v>
      </c>
      <c r="K44" s="183">
        <v>1.5714214311626201E-2</v>
      </c>
      <c r="L44" s="183">
        <v>3.0000008598028201E-3</v>
      </c>
      <c r="M44" s="183">
        <v>2.0000005732018801E-3</v>
      </c>
      <c r="N44" s="183">
        <v>3.8220010953887898E-2</v>
      </c>
      <c r="O44" s="182">
        <v>3.8220010953887898E-2</v>
      </c>
      <c r="P44" s="181">
        <v>0.16224424397793599</v>
      </c>
    </row>
    <row r="45" spans="1:16" ht="15.75" x14ac:dyDescent="0.25">
      <c r="A45" s="192">
        <v>2015</v>
      </c>
      <c r="B45" s="191">
        <v>1981</v>
      </c>
      <c r="C45" s="190" t="s">
        <v>4388</v>
      </c>
      <c r="D45" s="186">
        <v>6.4238843755498432E-2</v>
      </c>
      <c r="E45" s="185">
        <v>0.14128435620141602</v>
      </c>
      <c r="F45" s="184">
        <v>0.22988056947388</v>
      </c>
      <c r="G45" s="182">
        <v>2.5414643549630802</v>
      </c>
      <c r="H45" s="193">
        <v>5.0637051911953597</v>
      </c>
      <c r="I45" s="193">
        <v>4.0635731039535896</v>
      </c>
      <c r="J45" s="193">
        <v>0.17326901180120399</v>
      </c>
      <c r="K45" s="193">
        <v>1.55012055026561E-2</v>
      </c>
      <c r="L45" s="193">
        <v>3.0000008598028201E-3</v>
      </c>
      <c r="M45" s="193">
        <v>2.0000005732018801E-3</v>
      </c>
      <c r="N45" s="193">
        <v>3.8220010953887898E-2</v>
      </c>
      <c r="O45" s="182">
        <v>3.8220010953887898E-2</v>
      </c>
      <c r="P45" s="491">
        <v>0.18110346764500199</v>
      </c>
    </row>
    <row r="46" spans="1:16" ht="15.75" x14ac:dyDescent="0.25">
      <c r="A46" s="192">
        <v>2015</v>
      </c>
      <c r="B46" s="191">
        <v>1982</v>
      </c>
      <c r="C46" s="190" t="s">
        <v>4387</v>
      </c>
      <c r="D46" s="186">
        <v>6.4238843755498432E-2</v>
      </c>
      <c r="E46" s="185">
        <v>0.14085353698647671</v>
      </c>
      <c r="F46" s="184">
        <v>0.22988056947388</v>
      </c>
      <c r="G46" s="182">
        <v>2.5021697681915498</v>
      </c>
      <c r="H46" s="183">
        <v>5.0637051911953597</v>
      </c>
      <c r="I46" s="183">
        <v>4.0503733368871497</v>
      </c>
      <c r="J46" s="183">
        <v>0.17326901180120399</v>
      </c>
      <c r="K46" s="183">
        <v>1.5443050090890101E-2</v>
      </c>
      <c r="L46" s="183">
        <v>3.0000008598028201E-3</v>
      </c>
      <c r="M46" s="183">
        <v>2.0000005732018801E-3</v>
      </c>
      <c r="N46" s="183">
        <v>3.8220010953887898E-2</v>
      </c>
      <c r="O46" s="182">
        <v>3.8220010953887898E-2</v>
      </c>
      <c r="P46" s="181">
        <v>0.18110346764500199</v>
      </c>
    </row>
    <row r="47" spans="1:16" ht="15.75" x14ac:dyDescent="0.25">
      <c r="A47" s="192">
        <v>2015</v>
      </c>
      <c r="B47" s="191">
        <v>1983</v>
      </c>
      <c r="C47" s="190" t="s">
        <v>4386</v>
      </c>
      <c r="D47" s="186">
        <v>6.2366630408999389E-2</v>
      </c>
      <c r="E47" s="185">
        <v>0.1445882248839773</v>
      </c>
      <c r="F47" s="184">
        <v>0.217225687166999</v>
      </c>
      <c r="G47" s="182">
        <v>2.59777155708914</v>
      </c>
      <c r="H47" s="183">
        <v>5.1687513961533904</v>
      </c>
      <c r="I47" s="183">
        <v>4.0450499403136</v>
      </c>
      <c r="J47" s="183">
        <v>0.1637305851443</v>
      </c>
      <c r="K47" s="183">
        <v>1.62273430975848E-2</v>
      </c>
      <c r="L47" s="183">
        <v>3.0000008598028201E-3</v>
      </c>
      <c r="M47" s="183">
        <v>2.0000005732018801E-3</v>
      </c>
      <c r="N47" s="183">
        <v>3.8220010953887898E-2</v>
      </c>
      <c r="O47" s="182">
        <v>3.8220010953887898E-2</v>
      </c>
      <c r="P47" s="181">
        <v>0.17113375566081401</v>
      </c>
    </row>
    <row r="48" spans="1:16" ht="15.75" x14ac:dyDescent="0.25">
      <c r="A48" s="192">
        <v>2015</v>
      </c>
      <c r="B48" s="191">
        <v>1984</v>
      </c>
      <c r="C48" s="190" t="s">
        <v>4385</v>
      </c>
      <c r="D48" s="186">
        <v>6.2248137682882551E-2</v>
      </c>
      <c r="E48" s="185">
        <v>0.14355536654477757</v>
      </c>
      <c r="F48" s="184">
        <v>0.217009829686969</v>
      </c>
      <c r="G48" s="182">
        <v>1.9062127594042899</v>
      </c>
      <c r="H48" s="183">
        <v>5.1944645615904097</v>
      </c>
      <c r="I48" s="183">
        <v>4.0622060827612998</v>
      </c>
      <c r="J48" s="183">
        <v>0.16356788582464801</v>
      </c>
      <c r="K48" s="183">
        <v>1.5939797966811099E-2</v>
      </c>
      <c r="L48" s="183">
        <v>3.0000008598028201E-3</v>
      </c>
      <c r="M48" s="183">
        <v>2.0000005732018801E-3</v>
      </c>
      <c r="N48" s="183">
        <v>3.8220010953887898E-2</v>
      </c>
      <c r="O48" s="182">
        <v>3.8220010953887898E-2</v>
      </c>
      <c r="P48" s="181">
        <v>0.17096369979989501</v>
      </c>
    </row>
    <row r="49" spans="1:16" ht="15.75" x14ac:dyDescent="0.25">
      <c r="A49" s="192">
        <v>2015</v>
      </c>
      <c r="B49" s="191">
        <v>1985</v>
      </c>
      <c r="C49" s="190" t="s">
        <v>4384</v>
      </c>
      <c r="D49" s="186">
        <v>6.4021335646161387E-2</v>
      </c>
      <c r="E49" s="185">
        <v>0.141481216065898</v>
      </c>
      <c r="F49" s="184">
        <v>0.228544766278686</v>
      </c>
      <c r="G49" s="182">
        <v>1.8422368150045401</v>
      </c>
      <c r="H49" s="183">
        <v>5.0637249590925304</v>
      </c>
      <c r="I49" s="183">
        <v>4.1112650317913504</v>
      </c>
      <c r="J49" s="183">
        <v>0.17226217029162399</v>
      </c>
      <c r="K49" s="183">
        <v>1.5585306203621399E-2</v>
      </c>
      <c r="L49" s="183">
        <v>3.0000008598028201E-3</v>
      </c>
      <c r="M49" s="183">
        <v>2.0000005732018801E-3</v>
      </c>
      <c r="N49" s="183">
        <v>3.8220010953887898E-2</v>
      </c>
      <c r="O49" s="182">
        <v>3.8220010953887898E-2</v>
      </c>
      <c r="P49" s="181">
        <v>0.180051101230152</v>
      </c>
    </row>
    <row r="50" spans="1:16" ht="15.75" x14ac:dyDescent="0.25">
      <c r="A50" s="192">
        <v>2015</v>
      </c>
      <c r="B50" s="191">
        <v>1986</v>
      </c>
      <c r="C50" s="190" t="s">
        <v>4383</v>
      </c>
      <c r="D50" s="186">
        <v>6.3408205371584689E-2</v>
      </c>
      <c r="E50" s="185">
        <v>0.14107879748069341</v>
      </c>
      <c r="F50" s="184">
        <v>0.22516423506132199</v>
      </c>
      <c r="G50" s="182">
        <v>1.82359492642215</v>
      </c>
      <c r="H50" s="183">
        <v>5.1205848757673902</v>
      </c>
      <c r="I50" s="183">
        <v>3.8819926198180599</v>
      </c>
      <c r="J50" s="183">
        <v>0.16971414587731001</v>
      </c>
      <c r="K50" s="183">
        <v>1.5525901963389601E-2</v>
      </c>
      <c r="L50" s="183">
        <v>3.0000008598028201E-3</v>
      </c>
      <c r="M50" s="183">
        <v>2.0000005732018801E-3</v>
      </c>
      <c r="N50" s="183">
        <v>3.8220010953887898E-2</v>
      </c>
      <c r="O50" s="182">
        <v>3.8220010953887898E-2</v>
      </c>
      <c r="P50" s="181">
        <v>0.17738786645851301</v>
      </c>
    </row>
    <row r="51" spans="1:16" ht="15.75" x14ac:dyDescent="0.25">
      <c r="A51" s="192">
        <v>2015</v>
      </c>
      <c r="B51" s="191">
        <v>1987</v>
      </c>
      <c r="C51" s="190" t="s">
        <v>4382</v>
      </c>
      <c r="D51" s="186">
        <v>6.3344357638033533E-2</v>
      </c>
      <c r="E51" s="185">
        <v>0.13959574687067175</v>
      </c>
      <c r="F51" s="184">
        <v>0.28248868141394301</v>
      </c>
      <c r="G51" s="182">
        <v>1.7826994755203001</v>
      </c>
      <c r="H51" s="183">
        <v>5.21476888640988</v>
      </c>
      <c r="I51" s="183">
        <v>3.96166820601738</v>
      </c>
      <c r="J51" s="183">
        <v>0.19238539494983101</v>
      </c>
      <c r="K51" s="183">
        <v>1.52707733109308E-2</v>
      </c>
      <c r="L51" s="183">
        <v>3.0000008598028201E-3</v>
      </c>
      <c r="M51" s="183">
        <v>2.0000005732018801E-3</v>
      </c>
      <c r="N51" s="183">
        <v>3.8220010953887898E-2</v>
      </c>
      <c r="O51" s="182">
        <v>3.8220010953887898E-2</v>
      </c>
      <c r="P51" s="181">
        <v>0.20108420881191499</v>
      </c>
    </row>
    <row r="52" spans="1:16" ht="15.75" x14ac:dyDescent="0.25">
      <c r="A52" s="192">
        <v>2015</v>
      </c>
      <c r="B52" s="191">
        <v>1988</v>
      </c>
      <c r="C52" s="190" t="s">
        <v>4381</v>
      </c>
      <c r="D52" s="186">
        <v>6.2732564079454059E-2</v>
      </c>
      <c r="E52" s="185">
        <v>0.13281141133517879</v>
      </c>
      <c r="F52" s="184">
        <v>0.27730175521589201</v>
      </c>
      <c r="G52" s="182">
        <v>0.43769072863495501</v>
      </c>
      <c r="H52" s="183">
        <v>5.2565180829268296</v>
      </c>
      <c r="I52" s="183">
        <v>1.6822581389034701</v>
      </c>
      <c r="J52" s="183">
        <v>0.18885290352329701</v>
      </c>
      <c r="K52" s="183">
        <v>1.40992488486021E-2</v>
      </c>
      <c r="L52" s="183">
        <v>3.0000008598028201E-3</v>
      </c>
      <c r="M52" s="183">
        <v>2.0000005732018801E-3</v>
      </c>
      <c r="N52" s="183">
        <v>3.8220010953887898E-2</v>
      </c>
      <c r="O52" s="182">
        <v>3.8220010953887898E-2</v>
      </c>
      <c r="P52" s="181">
        <v>0.19739199379827199</v>
      </c>
    </row>
    <row r="53" spans="1:16" ht="15.75" x14ac:dyDescent="0.25">
      <c r="A53" s="192">
        <v>2015</v>
      </c>
      <c r="B53" s="191">
        <v>1989</v>
      </c>
      <c r="C53" s="190" t="s">
        <v>4380</v>
      </c>
      <c r="D53" s="186">
        <v>6.2372161525501048E-2</v>
      </c>
      <c r="E53" s="185">
        <v>0.13138248090414212</v>
      </c>
      <c r="F53" s="184">
        <v>0.27481539695333401</v>
      </c>
      <c r="G53" s="182">
        <v>0.42387815411561403</v>
      </c>
      <c r="H53" s="183">
        <v>5.2904964501332996</v>
      </c>
      <c r="I53" s="183">
        <v>1.66218469636859</v>
      </c>
      <c r="J53" s="183">
        <v>0.18715960022372799</v>
      </c>
      <c r="K53" s="183">
        <v>1.37167094521675E-2</v>
      </c>
      <c r="L53" s="183">
        <v>3.0000008598028201E-3</v>
      </c>
      <c r="M53" s="183">
        <v>2.0000005732018801E-3</v>
      </c>
      <c r="N53" s="183">
        <v>3.8220010953887898E-2</v>
      </c>
      <c r="O53" s="182">
        <v>3.8220010953887898E-2</v>
      </c>
      <c r="P53" s="181">
        <v>0.195622126837419</v>
      </c>
    </row>
    <row r="54" spans="1:16" ht="15.75" x14ac:dyDescent="0.25">
      <c r="A54" s="192">
        <v>2015</v>
      </c>
      <c r="B54" s="191">
        <v>1990</v>
      </c>
      <c r="C54" s="190" t="s">
        <v>4379</v>
      </c>
      <c r="D54" s="186">
        <v>6.2387747138679651E-2</v>
      </c>
      <c r="E54" s="185">
        <v>0.13304491895844789</v>
      </c>
      <c r="F54" s="184">
        <v>0.27537723358708299</v>
      </c>
      <c r="G54" s="182">
        <v>0.43598184296087</v>
      </c>
      <c r="H54" s="183">
        <v>5.2962722632616703</v>
      </c>
      <c r="I54" s="183">
        <v>1.6795455472876399</v>
      </c>
      <c r="J54" s="183">
        <v>0.187542232059241</v>
      </c>
      <c r="K54" s="183">
        <v>1.41977870365112E-2</v>
      </c>
      <c r="L54" s="183">
        <v>3.0000008598028201E-3</v>
      </c>
      <c r="M54" s="183">
        <v>2.0000005732018801E-3</v>
      </c>
      <c r="N54" s="183">
        <v>3.8220010953887898E-2</v>
      </c>
      <c r="O54" s="182">
        <v>3.8220010953887898E-2</v>
      </c>
      <c r="P54" s="181">
        <v>0.19602205958662999</v>
      </c>
    </row>
    <row r="55" spans="1:16" ht="15.75" x14ac:dyDescent="0.25">
      <c r="A55" s="192">
        <v>2015</v>
      </c>
      <c r="B55" s="191">
        <v>1991</v>
      </c>
      <c r="C55" s="190" t="s">
        <v>4378</v>
      </c>
      <c r="D55" s="186">
        <v>6.3239590030986226E-2</v>
      </c>
      <c r="E55" s="185">
        <v>0.13306405412512717</v>
      </c>
      <c r="F55" s="184">
        <v>0.36252443933672501</v>
      </c>
      <c r="G55" s="182">
        <v>0.48704002610547598</v>
      </c>
      <c r="H55" s="183">
        <v>9.2527840527621894</v>
      </c>
      <c r="I55" s="183">
        <v>2.9344818542982001</v>
      </c>
      <c r="J55" s="183">
        <v>5.1378155810033702E-2</v>
      </c>
      <c r="K55" s="183">
        <v>7.8127531232336008E-3</v>
      </c>
      <c r="L55" s="183">
        <v>3.0000008598028201E-3</v>
      </c>
      <c r="M55" s="183">
        <v>2.0000005732018801E-3</v>
      </c>
      <c r="N55" s="183">
        <v>3.8220010953887898E-2</v>
      </c>
      <c r="O55" s="182">
        <v>3.8220010953887898E-2</v>
      </c>
      <c r="P55" s="181">
        <v>5.3701248028573602E-2</v>
      </c>
    </row>
    <row r="56" spans="1:16" ht="15.75" x14ac:dyDescent="0.25">
      <c r="A56" s="192">
        <v>2015</v>
      </c>
      <c r="B56" s="191">
        <v>1992</v>
      </c>
      <c r="C56" s="190" t="s">
        <v>4377</v>
      </c>
      <c r="D56" s="186">
        <v>6.3476770308825592E-2</v>
      </c>
      <c r="E56" s="185">
        <v>0.13308030661715523</v>
      </c>
      <c r="F56" s="184">
        <v>0.36486840977028601</v>
      </c>
      <c r="G56" s="182">
        <v>0.48623033538805299</v>
      </c>
      <c r="H56" s="183">
        <v>9.2198224549571002</v>
      </c>
      <c r="I56" s="183">
        <v>2.9464782017056899</v>
      </c>
      <c r="J56" s="183">
        <v>5.1744116687243297E-2</v>
      </c>
      <c r="K56" s="183">
        <v>7.8301762884438793E-3</v>
      </c>
      <c r="L56" s="183">
        <v>3.0000008598028201E-3</v>
      </c>
      <c r="M56" s="183">
        <v>2.0000005732018801E-3</v>
      </c>
      <c r="N56" s="183">
        <v>3.8220010953887898E-2</v>
      </c>
      <c r="O56" s="182">
        <v>3.8220010953887898E-2</v>
      </c>
      <c r="P56" s="181">
        <v>5.40837560327233E-2</v>
      </c>
    </row>
    <row r="57" spans="1:16" ht="15.75" x14ac:dyDescent="0.25">
      <c r="A57" s="192">
        <v>2015</v>
      </c>
      <c r="B57" s="191">
        <v>1993</v>
      </c>
      <c r="C57" s="190" t="s">
        <v>4376</v>
      </c>
      <c r="D57" s="186">
        <v>6.371002747798768E-2</v>
      </c>
      <c r="E57" s="185">
        <v>0.13256928309694935</v>
      </c>
      <c r="F57" s="184">
        <v>0.36611301642782401</v>
      </c>
      <c r="G57" s="182">
        <v>0.48047989334067098</v>
      </c>
      <c r="H57" s="183">
        <v>9.1754677985478601</v>
      </c>
      <c r="I57" s="183">
        <v>2.9373137875281299</v>
      </c>
      <c r="J57" s="183">
        <v>5.1996203780846802E-2</v>
      </c>
      <c r="K57" s="183">
        <v>7.76266452874719E-3</v>
      </c>
      <c r="L57" s="183">
        <v>3.0000008598028201E-3</v>
      </c>
      <c r="M57" s="183">
        <v>2.0000005732018801E-3</v>
      </c>
      <c r="N57" s="183">
        <v>3.8220010953887898E-2</v>
      </c>
      <c r="O57" s="182">
        <v>3.8220010953887898E-2</v>
      </c>
      <c r="P57" s="181">
        <v>5.4347241386079603E-2</v>
      </c>
    </row>
    <row r="58" spans="1:16" ht="15.75" x14ac:dyDescent="0.25">
      <c r="A58" s="192">
        <v>2015</v>
      </c>
      <c r="B58" s="191">
        <v>1994</v>
      </c>
      <c r="C58" s="190" t="s">
        <v>4375</v>
      </c>
      <c r="D58" s="186">
        <v>6.308168294271975E-2</v>
      </c>
      <c r="E58" s="185">
        <v>0.13169436895605591</v>
      </c>
      <c r="F58" s="184">
        <v>0.35529840753653202</v>
      </c>
      <c r="G58" s="182">
        <v>0.47121372539448803</v>
      </c>
      <c r="H58" s="183">
        <v>9.2676004188666106</v>
      </c>
      <c r="I58" s="183">
        <v>2.9221924785222901</v>
      </c>
      <c r="J58" s="183">
        <v>5.1051665220083101E-2</v>
      </c>
      <c r="K58" s="183">
        <v>7.63816344049817E-3</v>
      </c>
      <c r="L58" s="183">
        <v>3.0000008598028201E-3</v>
      </c>
      <c r="M58" s="183">
        <v>2.0000005732018801E-3</v>
      </c>
      <c r="N58" s="183">
        <v>3.8220010953887898E-2</v>
      </c>
      <c r="O58" s="182">
        <v>3.8220010953887898E-2</v>
      </c>
      <c r="P58" s="181">
        <v>5.3359994982925901E-2</v>
      </c>
    </row>
    <row r="59" spans="1:16" ht="15.75" x14ac:dyDescent="0.25">
      <c r="A59" s="192">
        <v>2015</v>
      </c>
      <c r="B59" s="191">
        <v>1995</v>
      </c>
      <c r="C59" s="190" t="s">
        <v>4374</v>
      </c>
      <c r="D59" s="186">
        <v>6.3629838974140776E-2</v>
      </c>
      <c r="E59" s="185">
        <v>0.13118037410691699</v>
      </c>
      <c r="F59" s="184">
        <v>0.35837667906310799</v>
      </c>
      <c r="G59" s="182">
        <v>0.248917339068914</v>
      </c>
      <c r="H59" s="183">
        <v>9.2130759485248301</v>
      </c>
      <c r="I59" s="183">
        <v>1.6647342609290099</v>
      </c>
      <c r="J59" s="183">
        <v>5.1621601604875701E-2</v>
      </c>
      <c r="K59" s="183">
        <v>5.0002698428453004E-3</v>
      </c>
      <c r="L59" s="183">
        <v>3.0000008598028201E-3</v>
      </c>
      <c r="M59" s="183">
        <v>2.0000005732018801E-3</v>
      </c>
      <c r="N59" s="183">
        <v>3.8220010953887898E-2</v>
      </c>
      <c r="O59" s="182">
        <v>3.8220010953887898E-2</v>
      </c>
      <c r="P59" s="181">
        <v>5.3955701361983702E-2</v>
      </c>
    </row>
    <row r="60" spans="1:16" ht="15.75" x14ac:dyDescent="0.25">
      <c r="A60" s="192">
        <v>2015</v>
      </c>
      <c r="B60" s="191">
        <v>1996</v>
      </c>
      <c r="C60" s="190" t="s">
        <v>4373</v>
      </c>
      <c r="D60" s="186">
        <v>6.3576835056735184E-2</v>
      </c>
      <c r="E60" s="185">
        <v>0.12975350983651537</v>
      </c>
      <c r="F60" s="184">
        <v>0.35384363501089</v>
      </c>
      <c r="G60" s="182">
        <v>2.2984026027391299E-2</v>
      </c>
      <c r="H60" s="183">
        <v>9.2098565194283406</v>
      </c>
      <c r="I60" s="183">
        <v>0.38857071776815499</v>
      </c>
      <c r="J60" s="183">
        <v>5.1130859526036403E-2</v>
      </c>
      <c r="K60" s="183">
        <v>2.2199134484976301E-3</v>
      </c>
      <c r="L60" s="183">
        <v>3.0000008598028201E-3</v>
      </c>
      <c r="M60" s="183">
        <v>2.0000005732018801E-3</v>
      </c>
      <c r="N60" s="183">
        <v>3.8220010953887898E-2</v>
      </c>
      <c r="O60" s="182">
        <v>3.8220010953887898E-2</v>
      </c>
      <c r="P60" s="181">
        <v>5.3442770103975003E-2</v>
      </c>
    </row>
    <row r="61" spans="1:16" ht="15.75" x14ac:dyDescent="0.25">
      <c r="A61" s="192">
        <v>2015</v>
      </c>
      <c r="B61" s="191">
        <v>1997</v>
      </c>
      <c r="C61" s="190" t="s">
        <v>4372</v>
      </c>
      <c r="D61" s="186">
        <v>6.375071759844908E-2</v>
      </c>
      <c r="E61" s="185">
        <v>0.12817808990641172</v>
      </c>
      <c r="F61" s="184">
        <v>0.35089952647514799</v>
      </c>
      <c r="G61" s="182">
        <v>2.2188632913115298E-2</v>
      </c>
      <c r="H61" s="183">
        <v>9.1687914271710707</v>
      </c>
      <c r="I61" s="183">
        <v>0.380028081887064</v>
      </c>
      <c r="J61" s="183">
        <v>5.0904557798955301E-2</v>
      </c>
      <c r="K61" s="183">
        <v>2.1506942046368499E-3</v>
      </c>
      <c r="L61" s="183">
        <v>3.0000008598028201E-3</v>
      </c>
      <c r="M61" s="183">
        <v>2.0000005732018801E-3</v>
      </c>
      <c r="N61" s="183">
        <v>3.8220010953887898E-2</v>
      </c>
      <c r="O61" s="182">
        <v>3.8220010953887898E-2</v>
      </c>
      <c r="P61" s="181">
        <v>5.3206236016994299E-2</v>
      </c>
    </row>
    <row r="62" spans="1:16" ht="15.75" x14ac:dyDescent="0.25">
      <c r="A62" s="192">
        <v>2015</v>
      </c>
      <c r="B62" s="191">
        <v>1998</v>
      </c>
      <c r="C62" s="190" t="s">
        <v>4371</v>
      </c>
      <c r="D62" s="186">
        <v>6.359182852780533E-2</v>
      </c>
      <c r="E62" s="185">
        <v>0.12881394377585953</v>
      </c>
      <c r="F62" s="184">
        <v>0.34414023813289502</v>
      </c>
      <c r="G62" s="182">
        <v>2.2347431374724301E-2</v>
      </c>
      <c r="H62" s="183">
        <v>9.1854267538107397</v>
      </c>
      <c r="I62" s="183">
        <v>0.37615177269976902</v>
      </c>
      <c r="J62" s="183">
        <v>5.0159799788597297E-2</v>
      </c>
      <c r="K62" s="183">
        <v>2.18151552854177E-3</v>
      </c>
      <c r="L62" s="183">
        <v>3.0000008598028201E-3</v>
      </c>
      <c r="M62" s="183">
        <v>2.0000005732018801E-3</v>
      </c>
      <c r="N62" s="183">
        <v>3.8220010953887898E-2</v>
      </c>
      <c r="O62" s="182">
        <v>3.8220010953887898E-2</v>
      </c>
      <c r="P62" s="181">
        <v>5.2427803354222598E-2</v>
      </c>
    </row>
    <row r="63" spans="1:16" ht="15.75" x14ac:dyDescent="0.25">
      <c r="A63" s="192">
        <v>2015</v>
      </c>
      <c r="B63" s="191">
        <v>1999</v>
      </c>
      <c r="C63" s="190" t="s">
        <v>4370</v>
      </c>
      <c r="D63" s="186">
        <v>6.3605934925743526E-2</v>
      </c>
      <c r="E63" s="185">
        <v>0.1288488029296728</v>
      </c>
      <c r="F63" s="184">
        <v>0.337967276102902</v>
      </c>
      <c r="G63" s="182">
        <v>2.1804988009796002E-2</v>
      </c>
      <c r="H63" s="183">
        <v>9.1636245306395701</v>
      </c>
      <c r="I63" s="183">
        <v>0.36916743225213999</v>
      </c>
      <c r="J63" s="183">
        <v>4.9535126097727498E-2</v>
      </c>
      <c r="K63" s="183">
        <v>2.1833254902452301E-3</v>
      </c>
      <c r="L63" s="183">
        <v>3.0000008598028201E-3</v>
      </c>
      <c r="M63" s="183">
        <v>2.0000005732018801E-3</v>
      </c>
      <c r="N63" s="183">
        <v>3.8220010953887898E-2</v>
      </c>
      <c r="O63" s="182">
        <v>3.8220010953887898E-2</v>
      </c>
      <c r="P63" s="181">
        <v>5.1774884691000202E-2</v>
      </c>
    </row>
    <row r="64" spans="1:16" ht="15.75" x14ac:dyDescent="0.25">
      <c r="A64" s="192">
        <v>2015</v>
      </c>
      <c r="B64" s="191">
        <v>2000</v>
      </c>
      <c r="C64" s="190" t="s">
        <v>4369</v>
      </c>
      <c r="D64" s="186">
        <v>6.3308176338116709E-2</v>
      </c>
      <c r="E64" s="185">
        <v>0.1293431775871296</v>
      </c>
      <c r="F64" s="184">
        <v>0.32806668824597002</v>
      </c>
      <c r="G64" s="182">
        <v>2.1748981791161401E-2</v>
      </c>
      <c r="H64" s="183">
        <v>9.1840124688829494</v>
      </c>
      <c r="I64" s="183">
        <v>0.361600662330678</v>
      </c>
      <c r="J64" s="183">
        <v>4.8397721979203299E-2</v>
      </c>
      <c r="K64" s="183">
        <v>2.2085455248857799E-3</v>
      </c>
      <c r="L64" s="183">
        <v>3.0000008598028201E-3</v>
      </c>
      <c r="M64" s="183">
        <v>2.0000005732018701E-3</v>
      </c>
      <c r="N64" s="183">
        <v>3.8220010953887898E-2</v>
      </c>
      <c r="O64" s="182">
        <v>3.8220010953887898E-2</v>
      </c>
      <c r="P64" s="181">
        <v>5.05860522053923E-2</v>
      </c>
    </row>
    <row r="65" spans="1:16" ht="15.75" x14ac:dyDescent="0.25">
      <c r="A65" s="192">
        <v>2015</v>
      </c>
      <c r="B65" s="191">
        <v>2001</v>
      </c>
      <c r="C65" s="190" t="s">
        <v>4368</v>
      </c>
      <c r="D65" s="186">
        <v>6.3566071557241102E-2</v>
      </c>
      <c r="E65" s="185">
        <v>0.12933912184724405</v>
      </c>
      <c r="F65" s="184">
        <v>0.32247180687773602</v>
      </c>
      <c r="G65" s="182">
        <v>2.1413395425899501E-2</v>
      </c>
      <c r="H65" s="183">
        <v>9.1247112415932499</v>
      </c>
      <c r="I65" s="183">
        <v>0.35073097164849198</v>
      </c>
      <c r="J65" s="183">
        <v>4.7932098308615202E-2</v>
      </c>
      <c r="K65" s="183">
        <v>2.2120981392392E-3</v>
      </c>
      <c r="L65" s="183">
        <v>3.0000008598028201E-3</v>
      </c>
      <c r="M65" s="183">
        <v>2.0000005732018801E-3</v>
      </c>
      <c r="N65" s="183">
        <v>3.8220010953887898E-2</v>
      </c>
      <c r="O65" s="182">
        <v>3.8220010953887898E-2</v>
      </c>
      <c r="P65" s="181">
        <v>5.0099375098594703E-2</v>
      </c>
    </row>
    <row r="66" spans="1:16" ht="15.75" x14ac:dyDescent="0.25">
      <c r="A66" s="192">
        <v>2015</v>
      </c>
      <c r="B66" s="191">
        <v>2002</v>
      </c>
      <c r="C66" s="190" t="s">
        <v>4367</v>
      </c>
      <c r="D66" s="186">
        <v>6.3403233618955959E-2</v>
      </c>
      <c r="E66" s="185">
        <v>0.12900669119983776</v>
      </c>
      <c r="F66" s="184">
        <v>0.25250690584985602</v>
      </c>
      <c r="G66" s="182">
        <v>2.0851472568312199E-2</v>
      </c>
      <c r="H66" s="183">
        <v>7.0502906021234102</v>
      </c>
      <c r="I66" s="183">
        <v>0.26611475687021702</v>
      </c>
      <c r="J66" s="183">
        <v>4.92299242611305E-2</v>
      </c>
      <c r="K66" s="183">
        <v>2.20000552821417E-3</v>
      </c>
      <c r="L66" s="183">
        <v>3.0000008598028201E-3</v>
      </c>
      <c r="M66" s="183">
        <v>2.0000005732018801E-3</v>
      </c>
      <c r="N66" s="183">
        <v>3.8220010953887898E-2</v>
      </c>
      <c r="O66" s="182">
        <v>3.8220010953887898E-2</v>
      </c>
      <c r="P66" s="181">
        <v>5.1455882981665299E-2</v>
      </c>
    </row>
    <row r="67" spans="1:16" ht="15.75" x14ac:dyDescent="0.25">
      <c r="A67" s="192">
        <v>2015</v>
      </c>
      <c r="B67" s="191">
        <v>2003</v>
      </c>
      <c r="C67" s="190" t="s">
        <v>4366</v>
      </c>
      <c r="D67" s="186">
        <v>6.3047427051543453E-2</v>
      </c>
      <c r="E67" s="185">
        <v>0.12870657921389972</v>
      </c>
      <c r="F67" s="184">
        <v>0.244496920170132</v>
      </c>
      <c r="G67" s="182">
        <v>2.0231980175656701E-2</v>
      </c>
      <c r="H67" s="183">
        <v>7.0711374136529299</v>
      </c>
      <c r="I67" s="183">
        <v>0.25359603353947802</v>
      </c>
      <c r="J67" s="183">
        <v>4.81120500601218E-2</v>
      </c>
      <c r="K67" s="183">
        <v>2.1892934400771398E-3</v>
      </c>
      <c r="L67" s="183">
        <v>3.0000008598028201E-3</v>
      </c>
      <c r="M67" s="183">
        <v>2.0000005732018801E-3</v>
      </c>
      <c r="N67" s="183">
        <v>3.8220010953887898E-2</v>
      </c>
      <c r="O67" s="182">
        <v>3.8220010953887898E-2</v>
      </c>
      <c r="P67" s="181">
        <v>5.02874634697804E-2</v>
      </c>
    </row>
    <row r="68" spans="1:16" ht="15.75" x14ac:dyDescent="0.25">
      <c r="A68" s="192">
        <v>2015</v>
      </c>
      <c r="B68" s="191">
        <v>2004</v>
      </c>
      <c r="C68" s="190" t="s">
        <v>4365</v>
      </c>
      <c r="D68" s="186">
        <v>6.286042303360119E-2</v>
      </c>
      <c r="E68" s="185">
        <v>0.12765179956798939</v>
      </c>
      <c r="F68" s="184">
        <v>0.19715532778139699</v>
      </c>
      <c r="G68" s="182">
        <v>1.36482561388178E-2</v>
      </c>
      <c r="H68" s="183">
        <v>5.9003115861832498</v>
      </c>
      <c r="I68" s="183">
        <v>0.20546863792980899</v>
      </c>
      <c r="J68" s="183">
        <v>4.7205897686495801E-2</v>
      </c>
      <c r="K68" s="183">
        <v>1.42556860875758E-4</v>
      </c>
      <c r="L68" s="183">
        <v>3.0000008598028201E-3</v>
      </c>
      <c r="M68" s="183">
        <v>2.0000005732018801E-3</v>
      </c>
      <c r="N68" s="183">
        <v>3.8220010953887898E-2</v>
      </c>
      <c r="O68" s="182">
        <v>3.8220010953887898E-2</v>
      </c>
      <c r="P68" s="181">
        <v>4.9340338906810499E-2</v>
      </c>
    </row>
    <row r="69" spans="1:16" ht="15.75" x14ac:dyDescent="0.25">
      <c r="A69" s="192">
        <v>2015</v>
      </c>
      <c r="B69" s="191">
        <v>2005</v>
      </c>
      <c r="C69" s="190" t="s">
        <v>4364</v>
      </c>
      <c r="D69" s="186">
        <v>6.2907481758387479E-2</v>
      </c>
      <c r="E69" s="185">
        <v>0.12805573627086694</v>
      </c>
      <c r="F69" s="184">
        <v>0.192006967777891</v>
      </c>
      <c r="G69" s="182">
        <v>1.3671064442465601E-2</v>
      </c>
      <c r="H69" s="183">
        <v>5.8784900640651996</v>
      </c>
      <c r="I69" s="183">
        <v>0.195244027851108</v>
      </c>
      <c r="J69" s="183">
        <v>4.6511055571615799E-2</v>
      </c>
      <c r="K69" s="183">
        <v>1.4405106775102001E-4</v>
      </c>
      <c r="L69" s="183">
        <v>3.0000008598028201E-3</v>
      </c>
      <c r="M69" s="183">
        <v>2.0000005732018801E-3</v>
      </c>
      <c r="N69" s="183">
        <v>3.8220010953887898E-2</v>
      </c>
      <c r="O69" s="182">
        <v>3.8220010953887898E-2</v>
      </c>
      <c r="P69" s="181">
        <v>4.8614079114811901E-2</v>
      </c>
    </row>
    <row r="70" spans="1:16" ht="15.75" x14ac:dyDescent="0.25">
      <c r="A70" s="192">
        <v>2015</v>
      </c>
      <c r="B70" s="191">
        <v>2006</v>
      </c>
      <c r="C70" s="190" t="s">
        <v>4363</v>
      </c>
      <c r="D70" s="186">
        <v>6.2748076526501328E-2</v>
      </c>
      <c r="E70" s="185">
        <v>0.12842385448323901</v>
      </c>
      <c r="F70" s="184">
        <v>0.185389859141566</v>
      </c>
      <c r="G70" s="182">
        <v>1.3376062178976999E-2</v>
      </c>
      <c r="H70" s="183">
        <v>5.8717087163183299</v>
      </c>
      <c r="I70" s="183">
        <v>0.185501749846127</v>
      </c>
      <c r="J70" s="183">
        <v>4.5498673949794302E-2</v>
      </c>
      <c r="K70" s="183">
        <v>1.4530453410467001E-4</v>
      </c>
      <c r="L70" s="183">
        <v>3.0000008598028201E-3</v>
      </c>
      <c r="M70" s="183">
        <v>2.0000005732018801E-3</v>
      </c>
      <c r="N70" s="183">
        <v>3.8220010953887898E-2</v>
      </c>
      <c r="O70" s="182">
        <v>3.8220010953887898E-2</v>
      </c>
      <c r="P70" s="181">
        <v>4.7555922088428501E-2</v>
      </c>
    </row>
    <row r="71" spans="1:16" ht="15.75" x14ac:dyDescent="0.25">
      <c r="A71" s="192">
        <v>2015</v>
      </c>
      <c r="B71" s="191">
        <v>2007</v>
      </c>
      <c r="C71" s="190" t="s">
        <v>4362</v>
      </c>
      <c r="D71" s="186">
        <v>6.2900921456753245E-2</v>
      </c>
      <c r="E71" s="185">
        <v>0.12860620555294514</v>
      </c>
      <c r="F71" s="184">
        <v>0.136011178517429</v>
      </c>
      <c r="G71" s="182">
        <v>1.2933726352014899E-2</v>
      </c>
      <c r="H71" s="183">
        <v>3.030890385612</v>
      </c>
      <c r="I71" s="183">
        <v>0.17500452101413599</v>
      </c>
      <c r="J71" s="183">
        <v>2.9966428775487799E-2</v>
      </c>
      <c r="K71" s="183">
        <v>1.4616237404881799E-4</v>
      </c>
      <c r="L71" s="183">
        <v>3.0000008598028201E-3</v>
      </c>
      <c r="M71" s="183">
        <v>2.0000005732018801E-3</v>
      </c>
      <c r="N71" s="183">
        <v>3.8220010953887898E-2</v>
      </c>
      <c r="O71" s="182">
        <v>3.8220010953887898E-2</v>
      </c>
      <c r="P71" s="181">
        <v>3.13213777106571E-2</v>
      </c>
    </row>
    <row r="72" spans="1:16" ht="15.75" x14ac:dyDescent="0.25">
      <c r="A72" s="192">
        <v>2015</v>
      </c>
      <c r="B72" s="191">
        <v>2008</v>
      </c>
      <c r="C72" s="190" t="s">
        <v>4361</v>
      </c>
      <c r="D72" s="186">
        <v>6.3141417618245238E-2</v>
      </c>
      <c r="E72" s="185">
        <v>0.12899949468489899</v>
      </c>
      <c r="F72" s="184">
        <v>0.13358183740937599</v>
      </c>
      <c r="G72" s="182">
        <v>1.0740547994444301E-2</v>
      </c>
      <c r="H72" s="183">
        <v>3.00403171023452</v>
      </c>
      <c r="I72" s="183">
        <v>0.13145809884125401</v>
      </c>
      <c r="J72" s="183">
        <v>2.9203786160538901E-2</v>
      </c>
      <c r="K72" s="183">
        <v>1.6841903723384101E-4</v>
      </c>
      <c r="L72" s="183">
        <v>3.0000008598028201E-3</v>
      </c>
      <c r="M72" s="183">
        <v>2.0000005732018801E-3</v>
      </c>
      <c r="N72" s="183">
        <v>3.8220010953887898E-2</v>
      </c>
      <c r="O72" s="182">
        <v>3.8220010953887898E-2</v>
      </c>
      <c r="P72" s="181">
        <v>3.05242517808367E-2</v>
      </c>
    </row>
    <row r="73" spans="1:16" ht="15.75" x14ac:dyDescent="0.25">
      <c r="A73" s="192">
        <v>2015</v>
      </c>
      <c r="B73" s="191">
        <v>2009</v>
      </c>
      <c r="C73" s="190" t="s">
        <v>4360</v>
      </c>
      <c r="D73" s="186">
        <v>6.3046180750324532E-2</v>
      </c>
      <c r="E73" s="185">
        <v>0.12793632862052751</v>
      </c>
      <c r="F73" s="184">
        <v>0.128592522666958</v>
      </c>
      <c r="G73" s="182">
        <v>8.7669879324717703E-3</v>
      </c>
      <c r="H73" s="183">
        <v>2.99207222533001</v>
      </c>
      <c r="I73" s="183">
        <v>9.6633107428837697E-2</v>
      </c>
      <c r="J73" s="183">
        <v>2.8088134533508499E-2</v>
      </c>
      <c r="K73" s="183">
        <v>1.85364429146264E-4</v>
      </c>
      <c r="L73" s="183">
        <v>3.0000008598028201E-3</v>
      </c>
      <c r="M73" s="183">
        <v>2.0000005732018801E-3</v>
      </c>
      <c r="N73" s="183">
        <v>3.8220010953887898E-2</v>
      </c>
      <c r="O73" s="182">
        <v>3.8220010953887898E-2</v>
      </c>
      <c r="P73" s="181">
        <v>2.93581553378627E-2</v>
      </c>
    </row>
    <row r="74" spans="1:16" ht="15.75" x14ac:dyDescent="0.25">
      <c r="A74" s="192">
        <v>2015</v>
      </c>
      <c r="B74" s="191">
        <v>2010</v>
      </c>
      <c r="C74" s="190" t="s">
        <v>4359</v>
      </c>
      <c r="D74" s="186">
        <v>6.3079886426743823E-2</v>
      </c>
      <c r="E74" s="185">
        <v>0.12627590417339518</v>
      </c>
      <c r="F74" s="184">
        <v>8.8434758578097405E-2</v>
      </c>
      <c r="G74" s="182">
        <v>8.5082746322729108E-3</v>
      </c>
      <c r="H74" s="183">
        <v>0.19179022695527201</v>
      </c>
      <c r="I74" s="183">
        <v>9.5001383326012795E-2</v>
      </c>
      <c r="J74" s="183">
        <v>1.18970662890538E-2</v>
      </c>
      <c r="K74" s="183">
        <v>2.18040191659207E-4</v>
      </c>
      <c r="L74" s="183">
        <v>3.0000008598028201E-3</v>
      </c>
      <c r="M74" s="183">
        <v>2.0000005732018801E-3</v>
      </c>
      <c r="N74" s="183">
        <v>3.8220010953887898E-2</v>
      </c>
      <c r="O74" s="182">
        <v>3.8220010953887898E-2</v>
      </c>
      <c r="P74" s="181">
        <v>1.2434998834195E-2</v>
      </c>
    </row>
    <row r="75" spans="1:16" ht="15.75" x14ac:dyDescent="0.25">
      <c r="A75" s="192">
        <v>2015</v>
      </c>
      <c r="B75" s="191">
        <v>2011</v>
      </c>
      <c r="C75" s="190" t="s">
        <v>4358</v>
      </c>
      <c r="D75" s="186">
        <v>6.3087121371980331E-2</v>
      </c>
      <c r="E75" s="185">
        <v>0.12818123397196965</v>
      </c>
      <c r="F75" s="184">
        <v>8.6630966404817003E-2</v>
      </c>
      <c r="G75" s="182">
        <v>9.0950658489922804E-3</v>
      </c>
      <c r="H75" s="183">
        <v>0.18263563744334901</v>
      </c>
      <c r="I75" s="183">
        <v>9.8282234909001995E-2</v>
      </c>
      <c r="J75" s="183">
        <v>1.0689705642259999E-2</v>
      </c>
      <c r="K75" s="183">
        <v>3.0933633016437301E-4</v>
      </c>
      <c r="L75" s="183">
        <v>3.0000008598028201E-3</v>
      </c>
      <c r="M75" s="183">
        <v>2.0000005732018801E-3</v>
      </c>
      <c r="N75" s="183">
        <v>3.8220010953887898E-2</v>
      </c>
      <c r="O75" s="182">
        <v>3.8220010953887898E-2</v>
      </c>
      <c r="P75" s="181">
        <v>1.1173046696536701E-2</v>
      </c>
    </row>
    <row r="76" spans="1:16" ht="15.75" x14ac:dyDescent="0.25">
      <c r="A76" s="192">
        <v>2015</v>
      </c>
      <c r="B76" s="191">
        <v>2012</v>
      </c>
      <c r="C76" s="190" t="s">
        <v>4357</v>
      </c>
      <c r="D76" s="186">
        <v>6.3211686511684254E-2</v>
      </c>
      <c r="E76" s="185">
        <v>0.1289221197573526</v>
      </c>
      <c r="F76" s="184">
        <v>8.5632690700642194E-2</v>
      </c>
      <c r="G76" s="182">
        <v>9.8754015115353599E-3</v>
      </c>
      <c r="H76" s="183">
        <v>0.17405390731617801</v>
      </c>
      <c r="I76" s="183">
        <v>0.10540627884683799</v>
      </c>
      <c r="J76" s="183">
        <v>9.4537461847890199E-3</v>
      </c>
      <c r="K76" s="183">
        <v>4.6049944699248698E-4</v>
      </c>
      <c r="L76" s="183">
        <v>3.0000008598028201E-3</v>
      </c>
      <c r="M76" s="183">
        <v>2.0000005732018801E-3</v>
      </c>
      <c r="N76" s="183">
        <v>3.8220010953887898E-2</v>
      </c>
      <c r="O76" s="182">
        <v>3.8220010953887898E-2</v>
      </c>
      <c r="P76" s="181">
        <v>9.8812026368877807E-3</v>
      </c>
    </row>
    <row r="77" spans="1:16" ht="15.75" x14ac:dyDescent="0.25">
      <c r="A77" s="192">
        <v>2015</v>
      </c>
      <c r="B77" s="191">
        <v>2013</v>
      </c>
      <c r="C77" s="190" t="s">
        <v>4356</v>
      </c>
      <c r="D77" s="186">
        <v>6.3171945571830396E-2</v>
      </c>
      <c r="E77" s="185">
        <v>0.12921907222801413</v>
      </c>
      <c r="F77" s="184">
        <v>8.3269715029048799E-2</v>
      </c>
      <c r="G77" s="182">
        <v>1.1007796206080301E-2</v>
      </c>
      <c r="H77" s="183">
        <v>0.16351199689520099</v>
      </c>
      <c r="I77" s="183">
        <v>0.117346206061358</v>
      </c>
      <c r="J77" s="183">
        <v>8.1091299937789199E-3</v>
      </c>
      <c r="K77" s="183">
        <v>6.9412170049500403E-4</v>
      </c>
      <c r="L77" s="183">
        <v>3.0000008598028201E-3</v>
      </c>
      <c r="M77" s="183">
        <v>2.0000005732018801E-3</v>
      </c>
      <c r="N77" s="183">
        <v>3.8220010953887898E-2</v>
      </c>
      <c r="O77" s="182">
        <v>3.8220010953887898E-2</v>
      </c>
      <c r="P77" s="181">
        <v>8.4757888683661894E-3</v>
      </c>
    </row>
    <row r="78" spans="1:16" ht="15.75" x14ac:dyDescent="0.25">
      <c r="A78" s="192">
        <v>2015</v>
      </c>
      <c r="B78" s="191">
        <v>2014</v>
      </c>
      <c r="C78" s="190" t="s">
        <v>4355</v>
      </c>
      <c r="D78" s="186">
        <v>6.146996694676754E-2</v>
      </c>
      <c r="E78" s="185">
        <v>0.12683642404696241</v>
      </c>
      <c r="F78" s="184">
        <v>7.9215883486232097E-2</v>
      </c>
      <c r="G78" s="182">
        <v>1.19718394460086E-2</v>
      </c>
      <c r="H78" s="183">
        <v>0.15067082056155501</v>
      </c>
      <c r="I78" s="183">
        <v>0.1292479441829</v>
      </c>
      <c r="J78" s="183">
        <v>6.6524298927658999E-3</v>
      </c>
      <c r="K78" s="183">
        <v>9.5844148452689396E-4</v>
      </c>
      <c r="L78" s="183">
        <v>3.0000008598028201E-3</v>
      </c>
      <c r="M78" s="183">
        <v>2.0000005732018801E-3</v>
      </c>
      <c r="N78" s="183">
        <v>3.8220010953887898E-2</v>
      </c>
      <c r="O78" s="182">
        <v>3.8220010953887898E-2</v>
      </c>
      <c r="P78" s="181">
        <v>6.9532232527963296E-3</v>
      </c>
    </row>
    <row r="79" spans="1:16" ht="15.75" x14ac:dyDescent="0.25">
      <c r="A79" s="192">
        <v>2015</v>
      </c>
      <c r="B79" s="191">
        <v>2015</v>
      </c>
      <c r="C79" s="190" t="s">
        <v>4354</v>
      </c>
      <c r="D79" s="186">
        <v>6.1092581588953421E-2</v>
      </c>
      <c r="E79" s="185">
        <v>0.12692921518763703</v>
      </c>
      <c r="F79" s="184">
        <v>7.7518029946127706E-2</v>
      </c>
      <c r="G79" s="182">
        <v>1.1877411507343401E-2</v>
      </c>
      <c r="H79" s="183">
        <v>0.14012164940525501</v>
      </c>
      <c r="I79" s="183">
        <v>0.12401495100969299</v>
      </c>
      <c r="J79" s="183">
        <v>5.2064844242751002E-3</v>
      </c>
      <c r="K79" s="183">
        <v>1.2314694399209901E-3</v>
      </c>
      <c r="L79" s="183">
        <v>3.0000008598028201E-3</v>
      </c>
      <c r="M79" s="183">
        <v>2.0000005732018801E-3</v>
      </c>
      <c r="N79" s="183">
        <v>3.8220010953887898E-2</v>
      </c>
      <c r="O79" s="182">
        <v>3.8220010953887898E-2</v>
      </c>
      <c r="P79" s="181">
        <v>5.44189854650836E-3</v>
      </c>
    </row>
    <row r="80" spans="1:16" ht="15.75" x14ac:dyDescent="0.25">
      <c r="A80" s="192">
        <v>2016</v>
      </c>
      <c r="B80" s="191">
        <v>1982</v>
      </c>
      <c r="C80" s="190" t="s">
        <v>4353</v>
      </c>
      <c r="D80" s="186">
        <v>6.4123001236043684E-2</v>
      </c>
      <c r="E80" s="185">
        <v>0.13949652711841212</v>
      </c>
      <c r="F80" s="184">
        <v>0.229051529941213</v>
      </c>
      <c r="G80" s="182">
        <v>2.4649080460162902</v>
      </c>
      <c r="H80" s="183">
        <v>5.0668519158098997</v>
      </c>
      <c r="I80" s="183">
        <v>4.0647762494334296</v>
      </c>
      <c r="J80" s="183">
        <v>0.17264413575840401</v>
      </c>
      <c r="K80" s="183">
        <v>1.51668054743728E-2</v>
      </c>
      <c r="L80" s="183">
        <v>3.0000008598028201E-3</v>
      </c>
      <c r="M80" s="183">
        <v>2.0000005732018801E-3</v>
      </c>
      <c r="N80" s="183">
        <v>3.8220010953887898E-2</v>
      </c>
      <c r="O80" s="182">
        <v>3.8220010953887898E-2</v>
      </c>
      <c r="P80" s="181">
        <v>0.18045033748039299</v>
      </c>
    </row>
    <row r="81" spans="1:16" ht="15.75" x14ac:dyDescent="0.25">
      <c r="A81" s="192">
        <v>2016</v>
      </c>
      <c r="B81" s="191">
        <v>1983</v>
      </c>
      <c r="C81" s="190" t="s">
        <v>4352</v>
      </c>
      <c r="D81" s="186">
        <v>6.1750026681251263E-2</v>
      </c>
      <c r="E81" s="185">
        <v>0.14438270956334751</v>
      </c>
      <c r="F81" s="184">
        <v>0.21299889209176701</v>
      </c>
      <c r="G81" s="182">
        <v>2.58879059092469</v>
      </c>
      <c r="H81" s="183">
        <v>5.2128637530924804</v>
      </c>
      <c r="I81" s="183">
        <v>4.0630825821296304</v>
      </c>
      <c r="J81" s="183">
        <v>0.160544702111872</v>
      </c>
      <c r="K81" s="183">
        <v>1.6174122081023801E-2</v>
      </c>
      <c r="L81" s="183">
        <v>3.0000008598028201E-3</v>
      </c>
      <c r="M81" s="183">
        <v>2.0000005732018801E-3</v>
      </c>
      <c r="N81" s="183">
        <v>3.8220010953887898E-2</v>
      </c>
      <c r="O81" s="182">
        <v>3.8220010953887898E-2</v>
      </c>
      <c r="P81" s="181">
        <v>0.16780382113480699</v>
      </c>
    </row>
    <row r="82" spans="1:16" ht="15.75" x14ac:dyDescent="0.25">
      <c r="A82" s="192">
        <v>2016</v>
      </c>
      <c r="B82" s="191">
        <v>1984</v>
      </c>
      <c r="C82" s="190" t="s">
        <v>4351</v>
      </c>
      <c r="D82" s="186">
        <v>6.2265159985173874E-2</v>
      </c>
      <c r="E82" s="185">
        <v>0.14314514165776632</v>
      </c>
      <c r="F82" s="184">
        <v>0.217082274059962</v>
      </c>
      <c r="G82" s="182">
        <v>1.89735248815847</v>
      </c>
      <c r="H82" s="183">
        <v>5.19385444714203</v>
      </c>
      <c r="I82" s="183">
        <v>4.0639238825416601</v>
      </c>
      <c r="J82" s="183">
        <v>0.163622489678065</v>
      </c>
      <c r="K82" s="183">
        <v>1.58540028120451E-2</v>
      </c>
      <c r="L82" s="183">
        <v>3.0000008598028201E-3</v>
      </c>
      <c r="M82" s="183">
        <v>2.0000005732018801E-3</v>
      </c>
      <c r="N82" s="183">
        <v>3.8220010953887898E-2</v>
      </c>
      <c r="O82" s="182">
        <v>3.8220010953887898E-2</v>
      </c>
      <c r="P82" s="181">
        <v>0.171020772597263</v>
      </c>
    </row>
    <row r="83" spans="1:16" ht="15.75" x14ac:dyDescent="0.25">
      <c r="A83" s="192">
        <v>2016</v>
      </c>
      <c r="B83" s="191">
        <v>1985</v>
      </c>
      <c r="C83" s="190" t="s">
        <v>4350</v>
      </c>
      <c r="D83" s="186">
        <v>6.4329414176618485E-2</v>
      </c>
      <c r="E83" s="185">
        <v>0.14129307780880523</v>
      </c>
      <c r="F83" s="184">
        <v>0.23056342269432401</v>
      </c>
      <c r="G83" s="182">
        <v>1.83724413469939</v>
      </c>
      <c r="H83" s="183">
        <v>5.0421620712320898</v>
      </c>
      <c r="I83" s="183">
        <v>4.1129182543954501</v>
      </c>
      <c r="J83" s="183">
        <v>0.17378370211618899</v>
      </c>
      <c r="K83" s="183">
        <v>1.55444339132969E-2</v>
      </c>
      <c r="L83" s="183">
        <v>3.0000008598028201E-3</v>
      </c>
      <c r="M83" s="183">
        <v>2.0000005732018801E-3</v>
      </c>
      <c r="N83" s="183">
        <v>3.8220010953887898E-2</v>
      </c>
      <c r="O83" s="182">
        <v>3.8220010953887898E-2</v>
      </c>
      <c r="P83" s="181">
        <v>0.18164142997212701</v>
      </c>
    </row>
    <row r="84" spans="1:16" ht="15.75" x14ac:dyDescent="0.25">
      <c r="A84" s="192">
        <v>2016</v>
      </c>
      <c r="B84" s="191">
        <v>1986</v>
      </c>
      <c r="C84" s="190" t="s">
        <v>4349</v>
      </c>
      <c r="D84" s="186">
        <v>6.3524731106691879E-2</v>
      </c>
      <c r="E84" s="185">
        <v>0.14132726805944162</v>
      </c>
      <c r="F84" s="184">
        <v>0.22589860651691701</v>
      </c>
      <c r="G84" s="182">
        <v>1.82967987547983</v>
      </c>
      <c r="H84" s="183">
        <v>5.1117531971729404</v>
      </c>
      <c r="I84" s="183">
        <v>3.87624479599662</v>
      </c>
      <c r="J84" s="183">
        <v>0.17026766728495701</v>
      </c>
      <c r="K84" s="183">
        <v>1.55712279987622E-2</v>
      </c>
      <c r="L84" s="183">
        <v>3.0000008598028201E-3</v>
      </c>
      <c r="M84" s="183">
        <v>2.0000005732018801E-3</v>
      </c>
      <c r="N84" s="183">
        <v>3.8220010953887898E-2</v>
      </c>
      <c r="O84" s="182">
        <v>3.8220010953888002E-2</v>
      </c>
      <c r="P84" s="181">
        <v>0.177966415648</v>
      </c>
    </row>
    <row r="85" spans="1:16" ht="15.75" x14ac:dyDescent="0.25">
      <c r="A85" s="192">
        <v>2016</v>
      </c>
      <c r="B85" s="191">
        <v>1987</v>
      </c>
      <c r="C85" s="190" t="s">
        <v>4348</v>
      </c>
      <c r="D85" s="186">
        <v>6.3281266174020454E-2</v>
      </c>
      <c r="E85" s="185">
        <v>0.13937427544136022</v>
      </c>
      <c r="F85" s="184">
        <v>0.281940810312172</v>
      </c>
      <c r="G85" s="182">
        <v>1.7778038599832799</v>
      </c>
      <c r="H85" s="183">
        <v>5.2213451171468703</v>
      </c>
      <c r="I85" s="183">
        <v>3.9641534039841799</v>
      </c>
      <c r="J85" s="183">
        <v>0.19201227416577599</v>
      </c>
      <c r="K85" s="183">
        <v>1.52201346050167E-2</v>
      </c>
      <c r="L85" s="183">
        <v>3.0000008598028201E-3</v>
      </c>
      <c r="M85" s="183">
        <v>2.0000005732018801E-3</v>
      </c>
      <c r="N85" s="183">
        <v>3.8220010953887898E-2</v>
      </c>
      <c r="O85" s="182">
        <v>3.8220010953887898E-2</v>
      </c>
      <c r="P85" s="181">
        <v>0.20069421716170499</v>
      </c>
    </row>
    <row r="86" spans="1:16" ht="15.75" x14ac:dyDescent="0.25">
      <c r="A86" s="192">
        <v>2016</v>
      </c>
      <c r="B86" s="191">
        <v>1988</v>
      </c>
      <c r="C86" s="190" t="s">
        <v>4347</v>
      </c>
      <c r="D86" s="186">
        <v>6.2662564440125509E-2</v>
      </c>
      <c r="E86" s="185">
        <v>0.13276929289562153</v>
      </c>
      <c r="F86" s="184">
        <v>0.27695944223219399</v>
      </c>
      <c r="G86" s="182">
        <v>0.43724434068998203</v>
      </c>
      <c r="H86" s="183">
        <v>5.2665102162837103</v>
      </c>
      <c r="I86" s="183">
        <v>1.6814438042175299</v>
      </c>
      <c r="J86" s="183">
        <v>0.18861977553305101</v>
      </c>
      <c r="K86" s="183">
        <v>1.40853486919906E-2</v>
      </c>
      <c r="L86" s="183">
        <v>3.0000008598028201E-3</v>
      </c>
      <c r="M86" s="183">
        <v>2.0000005732018801E-3</v>
      </c>
      <c r="N86" s="183">
        <v>3.8220010953887898E-2</v>
      </c>
      <c r="O86" s="182">
        <v>3.8220010953887898E-2</v>
      </c>
      <c r="P86" s="181">
        <v>0.19714832479479799</v>
      </c>
    </row>
    <row r="87" spans="1:16" ht="15.75" x14ac:dyDescent="0.25">
      <c r="A87" s="192">
        <v>2016</v>
      </c>
      <c r="B87" s="191">
        <v>1989</v>
      </c>
      <c r="C87" s="190" t="s">
        <v>4346</v>
      </c>
      <c r="D87" s="186">
        <v>6.2429324783787474E-2</v>
      </c>
      <c r="E87" s="185">
        <v>0.13216325561802378</v>
      </c>
      <c r="F87" s="184">
        <v>0.275340331578943</v>
      </c>
      <c r="G87" s="182">
        <v>0.43038467575068301</v>
      </c>
      <c r="H87" s="183">
        <v>5.2895005386509197</v>
      </c>
      <c r="I87" s="183">
        <v>1.6720427691537301</v>
      </c>
      <c r="J87" s="183">
        <v>0.18751710040662101</v>
      </c>
      <c r="K87" s="183">
        <v>1.3934422010862001E-2</v>
      </c>
      <c r="L87" s="183">
        <v>3.0000008598028201E-3</v>
      </c>
      <c r="M87" s="183">
        <v>2.0000005732018801E-3</v>
      </c>
      <c r="N87" s="183">
        <v>3.8220010953887898E-2</v>
      </c>
      <c r="O87" s="182">
        <v>3.8220010953887898E-2</v>
      </c>
      <c r="P87" s="181">
        <v>0.19599579159219899</v>
      </c>
    </row>
    <row r="88" spans="1:16" ht="15.75" x14ac:dyDescent="0.25">
      <c r="A88" s="192">
        <v>2016</v>
      </c>
      <c r="B88" s="191">
        <v>1990</v>
      </c>
      <c r="C88" s="190" t="s">
        <v>4345</v>
      </c>
      <c r="D88" s="186">
        <v>6.2442614272028185E-2</v>
      </c>
      <c r="E88" s="185">
        <v>0.13309832721308062</v>
      </c>
      <c r="F88" s="184">
        <v>0.27579016501025599</v>
      </c>
      <c r="G88" s="182">
        <v>0.43639388233322801</v>
      </c>
      <c r="H88" s="183">
        <v>5.2925765195420897</v>
      </c>
      <c r="I88" s="183">
        <v>1.67990001709393</v>
      </c>
      <c r="J88" s="183">
        <v>0.18782345385735599</v>
      </c>
      <c r="K88" s="183">
        <v>1.4210792630800899E-2</v>
      </c>
      <c r="L88" s="183">
        <v>3.0000008598028201E-3</v>
      </c>
      <c r="M88" s="183">
        <v>2.0000005732018801E-3</v>
      </c>
      <c r="N88" s="183">
        <v>3.8220010953887898E-2</v>
      </c>
      <c r="O88" s="182">
        <v>3.8220010953887898E-2</v>
      </c>
      <c r="P88" s="181">
        <v>0.196315996986553</v>
      </c>
    </row>
    <row r="89" spans="1:16" ht="15.75" x14ac:dyDescent="0.25">
      <c r="A89" s="192">
        <v>2016</v>
      </c>
      <c r="B89" s="191">
        <v>1991</v>
      </c>
      <c r="C89" s="190" t="s">
        <v>4344</v>
      </c>
      <c r="D89" s="186">
        <v>6.3366136877962886E-2</v>
      </c>
      <c r="E89" s="185">
        <v>0.13254566211844726</v>
      </c>
      <c r="F89" s="184">
        <v>0.363816699302563</v>
      </c>
      <c r="G89" s="182">
        <v>0.48157105736240602</v>
      </c>
      <c r="H89" s="183">
        <v>9.2349955241169592</v>
      </c>
      <c r="I89" s="183">
        <v>2.9245763022004501</v>
      </c>
      <c r="J89" s="183">
        <v>5.1561299142365603E-2</v>
      </c>
      <c r="K89" s="183">
        <v>7.7252122683035898E-3</v>
      </c>
      <c r="L89" s="183">
        <v>3.0000008598028201E-3</v>
      </c>
      <c r="M89" s="183">
        <v>2.0000005732018801E-3</v>
      </c>
      <c r="N89" s="183">
        <v>3.8220010953887898E-2</v>
      </c>
      <c r="O89" s="182">
        <v>3.8220010953887898E-2</v>
      </c>
      <c r="P89" s="181">
        <v>5.3892672289706997E-2</v>
      </c>
    </row>
    <row r="90" spans="1:16" ht="15.75" x14ac:dyDescent="0.25">
      <c r="A90" s="192">
        <v>2016</v>
      </c>
      <c r="B90" s="191">
        <v>1992</v>
      </c>
      <c r="C90" s="190" t="s">
        <v>4343</v>
      </c>
      <c r="D90" s="186">
        <v>6.3595706785463862E-2</v>
      </c>
      <c r="E90" s="185">
        <v>0.13342348251541675</v>
      </c>
      <c r="F90" s="184">
        <v>0.366570676547952</v>
      </c>
      <c r="G90" s="182">
        <v>0.48944246482758003</v>
      </c>
      <c r="H90" s="183">
        <v>9.2024588702573205</v>
      </c>
      <c r="I90" s="183">
        <v>2.9486304295606498</v>
      </c>
      <c r="J90" s="183">
        <v>5.19516018548387E-2</v>
      </c>
      <c r="K90" s="183">
        <v>7.8850244033013498E-3</v>
      </c>
      <c r="L90" s="183">
        <v>3.0000008598028201E-3</v>
      </c>
      <c r="M90" s="183">
        <v>2.0000005732018801E-3</v>
      </c>
      <c r="N90" s="183">
        <v>3.8220010953887898E-2</v>
      </c>
      <c r="O90" s="182">
        <v>3.8220010953887898E-2</v>
      </c>
      <c r="P90" s="181">
        <v>5.4300622758895599E-2</v>
      </c>
    </row>
    <row r="91" spans="1:16" ht="15.75" x14ac:dyDescent="0.25">
      <c r="A91" s="192">
        <v>2016</v>
      </c>
      <c r="B91" s="191">
        <v>1993</v>
      </c>
      <c r="C91" s="190" t="s">
        <v>4342</v>
      </c>
      <c r="D91" s="186">
        <v>6.3664833530465925E-2</v>
      </c>
      <c r="E91" s="185">
        <v>0.13269620590268288</v>
      </c>
      <c r="F91" s="184">
        <v>0.367038374161062</v>
      </c>
      <c r="G91" s="182">
        <v>0.481079963655906</v>
      </c>
      <c r="H91" s="183">
        <v>9.1934440442112795</v>
      </c>
      <c r="I91" s="183">
        <v>2.9324183270910398</v>
      </c>
      <c r="J91" s="183">
        <v>5.2051851990264297E-2</v>
      </c>
      <c r="K91" s="183">
        <v>7.7771556411453703E-3</v>
      </c>
      <c r="L91" s="183">
        <v>3.0000008598028201E-3</v>
      </c>
      <c r="M91" s="183">
        <v>2.0000005732018801E-3</v>
      </c>
      <c r="N91" s="183">
        <v>3.8220010953887898E-2</v>
      </c>
      <c r="O91" s="182">
        <v>3.8220010953887898E-2</v>
      </c>
      <c r="P91" s="181">
        <v>5.4405405760591698E-2</v>
      </c>
    </row>
    <row r="92" spans="1:16" ht="15.75" x14ac:dyDescent="0.25">
      <c r="A92" s="192">
        <v>2016</v>
      </c>
      <c r="B92" s="191">
        <v>1994</v>
      </c>
      <c r="C92" s="190" t="s">
        <v>4341</v>
      </c>
      <c r="D92" s="186">
        <v>6.3259741254323154E-2</v>
      </c>
      <c r="E92" s="185">
        <v>0.13175422889927765</v>
      </c>
      <c r="F92" s="184">
        <v>0.35933528857255898</v>
      </c>
      <c r="G92" s="182">
        <v>0.47138519110798999</v>
      </c>
      <c r="H92" s="183">
        <v>9.2505676906553305</v>
      </c>
      <c r="I92" s="183">
        <v>2.9158752143487798</v>
      </c>
      <c r="J92" s="183">
        <v>5.1538666644141903E-2</v>
      </c>
      <c r="K92" s="183">
        <v>7.6422557476782602E-3</v>
      </c>
      <c r="L92" s="183">
        <v>3.0000008598028201E-3</v>
      </c>
      <c r="M92" s="183">
        <v>2.0000005732018801E-3</v>
      </c>
      <c r="N92" s="183">
        <v>3.8220010953887898E-2</v>
      </c>
      <c r="O92" s="182">
        <v>3.8220010953887898E-2</v>
      </c>
      <c r="P92" s="181">
        <v>5.38690164503439E-2</v>
      </c>
    </row>
    <row r="93" spans="1:16" ht="15.75" x14ac:dyDescent="0.25">
      <c r="A93" s="192">
        <v>2016</v>
      </c>
      <c r="B93" s="191">
        <v>1995</v>
      </c>
      <c r="C93" s="190" t="s">
        <v>4340</v>
      </c>
      <c r="D93" s="186">
        <v>6.3588594624353803E-2</v>
      </c>
      <c r="E93" s="185">
        <v>0.13115869139880221</v>
      </c>
      <c r="F93" s="184">
        <v>0.36099073094951301</v>
      </c>
      <c r="G93" s="182">
        <v>0.24996536095341601</v>
      </c>
      <c r="H93" s="183">
        <v>9.2282894558061006</v>
      </c>
      <c r="I93" s="183">
        <v>1.66308262002552</v>
      </c>
      <c r="J93" s="183">
        <v>5.18695765392439E-2</v>
      </c>
      <c r="K93" s="183">
        <v>4.9948664150066503E-3</v>
      </c>
      <c r="L93" s="183">
        <v>3.0000008598028201E-3</v>
      </c>
      <c r="M93" s="183">
        <v>2.0000005732018801E-3</v>
      </c>
      <c r="N93" s="183">
        <v>3.8220010953887898E-2</v>
      </c>
      <c r="O93" s="182">
        <v>3.8220010953887898E-2</v>
      </c>
      <c r="P93" s="181">
        <v>5.4214888622511503E-2</v>
      </c>
    </row>
    <row r="94" spans="1:16" ht="15.75" x14ac:dyDescent="0.25">
      <c r="A94" s="192">
        <v>2016</v>
      </c>
      <c r="B94" s="191">
        <v>1996</v>
      </c>
      <c r="C94" s="190" t="s">
        <v>4339</v>
      </c>
      <c r="D94" s="186">
        <v>6.3607447005603945E-2</v>
      </c>
      <c r="E94" s="185">
        <v>0.12974840816852451</v>
      </c>
      <c r="F94" s="184">
        <v>0.35806843356449197</v>
      </c>
      <c r="G94" s="182">
        <v>2.2913075646709899E-2</v>
      </c>
      <c r="H94" s="183">
        <v>9.2150812667235904</v>
      </c>
      <c r="I94" s="183">
        <v>0.39085829222556101</v>
      </c>
      <c r="J94" s="183">
        <v>5.1577201041849097E-2</v>
      </c>
      <c r="K94" s="183">
        <v>2.21835460848067E-3</v>
      </c>
      <c r="L94" s="183">
        <v>3.0000008598028201E-3</v>
      </c>
      <c r="M94" s="183">
        <v>2.0000005732018801E-3</v>
      </c>
      <c r="N94" s="183">
        <v>3.8220010953887898E-2</v>
      </c>
      <c r="O94" s="182">
        <v>3.8220010953887898E-2</v>
      </c>
      <c r="P94" s="181">
        <v>5.3909293202521601E-2</v>
      </c>
    </row>
    <row r="95" spans="1:16" ht="15.75" x14ac:dyDescent="0.25">
      <c r="A95" s="192">
        <v>2016</v>
      </c>
      <c r="B95" s="191">
        <v>1997</v>
      </c>
      <c r="C95" s="190" t="s">
        <v>4338</v>
      </c>
      <c r="D95" s="186">
        <v>6.3870411570235153E-2</v>
      </c>
      <c r="E95" s="185">
        <v>0.12838584373492548</v>
      </c>
      <c r="F95" s="184">
        <v>0.35691426016058297</v>
      </c>
      <c r="G95" s="182">
        <v>2.22697237368919E-2</v>
      </c>
      <c r="H95" s="183">
        <v>9.1632187164971395</v>
      </c>
      <c r="I95" s="183">
        <v>0.38377328315251102</v>
      </c>
      <c r="J95" s="183">
        <v>5.1574568802257303E-2</v>
      </c>
      <c r="K95" s="183">
        <v>2.1600572573534402E-3</v>
      </c>
      <c r="L95" s="183">
        <v>3.0000008598028201E-3</v>
      </c>
      <c r="M95" s="183">
        <v>2.0000005732018801E-3</v>
      </c>
      <c r="N95" s="183">
        <v>3.8220010953887898E-2</v>
      </c>
      <c r="O95" s="182">
        <v>3.8220010953887898E-2</v>
      </c>
      <c r="P95" s="181">
        <v>5.3906541944735799E-2</v>
      </c>
    </row>
    <row r="96" spans="1:16" ht="15.75" x14ac:dyDescent="0.25">
      <c r="A96" s="192">
        <v>2016</v>
      </c>
      <c r="B96" s="191">
        <v>1998</v>
      </c>
      <c r="C96" s="190" t="s">
        <v>4337</v>
      </c>
      <c r="D96" s="186">
        <v>6.3671313444079877E-2</v>
      </c>
      <c r="E96" s="185">
        <v>0.12892841791547968</v>
      </c>
      <c r="F96" s="184">
        <v>0.35061837819693897</v>
      </c>
      <c r="G96" s="182">
        <v>2.24337535641604E-2</v>
      </c>
      <c r="H96" s="183">
        <v>9.1912769278634592</v>
      </c>
      <c r="I96" s="183">
        <v>0.380854261427574</v>
      </c>
      <c r="J96" s="183">
        <v>5.0863771967974099E-2</v>
      </c>
      <c r="K96" s="183">
        <v>2.1867806690678599E-3</v>
      </c>
      <c r="L96" s="183">
        <v>3.0000008598028201E-3</v>
      </c>
      <c r="M96" s="183">
        <v>2.0000005732018801E-3</v>
      </c>
      <c r="N96" s="183">
        <v>3.8220010953887898E-2</v>
      </c>
      <c r="O96" s="182">
        <v>3.8220010953887898E-2</v>
      </c>
      <c r="P96" s="181">
        <v>5.3163606031720601E-2</v>
      </c>
    </row>
    <row r="97" spans="1:16" ht="15.75" x14ac:dyDescent="0.25">
      <c r="A97" s="192">
        <v>2016</v>
      </c>
      <c r="B97" s="191">
        <v>1999</v>
      </c>
      <c r="C97" s="190" t="s">
        <v>4336</v>
      </c>
      <c r="D97" s="186">
        <v>6.3594639680809126E-2</v>
      </c>
      <c r="E97" s="185">
        <v>0.12881131531925097</v>
      </c>
      <c r="F97" s="184">
        <v>0.34432768281672999</v>
      </c>
      <c r="G97" s="182">
        <v>2.1930634875257302E-2</v>
      </c>
      <c r="H97" s="183">
        <v>9.1830938763536896</v>
      </c>
      <c r="I97" s="183">
        <v>0.37465787818561003</v>
      </c>
      <c r="J97" s="183">
        <v>5.0187120592068597E-2</v>
      </c>
      <c r="K97" s="183">
        <v>2.1807641443517601E-3</v>
      </c>
      <c r="L97" s="183">
        <v>3.0000008598028201E-3</v>
      </c>
      <c r="M97" s="183">
        <v>2.0000005732018801E-3</v>
      </c>
      <c r="N97" s="183">
        <v>3.8220010953887898E-2</v>
      </c>
      <c r="O97" s="182">
        <v>3.8220010953887898E-2</v>
      </c>
      <c r="P97" s="181">
        <v>5.2456359483192598E-2</v>
      </c>
    </row>
    <row r="98" spans="1:16" ht="15.75" x14ac:dyDescent="0.25">
      <c r="A98" s="192">
        <v>2016</v>
      </c>
      <c r="B98" s="191">
        <v>2000</v>
      </c>
      <c r="C98" s="190" t="s">
        <v>4335</v>
      </c>
      <c r="D98" s="186">
        <v>6.3345096273310433E-2</v>
      </c>
      <c r="E98" s="185">
        <v>0.12929055543411716</v>
      </c>
      <c r="F98" s="184">
        <v>0.33563085026796502</v>
      </c>
      <c r="G98" s="182">
        <v>2.1914870032591301E-2</v>
      </c>
      <c r="H98" s="183">
        <v>9.1990131641069404</v>
      </c>
      <c r="I98" s="183">
        <v>0.368460973802545</v>
      </c>
      <c r="J98" s="183">
        <v>4.9192681261984401E-2</v>
      </c>
      <c r="K98" s="183">
        <v>2.20487977598211E-3</v>
      </c>
      <c r="L98" s="183">
        <v>3.0000008598028201E-3</v>
      </c>
      <c r="M98" s="183">
        <v>2.0000005732018801E-3</v>
      </c>
      <c r="N98" s="183">
        <v>3.8220010953887898E-2</v>
      </c>
      <c r="O98" s="182">
        <v>3.8220010953887898E-2</v>
      </c>
      <c r="P98" s="181">
        <v>5.14169560193612E-2</v>
      </c>
    </row>
    <row r="99" spans="1:16" ht="15.75" x14ac:dyDescent="0.25">
      <c r="A99" s="192">
        <v>2016</v>
      </c>
      <c r="B99" s="191">
        <v>2001</v>
      </c>
      <c r="C99" s="190" t="s">
        <v>4334</v>
      </c>
      <c r="D99" s="186">
        <v>6.3573754896800172E-2</v>
      </c>
      <c r="E99" s="185">
        <v>0.1294562667890379</v>
      </c>
      <c r="F99" s="184">
        <v>0.33066028148040399</v>
      </c>
      <c r="G99" s="182">
        <v>2.1710886154492601E-2</v>
      </c>
      <c r="H99" s="183">
        <v>9.1467486941359404</v>
      </c>
      <c r="I99" s="183">
        <v>0.35959044347782898</v>
      </c>
      <c r="J99" s="183">
        <v>4.8780339321300499E-2</v>
      </c>
      <c r="K99" s="183">
        <v>2.21635114111002E-3</v>
      </c>
      <c r="L99" s="183">
        <v>3.0000008598028201E-3</v>
      </c>
      <c r="M99" s="183">
        <v>2.0000005732018801E-3</v>
      </c>
      <c r="N99" s="183">
        <v>3.8220010953887898E-2</v>
      </c>
      <c r="O99" s="182">
        <v>3.8220010953887898E-2</v>
      </c>
      <c r="P99" s="181">
        <v>5.0985969805859802E-2</v>
      </c>
    </row>
    <row r="100" spans="1:16" ht="15.75" x14ac:dyDescent="0.25">
      <c r="A100" s="192">
        <v>2016</v>
      </c>
      <c r="B100" s="191">
        <v>2002</v>
      </c>
      <c r="C100" s="190" t="s">
        <v>4333</v>
      </c>
      <c r="D100" s="186">
        <v>6.3418016633039809E-2</v>
      </c>
      <c r="E100" s="185">
        <v>0.12930192987227074</v>
      </c>
      <c r="F100" s="184">
        <v>0.257777797086364</v>
      </c>
      <c r="G100" s="182">
        <v>2.12824612040424E-2</v>
      </c>
      <c r="H100" s="183">
        <v>7.0632437924918996</v>
      </c>
      <c r="I100" s="183">
        <v>0.27441103472394501</v>
      </c>
      <c r="J100" s="183">
        <v>4.9847325408196697E-2</v>
      </c>
      <c r="K100" s="183">
        <v>2.21238386876485E-3</v>
      </c>
      <c r="L100" s="183">
        <v>3.0000008598028201E-3</v>
      </c>
      <c r="M100" s="183">
        <v>2.0000005732018801E-3</v>
      </c>
      <c r="N100" s="183">
        <v>3.8220010953887898E-2</v>
      </c>
      <c r="O100" s="182">
        <v>3.8220010953887898E-2</v>
      </c>
      <c r="P100" s="181">
        <v>5.2101200268924799E-2</v>
      </c>
    </row>
    <row r="101" spans="1:16" ht="15.75" x14ac:dyDescent="0.25">
      <c r="A101" s="192">
        <v>2016</v>
      </c>
      <c r="B101" s="191">
        <v>2003</v>
      </c>
      <c r="C101" s="190" t="s">
        <v>4332</v>
      </c>
      <c r="D101" s="186">
        <v>6.3114736983180889E-2</v>
      </c>
      <c r="E101" s="185">
        <v>0.12872333559819971</v>
      </c>
      <c r="F101" s="184">
        <v>0.25056110908789903</v>
      </c>
      <c r="G101" s="182">
        <v>2.0607100200014699E-2</v>
      </c>
      <c r="H101" s="183">
        <v>7.07824720174587</v>
      </c>
      <c r="I101" s="183">
        <v>0.26207565154647899</v>
      </c>
      <c r="J101" s="183">
        <v>4.8850562647647797E-2</v>
      </c>
      <c r="K101" s="183">
        <v>2.1891732528368101E-3</v>
      </c>
      <c r="L101" s="183">
        <v>3.0000008598028201E-3</v>
      </c>
      <c r="M101" s="183">
        <v>2.0000005732018801E-3</v>
      </c>
      <c r="N101" s="183">
        <v>3.8220010953887898E-2</v>
      </c>
      <c r="O101" s="182">
        <v>3.8220010953887898E-2</v>
      </c>
      <c r="P101" s="181">
        <v>5.1059368319413198E-2</v>
      </c>
    </row>
    <row r="102" spans="1:16" ht="15.75" x14ac:dyDescent="0.25">
      <c r="A102" s="192">
        <v>2016</v>
      </c>
      <c r="B102" s="191">
        <v>2004</v>
      </c>
      <c r="C102" s="190" t="s">
        <v>4331</v>
      </c>
      <c r="D102" s="186">
        <v>6.2883142452216392E-2</v>
      </c>
      <c r="E102" s="185">
        <v>0.12764696939042933</v>
      </c>
      <c r="F102" s="184">
        <v>0.202239651614356</v>
      </c>
      <c r="G102" s="182">
        <v>1.38199496798897E-2</v>
      </c>
      <c r="H102" s="183">
        <v>5.9113075487743298</v>
      </c>
      <c r="I102" s="183">
        <v>0.21263433318180799</v>
      </c>
      <c r="J102" s="183">
        <v>4.7924878598946598E-2</v>
      </c>
      <c r="K102" s="183">
        <v>1.4242238516006401E-4</v>
      </c>
      <c r="L102" s="183">
        <v>3.0000008598028201E-3</v>
      </c>
      <c r="M102" s="183">
        <v>2.0000005732018801E-3</v>
      </c>
      <c r="N102" s="183">
        <v>3.8220010953887898E-2</v>
      </c>
      <c r="O102" s="182">
        <v>3.8220010953887898E-2</v>
      </c>
      <c r="P102" s="181">
        <v>5.0091828945691898E-2</v>
      </c>
    </row>
    <row r="103" spans="1:16" ht="15.75" x14ac:dyDescent="0.25">
      <c r="A103" s="192">
        <v>2016</v>
      </c>
      <c r="B103" s="191">
        <v>2005</v>
      </c>
      <c r="C103" s="190" t="s">
        <v>4330</v>
      </c>
      <c r="D103" s="186">
        <v>6.2929316502290014E-2</v>
      </c>
      <c r="E103" s="185">
        <v>0.12804145859898272</v>
      </c>
      <c r="F103" s="184">
        <v>0.19748867281907101</v>
      </c>
      <c r="G103" s="182">
        <v>1.3883923013724301E-2</v>
      </c>
      <c r="H103" s="183">
        <v>5.8899546314162503</v>
      </c>
      <c r="I103" s="183">
        <v>0.20265857444753599</v>
      </c>
      <c r="J103" s="183">
        <v>4.7285712175506998E-2</v>
      </c>
      <c r="K103" s="183">
        <v>1.4386516832043999E-4</v>
      </c>
      <c r="L103" s="183">
        <v>3.0000008598028201E-3</v>
      </c>
      <c r="M103" s="183">
        <v>2.0000005732018801E-3</v>
      </c>
      <c r="N103" s="183">
        <v>3.8220010953887898E-2</v>
      </c>
      <c r="O103" s="182">
        <v>3.8220010953887898E-2</v>
      </c>
      <c r="P103" s="181">
        <v>4.9423762252843298E-2</v>
      </c>
    </row>
    <row r="104" spans="1:16" ht="15.75" x14ac:dyDescent="0.25">
      <c r="A104" s="192">
        <v>2016</v>
      </c>
      <c r="B104" s="191">
        <v>2006</v>
      </c>
      <c r="C104" s="190" t="s">
        <v>4329</v>
      </c>
      <c r="D104" s="186">
        <v>6.2752908968519441E-2</v>
      </c>
      <c r="E104" s="185">
        <v>0.12834960914685925</v>
      </c>
      <c r="F104" s="184">
        <v>0.19113331737889699</v>
      </c>
      <c r="G104" s="182">
        <v>1.36693493803957E-2</v>
      </c>
      <c r="H104" s="183">
        <v>5.88616693946312</v>
      </c>
      <c r="I104" s="183">
        <v>0.19294276826888301</v>
      </c>
      <c r="J104" s="183">
        <v>4.6299425740011099E-2</v>
      </c>
      <c r="K104" s="183">
        <v>1.4496368912031001E-4</v>
      </c>
      <c r="L104" s="183">
        <v>3.0000008598028201E-3</v>
      </c>
      <c r="M104" s="183">
        <v>2.0000005732018801E-3</v>
      </c>
      <c r="N104" s="183">
        <v>3.8220010953887898E-2</v>
      </c>
      <c r="O104" s="182">
        <v>3.8220010953887898E-2</v>
      </c>
      <c r="P104" s="181">
        <v>4.8392880321315501E-2</v>
      </c>
    </row>
    <row r="105" spans="1:16" ht="15.75" x14ac:dyDescent="0.25">
      <c r="A105" s="192">
        <v>2016</v>
      </c>
      <c r="B105" s="191">
        <v>2007</v>
      </c>
      <c r="C105" s="190" t="s">
        <v>4328</v>
      </c>
      <c r="D105" s="186">
        <v>6.2924883203155965E-2</v>
      </c>
      <c r="E105" s="185">
        <v>0.12876284690526957</v>
      </c>
      <c r="F105" s="184">
        <v>0.140013333145695</v>
      </c>
      <c r="G105" s="182">
        <v>1.33912496693467E-2</v>
      </c>
      <c r="H105" s="183">
        <v>3.0412092114324101</v>
      </c>
      <c r="I105" s="183">
        <v>0.18516985083029799</v>
      </c>
      <c r="J105" s="183">
        <v>3.0895213532238699E-2</v>
      </c>
      <c r="K105" s="183">
        <v>1.46575093847201E-4</v>
      </c>
      <c r="L105" s="183">
        <v>3.0000008598028201E-3</v>
      </c>
      <c r="M105" s="183">
        <v>2.0000005732018801E-3</v>
      </c>
      <c r="N105" s="183">
        <v>3.8220010953887898E-2</v>
      </c>
      <c r="O105" s="182">
        <v>3.8220010953887898E-2</v>
      </c>
      <c r="P105" s="181">
        <v>3.22921579926869E-2</v>
      </c>
    </row>
    <row r="106" spans="1:16" ht="15.75" x14ac:dyDescent="0.25">
      <c r="A106" s="192">
        <v>2016</v>
      </c>
      <c r="B106" s="191">
        <v>2008</v>
      </c>
      <c r="C106" s="190" t="s">
        <v>4327</v>
      </c>
      <c r="D106" s="186">
        <v>6.3174982743591387E-2</v>
      </c>
      <c r="E106" s="185">
        <v>0.12922530286252801</v>
      </c>
      <c r="F106" s="184">
        <v>0.13793516840768399</v>
      </c>
      <c r="G106" s="182">
        <v>1.10431983683883E-2</v>
      </c>
      <c r="H106" s="183">
        <v>3.0150694584307098</v>
      </c>
      <c r="I106" s="183">
        <v>0.137252238308087</v>
      </c>
      <c r="J106" s="183">
        <v>3.0204801629388399E-2</v>
      </c>
      <c r="K106" s="183">
        <v>1.6908915332018701E-4</v>
      </c>
      <c r="L106" s="183">
        <v>3.0000008598028201E-3</v>
      </c>
      <c r="M106" s="183">
        <v>2.0000005732018801E-3</v>
      </c>
      <c r="N106" s="183">
        <v>3.8220010953887898E-2</v>
      </c>
      <c r="O106" s="182">
        <v>3.8220010953887898E-2</v>
      </c>
      <c r="P106" s="181">
        <v>3.15705287272472E-2</v>
      </c>
    </row>
    <row r="107" spans="1:16" ht="15.75" x14ac:dyDescent="0.25">
      <c r="A107" s="192">
        <v>2016</v>
      </c>
      <c r="B107" s="191">
        <v>2009</v>
      </c>
      <c r="C107" s="190" t="s">
        <v>4326</v>
      </c>
      <c r="D107" s="186">
        <v>6.3174468501990183E-2</v>
      </c>
      <c r="E107" s="185">
        <v>0.12801630126486557</v>
      </c>
      <c r="F107" s="184">
        <v>0.13384098341276399</v>
      </c>
      <c r="G107" s="182">
        <v>8.7513706446138793E-3</v>
      </c>
      <c r="H107" s="183">
        <v>3.0007345852285598</v>
      </c>
      <c r="I107" s="183">
        <v>9.7377216776948702E-2</v>
      </c>
      <c r="J107" s="183">
        <v>2.9233841197358099E-2</v>
      </c>
      <c r="K107" s="183">
        <v>1.8544024060793E-4</v>
      </c>
      <c r="L107" s="183">
        <v>3.0000008598028201E-3</v>
      </c>
      <c r="M107" s="183">
        <v>2.0000005732018801E-3</v>
      </c>
      <c r="N107" s="183">
        <v>3.8220010953887898E-2</v>
      </c>
      <c r="O107" s="182">
        <v>3.8220010953887898E-2</v>
      </c>
      <c r="P107" s="181">
        <v>3.05556657730536E-2</v>
      </c>
    </row>
    <row r="108" spans="1:16" ht="15.75" x14ac:dyDescent="0.25">
      <c r="A108" s="192">
        <v>2016</v>
      </c>
      <c r="B108" s="191">
        <v>2010</v>
      </c>
      <c r="C108" s="190" t="s">
        <v>4325</v>
      </c>
      <c r="D108" s="186">
        <v>6.3183874008959987E-2</v>
      </c>
      <c r="E108" s="185">
        <v>0.12686830889250728</v>
      </c>
      <c r="F108" s="184">
        <v>9.1161474017149802E-2</v>
      </c>
      <c r="G108" s="182">
        <v>8.5562108511993799E-3</v>
      </c>
      <c r="H108" s="183">
        <v>0.20176079710471301</v>
      </c>
      <c r="I108" s="183">
        <v>9.4930568931143794E-2</v>
      </c>
      <c r="J108" s="183">
        <v>1.3088046152035199E-2</v>
      </c>
      <c r="K108" s="183">
        <v>2.20615584879721E-4</v>
      </c>
      <c r="L108" s="183">
        <v>3.0000008598028201E-3</v>
      </c>
      <c r="M108" s="183">
        <v>2.0000005732018801E-3</v>
      </c>
      <c r="N108" s="183">
        <v>3.8220010953887898E-2</v>
      </c>
      <c r="O108" s="182">
        <v>3.8220010953887898E-2</v>
      </c>
      <c r="P108" s="181">
        <v>1.36798295216856E-2</v>
      </c>
    </row>
    <row r="109" spans="1:16" ht="15.75" x14ac:dyDescent="0.25">
      <c r="A109" s="192">
        <v>2016</v>
      </c>
      <c r="B109" s="191">
        <v>2011</v>
      </c>
      <c r="C109" s="190" t="s">
        <v>4324</v>
      </c>
      <c r="D109" s="186">
        <v>6.3119965216278967E-2</v>
      </c>
      <c r="E109" s="185">
        <v>0.12858534360516122</v>
      </c>
      <c r="F109" s="184">
        <v>8.8838611148116406E-2</v>
      </c>
      <c r="G109" s="182">
        <v>8.8795521078933095E-3</v>
      </c>
      <c r="H109" s="183">
        <v>0.19226884465146299</v>
      </c>
      <c r="I109" s="183">
        <v>9.5349603751162304E-2</v>
      </c>
      <c r="J109" s="183">
        <v>1.1912119561530999E-2</v>
      </c>
      <c r="K109" s="183">
        <v>3.1175379878621399E-4</v>
      </c>
      <c r="L109" s="183">
        <v>3.0000008598028201E-3</v>
      </c>
      <c r="M109" s="183">
        <v>2.0000005732018801E-3</v>
      </c>
      <c r="N109" s="183">
        <v>3.8220010953887898E-2</v>
      </c>
      <c r="O109" s="182">
        <v>3.8220010953887898E-2</v>
      </c>
      <c r="P109" s="181">
        <v>1.24507327488557E-2</v>
      </c>
    </row>
    <row r="110" spans="1:16" ht="15.75" x14ac:dyDescent="0.25">
      <c r="A110" s="192">
        <v>2016</v>
      </c>
      <c r="B110" s="191">
        <v>2012</v>
      </c>
      <c r="C110" s="190" t="s">
        <v>4323</v>
      </c>
      <c r="D110" s="186">
        <v>6.3241461423280354E-2</v>
      </c>
      <c r="E110" s="185">
        <v>0.12897346454005193</v>
      </c>
      <c r="F110" s="184">
        <v>8.7932164683567002E-2</v>
      </c>
      <c r="G110" s="182">
        <v>9.1940974724911001E-3</v>
      </c>
      <c r="H110" s="183">
        <v>0.18418694880341699</v>
      </c>
      <c r="I110" s="183">
        <v>9.7604665263414395E-2</v>
      </c>
      <c r="J110" s="183">
        <v>1.0740500652570701E-2</v>
      </c>
      <c r="K110" s="183">
        <v>4.6047662995625998E-4</v>
      </c>
      <c r="L110" s="183">
        <v>3.0000008598028201E-3</v>
      </c>
      <c r="M110" s="183">
        <v>2.0000005732018801E-3</v>
      </c>
      <c r="N110" s="183">
        <v>3.8220010953887898E-2</v>
      </c>
      <c r="O110" s="182">
        <v>3.8220010953887898E-2</v>
      </c>
      <c r="P110" s="181">
        <v>1.12261384318141E-2</v>
      </c>
    </row>
    <row r="111" spans="1:16" ht="15.75" x14ac:dyDescent="0.25">
      <c r="A111" s="192">
        <v>2016</v>
      </c>
      <c r="B111" s="191">
        <v>2013</v>
      </c>
      <c r="C111" s="190" t="s">
        <v>4322</v>
      </c>
      <c r="D111" s="186">
        <v>6.3098431742601269E-2</v>
      </c>
      <c r="E111" s="185">
        <v>0.12898891423371708</v>
      </c>
      <c r="F111" s="184">
        <v>8.4835560270368801E-2</v>
      </c>
      <c r="G111" s="182">
        <v>9.8496488243225207E-3</v>
      </c>
      <c r="H111" s="183">
        <v>0.17315945755710699</v>
      </c>
      <c r="I111" s="183">
        <v>0.104336996328213</v>
      </c>
      <c r="J111" s="183">
        <v>9.4294381073892295E-3</v>
      </c>
      <c r="K111" s="183">
        <v>6.8998223136658096E-4</v>
      </c>
      <c r="L111" s="183">
        <v>3.0000008598028201E-3</v>
      </c>
      <c r="M111" s="183">
        <v>2.0000005732018801E-3</v>
      </c>
      <c r="N111" s="183">
        <v>3.8220010953887898E-2</v>
      </c>
      <c r="O111" s="182">
        <v>3.8220010953887898E-2</v>
      </c>
      <c r="P111" s="181">
        <v>9.8557954560934795E-3</v>
      </c>
    </row>
    <row r="112" spans="1:16" ht="15.75" x14ac:dyDescent="0.25">
      <c r="A112" s="192">
        <v>2016</v>
      </c>
      <c r="B112" s="191">
        <v>2014</v>
      </c>
      <c r="C112" s="190" t="s">
        <v>4321</v>
      </c>
      <c r="D112" s="186">
        <v>6.1553318366073785E-2</v>
      </c>
      <c r="E112" s="185">
        <v>0.12685247115460771</v>
      </c>
      <c r="F112" s="184">
        <v>8.2018930757902606E-2</v>
      </c>
      <c r="G112" s="182">
        <v>1.0886495940021401E-2</v>
      </c>
      <c r="H112" s="183">
        <v>0.162045033759212</v>
      </c>
      <c r="I112" s="183">
        <v>0.11670821032548701</v>
      </c>
      <c r="J112" s="183">
        <v>8.0664868512253397E-3</v>
      </c>
      <c r="K112" s="183">
        <v>9.5722814192357301E-4</v>
      </c>
      <c r="L112" s="183">
        <v>3.0000008598028201E-3</v>
      </c>
      <c r="M112" s="183">
        <v>2.0000005732018801E-3</v>
      </c>
      <c r="N112" s="183">
        <v>3.8220010953887898E-2</v>
      </c>
      <c r="O112" s="182">
        <v>3.8220010953887898E-2</v>
      </c>
      <c r="P112" s="181">
        <v>8.4312175921324797E-3</v>
      </c>
    </row>
    <row r="113" spans="1:16" ht="15.75" x14ac:dyDescent="0.25">
      <c r="A113" s="192">
        <v>2016</v>
      </c>
      <c r="B113" s="191">
        <v>2015</v>
      </c>
      <c r="C113" s="190" t="s">
        <v>4320</v>
      </c>
      <c r="D113" s="186">
        <v>6.1014150900461951E-2</v>
      </c>
      <c r="E113" s="185">
        <v>0.12681182624430329</v>
      </c>
      <c r="F113" s="184">
        <v>7.9122005106517193E-2</v>
      </c>
      <c r="G113" s="182">
        <v>1.213753780374E-2</v>
      </c>
      <c r="H113" s="183">
        <v>0.150571700573147</v>
      </c>
      <c r="I113" s="183">
        <v>0.13010916501113401</v>
      </c>
      <c r="J113" s="183">
        <v>6.6488156222744999E-3</v>
      </c>
      <c r="K113" s="183">
        <v>1.22458407305735E-3</v>
      </c>
      <c r="L113" s="183">
        <v>3.0000008598028201E-3</v>
      </c>
      <c r="M113" s="183">
        <v>2.0000005732018801E-3</v>
      </c>
      <c r="N113" s="183">
        <v>3.8220010953887898E-2</v>
      </c>
      <c r="O113" s="182">
        <v>3.8220010953887898E-2</v>
      </c>
      <c r="P113" s="181">
        <v>6.94944556103139E-3</v>
      </c>
    </row>
    <row r="114" spans="1:16" ht="15.75" x14ac:dyDescent="0.25">
      <c r="A114" s="192">
        <v>2016</v>
      </c>
      <c r="B114" s="191">
        <v>2016</v>
      </c>
      <c r="C114" s="190" t="s">
        <v>4319</v>
      </c>
      <c r="D114" s="186">
        <v>5.9001275436966767E-2</v>
      </c>
      <c r="E114" s="185">
        <v>0.12284031170410276</v>
      </c>
      <c r="F114" s="184">
        <v>7.6035390624196494E-2</v>
      </c>
      <c r="G114" s="182">
        <v>1.0765226827558301E-2</v>
      </c>
      <c r="H114" s="183">
        <v>0.1214715246718</v>
      </c>
      <c r="I114" s="183">
        <v>0.107775244498812</v>
      </c>
      <c r="J114" s="183">
        <v>5.1729328203525497E-3</v>
      </c>
      <c r="K114" s="183">
        <v>1.37793377191066E-3</v>
      </c>
      <c r="L114" s="183">
        <v>3.0000008598028201E-3</v>
      </c>
      <c r="M114" s="183">
        <v>2.0000005732018801E-3</v>
      </c>
      <c r="N114" s="183">
        <v>3.8220010953887898E-2</v>
      </c>
      <c r="O114" s="182">
        <v>3.8220010953887898E-2</v>
      </c>
      <c r="P114" s="181">
        <v>5.4068298879394704E-3</v>
      </c>
    </row>
    <row r="115" spans="1:16" ht="15.75" x14ac:dyDescent="0.25">
      <c r="A115" s="192">
        <v>2017</v>
      </c>
      <c r="B115" s="191">
        <v>1982</v>
      </c>
      <c r="C115" s="190" t="s">
        <v>4318</v>
      </c>
      <c r="D115" s="186">
        <v>6.4150135413736889E-2</v>
      </c>
      <c r="E115" s="185">
        <v>0.13953297384164035</v>
      </c>
      <c r="F115" s="184">
        <v>0.229078979809822</v>
      </c>
      <c r="G115" s="182">
        <v>2.4640851666540899</v>
      </c>
      <c r="H115" s="183">
        <v>5.0659421671311096</v>
      </c>
      <c r="I115" s="183">
        <v>4.0647462359714597</v>
      </c>
      <c r="J115" s="183">
        <v>0.17266482568282401</v>
      </c>
      <c r="K115" s="183">
        <v>1.5163478540539699E-2</v>
      </c>
      <c r="L115" s="183">
        <v>3.0000008598028201E-3</v>
      </c>
      <c r="M115" s="183">
        <v>2.0000005732018801E-3</v>
      </c>
      <c r="N115" s="183">
        <v>3.8220010953887898E-2</v>
      </c>
      <c r="O115" s="182">
        <v>3.8220010953887898E-2</v>
      </c>
      <c r="P115" s="181">
        <v>0.18047196291138501</v>
      </c>
    </row>
    <row r="116" spans="1:16" ht="15.75" x14ac:dyDescent="0.25">
      <c r="A116" s="192">
        <v>2017</v>
      </c>
      <c r="B116" s="191">
        <v>1983</v>
      </c>
      <c r="C116" s="190" t="s">
        <v>4317</v>
      </c>
      <c r="D116" s="186">
        <v>6.1735855088589087E-2</v>
      </c>
      <c r="E116" s="185">
        <v>0.14443829906564762</v>
      </c>
      <c r="F116" s="184">
        <v>0.21276347074920601</v>
      </c>
      <c r="G116" s="182">
        <v>2.5884002834593298</v>
      </c>
      <c r="H116" s="183">
        <v>5.2153174619653804</v>
      </c>
      <c r="I116" s="183">
        <v>4.0633726217327997</v>
      </c>
      <c r="J116" s="183">
        <v>0.160367256825932</v>
      </c>
      <c r="K116" s="183">
        <v>1.6174579919168701E-2</v>
      </c>
      <c r="L116" s="183">
        <v>3.0000008598028201E-3</v>
      </c>
      <c r="M116" s="183">
        <v>2.0000005732018801E-3</v>
      </c>
      <c r="N116" s="183">
        <v>3.8220010953887898E-2</v>
      </c>
      <c r="O116" s="182">
        <v>3.8220010953887898E-2</v>
      </c>
      <c r="P116" s="181">
        <v>0.167618352560438</v>
      </c>
    </row>
    <row r="117" spans="1:16" ht="15.75" x14ac:dyDescent="0.25">
      <c r="A117" s="192">
        <v>2017</v>
      </c>
      <c r="B117" s="191">
        <v>1984</v>
      </c>
      <c r="C117" s="190" t="s">
        <v>4316</v>
      </c>
      <c r="D117" s="186">
        <v>6.2265686510903542E-2</v>
      </c>
      <c r="E117" s="185">
        <v>0.14322943175920586</v>
      </c>
      <c r="F117" s="184">
        <v>0.21695310806058299</v>
      </c>
      <c r="G117" s="182">
        <v>1.8974143116092701</v>
      </c>
      <c r="H117" s="183">
        <v>5.1950194488322303</v>
      </c>
      <c r="I117" s="183">
        <v>4.0633158955184703</v>
      </c>
      <c r="J117" s="183">
        <v>0.16352513275432901</v>
      </c>
      <c r="K117" s="183">
        <v>1.5854787954569901E-2</v>
      </c>
      <c r="L117" s="183">
        <v>3.0000008598028201E-3</v>
      </c>
      <c r="M117" s="183">
        <v>2.0000005732018801E-3</v>
      </c>
      <c r="N117" s="183">
        <v>3.8220010953887898E-2</v>
      </c>
      <c r="O117" s="182">
        <v>3.8220010953887898E-2</v>
      </c>
      <c r="P117" s="181">
        <v>0.17091901362545001</v>
      </c>
    </row>
    <row r="118" spans="1:16" ht="15.75" x14ac:dyDescent="0.25">
      <c r="A118" s="192">
        <v>2017</v>
      </c>
      <c r="B118" s="191">
        <v>1985</v>
      </c>
      <c r="C118" s="190" t="s">
        <v>4315</v>
      </c>
      <c r="D118" s="186">
        <v>6.4338588458420165E-2</v>
      </c>
      <c r="E118" s="185">
        <v>0.14136604669787833</v>
      </c>
      <c r="F118" s="184">
        <v>0.230466674938272</v>
      </c>
      <c r="G118" s="182">
        <v>1.8371730104355</v>
      </c>
      <c r="H118" s="183">
        <v>5.0430791813643303</v>
      </c>
      <c r="I118" s="183">
        <v>4.1127684292880398</v>
      </c>
      <c r="J118" s="183">
        <v>0.17371077995437501</v>
      </c>
      <c r="K118" s="183">
        <v>1.5544835012224501E-2</v>
      </c>
      <c r="L118" s="183">
        <v>3.0000008598028201E-3</v>
      </c>
      <c r="M118" s="183">
        <v>2.0000005732018801E-3</v>
      </c>
      <c r="N118" s="183">
        <v>3.8220010953887898E-2</v>
      </c>
      <c r="O118" s="182">
        <v>3.8220010953887898E-2</v>
      </c>
      <c r="P118" s="181">
        <v>0.181565210593743</v>
      </c>
    </row>
    <row r="119" spans="1:16" ht="15.75" x14ac:dyDescent="0.25">
      <c r="A119" s="192">
        <v>2017</v>
      </c>
      <c r="B119" s="191">
        <v>1986</v>
      </c>
      <c r="C119" s="190" t="s">
        <v>4314</v>
      </c>
      <c r="D119" s="186">
        <v>6.3545987214778013E-2</v>
      </c>
      <c r="E119" s="185">
        <v>0.14139458695236928</v>
      </c>
      <c r="F119" s="184">
        <v>0.22588679871390699</v>
      </c>
      <c r="G119" s="182">
        <v>1.82949815565142</v>
      </c>
      <c r="H119" s="183">
        <v>5.1112010279276801</v>
      </c>
      <c r="I119" s="183">
        <v>3.87585290305416</v>
      </c>
      <c r="J119" s="183">
        <v>0.17025876733154399</v>
      </c>
      <c r="K119" s="183">
        <v>1.55701404814422E-2</v>
      </c>
      <c r="L119" s="183">
        <v>3.0000008598028201E-3</v>
      </c>
      <c r="M119" s="183">
        <v>2.0000005732018801E-3</v>
      </c>
      <c r="N119" s="183">
        <v>3.8220010953887898E-2</v>
      </c>
      <c r="O119" s="182">
        <v>3.8220010953887898E-2</v>
      </c>
      <c r="P119" s="181">
        <v>0.177957113278185</v>
      </c>
    </row>
    <row r="120" spans="1:16" ht="15.75" x14ac:dyDescent="0.25">
      <c r="A120" s="192">
        <v>2017</v>
      </c>
      <c r="B120" s="191">
        <v>1987</v>
      </c>
      <c r="C120" s="190" t="s">
        <v>4313</v>
      </c>
      <c r="D120" s="186">
        <v>6.3287312385444147E-2</v>
      </c>
      <c r="E120" s="185">
        <v>0.13942557181882667</v>
      </c>
      <c r="F120" s="184">
        <v>0.28180734290590598</v>
      </c>
      <c r="G120" s="182">
        <v>1.7772285059769399</v>
      </c>
      <c r="H120" s="183">
        <v>5.2220449763447201</v>
      </c>
      <c r="I120" s="183">
        <v>3.96407367246209</v>
      </c>
      <c r="J120" s="183">
        <v>0.191921377852553</v>
      </c>
      <c r="K120" s="183">
        <v>1.5215379263689099E-2</v>
      </c>
      <c r="L120" s="183">
        <v>3.0000008598028201E-3</v>
      </c>
      <c r="M120" s="183">
        <v>2.0000005732018801E-3</v>
      </c>
      <c r="N120" s="183">
        <v>3.8220010953887898E-2</v>
      </c>
      <c r="O120" s="182">
        <v>3.8220010953887898E-2</v>
      </c>
      <c r="P120" s="181">
        <v>0.200599210920545</v>
      </c>
    </row>
    <row r="121" spans="1:16" ht="15.75" x14ac:dyDescent="0.25">
      <c r="A121" s="192">
        <v>2017</v>
      </c>
      <c r="B121" s="191">
        <v>1988</v>
      </c>
      <c r="C121" s="190" t="s">
        <v>4312</v>
      </c>
      <c r="D121" s="186">
        <v>6.2670086212071957E-2</v>
      </c>
      <c r="E121" s="185">
        <v>0.13282138032346033</v>
      </c>
      <c r="F121" s="184">
        <v>0.27683294766230099</v>
      </c>
      <c r="G121" s="182">
        <v>0.437169468106408</v>
      </c>
      <c r="H121" s="183">
        <v>5.2669015172796403</v>
      </c>
      <c r="I121" s="183">
        <v>1.68158272454655</v>
      </c>
      <c r="J121" s="183">
        <v>0.18853362798311701</v>
      </c>
      <c r="K121" s="183">
        <v>1.4083711423763299E-2</v>
      </c>
      <c r="L121" s="183">
        <v>3.0000008598028201E-3</v>
      </c>
      <c r="M121" s="183">
        <v>2.0000005732018801E-3</v>
      </c>
      <c r="N121" s="183">
        <v>3.8220010953887898E-2</v>
      </c>
      <c r="O121" s="182">
        <v>3.8220010953887898E-2</v>
      </c>
      <c r="P121" s="181">
        <v>0.19705828203493</v>
      </c>
    </row>
    <row r="122" spans="1:16" ht="15.75" x14ac:dyDescent="0.25">
      <c r="A122" s="192">
        <v>2017</v>
      </c>
      <c r="B122" s="191">
        <v>1989</v>
      </c>
      <c r="C122" s="190" t="s">
        <v>4311</v>
      </c>
      <c r="D122" s="186">
        <v>6.2445926344298262E-2</v>
      </c>
      <c r="E122" s="185">
        <v>0.13220779573461</v>
      </c>
      <c r="F122" s="184">
        <v>0.27529056932595403</v>
      </c>
      <c r="G122" s="182">
        <v>0.43025605859842803</v>
      </c>
      <c r="H122" s="183">
        <v>5.2889823185093698</v>
      </c>
      <c r="I122" s="183">
        <v>1.6720684111983</v>
      </c>
      <c r="J122" s="183">
        <v>0.18748321044456301</v>
      </c>
      <c r="K122" s="183">
        <v>1.3930859934527799E-2</v>
      </c>
      <c r="L122" s="183">
        <v>3.0000008598028201E-3</v>
      </c>
      <c r="M122" s="183">
        <v>2.0000005732018801E-3</v>
      </c>
      <c r="N122" s="183">
        <v>3.8220010953887898E-2</v>
      </c>
      <c r="O122" s="182">
        <v>3.8220010953887898E-2</v>
      </c>
      <c r="P122" s="181">
        <v>0.195960369276441</v>
      </c>
    </row>
    <row r="123" spans="1:16" ht="15.75" x14ac:dyDescent="0.25">
      <c r="A123" s="192">
        <v>2017</v>
      </c>
      <c r="B123" s="191">
        <v>1990</v>
      </c>
      <c r="C123" s="190" t="s">
        <v>4310</v>
      </c>
      <c r="D123" s="186">
        <v>6.2460713959703443E-2</v>
      </c>
      <c r="E123" s="185">
        <v>0.13314047697710207</v>
      </c>
      <c r="F123" s="184">
        <v>0.27574858671883201</v>
      </c>
      <c r="G123" s="182">
        <v>0.43624780157444298</v>
      </c>
      <c r="H123" s="183">
        <v>5.29190325766083</v>
      </c>
      <c r="I123" s="183">
        <v>1.6799092106153199</v>
      </c>
      <c r="J123" s="183">
        <v>0.1877951374803</v>
      </c>
      <c r="K123" s="183">
        <v>1.4206654608874301E-2</v>
      </c>
      <c r="L123" s="183">
        <v>3.0000008598028201E-3</v>
      </c>
      <c r="M123" s="183">
        <v>2.0000005732018801E-3</v>
      </c>
      <c r="N123" s="183">
        <v>3.8220010953887898E-2</v>
      </c>
      <c r="O123" s="182">
        <v>3.8220010953887898E-2</v>
      </c>
      <c r="P123" s="181">
        <v>0.19628640026857899</v>
      </c>
    </row>
    <row r="124" spans="1:16" ht="15.75" x14ac:dyDescent="0.25">
      <c r="A124" s="192">
        <v>2017</v>
      </c>
      <c r="B124" s="191">
        <v>1991</v>
      </c>
      <c r="C124" s="190" t="s">
        <v>4309</v>
      </c>
      <c r="D124" s="186">
        <v>6.3396455540098956E-2</v>
      </c>
      <c r="E124" s="185">
        <v>0.13258371695041751</v>
      </c>
      <c r="F124" s="184">
        <v>0.36389504110837401</v>
      </c>
      <c r="G124" s="182">
        <v>0.48125825372862702</v>
      </c>
      <c r="H124" s="183">
        <v>9.2323466980785707</v>
      </c>
      <c r="I124" s="183">
        <v>2.9242713051999401</v>
      </c>
      <c r="J124" s="183">
        <v>5.1572402000735103E-2</v>
      </c>
      <c r="K124" s="183">
        <v>7.72049693290281E-3</v>
      </c>
      <c r="L124" s="183">
        <v>3.0000008598028201E-3</v>
      </c>
      <c r="M124" s="183">
        <v>2.0000005732018801E-3</v>
      </c>
      <c r="N124" s="183">
        <v>3.8220010953887898E-2</v>
      </c>
      <c r="O124" s="182">
        <v>3.8220010953887898E-2</v>
      </c>
      <c r="P124" s="181">
        <v>5.3904277170063797E-2</v>
      </c>
    </row>
    <row r="125" spans="1:16" ht="15.75" x14ac:dyDescent="0.25">
      <c r="A125" s="192">
        <v>2017</v>
      </c>
      <c r="B125" s="191">
        <v>1992</v>
      </c>
      <c r="C125" s="190" t="s">
        <v>4308</v>
      </c>
      <c r="D125" s="186">
        <v>6.3619222539531131E-2</v>
      </c>
      <c r="E125" s="185">
        <v>0.13345093193816601</v>
      </c>
      <c r="F125" s="184">
        <v>0.36657980051570899</v>
      </c>
      <c r="G125" s="182">
        <v>0.48902968264688901</v>
      </c>
      <c r="H125" s="183">
        <v>9.2010053986127094</v>
      </c>
      <c r="I125" s="183">
        <v>2.9480922376769501</v>
      </c>
      <c r="J125" s="183">
        <v>5.19528949335561E-2</v>
      </c>
      <c r="K125" s="183">
        <v>7.8786155416566191E-3</v>
      </c>
      <c r="L125" s="183">
        <v>3.0000008598028201E-3</v>
      </c>
      <c r="M125" s="183">
        <v>2.0000005732018801E-3</v>
      </c>
      <c r="N125" s="183">
        <v>3.8220010953887898E-2</v>
      </c>
      <c r="O125" s="182">
        <v>3.8220010953887898E-2</v>
      </c>
      <c r="P125" s="181">
        <v>5.4301974304894599E-2</v>
      </c>
    </row>
    <row r="126" spans="1:16" ht="15.75" x14ac:dyDescent="0.25">
      <c r="A126" s="192">
        <v>2017</v>
      </c>
      <c r="B126" s="191">
        <v>1993</v>
      </c>
      <c r="C126" s="190" t="s">
        <v>4307</v>
      </c>
      <c r="D126" s="186">
        <v>6.3688380590176938E-2</v>
      </c>
      <c r="E126" s="185">
        <v>0.13275077966389895</v>
      </c>
      <c r="F126" s="184">
        <v>0.36762514983240402</v>
      </c>
      <c r="G126" s="182">
        <v>0.48080149675843398</v>
      </c>
      <c r="H126" s="183">
        <v>9.1940203084808001</v>
      </c>
      <c r="I126" s="183">
        <v>2.9293166451966899</v>
      </c>
      <c r="J126" s="183">
        <v>5.21010452766539E-2</v>
      </c>
      <c r="K126" s="183">
        <v>7.7753385436142904E-3</v>
      </c>
      <c r="L126" s="183">
        <v>3.0000008598028201E-3</v>
      </c>
      <c r="M126" s="183">
        <v>2.0000005732018801E-3</v>
      </c>
      <c r="N126" s="183">
        <v>3.8220010953887898E-2</v>
      </c>
      <c r="O126" s="182">
        <v>3.8220010953887898E-2</v>
      </c>
      <c r="P126" s="181">
        <v>5.4456823349099799E-2</v>
      </c>
    </row>
    <row r="127" spans="1:16" ht="15.75" x14ac:dyDescent="0.25">
      <c r="A127" s="192">
        <v>2017</v>
      </c>
      <c r="B127" s="191">
        <v>1994</v>
      </c>
      <c r="C127" s="190" t="s">
        <v>4306</v>
      </c>
      <c r="D127" s="186">
        <v>6.3281444078155877E-2</v>
      </c>
      <c r="E127" s="185">
        <v>0.13179259336613355</v>
      </c>
      <c r="F127" s="184">
        <v>0.36078548826687101</v>
      </c>
      <c r="G127" s="182">
        <v>0.47094026543110101</v>
      </c>
      <c r="H127" s="183">
        <v>9.2531292986144091</v>
      </c>
      <c r="I127" s="183">
        <v>2.9105322406407801</v>
      </c>
      <c r="J127" s="183">
        <v>5.1687005979790902E-2</v>
      </c>
      <c r="K127" s="183">
        <v>7.6373402619101397E-3</v>
      </c>
      <c r="L127" s="183">
        <v>3.0000008598028201E-3</v>
      </c>
      <c r="M127" s="183">
        <v>2.0000005732018801E-3</v>
      </c>
      <c r="N127" s="183">
        <v>3.8220010953887898E-2</v>
      </c>
      <c r="O127" s="182">
        <v>3.8220010953887898E-2</v>
      </c>
      <c r="P127" s="181">
        <v>5.4024063032504899E-2</v>
      </c>
    </row>
    <row r="128" spans="1:16" ht="15.75" x14ac:dyDescent="0.25">
      <c r="A128" s="192">
        <v>2017</v>
      </c>
      <c r="B128" s="191">
        <v>1995</v>
      </c>
      <c r="C128" s="190" t="s">
        <v>4305</v>
      </c>
      <c r="D128" s="186">
        <v>6.3625255182528609E-2</v>
      </c>
      <c r="E128" s="185">
        <v>0.13119224696789489</v>
      </c>
      <c r="F128" s="184">
        <v>0.36343170255280099</v>
      </c>
      <c r="G128" s="182">
        <v>0.250727499084132</v>
      </c>
      <c r="H128" s="183">
        <v>9.2303093735052801</v>
      </c>
      <c r="I128" s="183">
        <v>1.66163463952651</v>
      </c>
      <c r="J128" s="183">
        <v>5.2126206252074002E-2</v>
      </c>
      <c r="K128" s="183">
        <v>4.99169577504121E-3</v>
      </c>
      <c r="L128" s="183">
        <v>3.0000008598028201E-3</v>
      </c>
      <c r="M128" s="183">
        <v>2.0000005732018801E-3</v>
      </c>
      <c r="N128" s="183">
        <v>3.8220010953887898E-2</v>
      </c>
      <c r="O128" s="182">
        <v>3.8220010953887898E-2</v>
      </c>
      <c r="P128" s="181">
        <v>5.44831219921783E-2</v>
      </c>
    </row>
    <row r="129" spans="1:16" ht="15.75" x14ac:dyDescent="0.25">
      <c r="A129" s="192">
        <v>2017</v>
      </c>
      <c r="B129" s="191">
        <v>1996</v>
      </c>
      <c r="C129" s="190" t="s">
        <v>4304</v>
      </c>
      <c r="D129" s="186">
        <v>6.3643500562467842E-2</v>
      </c>
      <c r="E129" s="185">
        <v>0.12978493021576379</v>
      </c>
      <c r="F129" s="184">
        <v>0.36132860598965499</v>
      </c>
      <c r="G129" s="182">
        <v>2.2852832230847199E-2</v>
      </c>
      <c r="H129" s="183">
        <v>9.2191187509275494</v>
      </c>
      <c r="I129" s="183">
        <v>0.39258379722926201</v>
      </c>
      <c r="J129" s="183">
        <v>5.19181246978331E-2</v>
      </c>
      <c r="K129" s="183">
        <v>2.21780527746035E-3</v>
      </c>
      <c r="L129" s="183">
        <v>3.0000008598028201E-3</v>
      </c>
      <c r="M129" s="183">
        <v>2.0000005732018801E-3</v>
      </c>
      <c r="N129" s="183">
        <v>3.8220010953887898E-2</v>
      </c>
      <c r="O129" s="182">
        <v>3.8220010953887898E-2</v>
      </c>
      <c r="P129" s="181">
        <v>5.4265631913402897E-2</v>
      </c>
    </row>
    <row r="130" spans="1:16" ht="15.75" x14ac:dyDescent="0.25">
      <c r="A130" s="192">
        <v>2017</v>
      </c>
      <c r="B130" s="191">
        <v>1997</v>
      </c>
      <c r="C130" s="190" t="s">
        <v>4303</v>
      </c>
      <c r="D130" s="186">
        <v>6.3903997061651258E-2</v>
      </c>
      <c r="E130" s="185">
        <v>0.1284099851893265</v>
      </c>
      <c r="F130" s="184">
        <v>0.36101878746272298</v>
      </c>
      <c r="G130" s="182">
        <v>2.22283317552571E-2</v>
      </c>
      <c r="H130" s="183">
        <v>9.1695782781266306</v>
      </c>
      <c r="I130" s="183">
        <v>0.38627726853466499</v>
      </c>
      <c r="J130" s="183">
        <v>5.20021784536773E-2</v>
      </c>
      <c r="K130" s="183">
        <v>2.15891418020991E-3</v>
      </c>
      <c r="L130" s="183">
        <v>3.0000008598028201E-3</v>
      </c>
      <c r="M130" s="183">
        <v>2.0000005732018801E-3</v>
      </c>
      <c r="N130" s="183">
        <v>3.8220010953887898E-2</v>
      </c>
      <c r="O130" s="182">
        <v>3.8220010953887898E-2</v>
      </c>
      <c r="P130" s="181">
        <v>5.4353486207103299E-2</v>
      </c>
    </row>
    <row r="131" spans="1:16" ht="15.75" x14ac:dyDescent="0.25">
      <c r="A131" s="192">
        <v>2017</v>
      </c>
      <c r="B131" s="191">
        <v>1998</v>
      </c>
      <c r="C131" s="190" t="s">
        <v>4302</v>
      </c>
      <c r="D131" s="186">
        <v>6.3708908207998571E-2</v>
      </c>
      <c r="E131" s="185">
        <v>0.12895634481923091</v>
      </c>
      <c r="F131" s="184">
        <v>0.35557601094333002</v>
      </c>
      <c r="G131" s="182">
        <v>2.2430888050355698E-2</v>
      </c>
      <c r="H131" s="183">
        <v>9.1988051900182306</v>
      </c>
      <c r="I131" s="183">
        <v>0.38440444150660702</v>
      </c>
      <c r="J131" s="183">
        <v>5.1381190072310498E-2</v>
      </c>
      <c r="K131" s="183">
        <v>2.1857710528326098E-3</v>
      </c>
      <c r="L131" s="183">
        <v>3.0000008598028201E-3</v>
      </c>
      <c r="M131" s="183">
        <v>2.0000005732018801E-3</v>
      </c>
      <c r="N131" s="183">
        <v>3.8220010953887898E-2</v>
      </c>
      <c r="O131" s="182">
        <v>3.8220010953887898E-2</v>
      </c>
      <c r="P131" s="181">
        <v>5.3704419486726197E-2</v>
      </c>
    </row>
    <row r="132" spans="1:16" ht="15.75" x14ac:dyDescent="0.25">
      <c r="A132" s="192">
        <v>2017</v>
      </c>
      <c r="B132" s="191">
        <v>1999</v>
      </c>
      <c r="C132" s="190" t="s">
        <v>4301</v>
      </c>
      <c r="D132" s="186">
        <v>6.3632127237960523E-2</v>
      </c>
      <c r="E132" s="185">
        <v>0.1288524031409187</v>
      </c>
      <c r="F132" s="184">
        <v>0.35008763691649097</v>
      </c>
      <c r="G132" s="182">
        <v>2.2047769218113699E-2</v>
      </c>
      <c r="H132" s="183">
        <v>9.1924157889282796</v>
      </c>
      <c r="I132" s="183">
        <v>0.37945693017156001</v>
      </c>
      <c r="J132" s="183">
        <v>5.07867779906431E-2</v>
      </c>
      <c r="K132" s="183">
        <v>2.18041159021479E-3</v>
      </c>
      <c r="L132" s="183">
        <v>3.0000008598028201E-3</v>
      </c>
      <c r="M132" s="183">
        <v>2.0000005732018801E-3</v>
      </c>
      <c r="N132" s="183">
        <v>3.8220010953887898E-2</v>
      </c>
      <c r="O132" s="182">
        <v>3.8220010953887898E-2</v>
      </c>
      <c r="P132" s="181">
        <v>5.3083130728390403E-2</v>
      </c>
    </row>
    <row r="133" spans="1:16" ht="15.75" x14ac:dyDescent="0.25">
      <c r="A133" s="189">
        <v>2017</v>
      </c>
      <c r="B133" s="188">
        <v>2000</v>
      </c>
      <c r="C133" s="187" t="s">
        <v>4300</v>
      </c>
      <c r="D133" s="186">
        <v>6.3382273346596088E-2</v>
      </c>
      <c r="E133" s="185">
        <v>0.12932589536009564</v>
      </c>
      <c r="F133" s="184">
        <v>0.34216840447201202</v>
      </c>
      <c r="G133" s="182">
        <v>2.20729295393251E-2</v>
      </c>
      <c r="H133" s="183">
        <v>9.2102996375238302</v>
      </c>
      <c r="I133" s="183">
        <v>0.37461854997440103</v>
      </c>
      <c r="J133" s="183">
        <v>4.9872397239616402E-2</v>
      </c>
      <c r="K133" s="183">
        <v>2.2041683404286899E-3</v>
      </c>
      <c r="L133" s="183">
        <v>3.0000008598028201E-3</v>
      </c>
      <c r="M133" s="183">
        <v>2.0000005732018801E-3</v>
      </c>
      <c r="N133" s="183">
        <v>3.8220010953887898E-2</v>
      </c>
      <c r="O133" s="182">
        <v>3.8220010953887898E-2</v>
      </c>
      <c r="P133" s="181">
        <v>5.2127405737306703E-2</v>
      </c>
    </row>
    <row r="134" spans="1:16" ht="15.75" x14ac:dyDescent="0.25">
      <c r="A134" s="189">
        <v>2017</v>
      </c>
      <c r="B134" s="188">
        <v>2001</v>
      </c>
      <c r="C134" s="187" t="s">
        <v>4299</v>
      </c>
      <c r="D134" s="186">
        <v>6.3612851811416279E-2</v>
      </c>
      <c r="E134" s="185">
        <v>0.12948585994028752</v>
      </c>
      <c r="F134" s="184">
        <v>0.33809268287848598</v>
      </c>
      <c r="G134" s="182">
        <v>2.1917089541874501E-2</v>
      </c>
      <c r="H134" s="183">
        <v>9.15972216182114</v>
      </c>
      <c r="I134" s="183">
        <v>0.36721552239628902</v>
      </c>
      <c r="J134" s="183">
        <v>4.9553506695144203E-2</v>
      </c>
      <c r="K134" s="183">
        <v>2.21533351775387E-3</v>
      </c>
      <c r="L134" s="183">
        <v>3.0000008598028201E-3</v>
      </c>
      <c r="M134" s="183">
        <v>2.0000005732018801E-3</v>
      </c>
      <c r="N134" s="183">
        <v>3.8220010953887898E-2</v>
      </c>
      <c r="O134" s="182">
        <v>3.8220010953887898E-2</v>
      </c>
      <c r="P134" s="181">
        <v>5.1794096377469297E-2</v>
      </c>
    </row>
    <row r="135" spans="1:16" ht="15.75" x14ac:dyDescent="0.25">
      <c r="A135" s="189">
        <v>2017</v>
      </c>
      <c r="B135" s="188">
        <v>2002</v>
      </c>
      <c r="C135" s="187" t="s">
        <v>4298</v>
      </c>
      <c r="D135" s="186">
        <v>6.3457987059217166E-2</v>
      </c>
      <c r="E135" s="185">
        <v>0.12934147580270478</v>
      </c>
      <c r="F135" s="184">
        <v>0.26259650538472601</v>
      </c>
      <c r="G135" s="182">
        <v>2.15494463934125E-2</v>
      </c>
      <c r="H135" s="183">
        <v>7.0710419073369701</v>
      </c>
      <c r="I135" s="183">
        <v>0.28177073417536802</v>
      </c>
      <c r="J135" s="183">
        <v>5.0414182357087403E-2</v>
      </c>
      <c r="K135" s="183">
        <v>2.2118816886409899E-3</v>
      </c>
      <c r="L135" s="183">
        <v>3.0000008598028201E-3</v>
      </c>
      <c r="M135" s="183">
        <v>2.0000005732018801E-3</v>
      </c>
      <c r="N135" s="183">
        <v>3.8220010953887898E-2</v>
      </c>
      <c r="O135" s="182">
        <v>3.8220010953887898E-2</v>
      </c>
      <c r="P135" s="181">
        <v>5.2693687973654001E-2</v>
      </c>
    </row>
    <row r="136" spans="1:16" ht="15.75" x14ac:dyDescent="0.25">
      <c r="A136" s="189">
        <v>2017</v>
      </c>
      <c r="B136" s="188">
        <v>2003</v>
      </c>
      <c r="C136" s="187" t="s">
        <v>4297</v>
      </c>
      <c r="D136" s="186">
        <v>6.3151677641097803E-2</v>
      </c>
      <c r="E136" s="185">
        <v>0.12875131971202874</v>
      </c>
      <c r="F136" s="184">
        <v>0.25579506500183202</v>
      </c>
      <c r="G136" s="182">
        <v>2.0926515125251201E-2</v>
      </c>
      <c r="H136" s="183">
        <v>7.0874673070054897</v>
      </c>
      <c r="I136" s="183">
        <v>0.270219971296838</v>
      </c>
      <c r="J136" s="183">
        <v>4.9463918099529901E-2</v>
      </c>
      <c r="K136" s="183">
        <v>2.1880905713981898E-3</v>
      </c>
      <c r="L136" s="183">
        <v>3.0000008598028201E-3</v>
      </c>
      <c r="M136" s="183">
        <v>2.0000005732018801E-3</v>
      </c>
      <c r="N136" s="183">
        <v>3.8220010953887898E-2</v>
      </c>
      <c r="O136" s="182">
        <v>3.8220010953887898E-2</v>
      </c>
      <c r="P136" s="181">
        <v>5.1700456983104902E-2</v>
      </c>
    </row>
    <row r="137" spans="1:16" ht="15.75" x14ac:dyDescent="0.25">
      <c r="A137" s="189">
        <v>2017</v>
      </c>
      <c r="B137" s="188">
        <v>2004</v>
      </c>
      <c r="C137" s="187" t="s">
        <v>4296</v>
      </c>
      <c r="D137" s="186">
        <v>6.292261300072037E-2</v>
      </c>
      <c r="E137" s="185">
        <v>0.12768296049875272</v>
      </c>
      <c r="F137" s="184">
        <v>0.20694613584982599</v>
      </c>
      <c r="G137" s="182">
        <v>1.3973614223254599E-2</v>
      </c>
      <c r="H137" s="183">
        <v>5.9196877681847697</v>
      </c>
      <c r="I137" s="183">
        <v>0.21974376171403701</v>
      </c>
      <c r="J137" s="183">
        <v>4.8591933858479798E-2</v>
      </c>
      <c r="K137" s="183">
        <v>1.42369241665867E-4</v>
      </c>
      <c r="L137" s="183">
        <v>3.0000008598028201E-3</v>
      </c>
      <c r="M137" s="183">
        <v>2.0000005732018801E-3</v>
      </c>
      <c r="N137" s="183">
        <v>3.8220010953887898E-2</v>
      </c>
      <c r="O137" s="182">
        <v>3.8220010953887898E-2</v>
      </c>
      <c r="P137" s="181">
        <v>5.0789045484047203E-2</v>
      </c>
    </row>
    <row r="138" spans="1:16" ht="15.75" x14ac:dyDescent="0.25">
      <c r="A138" s="189">
        <v>2017</v>
      </c>
      <c r="B138" s="188">
        <v>2005</v>
      </c>
      <c r="C138" s="187" t="s">
        <v>4295</v>
      </c>
      <c r="D138" s="186">
        <v>6.2969777296238857E-2</v>
      </c>
      <c r="E138" s="185">
        <v>0.12807984564175051</v>
      </c>
      <c r="F138" s="184">
        <v>0.20260108140406799</v>
      </c>
      <c r="G138" s="182">
        <v>1.4014751500501899E-2</v>
      </c>
      <c r="H138" s="183">
        <v>5.8991909039664598</v>
      </c>
      <c r="I138" s="183">
        <v>0.21015294805658</v>
      </c>
      <c r="J138" s="183">
        <v>4.8010526881346903E-2</v>
      </c>
      <c r="K138" s="183">
        <v>1.4381672909395099E-4</v>
      </c>
      <c r="L138" s="183">
        <v>3.0000008598028201E-3</v>
      </c>
      <c r="M138" s="183">
        <v>2.0000005732018801E-3</v>
      </c>
      <c r="N138" s="183">
        <v>3.8220010953887898E-2</v>
      </c>
      <c r="O138" s="182">
        <v>3.8220010953887898E-2</v>
      </c>
      <c r="P138" s="181">
        <v>5.0181349863363603E-2</v>
      </c>
    </row>
    <row r="139" spans="1:16" ht="15.75" x14ac:dyDescent="0.25">
      <c r="A139" s="189">
        <v>2017</v>
      </c>
      <c r="B139" s="188">
        <v>2006</v>
      </c>
      <c r="C139" s="187" t="s">
        <v>4294</v>
      </c>
      <c r="D139" s="186">
        <v>6.2791344936146173E-2</v>
      </c>
      <c r="E139" s="185">
        <v>0.12838878553995944</v>
      </c>
      <c r="F139" s="184">
        <v>0.19659478727726401</v>
      </c>
      <c r="G139" s="182">
        <v>1.3877908169016E-2</v>
      </c>
      <c r="H139" s="183">
        <v>5.8965404185560804</v>
      </c>
      <c r="I139" s="183">
        <v>0.20059464189152099</v>
      </c>
      <c r="J139" s="183">
        <v>4.7071684637398803E-2</v>
      </c>
      <c r="K139" s="183">
        <v>1.44916175920316E-4</v>
      </c>
      <c r="L139" s="183">
        <v>3.0000008598028201E-3</v>
      </c>
      <c r="M139" s="183">
        <v>2.0000005732018801E-3</v>
      </c>
      <c r="N139" s="183">
        <v>3.8220010953887898E-2</v>
      </c>
      <c r="O139" s="182">
        <v>3.8220010953887898E-2</v>
      </c>
      <c r="P139" s="181">
        <v>4.9200057339194997E-2</v>
      </c>
    </row>
    <row r="140" spans="1:16" ht="15.75" x14ac:dyDescent="0.25">
      <c r="A140" s="189">
        <v>2017</v>
      </c>
      <c r="B140" s="188">
        <v>2007</v>
      </c>
      <c r="C140" s="187" t="s">
        <v>4293</v>
      </c>
      <c r="D140" s="186">
        <v>6.2966236868336911E-2</v>
      </c>
      <c r="E140" s="185">
        <v>0.12878264962135838</v>
      </c>
      <c r="F140" s="184">
        <v>0.14381422301779001</v>
      </c>
      <c r="G140" s="182">
        <v>1.36980203348711E-2</v>
      </c>
      <c r="H140" s="183">
        <v>3.05036067221253</v>
      </c>
      <c r="I140" s="183">
        <v>0.19489689446539499</v>
      </c>
      <c r="J140" s="183">
        <v>3.1771147235837301E-2</v>
      </c>
      <c r="K140" s="183">
        <v>1.4645729622417901E-4</v>
      </c>
      <c r="L140" s="183">
        <v>3.0000008598028201E-3</v>
      </c>
      <c r="M140" s="183">
        <v>2.0000005732018801E-3</v>
      </c>
      <c r="N140" s="183">
        <v>3.8220010953887898E-2</v>
      </c>
      <c r="O140" s="182">
        <v>3.8220010953887898E-2</v>
      </c>
      <c r="P140" s="181">
        <v>3.3207697531463999E-2</v>
      </c>
    </row>
    <row r="141" spans="1:16" ht="15.75" x14ac:dyDescent="0.25">
      <c r="A141" s="189">
        <v>2017</v>
      </c>
      <c r="B141" s="188">
        <v>2008</v>
      </c>
      <c r="C141" s="187" t="s">
        <v>4292</v>
      </c>
      <c r="D141" s="186">
        <v>6.321022697630678E-2</v>
      </c>
      <c r="E141" s="185">
        <v>0.12925656654839107</v>
      </c>
      <c r="F141" s="184">
        <v>0.14197615303407701</v>
      </c>
      <c r="G141" s="182">
        <v>1.1262951936374299E-2</v>
      </c>
      <c r="H141" s="183">
        <v>3.0252573006830401</v>
      </c>
      <c r="I141" s="183">
        <v>0.14265993885813499</v>
      </c>
      <c r="J141" s="183">
        <v>3.11397707735987E-2</v>
      </c>
      <c r="K141" s="183">
        <v>1.68989270101777E-4</v>
      </c>
      <c r="L141" s="183">
        <v>3.0000008598028201E-3</v>
      </c>
      <c r="M141" s="183">
        <v>2.0000005732018801E-3</v>
      </c>
      <c r="N141" s="183">
        <v>3.8220010953887898E-2</v>
      </c>
      <c r="O141" s="182">
        <v>3.8220010953887898E-2</v>
      </c>
      <c r="P141" s="181">
        <v>3.2547773027294502E-2</v>
      </c>
    </row>
    <row r="142" spans="1:16" ht="15.75" x14ac:dyDescent="0.25">
      <c r="A142" s="189">
        <v>2017</v>
      </c>
      <c r="B142" s="188">
        <v>2009</v>
      </c>
      <c r="C142" s="187" t="s">
        <v>4291</v>
      </c>
      <c r="D142" s="186">
        <v>6.3207919717120142E-2</v>
      </c>
      <c r="E142" s="185">
        <v>0.12801642228116647</v>
      </c>
      <c r="F142" s="184">
        <v>0.13812183750434101</v>
      </c>
      <c r="G142" s="182">
        <v>8.7767243488682204E-3</v>
      </c>
      <c r="H142" s="183">
        <v>3.0117108106144501</v>
      </c>
      <c r="I142" s="183">
        <v>9.84353477616563E-2</v>
      </c>
      <c r="J142" s="183">
        <v>3.0226217678120601E-2</v>
      </c>
      <c r="K142" s="183">
        <v>1.85202042727749E-4</v>
      </c>
      <c r="L142" s="183">
        <v>3.0000008598028201E-3</v>
      </c>
      <c r="M142" s="183">
        <v>2.0000005732018801E-3</v>
      </c>
      <c r="N142" s="183">
        <v>3.8220010953887898E-2</v>
      </c>
      <c r="O142" s="182">
        <v>3.8220010953887898E-2</v>
      </c>
      <c r="P142" s="181">
        <v>3.1592913114670697E-2</v>
      </c>
    </row>
    <row r="143" spans="1:16" ht="15.75" x14ac:dyDescent="0.25">
      <c r="A143" s="189">
        <v>2017</v>
      </c>
      <c r="B143" s="188">
        <v>2010</v>
      </c>
      <c r="C143" s="187" t="s">
        <v>4290</v>
      </c>
      <c r="D143" s="186">
        <v>6.3222715804143695E-2</v>
      </c>
      <c r="E143" s="185">
        <v>0.12690270314439023</v>
      </c>
      <c r="F143" s="184">
        <v>9.3177197069402501E-2</v>
      </c>
      <c r="G143" s="182">
        <v>8.5905150716511693E-3</v>
      </c>
      <c r="H143" s="183">
        <v>0.21052271936097</v>
      </c>
      <c r="I143" s="183">
        <v>9.5909882035596597E-2</v>
      </c>
      <c r="J143" s="183">
        <v>1.41936128771605E-2</v>
      </c>
      <c r="K143" s="183">
        <v>2.2049642614544999E-4</v>
      </c>
      <c r="L143" s="183">
        <v>3.0000008598028201E-3</v>
      </c>
      <c r="M143" s="183">
        <v>2.0000005732018801E-3</v>
      </c>
      <c r="N143" s="183">
        <v>3.8220010953887898E-2</v>
      </c>
      <c r="O143" s="182">
        <v>3.8220010953887898E-2</v>
      </c>
      <c r="P143" s="181">
        <v>1.4835385068241299E-2</v>
      </c>
    </row>
    <row r="144" spans="1:16" ht="15.75" x14ac:dyDescent="0.25">
      <c r="A144" s="189">
        <v>2017</v>
      </c>
      <c r="B144" s="188">
        <v>2011</v>
      </c>
      <c r="C144" s="187" t="s">
        <v>4289</v>
      </c>
      <c r="D144" s="186">
        <v>6.3163177408895224E-2</v>
      </c>
      <c r="E144" s="185">
        <v>0.12860783932721162</v>
      </c>
      <c r="F144" s="184">
        <v>9.0977202487847797E-2</v>
      </c>
      <c r="G144" s="182">
        <v>8.8228276809664899E-3</v>
      </c>
      <c r="H144" s="183">
        <v>0.20151939555922699</v>
      </c>
      <c r="I144" s="183">
        <v>9.5171635446346797E-2</v>
      </c>
      <c r="J144" s="183">
        <v>1.3078491127485201E-2</v>
      </c>
      <c r="K144" s="183">
        <v>3.1148543033336699E-4</v>
      </c>
      <c r="L144" s="183">
        <v>3.0000008598028201E-3</v>
      </c>
      <c r="M144" s="183">
        <v>2.0000005732018801E-3</v>
      </c>
      <c r="N144" s="183">
        <v>3.8220010953887898E-2</v>
      </c>
      <c r="O144" s="182">
        <v>3.8220010953887898E-2</v>
      </c>
      <c r="P144" s="181">
        <v>1.36698424613252E-2</v>
      </c>
    </row>
    <row r="145" spans="1:16" ht="15.75" x14ac:dyDescent="0.25">
      <c r="A145" s="189">
        <v>2017</v>
      </c>
      <c r="B145" s="188">
        <v>2012</v>
      </c>
      <c r="C145" s="187" t="s">
        <v>4288</v>
      </c>
      <c r="D145" s="186">
        <v>6.3285513361085885E-2</v>
      </c>
      <c r="E145" s="185">
        <v>0.12899627142363784</v>
      </c>
      <c r="F145" s="184">
        <v>9.0198859665096498E-2</v>
      </c>
      <c r="G145" s="182">
        <v>8.8927016074027299E-3</v>
      </c>
      <c r="H145" s="183">
        <v>0.193978825927413</v>
      </c>
      <c r="I145" s="183">
        <v>9.4508732600789694E-2</v>
      </c>
      <c r="J145" s="183">
        <v>1.19728893369094E-2</v>
      </c>
      <c r="K145" s="183">
        <v>4.60050596154276E-4</v>
      </c>
      <c r="L145" s="183">
        <v>3.0000008598028201E-3</v>
      </c>
      <c r="M145" s="183">
        <v>2.0000005732018801E-3</v>
      </c>
      <c r="N145" s="183">
        <v>3.8220010953887898E-2</v>
      </c>
      <c r="O145" s="182">
        <v>3.8220010953887898E-2</v>
      </c>
      <c r="P145" s="181">
        <v>1.25142502638149E-2</v>
      </c>
    </row>
    <row r="146" spans="1:16" ht="15.75" x14ac:dyDescent="0.25">
      <c r="A146" s="189">
        <v>2017</v>
      </c>
      <c r="B146" s="188">
        <v>2013</v>
      </c>
      <c r="C146" s="187" t="s">
        <v>4287</v>
      </c>
      <c r="D146" s="186">
        <v>6.3137097302981018E-2</v>
      </c>
      <c r="E146" s="185">
        <v>0.12902526689817501</v>
      </c>
      <c r="F146" s="184">
        <v>8.7120201787689006E-2</v>
      </c>
      <c r="G146" s="182">
        <v>9.1440724800852594E-3</v>
      </c>
      <c r="H146" s="183">
        <v>0.183292761655063</v>
      </c>
      <c r="I146" s="183">
        <v>9.6333494184349902E-2</v>
      </c>
      <c r="J146" s="183">
        <v>1.07168895228698E-2</v>
      </c>
      <c r="K146" s="183">
        <v>6.8950653632767205E-4</v>
      </c>
      <c r="L146" s="183">
        <v>3.0000008598028201E-3</v>
      </c>
      <c r="M146" s="183">
        <v>2.0000005732018801E-3</v>
      </c>
      <c r="N146" s="183">
        <v>3.8220010953887898E-2</v>
      </c>
      <c r="O146" s="182">
        <v>3.8220010953887898E-2</v>
      </c>
      <c r="P146" s="181">
        <v>1.1201459711601001E-2</v>
      </c>
    </row>
    <row r="147" spans="1:16" ht="15.75" x14ac:dyDescent="0.25">
      <c r="A147" s="189">
        <v>2017</v>
      </c>
      <c r="B147" s="188">
        <v>2014</v>
      </c>
      <c r="C147" s="187" t="s">
        <v>4286</v>
      </c>
      <c r="D147" s="186">
        <v>6.159831606367689E-2</v>
      </c>
      <c r="E147" s="185">
        <v>0.12690776540218343</v>
      </c>
      <c r="F147" s="184">
        <v>8.4428416021098102E-2</v>
      </c>
      <c r="G147" s="182">
        <v>9.7752501175194899E-3</v>
      </c>
      <c r="H147" s="183">
        <v>0.172658603882129</v>
      </c>
      <c r="I147" s="183">
        <v>0.10350274427158</v>
      </c>
      <c r="J147" s="183">
        <v>9.4135828831954406E-3</v>
      </c>
      <c r="K147" s="183">
        <v>9.5685701687828499E-4</v>
      </c>
      <c r="L147" s="183">
        <v>3.0000008598028201E-3</v>
      </c>
      <c r="M147" s="183">
        <v>2.0000005732018801E-3</v>
      </c>
      <c r="N147" s="183">
        <v>3.8220010953887898E-2</v>
      </c>
      <c r="O147" s="182">
        <v>3.8220010953887898E-2</v>
      </c>
      <c r="P147" s="181">
        <v>9.8392233290181593E-3</v>
      </c>
    </row>
    <row r="148" spans="1:16" ht="15.75" x14ac:dyDescent="0.25">
      <c r="A148" s="189">
        <v>2017</v>
      </c>
      <c r="B148" s="188">
        <v>2015</v>
      </c>
      <c r="C148" s="187" t="s">
        <v>4285</v>
      </c>
      <c r="D148" s="186">
        <v>6.1065198213835901E-2</v>
      </c>
      <c r="E148" s="185">
        <v>0.1268832558990225</v>
      </c>
      <c r="F148" s="184">
        <v>8.1627919888096506E-2</v>
      </c>
      <c r="G148" s="182">
        <v>1.10331751450213E-2</v>
      </c>
      <c r="H148" s="183">
        <v>0.161628883827172</v>
      </c>
      <c r="I148" s="183">
        <v>0.117052176636482</v>
      </c>
      <c r="J148" s="183">
        <v>8.0541371548320893E-3</v>
      </c>
      <c r="K148" s="183">
        <v>1.22414046946217E-3</v>
      </c>
      <c r="L148" s="183">
        <v>3.0000008598028201E-3</v>
      </c>
      <c r="M148" s="183">
        <v>2.0000005732018801E-3</v>
      </c>
      <c r="N148" s="183">
        <v>3.8220010953887898E-2</v>
      </c>
      <c r="O148" s="182">
        <v>3.8220010953887898E-2</v>
      </c>
      <c r="P148" s="181">
        <v>8.4183094972692905E-3</v>
      </c>
    </row>
    <row r="149" spans="1:16" ht="15.75" x14ac:dyDescent="0.25">
      <c r="A149" s="189">
        <v>2017</v>
      </c>
      <c r="B149" s="188">
        <v>2016</v>
      </c>
      <c r="C149" s="187" t="s">
        <v>4284</v>
      </c>
      <c r="D149" s="186">
        <v>5.9061746849375173E-2</v>
      </c>
      <c r="E149" s="185">
        <v>0.12292362484507109</v>
      </c>
      <c r="F149" s="184">
        <v>7.86166647652881E-2</v>
      </c>
      <c r="G149" s="182">
        <v>1.10810961425187E-2</v>
      </c>
      <c r="H149" s="183">
        <v>0.13152578286945299</v>
      </c>
      <c r="I149" s="183">
        <v>0.11358535094899901</v>
      </c>
      <c r="J149" s="183">
        <v>6.6349962647517203E-3</v>
      </c>
      <c r="K149" s="183">
        <v>1.37659572824973E-3</v>
      </c>
      <c r="L149" s="183">
        <v>3.0000008598028102E-3</v>
      </c>
      <c r="M149" s="183">
        <v>2.0000005732018801E-3</v>
      </c>
      <c r="N149" s="183">
        <v>3.8220010953887898E-2</v>
      </c>
      <c r="O149" s="182">
        <v>3.8220010953887898E-2</v>
      </c>
      <c r="P149" s="181">
        <v>6.9350013534839198E-3</v>
      </c>
    </row>
    <row r="150" spans="1:16" ht="15.75" x14ac:dyDescent="0.25">
      <c r="A150" s="189">
        <v>2017</v>
      </c>
      <c r="B150" s="188">
        <v>2017</v>
      </c>
      <c r="C150" s="187" t="s">
        <v>4283</v>
      </c>
      <c r="D150" s="186">
        <v>5.5534553557232469E-2</v>
      </c>
      <c r="E150" s="185">
        <v>0.11908654505270913</v>
      </c>
      <c r="F150" s="184">
        <v>6.3576852614272802E-2</v>
      </c>
      <c r="G150" s="182">
        <v>9.7145465373176306E-3</v>
      </c>
      <c r="H150" s="183">
        <v>9.4915585272055097E-2</v>
      </c>
      <c r="I150" s="183">
        <v>9.1956799686545201E-2</v>
      </c>
      <c r="J150" s="183">
        <v>4.9214608683808697E-3</v>
      </c>
      <c r="K150" s="183">
        <v>1.43867140505451E-3</v>
      </c>
      <c r="L150" s="183">
        <v>3.0000008598028201E-3</v>
      </c>
      <c r="M150" s="183">
        <v>2.0000005732018801E-3</v>
      </c>
      <c r="N150" s="183">
        <v>3.8220010953887898E-2</v>
      </c>
      <c r="O150" s="182">
        <v>3.8220010953887898E-2</v>
      </c>
      <c r="P150" s="181">
        <v>5.14398749018988E-3</v>
      </c>
    </row>
    <row r="151" spans="1:16" ht="15.75" x14ac:dyDescent="0.25">
      <c r="A151" s="189">
        <v>2018</v>
      </c>
      <c r="B151" s="188">
        <v>1982</v>
      </c>
      <c r="C151" s="187" t="s">
        <v>4282</v>
      </c>
      <c r="D151" s="186">
        <v>6.4201152001332806E-2</v>
      </c>
      <c r="E151" s="185">
        <v>0.13968196742510194</v>
      </c>
      <c r="F151" s="184">
        <v>0.229194468083362</v>
      </c>
      <c r="G151" s="182">
        <v>2.46568089104764</v>
      </c>
      <c r="H151" s="183">
        <v>5.0646680234323203</v>
      </c>
      <c r="I151" s="183">
        <v>4.0638217773507899</v>
      </c>
      <c r="J151" s="183">
        <v>0.17275187322701899</v>
      </c>
      <c r="K151" s="183">
        <v>1.51723191258372E-2</v>
      </c>
      <c r="L151" s="183">
        <v>3.0000008598028201E-3</v>
      </c>
      <c r="M151" s="183">
        <v>2.0000005732018801E-3</v>
      </c>
      <c r="N151" s="183">
        <v>3.8220010953887898E-2</v>
      </c>
      <c r="O151" s="182">
        <v>3.8220010953887898E-2</v>
      </c>
      <c r="P151" s="181">
        <v>0.18056294635926101</v>
      </c>
    </row>
    <row r="152" spans="1:16" ht="15.75" x14ac:dyDescent="0.25">
      <c r="A152" s="189">
        <v>2018</v>
      </c>
      <c r="B152" s="188">
        <v>1983</v>
      </c>
      <c r="C152" s="187" t="s">
        <v>4281</v>
      </c>
      <c r="D152" s="186">
        <v>6.1783905506231335E-2</v>
      </c>
      <c r="E152" s="185">
        <v>0.14457356813389691</v>
      </c>
      <c r="F152" s="184">
        <v>0.21285472609464501</v>
      </c>
      <c r="G152" s="182">
        <v>2.58963285700719</v>
      </c>
      <c r="H152" s="183">
        <v>5.2144418746564796</v>
      </c>
      <c r="I152" s="183">
        <v>4.0629277410405296</v>
      </c>
      <c r="J152" s="183">
        <v>0.160436039166092</v>
      </c>
      <c r="K152" s="183">
        <v>1.6182639464904398E-2</v>
      </c>
      <c r="L152" s="183">
        <v>3.0000008598028201E-3</v>
      </c>
      <c r="M152" s="183">
        <v>2.0000005732018801E-3</v>
      </c>
      <c r="N152" s="183">
        <v>3.8220010953887898E-2</v>
      </c>
      <c r="O152" s="182">
        <v>3.8220010953887898E-2</v>
      </c>
      <c r="P152" s="181">
        <v>0.16769024493280299</v>
      </c>
    </row>
    <row r="153" spans="1:16" ht="15.75" x14ac:dyDescent="0.25">
      <c r="A153" s="189">
        <v>2018</v>
      </c>
      <c r="B153" s="188">
        <v>1984</v>
      </c>
      <c r="C153" s="187" t="s">
        <v>4280</v>
      </c>
      <c r="D153" s="186">
        <v>6.2312241863117096E-2</v>
      </c>
      <c r="E153" s="185">
        <v>0.14340921612507621</v>
      </c>
      <c r="F153" s="184">
        <v>0.21704213268818601</v>
      </c>
      <c r="G153" s="182">
        <v>1.8988048779751101</v>
      </c>
      <c r="H153" s="183">
        <v>5.1942561157294502</v>
      </c>
      <c r="I153" s="183">
        <v>4.0619954655682697</v>
      </c>
      <c r="J153" s="183">
        <v>0.16359223372456799</v>
      </c>
      <c r="K153" s="183">
        <v>1.58643670204009E-2</v>
      </c>
      <c r="L153" s="183">
        <v>3.0000008598028201E-3</v>
      </c>
      <c r="M153" s="183">
        <v>2.0000005732018801E-3</v>
      </c>
      <c r="N153" s="183">
        <v>3.8220010953887898E-2</v>
      </c>
      <c r="O153" s="182">
        <v>3.8220010953887898E-2</v>
      </c>
      <c r="P153" s="181">
        <v>0.17098914860380701</v>
      </c>
    </row>
    <row r="154" spans="1:16" ht="15.75" x14ac:dyDescent="0.25">
      <c r="A154" s="189">
        <v>2018</v>
      </c>
      <c r="B154" s="188">
        <v>1985</v>
      </c>
      <c r="C154" s="187" t="s">
        <v>4279</v>
      </c>
      <c r="D154" s="186">
        <v>6.4381611033836508E-2</v>
      </c>
      <c r="E154" s="185">
        <v>0.14153668896433388</v>
      </c>
      <c r="F154" s="184">
        <v>0.230544121209182</v>
      </c>
      <c r="G154" s="182">
        <v>1.8381705322262001</v>
      </c>
      <c r="H154" s="183">
        <v>5.04227848738888</v>
      </c>
      <c r="I154" s="183">
        <v>4.1122415467901803</v>
      </c>
      <c r="J154" s="183">
        <v>0.17376915391290099</v>
      </c>
      <c r="K154" s="183">
        <v>1.5553307846903E-2</v>
      </c>
      <c r="L154" s="183">
        <v>3.0000008598028201E-3</v>
      </c>
      <c r="M154" s="183">
        <v>2.0000005732018801E-3</v>
      </c>
      <c r="N154" s="183">
        <v>3.8220010953887898E-2</v>
      </c>
      <c r="O154" s="182">
        <v>3.8220010953887898E-2</v>
      </c>
      <c r="P154" s="181">
        <v>0.181626223963642</v>
      </c>
    </row>
    <row r="155" spans="1:16" ht="15.75" x14ac:dyDescent="0.25">
      <c r="A155" s="189">
        <v>2018</v>
      </c>
      <c r="B155" s="188">
        <v>1986</v>
      </c>
      <c r="C155" s="187" t="s">
        <v>4278</v>
      </c>
      <c r="D155" s="186">
        <v>6.3591754163890818E-2</v>
      </c>
      <c r="E155" s="185">
        <v>0.14156805155742594</v>
      </c>
      <c r="F155" s="184">
        <v>0.225982272817293</v>
      </c>
      <c r="G155" s="182">
        <v>1.8306446082251899</v>
      </c>
      <c r="H155" s="183">
        <v>5.1102633077009099</v>
      </c>
      <c r="I155" s="183">
        <v>3.8751572787411099</v>
      </c>
      <c r="J155" s="183">
        <v>0.170330729496872</v>
      </c>
      <c r="K155" s="183">
        <v>1.5579513862634699E-2</v>
      </c>
      <c r="L155" s="183">
        <v>3.0000008598028201E-3</v>
      </c>
      <c r="M155" s="183">
        <v>2.0000005732018801E-3</v>
      </c>
      <c r="N155" s="183">
        <v>3.8220010953887898E-2</v>
      </c>
      <c r="O155" s="182">
        <v>3.8220010953887898E-2</v>
      </c>
      <c r="P155" s="181">
        <v>0.17803232925330301</v>
      </c>
    </row>
    <row r="156" spans="1:16" ht="15.75" x14ac:dyDescent="0.25">
      <c r="A156" s="189">
        <v>2018</v>
      </c>
      <c r="B156" s="188">
        <v>1987</v>
      </c>
      <c r="C156" s="187" t="s">
        <v>4277</v>
      </c>
      <c r="D156" s="186">
        <v>6.3330224888929143E-2</v>
      </c>
      <c r="E156" s="185">
        <v>0.13959704830851197</v>
      </c>
      <c r="F156" s="184">
        <v>0.28190648807048302</v>
      </c>
      <c r="G156" s="182">
        <v>1.77831155389151</v>
      </c>
      <c r="H156" s="183">
        <v>5.2213289217412804</v>
      </c>
      <c r="I156" s="183">
        <v>3.9634391553136799</v>
      </c>
      <c r="J156" s="183">
        <v>0.191988899430937</v>
      </c>
      <c r="K156" s="183">
        <v>1.52245269398078E-2</v>
      </c>
      <c r="L156" s="183">
        <v>3.0000008598028201E-3</v>
      </c>
      <c r="M156" s="183">
        <v>2.0000005732018801E-3</v>
      </c>
      <c r="N156" s="183">
        <v>3.8220010953887898E-2</v>
      </c>
      <c r="O156" s="182">
        <v>3.8220010953887898E-2</v>
      </c>
      <c r="P156" s="181">
        <v>0.20066978552508</v>
      </c>
    </row>
    <row r="157" spans="1:16" ht="15.75" x14ac:dyDescent="0.25">
      <c r="A157" s="189">
        <v>2018</v>
      </c>
      <c r="B157" s="188">
        <v>1988</v>
      </c>
      <c r="C157" s="187" t="s">
        <v>4276</v>
      </c>
      <c r="D157" s="186">
        <v>6.2713153389476584E-2</v>
      </c>
      <c r="E157" s="185">
        <v>0.13295039626927338</v>
      </c>
      <c r="F157" s="184">
        <v>0.27693144686127102</v>
      </c>
      <c r="G157" s="182">
        <v>0.43744519355926997</v>
      </c>
      <c r="H157" s="183">
        <v>5.2661919124724204</v>
      </c>
      <c r="I157" s="183">
        <v>1.68200323553092</v>
      </c>
      <c r="J157" s="183">
        <v>0.18860070963467601</v>
      </c>
      <c r="K157" s="183">
        <v>1.40927995819404E-2</v>
      </c>
      <c r="L157" s="183">
        <v>3.0000008598028201E-3</v>
      </c>
      <c r="M157" s="183">
        <v>2.0000005732018801E-3</v>
      </c>
      <c r="N157" s="183">
        <v>3.8220010953887898E-2</v>
      </c>
      <c r="O157" s="182">
        <v>3.8220010953887898E-2</v>
      </c>
      <c r="P157" s="181">
        <v>0.197128396821102</v>
      </c>
    </row>
    <row r="158" spans="1:16" ht="15.75" x14ac:dyDescent="0.25">
      <c r="A158" s="189">
        <v>2018</v>
      </c>
      <c r="B158" s="188">
        <v>1989</v>
      </c>
      <c r="C158" s="187" t="s">
        <v>4275</v>
      </c>
      <c r="D158" s="186">
        <v>6.248988591864639E-2</v>
      </c>
      <c r="E158" s="185">
        <v>0.13234013764591904</v>
      </c>
      <c r="F158" s="184">
        <v>0.27540626835549398</v>
      </c>
      <c r="G158" s="182">
        <v>0.43058537329864599</v>
      </c>
      <c r="H158" s="183">
        <v>5.2881298703072801</v>
      </c>
      <c r="I158" s="183">
        <v>1.67254836217569</v>
      </c>
      <c r="J158" s="183">
        <v>0.18756200582631699</v>
      </c>
      <c r="K158" s="183">
        <v>1.39417642739931E-2</v>
      </c>
      <c r="L158" s="183">
        <v>3.0000008598028201E-3</v>
      </c>
      <c r="M158" s="183">
        <v>2.0000005732018801E-3</v>
      </c>
      <c r="N158" s="183">
        <v>3.8220010953887898E-2</v>
      </c>
      <c r="O158" s="182">
        <v>3.8220010953887898E-2</v>
      </c>
      <c r="P158" s="181">
        <v>0.196042727435709</v>
      </c>
    </row>
    <row r="159" spans="1:16" ht="15.75" x14ac:dyDescent="0.25">
      <c r="A159" s="189">
        <v>2018</v>
      </c>
      <c r="B159" s="188">
        <v>1990</v>
      </c>
      <c r="C159" s="187" t="s">
        <v>4274</v>
      </c>
      <c r="D159" s="186">
        <v>6.2503655056441704E-2</v>
      </c>
      <c r="E159" s="185">
        <v>0.13326583817932569</v>
      </c>
      <c r="F159" s="184">
        <v>0.27585993270914699</v>
      </c>
      <c r="G159" s="182">
        <v>0.43653124305256402</v>
      </c>
      <c r="H159" s="183">
        <v>5.2910972343592801</v>
      </c>
      <c r="I159" s="183">
        <v>1.68032654277783</v>
      </c>
      <c r="J159" s="183">
        <v>0.187870968278956</v>
      </c>
      <c r="K159" s="183">
        <v>1.4216059233260501E-2</v>
      </c>
      <c r="L159" s="183">
        <v>3.0000008598028201E-3</v>
      </c>
      <c r="M159" s="183">
        <v>2.0000005732018801E-3</v>
      </c>
      <c r="N159" s="183">
        <v>3.8220010953887898E-2</v>
      </c>
      <c r="O159" s="182">
        <v>3.8220010953887898E-2</v>
      </c>
      <c r="P159" s="181">
        <v>0.196365659799455</v>
      </c>
    </row>
    <row r="160" spans="1:16" ht="15.75" x14ac:dyDescent="0.25">
      <c r="A160" s="189">
        <v>2018</v>
      </c>
      <c r="B160" s="188">
        <v>1991</v>
      </c>
      <c r="C160" s="187" t="s">
        <v>4273</v>
      </c>
      <c r="D160" s="186">
        <v>6.343943569389339E-2</v>
      </c>
      <c r="E160" s="185">
        <v>0.13272966114311777</v>
      </c>
      <c r="F160" s="184">
        <v>0.36402916265294799</v>
      </c>
      <c r="G160" s="182">
        <v>0.48159988419054101</v>
      </c>
      <c r="H160" s="183">
        <v>9.2309207292715598</v>
      </c>
      <c r="I160" s="183">
        <v>2.9250583040414799</v>
      </c>
      <c r="J160" s="183">
        <v>5.159141014713E-2</v>
      </c>
      <c r="K160" s="183">
        <v>7.7261135798697596E-3</v>
      </c>
      <c r="L160" s="183">
        <v>3.0000008598028201E-3</v>
      </c>
      <c r="M160" s="183">
        <v>2.0000005732018801E-3</v>
      </c>
      <c r="N160" s="183">
        <v>3.8220010953887898E-2</v>
      </c>
      <c r="O160" s="182">
        <v>3.8220010953887898E-2</v>
      </c>
      <c r="P160" s="181">
        <v>5.39241447804912E-2</v>
      </c>
    </row>
    <row r="161" spans="1:16" ht="15.75" x14ac:dyDescent="0.25">
      <c r="A161" s="189">
        <v>2018</v>
      </c>
      <c r="B161" s="188">
        <v>1992</v>
      </c>
      <c r="C161" s="187" t="s">
        <v>4272</v>
      </c>
      <c r="D161" s="186">
        <v>6.3662306603719757E-2</v>
      </c>
      <c r="E161" s="185">
        <v>0.13358924031999495</v>
      </c>
      <c r="F161" s="184">
        <v>0.36672490411471798</v>
      </c>
      <c r="G161" s="182">
        <v>0.48930979445258699</v>
      </c>
      <c r="H161" s="183">
        <v>9.1994287795823908</v>
      </c>
      <c r="I161" s="183">
        <v>2.9487208273062899</v>
      </c>
      <c r="J161" s="183">
        <v>5.1973459492822997E-2</v>
      </c>
      <c r="K161" s="183">
        <v>7.8831845556307199E-3</v>
      </c>
      <c r="L161" s="183">
        <v>3.0000008598028201E-3</v>
      </c>
      <c r="M161" s="183">
        <v>2.0000005732018801E-3</v>
      </c>
      <c r="N161" s="183">
        <v>3.8220010953887898E-2</v>
      </c>
      <c r="O161" s="182">
        <v>3.8220010953887898E-2</v>
      </c>
      <c r="P161" s="181">
        <v>5.4323468702277701E-2</v>
      </c>
    </row>
    <row r="162" spans="1:16" ht="15.75" x14ac:dyDescent="0.25">
      <c r="A162" s="189">
        <v>2018</v>
      </c>
      <c r="B162" s="188">
        <v>1993</v>
      </c>
      <c r="C162" s="187" t="s">
        <v>4271</v>
      </c>
      <c r="D162" s="186">
        <v>6.3729173187661595E-2</v>
      </c>
      <c r="E162" s="185">
        <v>0.13289224631020038</v>
      </c>
      <c r="F162" s="184">
        <v>0.36774907960764502</v>
      </c>
      <c r="G162" s="182">
        <v>0.48113462037698002</v>
      </c>
      <c r="H162" s="183">
        <v>9.1926654979092302</v>
      </c>
      <c r="I162" s="183">
        <v>2.9300598200335299</v>
      </c>
      <c r="J162" s="183">
        <v>5.2118609011980101E-2</v>
      </c>
      <c r="K162" s="183">
        <v>7.7808183358361602E-3</v>
      </c>
      <c r="L162" s="183">
        <v>3.0000008598028201E-3</v>
      </c>
      <c r="M162" s="183">
        <v>2.0000005732018801E-3</v>
      </c>
      <c r="N162" s="183">
        <v>3.8220010953887898E-2</v>
      </c>
      <c r="O162" s="182">
        <v>3.8220010953887898E-2</v>
      </c>
      <c r="P162" s="181">
        <v>5.4475181238599603E-2</v>
      </c>
    </row>
    <row r="163" spans="1:16" ht="15.75" x14ac:dyDescent="0.25">
      <c r="A163" s="189">
        <v>2018</v>
      </c>
      <c r="B163" s="188">
        <v>1994</v>
      </c>
      <c r="C163" s="187" t="s">
        <v>4270</v>
      </c>
      <c r="D163" s="186">
        <v>6.3326513295892367E-2</v>
      </c>
      <c r="E163" s="185">
        <v>0.13193405277063558</v>
      </c>
      <c r="F163" s="184">
        <v>0.36158501194611697</v>
      </c>
      <c r="G163" s="182">
        <v>0.471181610999304</v>
      </c>
      <c r="H163" s="183">
        <v>9.2533194717354608</v>
      </c>
      <c r="I163" s="183">
        <v>2.9088565437745499</v>
      </c>
      <c r="J163" s="183">
        <v>5.1774768366620302E-2</v>
      </c>
      <c r="K163" s="183">
        <v>7.6426399864958604E-3</v>
      </c>
      <c r="L163" s="183">
        <v>3.0000008598028201E-3</v>
      </c>
      <c r="M163" s="183">
        <v>2.0000005732018801E-3</v>
      </c>
      <c r="N163" s="183">
        <v>3.8220010953887898E-2</v>
      </c>
      <c r="O163" s="182">
        <v>3.8220010953887898E-2</v>
      </c>
      <c r="P163" s="181">
        <v>5.4115793645026798E-2</v>
      </c>
    </row>
    <row r="164" spans="1:16" ht="15.75" x14ac:dyDescent="0.25">
      <c r="A164" s="189">
        <v>2018</v>
      </c>
      <c r="B164" s="188">
        <v>1995</v>
      </c>
      <c r="C164" s="187" t="s">
        <v>4269</v>
      </c>
      <c r="D164" s="186">
        <v>6.3670261121857308E-2</v>
      </c>
      <c r="E164" s="185">
        <v>0.13131900754357967</v>
      </c>
      <c r="F164" s="184">
        <v>0.36507286644717701</v>
      </c>
      <c r="G164" s="182">
        <v>0.25146521870807698</v>
      </c>
      <c r="H164" s="183">
        <v>9.2321312830290996</v>
      </c>
      <c r="I164" s="183">
        <v>1.6609841809288199</v>
      </c>
      <c r="J164" s="183">
        <v>5.2301226198868102E-2</v>
      </c>
      <c r="K164" s="183">
        <v>4.99476732426793E-3</v>
      </c>
      <c r="L164" s="183">
        <v>3.0000008598028201E-3</v>
      </c>
      <c r="M164" s="183">
        <v>2.0000005732018801E-3</v>
      </c>
      <c r="N164" s="183">
        <v>3.8220010953887898E-2</v>
      </c>
      <c r="O164" s="182">
        <v>3.8220010953887898E-2</v>
      </c>
      <c r="P164" s="181">
        <v>5.4666055564326903E-2</v>
      </c>
    </row>
    <row r="165" spans="1:16" ht="15.75" x14ac:dyDescent="0.25">
      <c r="A165" s="189">
        <v>2018</v>
      </c>
      <c r="B165" s="188">
        <v>1996</v>
      </c>
      <c r="C165" s="187" t="s">
        <v>4268</v>
      </c>
      <c r="D165" s="186">
        <v>6.3689222431725201E-2</v>
      </c>
      <c r="E165" s="185">
        <v>0.12990072047012688</v>
      </c>
      <c r="F165" s="184">
        <v>0.36380344153442801</v>
      </c>
      <c r="G165" s="182">
        <v>2.2822194828719299E-2</v>
      </c>
      <c r="H165" s="183">
        <v>9.2227125972043709</v>
      </c>
      <c r="I165" s="183">
        <v>0.393912831347977</v>
      </c>
      <c r="J165" s="183">
        <v>5.21795239530123E-2</v>
      </c>
      <c r="K165" s="183">
        <v>2.2194699646516098E-3</v>
      </c>
      <c r="L165" s="183">
        <v>3.0000008598028201E-3</v>
      </c>
      <c r="M165" s="183">
        <v>2.0000005732018801E-3</v>
      </c>
      <c r="N165" s="183">
        <v>3.8220010953887898E-2</v>
      </c>
      <c r="O165" s="182">
        <v>3.8220010953887898E-2</v>
      </c>
      <c r="P165" s="181">
        <v>5.4538850482959297E-2</v>
      </c>
    </row>
    <row r="166" spans="1:16" ht="15.75" x14ac:dyDescent="0.25">
      <c r="A166" s="189">
        <v>2018</v>
      </c>
      <c r="B166" s="188">
        <v>1997</v>
      </c>
      <c r="C166" s="187" t="s">
        <v>4267</v>
      </c>
      <c r="D166" s="186">
        <v>6.3947828658994357E-2</v>
      </c>
      <c r="E166" s="185">
        <v>0.12852422733397767</v>
      </c>
      <c r="F166" s="184">
        <v>0.36432648323491401</v>
      </c>
      <c r="G166" s="182">
        <v>2.2209231321336498E-2</v>
      </c>
      <c r="H166" s="183">
        <v>9.1752403808480896</v>
      </c>
      <c r="I166" s="183">
        <v>0.38832748660625499</v>
      </c>
      <c r="J166" s="183">
        <v>5.2348879866585402E-2</v>
      </c>
      <c r="K166" s="183">
        <v>2.16048838435413E-3</v>
      </c>
      <c r="L166" s="183">
        <v>3.0000008598028201E-3</v>
      </c>
      <c r="M166" s="183">
        <v>2.0000005732018801E-3</v>
      </c>
      <c r="N166" s="183">
        <v>3.8220010953887898E-2</v>
      </c>
      <c r="O166" s="182">
        <v>3.8220010953887898E-2</v>
      </c>
      <c r="P166" s="181">
        <v>5.4715863919438397E-2</v>
      </c>
    </row>
    <row r="167" spans="1:16" ht="15.75" x14ac:dyDescent="0.25">
      <c r="A167" s="189">
        <v>2018</v>
      </c>
      <c r="B167" s="188">
        <v>1998</v>
      </c>
      <c r="C167" s="187" t="s">
        <v>4266</v>
      </c>
      <c r="D167" s="186">
        <v>6.3753357877423478E-2</v>
      </c>
      <c r="E167" s="185">
        <v>0.1290718026875548</v>
      </c>
      <c r="F167" s="184">
        <v>0.35971364274249801</v>
      </c>
      <c r="G167" s="182">
        <v>2.2438257349730002E-2</v>
      </c>
      <c r="H167" s="183">
        <v>9.2061759535383096</v>
      </c>
      <c r="I167" s="183">
        <v>0.38739387241108503</v>
      </c>
      <c r="J167" s="183">
        <v>5.1814181676207702E-2</v>
      </c>
      <c r="K167" s="183">
        <v>2.18745642946619E-3</v>
      </c>
      <c r="L167" s="183">
        <v>3.0000008598028201E-3</v>
      </c>
      <c r="M167" s="183">
        <v>2.0000005732018801E-3</v>
      </c>
      <c r="N167" s="183">
        <v>3.8220010953887898E-2</v>
      </c>
      <c r="O167" s="182">
        <v>3.8220010953887898E-2</v>
      </c>
      <c r="P167" s="181">
        <v>5.4156989049579801E-2</v>
      </c>
    </row>
    <row r="168" spans="1:16" ht="15.75" x14ac:dyDescent="0.25">
      <c r="A168" s="189">
        <v>2018</v>
      </c>
      <c r="B168" s="188">
        <v>1999</v>
      </c>
      <c r="C168" s="187" t="s">
        <v>4265</v>
      </c>
      <c r="D168" s="186">
        <v>6.3675745516566823E-2</v>
      </c>
      <c r="E168" s="185">
        <v>0.12896502499995052</v>
      </c>
      <c r="F168" s="184">
        <v>0.35503865907480803</v>
      </c>
      <c r="G168" s="182">
        <v>2.21597914702381E-2</v>
      </c>
      <c r="H168" s="183">
        <v>9.2016939218950498</v>
      </c>
      <c r="I168" s="183">
        <v>0.38354551713955398</v>
      </c>
      <c r="J168" s="183">
        <v>5.1303542037452902E-2</v>
      </c>
      <c r="K168" s="183">
        <v>2.1819963120245302E-3</v>
      </c>
      <c r="L168" s="183">
        <v>3.0000008598028201E-3</v>
      </c>
      <c r="M168" s="183">
        <v>2.0000005732018801E-3</v>
      </c>
      <c r="N168" s="183">
        <v>3.8220010953887898E-2</v>
      </c>
      <c r="O168" s="182">
        <v>3.8220010953887898E-2</v>
      </c>
      <c r="P168" s="181">
        <v>5.3623260552290497E-2</v>
      </c>
    </row>
    <row r="169" spans="1:16" ht="15.75" x14ac:dyDescent="0.25">
      <c r="A169" s="189">
        <v>2018</v>
      </c>
      <c r="B169" s="188">
        <v>2000</v>
      </c>
      <c r="C169" s="187" t="s">
        <v>4264</v>
      </c>
      <c r="D169" s="186">
        <v>6.3426388434236328E-2</v>
      </c>
      <c r="E169" s="185">
        <v>0.1294337438898118</v>
      </c>
      <c r="F169" s="184">
        <v>0.347914863279844</v>
      </c>
      <c r="G169" s="182">
        <v>2.22219590147608E-2</v>
      </c>
      <c r="H169" s="183">
        <v>9.2214272137538593</v>
      </c>
      <c r="I169" s="183">
        <v>0.37997907071758902</v>
      </c>
      <c r="J169" s="183">
        <v>5.04715764220297E-2</v>
      </c>
      <c r="K169" s="183">
        <v>2.2055386771424302E-3</v>
      </c>
      <c r="L169" s="183">
        <v>3.0000008598028201E-3</v>
      </c>
      <c r="M169" s="183">
        <v>2.0000005732018801E-3</v>
      </c>
      <c r="N169" s="183">
        <v>3.8220010953887898E-2</v>
      </c>
      <c r="O169" s="182">
        <v>3.8220010953887898E-2</v>
      </c>
      <c r="P169" s="181">
        <v>5.2753677143530499E-2</v>
      </c>
    </row>
    <row r="170" spans="1:16" ht="15.75" x14ac:dyDescent="0.25">
      <c r="A170" s="189">
        <v>2018</v>
      </c>
      <c r="B170" s="188">
        <v>2001</v>
      </c>
      <c r="C170" s="187" t="s">
        <v>4263</v>
      </c>
      <c r="D170" s="186">
        <v>6.3656507100924117E-2</v>
      </c>
      <c r="E170" s="185">
        <v>0.12959858420440262</v>
      </c>
      <c r="F170" s="184">
        <v>0.34470420518108802</v>
      </c>
      <c r="G170" s="182">
        <v>2.21146342993821E-2</v>
      </c>
      <c r="H170" s="183">
        <v>9.1726733761837398</v>
      </c>
      <c r="I170" s="183">
        <v>0.37400405388235203</v>
      </c>
      <c r="J170" s="183">
        <v>5.0242000214732303E-2</v>
      </c>
      <c r="K170" s="183">
        <v>2.2169761209823399E-3</v>
      </c>
      <c r="L170" s="183">
        <v>3.0000008598028201E-3</v>
      </c>
      <c r="M170" s="183">
        <v>2.0000005732018801E-3</v>
      </c>
      <c r="N170" s="183">
        <v>3.8220010953887898E-2</v>
      </c>
      <c r="O170" s="182">
        <v>3.8220010953887898E-2</v>
      </c>
      <c r="P170" s="181">
        <v>5.2513720518868399E-2</v>
      </c>
    </row>
    <row r="171" spans="1:16" ht="15.75" x14ac:dyDescent="0.25">
      <c r="A171" s="189">
        <v>2018</v>
      </c>
      <c r="B171" s="188">
        <v>2002</v>
      </c>
      <c r="C171" s="187" t="s">
        <v>4262</v>
      </c>
      <c r="D171" s="186">
        <v>6.3501147638548944E-2</v>
      </c>
      <c r="E171" s="185">
        <v>0.12945448118155239</v>
      </c>
      <c r="F171" s="184">
        <v>0.26693404313921099</v>
      </c>
      <c r="G171" s="182">
        <v>2.1799007317406801E-2</v>
      </c>
      <c r="H171" s="183">
        <v>7.0793784693992698</v>
      </c>
      <c r="I171" s="183">
        <v>0.28873788927065203</v>
      </c>
      <c r="J171" s="183">
        <v>5.0924903398661001E-2</v>
      </c>
      <c r="K171" s="183">
        <v>2.2136101834962598E-3</v>
      </c>
      <c r="L171" s="183">
        <v>3.0000008598028201E-3</v>
      </c>
      <c r="M171" s="183">
        <v>2.0000005732018801E-3</v>
      </c>
      <c r="N171" s="183">
        <v>3.8220010953887898E-2</v>
      </c>
      <c r="O171" s="182">
        <v>3.8220010953887898E-2</v>
      </c>
      <c r="P171" s="181">
        <v>5.3227501554436403E-2</v>
      </c>
    </row>
    <row r="172" spans="1:16" ht="15.75" x14ac:dyDescent="0.25">
      <c r="A172" s="189">
        <v>2018</v>
      </c>
      <c r="B172" s="188">
        <v>2003</v>
      </c>
      <c r="C172" s="187" t="s">
        <v>4261</v>
      </c>
      <c r="D172" s="186">
        <v>6.3195589951721587E-2</v>
      </c>
      <c r="E172" s="185">
        <v>0.12886191818175757</v>
      </c>
      <c r="F172" s="184">
        <v>0.26058067334690999</v>
      </c>
      <c r="G172" s="182">
        <v>2.12291678780379E-2</v>
      </c>
      <c r="H172" s="183">
        <v>7.0968855813773501</v>
      </c>
      <c r="I172" s="183">
        <v>0.27812173459629203</v>
      </c>
      <c r="J172" s="183">
        <v>5.00271759732559E-2</v>
      </c>
      <c r="K172" s="183">
        <v>2.1897366610472398E-3</v>
      </c>
      <c r="L172" s="183">
        <v>3.0000008598028201E-3</v>
      </c>
      <c r="M172" s="183">
        <v>2.0000005732018801E-3</v>
      </c>
      <c r="N172" s="183">
        <v>3.8220010953887898E-2</v>
      </c>
      <c r="O172" s="182">
        <v>3.8220010953887898E-2</v>
      </c>
      <c r="P172" s="181">
        <v>5.2289182878461002E-2</v>
      </c>
    </row>
    <row r="173" spans="1:16" ht="15.75" x14ac:dyDescent="0.25">
      <c r="A173" s="189">
        <v>2018</v>
      </c>
      <c r="B173" s="188">
        <v>2004</v>
      </c>
      <c r="C173" s="187" t="s">
        <v>4260</v>
      </c>
      <c r="D173" s="186">
        <v>6.2966814763045234E-2</v>
      </c>
      <c r="E173" s="185">
        <v>0.12779554161219814</v>
      </c>
      <c r="F173" s="184">
        <v>0.211276559521095</v>
      </c>
      <c r="G173" s="182">
        <v>1.4119654997245001E-2</v>
      </c>
      <c r="H173" s="183">
        <v>5.9284606937841398</v>
      </c>
      <c r="I173" s="183">
        <v>0.22677944309533199</v>
      </c>
      <c r="J173" s="183">
        <v>4.9207444548779303E-2</v>
      </c>
      <c r="K173" s="183">
        <v>1.42471208249773E-4</v>
      </c>
      <c r="L173" s="183">
        <v>3.0000008598028201E-3</v>
      </c>
      <c r="M173" s="183">
        <v>2.0000005732018801E-3</v>
      </c>
      <c r="N173" s="183">
        <v>3.8220010953887898E-2</v>
      </c>
      <c r="O173" s="182">
        <v>3.8220010953887898E-2</v>
      </c>
      <c r="P173" s="181">
        <v>5.1432386836473901E-2</v>
      </c>
    </row>
    <row r="174" spans="1:16" ht="15.75" x14ac:dyDescent="0.25">
      <c r="A174" s="189">
        <v>2018</v>
      </c>
      <c r="B174" s="188">
        <v>2005</v>
      </c>
      <c r="C174" s="187" t="s">
        <v>4259</v>
      </c>
      <c r="D174" s="186">
        <v>6.3014250701536823E-2</v>
      </c>
      <c r="E174" s="185">
        <v>0.12819223503776811</v>
      </c>
      <c r="F174" s="184">
        <v>0.20733094995204501</v>
      </c>
      <c r="G174" s="182">
        <v>1.40873285138287E-2</v>
      </c>
      <c r="H174" s="183">
        <v>5.9088183425887104</v>
      </c>
      <c r="I174" s="183">
        <v>0.21770608077081099</v>
      </c>
      <c r="J174" s="183">
        <v>4.8682290034139097E-2</v>
      </c>
      <c r="K174" s="183">
        <v>1.4391925516508801E-4</v>
      </c>
      <c r="L174" s="183">
        <v>3.0000008598028201E-3</v>
      </c>
      <c r="M174" s="183">
        <v>2.0000005732018801E-3</v>
      </c>
      <c r="N174" s="183">
        <v>3.8220010953887898E-2</v>
      </c>
      <c r="O174" s="182">
        <v>3.8220010953887898E-2</v>
      </c>
      <c r="P174" s="181">
        <v>5.0883487165020301E-2</v>
      </c>
    </row>
    <row r="175" spans="1:16" ht="15.75" x14ac:dyDescent="0.25">
      <c r="A175" s="189">
        <v>2018</v>
      </c>
      <c r="B175" s="188">
        <v>2006</v>
      </c>
      <c r="C175" s="187" t="s">
        <v>4258</v>
      </c>
      <c r="D175" s="186">
        <v>6.2836478614986049E-2</v>
      </c>
      <c r="E175" s="185">
        <v>0.1285018369427656</v>
      </c>
      <c r="F175" s="184">
        <v>0.20169372114204301</v>
      </c>
      <c r="G175" s="182">
        <v>1.40000747888875E-2</v>
      </c>
      <c r="H175" s="183">
        <v>5.90707496155831</v>
      </c>
      <c r="I175" s="183">
        <v>0.20840571527749699</v>
      </c>
      <c r="J175" s="183">
        <v>4.77955090544471E-2</v>
      </c>
      <c r="K175" s="183">
        <v>1.45022246494849E-4</v>
      </c>
      <c r="L175" s="183">
        <v>3.0000008598028201E-3</v>
      </c>
      <c r="M175" s="183">
        <v>2.0000005732018801E-3</v>
      </c>
      <c r="N175" s="183">
        <v>3.8220010953887898E-2</v>
      </c>
      <c r="O175" s="182">
        <v>3.8220010953887898E-2</v>
      </c>
      <c r="P175" s="181">
        <v>4.9956609884458901E-2</v>
      </c>
    </row>
    <row r="176" spans="1:16" ht="15.75" x14ac:dyDescent="0.25">
      <c r="A176" s="189">
        <v>2018</v>
      </c>
      <c r="B176" s="188">
        <v>2007</v>
      </c>
      <c r="C176" s="187" t="s">
        <v>4257</v>
      </c>
      <c r="D176" s="186">
        <v>6.3010753675939515E-2</v>
      </c>
      <c r="E176" s="185">
        <v>0.12889147525564423</v>
      </c>
      <c r="F176" s="184">
        <v>0.14735527359987699</v>
      </c>
      <c r="G176" s="182">
        <v>1.39059435007295E-2</v>
      </c>
      <c r="H176" s="183">
        <v>3.0594507428142999</v>
      </c>
      <c r="I176" s="183">
        <v>0.20440999589793901</v>
      </c>
      <c r="J176" s="183">
        <v>3.2587702689530797E-2</v>
      </c>
      <c r="K176" s="183">
        <v>1.4654824147858399E-4</v>
      </c>
      <c r="L176" s="183">
        <v>3.0000008598028201E-3</v>
      </c>
      <c r="M176" s="183">
        <v>2.0000005732018801E-3</v>
      </c>
      <c r="N176" s="183">
        <v>3.8220010953887898E-2</v>
      </c>
      <c r="O176" s="182">
        <v>3.8220010953887898E-2</v>
      </c>
      <c r="P176" s="181">
        <v>3.4061173999362399E-2</v>
      </c>
    </row>
    <row r="177" spans="1:16" ht="15.75" x14ac:dyDescent="0.25">
      <c r="A177" s="189">
        <v>2018</v>
      </c>
      <c r="B177" s="188">
        <v>2008</v>
      </c>
      <c r="C177" s="187" t="s">
        <v>4256</v>
      </c>
      <c r="D177" s="186">
        <v>6.3253802730976777E-2</v>
      </c>
      <c r="E177" s="185">
        <v>0.12936760155521349</v>
      </c>
      <c r="F177" s="184">
        <v>0.14579360673580599</v>
      </c>
      <c r="G177" s="182">
        <v>1.14179840150472E-2</v>
      </c>
      <c r="H177" s="183">
        <v>3.0350992722838699</v>
      </c>
      <c r="I177" s="183">
        <v>0.147751451771165</v>
      </c>
      <c r="J177" s="183">
        <v>3.2019876144629901E-2</v>
      </c>
      <c r="K177" s="183">
        <v>1.69100578887933E-4</v>
      </c>
      <c r="L177" s="183">
        <v>3.0000008598028201E-3</v>
      </c>
      <c r="M177" s="183">
        <v>2.0000005732018801E-3</v>
      </c>
      <c r="N177" s="183">
        <v>3.8220010953887898E-2</v>
      </c>
      <c r="O177" s="182">
        <v>3.8220010953887898E-2</v>
      </c>
      <c r="P177" s="181">
        <v>3.3467672857794097E-2</v>
      </c>
    </row>
    <row r="178" spans="1:16" ht="15.75" x14ac:dyDescent="0.25">
      <c r="A178" s="189">
        <v>2018</v>
      </c>
      <c r="B178" s="188">
        <v>2009</v>
      </c>
      <c r="C178" s="187" t="s">
        <v>4255</v>
      </c>
      <c r="D178" s="186">
        <v>6.3251858346241377E-2</v>
      </c>
      <c r="E178" s="185">
        <v>0.12813000668611213</v>
      </c>
      <c r="F178" s="184">
        <v>0.14219256470908101</v>
      </c>
      <c r="G178" s="182">
        <v>8.8117689033515405E-3</v>
      </c>
      <c r="H178" s="183">
        <v>3.02224352434988</v>
      </c>
      <c r="I178" s="183">
        <v>9.9224490636106402E-2</v>
      </c>
      <c r="J178" s="183">
        <v>3.1165434896076E-2</v>
      </c>
      <c r="K178" s="183">
        <v>1.85334279216042E-4</v>
      </c>
      <c r="L178" s="183">
        <v>3.0000008598028201E-3</v>
      </c>
      <c r="M178" s="183">
        <v>2.0000005732018801E-3</v>
      </c>
      <c r="N178" s="183">
        <v>3.8220010953887898E-2</v>
      </c>
      <c r="O178" s="182">
        <v>3.8220010953887898E-2</v>
      </c>
      <c r="P178" s="181">
        <v>3.2574597567507503E-2</v>
      </c>
    </row>
    <row r="179" spans="1:16" ht="15.75" x14ac:dyDescent="0.25">
      <c r="A179" s="189">
        <v>2018</v>
      </c>
      <c r="B179" s="188">
        <v>2010</v>
      </c>
      <c r="C179" s="187" t="s">
        <v>4254</v>
      </c>
      <c r="D179" s="186">
        <v>6.3266966661596924E-2</v>
      </c>
      <c r="E179" s="185">
        <v>0.12702363633475416</v>
      </c>
      <c r="F179" s="184">
        <v>9.5091570136175405E-2</v>
      </c>
      <c r="G179" s="182">
        <v>8.62582376985894E-3</v>
      </c>
      <c r="H179" s="183">
        <v>0.21879115720772899</v>
      </c>
      <c r="I179" s="183">
        <v>9.7193036331857094E-2</v>
      </c>
      <c r="J179" s="183">
        <v>1.5236609907933E-2</v>
      </c>
      <c r="K179" s="183">
        <v>2.2069012052428199E-4</v>
      </c>
      <c r="L179" s="183">
        <v>3.0000008598028201E-3</v>
      </c>
      <c r="M179" s="183">
        <v>2.0000005732018801E-3</v>
      </c>
      <c r="N179" s="183">
        <v>3.8220010953887898E-2</v>
      </c>
      <c r="O179" s="182">
        <v>3.8220010953887898E-2</v>
      </c>
      <c r="P179" s="181">
        <v>1.5925541796514599E-2</v>
      </c>
    </row>
    <row r="180" spans="1:16" ht="15.75" x14ac:dyDescent="0.25">
      <c r="A180" s="189">
        <v>2018</v>
      </c>
      <c r="B180" s="188">
        <v>2011</v>
      </c>
      <c r="C180" s="187" t="s">
        <v>4253</v>
      </c>
      <c r="D180" s="186">
        <v>6.3208487132845062E-2</v>
      </c>
      <c r="E180" s="185">
        <v>0.12872096034016534</v>
      </c>
      <c r="F180" s="184">
        <v>9.2993868296697799E-2</v>
      </c>
      <c r="G180" s="182">
        <v>8.8632490448359198E-3</v>
      </c>
      <c r="H180" s="183">
        <v>0.21025213810545099</v>
      </c>
      <c r="I180" s="183">
        <v>9.6448024506301799E-2</v>
      </c>
      <c r="J180" s="183">
        <v>1.4181572328518501E-2</v>
      </c>
      <c r="K180" s="183">
        <v>3.1169489754248901E-4</v>
      </c>
      <c r="L180" s="183">
        <v>3.0000008598028201E-3</v>
      </c>
      <c r="M180" s="183">
        <v>2.0000005732018801E-3</v>
      </c>
      <c r="N180" s="183">
        <v>3.8220010953887898E-2</v>
      </c>
      <c r="O180" s="182">
        <v>3.8220010953887898E-2</v>
      </c>
      <c r="P180" s="181">
        <v>1.4822800099418901E-2</v>
      </c>
    </row>
    <row r="181" spans="1:16" ht="15.75" x14ac:dyDescent="0.25">
      <c r="A181" s="189">
        <v>2018</v>
      </c>
      <c r="B181" s="188">
        <v>2012</v>
      </c>
      <c r="C181" s="187" t="s">
        <v>4252</v>
      </c>
      <c r="D181" s="186">
        <v>6.3330890535231568E-2</v>
      </c>
      <c r="E181" s="185">
        <v>0.12911322047686594</v>
      </c>
      <c r="F181" s="184">
        <v>9.2341326416754299E-2</v>
      </c>
      <c r="G181" s="182">
        <v>8.8410372869423808E-3</v>
      </c>
      <c r="H181" s="183">
        <v>0.20325073869146801</v>
      </c>
      <c r="I181" s="183">
        <v>9.4625681765424394E-2</v>
      </c>
      <c r="J181" s="183">
        <v>1.31419893999054E-2</v>
      </c>
      <c r="K181" s="183">
        <v>4.60371618504688E-4</v>
      </c>
      <c r="L181" s="183">
        <v>3.0000008598028201E-3</v>
      </c>
      <c r="M181" s="183">
        <v>2.0000005732018801E-3</v>
      </c>
      <c r="N181" s="183">
        <v>3.8220010953887898E-2</v>
      </c>
      <c r="O181" s="182">
        <v>3.8220010953887898E-2</v>
      </c>
      <c r="P181" s="181">
        <v>1.3736211843854901E-2</v>
      </c>
    </row>
    <row r="182" spans="1:16" ht="15.75" x14ac:dyDescent="0.25">
      <c r="A182" s="189">
        <v>2018</v>
      </c>
      <c r="B182" s="188">
        <v>2013</v>
      </c>
      <c r="C182" s="187" t="s">
        <v>4251</v>
      </c>
      <c r="D182" s="186">
        <v>6.3183477088199658E-2</v>
      </c>
      <c r="E182" s="185">
        <v>0.12913905230136752</v>
      </c>
      <c r="F182" s="184">
        <v>8.9341009555268094E-2</v>
      </c>
      <c r="G182" s="182">
        <v>8.8370295285786007E-3</v>
      </c>
      <c r="H182" s="183">
        <v>0.19298201016535099</v>
      </c>
      <c r="I182" s="183">
        <v>9.3367731945923793E-2</v>
      </c>
      <c r="J182" s="183">
        <v>1.19437297130315E-2</v>
      </c>
      <c r="K182" s="183">
        <v>6.8992371864646997E-4</v>
      </c>
      <c r="L182" s="183">
        <v>3.0000008598028201E-3</v>
      </c>
      <c r="M182" s="183">
        <v>2.0000005732018801E-3</v>
      </c>
      <c r="N182" s="183">
        <v>3.8220010953887898E-2</v>
      </c>
      <c r="O182" s="182">
        <v>3.8220010953887898E-2</v>
      </c>
      <c r="P182" s="181">
        <v>1.24837721711391E-2</v>
      </c>
    </row>
    <row r="183" spans="1:16" ht="15.75" x14ac:dyDescent="0.25">
      <c r="A183" s="189">
        <v>2018</v>
      </c>
      <c r="B183" s="188">
        <v>2014</v>
      </c>
      <c r="C183" s="187" t="s">
        <v>4250</v>
      </c>
      <c r="D183" s="186">
        <v>6.1645730685627238E-2</v>
      </c>
      <c r="E183" s="185">
        <v>0.12702406613675085</v>
      </c>
      <c r="F183" s="184">
        <v>8.6743148461161698E-2</v>
      </c>
      <c r="G183" s="182">
        <v>9.0584415304032998E-3</v>
      </c>
      <c r="H183" s="183">
        <v>0.18279239498609701</v>
      </c>
      <c r="I183" s="183">
        <v>9.5430847858749904E-2</v>
      </c>
      <c r="J183" s="183">
        <v>1.0699146130666101E-2</v>
      </c>
      <c r="K183" s="183">
        <v>9.5749667986831698E-4</v>
      </c>
      <c r="L183" s="183">
        <v>3.0000008598028201E-3</v>
      </c>
      <c r="M183" s="183">
        <v>2.0000005732018801E-3</v>
      </c>
      <c r="N183" s="183">
        <v>3.8220010953887898E-2</v>
      </c>
      <c r="O183" s="182">
        <v>3.8220010953887898E-2</v>
      </c>
      <c r="P183" s="181">
        <v>1.1182914041936999E-2</v>
      </c>
    </row>
    <row r="184" spans="1:16" ht="15.75" x14ac:dyDescent="0.25">
      <c r="A184" s="189">
        <v>2018</v>
      </c>
      <c r="B184" s="188">
        <v>2015</v>
      </c>
      <c r="C184" s="187" t="s">
        <v>4249</v>
      </c>
      <c r="D184" s="186">
        <v>6.1115683888341571E-2</v>
      </c>
      <c r="E184" s="185">
        <v>0.1270049346392543</v>
      </c>
      <c r="F184" s="184">
        <v>8.4036714724196396E-2</v>
      </c>
      <c r="G184" s="182">
        <v>9.8851036115937992E-3</v>
      </c>
      <c r="H184" s="183">
        <v>0.17220651302915499</v>
      </c>
      <c r="I184" s="183">
        <v>0.103431231164917</v>
      </c>
      <c r="J184" s="183">
        <v>9.3982112274263903E-3</v>
      </c>
      <c r="K184" s="183">
        <v>1.22497165900609E-3</v>
      </c>
      <c r="L184" s="183">
        <v>3.0000008598028201E-3</v>
      </c>
      <c r="M184" s="183">
        <v>2.0000005732018801E-3</v>
      </c>
      <c r="N184" s="183">
        <v>3.8220010953887898E-2</v>
      </c>
      <c r="O184" s="182">
        <v>3.8220010953887898E-2</v>
      </c>
      <c r="P184" s="181">
        <v>9.8231566351859399E-3</v>
      </c>
    </row>
    <row r="185" spans="1:16" ht="15.75" x14ac:dyDescent="0.25">
      <c r="A185" s="189">
        <v>2018</v>
      </c>
      <c r="B185" s="188">
        <v>2016</v>
      </c>
      <c r="C185" s="187" t="s">
        <v>4248</v>
      </c>
      <c r="D185" s="186">
        <v>5.911618611422876E-2</v>
      </c>
      <c r="E185" s="185">
        <v>0.12306424167173864</v>
      </c>
      <c r="F185" s="184">
        <v>8.1112663226661802E-2</v>
      </c>
      <c r="G185" s="182">
        <v>1.0053930597583201E-2</v>
      </c>
      <c r="H185" s="183">
        <v>0.141173140119251</v>
      </c>
      <c r="I185" s="183">
        <v>0.101957131610829</v>
      </c>
      <c r="J185" s="183">
        <v>8.0364569350876106E-3</v>
      </c>
      <c r="K185" s="183">
        <v>1.37775621575362E-3</v>
      </c>
      <c r="L185" s="183">
        <v>3.0000008598028201E-3</v>
      </c>
      <c r="M185" s="183">
        <v>2.0000005732018801E-3</v>
      </c>
      <c r="N185" s="183">
        <v>3.8220010953887898E-2</v>
      </c>
      <c r="O185" s="182">
        <v>3.8220010953887898E-2</v>
      </c>
      <c r="P185" s="181">
        <v>8.3998298564427892E-3</v>
      </c>
    </row>
    <row r="186" spans="1:16" ht="15.75" x14ac:dyDescent="0.25">
      <c r="A186" s="189">
        <v>2018</v>
      </c>
      <c r="B186" s="188">
        <v>2017</v>
      </c>
      <c r="C186" s="187" t="s">
        <v>4247</v>
      </c>
      <c r="D186" s="186">
        <v>5.5594215753667749E-2</v>
      </c>
      <c r="E186" s="185">
        <v>0.11924575939874457</v>
      </c>
      <c r="F186" s="184">
        <v>6.5717191636921093E-2</v>
      </c>
      <c r="G186" s="182">
        <v>1.0058154524022599E-2</v>
      </c>
      <c r="H186" s="183">
        <v>0.10273798134413201</v>
      </c>
      <c r="I186" s="183">
        <v>9.7281404316953396E-2</v>
      </c>
      <c r="J186" s="183">
        <v>6.3106764287593703E-3</v>
      </c>
      <c r="K186" s="183">
        <v>1.43927373738057E-3</v>
      </c>
      <c r="L186" s="183">
        <v>3.0000008598028201E-3</v>
      </c>
      <c r="M186" s="183">
        <v>2.0000005732018801E-3</v>
      </c>
      <c r="N186" s="183">
        <v>3.8220010953887898E-2</v>
      </c>
      <c r="O186" s="182">
        <v>3.8220010953887898E-2</v>
      </c>
      <c r="P186" s="181">
        <v>6.5960172136559497E-3</v>
      </c>
    </row>
    <row r="187" spans="1:16" ht="15.75" x14ac:dyDescent="0.25">
      <c r="A187" s="189">
        <v>2018</v>
      </c>
      <c r="B187" s="188">
        <v>2018</v>
      </c>
      <c r="C187" s="187" t="s">
        <v>4246</v>
      </c>
      <c r="D187" s="186">
        <v>5.1887548512243795E-2</v>
      </c>
      <c r="E187" s="185">
        <v>0.11406563197878099</v>
      </c>
      <c r="F187" s="184">
        <v>6.3664034950247E-2</v>
      </c>
      <c r="G187" s="182">
        <v>8.7465090303197792E-3</v>
      </c>
      <c r="H187" s="183">
        <v>7.7596163908789498E-2</v>
      </c>
      <c r="I187" s="183">
        <v>7.5800192703453395E-2</v>
      </c>
      <c r="J187" s="183">
        <v>4.9231375416746697E-3</v>
      </c>
      <c r="K187" s="183">
        <v>1.49960155012643E-3</v>
      </c>
      <c r="L187" s="183">
        <v>3.0000008598028201E-3</v>
      </c>
      <c r="M187" s="183">
        <v>2.0000005732018801E-3</v>
      </c>
      <c r="N187" s="183">
        <v>3.8220010953887898E-2</v>
      </c>
      <c r="O187" s="182">
        <v>3.8220010953887898E-2</v>
      </c>
      <c r="P187" s="181">
        <v>5.1457399752099101E-3</v>
      </c>
    </row>
    <row r="188" spans="1:16" ht="15.75" x14ac:dyDescent="0.25">
      <c r="A188" s="189">
        <v>2019</v>
      </c>
      <c r="B188" s="188">
        <v>1982</v>
      </c>
      <c r="C188" s="187" t="s">
        <v>4245</v>
      </c>
      <c r="D188" s="186">
        <v>6.4236722895306186E-2</v>
      </c>
      <c r="E188" s="185">
        <v>0.13968435341558164</v>
      </c>
      <c r="F188" s="184">
        <v>0.22908876081103599</v>
      </c>
      <c r="G188" s="182">
        <v>2.4607978701751998</v>
      </c>
      <c r="H188" s="183">
        <v>5.0684216969679401</v>
      </c>
      <c r="I188" s="183">
        <v>4.0704037219481304</v>
      </c>
      <c r="J188" s="183">
        <v>0.172672197964955</v>
      </c>
      <c r="K188" s="183">
        <v>1.5141771704821399E-2</v>
      </c>
      <c r="L188" s="183">
        <v>3.0000008598028201E-3</v>
      </c>
      <c r="M188" s="183">
        <v>2.0000005732018801E-3</v>
      </c>
      <c r="N188" s="183">
        <v>3.8220010953887898E-2</v>
      </c>
      <c r="O188" s="182">
        <v>3.8220010953887898E-2</v>
      </c>
      <c r="P188" s="181">
        <v>0.18047966853540001</v>
      </c>
    </row>
    <row r="189" spans="1:16" ht="15.75" x14ac:dyDescent="0.25">
      <c r="A189" s="189">
        <v>2019</v>
      </c>
      <c r="B189" s="188">
        <v>1983</v>
      </c>
      <c r="C189" s="187" t="s">
        <v>4244</v>
      </c>
      <c r="D189" s="186">
        <v>6.1819116785739626E-2</v>
      </c>
      <c r="E189" s="185">
        <v>0.14462228760486198</v>
      </c>
      <c r="F189" s="184">
        <v>0.212603130966113</v>
      </c>
      <c r="G189" s="182">
        <v>2.5868205374078999</v>
      </c>
      <c r="H189" s="183">
        <v>5.2207722448180096</v>
      </c>
      <c r="I189" s="183">
        <v>4.0679014650927998</v>
      </c>
      <c r="J189" s="183">
        <v>0.16024640313293601</v>
      </c>
      <c r="K189" s="183">
        <v>1.61658224243422E-2</v>
      </c>
      <c r="L189" s="183">
        <v>3.0000008598028201E-3</v>
      </c>
      <c r="M189" s="183">
        <v>2.0000005732018801E-3</v>
      </c>
      <c r="N189" s="183">
        <v>3.8220010953887898E-2</v>
      </c>
      <c r="O189" s="182">
        <v>3.8220010953887898E-2</v>
      </c>
      <c r="P189" s="181">
        <v>0.16749203439972499</v>
      </c>
    </row>
    <row r="190" spans="1:16" ht="15.75" x14ac:dyDescent="0.25">
      <c r="A190" s="189">
        <v>2019</v>
      </c>
      <c r="B190" s="188">
        <v>1984</v>
      </c>
      <c r="C190" s="187" t="s">
        <v>4243</v>
      </c>
      <c r="D190" s="186">
        <v>6.2345468100744622E-2</v>
      </c>
      <c r="E190" s="185">
        <v>0.14348495835146413</v>
      </c>
      <c r="F190" s="184">
        <v>0.21681817543297999</v>
      </c>
      <c r="G190" s="182">
        <v>1.8965445550850999</v>
      </c>
      <c r="H190" s="183">
        <v>5.2001303886533403</v>
      </c>
      <c r="I190" s="183">
        <v>4.0668371895398803</v>
      </c>
      <c r="J190" s="183">
        <v>0.16342342932155099</v>
      </c>
      <c r="K190" s="183">
        <v>1.5843598040977101E-2</v>
      </c>
      <c r="L190" s="183">
        <v>3.0000008598028201E-3</v>
      </c>
      <c r="M190" s="183">
        <v>2.0000005732018801E-3</v>
      </c>
      <c r="N190" s="183">
        <v>3.8220010953887898E-2</v>
      </c>
      <c r="O190" s="182">
        <v>3.8220010953887898E-2</v>
      </c>
      <c r="P190" s="181">
        <v>0.17081271161474401</v>
      </c>
    </row>
    <row r="191" spans="1:16" ht="15.75" x14ac:dyDescent="0.25">
      <c r="A191" s="189">
        <v>2019</v>
      </c>
      <c r="B191" s="188">
        <v>1985</v>
      </c>
      <c r="C191" s="187" t="s">
        <v>4242</v>
      </c>
      <c r="D191" s="186">
        <v>6.4410366844719666E-2</v>
      </c>
      <c r="E191" s="185">
        <v>0.14161144037392237</v>
      </c>
      <c r="F191" s="184">
        <v>0.230436560876148</v>
      </c>
      <c r="G191" s="182">
        <v>1.8358164977096201</v>
      </c>
      <c r="H191" s="183">
        <v>5.0465283830543797</v>
      </c>
      <c r="I191" s="183">
        <v>4.1176926735942097</v>
      </c>
      <c r="J191" s="183">
        <v>0.17368808193427901</v>
      </c>
      <c r="K191" s="183">
        <v>1.5533601193766801E-2</v>
      </c>
      <c r="L191" s="183">
        <v>3.0000008598028201E-3</v>
      </c>
      <c r="M191" s="183">
        <v>2.0000005732018801E-3</v>
      </c>
      <c r="N191" s="183">
        <v>3.8220010953887898E-2</v>
      </c>
      <c r="O191" s="182">
        <v>3.8220010953887898E-2</v>
      </c>
      <c r="P191" s="181">
        <v>0.18154148626989899</v>
      </c>
    </row>
    <row r="192" spans="1:16" ht="15.75" x14ac:dyDescent="0.25">
      <c r="A192" s="189">
        <v>2019</v>
      </c>
      <c r="B192" s="188">
        <v>1986</v>
      </c>
      <c r="C192" s="187" t="s">
        <v>4241</v>
      </c>
      <c r="D192" s="186">
        <v>6.3633903381955362E-2</v>
      </c>
      <c r="E192" s="185">
        <v>0.14162167131053291</v>
      </c>
      <c r="F192" s="184">
        <v>0.225877127831389</v>
      </c>
      <c r="G192" s="182">
        <v>1.8278094385425001</v>
      </c>
      <c r="H192" s="183">
        <v>5.1126204269959503</v>
      </c>
      <c r="I192" s="183">
        <v>3.8807600499214399</v>
      </c>
      <c r="J192" s="183">
        <v>0.17025147804971799</v>
      </c>
      <c r="K192" s="183">
        <v>1.55552339000806E-2</v>
      </c>
      <c r="L192" s="183">
        <v>3.0000008598028201E-3</v>
      </c>
      <c r="M192" s="183">
        <v>2.0000005732018801E-3</v>
      </c>
      <c r="N192" s="183">
        <v>3.8220010953887898E-2</v>
      </c>
      <c r="O192" s="182">
        <v>3.8220010953887898E-2</v>
      </c>
      <c r="P192" s="181">
        <v>0.177949494407381</v>
      </c>
    </row>
    <row r="193" spans="1:16" ht="15.75" x14ac:dyDescent="0.25">
      <c r="A193" s="189">
        <v>2019</v>
      </c>
      <c r="B193" s="188">
        <v>1987</v>
      </c>
      <c r="C193" s="187" t="s">
        <v>4240</v>
      </c>
      <c r="D193" s="186">
        <v>6.3364858174688177E-2</v>
      </c>
      <c r="E193" s="185">
        <v>0.13964204121817803</v>
      </c>
      <c r="F193" s="184">
        <v>0.28172313773976199</v>
      </c>
      <c r="G193" s="182">
        <v>1.7751245905353401</v>
      </c>
      <c r="H193" s="183">
        <v>5.2251750782586601</v>
      </c>
      <c r="I193" s="183">
        <v>3.9703257502031701</v>
      </c>
      <c r="J193" s="183">
        <v>0.19186403097386001</v>
      </c>
      <c r="K193" s="183">
        <v>1.5197346614359401E-2</v>
      </c>
      <c r="L193" s="183">
        <v>3.0000008598028201E-3</v>
      </c>
      <c r="M193" s="183">
        <v>2.0000005732018801E-3</v>
      </c>
      <c r="N193" s="183">
        <v>3.8220010953887898E-2</v>
      </c>
      <c r="O193" s="182">
        <v>3.8220010953887898E-2</v>
      </c>
      <c r="P193" s="181">
        <v>0.20053927107047001</v>
      </c>
    </row>
    <row r="194" spans="1:16" ht="15.75" x14ac:dyDescent="0.25">
      <c r="A194" s="189">
        <v>2019</v>
      </c>
      <c r="B194" s="188">
        <v>1988</v>
      </c>
      <c r="C194" s="187" t="s">
        <v>4239</v>
      </c>
      <c r="D194" s="186">
        <v>6.275054953491116E-2</v>
      </c>
      <c r="E194" s="185">
        <v>0.1329841771621027</v>
      </c>
      <c r="F194" s="184">
        <v>0.27671476818476898</v>
      </c>
      <c r="G194" s="182">
        <v>0.43665140984198603</v>
      </c>
      <c r="H194" s="183">
        <v>5.2699260823330301</v>
      </c>
      <c r="I194" s="183">
        <v>1.6804922926250401</v>
      </c>
      <c r="J194" s="183">
        <v>0.188453143323178</v>
      </c>
      <c r="K194" s="183">
        <v>1.4067675857778199E-2</v>
      </c>
      <c r="L194" s="183">
        <v>3.0000008598028201E-3</v>
      </c>
      <c r="M194" s="183">
        <v>2.0000005732018801E-3</v>
      </c>
      <c r="N194" s="183">
        <v>3.8220010953887898E-2</v>
      </c>
      <c r="O194" s="182">
        <v>3.8220010953887898E-2</v>
      </c>
      <c r="P194" s="181">
        <v>0.19697415821581399</v>
      </c>
    </row>
    <row r="195" spans="1:16" ht="15.75" x14ac:dyDescent="0.25">
      <c r="A195" s="189">
        <v>2019</v>
      </c>
      <c r="B195" s="188">
        <v>1989</v>
      </c>
      <c r="C195" s="187" t="s">
        <v>4238</v>
      </c>
      <c r="D195" s="186">
        <v>6.2528234614044179E-2</v>
      </c>
      <c r="E195" s="185">
        <v>0.13236614318700327</v>
      </c>
      <c r="F195" s="184">
        <v>0.27521428748367399</v>
      </c>
      <c r="G195" s="182">
        <v>0.429708036883377</v>
      </c>
      <c r="H195" s="183">
        <v>5.2917602818827598</v>
      </c>
      <c r="I195" s="183">
        <v>1.6708835029561799</v>
      </c>
      <c r="J195" s="183">
        <v>0.18743125964681401</v>
      </c>
      <c r="K195" s="183">
        <v>1.39138478953725E-2</v>
      </c>
      <c r="L195" s="183">
        <v>3.0000008598028201E-3</v>
      </c>
      <c r="M195" s="183">
        <v>2.0000005732018801E-3</v>
      </c>
      <c r="N195" s="183">
        <v>3.8220010953887898E-2</v>
      </c>
      <c r="O195" s="182">
        <v>3.8220010953887898E-2</v>
      </c>
      <c r="P195" s="181">
        <v>0.19590606949414599</v>
      </c>
    </row>
    <row r="196" spans="1:16" ht="15.75" x14ac:dyDescent="0.25">
      <c r="A196" s="189">
        <v>2019</v>
      </c>
      <c r="B196" s="188">
        <v>1990</v>
      </c>
      <c r="C196" s="187" t="s">
        <v>4237</v>
      </c>
      <c r="D196" s="186">
        <v>6.2541347764226984E-2</v>
      </c>
      <c r="E196" s="185">
        <v>0.13329872138651688</v>
      </c>
      <c r="F196" s="184">
        <v>0.27566397421877498</v>
      </c>
      <c r="G196" s="182">
        <v>0.43580270947213401</v>
      </c>
      <c r="H196" s="183">
        <v>5.29450146781278</v>
      </c>
      <c r="I196" s="183">
        <v>1.67891753609772</v>
      </c>
      <c r="J196" s="183">
        <v>0.187737513191923</v>
      </c>
      <c r="K196" s="183">
        <v>1.4192718259252101E-2</v>
      </c>
      <c r="L196" s="183">
        <v>3.0000008598028201E-3</v>
      </c>
      <c r="M196" s="183">
        <v>2.0000005732018801E-3</v>
      </c>
      <c r="N196" s="183">
        <v>3.8220010953887898E-2</v>
      </c>
      <c r="O196" s="182">
        <v>3.8220010953887898E-2</v>
      </c>
      <c r="P196" s="181">
        <v>0.19622617046558499</v>
      </c>
    </row>
    <row r="197" spans="1:16" ht="15.75" x14ac:dyDescent="0.25">
      <c r="A197" s="189">
        <v>2019</v>
      </c>
      <c r="B197" s="188">
        <v>1991</v>
      </c>
      <c r="C197" s="187" t="s">
        <v>4236</v>
      </c>
      <c r="D197" s="186">
        <v>6.3476565050952033E-2</v>
      </c>
      <c r="E197" s="185">
        <v>0.13276143126884957</v>
      </c>
      <c r="F197" s="184">
        <v>0.36387537284796101</v>
      </c>
      <c r="G197" s="182">
        <v>0.48053873425854499</v>
      </c>
      <c r="H197" s="183">
        <v>9.2357904445480301</v>
      </c>
      <c r="I197" s="183">
        <v>2.9219992615939501</v>
      </c>
      <c r="J197" s="183">
        <v>5.1569614550184502E-2</v>
      </c>
      <c r="K197" s="183">
        <v>7.7093785426461002E-3</v>
      </c>
      <c r="L197" s="183">
        <v>3.0000008598028201E-3</v>
      </c>
      <c r="M197" s="183">
        <v>2.0000005732018801E-3</v>
      </c>
      <c r="N197" s="183">
        <v>3.8220010953887898E-2</v>
      </c>
      <c r="O197" s="182">
        <v>3.8220010953887898E-2</v>
      </c>
      <c r="P197" s="181">
        <v>5.3901363683368397E-2</v>
      </c>
    </row>
    <row r="198" spans="1:16" ht="15.75" x14ac:dyDescent="0.25">
      <c r="A198" s="189">
        <v>2019</v>
      </c>
      <c r="B198" s="188">
        <v>1992</v>
      </c>
      <c r="C198" s="187" t="s">
        <v>4235</v>
      </c>
      <c r="D198" s="186">
        <v>6.3700066790209675E-2</v>
      </c>
      <c r="E198" s="185">
        <v>0.13362021849521119</v>
      </c>
      <c r="F198" s="184">
        <v>0.366588789812542</v>
      </c>
      <c r="G198" s="182">
        <v>0.48826515452771801</v>
      </c>
      <c r="H198" s="183">
        <v>9.2037314729450195</v>
      </c>
      <c r="I198" s="183">
        <v>2.9456981199952499</v>
      </c>
      <c r="J198" s="183">
        <v>5.19541689262671E-2</v>
      </c>
      <c r="K198" s="183">
        <v>7.8665514609954305E-3</v>
      </c>
      <c r="L198" s="183">
        <v>3.0000008598028201E-3</v>
      </c>
      <c r="M198" s="183">
        <v>2.0000005732018801E-3</v>
      </c>
      <c r="N198" s="183">
        <v>3.8220010953887898E-2</v>
      </c>
      <c r="O198" s="182">
        <v>3.8220010953887898E-2</v>
      </c>
      <c r="P198" s="181">
        <v>5.4303305901902701E-2</v>
      </c>
    </row>
    <row r="199" spans="1:16" ht="15.75" x14ac:dyDescent="0.25">
      <c r="A199" s="189">
        <v>2019</v>
      </c>
      <c r="B199" s="188">
        <v>1993</v>
      </c>
      <c r="C199" s="187" t="s">
        <v>4234</v>
      </c>
      <c r="D199" s="186">
        <v>6.3765379279309128E-2</v>
      </c>
      <c r="E199" s="185">
        <v>0.13293980165362504</v>
      </c>
      <c r="F199" s="184">
        <v>0.36761489344416598</v>
      </c>
      <c r="G199" s="182">
        <v>0.48037651121298602</v>
      </c>
      <c r="H199" s="183">
        <v>9.19657687695444</v>
      </c>
      <c r="I199" s="183">
        <v>2.9275556083367098</v>
      </c>
      <c r="J199" s="183">
        <v>5.2099591707581598E-2</v>
      </c>
      <c r="K199" s="183">
        <v>7.7687449647595302E-3</v>
      </c>
      <c r="L199" s="183">
        <v>3.0000008598028201E-3</v>
      </c>
      <c r="M199" s="183">
        <v>2.0000005732018801E-3</v>
      </c>
      <c r="N199" s="183">
        <v>3.8220010953887898E-2</v>
      </c>
      <c r="O199" s="182">
        <v>3.8220010953887898E-2</v>
      </c>
      <c r="P199" s="181">
        <v>5.4455304056084203E-2</v>
      </c>
    </row>
    <row r="200" spans="1:16" ht="15.75" x14ac:dyDescent="0.25">
      <c r="A200" s="189">
        <v>2019</v>
      </c>
      <c r="B200" s="188">
        <v>1994</v>
      </c>
      <c r="C200" s="187" t="s">
        <v>4233</v>
      </c>
      <c r="D200" s="186">
        <v>6.3366226981485516E-2</v>
      </c>
      <c r="E200" s="185">
        <v>0.13195625494345736</v>
      </c>
      <c r="F200" s="184">
        <v>0.36140604996418502</v>
      </c>
      <c r="G200" s="182">
        <v>0.47008324318807099</v>
      </c>
      <c r="H200" s="183">
        <v>9.2586420122914799</v>
      </c>
      <c r="I200" s="183">
        <v>2.9055867458204698</v>
      </c>
      <c r="J200" s="183">
        <v>5.17491430921901E-2</v>
      </c>
      <c r="K200" s="183">
        <v>7.6250314944814402E-3</v>
      </c>
      <c r="L200" s="183">
        <v>3.0000008598028201E-3</v>
      </c>
      <c r="M200" s="183">
        <v>2.0000005732018801E-3</v>
      </c>
      <c r="N200" s="183">
        <v>3.8220010953887898E-2</v>
      </c>
      <c r="O200" s="182">
        <v>3.8220010953887898E-2</v>
      </c>
      <c r="P200" s="181">
        <v>5.4089009709397499E-2</v>
      </c>
    </row>
    <row r="201" spans="1:16" ht="15.75" x14ac:dyDescent="0.25">
      <c r="A201" s="189">
        <v>2019</v>
      </c>
      <c r="B201" s="188">
        <v>1995</v>
      </c>
      <c r="C201" s="187" t="s">
        <v>4232</v>
      </c>
      <c r="D201" s="186">
        <v>6.3711008508387998E-2</v>
      </c>
      <c r="E201" s="185">
        <v>0.13135039736256229</v>
      </c>
      <c r="F201" s="184">
        <v>0.36562862882898101</v>
      </c>
      <c r="G201" s="182">
        <v>0.251294176003792</v>
      </c>
      <c r="H201" s="183">
        <v>9.2370183244135209</v>
      </c>
      <c r="I201" s="183">
        <v>1.6589732370749799</v>
      </c>
      <c r="J201" s="183">
        <v>5.2353767275747698E-2</v>
      </c>
      <c r="K201" s="183">
        <v>4.9863230260603899E-3</v>
      </c>
      <c r="L201" s="183">
        <v>3.0000008598028201E-3</v>
      </c>
      <c r="M201" s="183">
        <v>2.0000005732018801E-3</v>
      </c>
      <c r="N201" s="183">
        <v>3.8220010953887898E-2</v>
      </c>
      <c r="O201" s="182">
        <v>3.8220010953887898E-2</v>
      </c>
      <c r="P201" s="181">
        <v>5.4720972315555498E-2</v>
      </c>
    </row>
    <row r="202" spans="1:16" ht="15.75" x14ac:dyDescent="0.25">
      <c r="A202" s="189">
        <v>2019</v>
      </c>
      <c r="B202" s="188">
        <v>1996</v>
      </c>
      <c r="C202" s="187" t="s">
        <v>4231</v>
      </c>
      <c r="D202" s="186">
        <v>6.3731807275317603E-2</v>
      </c>
      <c r="E202" s="185">
        <v>0.12991462458777148</v>
      </c>
      <c r="F202" s="184">
        <v>0.365216277010038</v>
      </c>
      <c r="G202" s="182">
        <v>2.27438750730116E-2</v>
      </c>
      <c r="H202" s="183">
        <v>9.2291244623100308</v>
      </c>
      <c r="I202" s="183">
        <v>0.39430769823470102</v>
      </c>
      <c r="J202" s="183">
        <v>5.2321771544679298E-2</v>
      </c>
      <c r="K202" s="183">
        <v>2.21525648971517E-3</v>
      </c>
      <c r="L202" s="183">
        <v>3.0000008598028201E-3</v>
      </c>
      <c r="M202" s="183">
        <v>2.0000005732018801E-3</v>
      </c>
      <c r="N202" s="183">
        <v>3.8220010953887898E-2</v>
      </c>
      <c r="O202" s="182">
        <v>3.8220010953887898E-2</v>
      </c>
      <c r="P202" s="181">
        <v>5.4687529879507202E-2</v>
      </c>
    </row>
    <row r="203" spans="1:16" ht="15.75" x14ac:dyDescent="0.25">
      <c r="A203" s="189">
        <v>2019</v>
      </c>
      <c r="B203" s="188">
        <v>1997</v>
      </c>
      <c r="C203" s="187" t="s">
        <v>4230</v>
      </c>
      <c r="D203" s="186">
        <v>6.3987662885323579E-2</v>
      </c>
      <c r="E203" s="185">
        <v>0.12853313378701703</v>
      </c>
      <c r="F203" s="184">
        <v>0.366569942468363</v>
      </c>
      <c r="G203" s="182">
        <v>2.2131812638907799E-2</v>
      </c>
      <c r="H203" s="183">
        <v>9.1838473979539401</v>
      </c>
      <c r="I203" s="183">
        <v>0.38932799813642599</v>
      </c>
      <c r="J203" s="183">
        <v>5.2576317070579998E-2</v>
      </c>
      <c r="K203" s="183">
        <v>2.1562019821189499E-3</v>
      </c>
      <c r="L203" s="183">
        <v>3.0000008598028201E-3</v>
      </c>
      <c r="M203" s="183">
        <v>2.0000005732018801E-3</v>
      </c>
      <c r="N203" s="183">
        <v>3.8220010953887898E-2</v>
      </c>
      <c r="O203" s="182">
        <v>3.8220010953887898E-2</v>
      </c>
      <c r="P203" s="181">
        <v>5.4953584824560003E-2</v>
      </c>
    </row>
    <row r="204" spans="1:16" ht="15.75" x14ac:dyDescent="0.25">
      <c r="A204" s="189">
        <v>2019</v>
      </c>
      <c r="B204" s="188">
        <v>1998</v>
      </c>
      <c r="C204" s="187" t="s">
        <v>4229</v>
      </c>
      <c r="D204" s="186">
        <v>6.3794485423939867E-2</v>
      </c>
      <c r="E204" s="185">
        <v>0.12908110974231754</v>
      </c>
      <c r="F204" s="184">
        <v>0.36280488713032</v>
      </c>
      <c r="G204" s="182">
        <v>2.2373572151618702E-2</v>
      </c>
      <c r="H204" s="183">
        <v>9.2162851335601204</v>
      </c>
      <c r="I204" s="183">
        <v>0.38922669457056103</v>
      </c>
      <c r="J204" s="183">
        <v>5.2130246702788E-2</v>
      </c>
      <c r="K204" s="183">
        <v>2.1830024419175801E-3</v>
      </c>
      <c r="L204" s="183">
        <v>3.0000008598028201E-3</v>
      </c>
      <c r="M204" s="183">
        <v>2.0000005732018801E-3</v>
      </c>
      <c r="N204" s="183">
        <v>3.8220010953887898E-2</v>
      </c>
      <c r="O204" s="182">
        <v>3.8220010953887898E-2</v>
      </c>
      <c r="P204" s="181">
        <v>5.4487345134144299E-2</v>
      </c>
    </row>
    <row r="205" spans="1:16" ht="15.75" x14ac:dyDescent="0.25">
      <c r="A205" s="189">
        <v>2019</v>
      </c>
      <c r="B205" s="188">
        <v>1999</v>
      </c>
      <c r="C205" s="187" t="s">
        <v>4228</v>
      </c>
      <c r="D205" s="186">
        <v>6.3717134582576676E-2</v>
      </c>
      <c r="E205" s="185">
        <v>0.12898570021042668</v>
      </c>
      <c r="F205" s="184">
        <v>0.35894593633905703</v>
      </c>
      <c r="G205" s="182">
        <v>2.2198571439052898E-2</v>
      </c>
      <c r="H205" s="183">
        <v>9.2131489039879195</v>
      </c>
      <c r="I205" s="183">
        <v>0.38644375908680101</v>
      </c>
      <c r="J205" s="183">
        <v>5.1703599050654102E-2</v>
      </c>
      <c r="K205" s="183">
        <v>2.1785381682449499E-3</v>
      </c>
      <c r="L205" s="183">
        <v>3.0000008598028201E-3</v>
      </c>
      <c r="M205" s="183">
        <v>2.0000005732018801E-3</v>
      </c>
      <c r="N205" s="183">
        <v>3.8220010953887898E-2</v>
      </c>
      <c r="O205" s="182">
        <v>3.8220010953887898E-2</v>
      </c>
      <c r="P205" s="181">
        <v>5.4041406368401899E-2</v>
      </c>
    </row>
    <row r="206" spans="1:16" ht="15.75" x14ac:dyDescent="0.25">
      <c r="A206" s="189">
        <v>2019</v>
      </c>
      <c r="B206" s="188">
        <v>2000</v>
      </c>
      <c r="C206" s="187" t="s">
        <v>4227</v>
      </c>
      <c r="D206" s="186">
        <v>6.3467902102882154E-2</v>
      </c>
      <c r="E206" s="185">
        <v>0.1294423343443396</v>
      </c>
      <c r="F206" s="184">
        <v>0.35261241312370301</v>
      </c>
      <c r="G206" s="182">
        <v>2.2286729154041E-2</v>
      </c>
      <c r="H206" s="183">
        <v>9.2351660692848103</v>
      </c>
      <c r="I206" s="183">
        <v>0.38403264806368997</v>
      </c>
      <c r="J206" s="183">
        <v>5.0952946382686597E-2</v>
      </c>
      <c r="K206" s="183">
        <v>2.2012410306207798E-3</v>
      </c>
      <c r="L206" s="183">
        <v>3.0000008598028201E-3</v>
      </c>
      <c r="M206" s="183">
        <v>2.0000005732018801E-3</v>
      </c>
      <c r="N206" s="183">
        <v>3.8220010953887898E-2</v>
      </c>
      <c r="O206" s="182">
        <v>3.8220010953887898E-2</v>
      </c>
      <c r="P206" s="181">
        <v>5.3256812517760703E-2</v>
      </c>
    </row>
    <row r="207" spans="1:16" ht="15.75" x14ac:dyDescent="0.25">
      <c r="A207" s="189">
        <v>2019</v>
      </c>
      <c r="B207" s="188">
        <v>2001</v>
      </c>
      <c r="C207" s="187" t="s">
        <v>4226</v>
      </c>
      <c r="D207" s="186">
        <v>6.3697453743772683E-2</v>
      </c>
      <c r="E207" s="185">
        <v>0.12961892237715378</v>
      </c>
      <c r="F207" s="184">
        <v>0.35028287633470501</v>
      </c>
      <c r="G207" s="182">
        <v>2.2229144406528699E-2</v>
      </c>
      <c r="H207" s="183">
        <v>9.1880818034434792</v>
      </c>
      <c r="I207" s="183">
        <v>0.37944355033795202</v>
      </c>
      <c r="J207" s="183">
        <v>5.0815101130172402E-2</v>
      </c>
      <c r="K207" s="183">
        <v>2.2134926334398202E-3</v>
      </c>
      <c r="L207" s="183">
        <v>3.0000008598028201E-3</v>
      </c>
      <c r="M207" s="183">
        <v>2.0000005732018801E-3</v>
      </c>
      <c r="N207" s="183">
        <v>3.8220010953887898E-2</v>
      </c>
      <c r="O207" s="182">
        <v>3.8220010953887898E-2</v>
      </c>
      <c r="P207" s="181">
        <v>5.3112734514607102E-2</v>
      </c>
    </row>
    <row r="208" spans="1:16" ht="15.75" x14ac:dyDescent="0.25">
      <c r="A208" s="189">
        <v>2019</v>
      </c>
      <c r="B208" s="188">
        <v>2002</v>
      </c>
      <c r="C208" s="187" t="s">
        <v>4225</v>
      </c>
      <c r="D208" s="186">
        <v>6.3544647193857592E-2</v>
      </c>
      <c r="E208" s="185">
        <v>0.12947776349268339</v>
      </c>
      <c r="F208" s="184">
        <v>0.27064076492436201</v>
      </c>
      <c r="G208" s="182">
        <v>2.1963550595376299E-2</v>
      </c>
      <c r="H208" s="183">
        <v>7.0891625638687996</v>
      </c>
      <c r="I208" s="183">
        <v>0.29485233509743403</v>
      </c>
      <c r="J208" s="183">
        <v>5.1351147713059098E-2</v>
      </c>
      <c r="K208" s="183">
        <v>2.2103904897124902E-3</v>
      </c>
      <c r="L208" s="183">
        <v>3.0000008598028201E-3</v>
      </c>
      <c r="M208" s="183">
        <v>2.0000005732018801E-3</v>
      </c>
      <c r="N208" s="183">
        <v>3.8220010953887898E-2</v>
      </c>
      <c r="O208" s="182">
        <v>3.8220010953887898E-2</v>
      </c>
      <c r="P208" s="181">
        <v>5.3673018745300498E-2</v>
      </c>
    </row>
    <row r="209" spans="1:16" ht="15.75" x14ac:dyDescent="0.25">
      <c r="A209" s="189">
        <v>2019</v>
      </c>
      <c r="B209" s="188">
        <v>2003</v>
      </c>
      <c r="C209" s="187" t="s">
        <v>4224</v>
      </c>
      <c r="D209" s="186">
        <v>6.3236835582426862E-2</v>
      </c>
      <c r="E209" s="185">
        <v>0.12887905890395171</v>
      </c>
      <c r="F209" s="184">
        <v>0.26471585559046701</v>
      </c>
      <c r="G209" s="182">
        <v>2.1440985018494601E-2</v>
      </c>
      <c r="H209" s="183">
        <v>7.1089463700764801</v>
      </c>
      <c r="I209" s="183">
        <v>0.28527838596909</v>
      </c>
      <c r="J209" s="183">
        <v>5.0501724004562598E-2</v>
      </c>
      <c r="K209" s="183">
        <v>2.1861346642473101E-3</v>
      </c>
      <c r="L209" s="183">
        <v>3.0000008598028201E-3</v>
      </c>
      <c r="M209" s="183">
        <v>2.0000005732018801E-3</v>
      </c>
      <c r="N209" s="183">
        <v>3.8220010953887898E-2</v>
      </c>
      <c r="O209" s="182">
        <v>3.8220010953887898E-2</v>
      </c>
      <c r="P209" s="181">
        <v>5.2785187865967698E-2</v>
      </c>
    </row>
    <row r="210" spans="1:16" ht="15.75" x14ac:dyDescent="0.25">
      <c r="A210" s="189">
        <v>2019</v>
      </c>
      <c r="B210" s="188">
        <v>2004</v>
      </c>
      <c r="C210" s="187" t="s">
        <v>4223</v>
      </c>
      <c r="D210" s="186">
        <v>6.3008644226357727E-2</v>
      </c>
      <c r="E210" s="185">
        <v>0.12780392024260837</v>
      </c>
      <c r="F210" s="184">
        <v>0.21506941824593401</v>
      </c>
      <c r="G210" s="182">
        <v>1.4206407143275399E-2</v>
      </c>
      <c r="H210" s="183">
        <v>5.9392943261720799</v>
      </c>
      <c r="I210" s="183">
        <v>0.23331422133505</v>
      </c>
      <c r="J210" s="183">
        <v>4.9734035447994901E-2</v>
      </c>
      <c r="K210" s="183">
        <v>1.4218834248374499E-4</v>
      </c>
      <c r="L210" s="183">
        <v>3.0000008598028201E-3</v>
      </c>
      <c r="M210" s="183">
        <v>2.0000005732018801E-3</v>
      </c>
      <c r="N210" s="183">
        <v>3.8220010953887898E-2</v>
      </c>
      <c r="O210" s="182">
        <v>3.8220010953887898E-2</v>
      </c>
      <c r="P210" s="181">
        <v>5.1982787839439402E-2</v>
      </c>
    </row>
    <row r="211" spans="1:16" ht="15.75" x14ac:dyDescent="0.25">
      <c r="A211" s="189">
        <v>2019</v>
      </c>
      <c r="B211" s="188">
        <v>2005</v>
      </c>
      <c r="C211" s="187" t="s">
        <v>4222</v>
      </c>
      <c r="D211" s="186">
        <v>6.305606408318834E-2</v>
      </c>
      <c r="E211" s="185">
        <v>0.12821070417079161</v>
      </c>
      <c r="F211" s="184">
        <v>0.21152377540107201</v>
      </c>
      <c r="G211" s="182">
        <v>1.4083047114208699E-2</v>
      </c>
      <c r="H211" s="183">
        <v>5.9205418454621102</v>
      </c>
      <c r="I211" s="183">
        <v>0.22493036384915499</v>
      </c>
      <c r="J211" s="183">
        <v>4.9265022453934097E-2</v>
      </c>
      <c r="K211" s="183">
        <v>1.4368585992370999E-4</v>
      </c>
      <c r="L211" s="183">
        <v>3.0000008598028201E-3</v>
      </c>
      <c r="M211" s="183">
        <v>2.0000005732018801E-3</v>
      </c>
      <c r="N211" s="183">
        <v>3.8220010953887898E-2</v>
      </c>
      <c r="O211" s="182">
        <v>3.8220010953887898E-2</v>
      </c>
      <c r="P211" s="181">
        <v>5.1492568159001599E-2</v>
      </c>
    </row>
    <row r="212" spans="1:16" ht="15.75" x14ac:dyDescent="0.25">
      <c r="A212" s="189">
        <v>2019</v>
      </c>
      <c r="B212" s="188">
        <v>2006</v>
      </c>
      <c r="C212" s="187" t="s">
        <v>4221</v>
      </c>
      <c r="D212" s="186">
        <v>6.2878875012314803E-2</v>
      </c>
      <c r="E212" s="185">
        <v>0.12851852292203883</v>
      </c>
      <c r="F212" s="184">
        <v>0.206248375616227</v>
      </c>
      <c r="G212" s="182">
        <v>1.4014626477435E-2</v>
      </c>
      <c r="H212" s="183">
        <v>5.9199522742157598</v>
      </c>
      <c r="I212" s="183">
        <v>0.21601982724185001</v>
      </c>
      <c r="J212" s="183">
        <v>4.8428096447450698E-2</v>
      </c>
      <c r="K212" s="183">
        <v>1.4478291974725E-4</v>
      </c>
      <c r="L212" s="183">
        <v>3.0000008598028201E-3</v>
      </c>
      <c r="M212" s="183">
        <v>2.0000005732018801E-3</v>
      </c>
      <c r="N212" s="183">
        <v>3.8220010953887898E-2</v>
      </c>
      <c r="O212" s="182">
        <v>3.8220010953887898E-2</v>
      </c>
      <c r="P212" s="181">
        <v>5.0617800072309198E-2</v>
      </c>
    </row>
    <row r="213" spans="1:16" ht="15.75" x14ac:dyDescent="0.25">
      <c r="A213" s="189">
        <v>2019</v>
      </c>
      <c r="B213" s="188">
        <v>2007</v>
      </c>
      <c r="C213" s="187" t="s">
        <v>4220</v>
      </c>
      <c r="D213" s="186">
        <v>6.3051534272018137E-2</v>
      </c>
      <c r="E213" s="185">
        <v>0.12891207471944402</v>
      </c>
      <c r="F213" s="184">
        <v>0.15055584580223499</v>
      </c>
      <c r="G213" s="182">
        <v>1.3979442171696501E-2</v>
      </c>
      <c r="H213" s="183">
        <v>3.0693584861666401</v>
      </c>
      <c r="I213" s="183">
        <v>0.213322632023245</v>
      </c>
      <c r="J213" s="183">
        <v>3.3319884022493897E-2</v>
      </c>
      <c r="K213" s="183">
        <v>1.4632641809315901E-4</v>
      </c>
      <c r="L213" s="183">
        <v>3.0000008598028201E-3</v>
      </c>
      <c r="M213" s="183">
        <v>2.0000005732018801E-3</v>
      </c>
      <c r="N213" s="183">
        <v>3.8220010953887898E-2</v>
      </c>
      <c r="O213" s="182">
        <v>3.8220010953887898E-2</v>
      </c>
      <c r="P213" s="181">
        <v>3.4826461323195501E-2</v>
      </c>
    </row>
    <row r="214" spans="1:16" ht="15.75" x14ac:dyDescent="0.25">
      <c r="A214" s="189">
        <v>2019</v>
      </c>
      <c r="B214" s="188">
        <v>2008</v>
      </c>
      <c r="C214" s="187" t="s">
        <v>4219</v>
      </c>
      <c r="D214" s="186">
        <v>6.329472783449018E-2</v>
      </c>
      <c r="E214" s="185">
        <v>0.12938141096921593</v>
      </c>
      <c r="F214" s="184">
        <v>0.149282221783055</v>
      </c>
      <c r="G214" s="182">
        <v>1.1452282937753799E-2</v>
      </c>
      <c r="H214" s="183">
        <v>3.0456595804505202</v>
      </c>
      <c r="I214" s="183">
        <v>0.152248838678469</v>
      </c>
      <c r="J214" s="183">
        <v>3.2817701034958097E-2</v>
      </c>
      <c r="K214" s="183">
        <v>1.6878992853870599E-4</v>
      </c>
      <c r="L214" s="183">
        <v>3.0000008598028201E-3</v>
      </c>
      <c r="M214" s="183">
        <v>2.0000005732018801E-3</v>
      </c>
      <c r="N214" s="183">
        <v>3.8220010953887898E-2</v>
      </c>
      <c r="O214" s="182">
        <v>3.8220010953887898E-2</v>
      </c>
      <c r="P214" s="181">
        <v>3.4301571849367399E-2</v>
      </c>
    </row>
    <row r="215" spans="1:16" ht="15.75" x14ac:dyDescent="0.25">
      <c r="A215" s="189">
        <v>2019</v>
      </c>
      <c r="B215" s="188">
        <v>2009</v>
      </c>
      <c r="C215" s="187" t="s">
        <v>4218</v>
      </c>
      <c r="D215" s="186">
        <v>6.3293877611524593E-2</v>
      </c>
      <c r="E215" s="185">
        <v>0.12814044773667657</v>
      </c>
      <c r="F215" s="184">
        <v>0.14594199567951799</v>
      </c>
      <c r="G215" s="182">
        <v>8.7778414238526802E-3</v>
      </c>
      <c r="H215" s="183">
        <v>3.03344638823835</v>
      </c>
      <c r="I215" s="183">
        <v>9.92902383356431E-2</v>
      </c>
      <c r="J215" s="183">
        <v>3.2023560633136702E-2</v>
      </c>
      <c r="K215" s="183">
        <v>1.8499985853590901E-4</v>
      </c>
      <c r="L215" s="183">
        <v>3.0000008598028201E-3</v>
      </c>
      <c r="M215" s="183">
        <v>2.0000005732018801E-3</v>
      </c>
      <c r="N215" s="183">
        <v>3.8220010953887898E-2</v>
      </c>
      <c r="O215" s="182">
        <v>3.8220010953887898E-2</v>
      </c>
      <c r="P215" s="181">
        <v>3.3471523942521501E-2</v>
      </c>
    </row>
    <row r="216" spans="1:16" ht="15.75" x14ac:dyDescent="0.25">
      <c r="A216" s="189">
        <v>2019</v>
      </c>
      <c r="B216" s="188">
        <v>2010</v>
      </c>
      <c r="C216" s="187" t="s">
        <v>4217</v>
      </c>
      <c r="D216" s="186">
        <v>6.3310363585281429E-2</v>
      </c>
      <c r="E216" s="185">
        <v>0.127043441742973</v>
      </c>
      <c r="F216" s="184">
        <v>9.6892231757065295E-2</v>
      </c>
      <c r="G216" s="182">
        <v>8.5787534546785896E-3</v>
      </c>
      <c r="H216" s="183">
        <v>0.22641807575695599</v>
      </c>
      <c r="I216" s="183">
        <v>9.7942683345941806E-2</v>
      </c>
      <c r="J216" s="183">
        <v>1.6205496923127099E-2</v>
      </c>
      <c r="K216" s="183">
        <v>2.2034106977272599E-4</v>
      </c>
      <c r="L216" s="183">
        <v>3.0000008598028201E-3</v>
      </c>
      <c r="M216" s="183">
        <v>2.0000005732018801E-3</v>
      </c>
      <c r="N216" s="183">
        <v>3.8220010953887898E-2</v>
      </c>
      <c r="O216" s="182">
        <v>3.8220010953887898E-2</v>
      </c>
      <c r="P216" s="181">
        <v>1.6938237583163401E-2</v>
      </c>
    </row>
    <row r="217" spans="1:16" ht="15.75" x14ac:dyDescent="0.25">
      <c r="A217" s="189">
        <v>2019</v>
      </c>
      <c r="B217" s="188">
        <v>2011</v>
      </c>
      <c r="C217" s="187" t="s">
        <v>4216</v>
      </c>
      <c r="D217" s="186">
        <v>6.3252685077935467E-2</v>
      </c>
      <c r="E217" s="185">
        <v>0.12877301272483779</v>
      </c>
      <c r="F217" s="184">
        <v>9.4898418608680896E-2</v>
      </c>
      <c r="G217" s="182">
        <v>8.8712590936938698E-3</v>
      </c>
      <c r="H217" s="183">
        <v>0.21835167907047601</v>
      </c>
      <c r="I217" s="183">
        <v>9.7810042479446205E-2</v>
      </c>
      <c r="J217" s="183">
        <v>1.5211502589455301E-2</v>
      </c>
      <c r="K217" s="183">
        <v>3.1149334884357201E-4</v>
      </c>
      <c r="L217" s="183">
        <v>3.0000008598028201E-3</v>
      </c>
      <c r="M217" s="183">
        <v>2.0000005732018801E-3</v>
      </c>
      <c r="N217" s="183">
        <v>3.8220010953887898E-2</v>
      </c>
      <c r="O217" s="182">
        <v>3.8220010953887898E-2</v>
      </c>
      <c r="P217" s="181">
        <v>1.5899299236507399E-2</v>
      </c>
    </row>
    <row r="218" spans="1:16" ht="15.75" x14ac:dyDescent="0.25">
      <c r="A218" s="189">
        <v>2019</v>
      </c>
      <c r="B218" s="188">
        <v>2012</v>
      </c>
      <c r="C218" s="187" t="s">
        <v>4215</v>
      </c>
      <c r="D218" s="186">
        <v>6.3375824907610706E-2</v>
      </c>
      <c r="E218" s="185">
        <v>0.12915211663488685</v>
      </c>
      <c r="F218" s="184">
        <v>9.4379329214524299E-2</v>
      </c>
      <c r="G218" s="182">
        <v>8.8532846423183299E-3</v>
      </c>
      <c r="H218" s="183">
        <v>0.21191380573594601</v>
      </c>
      <c r="I218" s="183">
        <v>9.6026391203452105E-2</v>
      </c>
      <c r="J218" s="183">
        <v>1.42398069196982E-2</v>
      </c>
      <c r="K218" s="183">
        <v>4.5986972187986601E-4</v>
      </c>
      <c r="L218" s="183">
        <v>3.0000008598028201E-3</v>
      </c>
      <c r="M218" s="183">
        <v>2.0000005732018801E-3</v>
      </c>
      <c r="N218" s="183">
        <v>3.8220010953887898E-2</v>
      </c>
      <c r="O218" s="182">
        <v>3.8220010953887898E-2</v>
      </c>
      <c r="P218" s="181">
        <v>1.48836678003996E-2</v>
      </c>
    </row>
    <row r="219" spans="1:16" ht="15.75" x14ac:dyDescent="0.25">
      <c r="A219" s="189">
        <v>2019</v>
      </c>
      <c r="B219" s="188">
        <v>2013</v>
      </c>
      <c r="C219" s="187" t="s">
        <v>4214</v>
      </c>
      <c r="D219" s="186">
        <v>6.3232244883735703E-2</v>
      </c>
      <c r="E219" s="185">
        <v>0.12918836834119435</v>
      </c>
      <c r="F219" s="184">
        <v>9.1491915130889903E-2</v>
      </c>
      <c r="G219" s="182">
        <v>8.7534058823386003E-3</v>
      </c>
      <c r="H219" s="183">
        <v>0.202101126203454</v>
      </c>
      <c r="I219" s="183">
        <v>9.3575992617501005E-2</v>
      </c>
      <c r="J219" s="183">
        <v>1.31011138215543E-2</v>
      </c>
      <c r="K219" s="183">
        <v>6.8938205444436405E-4</v>
      </c>
      <c r="L219" s="183">
        <v>3.0000008598028201E-3</v>
      </c>
      <c r="M219" s="183">
        <v>2.0000005732018801E-3</v>
      </c>
      <c r="N219" s="183">
        <v>3.8220010953887898E-2</v>
      </c>
      <c r="O219" s="182">
        <v>3.8220010953887898E-2</v>
      </c>
      <c r="P219" s="181">
        <v>1.3693488053233499E-2</v>
      </c>
    </row>
    <row r="220" spans="1:16" ht="15.75" x14ac:dyDescent="0.25">
      <c r="A220" s="189">
        <v>2019</v>
      </c>
      <c r="B220" s="188">
        <v>2014</v>
      </c>
      <c r="C220" s="187" t="s">
        <v>4213</v>
      </c>
      <c r="D220" s="186">
        <v>6.169215479668743E-2</v>
      </c>
      <c r="E220" s="185">
        <v>0.12707155359452577</v>
      </c>
      <c r="F220" s="184">
        <v>8.8961469182971195E-2</v>
      </c>
      <c r="G220" s="182">
        <v>8.7112246861174407E-3</v>
      </c>
      <c r="H220" s="183">
        <v>0.19232780907609001</v>
      </c>
      <c r="I220" s="183">
        <v>9.2476907099629593E-2</v>
      </c>
      <c r="J220" s="183">
        <v>1.19147539601184E-2</v>
      </c>
      <c r="K220" s="183">
        <v>9.5663996149878002E-4</v>
      </c>
      <c r="L220" s="183">
        <v>3.0000008598028201E-3</v>
      </c>
      <c r="M220" s="183">
        <v>2.0000005732018801E-3</v>
      </c>
      <c r="N220" s="183">
        <v>3.8220010953887898E-2</v>
      </c>
      <c r="O220" s="182">
        <v>3.8220010953887898E-2</v>
      </c>
      <c r="P220" s="181">
        <v>1.2453486263257299E-2</v>
      </c>
    </row>
    <row r="221" spans="1:16" ht="15.75" x14ac:dyDescent="0.25">
      <c r="A221" s="189">
        <v>2019</v>
      </c>
      <c r="B221" s="188">
        <v>2015</v>
      </c>
      <c r="C221" s="187" t="s">
        <v>4212</v>
      </c>
      <c r="D221" s="186">
        <v>6.1163217471878341E-2</v>
      </c>
      <c r="E221" s="185">
        <v>0.12705894520062869</v>
      </c>
      <c r="F221" s="184">
        <v>8.6342794288109301E-2</v>
      </c>
      <c r="G221" s="182">
        <v>9.1081868821243899E-3</v>
      </c>
      <c r="H221" s="183">
        <v>0.18218214381145301</v>
      </c>
      <c r="I221" s="183">
        <v>9.5095754881980202E-2</v>
      </c>
      <c r="J221" s="183">
        <v>1.06728926174525E-2</v>
      </c>
      <c r="K221" s="183">
        <v>1.2241035258529799E-3</v>
      </c>
      <c r="L221" s="183">
        <v>3.0000008598028201E-3</v>
      </c>
      <c r="M221" s="183">
        <v>2.0000005732018801E-3</v>
      </c>
      <c r="N221" s="183">
        <v>3.8220010953887898E-2</v>
      </c>
      <c r="O221" s="182">
        <v>3.8220010953887898E-2</v>
      </c>
      <c r="P221" s="181">
        <v>1.11554734613542E-2</v>
      </c>
    </row>
    <row r="222" spans="1:16" ht="15.75" x14ac:dyDescent="0.25">
      <c r="A222" s="189">
        <v>2019</v>
      </c>
      <c r="B222" s="188">
        <v>2016</v>
      </c>
      <c r="C222" s="187" t="s">
        <v>4211</v>
      </c>
      <c r="D222" s="186">
        <v>5.9167516128245563E-2</v>
      </c>
      <c r="E222" s="185">
        <v>0.12311447517232244</v>
      </c>
      <c r="F222" s="184">
        <v>8.3527605671059393E-2</v>
      </c>
      <c r="G222" s="182">
        <v>8.9447669570416194E-3</v>
      </c>
      <c r="H222" s="183">
        <v>0.15032355699623201</v>
      </c>
      <c r="I222" s="183">
        <v>8.9736563758618798E-2</v>
      </c>
      <c r="J222" s="183">
        <v>9.3707011619417503E-3</v>
      </c>
      <c r="K222" s="183">
        <v>1.3765349820323001E-3</v>
      </c>
      <c r="L222" s="183">
        <v>3.0000008598028201E-3</v>
      </c>
      <c r="M222" s="183">
        <v>2.0000005732018801E-3</v>
      </c>
      <c r="N222" s="183">
        <v>3.8220010953887898E-2</v>
      </c>
      <c r="O222" s="182">
        <v>3.8220010953887898E-2</v>
      </c>
      <c r="P222" s="181">
        <v>9.7944026866142002E-3</v>
      </c>
    </row>
    <row r="223" spans="1:16" ht="15.75" x14ac:dyDescent="0.25">
      <c r="A223" s="189">
        <v>2019</v>
      </c>
      <c r="B223" s="188">
        <v>2017</v>
      </c>
      <c r="C223" s="187" t="s">
        <v>4210</v>
      </c>
      <c r="D223" s="186">
        <v>5.5636280414061802E-2</v>
      </c>
      <c r="E223" s="185">
        <v>0.11925586463447425</v>
      </c>
      <c r="F223" s="184">
        <v>6.7702280848563307E-2</v>
      </c>
      <c r="G223" s="182">
        <v>9.0425818864566902E-3</v>
      </c>
      <c r="H223" s="183">
        <v>0.10999959466089899</v>
      </c>
      <c r="I223" s="183">
        <v>8.7007456683294598E-2</v>
      </c>
      <c r="J223" s="183">
        <v>7.6262495208885396E-3</v>
      </c>
      <c r="K223" s="183">
        <v>1.4355943037876501E-3</v>
      </c>
      <c r="L223" s="183">
        <v>3.0000008598028201E-3</v>
      </c>
      <c r="M223" s="183">
        <v>2.0000005732018801E-3</v>
      </c>
      <c r="N223" s="183">
        <v>3.8220010953887898E-2</v>
      </c>
      <c r="O223" s="182">
        <v>3.8220010953887898E-2</v>
      </c>
      <c r="P223" s="181">
        <v>7.9710746832420704E-3</v>
      </c>
    </row>
    <row r="224" spans="1:16" ht="15.75" x14ac:dyDescent="0.25">
      <c r="A224" s="189">
        <v>2019</v>
      </c>
      <c r="B224" s="188">
        <v>2018</v>
      </c>
      <c r="C224" s="187" t="s">
        <v>4209</v>
      </c>
      <c r="D224" s="186">
        <v>5.193750147504303E-2</v>
      </c>
      <c r="E224" s="185">
        <v>0.1141144502916622</v>
      </c>
      <c r="F224" s="184">
        <v>6.5738995255629998E-2</v>
      </c>
      <c r="G224" s="182">
        <v>9.0554470674580993E-3</v>
      </c>
      <c r="H224" s="183">
        <v>8.3808620683053295E-2</v>
      </c>
      <c r="I224" s="183">
        <v>8.0296341509682304E-2</v>
      </c>
      <c r="J224" s="183">
        <v>6.2997327940879496E-3</v>
      </c>
      <c r="K224" s="183">
        <v>1.49577782571811E-3</v>
      </c>
      <c r="L224" s="183">
        <v>3.0000008598028201E-3</v>
      </c>
      <c r="M224" s="183">
        <v>2.0000005732018801E-3</v>
      </c>
      <c r="N224" s="183">
        <v>3.8220010953887898E-2</v>
      </c>
      <c r="O224" s="182">
        <v>3.8220010953887898E-2</v>
      </c>
      <c r="P224" s="181">
        <v>6.58457875638635E-3</v>
      </c>
    </row>
    <row r="225" spans="1:16" ht="15.75" x14ac:dyDescent="0.25">
      <c r="A225" s="189">
        <v>2019</v>
      </c>
      <c r="B225" s="188">
        <v>2019</v>
      </c>
      <c r="C225" s="187" t="s">
        <v>4208</v>
      </c>
      <c r="D225" s="186">
        <v>5.1895743721256327E-2</v>
      </c>
      <c r="E225" s="185">
        <v>0.1140018094104359</v>
      </c>
      <c r="F225" s="184">
        <v>6.3686222925002201E-2</v>
      </c>
      <c r="G225" s="182">
        <v>7.8869304248766099E-3</v>
      </c>
      <c r="H225" s="183">
        <v>6.6762462760230595E-2</v>
      </c>
      <c r="I225" s="183">
        <v>6.5318278084717796E-2</v>
      </c>
      <c r="J225" s="183">
        <v>4.9146366908901402E-3</v>
      </c>
      <c r="K225" s="183">
        <v>1.53609866582416E-3</v>
      </c>
      <c r="L225" s="183">
        <v>3.0000008598028201E-3</v>
      </c>
      <c r="M225" s="183">
        <v>2.0000005732018801E-3</v>
      </c>
      <c r="N225" s="183">
        <v>3.8220010953887898E-2</v>
      </c>
      <c r="O225" s="182">
        <v>3.8220010953887898E-2</v>
      </c>
      <c r="P225" s="181">
        <v>5.1368547536748696E-3</v>
      </c>
    </row>
    <row r="226" spans="1:16" ht="15.75" x14ac:dyDescent="0.25">
      <c r="A226" s="189">
        <v>2020</v>
      </c>
      <c r="B226" s="188">
        <v>1982</v>
      </c>
      <c r="C226" s="187" t="s">
        <v>4207</v>
      </c>
      <c r="D226" s="186">
        <v>6.4285574610295701E-2</v>
      </c>
      <c r="E226" s="185">
        <v>0.13982860181118226</v>
      </c>
      <c r="F226" s="184">
        <v>0.229184828958931</v>
      </c>
      <c r="G226" s="182">
        <v>2.4621856284800199</v>
      </c>
      <c r="H226" s="183">
        <v>5.0673731720238004</v>
      </c>
      <c r="I226" s="183">
        <v>4.0695936469711702</v>
      </c>
      <c r="J226" s="183">
        <v>0.172744607882373</v>
      </c>
      <c r="K226" s="183">
        <v>1.51493282339526E-2</v>
      </c>
      <c r="L226" s="183">
        <v>3.0000008598028201E-3</v>
      </c>
      <c r="M226" s="183">
        <v>2.0000005732018801E-3</v>
      </c>
      <c r="N226" s="183">
        <v>3.8220010953887898E-2</v>
      </c>
      <c r="O226" s="182">
        <v>3.8220010953887898E-2</v>
      </c>
      <c r="P226" s="181">
        <v>0.180555352507969</v>
      </c>
    </row>
    <row r="227" spans="1:16" ht="15.75" x14ac:dyDescent="0.25">
      <c r="A227" s="189">
        <v>2020</v>
      </c>
      <c r="B227" s="188">
        <v>1983</v>
      </c>
      <c r="C227" s="187" t="s">
        <v>4206</v>
      </c>
      <c r="D227" s="186">
        <v>6.1864270946930568E-2</v>
      </c>
      <c r="E227" s="185">
        <v>0.14475059942622187</v>
      </c>
      <c r="F227" s="184">
        <v>0.21266822076837599</v>
      </c>
      <c r="G227" s="182">
        <v>2.5877574828191099</v>
      </c>
      <c r="H227" s="183">
        <v>5.22014469376004</v>
      </c>
      <c r="I227" s="183">
        <v>4.0675744936186904</v>
      </c>
      <c r="J227" s="183">
        <v>0.16029546358960001</v>
      </c>
      <c r="K227" s="183">
        <v>1.6171872627596801E-2</v>
      </c>
      <c r="L227" s="183">
        <v>3.0000008598028201E-3</v>
      </c>
      <c r="M227" s="183">
        <v>2.0000005732018801E-3</v>
      </c>
      <c r="N227" s="183">
        <v>3.8220010953887898E-2</v>
      </c>
      <c r="O227" s="182">
        <v>3.8220010953887898E-2</v>
      </c>
      <c r="P227" s="181">
        <v>0.16754331315253601</v>
      </c>
    </row>
    <row r="228" spans="1:16" ht="15.75" x14ac:dyDescent="0.25">
      <c r="A228" s="189">
        <v>2020</v>
      </c>
      <c r="B228" s="188">
        <v>1984</v>
      </c>
      <c r="C228" s="187" t="s">
        <v>4205</v>
      </c>
      <c r="D228" s="186">
        <v>6.2389632821203168E-2</v>
      </c>
      <c r="E228" s="185">
        <v>0.14365738041345458</v>
      </c>
      <c r="F228" s="184">
        <v>0.21688549979362801</v>
      </c>
      <c r="G228" s="182">
        <v>1.89766765577094</v>
      </c>
      <c r="H228" s="183">
        <v>5.19957911934147</v>
      </c>
      <c r="I228" s="183">
        <v>4.06574017369178</v>
      </c>
      <c r="J228" s="183">
        <v>0.163474174042892</v>
      </c>
      <c r="K228" s="183">
        <v>1.5851095620949E-2</v>
      </c>
      <c r="L228" s="183">
        <v>3.0000008598028201E-3</v>
      </c>
      <c r="M228" s="183">
        <v>2.0000005732018801E-3</v>
      </c>
      <c r="N228" s="183">
        <v>3.8220010953887898E-2</v>
      </c>
      <c r="O228" s="182">
        <v>3.8220010953887898E-2</v>
      </c>
      <c r="P228" s="181">
        <v>0.170865750787207</v>
      </c>
    </row>
    <row r="229" spans="1:16" ht="15.75" x14ac:dyDescent="0.25">
      <c r="A229" s="189">
        <v>2020</v>
      </c>
      <c r="B229" s="188">
        <v>1985</v>
      </c>
      <c r="C229" s="187" t="s">
        <v>4204</v>
      </c>
      <c r="D229" s="186">
        <v>6.4451079228800875E-2</v>
      </c>
      <c r="E229" s="185">
        <v>0.14177398957800125</v>
      </c>
      <c r="F229" s="184">
        <v>0.230491258282054</v>
      </c>
      <c r="G229" s="182">
        <v>1.8365447683211</v>
      </c>
      <c r="H229" s="183">
        <v>5.0459618702653204</v>
      </c>
      <c r="I229" s="183">
        <v>4.1173294489896799</v>
      </c>
      <c r="J229" s="183">
        <v>0.17372930927894401</v>
      </c>
      <c r="K229" s="183">
        <v>1.55397306455754E-2</v>
      </c>
      <c r="L229" s="183">
        <v>3.0000008598028201E-3</v>
      </c>
      <c r="M229" s="183">
        <v>2.0000005732018801E-3</v>
      </c>
      <c r="N229" s="183">
        <v>3.8220010953887898E-2</v>
      </c>
      <c r="O229" s="182">
        <v>3.8220010953887898E-2</v>
      </c>
      <c r="P229" s="181">
        <v>0.18158457773214601</v>
      </c>
    </row>
    <row r="230" spans="1:16" ht="15.75" x14ac:dyDescent="0.25">
      <c r="A230" s="189">
        <v>2020</v>
      </c>
      <c r="B230" s="188">
        <v>1986</v>
      </c>
      <c r="C230" s="187" t="s">
        <v>4203</v>
      </c>
      <c r="D230" s="186">
        <v>6.3676736928125935E-2</v>
      </c>
      <c r="E230" s="185">
        <v>0.14178772516199759</v>
      </c>
      <c r="F230" s="184">
        <v>0.22594752848914401</v>
      </c>
      <c r="G230" s="182">
        <v>1.8287025392719101</v>
      </c>
      <c r="H230" s="183">
        <v>5.1119605188689503</v>
      </c>
      <c r="I230" s="183">
        <v>3.8802278357757398</v>
      </c>
      <c r="J230" s="183">
        <v>0.170304541483601</v>
      </c>
      <c r="K230" s="183">
        <v>1.55624450534406E-2</v>
      </c>
      <c r="L230" s="183">
        <v>3.0000008598028201E-3</v>
      </c>
      <c r="M230" s="183">
        <v>2.0000005732018801E-3</v>
      </c>
      <c r="N230" s="183">
        <v>3.8220010953887898E-2</v>
      </c>
      <c r="O230" s="182">
        <v>3.8220010953887898E-2</v>
      </c>
      <c r="P230" s="181">
        <v>0.178004957134279</v>
      </c>
    </row>
    <row r="231" spans="1:16" ht="15.75" x14ac:dyDescent="0.25">
      <c r="A231" s="189">
        <v>2020</v>
      </c>
      <c r="B231" s="188">
        <v>1987</v>
      </c>
      <c r="C231" s="187" t="s">
        <v>4202</v>
      </c>
      <c r="D231" s="186">
        <v>6.3405594349835545E-2</v>
      </c>
      <c r="E231" s="185">
        <v>0.13980575139461723</v>
      </c>
      <c r="F231" s="184">
        <v>0.28179761435158901</v>
      </c>
      <c r="G231" s="182">
        <v>1.7759643021512701</v>
      </c>
      <c r="H231" s="183">
        <v>5.2246693752551998</v>
      </c>
      <c r="I231" s="183">
        <v>3.9698457092243902</v>
      </c>
      <c r="J231" s="183">
        <v>0.19191475234191299</v>
      </c>
      <c r="K231" s="183">
        <v>1.52043973168296E-2</v>
      </c>
      <c r="L231" s="183">
        <v>3.0000008598028201E-3</v>
      </c>
      <c r="M231" s="183">
        <v>2.0000005732018801E-3</v>
      </c>
      <c r="N231" s="183">
        <v>3.8220010953887898E-2</v>
      </c>
      <c r="O231" s="182">
        <v>3.8220010953887898E-2</v>
      </c>
      <c r="P231" s="181">
        <v>0.200592285833714</v>
      </c>
    </row>
    <row r="232" spans="1:16" ht="15.75" x14ac:dyDescent="0.25">
      <c r="A232" s="189">
        <v>2020</v>
      </c>
      <c r="B232" s="188">
        <v>1988</v>
      </c>
      <c r="C232" s="187" t="s">
        <v>4201</v>
      </c>
      <c r="D232" s="186">
        <v>6.2791408124455828E-2</v>
      </c>
      <c r="E232" s="185">
        <v>0.13310643975793607</v>
      </c>
      <c r="F232" s="184">
        <v>0.27678924613211497</v>
      </c>
      <c r="G232" s="182">
        <v>0.43685008282691501</v>
      </c>
      <c r="H232" s="183">
        <v>5.2694243883535297</v>
      </c>
      <c r="I232" s="183">
        <v>1.68080154116684</v>
      </c>
      <c r="J232" s="183">
        <v>0.18850386560077101</v>
      </c>
      <c r="K232" s="183">
        <v>1.40742290103451E-2</v>
      </c>
      <c r="L232" s="183">
        <v>3.0000008598028201E-3</v>
      </c>
      <c r="M232" s="183">
        <v>2.0000005732018801E-3</v>
      </c>
      <c r="N232" s="183">
        <v>3.8220010953887898E-2</v>
      </c>
      <c r="O232" s="182">
        <v>3.8220010953887898E-2</v>
      </c>
      <c r="P232" s="181">
        <v>0.19702717392972199</v>
      </c>
    </row>
    <row r="233" spans="1:16" ht="15.75" x14ac:dyDescent="0.25">
      <c r="A233" s="189">
        <v>2020</v>
      </c>
      <c r="B233" s="188">
        <v>1989</v>
      </c>
      <c r="C233" s="187" t="s">
        <v>4200</v>
      </c>
      <c r="D233" s="186">
        <v>6.2569163451914364E-2</v>
      </c>
      <c r="E233" s="185">
        <v>0.13248982182236782</v>
      </c>
      <c r="F233" s="184">
        <v>0.27529955029299702</v>
      </c>
      <c r="G233" s="182">
        <v>0.42994342633282401</v>
      </c>
      <c r="H233" s="183">
        <v>5.2911816540402103</v>
      </c>
      <c r="I233" s="183">
        <v>1.6712292231238099</v>
      </c>
      <c r="J233" s="183">
        <v>0.18748932682020999</v>
      </c>
      <c r="K233" s="183">
        <v>1.39216335132603E-2</v>
      </c>
      <c r="L233" s="183">
        <v>3.0000008598028201E-3</v>
      </c>
      <c r="M233" s="183">
        <v>2.0000005732018801E-3</v>
      </c>
      <c r="N233" s="183">
        <v>3.8220010953887898E-2</v>
      </c>
      <c r="O233" s="182">
        <v>3.8220010953887898E-2</v>
      </c>
      <c r="P233" s="181">
        <v>0.19596676220745399</v>
      </c>
    </row>
    <row r="234" spans="1:16" ht="15.75" x14ac:dyDescent="0.25">
      <c r="A234" s="189">
        <v>2020</v>
      </c>
      <c r="B234" s="188">
        <v>1990</v>
      </c>
      <c r="C234" s="187" t="s">
        <v>4199</v>
      </c>
      <c r="D234" s="186">
        <v>6.2581263211067203E-2</v>
      </c>
      <c r="E234" s="185">
        <v>0.13341688947447858</v>
      </c>
      <c r="F234" s="184">
        <v>0.275745164297728</v>
      </c>
      <c r="G234" s="182">
        <v>0.43600530003716897</v>
      </c>
      <c r="H234" s="183">
        <v>5.2939695630675097</v>
      </c>
      <c r="I234" s="183">
        <v>1.6792204878011701</v>
      </c>
      <c r="J234" s="183">
        <v>0.187792806683071</v>
      </c>
      <c r="K234" s="183">
        <v>1.4199435822473599E-2</v>
      </c>
      <c r="L234" s="183">
        <v>3.0000008598028201E-3</v>
      </c>
      <c r="M234" s="183">
        <v>2.0000005732018801E-3</v>
      </c>
      <c r="N234" s="183">
        <v>3.8220010953887898E-2</v>
      </c>
      <c r="O234" s="182">
        <v>3.8220010953887898E-2</v>
      </c>
      <c r="P234" s="181">
        <v>0.196283964083042</v>
      </c>
    </row>
    <row r="235" spans="1:16" ht="15.75" x14ac:dyDescent="0.25">
      <c r="A235" s="189">
        <v>2020</v>
      </c>
      <c r="B235" s="188">
        <v>1991</v>
      </c>
      <c r="C235" s="187" t="s">
        <v>4198</v>
      </c>
      <c r="D235" s="186">
        <v>6.3516511856595403E-2</v>
      </c>
      <c r="E235" s="185">
        <v>0.13290092237508344</v>
      </c>
      <c r="F235" s="184">
        <v>0.36396964162587297</v>
      </c>
      <c r="G235" s="182">
        <v>0.48079465312267999</v>
      </c>
      <c r="H235" s="183">
        <v>9.2348741870453797</v>
      </c>
      <c r="I235" s="183">
        <v>2.9225954255250799</v>
      </c>
      <c r="J235" s="183">
        <v>5.15829746314206E-2</v>
      </c>
      <c r="K235" s="183">
        <v>7.7135835912554703E-3</v>
      </c>
      <c r="L235" s="183">
        <v>3.0000008598028201E-3</v>
      </c>
      <c r="M235" s="183">
        <v>2.0000005732018801E-3</v>
      </c>
      <c r="N235" s="183">
        <v>3.8220010953887898E-2</v>
      </c>
      <c r="O235" s="182">
        <v>3.8220010953887898E-2</v>
      </c>
      <c r="P235" s="181">
        <v>5.3915327848193598E-2</v>
      </c>
    </row>
    <row r="236" spans="1:16" ht="15.75" x14ac:dyDescent="0.25">
      <c r="A236" s="189">
        <v>2020</v>
      </c>
      <c r="B236" s="188">
        <v>1992</v>
      </c>
      <c r="C236" s="187" t="s">
        <v>4197</v>
      </c>
      <c r="D236" s="186">
        <v>6.3740097918394772E-2</v>
      </c>
      <c r="E236" s="185">
        <v>0.1337527206932263</v>
      </c>
      <c r="F236" s="184">
        <v>0.36669398529016001</v>
      </c>
      <c r="G236" s="182">
        <v>0.48846530082567602</v>
      </c>
      <c r="H236" s="183">
        <v>9.20267102539548</v>
      </c>
      <c r="I236" s="183">
        <v>2.9461487958617099</v>
      </c>
      <c r="J236" s="183">
        <v>5.1969077575321203E-2</v>
      </c>
      <c r="K236" s="183">
        <v>7.8698038527503008E-3</v>
      </c>
      <c r="L236" s="183">
        <v>3.0000008598028201E-3</v>
      </c>
      <c r="M236" s="183">
        <v>2.0000005732018801E-3</v>
      </c>
      <c r="N236" s="183">
        <v>3.8220010953887898E-2</v>
      </c>
      <c r="O236" s="182">
        <v>3.8220010953887898E-2</v>
      </c>
      <c r="P236" s="181">
        <v>5.43188886539109E-2</v>
      </c>
    </row>
    <row r="237" spans="1:16" ht="15.75" x14ac:dyDescent="0.25">
      <c r="A237" s="189">
        <v>2020</v>
      </c>
      <c r="B237" s="188">
        <v>1993</v>
      </c>
      <c r="C237" s="187" t="s">
        <v>4196</v>
      </c>
      <c r="D237" s="186">
        <v>6.3803351099541439E-2</v>
      </c>
      <c r="E237" s="185">
        <v>0.13307354645020567</v>
      </c>
      <c r="F237" s="184">
        <v>0.36770171827200698</v>
      </c>
      <c r="G237" s="182">
        <v>0.48061173956355902</v>
      </c>
      <c r="H237" s="183">
        <v>9.1957174224150595</v>
      </c>
      <c r="I237" s="183">
        <v>2.9280831417792301</v>
      </c>
      <c r="J237" s="183">
        <v>5.2111896807731997E-2</v>
      </c>
      <c r="K237" s="183">
        <v>7.7726066519605303E-3</v>
      </c>
      <c r="L237" s="183">
        <v>3.0000008598028201E-3</v>
      </c>
      <c r="M237" s="183">
        <v>2.0000005732018801E-3</v>
      </c>
      <c r="N237" s="183">
        <v>3.8220010953887898E-2</v>
      </c>
      <c r="O237" s="182">
        <v>3.8220010953887898E-2</v>
      </c>
      <c r="P237" s="181">
        <v>5.4468165538260303E-2</v>
      </c>
    </row>
    <row r="238" spans="1:16" ht="15.75" x14ac:dyDescent="0.25">
      <c r="A238" s="189">
        <v>2020</v>
      </c>
      <c r="B238" s="188">
        <v>1994</v>
      </c>
      <c r="C238" s="187" t="s">
        <v>4195</v>
      </c>
      <c r="D238" s="186">
        <v>6.3408416090728684E-2</v>
      </c>
      <c r="E238" s="185">
        <v>0.13208952603379179</v>
      </c>
      <c r="F238" s="184">
        <v>0.361497058208746</v>
      </c>
      <c r="G238" s="182">
        <v>0.47031808620251098</v>
      </c>
      <c r="H238" s="183">
        <v>9.2577930557778902</v>
      </c>
      <c r="I238" s="183">
        <v>2.90609775259338</v>
      </c>
      <c r="J238" s="183">
        <v>5.1762174414357598E-2</v>
      </c>
      <c r="K238" s="183">
        <v>7.6288831522966401E-3</v>
      </c>
      <c r="L238" s="183">
        <v>3.0000008598028201E-3</v>
      </c>
      <c r="M238" s="183">
        <v>2.0000005732018801E-3</v>
      </c>
      <c r="N238" s="183">
        <v>3.8220010953887898E-2</v>
      </c>
      <c r="O238" s="182">
        <v>3.8220010953887898E-2</v>
      </c>
      <c r="P238" s="181">
        <v>5.4102630250127702E-2</v>
      </c>
    </row>
    <row r="239" spans="1:16" ht="15.75" x14ac:dyDescent="0.25">
      <c r="A239" s="189">
        <v>2020</v>
      </c>
      <c r="B239" s="188">
        <v>1995</v>
      </c>
      <c r="C239" s="187" t="s">
        <v>4194</v>
      </c>
      <c r="D239" s="186">
        <v>6.3752676638039213E-2</v>
      </c>
      <c r="E239" s="185">
        <v>0.13146736924062058</v>
      </c>
      <c r="F239" s="184">
        <v>0.365723495456314</v>
      </c>
      <c r="G239" s="182">
        <v>0.251400631994392</v>
      </c>
      <c r="H239" s="183">
        <v>9.2360390653912798</v>
      </c>
      <c r="I239" s="183">
        <v>1.65924265332215</v>
      </c>
      <c r="J239" s="183">
        <v>5.2367351073454103E-2</v>
      </c>
      <c r="K239" s="183">
        <v>4.9884764955529697E-3</v>
      </c>
      <c r="L239" s="183">
        <v>3.0000008598028201E-3</v>
      </c>
      <c r="M239" s="183">
        <v>2.0000005732018801E-3</v>
      </c>
      <c r="N239" s="183">
        <v>3.8220010953887898E-2</v>
      </c>
      <c r="O239" s="182">
        <v>3.8220010953887898E-2</v>
      </c>
      <c r="P239" s="181">
        <v>5.4735170312316797E-2</v>
      </c>
    </row>
    <row r="240" spans="1:16" ht="15.75" x14ac:dyDescent="0.25">
      <c r="A240" s="189">
        <v>2020</v>
      </c>
      <c r="B240" s="188">
        <v>1996</v>
      </c>
      <c r="C240" s="187" t="s">
        <v>4193</v>
      </c>
      <c r="D240" s="186">
        <v>6.3774144861520346E-2</v>
      </c>
      <c r="E240" s="185">
        <v>0.13002353869998567</v>
      </c>
      <c r="F240" s="184">
        <v>0.36599584942213698</v>
      </c>
      <c r="G240" s="182">
        <v>2.2739864379902299E-2</v>
      </c>
      <c r="H240" s="183">
        <v>9.2295848726705803</v>
      </c>
      <c r="I240" s="183">
        <v>0.39473057502508502</v>
      </c>
      <c r="J240" s="183">
        <v>5.2406348993800103E-2</v>
      </c>
      <c r="K240" s="183">
        <v>2.2164883194408002E-3</v>
      </c>
      <c r="L240" s="183">
        <v>3.0000008598028201E-3</v>
      </c>
      <c r="M240" s="183">
        <v>2.0000005732018801E-3</v>
      </c>
      <c r="N240" s="183">
        <v>3.8220010953887898E-2</v>
      </c>
      <c r="O240" s="182">
        <v>3.8220010953887898E-2</v>
      </c>
      <c r="P240" s="181">
        <v>5.47759315455702E-2</v>
      </c>
    </row>
    <row r="241" spans="1:16" ht="15.75" x14ac:dyDescent="0.25">
      <c r="A241" s="189">
        <v>2020</v>
      </c>
      <c r="B241" s="188">
        <v>1997</v>
      </c>
      <c r="C241" s="187" t="s">
        <v>4192</v>
      </c>
      <c r="D241" s="186">
        <v>6.4028584332941882E-2</v>
      </c>
      <c r="E241" s="185">
        <v>0.12864033456476207</v>
      </c>
      <c r="F241" s="184">
        <v>0.36817482959166598</v>
      </c>
      <c r="G241" s="182">
        <v>2.21192181127806E-2</v>
      </c>
      <c r="H241" s="183">
        <v>9.1863172698011795</v>
      </c>
      <c r="I241" s="183">
        <v>0.390292877012613</v>
      </c>
      <c r="J241" s="183">
        <v>5.2745620978626201E-2</v>
      </c>
      <c r="K241" s="183">
        <v>2.1573673110538601E-3</v>
      </c>
      <c r="L241" s="183">
        <v>3.0000008598028201E-3</v>
      </c>
      <c r="M241" s="183">
        <v>2.0000005732018801E-3</v>
      </c>
      <c r="N241" s="183">
        <v>3.8220010953887898E-2</v>
      </c>
      <c r="O241" s="182">
        <v>3.8220010953887898E-2</v>
      </c>
      <c r="P241" s="181">
        <v>5.5130543904053003E-2</v>
      </c>
    </row>
    <row r="242" spans="1:16" ht="15.75" x14ac:dyDescent="0.25">
      <c r="A242" s="189">
        <v>2020</v>
      </c>
      <c r="B242" s="188">
        <v>1998</v>
      </c>
      <c r="C242" s="187" t="s">
        <v>4191</v>
      </c>
      <c r="D242" s="186">
        <v>6.3835619888510192E-2</v>
      </c>
      <c r="E242" s="185">
        <v>0.12918828066348928</v>
      </c>
      <c r="F242" s="184">
        <v>0.36524454162904602</v>
      </c>
      <c r="G242" s="182">
        <v>2.2366212790470501E-2</v>
      </c>
      <c r="H242" s="183">
        <v>9.2205060130084906</v>
      </c>
      <c r="I242" s="183">
        <v>0.39092155267908801</v>
      </c>
      <c r="J242" s="183">
        <v>5.23862177560964E-2</v>
      </c>
      <c r="K242" s="183">
        <v>2.1842342425426398E-3</v>
      </c>
      <c r="L242" s="183">
        <v>3.0000008598028201E-3</v>
      </c>
      <c r="M242" s="183">
        <v>2.0000005732018801E-3</v>
      </c>
      <c r="N242" s="183">
        <v>3.8220010953887898E-2</v>
      </c>
      <c r="O242" s="182">
        <v>3.8220010953887898E-2</v>
      </c>
      <c r="P242" s="181">
        <v>5.4754890062628597E-2</v>
      </c>
    </row>
    <row r="243" spans="1:16" ht="15.75" x14ac:dyDescent="0.25">
      <c r="A243" s="189">
        <v>2020</v>
      </c>
      <c r="B243" s="188">
        <v>1999</v>
      </c>
      <c r="C243" s="187" t="s">
        <v>4190</v>
      </c>
      <c r="D243" s="186">
        <v>6.3757359669592284E-2</v>
      </c>
      <c r="E243" s="185">
        <v>0.12908965724574667</v>
      </c>
      <c r="F243" s="184">
        <v>0.36220232031145699</v>
      </c>
      <c r="G243" s="182">
        <v>2.22655595263033E-2</v>
      </c>
      <c r="H243" s="183">
        <v>9.2192829030067607</v>
      </c>
      <c r="I243" s="183">
        <v>0.38903610600326199</v>
      </c>
      <c r="J243" s="183">
        <v>5.2043665848900703E-2</v>
      </c>
      <c r="K243" s="183">
        <v>2.1796663541542101E-3</v>
      </c>
      <c r="L243" s="183">
        <v>3.0000008598028201E-3</v>
      </c>
      <c r="M243" s="183">
        <v>2.0000005732018801E-3</v>
      </c>
      <c r="N243" s="183">
        <v>3.8220010953887898E-2</v>
      </c>
      <c r="O243" s="182">
        <v>3.8220010953887898E-2</v>
      </c>
      <c r="P243" s="181">
        <v>5.4396849478241097E-2</v>
      </c>
    </row>
    <row r="244" spans="1:16" ht="15.75" x14ac:dyDescent="0.25">
      <c r="A244" s="189">
        <v>2020</v>
      </c>
      <c r="B244" s="188">
        <v>2000</v>
      </c>
      <c r="C244" s="187" t="s">
        <v>4189</v>
      </c>
      <c r="D244" s="186">
        <v>6.3508418567281719E-2</v>
      </c>
      <c r="E244" s="185">
        <v>0.1295422394501628</v>
      </c>
      <c r="F244" s="184">
        <v>0.35667495627770301</v>
      </c>
      <c r="G244" s="182">
        <v>2.23815676955821E-2</v>
      </c>
      <c r="H244" s="183">
        <v>9.2431529361660605</v>
      </c>
      <c r="I244" s="183">
        <v>0.38770512123829998</v>
      </c>
      <c r="J244" s="183">
        <v>5.1376480588910797E-2</v>
      </c>
      <c r="K244" s="183">
        <v>2.2022012533257202E-3</v>
      </c>
      <c r="L244" s="183">
        <v>3.0000008598028201E-3</v>
      </c>
      <c r="M244" s="183">
        <v>2.0000005732018801E-3</v>
      </c>
      <c r="N244" s="183">
        <v>3.8220010953887898E-2</v>
      </c>
      <c r="O244" s="182">
        <v>3.8220010953887898E-2</v>
      </c>
      <c r="P244" s="181">
        <v>5.3699497061385201E-2</v>
      </c>
    </row>
    <row r="245" spans="1:16" ht="15.75" x14ac:dyDescent="0.25">
      <c r="A245" s="189">
        <v>2020</v>
      </c>
      <c r="B245" s="188">
        <v>2001</v>
      </c>
      <c r="C245" s="187" t="s">
        <v>4188</v>
      </c>
      <c r="D245" s="186">
        <v>6.3737397426191972E-2</v>
      </c>
      <c r="E245" s="185">
        <v>0.12972275018678694</v>
      </c>
      <c r="F245" s="184">
        <v>0.355198865863246</v>
      </c>
      <c r="G245" s="182">
        <v>2.2362716104493301E-2</v>
      </c>
      <c r="H245" s="183">
        <v>9.1979221122797199</v>
      </c>
      <c r="I245" s="183">
        <v>0.38437871824355002</v>
      </c>
      <c r="J245" s="183">
        <v>5.1326692124056897E-2</v>
      </c>
      <c r="K245" s="183">
        <v>2.21468601547456E-3</v>
      </c>
      <c r="L245" s="183">
        <v>3.0000008598028201E-3</v>
      </c>
      <c r="M245" s="183">
        <v>2.0000005732018801E-3</v>
      </c>
      <c r="N245" s="183">
        <v>3.8220010953887898E-2</v>
      </c>
      <c r="O245" s="182">
        <v>3.8220010953887898E-2</v>
      </c>
      <c r="P245" s="181">
        <v>5.3647457383083699E-2</v>
      </c>
    </row>
    <row r="246" spans="1:16" ht="15.75" x14ac:dyDescent="0.25">
      <c r="A246" s="189">
        <v>2020</v>
      </c>
      <c r="B246" s="188">
        <v>2002</v>
      </c>
      <c r="C246" s="187" t="s">
        <v>4187</v>
      </c>
      <c r="D246" s="186">
        <v>6.3584066351685897E-2</v>
      </c>
      <c r="E246" s="185">
        <v>0.12958088196956813</v>
      </c>
      <c r="F246" s="184">
        <v>0.27398804054525699</v>
      </c>
      <c r="G246" s="182">
        <v>2.21400354910265E-2</v>
      </c>
      <c r="H246" s="183">
        <v>7.09579689721504</v>
      </c>
      <c r="I246" s="183">
        <v>0.30065655971524102</v>
      </c>
      <c r="J246" s="183">
        <v>5.1744608555385499E-2</v>
      </c>
      <c r="K246" s="183">
        <v>2.2116248421442599E-3</v>
      </c>
      <c r="L246" s="183">
        <v>3.0000008598028201E-3</v>
      </c>
      <c r="M246" s="183">
        <v>2.0000005732018801E-3</v>
      </c>
      <c r="N246" s="183">
        <v>3.8220010953887898E-2</v>
      </c>
      <c r="O246" s="182">
        <v>3.8220010953887898E-2</v>
      </c>
      <c r="P246" s="181">
        <v>5.4084270140960303E-2</v>
      </c>
    </row>
    <row r="247" spans="1:16" ht="15.75" x14ac:dyDescent="0.25">
      <c r="A247" s="189">
        <v>2020</v>
      </c>
      <c r="B247" s="188">
        <v>2003</v>
      </c>
      <c r="C247" s="187" t="s">
        <v>4186</v>
      </c>
      <c r="D247" s="186">
        <v>6.3276838895101509E-2</v>
      </c>
      <c r="E247" s="185">
        <v>0.12897996852761942</v>
      </c>
      <c r="F247" s="184">
        <v>0.26851897966623101</v>
      </c>
      <c r="G247" s="182">
        <v>2.16634153348539E-2</v>
      </c>
      <c r="H247" s="183">
        <v>7.1166573587497899</v>
      </c>
      <c r="I247" s="183">
        <v>0.292229407453581</v>
      </c>
      <c r="J247" s="183">
        <v>5.0948561989374301E-2</v>
      </c>
      <c r="K247" s="183">
        <v>2.18729571084029E-3</v>
      </c>
      <c r="L247" s="183">
        <v>3.0000008598028201E-3</v>
      </c>
      <c r="M247" s="183">
        <v>2.0000005732018801E-3</v>
      </c>
      <c r="N247" s="183">
        <v>3.8220010953887898E-2</v>
      </c>
      <c r="O247" s="182">
        <v>3.8220010953887898E-2</v>
      </c>
      <c r="P247" s="181">
        <v>5.3252229881638302E-2</v>
      </c>
    </row>
    <row r="248" spans="1:16" ht="15.75" x14ac:dyDescent="0.25">
      <c r="A248" s="189">
        <v>2020</v>
      </c>
      <c r="B248" s="188">
        <v>2004</v>
      </c>
      <c r="C248" s="187" t="s">
        <v>4185</v>
      </c>
      <c r="D248" s="186">
        <v>6.3048724424184313E-2</v>
      </c>
      <c r="E248" s="185">
        <v>0.12790791851824404</v>
      </c>
      <c r="F248" s="184">
        <v>0.218591543035629</v>
      </c>
      <c r="G248" s="182">
        <v>1.4310238173725599E-2</v>
      </c>
      <c r="H248" s="183">
        <v>5.9466482645911602</v>
      </c>
      <c r="I248" s="183">
        <v>0.23983254977687801</v>
      </c>
      <c r="J248" s="183">
        <v>5.0233710675958498E-2</v>
      </c>
      <c r="K248" s="183">
        <v>1.4226205033724001E-4</v>
      </c>
      <c r="L248" s="183">
        <v>3.0000008598028201E-3</v>
      </c>
      <c r="M248" s="183">
        <v>2.0000005732018801E-3</v>
      </c>
      <c r="N248" s="183">
        <v>3.8220010953887898E-2</v>
      </c>
      <c r="O248" s="182">
        <v>3.8220010953887898E-2</v>
      </c>
      <c r="P248" s="181">
        <v>5.2505056163935603E-2</v>
      </c>
    </row>
    <row r="249" spans="1:16" ht="15.75" x14ac:dyDescent="0.25">
      <c r="A249" s="189">
        <v>2020</v>
      </c>
      <c r="B249" s="188">
        <v>2005</v>
      </c>
      <c r="C249" s="187" t="s">
        <v>4184</v>
      </c>
      <c r="D249" s="186">
        <v>6.3096216972123212E-2</v>
      </c>
      <c r="E249" s="185">
        <v>0.12831349709154957</v>
      </c>
      <c r="F249" s="184">
        <v>0.21544416990173801</v>
      </c>
      <c r="G249" s="182">
        <v>1.40948948581242E-2</v>
      </c>
      <c r="H249" s="183">
        <v>5.9287626234266897</v>
      </c>
      <c r="I249" s="183">
        <v>0.23222558935929599</v>
      </c>
      <c r="J249" s="183">
        <v>4.98206954310179E-2</v>
      </c>
      <c r="K249" s="183">
        <v>1.4375729066274301E-4</v>
      </c>
      <c r="L249" s="183">
        <v>3.0000008598028201E-3</v>
      </c>
      <c r="M249" s="183">
        <v>2.0000005732018801E-3</v>
      </c>
      <c r="N249" s="183">
        <v>3.8220010953887898E-2</v>
      </c>
      <c r="O249" s="182">
        <v>3.8220010953887898E-2</v>
      </c>
      <c r="P249" s="181">
        <v>5.2073366202346802E-2</v>
      </c>
    </row>
    <row r="250" spans="1:16" ht="15.75" x14ac:dyDescent="0.25">
      <c r="A250" s="189">
        <v>2020</v>
      </c>
      <c r="B250" s="188">
        <v>2006</v>
      </c>
      <c r="C250" s="187" t="s">
        <v>4183</v>
      </c>
      <c r="D250" s="186">
        <v>6.2919663090537731E-2</v>
      </c>
      <c r="E250" s="185">
        <v>0.12862211849107708</v>
      </c>
      <c r="F250" s="184">
        <v>0.21054313149510001</v>
      </c>
      <c r="G250" s="182">
        <v>1.40207631234262E-2</v>
      </c>
      <c r="H250" s="183">
        <v>5.9290618653485403</v>
      </c>
      <c r="I250" s="183">
        <v>0.22383154379859599</v>
      </c>
      <c r="J250" s="183">
        <v>4.9036625225511797E-2</v>
      </c>
      <c r="K250" s="183">
        <v>1.44858903881183E-4</v>
      </c>
      <c r="L250" s="183">
        <v>3.0000008598028201E-3</v>
      </c>
      <c r="M250" s="183">
        <v>2.0000005732018801E-3</v>
      </c>
      <c r="N250" s="183">
        <v>3.8220010953887898E-2</v>
      </c>
      <c r="O250" s="182">
        <v>3.8220010953887898E-2</v>
      </c>
      <c r="P250" s="181">
        <v>5.1253843821407699E-2</v>
      </c>
    </row>
    <row r="251" spans="1:16" ht="15.75" x14ac:dyDescent="0.25">
      <c r="A251" s="189">
        <v>2020</v>
      </c>
      <c r="B251" s="188">
        <v>2007</v>
      </c>
      <c r="C251" s="187" t="s">
        <v>4182</v>
      </c>
      <c r="D251" s="186">
        <v>6.3091596747424442E-2</v>
      </c>
      <c r="E251" s="185">
        <v>0.12901158402961163</v>
      </c>
      <c r="F251" s="184">
        <v>0.15357079955726299</v>
      </c>
      <c r="G251" s="182">
        <v>1.4007295612035399E-2</v>
      </c>
      <c r="H251" s="183">
        <v>3.0772407064622902</v>
      </c>
      <c r="I251" s="183">
        <v>0.22200285656874999</v>
      </c>
      <c r="J251" s="183">
        <v>3.4016390874972401E-2</v>
      </c>
      <c r="K251" s="183">
        <v>1.4639100786380401E-4</v>
      </c>
      <c r="L251" s="183">
        <v>3.0000008598028201E-3</v>
      </c>
      <c r="M251" s="183">
        <v>2.0000005732018801E-3</v>
      </c>
      <c r="N251" s="183">
        <v>3.8220010953887898E-2</v>
      </c>
      <c r="O251" s="182">
        <v>3.8220010953887898E-2</v>
      </c>
      <c r="P251" s="181">
        <v>3.5554461124839697E-2</v>
      </c>
    </row>
    <row r="252" spans="1:16" ht="15.75" x14ac:dyDescent="0.25">
      <c r="A252" s="189">
        <v>2020</v>
      </c>
      <c r="B252" s="188">
        <v>2008</v>
      </c>
      <c r="C252" s="187" t="s">
        <v>4181</v>
      </c>
      <c r="D252" s="186">
        <v>6.3334144453562974E-2</v>
      </c>
      <c r="E252" s="185">
        <v>0.1294817129191847</v>
      </c>
      <c r="F252" s="184">
        <v>0.15257196765508399</v>
      </c>
      <c r="G252" s="182">
        <v>1.1432716934143401E-2</v>
      </c>
      <c r="H252" s="183">
        <v>3.05427281978998</v>
      </c>
      <c r="I252" s="183">
        <v>0.15655146176615201</v>
      </c>
      <c r="J252" s="183">
        <v>3.3577285538091903E-2</v>
      </c>
      <c r="K252" s="183">
        <v>1.6886801157298001E-4</v>
      </c>
      <c r="L252" s="183">
        <v>3.0000008598028201E-3</v>
      </c>
      <c r="M252" s="183">
        <v>2.0000005732018801E-3</v>
      </c>
      <c r="N252" s="183">
        <v>3.8220010953887898E-2</v>
      </c>
      <c r="O252" s="182">
        <v>3.8220010953887898E-2</v>
      </c>
      <c r="P252" s="181">
        <v>3.5095501393126602E-2</v>
      </c>
    </row>
    <row r="253" spans="1:16" ht="15.75" x14ac:dyDescent="0.25">
      <c r="A253" s="189">
        <v>2020</v>
      </c>
      <c r="B253" s="188">
        <v>2009</v>
      </c>
      <c r="C253" s="187" t="s">
        <v>4180</v>
      </c>
      <c r="D253" s="186">
        <v>6.3333554283134169E-2</v>
      </c>
      <c r="E253" s="185">
        <v>0.12824429322157405</v>
      </c>
      <c r="F253" s="184">
        <v>0.14948631277763799</v>
      </c>
      <c r="G253" s="182">
        <v>8.70470504632153E-3</v>
      </c>
      <c r="H253" s="183">
        <v>3.0427454007913899</v>
      </c>
      <c r="I253" s="183">
        <v>9.8914619794338896E-2</v>
      </c>
      <c r="J253" s="183">
        <v>3.2842396064982203E-2</v>
      </c>
      <c r="K253" s="183">
        <v>1.85100783405574E-4</v>
      </c>
      <c r="L253" s="183">
        <v>3.0000008598028201E-3</v>
      </c>
      <c r="M253" s="183">
        <v>2.0000005732018801E-3</v>
      </c>
      <c r="N253" s="183">
        <v>3.8220010953887898E-2</v>
      </c>
      <c r="O253" s="182">
        <v>3.8220010953887898E-2</v>
      </c>
      <c r="P253" s="181">
        <v>3.4327383479066602E-2</v>
      </c>
    </row>
    <row r="254" spans="1:16" ht="15.75" x14ac:dyDescent="0.25">
      <c r="A254" s="189">
        <v>2020</v>
      </c>
      <c r="B254" s="188">
        <v>2010</v>
      </c>
      <c r="C254" s="187" t="s">
        <v>4179</v>
      </c>
      <c r="D254" s="186">
        <v>6.3349925173624977E-2</v>
      </c>
      <c r="E254" s="185">
        <v>0.12715217274414881</v>
      </c>
      <c r="F254" s="184">
        <v>9.8562184076718004E-2</v>
      </c>
      <c r="G254" s="182">
        <v>8.4825677163561097E-3</v>
      </c>
      <c r="H254" s="183">
        <v>0.23368373540562501</v>
      </c>
      <c r="I254" s="183">
        <v>9.8169627440094401E-2</v>
      </c>
      <c r="J254" s="183">
        <v>1.7123676950880001E-2</v>
      </c>
      <c r="K254" s="183">
        <v>2.20484075192577E-4</v>
      </c>
      <c r="L254" s="183">
        <v>3.0000008598028201E-3</v>
      </c>
      <c r="M254" s="183">
        <v>2.0000005732018801E-3</v>
      </c>
      <c r="N254" s="183">
        <v>3.8220010953887898E-2</v>
      </c>
      <c r="O254" s="182">
        <v>3.8220010953887898E-2</v>
      </c>
      <c r="P254" s="181">
        <v>1.7897933637407701E-2</v>
      </c>
    </row>
    <row r="255" spans="1:16" ht="15.75" x14ac:dyDescent="0.25">
      <c r="A255" s="189">
        <v>2020</v>
      </c>
      <c r="B255" s="188">
        <v>2011</v>
      </c>
      <c r="C255" s="187" t="s">
        <v>4178</v>
      </c>
      <c r="D255" s="186">
        <v>6.3292817261860035E-2</v>
      </c>
      <c r="E255" s="185">
        <v>0.12887597343782947</v>
      </c>
      <c r="F255" s="184">
        <v>9.6671296213392294E-2</v>
      </c>
      <c r="G255" s="182">
        <v>8.8222550429578103E-3</v>
      </c>
      <c r="H255" s="183">
        <v>0.226084889102491</v>
      </c>
      <c r="I255" s="183">
        <v>9.8741693476511003E-2</v>
      </c>
      <c r="J255" s="183">
        <v>1.6190055864487098E-2</v>
      </c>
      <c r="K255" s="183">
        <v>3.1164786025324702E-4</v>
      </c>
      <c r="L255" s="183">
        <v>3.0000008598028201E-3</v>
      </c>
      <c r="M255" s="183">
        <v>2.0000005732018801E-3</v>
      </c>
      <c r="N255" s="183">
        <v>3.8220010953887898E-2</v>
      </c>
      <c r="O255" s="182">
        <v>3.8220010953887898E-2</v>
      </c>
      <c r="P255" s="181">
        <v>1.6922098348370399E-2</v>
      </c>
    </row>
    <row r="256" spans="1:16" ht="15.75" x14ac:dyDescent="0.25">
      <c r="A256" s="189">
        <v>2020</v>
      </c>
      <c r="B256" s="188">
        <v>2012</v>
      </c>
      <c r="C256" s="187" t="s">
        <v>4177</v>
      </c>
      <c r="D256" s="186">
        <v>6.3415777471837256E-2</v>
      </c>
      <c r="E256" s="185">
        <v>0.12925838507999912</v>
      </c>
      <c r="F256" s="184">
        <v>9.6277711501242896E-2</v>
      </c>
      <c r="G256" s="182">
        <v>8.8567958590091093E-3</v>
      </c>
      <c r="H256" s="183">
        <v>0.220183266301194</v>
      </c>
      <c r="I256" s="183">
        <v>9.7591161855538497E-2</v>
      </c>
      <c r="J256" s="183">
        <v>1.52840999350291E-2</v>
      </c>
      <c r="K256" s="183">
        <v>4.6011333687411899E-4</v>
      </c>
      <c r="L256" s="183">
        <v>3.0000008598028201E-3</v>
      </c>
      <c r="M256" s="183">
        <v>2.0000005732018801E-3</v>
      </c>
      <c r="N256" s="183">
        <v>3.8220010953887898E-2</v>
      </c>
      <c r="O256" s="182">
        <v>3.8220010953887898E-2</v>
      </c>
      <c r="P256" s="181">
        <v>1.5975179111902101E-2</v>
      </c>
    </row>
    <row r="257" spans="1:16" ht="15.75" x14ac:dyDescent="0.25">
      <c r="A257" s="189">
        <v>2020</v>
      </c>
      <c r="B257" s="188">
        <v>2013</v>
      </c>
      <c r="C257" s="187" t="s">
        <v>4176</v>
      </c>
      <c r="D257" s="186">
        <v>6.3272729533224298E-2</v>
      </c>
      <c r="E257" s="185">
        <v>0.12929235618417387</v>
      </c>
      <c r="F257" s="184">
        <v>9.3474059620364397E-2</v>
      </c>
      <c r="G257" s="182">
        <v>8.7636243267722198E-3</v>
      </c>
      <c r="H257" s="183">
        <v>0.21079880175928301</v>
      </c>
      <c r="I257" s="183">
        <v>9.5202805758438702E-2</v>
      </c>
      <c r="J257" s="183">
        <v>1.4203750567258E-2</v>
      </c>
      <c r="K257" s="183">
        <v>6.8969101632685098E-4</v>
      </c>
      <c r="L257" s="183">
        <v>3.0000008598028201E-3</v>
      </c>
      <c r="M257" s="183">
        <v>2.0000005732018801E-3</v>
      </c>
      <c r="N257" s="183">
        <v>3.8220010953887898E-2</v>
      </c>
      <c r="O257" s="182">
        <v>3.8220010953887898E-2</v>
      </c>
      <c r="P257" s="181">
        <v>1.4845981139699699E-2</v>
      </c>
    </row>
    <row r="258" spans="1:16" ht="15.75" x14ac:dyDescent="0.25">
      <c r="A258" s="189">
        <v>2020</v>
      </c>
      <c r="B258" s="188">
        <v>2014</v>
      </c>
      <c r="C258" s="187" t="s">
        <v>4175</v>
      </c>
      <c r="D258" s="186">
        <v>6.1732643039543733E-2</v>
      </c>
      <c r="E258" s="185">
        <v>0.12717533962630664</v>
      </c>
      <c r="F258" s="184">
        <v>9.10379264902859E-2</v>
      </c>
      <c r="G258" s="182">
        <v>8.6162044037130098E-3</v>
      </c>
      <c r="H258" s="183">
        <v>0.201472753316804</v>
      </c>
      <c r="I258" s="183">
        <v>9.2921471864053098E-2</v>
      </c>
      <c r="J258" s="183">
        <v>1.30763512802593E-2</v>
      </c>
      <c r="K258" s="183">
        <v>9.5707767713864699E-4</v>
      </c>
      <c r="L258" s="183">
        <v>3.0000008598028201E-3</v>
      </c>
      <c r="M258" s="183">
        <v>2.0000005732018801E-3</v>
      </c>
      <c r="N258" s="183">
        <v>3.8220010953887898E-2</v>
      </c>
      <c r="O258" s="182">
        <v>3.8220010953887898E-2</v>
      </c>
      <c r="P258" s="181">
        <v>1.36676058597032E-2</v>
      </c>
    </row>
    <row r="259" spans="1:16" ht="15.75" x14ac:dyDescent="0.25">
      <c r="A259" s="189">
        <v>2020</v>
      </c>
      <c r="B259" s="188">
        <v>2015</v>
      </c>
      <c r="C259" s="187" t="s">
        <v>4174</v>
      </c>
      <c r="D259" s="186">
        <v>6.1204925444063342E-2</v>
      </c>
      <c r="E259" s="185">
        <v>0.12716372645351723</v>
      </c>
      <c r="F259" s="184">
        <v>8.8514395946388297E-2</v>
      </c>
      <c r="G259" s="182">
        <v>8.7373203709948007E-3</v>
      </c>
      <c r="H259" s="183">
        <v>0.19177532496173499</v>
      </c>
      <c r="I259" s="183">
        <v>9.2242233528345902E-2</v>
      </c>
      <c r="J259" s="183">
        <v>1.1893365350797399E-2</v>
      </c>
      <c r="K259" s="183">
        <v>1.22467405860756E-3</v>
      </c>
      <c r="L259" s="183">
        <v>3.0000008598028201E-3</v>
      </c>
      <c r="M259" s="183">
        <v>2.0000005732018801E-3</v>
      </c>
      <c r="N259" s="183">
        <v>3.8220010953887898E-2</v>
      </c>
      <c r="O259" s="182">
        <v>3.8220010953887898E-2</v>
      </c>
      <c r="P259" s="181">
        <v>1.24311305559334E-2</v>
      </c>
    </row>
    <row r="260" spans="1:16" ht="15.75" x14ac:dyDescent="0.25">
      <c r="A260" s="189">
        <v>2020</v>
      </c>
      <c r="B260" s="188">
        <v>2016</v>
      </c>
      <c r="C260" s="187" t="s">
        <v>4173</v>
      </c>
      <c r="D260" s="186">
        <v>5.9210023135720172E-2</v>
      </c>
      <c r="E260" s="185">
        <v>0.12322499437145185</v>
      </c>
      <c r="F260" s="184">
        <v>8.5789319995326505E-2</v>
      </c>
      <c r="G260" s="182">
        <v>8.2096260383564008E-3</v>
      </c>
      <c r="H260" s="183">
        <v>0.15911526770297599</v>
      </c>
      <c r="I260" s="183">
        <v>8.2461842273848701E-2</v>
      </c>
      <c r="J260" s="183">
        <v>1.06492144180226E-2</v>
      </c>
      <c r="K260" s="183">
        <v>1.3773745079972599E-3</v>
      </c>
      <c r="L260" s="183">
        <v>3.0000008598028201E-3</v>
      </c>
      <c r="M260" s="183">
        <v>2.0000005732018801E-3</v>
      </c>
      <c r="N260" s="183">
        <v>3.8220010953887898E-2</v>
      </c>
      <c r="O260" s="182">
        <v>3.8220010953887898E-2</v>
      </c>
      <c r="P260" s="181">
        <v>1.11307246388165E-2</v>
      </c>
    </row>
    <row r="261" spans="1:16" ht="15.75" x14ac:dyDescent="0.25">
      <c r="A261" s="189">
        <v>2020</v>
      </c>
      <c r="B261" s="188">
        <v>2017</v>
      </c>
      <c r="C261" s="187" t="s">
        <v>4172</v>
      </c>
      <c r="D261" s="186">
        <v>5.5678326494876723E-2</v>
      </c>
      <c r="E261" s="185">
        <v>0.11935649490390839</v>
      </c>
      <c r="F261" s="184">
        <v>6.9654979793733598E-2</v>
      </c>
      <c r="G261" s="182">
        <v>7.9926107385143996E-3</v>
      </c>
      <c r="H261" s="183">
        <v>0.11715001960224899</v>
      </c>
      <c r="I261" s="183">
        <v>7.6453498690109103E-2</v>
      </c>
      <c r="J261" s="183">
        <v>8.8967069137423707E-3</v>
      </c>
      <c r="K261" s="183">
        <v>1.4360136806595501E-3</v>
      </c>
      <c r="L261" s="183">
        <v>3.0000008598028201E-3</v>
      </c>
      <c r="M261" s="183">
        <v>2.0000005732018801E-3</v>
      </c>
      <c r="N261" s="183">
        <v>3.8220010953887898E-2</v>
      </c>
      <c r="O261" s="182">
        <v>3.8220010953887898E-2</v>
      </c>
      <c r="P261" s="181">
        <v>9.2989765218295592E-3</v>
      </c>
    </row>
    <row r="262" spans="1:16" ht="15.75" x14ac:dyDescent="0.25">
      <c r="A262" s="189">
        <v>2020</v>
      </c>
      <c r="B262" s="188">
        <v>2018</v>
      </c>
      <c r="C262" s="187" t="s">
        <v>4171</v>
      </c>
      <c r="D262" s="186">
        <v>5.1981625615214633E-2</v>
      </c>
      <c r="E262" s="185">
        <v>0.11422511988922887</v>
      </c>
      <c r="F262" s="184">
        <v>6.7779733685400204E-2</v>
      </c>
      <c r="G262" s="182">
        <v>8.1015795723124902E-3</v>
      </c>
      <c r="H262" s="183">
        <v>8.9917016086995594E-2</v>
      </c>
      <c r="I262" s="183">
        <v>7.1788017069910795E-2</v>
      </c>
      <c r="J262" s="183">
        <v>7.6283986290448403E-3</v>
      </c>
      <c r="K262" s="183">
        <v>1.4962143794182701E-3</v>
      </c>
      <c r="L262" s="183">
        <v>3.0000008598028201E-3</v>
      </c>
      <c r="M262" s="183">
        <v>2.0000005732018801E-3</v>
      </c>
      <c r="N262" s="183">
        <v>3.8220010953887898E-2</v>
      </c>
      <c r="O262" s="182">
        <v>3.8220010953887898E-2</v>
      </c>
      <c r="P262" s="181">
        <v>7.9733209645326698E-3</v>
      </c>
    </row>
    <row r="263" spans="1:16" ht="15.75" x14ac:dyDescent="0.25">
      <c r="A263" s="189">
        <v>2020</v>
      </c>
      <c r="B263" s="188">
        <v>2019</v>
      </c>
      <c r="C263" s="187" t="s">
        <v>4170</v>
      </c>
      <c r="D263" s="186">
        <v>5.1950798695972911E-2</v>
      </c>
      <c r="E263" s="185">
        <v>0.11415244567266636</v>
      </c>
      <c r="F263" s="184">
        <v>6.5815124909979997E-2</v>
      </c>
      <c r="G263" s="182">
        <v>8.1913983818963695E-3</v>
      </c>
      <c r="H263" s="183">
        <v>7.2255851686092401E-2</v>
      </c>
      <c r="I263" s="183">
        <v>6.9335599850778196E-2</v>
      </c>
      <c r="J263" s="183">
        <v>6.3015259918235101E-3</v>
      </c>
      <c r="K263" s="183">
        <v>1.5365468461267899E-3</v>
      </c>
      <c r="L263" s="183">
        <v>3.0000008598028201E-3</v>
      </c>
      <c r="M263" s="183">
        <v>2.0000005732018801E-3</v>
      </c>
      <c r="N263" s="183">
        <v>3.8220010953887898E-2</v>
      </c>
      <c r="O263" s="182">
        <v>3.8220010953887898E-2</v>
      </c>
      <c r="P263" s="181">
        <v>6.5864530345663202E-3</v>
      </c>
    </row>
    <row r="264" spans="1:16" ht="15.75" x14ac:dyDescent="0.25">
      <c r="A264" s="189">
        <v>2020</v>
      </c>
      <c r="B264" s="188">
        <v>2020</v>
      </c>
      <c r="C264" s="187" t="s">
        <v>4169</v>
      </c>
      <c r="D264" s="186">
        <v>5.190849130229723E-2</v>
      </c>
      <c r="E264" s="185">
        <v>0.11403821422672904</v>
      </c>
      <c r="F264" s="184">
        <v>6.3760661158483098E-2</v>
      </c>
      <c r="G264" s="182">
        <v>7.0563371475392796E-3</v>
      </c>
      <c r="H264" s="183">
        <v>5.5908079027878803E-2</v>
      </c>
      <c r="I264" s="183">
        <v>5.5085691601579598E-2</v>
      </c>
      <c r="J264" s="183">
        <v>4.9160484140558297E-3</v>
      </c>
      <c r="K264" s="183">
        <v>1.5370656624189799E-3</v>
      </c>
      <c r="L264" s="183">
        <v>3.0000008598028201E-3</v>
      </c>
      <c r="M264" s="183">
        <v>2.0000005732018801E-3</v>
      </c>
      <c r="N264" s="183">
        <v>3.8220010953887898E-2</v>
      </c>
      <c r="O264" s="182">
        <v>3.8220010953887898E-2</v>
      </c>
      <c r="P264" s="181">
        <v>5.1383303086976802E-3</v>
      </c>
    </row>
    <row r="265" spans="1:16" ht="15.75" x14ac:dyDescent="0.25">
      <c r="A265" s="189">
        <v>2021</v>
      </c>
      <c r="B265" s="188">
        <v>1982</v>
      </c>
      <c r="C265" s="187" t="s">
        <v>4168</v>
      </c>
      <c r="D265" s="186">
        <v>6.4338337485124353E-2</v>
      </c>
      <c r="E265" s="185">
        <v>0.13999176102958208</v>
      </c>
      <c r="F265" s="184">
        <v>0.229317993474313</v>
      </c>
      <c r="G265" s="182">
        <v>2.4643750464041698</v>
      </c>
      <c r="H265" s="183">
        <v>5.0667073998404799</v>
      </c>
      <c r="I265" s="183">
        <v>4.0659526217914497</v>
      </c>
      <c r="J265" s="183">
        <v>0.172844978627234</v>
      </c>
      <c r="K265" s="183">
        <v>1.5161762390368099E-2</v>
      </c>
      <c r="L265" s="183">
        <v>3.0000008598028201E-3</v>
      </c>
      <c r="M265" s="183">
        <v>2.0000005732018801E-3</v>
      </c>
      <c r="N265" s="183">
        <v>3.8220010953887898E-2</v>
      </c>
      <c r="O265" s="182">
        <v>3.8220010953887898E-2</v>
      </c>
      <c r="P265" s="181">
        <v>0.18066026157252399</v>
      </c>
    </row>
    <row r="266" spans="1:16" ht="15.75" x14ac:dyDescent="0.25">
      <c r="A266" s="189">
        <v>2021</v>
      </c>
      <c r="B266" s="188">
        <v>1983</v>
      </c>
      <c r="C266" s="187" t="s">
        <v>4167</v>
      </c>
      <c r="D266" s="186">
        <v>6.1926690526753939E-2</v>
      </c>
      <c r="E266" s="185">
        <v>0.14490583610198476</v>
      </c>
      <c r="F266" s="184">
        <v>0.21282609137731501</v>
      </c>
      <c r="G266" s="182">
        <v>2.58967536953118</v>
      </c>
      <c r="H266" s="183">
        <v>5.21671765978087</v>
      </c>
      <c r="I266" s="183">
        <v>4.0652021216571699</v>
      </c>
      <c r="J266" s="183">
        <v>0.160414456179821</v>
      </c>
      <c r="K266" s="183">
        <v>1.6183810230193E-2</v>
      </c>
      <c r="L266" s="183">
        <v>3.0000008598028201E-3</v>
      </c>
      <c r="M266" s="183">
        <v>2.0000005732018801E-3</v>
      </c>
      <c r="N266" s="183">
        <v>3.8220010953887898E-2</v>
      </c>
      <c r="O266" s="182">
        <v>3.8220010953887898E-2</v>
      </c>
      <c r="P266" s="181">
        <v>0.167667686059666</v>
      </c>
    </row>
    <row r="267" spans="1:16" ht="15.75" x14ac:dyDescent="0.25">
      <c r="A267" s="189">
        <v>2021</v>
      </c>
      <c r="B267" s="188">
        <v>1984</v>
      </c>
      <c r="C267" s="187" t="s">
        <v>4166</v>
      </c>
      <c r="D267" s="186">
        <v>6.2446753396332086E-2</v>
      </c>
      <c r="E267" s="185">
        <v>0.14385363288046951</v>
      </c>
      <c r="F267" s="184">
        <v>0.217006453860354</v>
      </c>
      <c r="G267" s="182">
        <v>1.8994805824660801</v>
      </c>
      <c r="H267" s="183">
        <v>5.1966096443115299</v>
      </c>
      <c r="I267" s="183">
        <v>4.0617985474054397</v>
      </c>
      <c r="J267" s="183">
        <v>0.163565341346256</v>
      </c>
      <c r="K267" s="183">
        <v>1.58644103717809E-2</v>
      </c>
      <c r="L267" s="183">
        <v>3.0000008598028201E-3</v>
      </c>
      <c r="M267" s="183">
        <v>2.0000005732018801E-3</v>
      </c>
      <c r="N267" s="183">
        <v>3.8220010953887898E-2</v>
      </c>
      <c r="O267" s="182">
        <v>3.8220010953887898E-2</v>
      </c>
      <c r="P267" s="181">
        <v>0.17096104027148201</v>
      </c>
    </row>
    <row r="268" spans="1:16" ht="15.75" x14ac:dyDescent="0.25">
      <c r="A268" s="189">
        <v>2021</v>
      </c>
      <c r="B268" s="188">
        <v>1985</v>
      </c>
      <c r="C268" s="187" t="s">
        <v>4165</v>
      </c>
      <c r="D268" s="186">
        <v>6.4506206779099906E-2</v>
      </c>
      <c r="E268" s="185">
        <v>0.14197317722158928</v>
      </c>
      <c r="F268" s="184">
        <v>0.23062574621916301</v>
      </c>
      <c r="G268" s="182">
        <v>1.8383145181634299</v>
      </c>
      <c r="H268" s="183">
        <v>5.0435929934044799</v>
      </c>
      <c r="I268" s="183">
        <v>4.1137149573595302</v>
      </c>
      <c r="J268" s="183">
        <v>0.17383067753296999</v>
      </c>
      <c r="K268" s="183">
        <v>1.5554541778897601E-2</v>
      </c>
      <c r="L268" s="183">
        <v>3.0000008598028201E-3</v>
      </c>
      <c r="M268" s="183">
        <v>2.0000005732018801E-3</v>
      </c>
      <c r="N268" s="183">
        <v>3.8220010953887898E-2</v>
      </c>
      <c r="O268" s="182">
        <v>3.8220010953887898E-2</v>
      </c>
      <c r="P268" s="181">
        <v>0.18169052940880401</v>
      </c>
    </row>
    <row r="269" spans="1:16" ht="15.75" x14ac:dyDescent="0.25">
      <c r="A269" s="189">
        <v>2021</v>
      </c>
      <c r="B269" s="188">
        <v>1986</v>
      </c>
      <c r="C269" s="187" t="s">
        <v>4164</v>
      </c>
      <c r="D269" s="186">
        <v>6.3725964764167753E-2</v>
      </c>
      <c r="E269" s="185">
        <v>0.14198078885356027</v>
      </c>
      <c r="F269" s="184">
        <v>0.22602514772038501</v>
      </c>
      <c r="G269" s="182">
        <v>1.8303166576901799</v>
      </c>
      <c r="H269" s="183">
        <v>5.1097500756614904</v>
      </c>
      <c r="I269" s="183">
        <v>3.8772588546805098</v>
      </c>
      <c r="J269" s="183">
        <v>0.170363045808367</v>
      </c>
      <c r="K269" s="183">
        <v>1.5575751868302699E-2</v>
      </c>
      <c r="L269" s="183">
        <v>3.0000008598028201E-3</v>
      </c>
      <c r="M269" s="183">
        <v>2.0000005732018801E-3</v>
      </c>
      <c r="N269" s="183">
        <v>3.8220010953887898E-2</v>
      </c>
      <c r="O269" s="182">
        <v>3.8220010953887898E-2</v>
      </c>
      <c r="P269" s="181">
        <v>0.17806610676500201</v>
      </c>
    </row>
    <row r="270" spans="1:16" ht="15.75" x14ac:dyDescent="0.25">
      <c r="A270" s="189">
        <v>2021</v>
      </c>
      <c r="B270" s="188">
        <v>1987</v>
      </c>
      <c r="C270" s="187" t="s">
        <v>4163</v>
      </c>
      <c r="D270" s="186">
        <v>6.3454885233106897E-2</v>
      </c>
      <c r="E270" s="185">
        <v>0.14002165311374465</v>
      </c>
      <c r="F270" s="184">
        <v>0.28189882330556798</v>
      </c>
      <c r="G270" s="182">
        <v>1.7781985155464399</v>
      </c>
      <c r="H270" s="183">
        <v>5.2222957256123204</v>
      </c>
      <c r="I270" s="183">
        <v>3.9659677703480298</v>
      </c>
      <c r="J270" s="183">
        <v>0.19198367943834199</v>
      </c>
      <c r="K270" s="183">
        <v>1.52232680357712E-2</v>
      </c>
      <c r="L270" s="183">
        <v>3.0000008598028201E-3</v>
      </c>
      <c r="M270" s="183">
        <v>2.0000005732018801E-3</v>
      </c>
      <c r="N270" s="183">
        <v>3.8220010953887898E-2</v>
      </c>
      <c r="O270" s="182">
        <v>3.8220010953887898E-2</v>
      </c>
      <c r="P270" s="181">
        <v>0.20066432950758301</v>
      </c>
    </row>
    <row r="271" spans="1:16" ht="15.75" x14ac:dyDescent="0.25">
      <c r="A271" s="189">
        <v>2021</v>
      </c>
      <c r="B271" s="188">
        <v>1988</v>
      </c>
      <c r="C271" s="187" t="s">
        <v>4162</v>
      </c>
      <c r="D271" s="186">
        <v>6.2840246172561648E-2</v>
      </c>
      <c r="E271" s="185">
        <v>0.13328092364393646</v>
      </c>
      <c r="F271" s="184">
        <v>0.27688378209900699</v>
      </c>
      <c r="G271" s="182">
        <v>0.43761695877816897</v>
      </c>
      <c r="H271" s="183">
        <v>5.2671163109464496</v>
      </c>
      <c r="I271" s="183">
        <v>1.6817553202133</v>
      </c>
      <c r="J271" s="183">
        <v>0.18856824814252901</v>
      </c>
      <c r="K271" s="183">
        <v>1.4098833206437299E-2</v>
      </c>
      <c r="L271" s="183">
        <v>3.0000008598028201E-3</v>
      </c>
      <c r="M271" s="183">
        <v>2.0000005732018801E-3</v>
      </c>
      <c r="N271" s="183">
        <v>3.8220010953887898E-2</v>
      </c>
      <c r="O271" s="182">
        <v>3.8220010953887898E-2</v>
      </c>
      <c r="P271" s="181">
        <v>0.197094467564326</v>
      </c>
    </row>
    <row r="272" spans="1:16" ht="15.75" x14ac:dyDescent="0.25">
      <c r="A272" s="189">
        <v>2021</v>
      </c>
      <c r="B272" s="188">
        <v>1989</v>
      </c>
      <c r="C272" s="187" t="s">
        <v>4161</v>
      </c>
      <c r="D272" s="186">
        <v>6.2620110770074469E-2</v>
      </c>
      <c r="E272" s="185">
        <v>0.13266838963751393</v>
      </c>
      <c r="F272" s="184">
        <v>0.27541338515920799</v>
      </c>
      <c r="G272" s="182">
        <v>0.43082970530815501</v>
      </c>
      <c r="H272" s="183">
        <v>5.2883439618830304</v>
      </c>
      <c r="I272" s="183">
        <v>1.6723469520182701</v>
      </c>
      <c r="J272" s="183">
        <v>0.18756685263676801</v>
      </c>
      <c r="K272" s="183">
        <v>1.39502185759715E-2</v>
      </c>
      <c r="L272" s="183">
        <v>3.0000008598028201E-3</v>
      </c>
      <c r="M272" s="183">
        <v>2.0000005732018801E-3</v>
      </c>
      <c r="N272" s="183">
        <v>3.8220010953887898E-2</v>
      </c>
      <c r="O272" s="182">
        <v>3.8220010953887898E-2</v>
      </c>
      <c r="P272" s="181">
        <v>0.19604779339742101</v>
      </c>
    </row>
    <row r="273" spans="1:16" ht="15.75" x14ac:dyDescent="0.25">
      <c r="A273" s="189">
        <v>2021</v>
      </c>
      <c r="B273" s="188">
        <v>1990</v>
      </c>
      <c r="C273" s="187" t="s">
        <v>4160</v>
      </c>
      <c r="D273" s="186">
        <v>6.2632449769096279E-2</v>
      </c>
      <c r="E273" s="185">
        <v>0.13358036097112169</v>
      </c>
      <c r="F273" s="184">
        <v>0.27584742050724198</v>
      </c>
      <c r="G273" s="182">
        <v>0.43672294961698199</v>
      </c>
      <c r="H273" s="183">
        <v>5.2910233134880498</v>
      </c>
      <c r="I273" s="183">
        <v>1.6801256175893899</v>
      </c>
      <c r="J273" s="183">
        <v>0.18786244699982599</v>
      </c>
      <c r="K273" s="183">
        <v>1.4222722484648301E-2</v>
      </c>
      <c r="L273" s="183">
        <v>3.0000008598028201E-3</v>
      </c>
      <c r="M273" s="183">
        <v>2.0000005732018801E-3</v>
      </c>
      <c r="N273" s="183">
        <v>3.8220010953887898E-2</v>
      </c>
      <c r="O273" s="182">
        <v>3.8220010953887898E-2</v>
      </c>
      <c r="P273" s="181">
        <v>0.19635675322589599</v>
      </c>
    </row>
    <row r="274" spans="1:16" ht="15.75" x14ac:dyDescent="0.25">
      <c r="A274" s="189">
        <v>2021</v>
      </c>
      <c r="B274" s="188">
        <v>1991</v>
      </c>
      <c r="C274" s="187" t="s">
        <v>4159</v>
      </c>
      <c r="D274" s="186">
        <v>6.356667143297362E-2</v>
      </c>
      <c r="E274" s="185">
        <v>0.13308906107530996</v>
      </c>
      <c r="F274" s="184">
        <v>0.364106729239357</v>
      </c>
      <c r="G274" s="182">
        <v>0.481700527051589</v>
      </c>
      <c r="H274" s="183">
        <v>9.2305764184308305</v>
      </c>
      <c r="I274" s="183">
        <v>2.9243201199865099</v>
      </c>
      <c r="J274" s="183">
        <v>5.1602403138856098E-2</v>
      </c>
      <c r="K274" s="183">
        <v>7.7280861098995004E-3</v>
      </c>
      <c r="L274" s="183">
        <v>3.0000008598028201E-3</v>
      </c>
      <c r="M274" s="183">
        <v>2.0000005732018801E-3</v>
      </c>
      <c r="N274" s="183">
        <v>3.8220010953887898E-2</v>
      </c>
      <c r="O274" s="182">
        <v>3.8220010953887898E-2</v>
      </c>
      <c r="P274" s="181">
        <v>5.3935634826522499E-2</v>
      </c>
    </row>
    <row r="275" spans="1:16" ht="15.75" x14ac:dyDescent="0.25">
      <c r="A275" s="189">
        <v>2021</v>
      </c>
      <c r="B275" s="188">
        <v>1992</v>
      </c>
      <c r="C275" s="187" t="s">
        <v>4158</v>
      </c>
      <c r="D275" s="186">
        <v>6.3789003593937174E-2</v>
      </c>
      <c r="E275" s="185">
        <v>0.13393453265559385</v>
      </c>
      <c r="F275" s="184">
        <v>0.36681569299799299</v>
      </c>
      <c r="G275" s="182">
        <v>0.48927535045306902</v>
      </c>
      <c r="H275" s="183">
        <v>9.1982677520704303</v>
      </c>
      <c r="I275" s="183">
        <v>2.9476981828998898</v>
      </c>
      <c r="J275" s="183">
        <v>5.1986326391946502E-2</v>
      </c>
      <c r="K275" s="183">
        <v>7.8827727001349497E-3</v>
      </c>
      <c r="L275" s="183">
        <v>3.0000008598028201E-3</v>
      </c>
      <c r="M275" s="183">
        <v>2.0000005732018801E-3</v>
      </c>
      <c r="N275" s="183">
        <v>3.8220010953887898E-2</v>
      </c>
      <c r="O275" s="182">
        <v>3.8220010953887898E-2</v>
      </c>
      <c r="P275" s="181">
        <v>5.4336917385483498E-2</v>
      </c>
    </row>
    <row r="276" spans="1:16" ht="15.75" x14ac:dyDescent="0.25">
      <c r="A276" s="189">
        <v>2021</v>
      </c>
      <c r="B276" s="188">
        <v>1993</v>
      </c>
      <c r="C276" s="187" t="s">
        <v>4157</v>
      </c>
      <c r="D276" s="186">
        <v>6.38509089379104E-2</v>
      </c>
      <c r="E276" s="185">
        <v>0.13325092676095868</v>
      </c>
      <c r="F276" s="184">
        <v>0.36780678328243199</v>
      </c>
      <c r="G276" s="182">
        <v>0.48144760958187599</v>
      </c>
      <c r="H276" s="183">
        <v>9.1915501784817302</v>
      </c>
      <c r="I276" s="183">
        <v>2.9297151588371699</v>
      </c>
      <c r="J276" s="183">
        <v>5.2126786966546303E-2</v>
      </c>
      <c r="K276" s="183">
        <v>7.78606357432111E-3</v>
      </c>
      <c r="L276" s="183">
        <v>3.0000008598028201E-3</v>
      </c>
      <c r="M276" s="183">
        <v>2.0000005732018801E-3</v>
      </c>
      <c r="N276" s="183">
        <v>3.8220010953887898E-2</v>
      </c>
      <c r="O276" s="182">
        <v>3.8220010953887898E-2</v>
      </c>
      <c r="P276" s="181">
        <v>5.4483728963982202E-2</v>
      </c>
    </row>
    <row r="277" spans="1:16" ht="15.75" x14ac:dyDescent="0.25">
      <c r="A277" s="189">
        <v>2021</v>
      </c>
      <c r="B277" s="188">
        <v>1994</v>
      </c>
      <c r="C277" s="187" t="s">
        <v>4156</v>
      </c>
      <c r="D277" s="186">
        <v>6.346004962186276E-2</v>
      </c>
      <c r="E277" s="185">
        <v>0.13227182562816198</v>
      </c>
      <c r="F277" s="184">
        <v>0.36162134030038601</v>
      </c>
      <c r="G277" s="182">
        <v>0.471208041484041</v>
      </c>
      <c r="H277" s="183">
        <v>9.2535674529192296</v>
      </c>
      <c r="I277" s="183">
        <v>2.9078118903480501</v>
      </c>
      <c r="J277" s="183">
        <v>5.1779970164441802E-2</v>
      </c>
      <c r="K277" s="183">
        <v>7.64323969590838E-3</v>
      </c>
      <c r="L277" s="183">
        <v>3.0000008598028201E-3</v>
      </c>
      <c r="M277" s="183">
        <v>2.0000005732018801E-3</v>
      </c>
      <c r="N277" s="183">
        <v>3.8220010953887898E-2</v>
      </c>
      <c r="O277" s="182">
        <v>3.8220010953887898E-2</v>
      </c>
      <c r="P277" s="181">
        <v>5.4121230645063197E-2</v>
      </c>
    </row>
    <row r="278" spans="1:16" ht="15.75" x14ac:dyDescent="0.25">
      <c r="A278" s="189">
        <v>2021</v>
      </c>
      <c r="B278" s="188">
        <v>1995</v>
      </c>
      <c r="C278" s="187" t="s">
        <v>4155</v>
      </c>
      <c r="D278" s="186">
        <v>6.3805702756060359E-2</v>
      </c>
      <c r="E278" s="185">
        <v>0.13162810522914295</v>
      </c>
      <c r="F278" s="184">
        <v>0.36583882799591699</v>
      </c>
      <c r="G278" s="182">
        <v>0.25182481237334797</v>
      </c>
      <c r="H278" s="183">
        <v>9.2314990387056692</v>
      </c>
      <c r="I278" s="183">
        <v>1.6601265346013501</v>
      </c>
      <c r="J278" s="183">
        <v>5.2383865351772502E-2</v>
      </c>
      <c r="K278" s="183">
        <v>4.9968605282151102E-3</v>
      </c>
      <c r="L278" s="183">
        <v>3.0000008598028201E-3</v>
      </c>
      <c r="M278" s="183">
        <v>2.0000005732018801E-3</v>
      </c>
      <c r="N278" s="183">
        <v>3.8220010953887898E-2</v>
      </c>
      <c r="O278" s="182">
        <v>3.8220010953887898E-2</v>
      </c>
      <c r="P278" s="181">
        <v>5.47524312930198E-2</v>
      </c>
    </row>
    <row r="279" spans="1:16" ht="15.75" x14ac:dyDescent="0.25">
      <c r="A279" s="189">
        <v>2021</v>
      </c>
      <c r="B279" s="188">
        <v>1996</v>
      </c>
      <c r="C279" s="187" t="s">
        <v>4154</v>
      </c>
      <c r="D279" s="186">
        <v>6.3825691143669622E-2</v>
      </c>
      <c r="E279" s="185">
        <v>0.13017687317249443</v>
      </c>
      <c r="F279" s="184">
        <v>0.366119587483894</v>
      </c>
      <c r="G279" s="182">
        <v>2.27812277989566E-2</v>
      </c>
      <c r="H279" s="183">
        <v>9.2256496328948394</v>
      </c>
      <c r="I279" s="183">
        <v>0.39496028413762402</v>
      </c>
      <c r="J279" s="183">
        <v>5.2424066845132303E-2</v>
      </c>
      <c r="K279" s="183">
        <v>2.22050933120273E-3</v>
      </c>
      <c r="L279" s="183">
        <v>3.0000008598028201E-3</v>
      </c>
      <c r="M279" s="183">
        <v>2.0000005732018801E-3</v>
      </c>
      <c r="N279" s="183">
        <v>3.8220010953887898E-2</v>
      </c>
      <c r="O279" s="182">
        <v>3.8220010953887898E-2</v>
      </c>
      <c r="P279" s="181">
        <v>5.4794450519517902E-2</v>
      </c>
    </row>
    <row r="280" spans="1:16" ht="15.75" x14ac:dyDescent="0.25">
      <c r="A280" s="189">
        <v>2021</v>
      </c>
      <c r="B280" s="188">
        <v>1997</v>
      </c>
      <c r="C280" s="187" t="s">
        <v>4153</v>
      </c>
      <c r="D280" s="186">
        <v>6.4078666212435562E-2</v>
      </c>
      <c r="E280" s="185">
        <v>0.12879574484174638</v>
      </c>
      <c r="F280" s="184">
        <v>0.36896586845262902</v>
      </c>
      <c r="G280" s="182">
        <v>2.21511818605508E-2</v>
      </c>
      <c r="H280" s="183">
        <v>9.1840638921178002</v>
      </c>
      <c r="I280" s="183">
        <v>0.39093451313428801</v>
      </c>
      <c r="J280" s="183">
        <v>5.2831621176738598E-2</v>
      </c>
      <c r="K280" s="183">
        <v>2.1616221028504801E-3</v>
      </c>
      <c r="L280" s="183">
        <v>3.0000008598028201E-3</v>
      </c>
      <c r="M280" s="183">
        <v>2.0000005732018801E-3</v>
      </c>
      <c r="N280" s="183">
        <v>3.8220010953887898E-2</v>
      </c>
      <c r="O280" s="182">
        <v>3.8220010953887898E-2</v>
      </c>
      <c r="P280" s="181">
        <v>5.5220432649503902E-2</v>
      </c>
    </row>
    <row r="281" spans="1:16" ht="15.75" x14ac:dyDescent="0.25">
      <c r="A281" s="189">
        <v>2021</v>
      </c>
      <c r="B281" s="188">
        <v>1998</v>
      </c>
      <c r="C281" s="187" t="s">
        <v>4152</v>
      </c>
      <c r="D281" s="186">
        <v>6.3885098121910372E-2</v>
      </c>
      <c r="E281" s="185">
        <v>0.12934517544677293</v>
      </c>
      <c r="F281" s="184">
        <v>0.366864092487314</v>
      </c>
      <c r="G281" s="182">
        <v>2.23946059285107E-2</v>
      </c>
      <c r="H281" s="183">
        <v>9.2202436084836794</v>
      </c>
      <c r="I281" s="183">
        <v>0.39219678019302501</v>
      </c>
      <c r="J281" s="183">
        <v>5.2557841595159298E-2</v>
      </c>
      <c r="K281" s="183">
        <v>2.1885183999932499E-3</v>
      </c>
      <c r="L281" s="183">
        <v>3.0000008598028201E-3</v>
      </c>
      <c r="M281" s="183">
        <v>2.0000005732018801E-3</v>
      </c>
      <c r="N281" s="183">
        <v>3.8220010953887898E-2</v>
      </c>
      <c r="O281" s="182">
        <v>3.8220010953887898E-2</v>
      </c>
      <c r="P281" s="181">
        <v>5.4934273970124403E-2</v>
      </c>
    </row>
    <row r="282" spans="1:16" ht="15.75" x14ac:dyDescent="0.25">
      <c r="A282" s="189">
        <v>2021</v>
      </c>
      <c r="B282" s="188">
        <v>1999</v>
      </c>
      <c r="C282" s="187" t="s">
        <v>4151</v>
      </c>
      <c r="D282" s="186">
        <v>6.3807694729903441E-2</v>
      </c>
      <c r="E282" s="185">
        <v>0.12923815442751974</v>
      </c>
      <c r="F282" s="184">
        <v>0.36464455445426303</v>
      </c>
      <c r="G282" s="182">
        <v>2.2346070317231698E-2</v>
      </c>
      <c r="H282" s="183">
        <v>9.22022754619781</v>
      </c>
      <c r="I282" s="183">
        <v>0.39109869751088799</v>
      </c>
      <c r="J282" s="183">
        <v>5.2300162921029202E-2</v>
      </c>
      <c r="K282" s="183">
        <v>2.1836858901150302E-3</v>
      </c>
      <c r="L282" s="183">
        <v>3.0000008598028201E-3</v>
      </c>
      <c r="M282" s="183">
        <v>2.0000005732018801E-3</v>
      </c>
      <c r="N282" s="183">
        <v>3.8220010953887898E-2</v>
      </c>
      <c r="O282" s="182">
        <v>3.8220010953887898E-2</v>
      </c>
      <c r="P282" s="181">
        <v>5.46649442097824E-2</v>
      </c>
    </row>
    <row r="283" spans="1:16" ht="15.75" x14ac:dyDescent="0.25">
      <c r="A283" s="189">
        <v>2021</v>
      </c>
      <c r="B283" s="188">
        <v>2000</v>
      </c>
      <c r="C283" s="187" t="s">
        <v>4150</v>
      </c>
      <c r="D283" s="186">
        <v>6.3559899838740497E-2</v>
      </c>
      <c r="E283" s="185">
        <v>0.12968946111521468</v>
      </c>
      <c r="F283" s="184">
        <v>0.35994218368929498</v>
      </c>
      <c r="G283" s="182">
        <v>2.24873931118196E-2</v>
      </c>
      <c r="H283" s="183">
        <v>9.245979050611</v>
      </c>
      <c r="I283" s="183">
        <v>0.390757063176085</v>
      </c>
      <c r="J283" s="183">
        <v>5.1718914215516498E-2</v>
      </c>
      <c r="K283" s="183">
        <v>2.2062313613760501E-3</v>
      </c>
      <c r="L283" s="183">
        <v>3.0000008598028201E-3</v>
      </c>
      <c r="M283" s="183">
        <v>2.0000005732018801E-3</v>
      </c>
      <c r="N283" s="183">
        <v>3.8220010953887898E-2</v>
      </c>
      <c r="O283" s="182">
        <v>3.8220010953887898E-2</v>
      </c>
      <c r="P283" s="181">
        <v>5.4057414017059303E-2</v>
      </c>
    </row>
    <row r="284" spans="1:16" ht="15.75" x14ac:dyDescent="0.25">
      <c r="A284" s="189">
        <v>2021</v>
      </c>
      <c r="B284" s="188">
        <v>2001</v>
      </c>
      <c r="C284" s="187" t="s">
        <v>4149</v>
      </c>
      <c r="D284" s="186">
        <v>6.3786753155623918E-2</v>
      </c>
      <c r="E284" s="185">
        <v>0.12986949344801943</v>
      </c>
      <c r="F284" s="184">
        <v>0.35931126937546598</v>
      </c>
      <c r="G284" s="182">
        <v>2.2499208561473201E-2</v>
      </c>
      <c r="H284" s="183">
        <v>9.2029553595666798</v>
      </c>
      <c r="I284" s="183">
        <v>0.38858672065383099</v>
      </c>
      <c r="J284" s="183">
        <v>5.17562226658623E-2</v>
      </c>
      <c r="K284" s="183">
        <v>2.2186075482997399E-3</v>
      </c>
      <c r="L284" s="183">
        <v>3.0000008598028201E-3</v>
      </c>
      <c r="M284" s="183">
        <v>2.0000005732018801E-3</v>
      </c>
      <c r="N284" s="183">
        <v>3.8220010953887898E-2</v>
      </c>
      <c r="O284" s="182">
        <v>3.8220010953887898E-2</v>
      </c>
      <c r="P284" s="181">
        <v>5.4096409389976001E-2</v>
      </c>
    </row>
    <row r="285" spans="1:16" ht="15.75" x14ac:dyDescent="0.25">
      <c r="A285" s="189">
        <v>2021</v>
      </c>
      <c r="B285" s="188">
        <v>2002</v>
      </c>
      <c r="C285" s="187" t="s">
        <v>4148</v>
      </c>
      <c r="D285" s="186">
        <v>6.3633936697145038E-2</v>
      </c>
      <c r="E285" s="185">
        <v>0.12973078506049673</v>
      </c>
      <c r="F285" s="184">
        <v>0.27687105479447899</v>
      </c>
      <c r="G285" s="182">
        <v>2.23167807999687E-2</v>
      </c>
      <c r="H285" s="183">
        <v>7.0988394031392703</v>
      </c>
      <c r="I285" s="183">
        <v>0.30590252420569902</v>
      </c>
      <c r="J285" s="183">
        <v>5.2085276456982903E-2</v>
      </c>
      <c r="K285" s="183">
        <v>2.2157615291579602E-3</v>
      </c>
      <c r="L285" s="183">
        <v>3.0000008598028201E-3</v>
      </c>
      <c r="M285" s="183">
        <v>2.0000005732018801E-3</v>
      </c>
      <c r="N285" s="183">
        <v>3.8220010953887898E-2</v>
      </c>
      <c r="O285" s="182">
        <v>3.8220010953887898E-2</v>
      </c>
      <c r="P285" s="181">
        <v>5.4440341533376402E-2</v>
      </c>
    </row>
    <row r="286" spans="1:16" ht="15.75" x14ac:dyDescent="0.25">
      <c r="A286" s="189">
        <v>2021</v>
      </c>
      <c r="B286" s="188">
        <v>2003</v>
      </c>
      <c r="C286" s="187" t="s">
        <v>4147</v>
      </c>
      <c r="D286" s="186">
        <v>6.3327498992360051E-2</v>
      </c>
      <c r="E286" s="185">
        <v>0.12913545642548541</v>
      </c>
      <c r="F286" s="184">
        <v>0.27187006108027301</v>
      </c>
      <c r="G286" s="182">
        <v>2.18858537994766E-2</v>
      </c>
      <c r="H286" s="183">
        <v>7.12063937298164</v>
      </c>
      <c r="I286" s="183">
        <v>0.29870957744526899</v>
      </c>
      <c r="J286" s="183">
        <v>5.1344612927379803E-2</v>
      </c>
      <c r="K286" s="183">
        <v>2.1917282921710001E-3</v>
      </c>
      <c r="L286" s="183">
        <v>3.0000008598028201E-3</v>
      </c>
      <c r="M286" s="183">
        <v>2.0000005732018801E-3</v>
      </c>
      <c r="N286" s="183">
        <v>3.8220010953887898E-2</v>
      </c>
      <c r="O286" s="182">
        <v>3.8220010953887898E-2</v>
      </c>
      <c r="P286" s="181">
        <v>5.3666188485610403E-2</v>
      </c>
    </row>
    <row r="287" spans="1:16" ht="15.75" x14ac:dyDescent="0.25">
      <c r="A287" s="189">
        <v>2021</v>
      </c>
      <c r="B287" s="188">
        <v>2004</v>
      </c>
      <c r="C287" s="187" t="s">
        <v>4146</v>
      </c>
      <c r="D287" s="186">
        <v>6.3100260335994376E-2</v>
      </c>
      <c r="E287" s="185">
        <v>0.12806622277548338</v>
      </c>
      <c r="F287" s="184">
        <v>0.221740823025244</v>
      </c>
      <c r="G287" s="182">
        <v>1.44202271321457E-2</v>
      </c>
      <c r="H287" s="183">
        <v>5.9508578836117403</v>
      </c>
      <c r="I287" s="183">
        <v>0.246073869521932</v>
      </c>
      <c r="J287" s="183">
        <v>5.0682642342697301E-2</v>
      </c>
      <c r="K287" s="183">
        <v>1.4255687200581099E-4</v>
      </c>
      <c r="L287" s="183">
        <v>3.0000008598028201E-3</v>
      </c>
      <c r="M287" s="183">
        <v>2.0000005732018801E-3</v>
      </c>
      <c r="N287" s="183">
        <v>3.8220010953887898E-2</v>
      </c>
      <c r="O287" s="182">
        <v>3.8220010953887898E-2</v>
      </c>
      <c r="P287" s="181">
        <v>5.2974286528539603E-2</v>
      </c>
    </row>
    <row r="288" spans="1:16" ht="15.75" x14ac:dyDescent="0.25">
      <c r="A288" s="189">
        <v>2021</v>
      </c>
      <c r="B288" s="188">
        <v>2005</v>
      </c>
      <c r="C288" s="187" t="s">
        <v>4145</v>
      </c>
      <c r="D288" s="186">
        <v>6.3147945545394837E-2</v>
      </c>
      <c r="E288" s="185">
        <v>0.12846746812715995</v>
      </c>
      <c r="F288" s="184">
        <v>0.218994830883848</v>
      </c>
      <c r="G288" s="182">
        <v>1.41391882376004E-2</v>
      </c>
      <c r="H288" s="183">
        <v>5.9338802757397504</v>
      </c>
      <c r="I288" s="183">
        <v>0.239351941341758</v>
      </c>
      <c r="J288" s="183">
        <v>5.0326388758583501E-2</v>
      </c>
      <c r="K288" s="183">
        <v>1.4404495491452001E-4</v>
      </c>
      <c r="L288" s="183">
        <v>3.0000008598028201E-3</v>
      </c>
      <c r="M288" s="183">
        <v>2.0000005732018801E-3</v>
      </c>
      <c r="N288" s="183">
        <v>3.8220010953887898E-2</v>
      </c>
      <c r="O288" s="182">
        <v>3.8220010953887898E-2</v>
      </c>
      <c r="P288" s="181">
        <v>5.2601924738203999E-2</v>
      </c>
    </row>
    <row r="289" spans="1:16" ht="15.75" x14ac:dyDescent="0.25">
      <c r="A289" s="189">
        <v>2021</v>
      </c>
      <c r="B289" s="188">
        <v>2006</v>
      </c>
      <c r="C289" s="187" t="s">
        <v>4144</v>
      </c>
      <c r="D289" s="186">
        <v>6.2972261344968153E-2</v>
      </c>
      <c r="E289" s="185">
        <v>0.12877352232596218</v>
      </c>
      <c r="F289" s="184">
        <v>0.214473534072433</v>
      </c>
      <c r="G289" s="182">
        <v>1.4043288675472099E-2</v>
      </c>
      <c r="H289" s="183">
        <v>5.9349498346833203</v>
      </c>
      <c r="I289" s="183">
        <v>0.23160567790995301</v>
      </c>
      <c r="J289" s="183">
        <v>4.9596239359413499E-2</v>
      </c>
      <c r="K289" s="183">
        <v>1.45149313953495E-4</v>
      </c>
      <c r="L289" s="183">
        <v>3.0000008598028201E-3</v>
      </c>
      <c r="M289" s="183">
        <v>2.0000005732018801E-3</v>
      </c>
      <c r="N289" s="183">
        <v>3.8220010953887898E-2</v>
      </c>
      <c r="O289" s="182">
        <v>3.8220010953887898E-2</v>
      </c>
      <c r="P289" s="181">
        <v>5.1838761223193502E-2</v>
      </c>
    </row>
    <row r="290" spans="1:16" ht="15.75" x14ac:dyDescent="0.25">
      <c r="A290" s="189">
        <v>2021</v>
      </c>
      <c r="B290" s="188">
        <v>2007</v>
      </c>
      <c r="C290" s="187" t="s">
        <v>4143</v>
      </c>
      <c r="D290" s="186">
        <v>6.3142812656548156E-2</v>
      </c>
      <c r="E290" s="185">
        <v>0.12915767121051364</v>
      </c>
      <c r="F290" s="184">
        <v>0.15640622340420801</v>
      </c>
      <c r="G290" s="182">
        <v>1.40202832352357E-2</v>
      </c>
      <c r="H290" s="183">
        <v>3.0834060955620601</v>
      </c>
      <c r="I290" s="183">
        <v>0.23027239537734201</v>
      </c>
      <c r="J290" s="183">
        <v>3.4662614271114597E-2</v>
      </c>
      <c r="K290" s="183">
        <v>1.4665447098913801E-4</v>
      </c>
      <c r="L290" s="183">
        <v>3.0000008598028201E-3</v>
      </c>
      <c r="M290" s="183">
        <v>2.0000005732018801E-3</v>
      </c>
      <c r="N290" s="183">
        <v>3.8220010953887898E-2</v>
      </c>
      <c r="O290" s="182">
        <v>3.8220010953887898E-2</v>
      </c>
      <c r="P290" s="181">
        <v>3.6229903875381601E-2</v>
      </c>
    </row>
    <row r="291" spans="1:16" ht="15.75" x14ac:dyDescent="0.25">
      <c r="A291" s="189">
        <v>2021</v>
      </c>
      <c r="B291" s="188">
        <v>2008</v>
      </c>
      <c r="C291" s="187" t="s">
        <v>4142</v>
      </c>
      <c r="D291" s="186">
        <v>6.3383900005856725E-2</v>
      </c>
      <c r="E291" s="185">
        <v>0.12963502636504418</v>
      </c>
      <c r="F291" s="184">
        <v>0.155678942950637</v>
      </c>
      <c r="G291" s="182">
        <v>1.13772446607877E-2</v>
      </c>
      <c r="H291" s="183">
        <v>3.0613249419533601</v>
      </c>
      <c r="I291" s="183">
        <v>0.160671328628708</v>
      </c>
      <c r="J291" s="183">
        <v>3.42864351825522E-2</v>
      </c>
      <c r="K291" s="183">
        <v>1.69195209976143E-4</v>
      </c>
      <c r="L291" s="183">
        <v>3.0000008598028201E-3</v>
      </c>
      <c r="M291" s="183">
        <v>2.0000005732018801E-3</v>
      </c>
      <c r="N291" s="183">
        <v>3.8220010953887898E-2</v>
      </c>
      <c r="O291" s="182">
        <v>3.8220010953887898E-2</v>
      </c>
      <c r="P291" s="181">
        <v>3.5836715637704401E-2</v>
      </c>
    </row>
    <row r="292" spans="1:16" ht="15.75" x14ac:dyDescent="0.25">
      <c r="A292" s="189">
        <v>2021</v>
      </c>
      <c r="B292" s="188">
        <v>2009</v>
      </c>
      <c r="C292" s="187" t="s">
        <v>4141</v>
      </c>
      <c r="D292" s="186">
        <v>6.3382120299537464E-2</v>
      </c>
      <c r="E292" s="185">
        <v>0.12839409477908775</v>
      </c>
      <c r="F292" s="184">
        <v>0.15284046386870101</v>
      </c>
      <c r="G292" s="182">
        <v>8.5906310526761408E-3</v>
      </c>
      <c r="H292" s="183">
        <v>3.05056466859986</v>
      </c>
      <c r="I292" s="183">
        <v>9.82513933674454E-2</v>
      </c>
      <c r="J292" s="183">
        <v>3.3609970055618402E-2</v>
      </c>
      <c r="K292" s="183">
        <v>1.85455753569483E-4</v>
      </c>
      <c r="L292" s="183">
        <v>3.0000008598028201E-3</v>
      </c>
      <c r="M292" s="183">
        <v>2.0000005732018801E-3</v>
      </c>
      <c r="N292" s="183">
        <v>3.8220010953887898E-2</v>
      </c>
      <c r="O292" s="182">
        <v>3.8220010953887898E-2</v>
      </c>
      <c r="P292" s="181">
        <v>3.5129663759500197E-2</v>
      </c>
    </row>
    <row r="293" spans="1:16" ht="15.75" x14ac:dyDescent="0.25">
      <c r="A293" s="189">
        <v>2021</v>
      </c>
      <c r="B293" s="188">
        <v>2010</v>
      </c>
      <c r="C293" s="187" t="s">
        <v>4140</v>
      </c>
      <c r="D293" s="186">
        <v>6.339878119770366E-2</v>
      </c>
      <c r="E293" s="185">
        <v>0.12730389047802781</v>
      </c>
      <c r="F293" s="184">
        <v>0.100220450347468</v>
      </c>
      <c r="G293" s="182">
        <v>8.3497184788082005E-3</v>
      </c>
      <c r="H293" s="183">
        <v>0.240623357455965</v>
      </c>
      <c r="I293" s="183">
        <v>9.7901295637299296E-2</v>
      </c>
      <c r="J293" s="183">
        <v>1.7988139777515798E-2</v>
      </c>
      <c r="K293" s="183">
        <v>2.2094361241342201E-4</v>
      </c>
      <c r="L293" s="183">
        <v>3.0000008598028201E-3</v>
      </c>
      <c r="M293" s="183">
        <v>2.0000005732018801E-3</v>
      </c>
      <c r="N293" s="183">
        <v>3.8220010953887898E-2</v>
      </c>
      <c r="O293" s="182">
        <v>3.8220010953887898E-2</v>
      </c>
      <c r="P293" s="181">
        <v>1.8801483637067001E-2</v>
      </c>
    </row>
    <row r="294" spans="1:16" ht="15.75" x14ac:dyDescent="0.25">
      <c r="A294" s="189">
        <v>2021</v>
      </c>
      <c r="B294" s="188">
        <v>2011</v>
      </c>
      <c r="C294" s="187" t="s">
        <v>4139</v>
      </c>
      <c r="D294" s="186">
        <v>6.3342844333043685E-2</v>
      </c>
      <c r="E294" s="185">
        <v>0.12903149714202261</v>
      </c>
      <c r="F294" s="184">
        <v>9.84371359395185E-2</v>
      </c>
      <c r="G294" s="182">
        <v>8.7186506907176598E-3</v>
      </c>
      <c r="H294" s="183">
        <v>0.23349853380341901</v>
      </c>
      <c r="I294" s="183">
        <v>9.90435746374215E-2</v>
      </c>
      <c r="J294" s="183">
        <v>1.7115115902029101E-2</v>
      </c>
      <c r="K294" s="183">
        <v>3.12269790966121E-4</v>
      </c>
      <c r="L294" s="183">
        <v>3.0000008598028201E-3</v>
      </c>
      <c r="M294" s="183">
        <v>2.0000005732018801E-3</v>
      </c>
      <c r="N294" s="183">
        <v>3.8220010953887898E-2</v>
      </c>
      <c r="O294" s="182">
        <v>3.8220010953887898E-2</v>
      </c>
      <c r="P294" s="181">
        <v>1.7888985495916901E-2</v>
      </c>
    </row>
    <row r="295" spans="1:16" ht="15.75" x14ac:dyDescent="0.25">
      <c r="A295" s="189">
        <v>2021</v>
      </c>
      <c r="B295" s="188">
        <v>2012</v>
      </c>
      <c r="C295" s="187" t="s">
        <v>4138</v>
      </c>
      <c r="D295" s="186">
        <v>6.3464347275799984E-2</v>
      </c>
      <c r="E295" s="185">
        <v>0.12940858414102818</v>
      </c>
      <c r="F295" s="184">
        <v>9.8155952638371499E-2</v>
      </c>
      <c r="G295" s="182">
        <v>8.8063494310341092E-3</v>
      </c>
      <c r="H295" s="183">
        <v>0.22811022604844</v>
      </c>
      <c r="I295" s="183">
        <v>9.8619187585251997E-2</v>
      </c>
      <c r="J295" s="183">
        <v>1.6273581366090001E-2</v>
      </c>
      <c r="K295" s="183">
        <v>4.6095795531076199E-4</v>
      </c>
      <c r="L295" s="183">
        <v>3.0000008598028201E-3</v>
      </c>
      <c r="M295" s="183">
        <v>2.0000005732018801E-3</v>
      </c>
      <c r="N295" s="183">
        <v>3.8220010953887898E-2</v>
      </c>
      <c r="O295" s="182">
        <v>3.8220010953887898E-2</v>
      </c>
      <c r="P295" s="181">
        <v>1.70094005025168E-2</v>
      </c>
    </row>
    <row r="296" spans="1:16" ht="15.75" x14ac:dyDescent="0.25">
      <c r="A296" s="189">
        <v>2021</v>
      </c>
      <c r="B296" s="188">
        <v>2013</v>
      </c>
      <c r="C296" s="187" t="s">
        <v>4137</v>
      </c>
      <c r="D296" s="186">
        <v>6.3321588042550989E-2</v>
      </c>
      <c r="E296" s="185">
        <v>0.12944404662060521</v>
      </c>
      <c r="F296" s="184">
        <v>9.5437839881500605E-2</v>
      </c>
      <c r="G296" s="182">
        <v>8.7688415505808599E-3</v>
      </c>
      <c r="H296" s="183">
        <v>0.21915620451456999</v>
      </c>
      <c r="I296" s="183">
        <v>9.6876479230643797E-2</v>
      </c>
      <c r="J296" s="183">
        <v>1.5251569485391501E-2</v>
      </c>
      <c r="K296" s="183">
        <v>6.9094529030259901E-4</v>
      </c>
      <c r="L296" s="183">
        <v>3.0000008598028201E-3</v>
      </c>
      <c r="M296" s="183">
        <v>2.0000005732018801E-3</v>
      </c>
      <c r="N296" s="183">
        <v>3.8220010953887898E-2</v>
      </c>
      <c r="O296" s="182">
        <v>3.8220010953887898E-2</v>
      </c>
      <c r="P296" s="181">
        <v>1.59411777796837E-2</v>
      </c>
    </row>
    <row r="297" spans="1:16" ht="15.75" x14ac:dyDescent="0.25">
      <c r="A297" s="189">
        <v>2021</v>
      </c>
      <c r="B297" s="188">
        <v>2014</v>
      </c>
      <c r="C297" s="187" t="s">
        <v>4136</v>
      </c>
      <c r="D297" s="186">
        <v>6.1781395592476258E-2</v>
      </c>
      <c r="E297" s="185">
        <v>0.12732775440177543</v>
      </c>
      <c r="F297" s="184">
        <v>9.3097081801527398E-2</v>
      </c>
      <c r="G297" s="182">
        <v>8.62583496247399E-3</v>
      </c>
      <c r="H297" s="183">
        <v>0.210278247756537</v>
      </c>
      <c r="I297" s="183">
        <v>9.4736418708393097E-2</v>
      </c>
      <c r="J297" s="183">
        <v>1.4183046951627599E-2</v>
      </c>
      <c r="K297" s="183">
        <v>9.5886389916892596E-4</v>
      </c>
      <c r="L297" s="183">
        <v>3.0000008598028201E-3</v>
      </c>
      <c r="M297" s="183">
        <v>2.0000005732018801E-3</v>
      </c>
      <c r="N297" s="183">
        <v>3.8220010953887898E-2</v>
      </c>
      <c r="O297" s="182">
        <v>3.8220010953887898E-2</v>
      </c>
      <c r="P297" s="181">
        <v>1.48243413984415E-2</v>
      </c>
    </row>
    <row r="298" spans="1:16" ht="15.75" x14ac:dyDescent="0.25">
      <c r="A298" s="189">
        <v>2021</v>
      </c>
      <c r="B298" s="188">
        <v>2015</v>
      </c>
      <c r="C298" s="187" t="s">
        <v>4135</v>
      </c>
      <c r="D298" s="186">
        <v>6.1255108033442668E-2</v>
      </c>
      <c r="E298" s="185">
        <v>0.12731135276794592</v>
      </c>
      <c r="F298" s="184">
        <v>9.0673153213990804E-2</v>
      </c>
      <c r="G298" s="182">
        <v>8.6333748588049205E-3</v>
      </c>
      <c r="H298" s="183">
        <v>0.20103199468393401</v>
      </c>
      <c r="I298" s="183">
        <v>9.2845520512897406E-2</v>
      </c>
      <c r="J298" s="183">
        <v>1.30588499988472E-2</v>
      </c>
      <c r="K298" s="183">
        <v>1.22679583128378E-3</v>
      </c>
      <c r="L298" s="183">
        <v>3.0000008598028201E-3</v>
      </c>
      <c r="M298" s="183">
        <v>2.0000005732018801E-3</v>
      </c>
      <c r="N298" s="183">
        <v>3.8220010953887898E-2</v>
      </c>
      <c r="O298" s="182">
        <v>3.8220010953887898E-2</v>
      </c>
      <c r="P298" s="181">
        <v>1.36493132480064E-2</v>
      </c>
    </row>
    <row r="299" spans="1:16" ht="15.75" x14ac:dyDescent="0.25">
      <c r="A299" s="189">
        <v>2021</v>
      </c>
      <c r="B299" s="188">
        <v>2016</v>
      </c>
      <c r="C299" s="187" t="s">
        <v>4134</v>
      </c>
      <c r="D299" s="186">
        <v>5.9259815632944586E-2</v>
      </c>
      <c r="E299" s="185">
        <v>0.12337277187828051</v>
      </c>
      <c r="F299" s="184">
        <v>8.8034796232315596E-2</v>
      </c>
      <c r="G299" s="182">
        <v>7.8613708744282793E-3</v>
      </c>
      <c r="H299" s="183">
        <v>0.167606081026202</v>
      </c>
      <c r="I299" s="183">
        <v>8.0082717643661594E-2</v>
      </c>
      <c r="J299" s="183">
        <v>1.18722653817103E-2</v>
      </c>
      <c r="K299" s="183">
        <v>1.3799060940525301E-3</v>
      </c>
      <c r="L299" s="183">
        <v>3.0000008598028201E-3</v>
      </c>
      <c r="M299" s="183">
        <v>2.0000005732018801E-3</v>
      </c>
      <c r="N299" s="183">
        <v>3.8220010953887898E-2</v>
      </c>
      <c r="O299" s="182">
        <v>3.8220010953887898E-2</v>
      </c>
      <c r="P299" s="181">
        <v>1.2409076539873901E-2</v>
      </c>
    </row>
    <row r="300" spans="1:16" ht="15.75" x14ac:dyDescent="0.25">
      <c r="A300" s="189">
        <v>2021</v>
      </c>
      <c r="B300" s="188">
        <v>2017</v>
      </c>
      <c r="C300" s="187" t="s">
        <v>4133</v>
      </c>
      <c r="D300" s="186">
        <v>5.5728626189682801E-2</v>
      </c>
      <c r="E300" s="185">
        <v>0.11949689871422702</v>
      </c>
      <c r="F300" s="184">
        <v>7.16418795622841E-2</v>
      </c>
      <c r="G300" s="182">
        <v>7.3047233559420501E-3</v>
      </c>
      <c r="H300" s="183">
        <v>0.12410957589704701</v>
      </c>
      <c r="I300" s="183">
        <v>7.0236128398624795E-2</v>
      </c>
      <c r="J300" s="183">
        <v>1.0116330575927E-2</v>
      </c>
      <c r="K300" s="183">
        <v>1.43845610663667E-3</v>
      </c>
      <c r="L300" s="183">
        <v>3.0000008598028201E-3</v>
      </c>
      <c r="M300" s="183">
        <v>2.0000005732018801E-3</v>
      </c>
      <c r="N300" s="183">
        <v>3.8220010953887898E-2</v>
      </c>
      <c r="O300" s="182">
        <v>3.8220010953887898E-2</v>
      </c>
      <c r="P300" s="181">
        <v>1.05737461540183E-2</v>
      </c>
    </row>
    <row r="301" spans="1:16" ht="15.75" x14ac:dyDescent="0.25">
      <c r="A301" s="189">
        <v>2021</v>
      </c>
      <c r="B301" s="188">
        <v>2018</v>
      </c>
      <c r="C301" s="187" t="s">
        <v>4132</v>
      </c>
      <c r="D301" s="186">
        <v>5.2031386787027012E-2</v>
      </c>
      <c r="E301" s="185">
        <v>0.1143642711129074</v>
      </c>
      <c r="F301" s="184">
        <v>6.9851586372163793E-2</v>
      </c>
      <c r="G301" s="182">
        <v>7.1115519098277199E-3</v>
      </c>
      <c r="H301" s="183">
        <v>9.5863672781677803E-2</v>
      </c>
      <c r="I301" s="183">
        <v>6.2998391234947299E-2</v>
      </c>
      <c r="J301" s="183">
        <v>8.9053901970586099E-3</v>
      </c>
      <c r="K301" s="183">
        <v>1.4987560259412101E-3</v>
      </c>
      <c r="L301" s="183">
        <v>3.0000008598028201E-3</v>
      </c>
      <c r="M301" s="183">
        <v>2.0000005732018801E-3</v>
      </c>
      <c r="N301" s="183">
        <v>3.8220010953887898E-2</v>
      </c>
      <c r="O301" s="182">
        <v>3.8220010953887898E-2</v>
      </c>
      <c r="P301" s="181">
        <v>9.3080524246858601E-3</v>
      </c>
    </row>
    <row r="302" spans="1:16" ht="15.75" x14ac:dyDescent="0.25">
      <c r="A302" s="189">
        <v>2021</v>
      </c>
      <c r="B302" s="188">
        <v>2019</v>
      </c>
      <c r="C302" s="187" t="s">
        <v>4131</v>
      </c>
      <c r="D302" s="186">
        <v>5.2005510924057738E-2</v>
      </c>
      <c r="E302" s="185">
        <v>0.11430618335365859</v>
      </c>
      <c r="F302" s="184">
        <v>6.7971919196859201E-2</v>
      </c>
      <c r="G302" s="182">
        <v>7.2903356388748604E-3</v>
      </c>
      <c r="H302" s="183">
        <v>7.7604594195995497E-2</v>
      </c>
      <c r="I302" s="183">
        <v>6.1929685636528599E-2</v>
      </c>
      <c r="J302" s="183">
        <v>7.6358620973166098E-3</v>
      </c>
      <c r="K302" s="183">
        <v>1.53915419148972E-3</v>
      </c>
      <c r="L302" s="183">
        <v>3.0000008598028201E-3</v>
      </c>
      <c r="M302" s="183">
        <v>2.0000005732018801E-3</v>
      </c>
      <c r="N302" s="183">
        <v>3.8220010953887898E-2</v>
      </c>
      <c r="O302" s="182">
        <v>3.8220010953887898E-2</v>
      </c>
      <c r="P302" s="181">
        <v>7.9811218977210406E-3</v>
      </c>
    </row>
    <row r="303" spans="1:16" ht="15.75" x14ac:dyDescent="0.25">
      <c r="A303" s="189">
        <v>2021</v>
      </c>
      <c r="B303" s="188">
        <v>2020</v>
      </c>
      <c r="C303" s="187" t="s">
        <v>4130</v>
      </c>
      <c r="D303" s="186">
        <v>5.1974321776962581E-2</v>
      </c>
      <c r="E303" s="185">
        <v>0.11423381198534438</v>
      </c>
      <c r="F303" s="184">
        <v>6.6002355835667506E-2</v>
      </c>
      <c r="G303" s="182">
        <v>7.3456090352927899E-3</v>
      </c>
      <c r="H303" s="183">
        <v>6.0572622482167097E-2</v>
      </c>
      <c r="I303" s="183">
        <v>5.8571688836101303E-2</v>
      </c>
      <c r="J303" s="183">
        <v>6.3077041861954097E-3</v>
      </c>
      <c r="K303" s="183">
        <v>1.53967114135048E-3</v>
      </c>
      <c r="L303" s="183">
        <v>3.0000008598028201E-3</v>
      </c>
      <c r="M303" s="183">
        <v>2.0000005732018801E-3</v>
      </c>
      <c r="N303" s="183">
        <v>3.8220010953887898E-2</v>
      </c>
      <c r="O303" s="182">
        <v>3.8220010953887898E-2</v>
      </c>
      <c r="P303" s="181">
        <v>6.5929105794723802E-3</v>
      </c>
    </row>
    <row r="304" spans="1:16" ht="15.75" x14ac:dyDescent="0.25">
      <c r="A304" s="189">
        <v>2021</v>
      </c>
      <c r="B304" s="188">
        <v>2021</v>
      </c>
      <c r="C304" s="187" t="s">
        <v>4129</v>
      </c>
      <c r="D304" s="186">
        <v>5.0633300390678739E-2</v>
      </c>
      <c r="E304" s="185">
        <v>0.11126771005555602</v>
      </c>
      <c r="F304" s="184">
        <v>6.3943403982180902E-2</v>
      </c>
      <c r="G304" s="182">
        <v>6.2201747795081396E-3</v>
      </c>
      <c r="H304" s="183">
        <v>4.5263116994934703E-2</v>
      </c>
      <c r="I304" s="183">
        <v>4.4693843621400102E-2</v>
      </c>
      <c r="J304" s="183">
        <v>4.9208954106809604E-3</v>
      </c>
      <c r="K304" s="183">
        <v>1.54020765764204E-3</v>
      </c>
      <c r="L304" s="183">
        <v>3.0000008598028201E-3</v>
      </c>
      <c r="M304" s="183">
        <v>2.0000005732018801E-3</v>
      </c>
      <c r="N304" s="183">
        <v>3.8220010953887898E-2</v>
      </c>
      <c r="O304" s="182">
        <v>3.8220010953887898E-2</v>
      </c>
      <c r="P304" s="181">
        <v>5.1433964650019698E-3</v>
      </c>
    </row>
    <row r="305" spans="1:16" ht="15.75" x14ac:dyDescent="0.25">
      <c r="A305" s="189">
        <v>2022</v>
      </c>
      <c r="B305" s="188">
        <v>1982</v>
      </c>
      <c r="C305" s="187" t="s">
        <v>4128</v>
      </c>
      <c r="D305" s="186">
        <v>6.438545120724791E-2</v>
      </c>
      <c r="E305" s="185">
        <v>0.14013170154159321</v>
      </c>
      <c r="F305" s="184">
        <v>0.229389510436246</v>
      </c>
      <c r="G305" s="182">
        <v>2.4654802624931298</v>
      </c>
      <c r="H305" s="183">
        <v>5.0659317860136897</v>
      </c>
      <c r="I305" s="183">
        <v>4.0653142308716701</v>
      </c>
      <c r="J305" s="183">
        <v>0.172898883458554</v>
      </c>
      <c r="K305" s="183">
        <v>1.5167678917815701E-2</v>
      </c>
      <c r="L305" s="183">
        <v>3.0000008598028201E-3</v>
      </c>
      <c r="M305" s="183">
        <v>2.0000005732018801E-3</v>
      </c>
      <c r="N305" s="183">
        <v>3.8220010953887898E-2</v>
      </c>
      <c r="O305" s="182">
        <v>3.8220010953887898E-2</v>
      </c>
      <c r="P305" s="181">
        <v>0.180716603741117</v>
      </c>
    </row>
    <row r="306" spans="1:16" ht="15.75" x14ac:dyDescent="0.25">
      <c r="A306" s="189">
        <v>2022</v>
      </c>
      <c r="B306" s="188">
        <v>1983</v>
      </c>
      <c r="C306" s="187" t="s">
        <v>4127</v>
      </c>
      <c r="D306" s="186">
        <v>6.1969729975688441E-2</v>
      </c>
      <c r="E306" s="185">
        <v>0.14503007902657092</v>
      </c>
      <c r="F306" s="184">
        <v>0.21286505233648301</v>
      </c>
      <c r="G306" s="182">
        <v>2.5903278019224798</v>
      </c>
      <c r="H306" s="183">
        <v>5.2163523643289</v>
      </c>
      <c r="I306" s="183">
        <v>4.0650015410608296</v>
      </c>
      <c r="J306" s="183">
        <v>0.16044382241512001</v>
      </c>
      <c r="K306" s="183">
        <v>1.6187974355971701E-2</v>
      </c>
      <c r="L306" s="183">
        <v>3.0000008598028201E-3</v>
      </c>
      <c r="M306" s="183">
        <v>2.0000005732018801E-3</v>
      </c>
      <c r="N306" s="183">
        <v>3.8220010953887898E-2</v>
      </c>
      <c r="O306" s="182">
        <v>3.8220010953887898E-2</v>
      </c>
      <c r="P306" s="181">
        <v>0.167698380105815</v>
      </c>
    </row>
    <row r="307" spans="1:16" ht="15.75" x14ac:dyDescent="0.25">
      <c r="A307" s="189">
        <v>2022</v>
      </c>
      <c r="B307" s="188">
        <v>1984</v>
      </c>
      <c r="C307" s="187" t="s">
        <v>4126</v>
      </c>
      <c r="D307" s="186">
        <v>6.2489212320253035E-2</v>
      </c>
      <c r="E307" s="185">
        <v>0.14402143530114644</v>
      </c>
      <c r="F307" s="184">
        <v>0.21705131653697399</v>
      </c>
      <c r="G307" s="182">
        <v>1.9003166550161099</v>
      </c>
      <c r="H307" s="183">
        <v>5.1962825048028503</v>
      </c>
      <c r="I307" s="183">
        <v>4.0609674443689903</v>
      </c>
      <c r="J307" s="183">
        <v>0.163599155912066</v>
      </c>
      <c r="K307" s="183">
        <v>1.5869765792974999E-2</v>
      </c>
      <c r="L307" s="183">
        <v>3.0000008598028201E-3</v>
      </c>
      <c r="M307" s="183">
        <v>2.0000005732018801E-3</v>
      </c>
      <c r="N307" s="183">
        <v>3.8220010953887898E-2</v>
      </c>
      <c r="O307" s="182">
        <v>3.8220010953887898E-2</v>
      </c>
      <c r="P307" s="181">
        <v>0.17099638378190701</v>
      </c>
    </row>
    <row r="308" spans="1:16" ht="15.75" x14ac:dyDescent="0.25">
      <c r="A308" s="189">
        <v>2022</v>
      </c>
      <c r="B308" s="188">
        <v>1985</v>
      </c>
      <c r="C308" s="187" t="s">
        <v>4125</v>
      </c>
      <c r="D308" s="186">
        <v>6.4545828007146103E-2</v>
      </c>
      <c r="E308" s="185">
        <v>0.14213144914616324</v>
      </c>
      <c r="F308" s="184">
        <v>0.23066100170321599</v>
      </c>
      <c r="G308" s="182">
        <v>1.8387971992699701</v>
      </c>
      <c r="H308" s="183">
        <v>5.0432360860366101</v>
      </c>
      <c r="I308" s="183">
        <v>4.1135109955025797</v>
      </c>
      <c r="J308" s="183">
        <v>0.173857250822294</v>
      </c>
      <c r="K308" s="183">
        <v>1.5558560995942701E-2</v>
      </c>
      <c r="L308" s="183">
        <v>3.0000008598028201E-3</v>
      </c>
      <c r="M308" s="183">
        <v>2.0000005732018801E-3</v>
      </c>
      <c r="N308" s="183">
        <v>3.8220010953887898E-2</v>
      </c>
      <c r="O308" s="182">
        <v>3.8220010953887898E-2</v>
      </c>
      <c r="P308" s="181">
        <v>0.18171830422435301</v>
      </c>
    </row>
    <row r="309" spans="1:16" ht="15.75" x14ac:dyDescent="0.25">
      <c r="A309" s="189">
        <v>2022</v>
      </c>
      <c r="B309" s="188">
        <v>1986</v>
      </c>
      <c r="C309" s="187" t="s">
        <v>4124</v>
      </c>
      <c r="D309" s="186">
        <v>6.3767114601635602E-2</v>
      </c>
      <c r="E309" s="185">
        <v>0.14214219245924345</v>
      </c>
      <c r="F309" s="184">
        <v>0.22607326113690401</v>
      </c>
      <c r="G309" s="182">
        <v>1.83095433245126</v>
      </c>
      <c r="H309" s="183">
        <v>5.1093259734778096</v>
      </c>
      <c r="I309" s="183">
        <v>3.8769022120151502</v>
      </c>
      <c r="J309" s="183">
        <v>0.17039931057034199</v>
      </c>
      <c r="K309" s="183">
        <v>1.55808233260638E-2</v>
      </c>
      <c r="L309" s="183">
        <v>3.0000008598028201E-3</v>
      </c>
      <c r="M309" s="183">
        <v>2.0000005732018801E-3</v>
      </c>
      <c r="N309" s="183">
        <v>3.8220010953887898E-2</v>
      </c>
      <c r="O309" s="182">
        <v>3.8220010953887898E-2</v>
      </c>
      <c r="P309" s="181">
        <v>0.17810401125859099</v>
      </c>
    </row>
    <row r="310" spans="1:16" ht="15.75" x14ac:dyDescent="0.25">
      <c r="A310" s="189">
        <v>2022</v>
      </c>
      <c r="B310" s="188">
        <v>1987</v>
      </c>
      <c r="C310" s="187" t="s">
        <v>4123</v>
      </c>
      <c r="D310" s="186">
        <v>6.3494274762621233E-2</v>
      </c>
      <c r="E310" s="185">
        <v>0.14018035739558274</v>
      </c>
      <c r="F310" s="184">
        <v>0.28194885788608198</v>
      </c>
      <c r="G310" s="182">
        <v>1.77879293427999</v>
      </c>
      <c r="H310" s="183">
        <v>5.2219956325796204</v>
      </c>
      <c r="I310" s="183">
        <v>3.9656509106463802</v>
      </c>
      <c r="J310" s="183">
        <v>0.192017754865665</v>
      </c>
      <c r="K310" s="183">
        <v>1.5228218954658901E-2</v>
      </c>
      <c r="L310" s="183">
        <v>3.0000008598028201E-3</v>
      </c>
      <c r="M310" s="183">
        <v>2.0000005732018801E-3</v>
      </c>
      <c r="N310" s="183">
        <v>3.8220010953887898E-2</v>
      </c>
      <c r="O310" s="182">
        <v>3.8220010953887898E-2</v>
      </c>
      <c r="P310" s="181">
        <v>0.20069994567452301</v>
      </c>
    </row>
    <row r="311" spans="1:16" ht="15.75" x14ac:dyDescent="0.25">
      <c r="A311" s="189">
        <v>2022</v>
      </c>
      <c r="B311" s="188">
        <v>1988</v>
      </c>
      <c r="C311" s="187" t="s">
        <v>4122</v>
      </c>
      <c r="D311" s="186">
        <v>6.287965203917821E-2</v>
      </c>
      <c r="E311" s="185">
        <v>0.13339906997790221</v>
      </c>
      <c r="F311" s="184">
        <v>0.276933770275686</v>
      </c>
      <c r="G311" s="182">
        <v>0.43774451401032399</v>
      </c>
      <c r="H311" s="183">
        <v>5.2668165769540103</v>
      </c>
      <c r="I311" s="183">
        <v>1.68195945615852</v>
      </c>
      <c r="J311" s="183">
        <v>0.18860229196709999</v>
      </c>
      <c r="K311" s="183">
        <v>1.41030416044264E-2</v>
      </c>
      <c r="L311" s="183">
        <v>3.0000008598028201E-3</v>
      </c>
      <c r="M311" s="183">
        <v>2.0000005732018801E-3</v>
      </c>
      <c r="N311" s="183">
        <v>3.8220010953887898E-2</v>
      </c>
      <c r="O311" s="182">
        <v>3.8220010953887898E-2</v>
      </c>
      <c r="P311" s="181">
        <v>0.19713005069957601</v>
      </c>
    </row>
    <row r="312" spans="1:16" ht="15.75" x14ac:dyDescent="0.25">
      <c r="A312" s="189">
        <v>2022</v>
      </c>
      <c r="B312" s="188">
        <v>1989</v>
      </c>
      <c r="C312" s="187" t="s">
        <v>4121</v>
      </c>
      <c r="D312" s="186">
        <v>6.2659199688381739E-2</v>
      </c>
      <c r="E312" s="185">
        <v>0.13278678849823589</v>
      </c>
      <c r="F312" s="184">
        <v>0.27547137616460299</v>
      </c>
      <c r="G312" s="182">
        <v>0.43098402668998398</v>
      </c>
      <c r="H312" s="183">
        <v>5.2879968415016503</v>
      </c>
      <c r="I312" s="183">
        <v>1.6725786020528499</v>
      </c>
      <c r="J312" s="183">
        <v>0.187606346688071</v>
      </c>
      <c r="K312" s="183">
        <v>1.39553282862189E-2</v>
      </c>
      <c r="L312" s="183">
        <v>3.0000008598028201E-3</v>
      </c>
      <c r="M312" s="183">
        <v>2.0000005732018801E-3</v>
      </c>
      <c r="N312" s="183">
        <v>3.8220010953887898E-2</v>
      </c>
      <c r="O312" s="182">
        <v>3.8220010953887898E-2</v>
      </c>
      <c r="P312" s="181">
        <v>0.196089073194472</v>
      </c>
    </row>
    <row r="313" spans="1:16" ht="15.75" x14ac:dyDescent="0.25">
      <c r="A313" s="189">
        <v>2022</v>
      </c>
      <c r="B313" s="188">
        <v>1990</v>
      </c>
      <c r="C313" s="187" t="s">
        <v>4120</v>
      </c>
      <c r="D313" s="186">
        <v>6.2670516328431847E-2</v>
      </c>
      <c r="E313" s="185">
        <v>0.13369428681039522</v>
      </c>
      <c r="F313" s="184">
        <v>0.27590154862067401</v>
      </c>
      <c r="G313" s="182">
        <v>0.43685408475383197</v>
      </c>
      <c r="H313" s="183">
        <v>5.2907199950075396</v>
      </c>
      <c r="I313" s="183">
        <v>1.68032689053108</v>
      </c>
      <c r="J313" s="183">
        <v>0.187899310276714</v>
      </c>
      <c r="K313" s="183">
        <v>1.42270709038051E-2</v>
      </c>
      <c r="L313" s="183">
        <v>3.0000008598028201E-3</v>
      </c>
      <c r="M313" s="183">
        <v>2.0000005732018801E-3</v>
      </c>
      <c r="N313" s="183">
        <v>3.8220010953887898E-2</v>
      </c>
      <c r="O313" s="182">
        <v>3.8220010953887898E-2</v>
      </c>
      <c r="P313" s="181">
        <v>0.19639528329658601</v>
      </c>
    </row>
    <row r="314" spans="1:16" ht="15.75" x14ac:dyDescent="0.25">
      <c r="A314" s="189">
        <v>2022</v>
      </c>
      <c r="B314" s="188">
        <v>1991</v>
      </c>
      <c r="C314" s="187" t="s">
        <v>4119</v>
      </c>
      <c r="D314" s="186">
        <v>6.360511429251163E-2</v>
      </c>
      <c r="E314" s="185">
        <v>0.13322441595020457</v>
      </c>
      <c r="F314" s="184">
        <v>0.36416893683658702</v>
      </c>
      <c r="G314" s="182">
        <v>0.48187150843910997</v>
      </c>
      <c r="H314" s="183">
        <v>9.2300513956529304</v>
      </c>
      <c r="I314" s="183">
        <v>2.9247267691182102</v>
      </c>
      <c r="J314" s="183">
        <v>5.1611219404123401E-2</v>
      </c>
      <c r="K314" s="183">
        <v>7.7308967742375596E-3</v>
      </c>
      <c r="L314" s="183">
        <v>3.0000008598028201E-3</v>
      </c>
      <c r="M314" s="183">
        <v>2.0000005732018801E-3</v>
      </c>
      <c r="N314" s="183">
        <v>3.8220010953887898E-2</v>
      </c>
      <c r="O314" s="182">
        <v>3.8220010953887898E-2</v>
      </c>
      <c r="P314" s="181">
        <v>5.3944849724183598E-2</v>
      </c>
    </row>
    <row r="315" spans="1:16" ht="15.75" x14ac:dyDescent="0.25">
      <c r="A315" s="189">
        <v>2022</v>
      </c>
      <c r="B315" s="188">
        <v>1992</v>
      </c>
      <c r="C315" s="187" t="s">
        <v>4118</v>
      </c>
      <c r="D315" s="186">
        <v>6.3827311529774763E-2</v>
      </c>
      <c r="E315" s="185">
        <v>0.13406403900072134</v>
      </c>
      <c r="F315" s="184">
        <v>0.36688635404804598</v>
      </c>
      <c r="G315" s="182">
        <v>0.48940240743640001</v>
      </c>
      <c r="H315" s="183">
        <v>9.19763713651753</v>
      </c>
      <c r="I315" s="183">
        <v>2.9479889543992401</v>
      </c>
      <c r="J315" s="183">
        <v>5.1996340708349402E-2</v>
      </c>
      <c r="K315" s="183">
        <v>7.8848302613677198E-3</v>
      </c>
      <c r="L315" s="183">
        <v>3.0000008598028201E-3</v>
      </c>
      <c r="M315" s="183">
        <v>2.0000005732018801E-3</v>
      </c>
      <c r="N315" s="183">
        <v>3.8220010953887898E-2</v>
      </c>
      <c r="O315" s="182">
        <v>3.8220010953887898E-2</v>
      </c>
      <c r="P315" s="181">
        <v>5.4347384504836303E-2</v>
      </c>
    </row>
    <row r="316" spans="1:16" ht="15.75" x14ac:dyDescent="0.25">
      <c r="A316" s="189">
        <v>2022</v>
      </c>
      <c r="B316" s="188">
        <v>1993</v>
      </c>
      <c r="C316" s="187" t="s">
        <v>4117</v>
      </c>
      <c r="D316" s="186">
        <v>6.3887375008729499E-2</v>
      </c>
      <c r="E316" s="185">
        <v>0.13338005514184265</v>
      </c>
      <c r="F316" s="184">
        <v>0.36786175261389598</v>
      </c>
      <c r="G316" s="182">
        <v>0.48159490204897898</v>
      </c>
      <c r="H316" s="183">
        <v>9.1910958443362194</v>
      </c>
      <c r="I316" s="183">
        <v>2.9300506423091899</v>
      </c>
      <c r="J316" s="183">
        <v>5.2134577400984101E-2</v>
      </c>
      <c r="K316" s="183">
        <v>7.78847808840708E-3</v>
      </c>
      <c r="L316" s="183">
        <v>3.0000008598028201E-3</v>
      </c>
      <c r="M316" s="183">
        <v>2.0000005732018801E-3</v>
      </c>
      <c r="N316" s="183">
        <v>3.8220010953887898E-2</v>
      </c>
      <c r="O316" s="182">
        <v>3.8220010953887898E-2</v>
      </c>
      <c r="P316" s="181">
        <v>5.44918716472957E-2</v>
      </c>
    </row>
    <row r="317" spans="1:16" ht="15.75" x14ac:dyDescent="0.25">
      <c r="A317" s="189">
        <v>2022</v>
      </c>
      <c r="B317" s="188">
        <v>1994</v>
      </c>
      <c r="C317" s="187" t="s">
        <v>4116</v>
      </c>
      <c r="D317" s="186">
        <v>6.3500660913033427E-2</v>
      </c>
      <c r="E317" s="185">
        <v>0.13240062269524105</v>
      </c>
      <c r="F317" s="184">
        <v>0.36167895370709202</v>
      </c>
      <c r="G317" s="182">
        <v>0.47135883122748801</v>
      </c>
      <c r="H317" s="183">
        <v>9.2531223114179397</v>
      </c>
      <c r="I317" s="183">
        <v>2.9081425982198899</v>
      </c>
      <c r="J317" s="183">
        <v>5.1788219734220597E-2</v>
      </c>
      <c r="K317" s="183">
        <v>7.64570737833204E-3</v>
      </c>
      <c r="L317" s="183">
        <v>3.0000008598028201E-3</v>
      </c>
      <c r="M317" s="183">
        <v>2.0000005732018801E-3</v>
      </c>
      <c r="N317" s="183">
        <v>3.8220010953887898E-2</v>
      </c>
      <c r="O317" s="182">
        <v>3.8220010953887898E-2</v>
      </c>
      <c r="P317" s="181">
        <v>5.41298532237805E-2</v>
      </c>
    </row>
    <row r="318" spans="1:16" ht="15.75" x14ac:dyDescent="0.25">
      <c r="A318" s="189">
        <v>2022</v>
      </c>
      <c r="B318" s="188">
        <v>1995</v>
      </c>
      <c r="C318" s="187" t="s">
        <v>4115</v>
      </c>
      <c r="D318" s="186">
        <v>6.3845784374360115E-2</v>
      </c>
      <c r="E318" s="185">
        <v>0.13174062243840351</v>
      </c>
      <c r="F318" s="184">
        <v>0.36590066700609197</v>
      </c>
      <c r="G318" s="182">
        <v>0.25189007450099399</v>
      </c>
      <c r="H318" s="183">
        <v>9.2309461175160301</v>
      </c>
      <c r="I318" s="183">
        <v>1.66029771468715</v>
      </c>
      <c r="J318" s="183">
        <v>5.2392719978822999E-2</v>
      </c>
      <c r="K318" s="183">
        <v>4.9981815521767704E-3</v>
      </c>
      <c r="L318" s="183">
        <v>3.0000008598028201E-3</v>
      </c>
      <c r="M318" s="183">
        <v>2.0000005732018801E-3</v>
      </c>
      <c r="N318" s="183">
        <v>3.8220010953887898E-2</v>
      </c>
      <c r="O318" s="182">
        <v>3.8220010953887898E-2</v>
      </c>
      <c r="P318" s="181">
        <v>5.4761686287013701E-2</v>
      </c>
    </row>
    <row r="319" spans="1:16" ht="15.75" x14ac:dyDescent="0.25">
      <c r="A319" s="189">
        <v>2022</v>
      </c>
      <c r="B319" s="188">
        <v>1996</v>
      </c>
      <c r="C319" s="187" t="s">
        <v>4114</v>
      </c>
      <c r="D319" s="186">
        <v>6.386637148515116E-2</v>
      </c>
      <c r="E319" s="185">
        <v>0.13028076276447337</v>
      </c>
      <c r="F319" s="184">
        <v>0.36618749335880801</v>
      </c>
      <c r="G319" s="182">
        <v>2.2789580074230299E-2</v>
      </c>
      <c r="H319" s="183">
        <v>9.2250214897125709</v>
      </c>
      <c r="I319" s="183">
        <v>0.395016041634144</v>
      </c>
      <c r="J319" s="183">
        <v>5.2433790176653901E-2</v>
      </c>
      <c r="K319" s="183">
        <v>2.2213406339623102E-3</v>
      </c>
      <c r="L319" s="183">
        <v>3.0000008598028201E-3</v>
      </c>
      <c r="M319" s="183">
        <v>2.0000005732018801E-3</v>
      </c>
      <c r="N319" s="183">
        <v>3.8220010953887898E-2</v>
      </c>
      <c r="O319" s="182">
        <v>3.8220010953887898E-2</v>
      </c>
      <c r="P319" s="181">
        <v>5.4804613496944203E-2</v>
      </c>
    </row>
    <row r="320" spans="1:16" ht="15.75" x14ac:dyDescent="0.25">
      <c r="A320" s="189">
        <v>2022</v>
      </c>
      <c r="B320" s="188">
        <v>1997</v>
      </c>
      <c r="C320" s="187" t="s">
        <v>4113</v>
      </c>
      <c r="D320" s="186">
        <v>6.4118189173420922E-2</v>
      </c>
      <c r="E320" s="185">
        <v>0.12889827613334542</v>
      </c>
      <c r="F320" s="184">
        <v>0.36902372590094501</v>
      </c>
      <c r="G320" s="182">
        <v>2.2159033806926302E-2</v>
      </c>
      <c r="H320" s="183">
        <v>9.18355464092161</v>
      </c>
      <c r="I320" s="183">
        <v>0.39098591602282101</v>
      </c>
      <c r="J320" s="183">
        <v>5.2839905690437602E-2</v>
      </c>
      <c r="K320" s="183">
        <v>2.1624022351196702E-3</v>
      </c>
      <c r="L320" s="183">
        <v>3.0000008598028201E-3</v>
      </c>
      <c r="M320" s="183">
        <v>2.0000005732018801E-3</v>
      </c>
      <c r="N320" s="183">
        <v>3.8220010953887898E-2</v>
      </c>
      <c r="O320" s="182">
        <v>3.8220010953887898E-2</v>
      </c>
      <c r="P320" s="181">
        <v>5.5229091752150399E-2</v>
      </c>
    </row>
    <row r="321" spans="1:16" ht="15.75" x14ac:dyDescent="0.25">
      <c r="A321" s="189">
        <v>2022</v>
      </c>
      <c r="B321" s="188">
        <v>1998</v>
      </c>
      <c r="C321" s="187" t="s">
        <v>4112</v>
      </c>
      <c r="D321" s="186">
        <v>6.392448169330936E-2</v>
      </c>
      <c r="E321" s="185">
        <v>0.12944653283801671</v>
      </c>
      <c r="F321" s="184">
        <v>0.36761101893989501</v>
      </c>
      <c r="G321" s="182">
        <v>2.2394970629866898E-2</v>
      </c>
      <c r="H321" s="183">
        <v>9.2211875528758807</v>
      </c>
      <c r="I321" s="183">
        <v>0.39270965060823898</v>
      </c>
      <c r="J321" s="183">
        <v>5.26376224838285E-2</v>
      </c>
      <c r="K321" s="183">
        <v>2.1893273134353402E-3</v>
      </c>
      <c r="L321" s="183">
        <v>3.0000008598028201E-3</v>
      </c>
      <c r="M321" s="183">
        <v>2.0000005732018801E-3</v>
      </c>
      <c r="N321" s="183">
        <v>3.8220010953887898E-2</v>
      </c>
      <c r="O321" s="182">
        <v>3.8220010953887898E-2</v>
      </c>
      <c r="P321" s="181">
        <v>5.5017662196556801E-2</v>
      </c>
    </row>
    <row r="322" spans="1:16" ht="15.75" x14ac:dyDescent="0.25">
      <c r="A322" s="189">
        <v>2022</v>
      </c>
      <c r="B322" s="188">
        <v>1999</v>
      </c>
      <c r="C322" s="187" t="s">
        <v>4111</v>
      </c>
      <c r="D322" s="186">
        <v>6.384623070323267E-2</v>
      </c>
      <c r="E322" s="185">
        <v>0.12933602928017313</v>
      </c>
      <c r="F322" s="184">
        <v>0.366213413592055</v>
      </c>
      <c r="G322" s="182">
        <v>2.23777325176975E-2</v>
      </c>
      <c r="H322" s="183">
        <v>9.2230655080191308</v>
      </c>
      <c r="I322" s="183">
        <v>0.39232018397551699</v>
      </c>
      <c r="J322" s="183">
        <v>5.2464623755074401E-2</v>
      </c>
      <c r="K322" s="183">
        <v>2.1843969564055302E-3</v>
      </c>
      <c r="L322" s="183">
        <v>3.0000008598028201E-3</v>
      </c>
      <c r="M322" s="183">
        <v>2.0000005732018801E-3</v>
      </c>
      <c r="N322" s="183">
        <v>3.8220010953887898E-2</v>
      </c>
      <c r="O322" s="182">
        <v>3.8220010953887898E-2</v>
      </c>
      <c r="P322" s="181">
        <v>5.4836841232958899E-2</v>
      </c>
    </row>
    <row r="323" spans="1:16" ht="15.75" x14ac:dyDescent="0.25">
      <c r="A323" s="189">
        <v>2022</v>
      </c>
      <c r="B323" s="188">
        <v>2000</v>
      </c>
      <c r="C323" s="187" t="s">
        <v>4110</v>
      </c>
      <c r="D323" s="186">
        <v>6.3598510907413253E-2</v>
      </c>
      <c r="E323" s="185">
        <v>0.12978389315805422</v>
      </c>
      <c r="F323" s="184">
        <v>0.36232785258933198</v>
      </c>
      <c r="G323" s="182">
        <v>2.2539278107112301E-2</v>
      </c>
      <c r="H323" s="183">
        <v>9.2506700496044303</v>
      </c>
      <c r="I323" s="183">
        <v>0.39286601278639599</v>
      </c>
      <c r="J323" s="183">
        <v>5.1967883490292403E-2</v>
      </c>
      <c r="K323" s="183">
        <v>2.2068166655516501E-3</v>
      </c>
      <c r="L323" s="183">
        <v>3.0000008598028201E-3</v>
      </c>
      <c r="M323" s="183">
        <v>2.0000005732018801E-3</v>
      </c>
      <c r="N323" s="183">
        <v>3.8220010953887898E-2</v>
      </c>
      <c r="O323" s="182">
        <v>3.8220010953887898E-2</v>
      </c>
      <c r="P323" s="181">
        <v>5.4317640577655799E-2</v>
      </c>
    </row>
    <row r="324" spans="1:16" ht="15.75" x14ac:dyDescent="0.25">
      <c r="A324" s="189">
        <v>2022</v>
      </c>
      <c r="B324" s="188">
        <v>2001</v>
      </c>
      <c r="C324" s="187" t="s">
        <v>4109</v>
      </c>
      <c r="D324" s="186">
        <v>6.3824767429362605E-2</v>
      </c>
      <c r="E324" s="185">
        <v>0.12996681668215726</v>
      </c>
      <c r="F324" s="184">
        <v>0.362539665616886</v>
      </c>
      <c r="G324" s="182">
        <v>2.25809773637013E-2</v>
      </c>
      <c r="H324" s="183">
        <v>9.20951545290003</v>
      </c>
      <c r="I324" s="183">
        <v>0.39177643221464298</v>
      </c>
      <c r="J324" s="183">
        <v>5.2092137891642701E-2</v>
      </c>
      <c r="K324" s="183">
        <v>2.2193893610857E-3</v>
      </c>
      <c r="L324" s="183">
        <v>3.0000008598028201E-3</v>
      </c>
      <c r="M324" s="183">
        <v>2.0000005732018801E-3</v>
      </c>
      <c r="N324" s="183">
        <v>3.8220010953887898E-2</v>
      </c>
      <c r="O324" s="182">
        <v>3.8220010953887898E-2</v>
      </c>
      <c r="P324" s="181">
        <v>5.4447513211664501E-2</v>
      </c>
    </row>
    <row r="325" spans="1:16" ht="15.75" x14ac:dyDescent="0.25">
      <c r="A325" s="189">
        <v>2022</v>
      </c>
      <c r="B325" s="188">
        <v>2002</v>
      </c>
      <c r="C325" s="187" t="s">
        <v>4108</v>
      </c>
      <c r="D325" s="186">
        <v>6.3671395860616167E-2</v>
      </c>
      <c r="E325" s="185">
        <v>0.12982667056057209</v>
      </c>
      <c r="F325" s="184">
        <v>0.27923440088298102</v>
      </c>
      <c r="G325" s="182">
        <v>2.2432890841340501E-2</v>
      </c>
      <c r="H325" s="183">
        <v>7.1036386754726202</v>
      </c>
      <c r="I325" s="183">
        <v>0.31026250087521101</v>
      </c>
      <c r="J325" s="183">
        <v>5.23627600842555E-2</v>
      </c>
      <c r="K325" s="183">
        <v>2.2165548372749598E-3</v>
      </c>
      <c r="L325" s="183">
        <v>3.0000008598028201E-3</v>
      </c>
      <c r="M325" s="183">
        <v>2.0000005732018801E-3</v>
      </c>
      <c r="N325" s="183">
        <v>3.8220010953887898E-2</v>
      </c>
      <c r="O325" s="182">
        <v>3.8220010953887898E-2</v>
      </c>
      <c r="P325" s="181">
        <v>5.4730371738958998E-2</v>
      </c>
    </row>
    <row r="326" spans="1:16" ht="15.75" x14ac:dyDescent="0.25">
      <c r="A326" s="189">
        <v>2022</v>
      </c>
      <c r="B326" s="188">
        <v>2003</v>
      </c>
      <c r="C326" s="187" t="s">
        <v>4107</v>
      </c>
      <c r="D326" s="186">
        <v>6.3365281899102288E-2</v>
      </c>
      <c r="E326" s="185">
        <v>0.12922941298474058</v>
      </c>
      <c r="F326" s="184">
        <v>0.27469656655825597</v>
      </c>
      <c r="G326" s="182">
        <v>2.2040743441908199E-2</v>
      </c>
      <c r="H326" s="183">
        <v>7.1265220664424804</v>
      </c>
      <c r="I326" s="183">
        <v>0.304333761649208</v>
      </c>
      <c r="J326" s="183">
        <v>5.1676209423882603E-2</v>
      </c>
      <c r="K326" s="183">
        <v>2.1924641024774001E-3</v>
      </c>
      <c r="L326" s="183">
        <v>3.0000008598028201E-3</v>
      </c>
      <c r="M326" s="183">
        <v>2.0000005732018801E-3</v>
      </c>
      <c r="N326" s="183">
        <v>3.8220010953887898E-2</v>
      </c>
      <c r="O326" s="182">
        <v>3.8220010953887898E-2</v>
      </c>
      <c r="P326" s="181">
        <v>5.4012778304247402E-2</v>
      </c>
    </row>
    <row r="327" spans="1:16" ht="15.75" x14ac:dyDescent="0.25">
      <c r="A327" s="189">
        <v>2022</v>
      </c>
      <c r="B327" s="188">
        <v>2004</v>
      </c>
      <c r="C327" s="187" t="s">
        <v>4106</v>
      </c>
      <c r="D327" s="186">
        <v>6.3137976972248738E-2</v>
      </c>
      <c r="E327" s="185">
        <v>0.12816393559452832</v>
      </c>
      <c r="F327" s="184">
        <v>0.224459756362937</v>
      </c>
      <c r="G327" s="182">
        <v>1.44905947212238E-2</v>
      </c>
      <c r="H327" s="183">
        <v>5.95668222475443</v>
      </c>
      <c r="I327" s="183">
        <v>0.25169918958305298</v>
      </c>
      <c r="J327" s="183">
        <v>5.1067721299988197E-2</v>
      </c>
      <c r="K327" s="183">
        <v>1.4260493010888201E-4</v>
      </c>
      <c r="L327" s="183">
        <v>3.0000008598028201E-3</v>
      </c>
      <c r="M327" s="183">
        <v>2.0000005732018801E-3</v>
      </c>
      <c r="N327" s="183">
        <v>3.8220010953887898E-2</v>
      </c>
      <c r="O327" s="182">
        <v>3.8220010953887898E-2</v>
      </c>
      <c r="P327" s="181">
        <v>5.3376777047516602E-2</v>
      </c>
    </row>
    <row r="328" spans="1:16" ht="15.75" x14ac:dyDescent="0.25">
      <c r="A328" s="189">
        <v>2022</v>
      </c>
      <c r="B328" s="188">
        <v>2005</v>
      </c>
      <c r="C328" s="187" t="s">
        <v>4105</v>
      </c>
      <c r="D328" s="186">
        <v>6.3185592895921502E-2</v>
      </c>
      <c r="E328" s="185">
        <v>0.12856343570603826</v>
      </c>
      <c r="F328" s="184">
        <v>0.22211124283376399</v>
      </c>
      <c r="G328" s="182">
        <v>1.41869053160551E-2</v>
      </c>
      <c r="H328" s="183">
        <v>5.94057849671852</v>
      </c>
      <c r="I328" s="183">
        <v>0.24596473286944501</v>
      </c>
      <c r="J328" s="183">
        <v>5.0767308099844602E-2</v>
      </c>
      <c r="K328" s="183">
        <v>1.4408958101149499E-4</v>
      </c>
      <c r="L328" s="183">
        <v>3.0000008598028201E-3</v>
      </c>
      <c r="M328" s="183">
        <v>2.0000005732018801E-3</v>
      </c>
      <c r="N328" s="183">
        <v>3.8220010953887898E-2</v>
      </c>
      <c r="O328" s="182">
        <v>3.8220010953887898E-2</v>
      </c>
      <c r="P328" s="181">
        <v>5.3062780495526297E-2</v>
      </c>
    </row>
    <row r="329" spans="1:16" ht="15.75" x14ac:dyDescent="0.25">
      <c r="A329" s="189">
        <v>2022</v>
      </c>
      <c r="B329" s="188">
        <v>2006</v>
      </c>
      <c r="C329" s="187" t="s">
        <v>4104</v>
      </c>
      <c r="D329" s="186">
        <v>6.3010395956962117E-2</v>
      </c>
      <c r="E329" s="185">
        <v>0.12887009201593452</v>
      </c>
      <c r="F329" s="184">
        <v>0.217968991692332</v>
      </c>
      <c r="G329" s="182">
        <v>1.40655516410089E-2</v>
      </c>
      <c r="H329" s="183">
        <v>5.9425299807779899</v>
      </c>
      <c r="I329" s="183">
        <v>0.23900339832419701</v>
      </c>
      <c r="J329" s="183">
        <v>5.0090644463854299E-2</v>
      </c>
      <c r="K329" s="183">
        <v>1.4519827668713501E-4</v>
      </c>
      <c r="L329" s="183">
        <v>3.0000008598028201E-3</v>
      </c>
      <c r="M329" s="183">
        <v>2.0000005732018801E-3</v>
      </c>
      <c r="N329" s="183">
        <v>3.8220010953887898E-2</v>
      </c>
      <c r="O329" s="182">
        <v>3.8220010953887898E-2</v>
      </c>
      <c r="P329" s="181">
        <v>5.2355521132566897E-2</v>
      </c>
    </row>
    <row r="330" spans="1:16" ht="15.75" x14ac:dyDescent="0.25">
      <c r="A330" s="189">
        <v>2022</v>
      </c>
      <c r="B330" s="188">
        <v>2007</v>
      </c>
      <c r="C330" s="187" t="s">
        <v>4103</v>
      </c>
      <c r="D330" s="186">
        <v>6.3180197712528738E-2</v>
      </c>
      <c r="E330" s="185">
        <v>0.12925078344814014</v>
      </c>
      <c r="F330" s="184">
        <v>0.158901756582016</v>
      </c>
      <c r="G330" s="182">
        <v>1.4015431617398801E-2</v>
      </c>
      <c r="H330" s="183">
        <v>3.0900327106818799</v>
      </c>
      <c r="I330" s="183">
        <v>0.237871864363976</v>
      </c>
      <c r="J330" s="183">
        <v>3.5240233309002798E-2</v>
      </c>
      <c r="K330" s="183">
        <v>1.46695470964584E-4</v>
      </c>
      <c r="L330" s="183">
        <v>3.0000008598028201E-3</v>
      </c>
      <c r="M330" s="183">
        <v>2.0000005732018801E-3</v>
      </c>
      <c r="N330" s="183">
        <v>3.8220010953887898E-2</v>
      </c>
      <c r="O330" s="182">
        <v>3.8220010953887898E-2</v>
      </c>
      <c r="P330" s="181">
        <v>3.6833640283016597E-2</v>
      </c>
    </row>
    <row r="331" spans="1:16" ht="15.75" x14ac:dyDescent="0.25">
      <c r="A331" s="189">
        <v>2022</v>
      </c>
      <c r="B331" s="188">
        <v>2008</v>
      </c>
      <c r="C331" s="187" t="s">
        <v>4102</v>
      </c>
      <c r="D331" s="186">
        <v>6.3420826060424998E-2</v>
      </c>
      <c r="E331" s="185">
        <v>0.12972779006915841</v>
      </c>
      <c r="F331" s="184">
        <v>0.15844685828302299</v>
      </c>
      <c r="G331" s="182">
        <v>1.1284303790496501E-2</v>
      </c>
      <c r="H331" s="183">
        <v>3.0686672448872501</v>
      </c>
      <c r="I331" s="183">
        <v>0.16456281213728799</v>
      </c>
      <c r="J331" s="183">
        <v>3.4926573060024398E-2</v>
      </c>
      <c r="K331" s="183">
        <v>1.6924442238153899E-4</v>
      </c>
      <c r="L331" s="183">
        <v>3.0000008598028201E-3</v>
      </c>
      <c r="M331" s="183">
        <v>2.0000005732018801E-3</v>
      </c>
      <c r="N331" s="183">
        <v>3.8220010953887898E-2</v>
      </c>
      <c r="O331" s="182">
        <v>3.8220010953887898E-2</v>
      </c>
      <c r="P331" s="181">
        <v>3.6505797709426101E-2</v>
      </c>
    </row>
    <row r="332" spans="1:16" ht="15.75" x14ac:dyDescent="0.25">
      <c r="A332" s="189">
        <v>2022</v>
      </c>
      <c r="B332" s="188">
        <v>2009</v>
      </c>
      <c r="C332" s="187" t="s">
        <v>4101</v>
      </c>
      <c r="D332" s="186">
        <v>6.3419175519014187E-2</v>
      </c>
      <c r="E332" s="185">
        <v>0.12848986807214272</v>
      </c>
      <c r="F332" s="184">
        <v>0.15586345943007701</v>
      </c>
      <c r="G332" s="182">
        <v>8.4309965043731696E-3</v>
      </c>
      <c r="H332" s="183">
        <v>3.0585917677425001</v>
      </c>
      <c r="I332" s="183">
        <v>9.7515902178136493E-2</v>
      </c>
      <c r="J332" s="183">
        <v>3.43094104532706E-2</v>
      </c>
      <c r="K332" s="183">
        <v>1.85525708531045E-4</v>
      </c>
      <c r="L332" s="183">
        <v>3.0000008598028201E-3</v>
      </c>
      <c r="M332" s="183">
        <v>2.0000005732018801E-3</v>
      </c>
      <c r="N332" s="183">
        <v>3.8220010953887898E-2</v>
      </c>
      <c r="O332" s="182">
        <v>3.8220010953887898E-2</v>
      </c>
      <c r="P332" s="181">
        <v>3.5860729748213402E-2</v>
      </c>
    </row>
    <row r="333" spans="1:16" ht="15.75" x14ac:dyDescent="0.25">
      <c r="A333" s="189">
        <v>2022</v>
      </c>
      <c r="B333" s="188">
        <v>2010</v>
      </c>
      <c r="C333" s="187" t="s">
        <v>4100</v>
      </c>
      <c r="D333" s="186">
        <v>6.3435546956755559E-2</v>
      </c>
      <c r="E333" s="185">
        <v>0.12740269934593437</v>
      </c>
      <c r="F333" s="184">
        <v>0.10165297764218199</v>
      </c>
      <c r="G333" s="182">
        <v>8.1854057653558392E-3</v>
      </c>
      <c r="H333" s="183">
        <v>0.24689813361355301</v>
      </c>
      <c r="I333" s="183">
        <v>9.7317976562194999E-2</v>
      </c>
      <c r="J333" s="183">
        <v>1.8782392713257001E-2</v>
      </c>
      <c r="K333" s="183">
        <v>2.2104205411930901E-4</v>
      </c>
      <c r="L333" s="183">
        <v>3.0000008598028201E-3</v>
      </c>
      <c r="M333" s="183">
        <v>2.0000005732018801E-3</v>
      </c>
      <c r="N333" s="183">
        <v>3.8220010953887898E-2</v>
      </c>
      <c r="O333" s="182">
        <v>3.8220010953887898E-2</v>
      </c>
      <c r="P333" s="181">
        <v>1.9631649166117201E-2</v>
      </c>
    </row>
    <row r="334" spans="1:16" ht="15.75" x14ac:dyDescent="0.25">
      <c r="A334" s="189">
        <v>2022</v>
      </c>
      <c r="B334" s="188">
        <v>2011</v>
      </c>
      <c r="C334" s="187" t="s">
        <v>4099</v>
      </c>
      <c r="D334" s="186">
        <v>6.3379882076423616E-2</v>
      </c>
      <c r="E334" s="185">
        <v>0.12912577238275028</v>
      </c>
      <c r="F334" s="184">
        <v>9.99735122902565E-2</v>
      </c>
      <c r="G334" s="182">
        <v>8.5589533038766697E-3</v>
      </c>
      <c r="H334" s="183">
        <v>0.2402444848126</v>
      </c>
      <c r="I334" s="183">
        <v>9.8780342487913106E-2</v>
      </c>
      <c r="J334" s="183">
        <v>1.7970060065565101E-2</v>
      </c>
      <c r="K334" s="183">
        <v>3.1237409853093398E-4</v>
      </c>
      <c r="L334" s="183">
        <v>3.0000008598028201E-3</v>
      </c>
      <c r="M334" s="183">
        <v>2.0000005732018801E-3</v>
      </c>
      <c r="N334" s="183">
        <v>3.8220010953887898E-2</v>
      </c>
      <c r="O334" s="182">
        <v>3.8220010953887898E-2</v>
      </c>
      <c r="P334" s="181">
        <v>1.8782586440769401E-2</v>
      </c>
    </row>
    <row r="335" spans="1:16" ht="15.75" x14ac:dyDescent="0.25">
      <c r="A335" s="189">
        <v>2022</v>
      </c>
      <c r="B335" s="188">
        <v>2012</v>
      </c>
      <c r="C335" s="187" t="s">
        <v>4098</v>
      </c>
      <c r="D335" s="186">
        <v>6.3501083193371999E-2</v>
      </c>
      <c r="E335" s="185">
        <v>0.12950538104638626</v>
      </c>
      <c r="F335" s="184">
        <v>9.9816519564174505E-2</v>
      </c>
      <c r="G335" s="182">
        <v>8.6812906387913006E-3</v>
      </c>
      <c r="H335" s="183">
        <v>0.235387523329703</v>
      </c>
      <c r="I335" s="183">
        <v>9.89096703731146E-2</v>
      </c>
      <c r="J335" s="183">
        <v>1.7193857489084301E-2</v>
      </c>
      <c r="K335" s="183">
        <v>4.6113018555386201E-4</v>
      </c>
      <c r="L335" s="183">
        <v>3.0000008598028201E-3</v>
      </c>
      <c r="M335" s="183">
        <v>2.0000005732018801E-3</v>
      </c>
      <c r="N335" s="183">
        <v>3.8220010953887898E-2</v>
      </c>
      <c r="O335" s="182">
        <v>3.8220010953887898E-2</v>
      </c>
      <c r="P335" s="181">
        <v>1.7971287428128101E-2</v>
      </c>
    </row>
    <row r="336" spans="1:16" ht="15.75" x14ac:dyDescent="0.25">
      <c r="A336" s="189">
        <v>2022</v>
      </c>
      <c r="B336" s="188">
        <v>2013</v>
      </c>
      <c r="C336" s="187" t="s">
        <v>4097</v>
      </c>
      <c r="D336" s="186">
        <v>6.3358571342917266E-2</v>
      </c>
      <c r="E336" s="185">
        <v>0.12953880688374583</v>
      </c>
      <c r="F336" s="184">
        <v>9.7185839683296693E-2</v>
      </c>
      <c r="G336" s="182">
        <v>8.7033704806843207E-3</v>
      </c>
      <c r="H336" s="183">
        <v>0.22687017289196901</v>
      </c>
      <c r="I336" s="183">
        <v>9.7878721612586206E-2</v>
      </c>
      <c r="J336" s="183">
        <v>1.6230717277076801E-2</v>
      </c>
      <c r="K336" s="183">
        <v>6.9115455979437701E-4</v>
      </c>
      <c r="L336" s="183">
        <v>3.0000008598028201E-3</v>
      </c>
      <c r="M336" s="183">
        <v>2.0000005732018801E-3</v>
      </c>
      <c r="N336" s="183">
        <v>3.8220010953887898E-2</v>
      </c>
      <c r="O336" s="182">
        <v>3.8220010953887898E-2</v>
      </c>
      <c r="P336" s="181">
        <v>1.6964598289605001E-2</v>
      </c>
    </row>
    <row r="337" spans="1:16" ht="15.75" x14ac:dyDescent="0.25">
      <c r="A337" s="189">
        <v>2022</v>
      </c>
      <c r="B337" s="188">
        <v>2014</v>
      </c>
      <c r="C337" s="187" t="s">
        <v>4096</v>
      </c>
      <c r="D337" s="186">
        <v>6.1817949360024854E-2</v>
      </c>
      <c r="E337" s="185">
        <v>0.12742142773465867</v>
      </c>
      <c r="F337" s="184">
        <v>9.4940955466860905E-2</v>
      </c>
      <c r="G337" s="182">
        <v>8.6163487480956195E-3</v>
      </c>
      <c r="H337" s="183">
        <v>0.21844456258159101</v>
      </c>
      <c r="I337" s="183">
        <v>9.6468990406479493E-2</v>
      </c>
      <c r="J337" s="183">
        <v>1.522157052584E-2</v>
      </c>
      <c r="K337" s="183">
        <v>9.5913015967190199E-4</v>
      </c>
      <c r="L337" s="183">
        <v>3.0000008598028201E-3</v>
      </c>
      <c r="M337" s="183">
        <v>2.0000005732018801E-3</v>
      </c>
      <c r="N337" s="183">
        <v>3.8220010953887898E-2</v>
      </c>
      <c r="O337" s="182">
        <v>3.8220010953887898E-2</v>
      </c>
      <c r="P337" s="181">
        <v>1.59098224002997E-2</v>
      </c>
    </row>
    <row r="338" spans="1:16" ht="15.75" x14ac:dyDescent="0.25">
      <c r="A338" s="189">
        <v>2022</v>
      </c>
      <c r="B338" s="188">
        <v>2015</v>
      </c>
      <c r="C338" s="187" t="s">
        <v>4095</v>
      </c>
      <c r="D338" s="186">
        <v>6.1292041884258089E-2</v>
      </c>
      <c r="E338" s="185">
        <v>0.12740640963308539</v>
      </c>
      <c r="F338" s="184">
        <v>9.2612820939535101E-2</v>
      </c>
      <c r="G338" s="182">
        <v>8.6256086141287894E-3</v>
      </c>
      <c r="H338" s="183">
        <v>0.20965054748209999</v>
      </c>
      <c r="I338" s="183">
        <v>9.4754267809673207E-2</v>
      </c>
      <c r="J338" s="183">
        <v>1.41566391129598E-2</v>
      </c>
      <c r="K338" s="183">
        <v>1.2271449339503501E-3</v>
      </c>
      <c r="L338" s="183">
        <v>3.0000008598028201E-3</v>
      </c>
      <c r="M338" s="183">
        <v>2.0000005732018801E-3</v>
      </c>
      <c r="N338" s="183">
        <v>3.8220010953887898E-2</v>
      </c>
      <c r="O338" s="182">
        <v>3.8220010953887898E-2</v>
      </c>
      <c r="P338" s="181">
        <v>1.47967395144922E-2</v>
      </c>
    </row>
    <row r="339" spans="1:16" ht="15.75" x14ac:dyDescent="0.25">
      <c r="A339" s="189">
        <v>2022</v>
      </c>
      <c r="B339" s="188">
        <v>2016</v>
      </c>
      <c r="C339" s="187" t="s">
        <v>4094</v>
      </c>
      <c r="D339" s="186">
        <v>5.9296604213287023E-2</v>
      </c>
      <c r="E339" s="185">
        <v>0.12347181311304102</v>
      </c>
      <c r="F339" s="184">
        <v>9.0066623843351803E-2</v>
      </c>
      <c r="G339" s="182">
        <v>7.7527637860412904E-3</v>
      </c>
      <c r="H339" s="183">
        <v>0.175548799432974</v>
      </c>
      <c r="I339" s="183">
        <v>8.0730322148172301E-2</v>
      </c>
      <c r="J339" s="183">
        <v>1.3028582012161E-2</v>
      </c>
      <c r="K339" s="183">
        <v>1.3804467669660701E-3</v>
      </c>
      <c r="L339" s="183">
        <v>3.0000008598028201E-3</v>
      </c>
      <c r="M339" s="183">
        <v>2.0000005732018801E-3</v>
      </c>
      <c r="N339" s="183">
        <v>3.8220010953887898E-2</v>
      </c>
      <c r="O339" s="182">
        <v>3.8220010953887898E-2</v>
      </c>
      <c r="P339" s="181">
        <v>1.3617676677274501E-2</v>
      </c>
    </row>
    <row r="340" spans="1:16" ht="15.75" x14ac:dyDescent="0.25">
      <c r="A340" s="189">
        <v>2022</v>
      </c>
      <c r="B340" s="188">
        <v>2017</v>
      </c>
      <c r="C340" s="187" t="s">
        <v>4093</v>
      </c>
      <c r="D340" s="186">
        <v>5.5764679532151924E-2</v>
      </c>
      <c r="E340" s="185">
        <v>0.11958642349564871</v>
      </c>
      <c r="F340" s="184">
        <v>7.3409699951134999E-2</v>
      </c>
      <c r="G340" s="182">
        <v>6.9745578850963497E-3</v>
      </c>
      <c r="H340" s="183">
        <v>0.13060645570795301</v>
      </c>
      <c r="I340" s="183">
        <v>6.8283769298508795E-2</v>
      </c>
      <c r="J340" s="183">
        <v>1.1271173927917899E-2</v>
      </c>
      <c r="K340" s="183">
        <v>1.4386996201234601E-3</v>
      </c>
      <c r="L340" s="183">
        <v>3.0000008598028201E-3</v>
      </c>
      <c r="M340" s="183">
        <v>2.0000005732018801E-3</v>
      </c>
      <c r="N340" s="183">
        <v>3.8220010953887898E-2</v>
      </c>
      <c r="O340" s="182">
        <v>3.8220010953887898E-2</v>
      </c>
      <c r="P340" s="181">
        <v>1.17808063978448E-2</v>
      </c>
    </row>
    <row r="341" spans="1:16" ht="15.75" x14ac:dyDescent="0.25">
      <c r="A341" s="189">
        <v>2022</v>
      </c>
      <c r="B341" s="188">
        <v>2018</v>
      </c>
      <c r="C341" s="187" t="s">
        <v>4092</v>
      </c>
      <c r="D341" s="186">
        <v>5.206681314249495E-2</v>
      </c>
      <c r="E341" s="185">
        <v>0.11445137790980342</v>
      </c>
      <c r="F341" s="184">
        <v>7.1708023529505699E-2</v>
      </c>
      <c r="G341" s="182">
        <v>6.4636719177271996E-3</v>
      </c>
      <c r="H341" s="183">
        <v>0.101439137762921</v>
      </c>
      <c r="I341" s="183">
        <v>5.7865115098436601E-2</v>
      </c>
      <c r="J341" s="183">
        <v>1.01185626785624E-2</v>
      </c>
      <c r="K341" s="183">
        <v>1.4990092814308499E-3</v>
      </c>
      <c r="L341" s="183">
        <v>3.0000008598028201E-3</v>
      </c>
      <c r="M341" s="183">
        <v>2.0000005732018801E-3</v>
      </c>
      <c r="N341" s="183">
        <v>3.8220010953887898E-2</v>
      </c>
      <c r="O341" s="182">
        <v>3.8220010953887898E-2</v>
      </c>
      <c r="P341" s="181">
        <v>1.0576079182430099E-2</v>
      </c>
    </row>
    <row r="342" spans="1:16" ht="15.75" x14ac:dyDescent="0.25">
      <c r="A342" s="189">
        <v>2022</v>
      </c>
      <c r="B342" s="188">
        <v>2019</v>
      </c>
      <c r="C342" s="187" t="s">
        <v>4091</v>
      </c>
      <c r="D342" s="186">
        <v>5.2043746755976859E-2</v>
      </c>
      <c r="E342" s="185">
        <v>0.11439789151033247</v>
      </c>
      <c r="F342" s="184">
        <v>6.9917108443239201E-2</v>
      </c>
      <c r="G342" s="182">
        <v>6.3496964992567004E-3</v>
      </c>
      <c r="H342" s="183">
        <v>8.2639651192911903E-2</v>
      </c>
      <c r="I342" s="183">
        <v>5.4262229023211102E-2</v>
      </c>
      <c r="J342" s="183">
        <v>8.90738227900097E-3</v>
      </c>
      <c r="K342" s="183">
        <v>1.53941400510483E-3</v>
      </c>
      <c r="L342" s="183">
        <v>3.0000008598028201E-3</v>
      </c>
      <c r="M342" s="183">
        <v>2.0000005732018801E-3</v>
      </c>
      <c r="N342" s="183">
        <v>3.8220010953887898E-2</v>
      </c>
      <c r="O342" s="182">
        <v>3.8220010953887898E-2</v>
      </c>
      <c r="P342" s="181">
        <v>9.3101345797339304E-3</v>
      </c>
    </row>
    <row r="343" spans="1:16" ht="15.75" x14ac:dyDescent="0.25">
      <c r="A343" s="189">
        <v>2022</v>
      </c>
      <c r="B343" s="188">
        <v>2020</v>
      </c>
      <c r="C343" s="187" t="s">
        <v>4090</v>
      </c>
      <c r="D343" s="186">
        <v>5.2017564121113455E-2</v>
      </c>
      <c r="E343" s="185">
        <v>0.11433981729894371</v>
      </c>
      <c r="F343" s="184">
        <v>6.8036410914829704E-2</v>
      </c>
      <c r="G343" s="182">
        <v>6.5055541648402996E-3</v>
      </c>
      <c r="H343" s="183">
        <v>6.4979991927725203E-2</v>
      </c>
      <c r="I343" s="183">
        <v>5.2341054876928701E-2</v>
      </c>
      <c r="J343" s="183">
        <v>7.6375897098349098E-3</v>
      </c>
      <c r="K343" s="183">
        <v>1.5399307613568601E-3</v>
      </c>
      <c r="L343" s="183">
        <v>3.0000008598028201E-3</v>
      </c>
      <c r="M343" s="183">
        <v>2.0000005732018801E-3</v>
      </c>
      <c r="N343" s="183">
        <v>3.8220010953887898E-2</v>
      </c>
      <c r="O343" s="182">
        <v>3.8220010953887898E-2</v>
      </c>
      <c r="P343" s="181">
        <v>7.9829276252112603E-3</v>
      </c>
    </row>
    <row r="344" spans="1:16" ht="15.75" x14ac:dyDescent="0.25">
      <c r="A344" s="189">
        <v>2022</v>
      </c>
      <c r="B344" s="188">
        <v>2021</v>
      </c>
      <c r="C344" s="187" t="s">
        <v>4089</v>
      </c>
      <c r="D344" s="186">
        <v>5.0686433503523594E-2</v>
      </c>
      <c r="E344" s="185">
        <v>0.1114135267893612</v>
      </c>
      <c r="F344" s="184">
        <v>6.6066483718100394E-2</v>
      </c>
      <c r="G344" s="182">
        <v>6.4659677914646E-3</v>
      </c>
      <c r="H344" s="183">
        <v>4.89818324802467E-2</v>
      </c>
      <c r="I344" s="183">
        <v>4.75496296557881E-2</v>
      </c>
      <c r="J344" s="183">
        <v>6.3091696387966197E-3</v>
      </c>
      <c r="K344" s="183">
        <v>1.5404672692336599E-3</v>
      </c>
      <c r="L344" s="183">
        <v>3.0000008598028201E-3</v>
      </c>
      <c r="M344" s="183">
        <v>2.0000005732018801E-3</v>
      </c>
      <c r="N344" s="183">
        <v>3.8220010953887898E-2</v>
      </c>
      <c r="O344" s="182">
        <v>3.8220010953887898E-2</v>
      </c>
      <c r="P344" s="181">
        <v>6.5944422933373699E-3</v>
      </c>
    </row>
    <row r="345" spans="1:16" ht="15.75" x14ac:dyDescent="0.25">
      <c r="A345" s="189">
        <v>2022</v>
      </c>
      <c r="B345" s="188">
        <v>2022</v>
      </c>
      <c r="C345" s="187" t="s">
        <v>4088</v>
      </c>
      <c r="D345" s="186">
        <v>4.9397523496758328E-2</v>
      </c>
      <c r="E345" s="185">
        <v>0.10856159473432229</v>
      </c>
      <c r="F345" s="184">
        <v>6.40053030874905E-2</v>
      </c>
      <c r="G345" s="182">
        <v>5.37294256376958E-3</v>
      </c>
      <c r="H345" s="183">
        <v>3.4309801205194501E-2</v>
      </c>
      <c r="I345" s="183">
        <v>3.4254424654749101E-2</v>
      </c>
      <c r="J345" s="183">
        <v>4.92203331334527E-3</v>
      </c>
      <c r="K345" s="183">
        <v>1.5410016834920899E-3</v>
      </c>
      <c r="L345" s="183">
        <v>3.0000008598028201E-3</v>
      </c>
      <c r="M345" s="183">
        <v>2.0000005732018801E-3</v>
      </c>
      <c r="N345" s="183">
        <v>3.8220010953887898E-2</v>
      </c>
      <c r="O345" s="182">
        <v>3.8220010953887898E-2</v>
      </c>
      <c r="P345" s="181">
        <v>5.1445858185753899E-3</v>
      </c>
    </row>
    <row r="346" spans="1:16" ht="15.75" x14ac:dyDescent="0.25">
      <c r="A346" s="189">
        <v>2023</v>
      </c>
      <c r="B346" s="188">
        <v>1982</v>
      </c>
      <c r="C346" s="187" t="s">
        <v>4087</v>
      </c>
      <c r="D346" s="186">
        <v>6.4431663488922084E-2</v>
      </c>
      <c r="E346" s="185">
        <v>0.14026892950039196</v>
      </c>
      <c r="F346" s="184">
        <v>0.22945089130110299</v>
      </c>
      <c r="G346" s="182">
        <v>2.4664580748129201</v>
      </c>
      <c r="H346" s="183">
        <v>5.0652669594453101</v>
      </c>
      <c r="I346" s="183">
        <v>4.0647533197810404</v>
      </c>
      <c r="J346" s="183">
        <v>0.17294514835959099</v>
      </c>
      <c r="K346" s="183">
        <v>1.51728734165289E-2</v>
      </c>
      <c r="L346" s="183">
        <v>3.0000008598028201E-3</v>
      </c>
      <c r="M346" s="183">
        <v>2.0000005732018801E-3</v>
      </c>
      <c r="N346" s="183">
        <v>3.8220010953887898E-2</v>
      </c>
      <c r="O346" s="182">
        <v>3.8220010953887898E-2</v>
      </c>
      <c r="P346" s="181">
        <v>0.180764960535682</v>
      </c>
    </row>
    <row r="347" spans="1:16" ht="15.75" x14ac:dyDescent="0.25">
      <c r="A347" s="189">
        <v>2023</v>
      </c>
      <c r="B347" s="188">
        <v>1983</v>
      </c>
      <c r="C347" s="187" t="s">
        <v>4086</v>
      </c>
      <c r="D347" s="186">
        <v>6.2011516935396686E-2</v>
      </c>
      <c r="E347" s="185">
        <v>0.14515239732099988</v>
      </c>
      <c r="F347" s="184">
        <v>0.212892037952923</v>
      </c>
      <c r="G347" s="182">
        <v>2.5908762307667299</v>
      </c>
      <c r="H347" s="183">
        <v>5.2161037546350304</v>
      </c>
      <c r="I347" s="183">
        <v>4.0648384563752504</v>
      </c>
      <c r="J347" s="183">
        <v>0.16046416241646999</v>
      </c>
      <c r="K347" s="183">
        <v>1.61914283689901E-2</v>
      </c>
      <c r="L347" s="183">
        <v>3.0000008598028201E-3</v>
      </c>
      <c r="M347" s="183">
        <v>2.0000005732018801E-3</v>
      </c>
      <c r="N347" s="183">
        <v>3.8220010953887898E-2</v>
      </c>
      <c r="O347" s="182">
        <v>3.8220010953887898E-2</v>
      </c>
      <c r="P347" s="181">
        <v>0.16771963979176799</v>
      </c>
    </row>
    <row r="348" spans="1:16" ht="15.75" x14ac:dyDescent="0.25">
      <c r="A348" s="189">
        <v>2023</v>
      </c>
      <c r="B348" s="188">
        <v>1984</v>
      </c>
      <c r="C348" s="187" t="s">
        <v>4085</v>
      </c>
      <c r="D348" s="186">
        <v>6.2530705822771482E-2</v>
      </c>
      <c r="E348" s="185">
        <v>0.14418632058787698</v>
      </c>
      <c r="F348" s="184">
        <v>0.21708660840975</v>
      </c>
      <c r="G348" s="182">
        <v>1.9010218433589301</v>
      </c>
      <c r="H348" s="183">
        <v>5.1960454342251801</v>
      </c>
      <c r="I348" s="183">
        <v>4.0602597871944202</v>
      </c>
      <c r="J348" s="183">
        <v>0.16362575662883999</v>
      </c>
      <c r="K348" s="183">
        <v>1.5874186690526201E-2</v>
      </c>
      <c r="L348" s="183">
        <v>3.0000008598028201E-3</v>
      </c>
      <c r="M348" s="183">
        <v>2.0000005732018801E-3</v>
      </c>
      <c r="N348" s="183">
        <v>3.8220010953887898E-2</v>
      </c>
      <c r="O348" s="182">
        <v>3.8220010953887898E-2</v>
      </c>
      <c r="P348" s="181">
        <v>0.171024187265054</v>
      </c>
    </row>
    <row r="349" spans="1:16" ht="15.75" x14ac:dyDescent="0.25">
      <c r="A349" s="189">
        <v>2023</v>
      </c>
      <c r="B349" s="188">
        <v>1985</v>
      </c>
      <c r="C349" s="187" t="s">
        <v>4084</v>
      </c>
      <c r="D349" s="186">
        <v>6.4584781497470004E-2</v>
      </c>
      <c r="E349" s="185">
        <v>0.14228686466711199</v>
      </c>
      <c r="F349" s="184">
        <v>0.23068747508161799</v>
      </c>
      <c r="G349" s="182">
        <v>1.8391712604200601</v>
      </c>
      <c r="H349" s="183">
        <v>5.04297077513995</v>
      </c>
      <c r="I349" s="183">
        <v>4.1133692189763398</v>
      </c>
      <c r="J349" s="183">
        <v>0.17387720473194901</v>
      </c>
      <c r="K349" s="183">
        <v>1.5561642927332401E-2</v>
      </c>
      <c r="L349" s="183">
        <v>3.0000008598028201E-3</v>
      </c>
      <c r="M349" s="183">
        <v>2.0000005732018801E-3</v>
      </c>
      <c r="N349" s="183">
        <v>3.8220010953887898E-2</v>
      </c>
      <c r="O349" s="182">
        <v>3.8220010953887898E-2</v>
      </c>
      <c r="P349" s="181">
        <v>0.18173916036125901</v>
      </c>
    </row>
    <row r="350" spans="1:16" ht="15.75" x14ac:dyDescent="0.25">
      <c r="A350" s="189">
        <v>2023</v>
      </c>
      <c r="B350" s="188">
        <v>1986</v>
      </c>
      <c r="C350" s="187" t="s">
        <v>4083</v>
      </c>
      <c r="D350" s="186">
        <v>6.380728241101695E-2</v>
      </c>
      <c r="E350" s="185">
        <v>0.14230085858512179</v>
      </c>
      <c r="F350" s="184">
        <v>0.22611135160742701</v>
      </c>
      <c r="G350" s="182">
        <v>1.8314851825621099</v>
      </c>
      <c r="H350" s="183">
        <v>5.1090027573387102</v>
      </c>
      <c r="I350" s="183">
        <v>3.8766134242391401</v>
      </c>
      <c r="J350" s="183">
        <v>0.17042802068795601</v>
      </c>
      <c r="K350" s="183">
        <v>1.55850089247243E-2</v>
      </c>
      <c r="L350" s="183">
        <v>3.0000008598028201E-3</v>
      </c>
      <c r="M350" s="183">
        <v>2.0000005732018801E-3</v>
      </c>
      <c r="N350" s="183">
        <v>3.8220010953887898E-2</v>
      </c>
      <c r="O350" s="182">
        <v>3.8220010953887898E-2</v>
      </c>
      <c r="P350" s="181">
        <v>0.17813401952032401</v>
      </c>
    </row>
    <row r="351" spans="1:16" ht="15.75" x14ac:dyDescent="0.25">
      <c r="A351" s="189">
        <v>2023</v>
      </c>
      <c r="B351" s="188">
        <v>1987</v>
      </c>
      <c r="C351" s="187" t="s">
        <v>4082</v>
      </c>
      <c r="D351" s="186">
        <v>6.353286844380214E-2</v>
      </c>
      <c r="E351" s="185">
        <v>0.14033593443346568</v>
      </c>
      <c r="F351" s="184">
        <v>0.28198826203377098</v>
      </c>
      <c r="G351" s="182">
        <v>1.77927901870755</v>
      </c>
      <c r="H351" s="183">
        <v>5.2217798677212803</v>
      </c>
      <c r="I351" s="183">
        <v>3.9653988844792898</v>
      </c>
      <c r="J351" s="183">
        <v>0.19204459056923301</v>
      </c>
      <c r="K351" s="183">
        <v>1.52322413861902E-2</v>
      </c>
      <c r="L351" s="183">
        <v>3.0000008598028201E-3</v>
      </c>
      <c r="M351" s="183">
        <v>2.0000005732018801E-3</v>
      </c>
      <c r="N351" s="183">
        <v>3.8220010953887898E-2</v>
      </c>
      <c r="O351" s="182">
        <v>3.8220010953887898E-2</v>
      </c>
      <c r="P351" s="181">
        <v>0.20072799476952499</v>
      </c>
    </row>
    <row r="352" spans="1:16" ht="15.75" x14ac:dyDescent="0.25">
      <c r="A352" s="189">
        <v>2023</v>
      </c>
      <c r="B352" s="188">
        <v>1988</v>
      </c>
      <c r="C352" s="187" t="s">
        <v>4081</v>
      </c>
      <c r="D352" s="186">
        <v>6.291824444929317E-2</v>
      </c>
      <c r="E352" s="185">
        <v>0.13351480750396788</v>
      </c>
      <c r="F352" s="184">
        <v>0.27697357638207798</v>
      </c>
      <c r="G352" s="182">
        <v>0.437842523863258</v>
      </c>
      <c r="H352" s="183">
        <v>5.2665946611638796</v>
      </c>
      <c r="I352" s="183">
        <v>1.68211772884217</v>
      </c>
      <c r="J352" s="183">
        <v>0.188629401419632</v>
      </c>
      <c r="K352" s="183">
        <v>1.4106269126578801E-2</v>
      </c>
      <c r="L352" s="183">
        <v>3.0000008598028201E-3</v>
      </c>
      <c r="M352" s="183">
        <v>2.0000005732018801E-3</v>
      </c>
      <c r="N352" s="183">
        <v>3.8220010953887898E-2</v>
      </c>
      <c r="O352" s="182">
        <v>3.8220010953887898E-2</v>
      </c>
      <c r="P352" s="181">
        <v>0.19715838592125601</v>
      </c>
    </row>
    <row r="353" spans="1:16" ht="15.75" x14ac:dyDescent="0.25">
      <c r="A353" s="189">
        <v>2023</v>
      </c>
      <c r="B353" s="188">
        <v>1989</v>
      </c>
      <c r="C353" s="187" t="s">
        <v>4080</v>
      </c>
      <c r="D353" s="186">
        <v>6.2697269821105045E-2</v>
      </c>
      <c r="E353" s="185">
        <v>0.13290208861593164</v>
      </c>
      <c r="F353" s="184">
        <v>0.27551733448018501</v>
      </c>
      <c r="G353" s="182">
        <v>0.43110204993499401</v>
      </c>
      <c r="H353" s="183">
        <v>5.2877449418929503</v>
      </c>
      <c r="I353" s="183">
        <v>1.6727559102740801</v>
      </c>
      <c r="J353" s="183">
        <v>0.18763764602597899</v>
      </c>
      <c r="K353" s="183">
        <v>1.3959228634350399E-2</v>
      </c>
      <c r="L353" s="183">
        <v>3.0000008598028201E-3</v>
      </c>
      <c r="M353" s="183">
        <v>2.0000005732018801E-3</v>
      </c>
      <c r="N353" s="183">
        <v>3.8220010953887898E-2</v>
      </c>
      <c r="O353" s="182">
        <v>3.8220010953887898E-2</v>
      </c>
      <c r="P353" s="181">
        <v>0.196121787749551</v>
      </c>
    </row>
    <row r="354" spans="1:16" ht="15.75" x14ac:dyDescent="0.25">
      <c r="A354" s="189">
        <v>2023</v>
      </c>
      <c r="B354" s="188">
        <v>1990</v>
      </c>
      <c r="C354" s="187" t="s">
        <v>4079</v>
      </c>
      <c r="D354" s="186">
        <v>6.2707561419649019E-2</v>
      </c>
      <c r="E354" s="185">
        <v>0.13380575998257824</v>
      </c>
      <c r="F354" s="184">
        <v>0.27594371304137399</v>
      </c>
      <c r="G354" s="182">
        <v>0.43695487275511002</v>
      </c>
      <c r="H354" s="183">
        <v>5.29051040622549</v>
      </c>
      <c r="I354" s="183">
        <v>1.6804826470744101</v>
      </c>
      <c r="J354" s="183">
        <v>0.187928025829806</v>
      </c>
      <c r="K354" s="183">
        <v>1.4230406065935199E-2</v>
      </c>
      <c r="L354" s="183">
        <v>3.0000008598028201E-3</v>
      </c>
      <c r="M354" s="183">
        <v>2.0000005732018801E-3</v>
      </c>
      <c r="N354" s="183">
        <v>3.8220010953887898E-2</v>
      </c>
      <c r="O354" s="182">
        <v>3.8220010953887898E-2</v>
      </c>
      <c r="P354" s="181">
        <v>0.196425297239566</v>
      </c>
    </row>
    <row r="355" spans="1:16" ht="15.75" x14ac:dyDescent="0.25">
      <c r="A355" s="189">
        <v>2023</v>
      </c>
      <c r="B355" s="188">
        <v>1991</v>
      </c>
      <c r="C355" s="187" t="s">
        <v>4078</v>
      </c>
      <c r="D355" s="186">
        <v>6.3642756529921712E-2</v>
      </c>
      <c r="E355" s="185">
        <v>0.13335723591249951</v>
      </c>
      <c r="F355" s="184">
        <v>0.36421750285847798</v>
      </c>
      <c r="G355" s="182">
        <v>0.48200680865555301</v>
      </c>
      <c r="H355" s="183">
        <v>9.2296816971476492</v>
      </c>
      <c r="I355" s="183">
        <v>2.9250502795604101</v>
      </c>
      <c r="J355" s="183">
        <v>5.16181023404692E-2</v>
      </c>
      <c r="K355" s="183">
        <v>7.7331184301171196E-3</v>
      </c>
      <c r="L355" s="183">
        <v>3.0000008598028201E-3</v>
      </c>
      <c r="M355" s="183">
        <v>2.0000005732018801E-3</v>
      </c>
      <c r="N355" s="183">
        <v>3.8220010953887898E-2</v>
      </c>
      <c r="O355" s="182">
        <v>3.8220010953887898E-2</v>
      </c>
      <c r="P355" s="181">
        <v>5.39520438763684E-2</v>
      </c>
    </row>
    <row r="356" spans="1:16" ht="15.75" x14ac:dyDescent="0.25">
      <c r="A356" s="189">
        <v>2023</v>
      </c>
      <c r="B356" s="188">
        <v>1992</v>
      </c>
      <c r="C356" s="187" t="s">
        <v>4077</v>
      </c>
      <c r="D356" s="186">
        <v>6.3864745395971936E-2</v>
      </c>
      <c r="E356" s="185">
        <v>0.13419143101193989</v>
      </c>
      <c r="F356" s="184">
        <v>0.366942707976048</v>
      </c>
      <c r="G356" s="182">
        <v>0.48949752665007101</v>
      </c>
      <c r="H356" s="183">
        <v>9.1971738390859397</v>
      </c>
      <c r="I356" s="183">
        <v>2.9482061268288402</v>
      </c>
      <c r="J356" s="183">
        <v>5.2004327372362297E-2</v>
      </c>
      <c r="K356" s="183">
        <v>7.8863623167748798E-3</v>
      </c>
      <c r="L356" s="183">
        <v>3.0000008598028201E-3</v>
      </c>
      <c r="M356" s="183">
        <v>2.0000005732018801E-3</v>
      </c>
      <c r="N356" s="183">
        <v>3.8220010953887898E-2</v>
      </c>
      <c r="O356" s="182">
        <v>3.8220010953887898E-2</v>
      </c>
      <c r="P356" s="181">
        <v>5.43557322903555E-2</v>
      </c>
    </row>
    <row r="357" spans="1:16" ht="15.75" x14ac:dyDescent="0.25">
      <c r="A357" s="189">
        <v>2023</v>
      </c>
      <c r="B357" s="188">
        <v>1993</v>
      </c>
      <c r="C357" s="187" t="s">
        <v>4076</v>
      </c>
      <c r="D357" s="186">
        <v>6.3923044791206793E-2</v>
      </c>
      <c r="E357" s="185">
        <v>0.13350631834282234</v>
      </c>
      <c r="F357" s="184">
        <v>0.36790311890973298</v>
      </c>
      <c r="G357" s="182">
        <v>0.48170322832729001</v>
      </c>
      <c r="H357" s="183">
        <v>9.1908057008407091</v>
      </c>
      <c r="I357" s="183">
        <v>2.9302979136189</v>
      </c>
      <c r="J357" s="183">
        <v>5.21404399684752E-2</v>
      </c>
      <c r="K357" s="183">
        <v>7.7902489198341304E-3</v>
      </c>
      <c r="L357" s="183">
        <v>3.0000008598028201E-3</v>
      </c>
      <c r="M357" s="183">
        <v>2.0000005732018801E-3</v>
      </c>
      <c r="N357" s="183">
        <v>3.8220010953887898E-2</v>
      </c>
      <c r="O357" s="182">
        <v>3.8220010953887898E-2</v>
      </c>
      <c r="P357" s="181">
        <v>5.4497999294074E-2</v>
      </c>
    </row>
    <row r="358" spans="1:16" ht="15.75" x14ac:dyDescent="0.25">
      <c r="A358" s="189">
        <v>2023</v>
      </c>
      <c r="B358" s="188">
        <v>1994</v>
      </c>
      <c r="C358" s="187" t="s">
        <v>4075</v>
      </c>
      <c r="D358" s="186">
        <v>6.354040265629228E-2</v>
      </c>
      <c r="E358" s="185">
        <v>0.13252676748367412</v>
      </c>
      <c r="F358" s="184">
        <v>0.36172233763546702</v>
      </c>
      <c r="G358" s="182">
        <v>0.47147412899497798</v>
      </c>
      <c r="H358" s="183">
        <v>9.2528384391690892</v>
      </c>
      <c r="I358" s="183">
        <v>2.9083942936136502</v>
      </c>
      <c r="J358" s="183">
        <v>5.1794431808195499E-2</v>
      </c>
      <c r="K358" s="183">
        <v>7.6475883077355197E-3</v>
      </c>
      <c r="L358" s="183">
        <v>3.0000008598028201E-3</v>
      </c>
      <c r="M358" s="183">
        <v>2.0000005732018801E-3</v>
      </c>
      <c r="N358" s="183">
        <v>3.8220010953887898E-2</v>
      </c>
      <c r="O358" s="182">
        <v>3.8220010953887898E-2</v>
      </c>
      <c r="P358" s="181">
        <v>5.4136346180174898E-2</v>
      </c>
    </row>
    <row r="359" spans="1:16" ht="15.75" x14ac:dyDescent="0.25">
      <c r="A359" s="189">
        <v>2023</v>
      </c>
      <c r="B359" s="188">
        <v>1995</v>
      </c>
      <c r="C359" s="187" t="s">
        <v>4074</v>
      </c>
      <c r="D359" s="186">
        <v>6.3885043496183611E-2</v>
      </c>
      <c r="E359" s="185">
        <v>0.13185053129154267</v>
      </c>
      <c r="F359" s="184">
        <v>0.36594859452844197</v>
      </c>
      <c r="G359" s="182">
        <v>0.25193778854076898</v>
      </c>
      <c r="H359" s="183">
        <v>9.2305625060528698</v>
      </c>
      <c r="I359" s="183">
        <v>1.6604254512831</v>
      </c>
      <c r="J359" s="183">
        <v>5.2399582642611797E-2</v>
      </c>
      <c r="K359" s="183">
        <v>4.9991465993542801E-3</v>
      </c>
      <c r="L359" s="183">
        <v>3.0000008598028201E-3</v>
      </c>
      <c r="M359" s="183">
        <v>2.0000005732018801E-3</v>
      </c>
      <c r="N359" s="183">
        <v>3.8220010953887898E-2</v>
      </c>
      <c r="O359" s="182">
        <v>3.8220010953887898E-2</v>
      </c>
      <c r="P359" s="181">
        <v>5.4768859250006401E-2</v>
      </c>
    </row>
    <row r="360" spans="1:16" ht="15.75" x14ac:dyDescent="0.25">
      <c r="A360" s="189">
        <v>2023</v>
      </c>
      <c r="B360" s="188">
        <v>1996</v>
      </c>
      <c r="C360" s="187" t="s">
        <v>4073</v>
      </c>
      <c r="D360" s="186">
        <v>6.3906206462733081E-2</v>
      </c>
      <c r="E360" s="185">
        <v>0.13038174149407866</v>
      </c>
      <c r="F360" s="184">
        <v>0.36624130984832598</v>
      </c>
      <c r="G360" s="182">
        <v>2.2796235979117899E-2</v>
      </c>
      <c r="H360" s="183">
        <v>9.2245663424046604</v>
      </c>
      <c r="I360" s="183">
        <v>0.39506057350289597</v>
      </c>
      <c r="J360" s="183">
        <v>5.2441496072050703E-2</v>
      </c>
      <c r="K360" s="183">
        <v>2.22200212624447E-3</v>
      </c>
      <c r="L360" s="183">
        <v>3.0000008598028201E-3</v>
      </c>
      <c r="M360" s="183">
        <v>2.0000005732018801E-3</v>
      </c>
      <c r="N360" s="183">
        <v>3.8220010953887898E-2</v>
      </c>
      <c r="O360" s="182">
        <v>3.8220010953887898E-2</v>
      </c>
      <c r="P360" s="181">
        <v>5.4812667818736498E-2</v>
      </c>
    </row>
    <row r="361" spans="1:16" ht="15.75" x14ac:dyDescent="0.25">
      <c r="A361" s="189">
        <v>2023</v>
      </c>
      <c r="B361" s="188">
        <v>1997</v>
      </c>
      <c r="C361" s="187" t="s">
        <v>4072</v>
      </c>
      <c r="D361" s="186">
        <v>6.4156946636002174E-2</v>
      </c>
      <c r="E361" s="185">
        <v>0.12899773086555796</v>
      </c>
      <c r="F361" s="184">
        <v>0.369068658372458</v>
      </c>
      <c r="G361" s="182">
        <v>2.2165170674381202E-2</v>
      </c>
      <c r="H361" s="183">
        <v>9.1832026643727591</v>
      </c>
      <c r="I361" s="183">
        <v>0.39102618709121201</v>
      </c>
      <c r="J361" s="183">
        <v>5.2846339497779997E-2</v>
      </c>
      <c r="K361" s="183">
        <v>2.1630110747497401E-3</v>
      </c>
      <c r="L361" s="183">
        <v>3.0000008598028201E-3</v>
      </c>
      <c r="M361" s="183">
        <v>2.0000005732018801E-3</v>
      </c>
      <c r="N361" s="183">
        <v>3.8220010953887898E-2</v>
      </c>
      <c r="O361" s="182">
        <v>3.8220010953887898E-2</v>
      </c>
      <c r="P361" s="181">
        <v>5.5235816467711203E-2</v>
      </c>
    </row>
    <row r="362" spans="1:16" ht="15.75" x14ac:dyDescent="0.25">
      <c r="A362" s="189">
        <v>2023</v>
      </c>
      <c r="B362" s="188">
        <v>1998</v>
      </c>
      <c r="C362" s="187" t="s">
        <v>4071</v>
      </c>
      <c r="D362" s="186">
        <v>6.3962997418794104E-2</v>
      </c>
      <c r="E362" s="185">
        <v>0.12954499706385622</v>
      </c>
      <c r="F362" s="184">
        <v>0.36766298366149702</v>
      </c>
      <c r="G362" s="182">
        <v>2.24013660574903E-2</v>
      </c>
      <c r="H362" s="183">
        <v>9.2207801840892696</v>
      </c>
      <c r="I362" s="183">
        <v>0.39275031450519998</v>
      </c>
      <c r="J362" s="183">
        <v>5.2645063227596399E-2</v>
      </c>
      <c r="K362" s="183">
        <v>2.1899605794504602E-3</v>
      </c>
      <c r="L362" s="183">
        <v>3.0000008598028201E-3</v>
      </c>
      <c r="M362" s="183">
        <v>2.0000005732018801E-3</v>
      </c>
      <c r="N362" s="183">
        <v>3.8220010953887898E-2</v>
      </c>
      <c r="O362" s="182">
        <v>3.8220010953887898E-2</v>
      </c>
      <c r="P362" s="181">
        <v>5.5025439377740099E-2</v>
      </c>
    </row>
    <row r="363" spans="1:16" ht="15.75" x14ac:dyDescent="0.25">
      <c r="A363" s="189">
        <v>2023</v>
      </c>
      <c r="B363" s="188">
        <v>1999</v>
      </c>
      <c r="C363" s="187" t="s">
        <v>4070</v>
      </c>
      <c r="D363" s="186">
        <v>6.3883949043354787E-2</v>
      </c>
      <c r="E363" s="185">
        <v>0.12943091792796882</v>
      </c>
      <c r="F363" s="184">
        <v>0.36694035161858102</v>
      </c>
      <c r="G363" s="182">
        <v>2.2393972826567899E-2</v>
      </c>
      <c r="H363" s="183">
        <v>9.2242084150446999</v>
      </c>
      <c r="I363" s="183">
        <v>0.39288237822566502</v>
      </c>
      <c r="J363" s="183">
        <v>5.2541590723482003E-2</v>
      </c>
      <c r="K363" s="183">
        <v>2.1849340238483598E-3</v>
      </c>
      <c r="L363" s="183">
        <v>3.0000008598028201E-3</v>
      </c>
      <c r="M363" s="183">
        <v>2.0000005732018801E-3</v>
      </c>
      <c r="N363" s="183">
        <v>3.8220010953887898E-2</v>
      </c>
      <c r="O363" s="182">
        <v>3.8220010953887898E-2</v>
      </c>
      <c r="P363" s="181">
        <v>5.4917288306142002E-2</v>
      </c>
    </row>
    <row r="364" spans="1:16" ht="15.75" x14ac:dyDescent="0.25">
      <c r="A364" s="189">
        <v>2023</v>
      </c>
      <c r="B364" s="188">
        <v>2000</v>
      </c>
      <c r="C364" s="187" t="s">
        <v>4069</v>
      </c>
      <c r="D364" s="186">
        <v>6.3636202359763069E-2</v>
      </c>
      <c r="E364" s="185">
        <v>0.12987579455698961</v>
      </c>
      <c r="F364" s="184">
        <v>0.36387660974392499</v>
      </c>
      <c r="G364" s="182">
        <v>2.2572622552070602E-2</v>
      </c>
      <c r="H364" s="183">
        <v>9.2536663717217404</v>
      </c>
      <c r="I364" s="183">
        <v>0.39422293670512698</v>
      </c>
      <c r="J364" s="183">
        <v>5.2129847555920497E-2</v>
      </c>
      <c r="K364" s="183">
        <v>2.2072550099265101E-3</v>
      </c>
      <c r="L364" s="183">
        <v>3.0000008598028201E-3</v>
      </c>
      <c r="M364" s="183">
        <v>2.0000005732018801E-3</v>
      </c>
      <c r="N364" s="183">
        <v>3.8220010953887898E-2</v>
      </c>
      <c r="O364" s="182">
        <v>3.8220010953887898E-2</v>
      </c>
      <c r="P364" s="181">
        <v>5.44869279396267E-2</v>
      </c>
    </row>
    <row r="365" spans="1:16" ht="15.75" x14ac:dyDescent="0.25">
      <c r="A365" s="189">
        <v>2023</v>
      </c>
      <c r="B365" s="188">
        <v>2001</v>
      </c>
      <c r="C365" s="187" t="s">
        <v>4068</v>
      </c>
      <c r="D365" s="186">
        <v>6.386185836782797E-2</v>
      </c>
      <c r="E365" s="185">
        <v>0.13006098156311219</v>
      </c>
      <c r="F365" s="184">
        <v>0.364925546739502</v>
      </c>
      <c r="G365" s="182">
        <v>2.2640173125436699E-2</v>
      </c>
      <c r="H365" s="183">
        <v>9.2143892257566797</v>
      </c>
      <c r="I365" s="183">
        <v>0.394120506754077</v>
      </c>
      <c r="J365" s="183">
        <v>5.2340465023770197E-2</v>
      </c>
      <c r="K365" s="183">
        <v>2.2200014836767099E-3</v>
      </c>
      <c r="L365" s="183">
        <v>3.0000008598028201E-3</v>
      </c>
      <c r="M365" s="183">
        <v>2.0000005732018801E-3</v>
      </c>
      <c r="N365" s="183">
        <v>3.8220010953887898E-2</v>
      </c>
      <c r="O365" s="182">
        <v>3.8220010953887898E-2</v>
      </c>
      <c r="P365" s="181">
        <v>5.4707068594771403E-2</v>
      </c>
    </row>
    <row r="366" spans="1:16" ht="15.75" x14ac:dyDescent="0.25">
      <c r="A366" s="189">
        <v>2023</v>
      </c>
      <c r="B366" s="188">
        <v>2002</v>
      </c>
      <c r="C366" s="187" t="s">
        <v>4067</v>
      </c>
      <c r="D366" s="186">
        <v>6.3707888247496708E-2</v>
      </c>
      <c r="E366" s="185">
        <v>0.12991922553569424</v>
      </c>
      <c r="F366" s="184">
        <v>0.281106667178672</v>
      </c>
      <c r="G366" s="182">
        <v>2.2522448945230499E-2</v>
      </c>
      <c r="H366" s="183">
        <v>7.1074892055406202</v>
      </c>
      <c r="I366" s="183">
        <v>0.31379975432776502</v>
      </c>
      <c r="J366" s="183">
        <v>5.2582494612815098E-2</v>
      </c>
      <c r="K366" s="183">
        <v>2.2171724914106499E-3</v>
      </c>
      <c r="L366" s="183">
        <v>3.0000008598028201E-3</v>
      </c>
      <c r="M366" s="183">
        <v>2.0000005732018801E-3</v>
      </c>
      <c r="N366" s="183">
        <v>3.8220010953887898E-2</v>
      </c>
      <c r="O366" s="182">
        <v>3.8220010953887898E-2</v>
      </c>
      <c r="P366" s="181">
        <v>5.4960041687842499E-2</v>
      </c>
    </row>
    <row r="367" spans="1:16" ht="15.75" x14ac:dyDescent="0.25">
      <c r="A367" s="189">
        <v>2023</v>
      </c>
      <c r="B367" s="188">
        <v>2003</v>
      </c>
      <c r="C367" s="187" t="s">
        <v>4066</v>
      </c>
      <c r="D367" s="186">
        <v>6.340200838279518E-2</v>
      </c>
      <c r="E367" s="185">
        <v>0.12932011233568627</v>
      </c>
      <c r="F367" s="184">
        <v>0.27703563922350899</v>
      </c>
      <c r="G367" s="182">
        <v>2.21654405773801E-2</v>
      </c>
      <c r="H367" s="183">
        <v>7.1314554941032799</v>
      </c>
      <c r="I367" s="183">
        <v>0.30914928475844899</v>
      </c>
      <c r="J367" s="183">
        <v>5.1950442587223297E-2</v>
      </c>
      <c r="K367" s="183">
        <v>2.1930277894686898E-3</v>
      </c>
      <c r="L367" s="183">
        <v>3.0000008598028201E-3</v>
      </c>
      <c r="M367" s="183">
        <v>2.0000005732018801E-3</v>
      </c>
      <c r="N367" s="183">
        <v>3.8220010953887898E-2</v>
      </c>
      <c r="O367" s="182">
        <v>3.8220010953887898E-2</v>
      </c>
      <c r="P367" s="181">
        <v>5.4299411074342802E-2</v>
      </c>
    </row>
    <row r="368" spans="1:16" ht="15.75" x14ac:dyDescent="0.25">
      <c r="A368" s="189">
        <v>2023</v>
      </c>
      <c r="B368" s="188">
        <v>2004</v>
      </c>
      <c r="C368" s="187" t="s">
        <v>4065</v>
      </c>
      <c r="D368" s="186">
        <v>6.317461940946871E-2</v>
      </c>
      <c r="E368" s="185">
        <v>0.12825860947248507</v>
      </c>
      <c r="F368" s="184">
        <v>0.22677804428909101</v>
      </c>
      <c r="G368" s="182">
        <v>1.45470432072631E-2</v>
      </c>
      <c r="H368" s="183">
        <v>5.9617079780185902</v>
      </c>
      <c r="I368" s="183">
        <v>0.256721212994871</v>
      </c>
      <c r="J368" s="183">
        <v>5.1395821140695498E-2</v>
      </c>
      <c r="K368" s="183">
        <v>1.4264256963488701E-4</v>
      </c>
      <c r="L368" s="183">
        <v>3.0000008598028201E-3</v>
      </c>
      <c r="M368" s="183">
        <v>2.0000005732018801E-3</v>
      </c>
      <c r="N368" s="183">
        <v>3.8220010953887898E-2</v>
      </c>
      <c r="O368" s="182">
        <v>3.8220010953887898E-2</v>
      </c>
      <c r="P368" s="181">
        <v>5.3719712107099298E-2</v>
      </c>
    </row>
    <row r="369" spans="1:16" ht="15.75" x14ac:dyDescent="0.25">
      <c r="A369" s="189">
        <v>2023</v>
      </c>
      <c r="B369" s="188">
        <v>2005</v>
      </c>
      <c r="C369" s="187" t="s">
        <v>4064</v>
      </c>
      <c r="D369" s="186">
        <v>6.3222090120071198E-2</v>
      </c>
      <c r="E369" s="185">
        <v>0.12865602535979628</v>
      </c>
      <c r="F369" s="184">
        <v>0.22482626021258101</v>
      </c>
      <c r="G369" s="182">
        <v>1.42674074131353E-2</v>
      </c>
      <c r="H369" s="183">
        <v>5.9464843396626996</v>
      </c>
      <c r="I369" s="183">
        <v>0.25205185151763398</v>
      </c>
      <c r="J369" s="183">
        <v>5.1151106031185702E-2</v>
      </c>
      <c r="K369" s="183">
        <v>1.4412287270930199E-4</v>
      </c>
      <c r="L369" s="183">
        <v>3.0000008598028201E-3</v>
      </c>
      <c r="M369" s="183">
        <v>2.0000005732018801E-3</v>
      </c>
      <c r="N369" s="183">
        <v>3.8220010953887898E-2</v>
      </c>
      <c r="O369" s="182">
        <v>3.8220010953887898E-2</v>
      </c>
      <c r="P369" s="181">
        <v>5.3463932066244502E-2</v>
      </c>
    </row>
    <row r="370" spans="1:16" ht="15.75" x14ac:dyDescent="0.25">
      <c r="A370" s="189">
        <v>2023</v>
      </c>
      <c r="B370" s="188">
        <v>2006</v>
      </c>
      <c r="C370" s="187" t="s">
        <v>4063</v>
      </c>
      <c r="D370" s="186">
        <v>6.3047296369370939E-2</v>
      </c>
      <c r="E370" s="185">
        <v>0.12896323324765441</v>
      </c>
      <c r="F370" s="184">
        <v>0.221065086836986</v>
      </c>
      <c r="G370" s="182">
        <v>1.41273706607904E-2</v>
      </c>
      <c r="H370" s="183">
        <v>5.9493159802039601</v>
      </c>
      <c r="I370" s="183">
        <v>0.24599536643768799</v>
      </c>
      <c r="J370" s="183">
        <v>5.0528191326054302E-2</v>
      </c>
      <c r="K370" s="183">
        <v>1.45235887316736E-4</v>
      </c>
      <c r="L370" s="183">
        <v>3.0000008598028201E-3</v>
      </c>
      <c r="M370" s="183">
        <v>2.0000005732018801E-3</v>
      </c>
      <c r="N370" s="183">
        <v>3.8220010953887898E-2</v>
      </c>
      <c r="O370" s="182">
        <v>3.8220010953887898E-2</v>
      </c>
      <c r="P370" s="181">
        <v>5.2812851922290197E-2</v>
      </c>
    </row>
    <row r="371" spans="1:16" ht="15.75" x14ac:dyDescent="0.25">
      <c r="A371" s="189">
        <v>2023</v>
      </c>
      <c r="B371" s="188">
        <v>2007</v>
      </c>
      <c r="C371" s="187" t="s">
        <v>4062</v>
      </c>
      <c r="D371" s="186">
        <v>6.321632796607185E-2</v>
      </c>
      <c r="E371" s="185">
        <v>0.12934094920683722</v>
      </c>
      <c r="F371" s="184">
        <v>0.16113786746630701</v>
      </c>
      <c r="G371" s="182">
        <v>1.4043018669704199E-2</v>
      </c>
      <c r="H371" s="183">
        <v>3.0960181184595199</v>
      </c>
      <c r="I371" s="183">
        <v>0.24484527450493501</v>
      </c>
      <c r="J371" s="183">
        <v>3.5758362876345297E-2</v>
      </c>
      <c r="K371" s="183">
        <v>1.4672638613104499E-4</v>
      </c>
      <c r="L371" s="183">
        <v>3.0000008598028201E-3</v>
      </c>
      <c r="M371" s="183">
        <v>2.0000005732018801E-3</v>
      </c>
      <c r="N371" s="183">
        <v>3.8220010953887898E-2</v>
      </c>
      <c r="O371" s="182">
        <v>3.8220010953887898E-2</v>
      </c>
      <c r="P371" s="181">
        <v>3.73751973702285E-2</v>
      </c>
    </row>
    <row r="372" spans="1:16" ht="15.75" x14ac:dyDescent="0.25">
      <c r="A372" s="189">
        <v>2023</v>
      </c>
      <c r="B372" s="188">
        <v>2008</v>
      </c>
      <c r="C372" s="187" t="s">
        <v>4061</v>
      </c>
      <c r="D372" s="186">
        <v>6.3456552650283049E-2</v>
      </c>
      <c r="E372" s="185">
        <v>0.12981730513861572</v>
      </c>
      <c r="F372" s="184">
        <v>0.16095371830347299</v>
      </c>
      <c r="G372" s="182">
        <v>1.12054200179693E-2</v>
      </c>
      <c r="H372" s="183">
        <v>3.0753627998899802</v>
      </c>
      <c r="I372" s="183">
        <v>0.16838376160875801</v>
      </c>
      <c r="J372" s="183">
        <v>3.55068881738679E-2</v>
      </c>
      <c r="K372" s="183">
        <v>1.69281637335475E-4</v>
      </c>
      <c r="L372" s="183">
        <v>3.0000008598028201E-3</v>
      </c>
      <c r="M372" s="183">
        <v>2.0000005732018801E-3</v>
      </c>
      <c r="N372" s="183">
        <v>3.8220010953887898E-2</v>
      </c>
      <c r="O372" s="182">
        <v>3.8220010953887898E-2</v>
      </c>
      <c r="P372" s="181">
        <v>3.71123520976075E-2</v>
      </c>
    </row>
    <row r="373" spans="1:16" ht="15.75" x14ac:dyDescent="0.25">
      <c r="A373" s="189">
        <v>2023</v>
      </c>
      <c r="B373" s="188">
        <v>2009</v>
      </c>
      <c r="C373" s="187" t="s">
        <v>4060</v>
      </c>
      <c r="D373" s="186">
        <v>6.3454965591003124E-2</v>
      </c>
      <c r="E373" s="185">
        <v>0.12858200707032844</v>
      </c>
      <c r="F373" s="184">
        <v>0.15862535821340101</v>
      </c>
      <c r="G373" s="182">
        <v>8.2656208319126807E-3</v>
      </c>
      <c r="H373" s="183">
        <v>3.0659722970696799</v>
      </c>
      <c r="I373" s="183">
        <v>9.7032388475440504E-2</v>
      </c>
      <c r="J373" s="183">
        <v>3.4949009921164897E-2</v>
      </c>
      <c r="K373" s="183">
        <v>1.8558249473017E-4</v>
      </c>
      <c r="L373" s="183">
        <v>3.0000008598028102E-3</v>
      </c>
      <c r="M373" s="183">
        <v>2.0000005732018801E-3</v>
      </c>
      <c r="N373" s="183">
        <v>3.8220010953887898E-2</v>
      </c>
      <c r="O373" s="182">
        <v>3.8220010953887898E-2</v>
      </c>
      <c r="P373" s="181">
        <v>3.6529249065865299E-2</v>
      </c>
    </row>
    <row r="374" spans="1:16" ht="15.75" x14ac:dyDescent="0.25">
      <c r="A374" s="189">
        <v>2023</v>
      </c>
      <c r="B374" s="188">
        <v>2010</v>
      </c>
      <c r="C374" s="187" t="s">
        <v>4059</v>
      </c>
      <c r="D374" s="186">
        <v>6.3471019843794288E-2</v>
      </c>
      <c r="E374" s="185">
        <v>0.12749685626233739</v>
      </c>
      <c r="F374" s="184">
        <v>0.102966800034115</v>
      </c>
      <c r="G374" s="182">
        <v>8.0337361131272503E-3</v>
      </c>
      <c r="H374" s="183">
        <v>0.25267480882492099</v>
      </c>
      <c r="I374" s="183">
        <v>9.6778353416311996E-2</v>
      </c>
      <c r="J374" s="183">
        <v>1.9514388060481599E-2</v>
      </c>
      <c r="K374" s="183">
        <v>2.2112102046159299E-4</v>
      </c>
      <c r="L374" s="183">
        <v>3.0000008598028201E-3</v>
      </c>
      <c r="M374" s="183">
        <v>2.0000005732018801E-3</v>
      </c>
      <c r="N374" s="183">
        <v>3.8220010953887898E-2</v>
      </c>
      <c r="O374" s="182">
        <v>3.8220010953887898E-2</v>
      </c>
      <c r="P374" s="181">
        <v>2.0396742094761999E-2</v>
      </c>
    </row>
    <row r="375" spans="1:16" ht="15.75" x14ac:dyDescent="0.25">
      <c r="A375" s="189">
        <v>2023</v>
      </c>
      <c r="B375" s="188">
        <v>2011</v>
      </c>
      <c r="C375" s="187" t="s">
        <v>4058</v>
      </c>
      <c r="D375" s="186">
        <v>6.3415513778616983E-2</v>
      </c>
      <c r="E375" s="185">
        <v>0.12921568327864083</v>
      </c>
      <c r="F375" s="184">
        <v>0.101391399789383</v>
      </c>
      <c r="G375" s="182">
        <v>8.3930919946954008E-3</v>
      </c>
      <c r="H375" s="183">
        <v>0.24649347069241101</v>
      </c>
      <c r="I375" s="183">
        <v>9.8316954036923601E-2</v>
      </c>
      <c r="J375" s="183">
        <v>1.87628513988643E-2</v>
      </c>
      <c r="K375" s="183">
        <v>3.1245586811922701E-4</v>
      </c>
      <c r="L375" s="183">
        <v>3.0000008598028201E-3</v>
      </c>
      <c r="M375" s="183">
        <v>2.0000005732018801E-3</v>
      </c>
      <c r="N375" s="183">
        <v>3.8220010953887898E-2</v>
      </c>
      <c r="O375" s="182">
        <v>3.8220010953887898E-2</v>
      </c>
      <c r="P375" s="181">
        <v>1.9611224280201001E-2</v>
      </c>
    </row>
    <row r="376" spans="1:16" ht="15.75" x14ac:dyDescent="0.25">
      <c r="A376" s="189">
        <v>2023</v>
      </c>
      <c r="B376" s="188">
        <v>2012</v>
      </c>
      <c r="C376" s="187" t="s">
        <v>4057</v>
      </c>
      <c r="D376" s="186">
        <v>6.3536399140564609E-2</v>
      </c>
      <c r="E376" s="185">
        <v>0.12959775006973448</v>
      </c>
      <c r="F376" s="184">
        <v>0.10135796932952799</v>
      </c>
      <c r="G376" s="182">
        <v>8.52402400048719E-3</v>
      </c>
      <c r="H376" s="183">
        <v>0.24216543830207601</v>
      </c>
      <c r="I376" s="183">
        <v>9.8725460236641402E-2</v>
      </c>
      <c r="J376" s="183">
        <v>1.8051777637650701E-2</v>
      </c>
      <c r="K376" s="183">
        <v>4.6127014816850601E-4</v>
      </c>
      <c r="L376" s="183">
        <v>3.0000008598028201E-3</v>
      </c>
      <c r="M376" s="183">
        <v>2.0000005732018801E-3</v>
      </c>
      <c r="N376" s="183">
        <v>3.8220010953887898E-2</v>
      </c>
      <c r="O376" s="182">
        <v>3.8220010953887898E-2</v>
      </c>
      <c r="P376" s="181">
        <v>1.88679989188483E-2</v>
      </c>
    </row>
    <row r="377" spans="1:16" ht="15.75" x14ac:dyDescent="0.25">
      <c r="A377" s="189">
        <v>2023</v>
      </c>
      <c r="B377" s="188">
        <v>2013</v>
      </c>
      <c r="C377" s="187" t="s">
        <v>4056</v>
      </c>
      <c r="D377" s="186">
        <v>6.3394022085446894E-2</v>
      </c>
      <c r="E377" s="185">
        <v>0.12962915379301632</v>
      </c>
      <c r="F377" s="184">
        <v>9.8816254199171699E-2</v>
      </c>
      <c r="G377" s="182">
        <v>8.5853526908101895E-3</v>
      </c>
      <c r="H377" s="183">
        <v>0.234088405188496</v>
      </c>
      <c r="I377" s="183">
        <v>9.8188085038175305E-2</v>
      </c>
      <c r="J377" s="183">
        <v>1.7147734875837199E-2</v>
      </c>
      <c r="K377" s="183">
        <v>6.9132228820122999E-4</v>
      </c>
      <c r="L377" s="183">
        <v>3.0000008598028201E-3</v>
      </c>
      <c r="M377" s="183">
        <v>2.0000005732018801E-3</v>
      </c>
      <c r="N377" s="183">
        <v>3.8220010953887898E-2</v>
      </c>
      <c r="O377" s="182">
        <v>3.8220010953887898E-2</v>
      </c>
      <c r="P377" s="181">
        <v>1.7923079354976001E-2</v>
      </c>
    </row>
    <row r="378" spans="1:16" ht="15.75" x14ac:dyDescent="0.25">
      <c r="A378" s="189">
        <v>2023</v>
      </c>
      <c r="B378" s="188">
        <v>2014</v>
      </c>
      <c r="C378" s="187" t="s">
        <v>4055</v>
      </c>
      <c r="D378" s="186">
        <v>6.1852840777770132E-2</v>
      </c>
      <c r="E378" s="185">
        <v>0.12751010708025223</v>
      </c>
      <c r="F378" s="184">
        <v>9.6667673964029005E-2</v>
      </c>
      <c r="G378" s="182">
        <v>8.5606145430239602E-3</v>
      </c>
      <c r="H378" s="183">
        <v>0.22611686009601001</v>
      </c>
      <c r="I378" s="183">
        <v>9.7549876956845097E-2</v>
      </c>
      <c r="J378" s="183">
        <v>1.6198114350902099E-2</v>
      </c>
      <c r="K378" s="183">
        <v>9.5932667953288703E-4</v>
      </c>
      <c r="L378" s="183">
        <v>3.0000008598028201E-3</v>
      </c>
      <c r="M378" s="183">
        <v>2.0000005732018801E-3</v>
      </c>
      <c r="N378" s="183">
        <v>3.8220010953887898E-2</v>
      </c>
      <c r="O378" s="182">
        <v>3.8220010953887898E-2</v>
      </c>
      <c r="P378" s="181">
        <v>1.6930521203781999E-2</v>
      </c>
    </row>
    <row r="379" spans="1:16" ht="15.75" x14ac:dyDescent="0.25">
      <c r="A379" s="189">
        <v>2023</v>
      </c>
      <c r="B379" s="188">
        <v>2015</v>
      </c>
      <c r="C379" s="187" t="s">
        <v>4054</v>
      </c>
      <c r="D379" s="186">
        <v>6.1327084337794609E-2</v>
      </c>
      <c r="E379" s="185">
        <v>0.12749633829345927</v>
      </c>
      <c r="F379" s="184">
        <v>9.4435775533517799E-2</v>
      </c>
      <c r="G379" s="182">
        <v>8.6259819715405507E-3</v>
      </c>
      <c r="H379" s="183">
        <v>0.217776857595985</v>
      </c>
      <c r="I379" s="183">
        <v>9.6610473286470197E-2</v>
      </c>
      <c r="J379" s="183">
        <v>1.51926055682894E-2</v>
      </c>
      <c r="K379" s="183">
        <v>1.22739781425205E-3</v>
      </c>
      <c r="L379" s="183">
        <v>3.0000008598028201E-3</v>
      </c>
      <c r="M379" s="183">
        <v>2.0000005732018801E-3</v>
      </c>
      <c r="N379" s="183">
        <v>3.8220010953887898E-2</v>
      </c>
      <c r="O379" s="182">
        <v>3.8220010953887898E-2</v>
      </c>
      <c r="P379" s="181">
        <v>1.58795477758986E-2</v>
      </c>
    </row>
    <row r="380" spans="1:16" ht="15.75" x14ac:dyDescent="0.25">
      <c r="A380" s="189">
        <v>2023</v>
      </c>
      <c r="B380" s="188">
        <v>2016</v>
      </c>
      <c r="C380" s="187" t="s">
        <v>4053</v>
      </c>
      <c r="D380" s="186">
        <v>5.9331280511380001E-2</v>
      </c>
      <c r="E380" s="185">
        <v>0.12356571155446397</v>
      </c>
      <c r="F380" s="184">
        <v>9.1982795773994999E-2</v>
      </c>
      <c r="G380" s="182">
        <v>7.7571745297054396E-3</v>
      </c>
      <c r="H380" s="183">
        <v>0.18306252290281999</v>
      </c>
      <c r="I380" s="183">
        <v>8.2574090550024307E-2</v>
      </c>
      <c r="J380" s="183">
        <v>1.41232936136759E-2</v>
      </c>
      <c r="K380" s="183">
        <v>1.3808622733903701E-3</v>
      </c>
      <c r="L380" s="183">
        <v>3.0000008598028201E-3</v>
      </c>
      <c r="M380" s="183">
        <v>2.0000005732018801E-3</v>
      </c>
      <c r="N380" s="183">
        <v>3.8220010953887898E-2</v>
      </c>
      <c r="O380" s="182">
        <v>3.8220010953887898E-2</v>
      </c>
      <c r="P380" s="181">
        <v>1.4761886279699101E-2</v>
      </c>
    </row>
    <row r="381" spans="1:16" ht="15.75" x14ac:dyDescent="0.25">
      <c r="A381" s="189">
        <v>2023</v>
      </c>
      <c r="B381" s="188">
        <v>2017</v>
      </c>
      <c r="C381" s="187" t="s">
        <v>4052</v>
      </c>
      <c r="D381" s="186">
        <v>5.5798801439289884E-2</v>
      </c>
      <c r="E381" s="185">
        <v>0.11967309561437015</v>
      </c>
      <c r="F381" s="184">
        <v>7.5083846677678603E-2</v>
      </c>
      <c r="G381" s="182">
        <v>6.8906163024399199E-3</v>
      </c>
      <c r="H381" s="183">
        <v>0.136772103706124</v>
      </c>
      <c r="I381" s="183">
        <v>6.9024234061291698E-2</v>
      </c>
      <c r="J381" s="183">
        <v>1.2367646729852E-2</v>
      </c>
      <c r="K381" s="183">
        <v>1.43887131963471E-3</v>
      </c>
      <c r="L381" s="183">
        <v>3.0000008598028201E-3</v>
      </c>
      <c r="M381" s="183">
        <v>2.0000005732018801E-3</v>
      </c>
      <c r="N381" s="183">
        <v>3.8220010953887898E-2</v>
      </c>
      <c r="O381" s="182">
        <v>3.8220010953887898E-2</v>
      </c>
      <c r="P381" s="181">
        <v>1.29268568343564E-2</v>
      </c>
    </row>
    <row r="382" spans="1:16" ht="15.75" x14ac:dyDescent="0.25">
      <c r="A382" s="189">
        <v>2023</v>
      </c>
      <c r="B382" s="188">
        <v>2018</v>
      </c>
      <c r="C382" s="187" t="s">
        <v>4051</v>
      </c>
      <c r="D382" s="186">
        <v>5.2099868786740673E-2</v>
      </c>
      <c r="E382" s="185">
        <v>0.11453523929164551</v>
      </c>
      <c r="F382" s="184">
        <v>7.3470928717881204E-2</v>
      </c>
      <c r="G382" s="182">
        <v>6.17975142004085E-3</v>
      </c>
      <c r="H382" s="183">
        <v>0.106744232794436</v>
      </c>
      <c r="I382" s="183">
        <v>5.6391319790511901E-2</v>
      </c>
      <c r="J382" s="183">
        <v>1.1273389743143101E-2</v>
      </c>
      <c r="K382" s="183">
        <v>1.4991877389053201E-3</v>
      </c>
      <c r="L382" s="183">
        <v>3.0000008598028201E-3</v>
      </c>
      <c r="M382" s="183">
        <v>2.0000005732018801E-3</v>
      </c>
      <c r="N382" s="183">
        <v>3.8220010953887898E-2</v>
      </c>
      <c r="O382" s="182">
        <v>3.8220010953887898E-2</v>
      </c>
      <c r="P382" s="181">
        <v>1.1783122402402001E-2</v>
      </c>
    </row>
    <row r="383" spans="1:16" ht="15.75" x14ac:dyDescent="0.25">
      <c r="A383" s="189">
        <v>2023</v>
      </c>
      <c r="B383" s="188">
        <v>2019</v>
      </c>
      <c r="C383" s="187" t="s">
        <v>4050</v>
      </c>
      <c r="D383" s="186">
        <v>5.2078595852220709E-2</v>
      </c>
      <c r="E383" s="185">
        <v>0.11448287528003097</v>
      </c>
      <c r="F383" s="184">
        <v>7.1768911230024907E-2</v>
      </c>
      <c r="G383" s="182">
        <v>5.7583639313475701E-3</v>
      </c>
      <c r="H383" s="183">
        <v>8.74419472273016E-2</v>
      </c>
      <c r="I383" s="183">
        <v>4.9858244873553101E-2</v>
      </c>
      <c r="J383" s="183">
        <v>1.01205834355148E-2</v>
      </c>
      <c r="K383" s="183">
        <v>1.5395970056127199E-3</v>
      </c>
      <c r="L383" s="183">
        <v>3.0000008598028201E-3</v>
      </c>
      <c r="M383" s="183">
        <v>2.0000005732018801E-3</v>
      </c>
      <c r="N383" s="183">
        <v>3.8220010953887898E-2</v>
      </c>
      <c r="O383" s="182">
        <v>3.8220010953887898E-2</v>
      </c>
      <c r="P383" s="181">
        <v>1.0578191309045E-2</v>
      </c>
    </row>
    <row r="384" spans="1:16" ht="15.75" x14ac:dyDescent="0.25">
      <c r="A384" s="189">
        <v>2023</v>
      </c>
      <c r="B384" s="188">
        <v>2020</v>
      </c>
      <c r="C384" s="187" t="s">
        <v>4049</v>
      </c>
      <c r="D384" s="186">
        <v>5.2055279591956931E-2</v>
      </c>
      <c r="E384" s="185">
        <v>0.11442895150795011</v>
      </c>
      <c r="F384" s="184">
        <v>6.9977231549095895E-2</v>
      </c>
      <c r="G384" s="182">
        <v>5.6449813029118504E-3</v>
      </c>
      <c r="H384" s="183">
        <v>6.9192735802834096E-2</v>
      </c>
      <c r="I384" s="183">
        <v>4.5909454116076699E-2</v>
      </c>
      <c r="J384" s="183">
        <v>8.9091838716598201E-3</v>
      </c>
      <c r="K384" s="183">
        <v>1.540113557547E-3</v>
      </c>
      <c r="L384" s="183">
        <v>3.0000008598028201E-3</v>
      </c>
      <c r="M384" s="183">
        <v>2.0000005732018801E-3</v>
      </c>
      <c r="N384" s="183">
        <v>3.8220010953887898E-2</v>
      </c>
      <c r="O384" s="182">
        <v>3.8220010953887898E-2</v>
      </c>
      <c r="P384" s="181">
        <v>9.3120176324183596E-3</v>
      </c>
    </row>
    <row r="385" spans="1:16" ht="15.75" x14ac:dyDescent="0.25">
      <c r="A385" s="189">
        <v>2023</v>
      </c>
      <c r="B385" s="188">
        <v>2021</v>
      </c>
      <c r="C385" s="187" t="s">
        <v>4048</v>
      </c>
      <c r="D385" s="186">
        <v>5.0728174036270723E-2</v>
      </c>
      <c r="E385" s="185">
        <v>0.11151518538005076</v>
      </c>
      <c r="F385" s="184">
        <v>6.8096484413328995E-2</v>
      </c>
      <c r="G385" s="182">
        <v>5.7113825869745697E-3</v>
      </c>
      <c r="H385" s="183">
        <v>5.2543389171457199E-2</v>
      </c>
      <c r="I385" s="183">
        <v>4.2566810621609399E-2</v>
      </c>
      <c r="J385" s="183">
        <v>7.6391813140175404E-3</v>
      </c>
      <c r="K385" s="183">
        <v>1.54065002679321E-3</v>
      </c>
      <c r="L385" s="183">
        <v>3.0000008598028201E-3</v>
      </c>
      <c r="M385" s="183">
        <v>2.0000005732018801E-3</v>
      </c>
      <c r="N385" s="183">
        <v>3.8220010953887898E-2</v>
      </c>
      <c r="O385" s="182">
        <v>3.8220010953887898E-2</v>
      </c>
      <c r="P385" s="181">
        <v>7.9845911946723799E-3</v>
      </c>
    </row>
    <row r="386" spans="1:16" ht="15.75" x14ac:dyDescent="0.25">
      <c r="A386" s="189">
        <v>2023</v>
      </c>
      <c r="B386" s="188">
        <v>2022</v>
      </c>
      <c r="C386" s="187" t="s">
        <v>4047</v>
      </c>
      <c r="D386" s="186">
        <v>4.9449102070601235E-2</v>
      </c>
      <c r="E386" s="185">
        <v>0.1087031646661159</v>
      </c>
      <c r="F386" s="184">
        <v>6.6124589215707297E-2</v>
      </c>
      <c r="G386" s="182">
        <v>5.5834255401518897E-3</v>
      </c>
      <c r="H386" s="183">
        <v>3.7126869315059902E-2</v>
      </c>
      <c r="I386" s="183">
        <v>3.6536672972735197E-2</v>
      </c>
      <c r="J386" s="183">
        <v>6.310477637564E-3</v>
      </c>
      <c r="K386" s="183">
        <v>1.54118446827091E-3</v>
      </c>
      <c r="L386" s="183">
        <v>3.0000008598028201E-3</v>
      </c>
      <c r="M386" s="183">
        <v>2.0000005732018801E-3</v>
      </c>
      <c r="N386" s="183">
        <v>3.8220010953887898E-2</v>
      </c>
      <c r="O386" s="182">
        <v>3.8220010953887898E-2</v>
      </c>
      <c r="P386" s="181">
        <v>6.5958094340048496E-3</v>
      </c>
    </row>
    <row r="387" spans="1:16" ht="15.75" x14ac:dyDescent="0.25">
      <c r="A387" s="189">
        <v>2023</v>
      </c>
      <c r="B387" s="188">
        <v>2023</v>
      </c>
      <c r="C387" s="187" t="s">
        <v>4046</v>
      </c>
      <c r="D387" s="186">
        <v>4.8160529369054343E-2</v>
      </c>
      <c r="E387" s="185">
        <v>0.10585295108526863</v>
      </c>
      <c r="F387" s="184">
        <v>6.4062511367063396E-2</v>
      </c>
      <c r="G387" s="182">
        <v>5.3755849848028097E-3</v>
      </c>
      <c r="H387" s="183">
        <v>3.4324451945924997E-2</v>
      </c>
      <c r="I387" s="183">
        <v>3.4241194787571698E-2</v>
      </c>
      <c r="J387" s="183">
        <v>4.9230738586445296E-3</v>
      </c>
      <c r="K387" s="183">
        <v>1.54173113544083E-3</v>
      </c>
      <c r="L387" s="183">
        <v>3.0000008598028201E-3</v>
      </c>
      <c r="M387" s="183">
        <v>2.0000005732018801E-3</v>
      </c>
      <c r="N387" s="183">
        <v>3.8220010953887898E-2</v>
      </c>
      <c r="O387" s="182">
        <v>3.8220010953887898E-2</v>
      </c>
      <c r="P387" s="181">
        <v>5.1456734127157304E-3</v>
      </c>
    </row>
    <row r="388" spans="1:16" ht="15.75" x14ac:dyDescent="0.25">
      <c r="A388" s="189">
        <v>2024</v>
      </c>
      <c r="B388" s="188">
        <v>1982</v>
      </c>
      <c r="C388" s="187" t="s">
        <v>4045</v>
      </c>
      <c r="D388" s="186">
        <v>6.4504233922508772E-2</v>
      </c>
      <c r="E388" s="185">
        <v>0.14056924847621224</v>
      </c>
      <c r="F388" s="184">
        <v>0.22958937678240501</v>
      </c>
      <c r="G388" s="182">
        <v>2.4713802973563199</v>
      </c>
      <c r="H388" s="183">
        <v>5.0618021629371102</v>
      </c>
      <c r="I388" s="183">
        <v>4.0602648273350397</v>
      </c>
      <c r="J388" s="183">
        <v>0.17304952970225501</v>
      </c>
      <c r="K388" s="183">
        <v>1.52018089245817E-2</v>
      </c>
      <c r="L388" s="183">
        <v>3.0000008598028201E-3</v>
      </c>
      <c r="M388" s="183">
        <v>2.0000005732018801E-3</v>
      </c>
      <c r="N388" s="183">
        <v>3.8220010953887898E-2</v>
      </c>
      <c r="O388" s="182">
        <v>3.8220010953887898E-2</v>
      </c>
      <c r="P388" s="181">
        <v>0.18087406153947599</v>
      </c>
    </row>
    <row r="389" spans="1:16" ht="15.75" x14ac:dyDescent="0.25">
      <c r="A389" s="189">
        <v>2024</v>
      </c>
      <c r="B389" s="188">
        <v>1983</v>
      </c>
      <c r="C389" s="187" t="s">
        <v>4044</v>
      </c>
      <c r="D389" s="186">
        <v>6.2127999518917974E-2</v>
      </c>
      <c r="E389" s="185">
        <v>0.14539043700511936</v>
      </c>
      <c r="F389" s="184">
        <v>0.21323176949206199</v>
      </c>
      <c r="G389" s="182">
        <v>2.5943778341066701</v>
      </c>
      <c r="H389" s="183">
        <v>5.2123699883774801</v>
      </c>
      <c r="I389" s="183">
        <v>4.0619035736925904</v>
      </c>
      <c r="J389" s="183">
        <v>0.160720229939702</v>
      </c>
      <c r="K389" s="183">
        <v>1.6212637080874E-2</v>
      </c>
      <c r="L389" s="183">
        <v>3.0000008598028201E-3</v>
      </c>
      <c r="M389" s="183">
        <v>2.0000005732018801E-3</v>
      </c>
      <c r="N389" s="183">
        <v>3.8220010953887898E-2</v>
      </c>
      <c r="O389" s="182">
        <v>3.8220010953887898E-2</v>
      </c>
      <c r="P389" s="181">
        <v>0.167987285552117</v>
      </c>
    </row>
    <row r="390" spans="1:16" ht="15.75" x14ac:dyDescent="0.25">
      <c r="A390" s="189">
        <v>2024</v>
      </c>
      <c r="B390" s="188">
        <v>1984</v>
      </c>
      <c r="C390" s="187" t="s">
        <v>4043</v>
      </c>
      <c r="D390" s="186">
        <v>6.2635651295506967E-2</v>
      </c>
      <c r="E390" s="185">
        <v>0.14448036063845757</v>
      </c>
      <c r="F390" s="184">
        <v>0.21732878629088301</v>
      </c>
      <c r="G390" s="182">
        <v>1.9044508214453799</v>
      </c>
      <c r="H390" s="183">
        <v>5.1922124356510002</v>
      </c>
      <c r="I390" s="183">
        <v>4.0540247725096403</v>
      </c>
      <c r="J390" s="183">
        <v>0.16380829455381599</v>
      </c>
      <c r="K390" s="183">
        <v>1.59012580274089E-2</v>
      </c>
      <c r="L390" s="183">
        <v>3.0000008598028201E-3</v>
      </c>
      <c r="M390" s="183">
        <v>2.0000005732018801E-3</v>
      </c>
      <c r="N390" s="183">
        <v>3.8220010953887898E-2</v>
      </c>
      <c r="O390" s="182">
        <v>3.8220010953887898E-2</v>
      </c>
      <c r="P390" s="181">
        <v>0.171214978744998</v>
      </c>
    </row>
    <row r="391" spans="1:16" ht="15.75" x14ac:dyDescent="0.25">
      <c r="A391" s="189">
        <v>2024</v>
      </c>
      <c r="B391" s="188">
        <v>1985</v>
      </c>
      <c r="C391" s="187" t="s">
        <v>4042</v>
      </c>
      <c r="D391" s="186">
        <v>6.4670177671210527E-2</v>
      </c>
      <c r="E391" s="185">
        <v>0.14261218223457042</v>
      </c>
      <c r="F391" s="184">
        <v>0.230873701466416</v>
      </c>
      <c r="G391" s="182">
        <v>1.84290922848764</v>
      </c>
      <c r="H391" s="183">
        <v>5.0385382739137601</v>
      </c>
      <c r="I391" s="183">
        <v>4.1088679429962003</v>
      </c>
      <c r="J391" s="183">
        <v>0.17401757006051499</v>
      </c>
      <c r="K391" s="183">
        <v>1.5592744285012901E-2</v>
      </c>
      <c r="L391" s="183">
        <v>3.0000008598028201E-3</v>
      </c>
      <c r="M391" s="183">
        <v>2.0000005732018801E-3</v>
      </c>
      <c r="N391" s="183">
        <v>3.8220010953887898E-2</v>
      </c>
      <c r="O391" s="182">
        <v>3.8220010953887898E-2</v>
      </c>
      <c r="P391" s="181">
        <v>0.18188587238712101</v>
      </c>
    </row>
    <row r="392" spans="1:16" ht="15.75" x14ac:dyDescent="0.25">
      <c r="A392" s="189">
        <v>2024</v>
      </c>
      <c r="B392" s="188">
        <v>1986</v>
      </c>
      <c r="C392" s="187" t="s">
        <v>4041</v>
      </c>
      <c r="D392" s="186">
        <v>6.3887386529188683E-2</v>
      </c>
      <c r="E392" s="185">
        <v>0.14260458100971726</v>
      </c>
      <c r="F392" s="184">
        <v>0.226273185584346</v>
      </c>
      <c r="G392" s="182">
        <v>1.8348854824957599</v>
      </c>
      <c r="H392" s="183">
        <v>5.1064696414469699</v>
      </c>
      <c r="I392" s="183">
        <v>3.8718329309858701</v>
      </c>
      <c r="J392" s="183">
        <v>0.17055000060701</v>
      </c>
      <c r="K392" s="183">
        <v>1.5613334057715599E-2</v>
      </c>
      <c r="L392" s="183">
        <v>3.0000008598028201E-3</v>
      </c>
      <c r="M392" s="183">
        <v>2.0000005732018801E-3</v>
      </c>
      <c r="N392" s="183">
        <v>3.8220010953887898E-2</v>
      </c>
      <c r="O392" s="182">
        <v>3.8220010953887898E-2</v>
      </c>
      <c r="P392" s="181">
        <v>0.17826151483003999</v>
      </c>
    </row>
    <row r="393" spans="1:16" ht="15.75" x14ac:dyDescent="0.25">
      <c r="A393" s="189">
        <v>2024</v>
      </c>
      <c r="B393" s="188">
        <v>1987</v>
      </c>
      <c r="C393" s="187" t="s">
        <v>4040</v>
      </c>
      <c r="D393" s="186">
        <v>6.3615744989808209E-2</v>
      </c>
      <c r="E393" s="185">
        <v>0.14070186735717841</v>
      </c>
      <c r="F393" s="184">
        <v>0.28217465277100001</v>
      </c>
      <c r="G393" s="182">
        <v>1.78409359893409</v>
      </c>
      <c r="H393" s="183">
        <v>5.2188822990450996</v>
      </c>
      <c r="I393" s="183">
        <v>3.9601098178970502</v>
      </c>
      <c r="J393" s="183">
        <v>0.192171529657261</v>
      </c>
      <c r="K393" s="183">
        <v>1.5272873208896399E-2</v>
      </c>
      <c r="L393" s="183">
        <v>3.0000008598028201E-3</v>
      </c>
      <c r="M393" s="183">
        <v>2.0000005732018801E-3</v>
      </c>
      <c r="N393" s="183">
        <v>3.8220010953887898E-2</v>
      </c>
      <c r="O393" s="182">
        <v>3.8220010953887898E-2</v>
      </c>
      <c r="P393" s="181">
        <v>0.200860673479829</v>
      </c>
    </row>
    <row r="394" spans="1:16" ht="15.75" x14ac:dyDescent="0.25">
      <c r="A394" s="189">
        <v>2024</v>
      </c>
      <c r="B394" s="188">
        <v>1988</v>
      </c>
      <c r="C394" s="187" t="s">
        <v>4039</v>
      </c>
      <c r="D394" s="186">
        <v>6.3004136316388307E-2</v>
      </c>
      <c r="E394" s="185">
        <v>0.1338099521934405</v>
      </c>
      <c r="F394" s="184">
        <v>0.27718988818576001</v>
      </c>
      <c r="G394" s="182">
        <v>0.43944347948567197</v>
      </c>
      <c r="H394" s="183">
        <v>5.2639866585877897</v>
      </c>
      <c r="I394" s="183">
        <v>1.68378309566825</v>
      </c>
      <c r="J394" s="183">
        <v>0.18877671787696801</v>
      </c>
      <c r="K394" s="183">
        <v>1.4157210462007099E-2</v>
      </c>
      <c r="L394" s="183">
        <v>3.0000008598028201E-3</v>
      </c>
      <c r="M394" s="183">
        <v>2.0000005732018801E-3</v>
      </c>
      <c r="N394" s="183">
        <v>3.8220010953887898E-2</v>
      </c>
      <c r="O394" s="182">
        <v>3.8220010953887898E-2</v>
      </c>
      <c r="P394" s="181">
        <v>0.19731236337508601</v>
      </c>
    </row>
    <row r="395" spans="1:16" ht="15.75" x14ac:dyDescent="0.25">
      <c r="A395" s="189">
        <v>2024</v>
      </c>
      <c r="B395" s="188">
        <v>1989</v>
      </c>
      <c r="C395" s="187" t="s">
        <v>4038</v>
      </c>
      <c r="D395" s="186">
        <v>6.2788720393576344E-2</v>
      </c>
      <c r="E395" s="185">
        <v>0.13321748564501462</v>
      </c>
      <c r="F395" s="184">
        <v>0.27574863271761502</v>
      </c>
      <c r="G395" s="182">
        <v>0.43289714707761801</v>
      </c>
      <c r="H395" s="183">
        <v>5.2846767264798702</v>
      </c>
      <c r="I395" s="183">
        <v>1.6746258414266999</v>
      </c>
      <c r="J395" s="183">
        <v>0.18779516880719799</v>
      </c>
      <c r="K395" s="183">
        <v>1.40166775555105E-2</v>
      </c>
      <c r="L395" s="183">
        <v>3.0000008598028201E-3</v>
      </c>
      <c r="M395" s="183">
        <v>2.0000005732018801E-3</v>
      </c>
      <c r="N395" s="183">
        <v>3.8220010953887898E-2</v>
      </c>
      <c r="O395" s="182">
        <v>3.8220010953887898E-2</v>
      </c>
      <c r="P395" s="181">
        <v>0.19628643301193999</v>
      </c>
    </row>
    <row r="396" spans="1:16" ht="15.75" x14ac:dyDescent="0.25">
      <c r="A396" s="189">
        <v>2024</v>
      </c>
      <c r="B396" s="188">
        <v>1990</v>
      </c>
      <c r="C396" s="187" t="s">
        <v>4037</v>
      </c>
      <c r="D396" s="186">
        <v>6.279690286073468E-2</v>
      </c>
      <c r="E396" s="185">
        <v>0.13407739981155176</v>
      </c>
      <c r="F396" s="184">
        <v>0.27616365806889198</v>
      </c>
      <c r="G396" s="182">
        <v>0.438355355183286</v>
      </c>
      <c r="H396" s="183">
        <v>5.2868030269675099</v>
      </c>
      <c r="I396" s="183">
        <v>1.68191240887157</v>
      </c>
      <c r="J396" s="183">
        <v>0.18807781664894399</v>
      </c>
      <c r="K396" s="183">
        <v>1.4275493063679E-2</v>
      </c>
      <c r="L396" s="183">
        <v>3.0000008598028201E-3</v>
      </c>
      <c r="M396" s="183">
        <v>2.0000005732018801E-3</v>
      </c>
      <c r="N396" s="183">
        <v>3.8220010953887898E-2</v>
      </c>
      <c r="O396" s="182">
        <v>3.8220010953887898E-2</v>
      </c>
      <c r="P396" s="181">
        <v>0.19658186093485899</v>
      </c>
    </row>
    <row r="397" spans="1:16" ht="15.75" x14ac:dyDescent="0.25">
      <c r="A397" s="189">
        <v>2024</v>
      </c>
      <c r="B397" s="188">
        <v>1991</v>
      </c>
      <c r="C397" s="187" t="s">
        <v>4036</v>
      </c>
      <c r="D397" s="186">
        <v>6.3723031400807401E-2</v>
      </c>
      <c r="E397" s="185">
        <v>0.13367255390389601</v>
      </c>
      <c r="F397" s="184">
        <v>0.36441653959027598</v>
      </c>
      <c r="G397" s="182">
        <v>0.48386051734823499</v>
      </c>
      <c r="H397" s="183">
        <v>9.2237445213197908</v>
      </c>
      <c r="I397" s="183">
        <v>2.92806343233037</v>
      </c>
      <c r="J397" s="183">
        <v>5.1646310480689898E-2</v>
      </c>
      <c r="K397" s="183">
        <v>7.7625361615165601E-3</v>
      </c>
      <c r="L397" s="183">
        <v>3.0000008598028201E-3</v>
      </c>
      <c r="M397" s="183">
        <v>2.0000005732018801E-3</v>
      </c>
      <c r="N397" s="183">
        <v>3.8220010953887898E-2</v>
      </c>
      <c r="O397" s="182">
        <v>3.8220010953887898E-2</v>
      </c>
      <c r="P397" s="181">
        <v>5.3981527463518197E-2</v>
      </c>
    </row>
    <row r="398" spans="1:16" ht="15.75" x14ac:dyDescent="0.25">
      <c r="A398" s="189">
        <v>2024</v>
      </c>
      <c r="B398" s="188">
        <v>1992</v>
      </c>
      <c r="C398" s="187" t="s">
        <v>4035</v>
      </c>
      <c r="D398" s="186">
        <v>6.3941551389365678E-2</v>
      </c>
      <c r="E398" s="185">
        <v>0.13448866572781332</v>
      </c>
      <c r="F398" s="184">
        <v>0.36710704676683598</v>
      </c>
      <c r="G398" s="182">
        <v>0.49110874922296899</v>
      </c>
      <c r="H398" s="183">
        <v>9.1913394443589507</v>
      </c>
      <c r="I398" s="183">
        <v>2.9507203982060299</v>
      </c>
      <c r="J398" s="183">
        <v>5.2027618006268699E-2</v>
      </c>
      <c r="K398" s="183">
        <v>7.9120052664277893E-3</v>
      </c>
      <c r="L398" s="183">
        <v>3.0000008598028201E-3</v>
      </c>
      <c r="M398" s="183">
        <v>2.0000005732018801E-3</v>
      </c>
      <c r="N398" s="183">
        <v>3.8220010953887898E-2</v>
      </c>
      <c r="O398" s="182">
        <v>3.8220010953887898E-2</v>
      </c>
      <c r="P398" s="181">
        <v>5.4380076023376502E-2</v>
      </c>
    </row>
    <row r="399" spans="1:16" ht="15.75" x14ac:dyDescent="0.25">
      <c r="A399" s="189">
        <v>2024</v>
      </c>
      <c r="B399" s="188">
        <v>1993</v>
      </c>
      <c r="C399" s="187" t="s">
        <v>4034</v>
      </c>
      <c r="D399" s="186">
        <v>6.3995252809998196E-2</v>
      </c>
      <c r="E399" s="185">
        <v>0.13381176853607674</v>
      </c>
      <c r="F399" s="184">
        <v>0.36803387934322201</v>
      </c>
      <c r="G399" s="182">
        <v>0.48340092561789899</v>
      </c>
      <c r="H399" s="183">
        <v>9.1851543313701001</v>
      </c>
      <c r="I399" s="183">
        <v>2.93297003101253</v>
      </c>
      <c r="J399" s="183">
        <v>5.2158971767152999E-2</v>
      </c>
      <c r="K399" s="183">
        <v>7.8173783735812595E-3</v>
      </c>
      <c r="L399" s="183">
        <v>3.0000008598028201E-3</v>
      </c>
      <c r="M399" s="183">
        <v>2.0000005732018801E-3</v>
      </c>
      <c r="N399" s="183">
        <v>3.8220010953887898E-2</v>
      </c>
      <c r="O399" s="182">
        <v>3.8220010953887898E-2</v>
      </c>
      <c r="P399" s="181">
        <v>5.4517369018454297E-2</v>
      </c>
    </row>
    <row r="400" spans="1:16" ht="15.75" x14ac:dyDescent="0.25">
      <c r="A400" s="189">
        <v>2024</v>
      </c>
      <c r="B400" s="188">
        <v>1994</v>
      </c>
      <c r="C400" s="187" t="s">
        <v>4033</v>
      </c>
      <c r="D400" s="186">
        <v>6.3624054040124958E-2</v>
      </c>
      <c r="E400" s="185">
        <v>0.13285335493490943</v>
      </c>
      <c r="F400" s="184">
        <v>0.36192922292013702</v>
      </c>
      <c r="G400" s="182">
        <v>0.473390554591477</v>
      </c>
      <c r="H400" s="183">
        <v>9.2470858861270795</v>
      </c>
      <c r="I400" s="183">
        <v>2.9115025915057302</v>
      </c>
      <c r="J400" s="183">
        <v>5.18240553748213E-2</v>
      </c>
      <c r="K400" s="183">
        <v>7.67831621338651E-3</v>
      </c>
      <c r="L400" s="183">
        <v>3.0000008598028201E-3</v>
      </c>
      <c r="M400" s="183">
        <v>2.0000005732018801E-3</v>
      </c>
      <c r="N400" s="183">
        <v>3.8220010953887898E-2</v>
      </c>
      <c r="O400" s="182">
        <v>3.8220010953887898E-2</v>
      </c>
      <c r="P400" s="181">
        <v>5.4167309193030901E-2</v>
      </c>
    </row>
    <row r="401" spans="1:16" ht="15.75" x14ac:dyDescent="0.25">
      <c r="A401" s="189">
        <v>2024</v>
      </c>
      <c r="B401" s="188">
        <v>1995</v>
      </c>
      <c r="C401" s="187" t="s">
        <v>4032</v>
      </c>
      <c r="D401" s="186">
        <v>6.3962555769557686E-2</v>
      </c>
      <c r="E401" s="185">
        <v>0.13213425865119602</v>
      </c>
      <c r="F401" s="184">
        <v>0.36607639597539798</v>
      </c>
      <c r="G401" s="182">
        <v>0.252818911408139</v>
      </c>
      <c r="H401" s="183">
        <v>9.2233933989558601</v>
      </c>
      <c r="I401" s="183">
        <v>1.66193519685896</v>
      </c>
      <c r="J401" s="183">
        <v>5.2417882323445998E-2</v>
      </c>
      <c r="K401" s="183">
        <v>5.0164317518723699E-3</v>
      </c>
      <c r="L401" s="183">
        <v>3.0000008598028201E-3</v>
      </c>
      <c r="M401" s="183">
        <v>2.0000005732018801E-3</v>
      </c>
      <c r="N401" s="183">
        <v>3.8220010953887898E-2</v>
      </c>
      <c r="O401" s="182">
        <v>3.8220010953887898E-2</v>
      </c>
      <c r="P401" s="181">
        <v>5.4787986361204299E-2</v>
      </c>
    </row>
    <row r="402" spans="1:16" ht="15.75" x14ac:dyDescent="0.25">
      <c r="A402" s="189">
        <v>2024</v>
      </c>
      <c r="B402" s="188">
        <v>1996</v>
      </c>
      <c r="C402" s="187" t="s">
        <v>4031</v>
      </c>
      <c r="D402" s="186">
        <v>6.3981938816185802E-2</v>
      </c>
      <c r="E402" s="185">
        <v>0.1306566851967341</v>
      </c>
      <c r="F402" s="184">
        <v>0.366351679566852</v>
      </c>
      <c r="G402" s="182">
        <v>2.2881190989144599E-2</v>
      </c>
      <c r="H402" s="183">
        <v>9.2189399765468192</v>
      </c>
      <c r="I402" s="183">
        <v>0.39545311696850899</v>
      </c>
      <c r="J402" s="183">
        <v>5.2457299732110003E-2</v>
      </c>
      <c r="K402" s="183">
        <v>2.23019117657625E-3</v>
      </c>
      <c r="L402" s="183">
        <v>3.0000008598028201E-3</v>
      </c>
      <c r="M402" s="183">
        <v>2.0000005732018801E-3</v>
      </c>
      <c r="N402" s="183">
        <v>3.8220010953887898E-2</v>
      </c>
      <c r="O402" s="182">
        <v>3.8220010953887898E-2</v>
      </c>
      <c r="P402" s="181">
        <v>5.4829186050175997E-2</v>
      </c>
    </row>
    <row r="403" spans="1:16" ht="15.75" x14ac:dyDescent="0.25">
      <c r="A403" s="189">
        <v>2024</v>
      </c>
      <c r="B403" s="188">
        <v>1997</v>
      </c>
      <c r="C403" s="187" t="s">
        <v>4030</v>
      </c>
      <c r="D403" s="186">
        <v>6.42300338401815E-2</v>
      </c>
      <c r="E403" s="185">
        <v>0.12930239046767841</v>
      </c>
      <c r="F403" s="184">
        <v>0.36917389626414499</v>
      </c>
      <c r="G403" s="182">
        <v>2.2259186007894002E-2</v>
      </c>
      <c r="H403" s="183">
        <v>9.1772248540263099</v>
      </c>
      <c r="I403" s="183">
        <v>0.39145457577901099</v>
      </c>
      <c r="J403" s="183">
        <v>5.2861408339920798E-2</v>
      </c>
      <c r="K403" s="183">
        <v>2.1720878613925398E-3</v>
      </c>
      <c r="L403" s="183">
        <v>3.0000008598028201E-3</v>
      </c>
      <c r="M403" s="183">
        <v>2.0000005732018801E-3</v>
      </c>
      <c r="N403" s="183">
        <v>3.8220010953887898E-2</v>
      </c>
      <c r="O403" s="182">
        <v>3.8220010953887898E-2</v>
      </c>
      <c r="P403" s="181">
        <v>5.5251566656026603E-2</v>
      </c>
    </row>
    <row r="404" spans="1:16" ht="15.75" x14ac:dyDescent="0.25">
      <c r="A404" s="189">
        <v>2024</v>
      </c>
      <c r="B404" s="188">
        <v>1998</v>
      </c>
      <c r="C404" s="187" t="s">
        <v>4029</v>
      </c>
      <c r="D404" s="186">
        <v>6.4035384243137733E-2</v>
      </c>
      <c r="E404" s="185">
        <v>0.12983879982073299</v>
      </c>
      <c r="F404" s="184">
        <v>0.367719994680059</v>
      </c>
      <c r="G404" s="182">
        <v>2.2492876776375698E-2</v>
      </c>
      <c r="H404" s="183">
        <v>9.2148195754061994</v>
      </c>
      <c r="I404" s="183">
        <v>0.39317015630694901</v>
      </c>
      <c r="J404" s="183">
        <v>5.2653226542398797E-2</v>
      </c>
      <c r="K404" s="183">
        <v>2.1988104142206901E-3</v>
      </c>
      <c r="L404" s="183">
        <v>3.0000008598028201E-3</v>
      </c>
      <c r="M404" s="183">
        <v>2.0000005732018801E-3</v>
      </c>
      <c r="N404" s="183">
        <v>3.8220010953887898E-2</v>
      </c>
      <c r="O404" s="182">
        <v>3.8220010953887898E-2</v>
      </c>
      <c r="P404" s="181">
        <v>5.50339718014137E-2</v>
      </c>
    </row>
    <row r="405" spans="1:16" ht="15.75" x14ac:dyDescent="0.25">
      <c r="A405" s="189">
        <v>2024</v>
      </c>
      <c r="B405" s="188">
        <v>1999</v>
      </c>
      <c r="C405" s="187" t="s">
        <v>4028</v>
      </c>
      <c r="D405" s="186">
        <v>6.3957373571745038E-2</v>
      </c>
      <c r="E405" s="185">
        <v>0.12970536428263565</v>
      </c>
      <c r="F405" s="184">
        <v>0.36703874209513698</v>
      </c>
      <c r="G405" s="182">
        <v>2.24786565653953E-2</v>
      </c>
      <c r="H405" s="183">
        <v>9.2181330097719805</v>
      </c>
      <c r="I405" s="183">
        <v>0.39326145825295999</v>
      </c>
      <c r="J405" s="183">
        <v>5.2555679095413602E-2</v>
      </c>
      <c r="K405" s="183">
        <v>2.1931043043747198E-3</v>
      </c>
      <c r="L405" s="183">
        <v>3.0000008598028201E-3</v>
      </c>
      <c r="M405" s="183">
        <v>2.0000005732018801E-3</v>
      </c>
      <c r="N405" s="183">
        <v>3.8220010953887898E-2</v>
      </c>
      <c r="O405" s="182">
        <v>3.8220010953887898E-2</v>
      </c>
      <c r="P405" s="181">
        <v>5.4932013691736101E-2</v>
      </c>
    </row>
    <row r="406" spans="1:16" ht="15.75" x14ac:dyDescent="0.25">
      <c r="A406" s="189">
        <v>2024</v>
      </c>
      <c r="B406" s="188">
        <v>2000</v>
      </c>
      <c r="C406" s="187" t="s">
        <v>4027</v>
      </c>
      <c r="D406" s="186">
        <v>6.3712519062258097E-2</v>
      </c>
      <c r="E406" s="185">
        <v>0.13014226659755332</v>
      </c>
      <c r="F406" s="184">
        <v>0.36467086063061499</v>
      </c>
      <c r="G406" s="182">
        <v>2.2671284839733599E-2</v>
      </c>
      <c r="H406" s="183">
        <v>9.2486664171115809</v>
      </c>
      <c r="I406" s="183">
        <v>0.39521154836539102</v>
      </c>
      <c r="J406" s="183">
        <v>5.2216626008878199E-2</v>
      </c>
      <c r="K406" s="183">
        <v>2.21554398845213E-3</v>
      </c>
      <c r="L406" s="183">
        <v>3.0000008598028201E-3</v>
      </c>
      <c r="M406" s="183">
        <v>2.0000005732018801E-3</v>
      </c>
      <c r="N406" s="183">
        <v>3.8220010953887898E-2</v>
      </c>
      <c r="O406" s="182">
        <v>3.8220010953887898E-2</v>
      </c>
      <c r="P406" s="181">
        <v>5.4577630129153502E-2</v>
      </c>
    </row>
    <row r="407" spans="1:16" ht="15.75" x14ac:dyDescent="0.25">
      <c r="A407" s="189">
        <v>2024</v>
      </c>
      <c r="B407" s="188">
        <v>2001</v>
      </c>
      <c r="C407" s="187" t="s">
        <v>4026</v>
      </c>
      <c r="D407" s="186">
        <v>6.3935739716375409E-2</v>
      </c>
      <c r="E407" s="185">
        <v>0.13032291627553128</v>
      </c>
      <c r="F407" s="184">
        <v>0.36654431925098202</v>
      </c>
      <c r="G407" s="182">
        <v>2.2753584452880001E-2</v>
      </c>
      <c r="H407" s="183">
        <v>9.2117992819812997</v>
      </c>
      <c r="I407" s="183">
        <v>0.39596163690587899</v>
      </c>
      <c r="J407" s="183">
        <v>5.2512030104076603E-2</v>
      </c>
      <c r="K407" s="183">
        <v>2.2277377201661802E-3</v>
      </c>
      <c r="L407" s="183">
        <v>3.0000008598028201E-3</v>
      </c>
      <c r="M407" s="183">
        <v>2.0000005732018801E-3</v>
      </c>
      <c r="N407" s="183">
        <v>3.8220010953887898E-2</v>
      </c>
      <c r="O407" s="182">
        <v>3.8220010953887898E-2</v>
      </c>
      <c r="P407" s="181">
        <v>5.4886391086700403E-2</v>
      </c>
    </row>
    <row r="408" spans="1:16" ht="15.75" x14ac:dyDescent="0.25">
      <c r="A408" s="189">
        <v>2024</v>
      </c>
      <c r="B408" s="188">
        <v>2002</v>
      </c>
      <c r="C408" s="187" t="s">
        <v>4025</v>
      </c>
      <c r="D408" s="186">
        <v>6.37812674139904E-2</v>
      </c>
      <c r="E408" s="185">
        <v>0.13018151342659148</v>
      </c>
      <c r="F408" s="184">
        <v>0.28255241479072402</v>
      </c>
      <c r="G408" s="182">
        <v>2.2666068342432701E-2</v>
      </c>
      <c r="H408" s="183">
        <v>7.1060439824409096</v>
      </c>
      <c r="I408" s="183">
        <v>0.316742264709647</v>
      </c>
      <c r="J408" s="183">
        <v>5.2756561789632499E-2</v>
      </c>
      <c r="K408" s="183">
        <v>2.2252739202322002E-3</v>
      </c>
      <c r="L408" s="183">
        <v>3.0000008598028201E-3</v>
      </c>
      <c r="M408" s="183">
        <v>2.0000005732018801E-3</v>
      </c>
      <c r="N408" s="183">
        <v>3.8220010953887898E-2</v>
      </c>
      <c r="O408" s="182">
        <v>3.8220010953887898E-2</v>
      </c>
      <c r="P408" s="181">
        <v>5.5141979409983999E-2</v>
      </c>
    </row>
    <row r="409" spans="1:16" ht="15.75" x14ac:dyDescent="0.25">
      <c r="A409" s="189">
        <v>2024</v>
      </c>
      <c r="B409" s="188">
        <v>2003</v>
      </c>
      <c r="C409" s="187" t="s">
        <v>4024</v>
      </c>
      <c r="D409" s="186">
        <v>6.3480874919896998E-2</v>
      </c>
      <c r="E409" s="185">
        <v>0.12959856450159296</v>
      </c>
      <c r="F409" s="184">
        <v>0.27896193628335098</v>
      </c>
      <c r="G409" s="182">
        <v>2.23477742758331E-2</v>
      </c>
      <c r="H409" s="183">
        <v>7.1307689062388704</v>
      </c>
      <c r="I409" s="183">
        <v>0.31337901028152398</v>
      </c>
      <c r="J409" s="183">
        <v>5.2181311311539899E-2</v>
      </c>
      <c r="K409" s="183">
        <v>2.2017992510886398E-3</v>
      </c>
      <c r="L409" s="183">
        <v>3.0000008598028201E-3</v>
      </c>
      <c r="M409" s="183">
        <v>2.0000005732018801E-3</v>
      </c>
      <c r="N409" s="183">
        <v>3.8220010953887898E-2</v>
      </c>
      <c r="O409" s="182">
        <v>3.8220010953887898E-2</v>
      </c>
      <c r="P409" s="181">
        <v>5.4540718657908202E-2</v>
      </c>
    </row>
    <row r="410" spans="1:16" ht="15.75" x14ac:dyDescent="0.25">
      <c r="A410" s="189">
        <v>2024</v>
      </c>
      <c r="B410" s="188">
        <v>2004</v>
      </c>
      <c r="C410" s="187" t="s">
        <v>4023</v>
      </c>
      <c r="D410" s="186">
        <v>6.3253794090545393E-2</v>
      </c>
      <c r="E410" s="185">
        <v>0.12854739133374593</v>
      </c>
      <c r="F410" s="184">
        <v>0.22874740567544</v>
      </c>
      <c r="G410" s="182">
        <v>1.4651291940549699E-2</v>
      </c>
      <c r="H410" s="183">
        <v>5.9616688821197803</v>
      </c>
      <c r="I410" s="183">
        <v>0.26131196655712502</v>
      </c>
      <c r="J410" s="183">
        <v>5.1678664202154001E-2</v>
      </c>
      <c r="K410" s="183">
        <v>1.4325177480168199E-4</v>
      </c>
      <c r="L410" s="183">
        <v>3.0000008598028201E-3</v>
      </c>
      <c r="M410" s="183">
        <v>2.0000005732018801E-3</v>
      </c>
      <c r="N410" s="183">
        <v>3.8220010953887898E-2</v>
      </c>
      <c r="O410" s="182">
        <v>3.8220010953887898E-2</v>
      </c>
      <c r="P410" s="181">
        <v>5.4015344076699397E-2</v>
      </c>
    </row>
    <row r="411" spans="1:16" ht="15.75" x14ac:dyDescent="0.25">
      <c r="A411" s="189">
        <v>2024</v>
      </c>
      <c r="B411" s="188">
        <v>2005</v>
      </c>
      <c r="C411" s="187" t="s">
        <v>4022</v>
      </c>
      <c r="D411" s="186">
        <v>6.330135613563051E-2</v>
      </c>
      <c r="E411" s="185">
        <v>0.12893948812283429</v>
      </c>
      <c r="F411" s="184">
        <v>0.227202756408388</v>
      </c>
      <c r="G411" s="182">
        <v>1.4434948190108699E-2</v>
      </c>
      <c r="H411" s="183">
        <v>5.9473143914640003</v>
      </c>
      <c r="I411" s="183">
        <v>0.257753137090657</v>
      </c>
      <c r="J411" s="183">
        <v>5.1492075732660597E-2</v>
      </c>
      <c r="K411" s="183">
        <v>1.44714799797036E-4</v>
      </c>
      <c r="L411" s="183">
        <v>3.0000008598028102E-3</v>
      </c>
      <c r="M411" s="183">
        <v>2.0000005732018801E-3</v>
      </c>
      <c r="N411" s="183">
        <v>3.8220010953887898E-2</v>
      </c>
      <c r="O411" s="182">
        <v>3.8220010953887898E-2</v>
      </c>
      <c r="P411" s="181">
        <v>5.3820318904589499E-2</v>
      </c>
    </row>
    <row r="412" spans="1:16" ht="15.75" x14ac:dyDescent="0.25">
      <c r="A412" s="189">
        <v>2024</v>
      </c>
      <c r="B412" s="188">
        <v>2006</v>
      </c>
      <c r="C412" s="187" t="s">
        <v>4021</v>
      </c>
      <c r="D412" s="186">
        <v>6.3130320389226155E-2</v>
      </c>
      <c r="E412" s="185">
        <v>0.12924311862112822</v>
      </c>
      <c r="F412" s="184">
        <v>0.22385377135519899</v>
      </c>
      <c r="G412" s="182">
        <v>1.42906956335933E-2</v>
      </c>
      <c r="H412" s="183">
        <v>5.9509951666545504</v>
      </c>
      <c r="I412" s="183">
        <v>0.25270304496616403</v>
      </c>
      <c r="J412" s="183">
        <v>5.09298512693485E-2</v>
      </c>
      <c r="K412" s="183">
        <v>1.45834339706123E-4</v>
      </c>
      <c r="L412" s="183">
        <v>3.0000008598028201E-3</v>
      </c>
      <c r="M412" s="183">
        <v>2.0000005732018801E-3</v>
      </c>
      <c r="N412" s="183">
        <v>3.8220010953887898E-2</v>
      </c>
      <c r="O412" s="182">
        <v>3.8220010953887898E-2</v>
      </c>
      <c r="P412" s="181">
        <v>5.32326731458806E-2</v>
      </c>
    </row>
    <row r="413" spans="1:16" ht="15.75" x14ac:dyDescent="0.25">
      <c r="A413" s="189">
        <v>2024</v>
      </c>
      <c r="B413" s="188">
        <v>2007</v>
      </c>
      <c r="C413" s="187" t="s">
        <v>4020</v>
      </c>
      <c r="D413" s="186">
        <v>6.3296171640703378E-2</v>
      </c>
      <c r="E413" s="185">
        <v>0.12961419897657953</v>
      </c>
      <c r="F413" s="184">
        <v>0.163339746368899</v>
      </c>
      <c r="G413" s="182">
        <v>1.4171205490761901E-2</v>
      </c>
      <c r="H413" s="183">
        <v>3.09946779503943</v>
      </c>
      <c r="I413" s="183">
        <v>0.25136860198114303</v>
      </c>
      <c r="J413" s="183">
        <v>3.62355068996216E-2</v>
      </c>
      <c r="K413" s="183">
        <v>1.4726641653285799E-4</v>
      </c>
      <c r="L413" s="183">
        <v>3.0000008598028201E-3</v>
      </c>
      <c r="M413" s="183">
        <v>2.0000005732018801E-3</v>
      </c>
      <c r="N413" s="183">
        <v>3.8220010953887898E-2</v>
      </c>
      <c r="O413" s="182">
        <v>3.8220010953887898E-2</v>
      </c>
      <c r="P413" s="181">
        <v>3.7873915728941998E-2</v>
      </c>
    </row>
    <row r="414" spans="1:16" ht="15.75" x14ac:dyDescent="0.25">
      <c r="A414" s="189">
        <v>2024</v>
      </c>
      <c r="B414" s="188">
        <v>2008</v>
      </c>
      <c r="C414" s="187" t="s">
        <v>4019</v>
      </c>
      <c r="D414" s="186">
        <v>6.3533181742691749E-2</v>
      </c>
      <c r="E414" s="185">
        <v>0.13009723015811722</v>
      </c>
      <c r="F414" s="184">
        <v>0.163420583805019</v>
      </c>
      <c r="G414" s="182">
        <v>1.12099676291191E-2</v>
      </c>
      <c r="H414" s="183">
        <v>3.0798919651525898</v>
      </c>
      <c r="I414" s="183">
        <v>0.17234489873012299</v>
      </c>
      <c r="J414" s="183">
        <v>3.6046651369727699E-2</v>
      </c>
      <c r="K414" s="183">
        <v>1.6995524831674199E-4</v>
      </c>
      <c r="L414" s="183">
        <v>3.0000008598028201E-3</v>
      </c>
      <c r="M414" s="183">
        <v>2.0000005732018801E-3</v>
      </c>
      <c r="N414" s="183">
        <v>3.8220010953887898E-2</v>
      </c>
      <c r="O414" s="182">
        <v>3.8220010953887898E-2</v>
      </c>
      <c r="P414" s="181">
        <v>3.7676520990020397E-2</v>
      </c>
    </row>
    <row r="415" spans="1:16" ht="15.75" x14ac:dyDescent="0.25">
      <c r="A415" s="189">
        <v>2024</v>
      </c>
      <c r="B415" s="188">
        <v>2009</v>
      </c>
      <c r="C415" s="187" t="s">
        <v>4018</v>
      </c>
      <c r="D415" s="186">
        <v>6.3529459009965636E-2</v>
      </c>
      <c r="E415" s="185">
        <v>0.12886842447416788</v>
      </c>
      <c r="F415" s="184">
        <v>0.16133415029802101</v>
      </c>
      <c r="G415" s="182">
        <v>8.1514543277070393E-3</v>
      </c>
      <c r="H415" s="183">
        <v>3.0715291729065601</v>
      </c>
      <c r="I415" s="183">
        <v>9.7096515861683705E-2</v>
      </c>
      <c r="J415" s="183">
        <v>3.5546346365492698E-2</v>
      </c>
      <c r="K415" s="183">
        <v>1.8631744640232699E-4</v>
      </c>
      <c r="L415" s="183">
        <v>3.0000008598028201E-3</v>
      </c>
      <c r="M415" s="183">
        <v>2.0000005732018801E-3</v>
      </c>
      <c r="N415" s="183">
        <v>3.8220010953887898E-2</v>
      </c>
      <c r="O415" s="182">
        <v>3.8220010953887898E-2</v>
      </c>
      <c r="P415" s="181">
        <v>3.7153594413564403E-2</v>
      </c>
    </row>
    <row r="416" spans="1:16" ht="15.75" x14ac:dyDescent="0.25">
      <c r="A416" s="189">
        <v>2024</v>
      </c>
      <c r="B416" s="188">
        <v>2010</v>
      </c>
      <c r="C416" s="187" t="s">
        <v>4017</v>
      </c>
      <c r="D416" s="186">
        <v>6.3543524947777916E-2</v>
      </c>
      <c r="E416" s="185">
        <v>0.12780312259702312</v>
      </c>
      <c r="F416" s="184">
        <v>0.10448059975497299</v>
      </c>
      <c r="G416" s="182">
        <v>7.9509465737100295E-3</v>
      </c>
      <c r="H416" s="183">
        <v>0.25834831353777798</v>
      </c>
      <c r="I416" s="183">
        <v>9.6648513113197193E-2</v>
      </c>
      <c r="J416" s="183">
        <v>2.0199570149590999E-2</v>
      </c>
      <c r="K416" s="183">
        <v>2.22101452488181E-4</v>
      </c>
      <c r="L416" s="183">
        <v>3.0000008598028201E-3</v>
      </c>
      <c r="M416" s="183">
        <v>2.0000005732018801E-3</v>
      </c>
      <c r="N416" s="183">
        <v>3.8220010953887898E-2</v>
      </c>
      <c r="O416" s="182">
        <v>3.8220010953887898E-2</v>
      </c>
      <c r="P416" s="181">
        <v>2.1112905077490401E-2</v>
      </c>
    </row>
    <row r="417" spans="1:16" ht="15.75" x14ac:dyDescent="0.25">
      <c r="A417" s="189">
        <v>2024</v>
      </c>
      <c r="B417" s="188">
        <v>2011</v>
      </c>
      <c r="C417" s="187" t="s">
        <v>4016</v>
      </c>
      <c r="D417" s="186">
        <v>6.3489886018739061E-2</v>
      </c>
      <c r="E417" s="185">
        <v>0.1294988266568704</v>
      </c>
      <c r="F417" s="184">
        <v>0.103023907099993</v>
      </c>
      <c r="G417" s="182">
        <v>8.2829335320890405E-3</v>
      </c>
      <c r="H417" s="183">
        <v>0.25266314004292501</v>
      </c>
      <c r="I417" s="183">
        <v>9.8068634731309196E-2</v>
      </c>
      <c r="J417" s="183">
        <v>1.9510073677131701E-2</v>
      </c>
      <c r="K417" s="183">
        <v>3.13637344932552E-4</v>
      </c>
      <c r="L417" s="183">
        <v>3.0000008598028201E-3</v>
      </c>
      <c r="M417" s="183">
        <v>2.0000005732018801E-3</v>
      </c>
      <c r="N417" s="183">
        <v>3.8220010953887898E-2</v>
      </c>
      <c r="O417" s="182">
        <v>3.8220010953887898E-2</v>
      </c>
      <c r="P417" s="181">
        <v>2.0392232634141898E-2</v>
      </c>
    </row>
    <row r="418" spans="1:16" ht="15.75" x14ac:dyDescent="0.25">
      <c r="A418" s="189">
        <v>2024</v>
      </c>
      <c r="B418" s="188">
        <v>2012</v>
      </c>
      <c r="C418" s="187" t="s">
        <v>4015</v>
      </c>
      <c r="D418" s="186">
        <v>6.3607378142352802E-2</v>
      </c>
      <c r="E418" s="185">
        <v>0.12987957460974905</v>
      </c>
      <c r="F418" s="184">
        <v>0.10308022066596299</v>
      </c>
      <c r="G418" s="182">
        <v>8.4009750986792208E-3</v>
      </c>
      <c r="H418" s="183">
        <v>0.24880744543247099</v>
      </c>
      <c r="I418" s="183">
        <v>9.8506426167662503E-2</v>
      </c>
      <c r="J418" s="183">
        <v>1.8861091009049601E-2</v>
      </c>
      <c r="K418" s="183">
        <v>4.6298894397329098E-4</v>
      </c>
      <c r="L418" s="183">
        <v>3.0000008598028201E-3</v>
      </c>
      <c r="M418" s="183">
        <v>2.0000005732018801E-3</v>
      </c>
      <c r="N418" s="183">
        <v>3.8220010953887898E-2</v>
      </c>
      <c r="O418" s="182">
        <v>3.8220010953887898E-2</v>
      </c>
      <c r="P418" s="181">
        <v>1.9713905849627001E-2</v>
      </c>
    </row>
    <row r="419" spans="1:16" ht="15.75" x14ac:dyDescent="0.25">
      <c r="A419" s="189">
        <v>2024</v>
      </c>
      <c r="B419" s="188">
        <v>2013</v>
      </c>
      <c r="C419" s="187" t="s">
        <v>4014</v>
      </c>
      <c r="D419" s="186">
        <v>6.346626147540918E-2</v>
      </c>
      <c r="E419" s="185">
        <v>0.12990248710213687</v>
      </c>
      <c r="F419" s="184">
        <v>0.10063333176092</v>
      </c>
      <c r="G419" s="182">
        <v>8.4739259303470496E-3</v>
      </c>
      <c r="H419" s="183">
        <v>0.241157047587825</v>
      </c>
      <c r="I419" s="183">
        <v>9.8158309849987802E-2</v>
      </c>
      <c r="J419" s="183">
        <v>1.8014407593209499E-2</v>
      </c>
      <c r="K419" s="183">
        <v>6.9384099664242401E-4</v>
      </c>
      <c r="L419" s="183">
        <v>3.0000008598028201E-3</v>
      </c>
      <c r="M419" s="183">
        <v>2.0000005732018801E-3</v>
      </c>
      <c r="N419" s="183">
        <v>3.8220010953887898E-2</v>
      </c>
      <c r="O419" s="182">
        <v>3.8220010953887898E-2</v>
      </c>
      <c r="P419" s="181">
        <v>1.8828939166824699E-2</v>
      </c>
    </row>
    <row r="420" spans="1:16" ht="15.75" x14ac:dyDescent="0.25">
      <c r="A420" s="189">
        <v>2024</v>
      </c>
      <c r="B420" s="188">
        <v>2014</v>
      </c>
      <c r="C420" s="187" t="s">
        <v>4013</v>
      </c>
      <c r="D420" s="186">
        <v>6.1925230364677605E-2</v>
      </c>
      <c r="E420" s="185">
        <v>0.12777528421087922</v>
      </c>
      <c r="F420" s="184">
        <v>9.8590432199235703E-2</v>
      </c>
      <c r="G420" s="182">
        <v>8.4920810703153094E-3</v>
      </c>
      <c r="H420" s="183">
        <v>0.23365677980278601</v>
      </c>
      <c r="I420" s="183">
        <v>9.8039445769413897E-2</v>
      </c>
      <c r="J420" s="183">
        <v>1.7125348799983699E-2</v>
      </c>
      <c r="K420" s="183">
        <v>9.6284585242185103E-4</v>
      </c>
      <c r="L420" s="183">
        <v>3.0000008598028201E-3</v>
      </c>
      <c r="M420" s="183">
        <v>2.0000005732018801E-3</v>
      </c>
      <c r="N420" s="183">
        <v>3.8220010953887898E-2</v>
      </c>
      <c r="O420" s="182">
        <v>3.8220010953887898E-2</v>
      </c>
      <c r="P420" s="181">
        <v>1.7899681080109101E-2</v>
      </c>
    </row>
    <row r="421" spans="1:16" ht="15.75" x14ac:dyDescent="0.25">
      <c r="A421" s="189">
        <v>2024</v>
      </c>
      <c r="B421" s="188">
        <v>2015</v>
      </c>
      <c r="C421" s="187" t="s">
        <v>4012</v>
      </c>
      <c r="D421" s="186">
        <v>6.1400472328658875E-2</v>
      </c>
      <c r="E421" s="185">
        <v>0.12775216499856623</v>
      </c>
      <c r="F421" s="184">
        <v>9.6461686850167802E-2</v>
      </c>
      <c r="G421" s="182">
        <v>8.6187701014443802E-3</v>
      </c>
      <c r="H421" s="183">
        <v>0.22578275998007299</v>
      </c>
      <c r="I421" s="183">
        <v>9.78878226762179E-2</v>
      </c>
      <c r="J421" s="183">
        <v>1.6179901338555999E-2</v>
      </c>
      <c r="K421" s="183">
        <v>1.23155310030559E-3</v>
      </c>
      <c r="L421" s="183">
        <v>3.0000008598028201E-3</v>
      </c>
      <c r="M421" s="183">
        <v>2.0000005732018801E-3</v>
      </c>
      <c r="N421" s="183">
        <v>3.8220010953887898E-2</v>
      </c>
      <c r="O421" s="182">
        <v>3.8220010953887898E-2</v>
      </c>
      <c r="P421" s="181">
        <v>1.6911484679836698E-2</v>
      </c>
    </row>
    <row r="422" spans="1:16" ht="15.75" x14ac:dyDescent="0.25">
      <c r="A422" s="189">
        <v>2024</v>
      </c>
      <c r="B422" s="188">
        <v>2016</v>
      </c>
      <c r="C422" s="187" t="s">
        <v>4011</v>
      </c>
      <c r="D422" s="186">
        <v>5.9402073162184044E-2</v>
      </c>
      <c r="E422" s="185">
        <v>0.12384691526492622</v>
      </c>
      <c r="F422" s="184">
        <v>9.4089425617512504E-2</v>
      </c>
      <c r="G422" s="182">
        <v>7.8065724141380202E-3</v>
      </c>
      <c r="H422" s="183">
        <v>0.19044319911212099</v>
      </c>
      <c r="I422" s="183">
        <v>8.4443860227326598E-2</v>
      </c>
      <c r="J422" s="183">
        <v>1.5167353768680799E-2</v>
      </c>
      <c r="K422" s="183">
        <v>1.38607365873103E-3</v>
      </c>
      <c r="L422" s="183">
        <v>3.0000008598028201E-3</v>
      </c>
      <c r="M422" s="183">
        <v>2.0000005732018801E-3</v>
      </c>
      <c r="N422" s="183">
        <v>3.8220010953887898E-2</v>
      </c>
      <c r="O422" s="182">
        <v>3.8220010953887898E-2</v>
      </c>
      <c r="P422" s="181">
        <v>1.5853154201965002E-2</v>
      </c>
    </row>
    <row r="423" spans="1:16" ht="15.75" x14ac:dyDescent="0.25">
      <c r="A423" s="189">
        <v>2024</v>
      </c>
      <c r="B423" s="188">
        <v>2017</v>
      </c>
      <c r="C423" s="187" t="s">
        <v>4010</v>
      </c>
      <c r="D423" s="186">
        <v>5.5890003510841176E-2</v>
      </c>
      <c r="E423" s="185">
        <v>0.11995039033874186</v>
      </c>
      <c r="F423" s="184">
        <v>7.7152268087319703E-2</v>
      </c>
      <c r="G423" s="182">
        <v>6.9459026147624904E-3</v>
      </c>
      <c r="H423" s="183">
        <v>0.14301035385482799</v>
      </c>
      <c r="I423" s="183">
        <v>7.08810252740949E-2</v>
      </c>
      <c r="J423" s="183">
        <v>1.34227117012693E-2</v>
      </c>
      <c r="K423" s="183">
        <v>1.4447474681110099E-3</v>
      </c>
      <c r="L423" s="183">
        <v>3.0000008598028201E-3</v>
      </c>
      <c r="M423" s="183">
        <v>2.0000005732018801E-3</v>
      </c>
      <c r="N423" s="183">
        <v>3.8220010953887898E-2</v>
      </c>
      <c r="O423" s="182">
        <v>3.8220010953887898E-2</v>
      </c>
      <c r="P423" s="181">
        <v>1.4029627161999699E-2</v>
      </c>
    </row>
    <row r="424" spans="1:16" ht="15.75" x14ac:dyDescent="0.25">
      <c r="A424" s="189">
        <v>2024</v>
      </c>
      <c r="B424" s="188">
        <v>2018</v>
      </c>
      <c r="C424" s="187" t="s">
        <v>4009</v>
      </c>
      <c r="D424" s="186">
        <v>5.2185825004814078E-2</v>
      </c>
      <c r="E424" s="185">
        <v>0.11480169351209533</v>
      </c>
      <c r="F424" s="184">
        <v>7.5617843585770894E-2</v>
      </c>
      <c r="G424" s="182">
        <v>6.1579972136587601E-3</v>
      </c>
      <c r="H424" s="183">
        <v>0.112095623458594</v>
      </c>
      <c r="I424" s="183">
        <v>5.7257663030416898E-2</v>
      </c>
      <c r="J424" s="183">
        <v>1.2385524155233699E-2</v>
      </c>
      <c r="K424" s="183">
        <v>1.50530169601923E-3</v>
      </c>
      <c r="L424" s="183">
        <v>3.0000008598028201E-3</v>
      </c>
      <c r="M424" s="183">
        <v>2.0000005732018801E-3</v>
      </c>
      <c r="N424" s="183">
        <v>3.8220010953887898E-2</v>
      </c>
      <c r="O424" s="182">
        <v>3.8220010953887898E-2</v>
      </c>
      <c r="P424" s="181">
        <v>1.29455425975839E-2</v>
      </c>
    </row>
    <row r="425" spans="1:16" ht="15.75" x14ac:dyDescent="0.25">
      <c r="A425" s="189">
        <v>2024</v>
      </c>
      <c r="B425" s="188">
        <v>2019</v>
      </c>
      <c r="C425" s="187" t="s">
        <v>4008</v>
      </c>
      <c r="D425" s="186">
        <v>5.2165710934594343E-2</v>
      </c>
      <c r="E425" s="185">
        <v>0.11474951445327161</v>
      </c>
      <c r="F425" s="184">
        <v>7.3993932023223893E-2</v>
      </c>
      <c r="G425" s="182">
        <v>5.5401954408544202E-3</v>
      </c>
      <c r="H425" s="183">
        <v>9.2272123217994495E-2</v>
      </c>
      <c r="I425" s="183">
        <v>4.87328548036439E-2</v>
      </c>
      <c r="J425" s="183">
        <v>1.12897328090126E-2</v>
      </c>
      <c r="K425" s="183">
        <v>1.54586720701543E-3</v>
      </c>
      <c r="L425" s="183">
        <v>3.0000008598028201E-3</v>
      </c>
      <c r="M425" s="183">
        <v>2.0000005732018801E-3</v>
      </c>
      <c r="N425" s="183">
        <v>3.8220010953887898E-2</v>
      </c>
      <c r="O425" s="182">
        <v>3.8220010953887898E-2</v>
      </c>
      <c r="P425" s="181">
        <v>1.1800204429188801E-2</v>
      </c>
    </row>
    <row r="426" spans="1:16" ht="15.75" x14ac:dyDescent="0.25">
      <c r="A426" s="189">
        <v>2024</v>
      </c>
      <c r="B426" s="188">
        <v>2020</v>
      </c>
      <c r="C426" s="187" t="s">
        <v>4007</v>
      </c>
      <c r="D426" s="186">
        <v>5.2144170063559557E-2</v>
      </c>
      <c r="E426" s="185">
        <v>0.11469621956809717</v>
      </c>
      <c r="F426" s="184">
        <v>7.22799415166544E-2</v>
      </c>
      <c r="G426" s="182">
        <v>5.1306762578349997E-3</v>
      </c>
      <c r="H426" s="183">
        <v>7.3418272467836498E-2</v>
      </c>
      <c r="I426" s="183">
        <v>4.2290922328024699E-2</v>
      </c>
      <c r="J426" s="183">
        <v>1.0135292708097101E-2</v>
      </c>
      <c r="K426" s="183">
        <v>1.5463772908823801E-3</v>
      </c>
      <c r="L426" s="183">
        <v>3.0000008598028201E-3</v>
      </c>
      <c r="M426" s="183">
        <v>2.0000005732018801E-3</v>
      </c>
      <c r="N426" s="183">
        <v>3.8220010953887898E-2</v>
      </c>
      <c r="O426" s="182">
        <v>3.8220010953887898E-2</v>
      </c>
      <c r="P426" s="181">
        <v>1.05935656696619E-2</v>
      </c>
    </row>
    <row r="427" spans="1:16" ht="15.75" x14ac:dyDescent="0.25">
      <c r="A427" s="189">
        <v>2024</v>
      </c>
      <c r="B427" s="188">
        <v>2021</v>
      </c>
      <c r="C427" s="187" t="s">
        <v>4006</v>
      </c>
      <c r="D427" s="186">
        <v>5.0817635956150624E-2</v>
      </c>
      <c r="E427" s="185">
        <v>0.11177955550744956</v>
      </c>
      <c r="F427" s="184">
        <v>7.0476513920147907E-2</v>
      </c>
      <c r="G427" s="182">
        <v>4.9628280830394901E-3</v>
      </c>
      <c r="H427" s="183">
        <v>5.6106378430998902E-2</v>
      </c>
      <c r="I427" s="183">
        <v>3.7455546790291498E-2</v>
      </c>
      <c r="J427" s="183">
        <v>8.92219865327489E-3</v>
      </c>
      <c r="K427" s="183">
        <v>1.5469075246011901E-3</v>
      </c>
      <c r="L427" s="183">
        <v>3.0000008598028201E-3</v>
      </c>
      <c r="M427" s="183">
        <v>2.0000005732018801E-3</v>
      </c>
      <c r="N427" s="183">
        <v>3.8220010953887898E-2</v>
      </c>
      <c r="O427" s="182">
        <v>3.8220010953887898E-2</v>
      </c>
      <c r="P427" s="181">
        <v>9.3256208847058205E-3</v>
      </c>
    </row>
    <row r="428" spans="1:16" ht="15.75" x14ac:dyDescent="0.25">
      <c r="A428" s="189">
        <v>2024</v>
      </c>
      <c r="B428" s="188">
        <v>2022</v>
      </c>
      <c r="C428" s="187" t="s">
        <v>4005</v>
      </c>
      <c r="D428" s="186">
        <v>4.9541236479626813E-2</v>
      </c>
      <c r="E428" s="185">
        <v>0.10897542063811856</v>
      </c>
      <c r="F428" s="184">
        <v>6.8581530362363599E-2</v>
      </c>
      <c r="G428" s="182">
        <v>4.9442535331930904E-3</v>
      </c>
      <c r="H428" s="183">
        <v>3.9938031266203301E-2</v>
      </c>
      <c r="I428" s="183">
        <v>3.2866234591341498E-2</v>
      </c>
      <c r="J428" s="183">
        <v>7.65034344707307E-3</v>
      </c>
      <c r="K428" s="183">
        <v>1.54743613033487E-3</v>
      </c>
      <c r="L428" s="183">
        <v>3.0000008598028201E-3</v>
      </c>
      <c r="M428" s="183">
        <v>2.0000005732018701E-3</v>
      </c>
      <c r="N428" s="183">
        <v>3.8220010953887898E-2</v>
      </c>
      <c r="O428" s="182">
        <v>3.8220010953887898E-2</v>
      </c>
      <c r="P428" s="181">
        <v>7.9962580298534505E-3</v>
      </c>
    </row>
    <row r="429" spans="1:16" ht="15.75" x14ac:dyDescent="0.25">
      <c r="A429" s="189">
        <v>2024</v>
      </c>
      <c r="B429" s="188">
        <v>2023</v>
      </c>
      <c r="C429" s="187" t="s">
        <v>4004</v>
      </c>
      <c r="D429" s="186">
        <v>4.8261033421946237E-2</v>
      </c>
      <c r="E429" s="185">
        <v>0.10616046173448891</v>
      </c>
      <c r="F429" s="184">
        <v>6.6595970537878094E-2</v>
      </c>
      <c r="G429" s="182">
        <v>5.60835378645895E-3</v>
      </c>
      <c r="H429" s="183">
        <v>3.7246838428296902E-2</v>
      </c>
      <c r="I429" s="183">
        <v>3.6478259926328999E-2</v>
      </c>
      <c r="J429" s="183">
        <v>6.3197327753062296E-3</v>
      </c>
      <c r="K429" s="183">
        <v>1.5479769892135101E-3</v>
      </c>
      <c r="L429" s="183">
        <v>3.0000008598028201E-3</v>
      </c>
      <c r="M429" s="183">
        <v>2.0000005732018801E-3</v>
      </c>
      <c r="N429" s="183">
        <v>3.8220010953887898E-2</v>
      </c>
      <c r="O429" s="182">
        <v>3.8220010953887898E-2</v>
      </c>
      <c r="P429" s="181">
        <v>6.6054830480067198E-3</v>
      </c>
    </row>
    <row r="430" spans="1:16" ht="15.75" x14ac:dyDescent="0.25">
      <c r="A430" s="189">
        <v>2024</v>
      </c>
      <c r="B430" s="188">
        <v>2024</v>
      </c>
      <c r="C430" s="187" t="s">
        <v>4003</v>
      </c>
      <c r="D430" s="186">
        <v>4.7023417800109102E-2</v>
      </c>
      <c r="E430" s="185">
        <v>0.10342006980872977</v>
      </c>
      <c r="F430" s="184">
        <v>6.4518509301501895E-2</v>
      </c>
      <c r="G430" s="182">
        <v>5.3988020963272199E-3</v>
      </c>
      <c r="H430" s="183">
        <v>3.4435312360883E-2</v>
      </c>
      <c r="I430" s="183">
        <v>3.43231822208655E-2</v>
      </c>
      <c r="J430" s="183">
        <v>4.9303002817047397E-3</v>
      </c>
      <c r="K430" s="183">
        <v>1.5485172899711601E-3</v>
      </c>
      <c r="L430" s="183">
        <v>3.0000008598028201E-3</v>
      </c>
      <c r="M430" s="183">
        <v>2.0000005732018801E-3</v>
      </c>
      <c r="N430" s="183">
        <v>3.8220010953887898E-2</v>
      </c>
      <c r="O430" s="182">
        <v>3.8220010953887898E-2</v>
      </c>
      <c r="P430" s="181">
        <v>5.1532265825599503E-3</v>
      </c>
    </row>
    <row r="431" spans="1:16" ht="15.75" x14ac:dyDescent="0.25">
      <c r="A431" s="189">
        <v>2025</v>
      </c>
      <c r="B431" s="188">
        <v>1982</v>
      </c>
      <c r="C431" s="187" t="s">
        <v>4002</v>
      </c>
      <c r="D431" s="186">
        <v>6.4549958669002303E-2</v>
      </c>
      <c r="E431" s="185">
        <v>0.1407039978207123</v>
      </c>
      <c r="F431" s="184">
        <v>0.22964023705374101</v>
      </c>
      <c r="G431" s="182">
        <v>2.4721630100376402</v>
      </c>
      <c r="H431" s="183">
        <v>5.06126060643009</v>
      </c>
      <c r="I431" s="183">
        <v>4.0598254526833299</v>
      </c>
      <c r="J431" s="183">
        <v>0.173087864864616</v>
      </c>
      <c r="K431" s="183">
        <v>1.52059390579713E-2</v>
      </c>
      <c r="L431" s="183">
        <v>3.0000008598028201E-3</v>
      </c>
      <c r="M431" s="183">
        <v>2.0000005732018801E-3</v>
      </c>
      <c r="N431" s="183">
        <v>3.8220010953887898E-2</v>
      </c>
      <c r="O431" s="182">
        <v>3.8220010953887898E-2</v>
      </c>
      <c r="P431" s="181">
        <v>0.18091413004776899</v>
      </c>
    </row>
    <row r="432" spans="1:16" ht="15.75" x14ac:dyDescent="0.25">
      <c r="A432" s="189">
        <v>2025</v>
      </c>
      <c r="B432" s="188">
        <v>1983</v>
      </c>
      <c r="C432" s="187" t="s">
        <v>4001</v>
      </c>
      <c r="D432" s="186">
        <v>6.2169238867568984E-2</v>
      </c>
      <c r="E432" s="185">
        <v>0.1455115022465418</v>
      </c>
      <c r="F432" s="184">
        <v>0.21324707230979401</v>
      </c>
      <c r="G432" s="182">
        <v>2.59477536879719</v>
      </c>
      <c r="H432" s="183">
        <v>5.2122336210235796</v>
      </c>
      <c r="I432" s="183">
        <v>4.0617926893586001</v>
      </c>
      <c r="J432" s="183">
        <v>0.16073176420774499</v>
      </c>
      <c r="K432" s="183">
        <v>1.6215061683157402E-2</v>
      </c>
      <c r="L432" s="183">
        <v>3.0000008598028201E-3</v>
      </c>
      <c r="M432" s="183">
        <v>2.0000005732018801E-3</v>
      </c>
      <c r="N432" s="183">
        <v>3.8220010953887898E-2</v>
      </c>
      <c r="O432" s="182">
        <v>3.8220010953887898E-2</v>
      </c>
      <c r="P432" s="181">
        <v>0.167999341348579</v>
      </c>
    </row>
    <row r="433" spans="1:16" ht="15.75" x14ac:dyDescent="0.25">
      <c r="A433" s="189">
        <v>2025</v>
      </c>
      <c r="B433" s="188">
        <v>1984</v>
      </c>
      <c r="C433" s="187" t="s">
        <v>4000</v>
      </c>
      <c r="D433" s="186">
        <v>6.267661013569413E-2</v>
      </c>
      <c r="E433" s="185">
        <v>0.14464335251765939</v>
      </c>
      <c r="F433" s="184">
        <v>0.21735256246943099</v>
      </c>
      <c r="G433" s="182">
        <v>1.90497373087796</v>
      </c>
      <c r="H433" s="183">
        <v>5.1920748817180904</v>
      </c>
      <c r="I433" s="183">
        <v>4.05349935397415</v>
      </c>
      <c r="J433" s="183">
        <v>0.163826215489765</v>
      </c>
      <c r="K433" s="183">
        <v>1.5904460379271498E-2</v>
      </c>
      <c r="L433" s="183">
        <v>3.0000008598028201E-3</v>
      </c>
      <c r="M433" s="183">
        <v>2.0000005732018801E-3</v>
      </c>
      <c r="N433" s="183">
        <v>3.8220010953887898E-2</v>
      </c>
      <c r="O433" s="182">
        <v>3.8220010953887898E-2</v>
      </c>
      <c r="P433" s="181">
        <v>0.17123370998614801</v>
      </c>
    </row>
    <row r="434" spans="1:16" ht="15.75" x14ac:dyDescent="0.25">
      <c r="A434" s="189">
        <v>2025</v>
      </c>
      <c r="B434" s="188">
        <v>1985</v>
      </c>
      <c r="C434" s="187" t="s">
        <v>3999</v>
      </c>
      <c r="D434" s="186">
        <v>6.4709054018467521E-2</v>
      </c>
      <c r="E434" s="185">
        <v>0.14276634479964903</v>
      </c>
      <c r="F434" s="184">
        <v>0.23089149261698599</v>
      </c>
      <c r="G434" s="182">
        <v>1.8431514522569199</v>
      </c>
      <c r="H434" s="183">
        <v>5.0383634833553401</v>
      </c>
      <c r="I434" s="183">
        <v>4.108796541327</v>
      </c>
      <c r="J434" s="183">
        <v>0.174030979871901</v>
      </c>
      <c r="K434" s="183">
        <v>1.5594709437720599E-2</v>
      </c>
      <c r="L434" s="183">
        <v>3.0000008598028201E-3</v>
      </c>
      <c r="M434" s="183">
        <v>2.0000005732018801E-3</v>
      </c>
      <c r="N434" s="183">
        <v>3.8220010953887898E-2</v>
      </c>
      <c r="O434" s="182">
        <v>3.8220010953887898E-2</v>
      </c>
      <c r="P434" s="181">
        <v>0.18189988853067299</v>
      </c>
    </row>
    <row r="435" spans="1:16" ht="15.75" x14ac:dyDescent="0.25">
      <c r="A435" s="189">
        <v>2025</v>
      </c>
      <c r="B435" s="188">
        <v>1986</v>
      </c>
      <c r="C435" s="187" t="s">
        <v>3998</v>
      </c>
      <c r="D435" s="186">
        <v>6.392696654697827E-2</v>
      </c>
      <c r="E435" s="185">
        <v>0.14276154364831206</v>
      </c>
      <c r="F435" s="184">
        <v>0.226299803016692</v>
      </c>
      <c r="G435" s="182">
        <v>1.8352705545469199</v>
      </c>
      <c r="H435" s="183">
        <v>5.1062565663249702</v>
      </c>
      <c r="I435" s="183">
        <v>3.8716398580937001</v>
      </c>
      <c r="J435" s="183">
        <v>0.17057006309515299</v>
      </c>
      <c r="K435" s="183">
        <v>1.56163531346106E-2</v>
      </c>
      <c r="L435" s="183">
        <v>3.0000008598028201E-3</v>
      </c>
      <c r="M435" s="183">
        <v>2.0000005732018801E-3</v>
      </c>
      <c r="N435" s="183">
        <v>3.8220010953887898E-2</v>
      </c>
      <c r="O435" s="182">
        <v>3.8220010953887898E-2</v>
      </c>
      <c r="P435" s="181">
        <v>0.17828248445486999</v>
      </c>
    </row>
    <row r="436" spans="1:16" ht="15.75" x14ac:dyDescent="0.25">
      <c r="A436" s="189">
        <v>2025</v>
      </c>
      <c r="B436" s="188">
        <v>1987</v>
      </c>
      <c r="C436" s="187" t="s">
        <v>3997</v>
      </c>
      <c r="D436" s="186">
        <v>6.365407806828037E-2</v>
      </c>
      <c r="E436" s="185">
        <v>0.14085572015371492</v>
      </c>
      <c r="F436" s="184">
        <v>0.28220294052616601</v>
      </c>
      <c r="G436" s="182">
        <v>1.78444788064076</v>
      </c>
      <c r="H436" s="183">
        <v>5.2187452827164504</v>
      </c>
      <c r="I436" s="183">
        <v>3.9599401295745</v>
      </c>
      <c r="J436" s="183">
        <v>0.192190794680279</v>
      </c>
      <c r="K436" s="183">
        <v>1.52758057131764E-2</v>
      </c>
      <c r="L436" s="183">
        <v>3.0000008598028201E-3</v>
      </c>
      <c r="M436" s="183">
        <v>2.0000005732018801E-3</v>
      </c>
      <c r="N436" s="183">
        <v>3.8220010953887898E-2</v>
      </c>
      <c r="O436" s="182">
        <v>3.8220010953887898E-2</v>
      </c>
      <c r="P436" s="181">
        <v>0.20088080958170099</v>
      </c>
    </row>
    <row r="437" spans="1:16" ht="15.75" x14ac:dyDescent="0.25">
      <c r="A437" s="189">
        <v>2025</v>
      </c>
      <c r="B437" s="188">
        <v>1988</v>
      </c>
      <c r="C437" s="187" t="s">
        <v>3996</v>
      </c>
      <c r="D437" s="186">
        <v>6.3042396132875919E-2</v>
      </c>
      <c r="E437" s="185">
        <v>0.13392451460173699</v>
      </c>
      <c r="F437" s="184">
        <v>0.27721867548581097</v>
      </c>
      <c r="G437" s="182">
        <v>0.43950876267997802</v>
      </c>
      <c r="H437" s="183">
        <v>5.2638413231772896</v>
      </c>
      <c r="I437" s="183">
        <v>1.68388649649827</v>
      </c>
      <c r="J437" s="183">
        <v>0.18879632310880401</v>
      </c>
      <c r="K437" s="183">
        <v>1.41593436957651E-2</v>
      </c>
      <c r="L437" s="183">
        <v>3.0000008598028201E-3</v>
      </c>
      <c r="M437" s="183">
        <v>2.0000005732018801E-3</v>
      </c>
      <c r="N437" s="183">
        <v>3.8220010953887898E-2</v>
      </c>
      <c r="O437" s="182">
        <v>3.8220010953887898E-2</v>
      </c>
      <c r="P437" s="181">
        <v>0.19733285506850801</v>
      </c>
    </row>
    <row r="438" spans="1:16" ht="15.75" x14ac:dyDescent="0.25">
      <c r="A438" s="189">
        <v>2025</v>
      </c>
      <c r="B438" s="188">
        <v>1989</v>
      </c>
      <c r="C438" s="187" t="s">
        <v>3995</v>
      </c>
      <c r="D438" s="186">
        <v>6.2826155255411006E-2</v>
      </c>
      <c r="E438" s="185">
        <v>0.13333087892358575</v>
      </c>
      <c r="F438" s="184">
        <v>0.27578081996522502</v>
      </c>
      <c r="G438" s="182">
        <v>0.43297560301178001</v>
      </c>
      <c r="H438" s="183">
        <v>5.2845254180397001</v>
      </c>
      <c r="I438" s="183">
        <v>1.6747416322200701</v>
      </c>
      <c r="J438" s="183">
        <v>0.18781708953093401</v>
      </c>
      <c r="K438" s="183">
        <v>1.40192577181754E-2</v>
      </c>
      <c r="L438" s="183">
        <v>3.0000008598028201E-3</v>
      </c>
      <c r="M438" s="183">
        <v>2.0000005732018801E-3</v>
      </c>
      <c r="N438" s="183">
        <v>3.8220010953887898E-2</v>
      </c>
      <c r="O438" s="182">
        <v>3.8220010953887898E-2</v>
      </c>
      <c r="P438" s="181">
        <v>0.196309344893531</v>
      </c>
    </row>
    <row r="439" spans="1:16" ht="15.75" x14ac:dyDescent="0.25">
      <c r="A439" s="189">
        <v>2025</v>
      </c>
      <c r="B439" s="188">
        <v>1990</v>
      </c>
      <c r="C439" s="187" t="s">
        <v>3994</v>
      </c>
      <c r="D439" s="186">
        <v>6.2833348547290585E-2</v>
      </c>
      <c r="E439" s="185">
        <v>0.13418769424995039</v>
      </c>
      <c r="F439" s="184">
        <v>0.27619263872857902</v>
      </c>
      <c r="G439" s="182">
        <v>0.43842367802826798</v>
      </c>
      <c r="H439" s="183">
        <v>5.2866849383491301</v>
      </c>
      <c r="I439" s="183">
        <v>1.682017158394</v>
      </c>
      <c r="J439" s="183">
        <v>0.18809755356595001</v>
      </c>
      <c r="K439" s="183">
        <v>1.4277743625163699E-2</v>
      </c>
      <c r="L439" s="183">
        <v>3.0000008598028201E-3</v>
      </c>
      <c r="M439" s="183">
        <v>2.0000005732018801E-3</v>
      </c>
      <c r="N439" s="183">
        <v>3.8220010953887898E-2</v>
      </c>
      <c r="O439" s="182">
        <v>3.8220010953887898E-2</v>
      </c>
      <c r="P439" s="181">
        <v>0.19660249026766999</v>
      </c>
    </row>
    <row r="440" spans="1:16" ht="15.75" x14ac:dyDescent="0.25">
      <c r="A440" s="189">
        <v>2025</v>
      </c>
      <c r="B440" s="188">
        <v>1991</v>
      </c>
      <c r="C440" s="187" t="s">
        <v>3993</v>
      </c>
      <c r="D440" s="186">
        <v>6.3760276533048763E-2</v>
      </c>
      <c r="E440" s="185">
        <v>0.13380412466807565</v>
      </c>
      <c r="F440" s="184">
        <v>0.36444960018234501</v>
      </c>
      <c r="G440" s="182">
        <v>0.483955073819897</v>
      </c>
      <c r="H440" s="183">
        <v>9.2235398365595902</v>
      </c>
      <c r="I440" s="183">
        <v>2.9282889024809</v>
      </c>
      <c r="J440" s="183">
        <v>5.1650995936527298E-2</v>
      </c>
      <c r="K440" s="183">
        <v>7.7640850449257701E-3</v>
      </c>
      <c r="L440" s="183">
        <v>3.0000008598028201E-3</v>
      </c>
      <c r="M440" s="183">
        <v>2.0000005732018801E-3</v>
      </c>
      <c r="N440" s="183">
        <v>3.8220010953887898E-2</v>
      </c>
      <c r="O440" s="182">
        <v>3.8220010953887898E-2</v>
      </c>
      <c r="P440" s="181">
        <v>5.3986424774877202E-2</v>
      </c>
    </row>
    <row r="441" spans="1:16" ht="15.75" x14ac:dyDescent="0.25">
      <c r="A441" s="189">
        <v>2025</v>
      </c>
      <c r="B441" s="188">
        <v>1992</v>
      </c>
      <c r="C441" s="187" t="s">
        <v>3992</v>
      </c>
      <c r="D441" s="186">
        <v>6.3978453644781164E-2</v>
      </c>
      <c r="E441" s="185">
        <v>0.13461587489733087</v>
      </c>
      <c r="F441" s="184">
        <v>0.36714659824472901</v>
      </c>
      <c r="G441" s="182">
        <v>0.49117479639531803</v>
      </c>
      <c r="H441" s="183">
        <v>9.1910557101432904</v>
      </c>
      <c r="I441" s="183">
        <v>2.95086575234096</v>
      </c>
      <c r="J441" s="183">
        <v>5.2033223371792198E-2</v>
      </c>
      <c r="K441" s="183">
        <v>7.9130587306063902E-3</v>
      </c>
      <c r="L441" s="183">
        <v>3.0000008598028201E-3</v>
      </c>
      <c r="M441" s="183">
        <v>2.0000005732018801E-3</v>
      </c>
      <c r="N441" s="183">
        <v>3.8220010953887898E-2</v>
      </c>
      <c r="O441" s="182">
        <v>3.8220010953887898E-2</v>
      </c>
      <c r="P441" s="181">
        <v>5.43859348386556E-2</v>
      </c>
    </row>
    <row r="442" spans="1:16" ht="15.75" x14ac:dyDescent="0.25">
      <c r="A442" s="189">
        <v>2025</v>
      </c>
      <c r="B442" s="188">
        <v>1993</v>
      </c>
      <c r="C442" s="187" t="s">
        <v>3991</v>
      </c>
      <c r="D442" s="186">
        <v>6.403058902052941E-2</v>
      </c>
      <c r="E442" s="185">
        <v>0.13393669006140055</v>
      </c>
      <c r="F442" s="184">
        <v>0.36806078256093</v>
      </c>
      <c r="G442" s="182">
        <v>0.48346945697108801</v>
      </c>
      <c r="H442" s="183">
        <v>9.1850209627899098</v>
      </c>
      <c r="I442" s="183">
        <v>2.9331228052237401</v>
      </c>
      <c r="J442" s="183">
        <v>5.2162784579645703E-2</v>
      </c>
      <c r="K442" s="183">
        <v>7.8184900688946703E-3</v>
      </c>
      <c r="L442" s="183">
        <v>3.0000008598028201E-3</v>
      </c>
      <c r="M442" s="183">
        <v>2.0000005732018801E-3</v>
      </c>
      <c r="N442" s="183">
        <v>3.8220010953887898E-2</v>
      </c>
      <c r="O442" s="182">
        <v>3.8220010953887898E-2</v>
      </c>
      <c r="P442" s="181">
        <v>5.4521354229408799E-2</v>
      </c>
    </row>
    <row r="443" spans="1:16" ht="15.75" x14ac:dyDescent="0.25">
      <c r="A443" s="189">
        <v>2025</v>
      </c>
      <c r="B443" s="188">
        <v>1994</v>
      </c>
      <c r="C443" s="187" t="s">
        <v>3990</v>
      </c>
      <c r="D443" s="186">
        <v>6.3663425691625322E-2</v>
      </c>
      <c r="E443" s="185">
        <v>0.13297829139456485</v>
      </c>
      <c r="F443" s="184">
        <v>0.36195768622884</v>
      </c>
      <c r="G443" s="182">
        <v>0.47346913781153499</v>
      </c>
      <c r="H443" s="183">
        <v>9.2469519464155905</v>
      </c>
      <c r="I443" s="183">
        <v>2.9116703007090798</v>
      </c>
      <c r="J443" s="183">
        <v>5.18281309895905E-2</v>
      </c>
      <c r="K443" s="183">
        <v>7.6795912341527904E-3</v>
      </c>
      <c r="L443" s="183">
        <v>3.0000008598028201E-3</v>
      </c>
      <c r="M443" s="183">
        <v>2.0000005732018801E-3</v>
      </c>
      <c r="N443" s="183">
        <v>3.8220010953887898E-2</v>
      </c>
      <c r="O443" s="182">
        <v>3.8220010953887898E-2</v>
      </c>
      <c r="P443" s="181">
        <v>5.4171569089014701E-2</v>
      </c>
    </row>
    <row r="444" spans="1:16" ht="15.75" x14ac:dyDescent="0.25">
      <c r="A444" s="189">
        <v>2025</v>
      </c>
      <c r="B444" s="188">
        <v>1995</v>
      </c>
      <c r="C444" s="187" t="s">
        <v>3989</v>
      </c>
      <c r="D444" s="186">
        <v>6.4001391020689441E-2</v>
      </c>
      <c r="E444" s="185">
        <v>0.13224295451699747</v>
      </c>
      <c r="F444" s="184">
        <v>0.36610828266055301</v>
      </c>
      <c r="G444" s="182">
        <v>0.25284961030425102</v>
      </c>
      <c r="H444" s="183">
        <v>9.2231882053571699</v>
      </c>
      <c r="I444" s="183">
        <v>1.66201799545704</v>
      </c>
      <c r="J444" s="183">
        <v>5.2422448125908301E-2</v>
      </c>
      <c r="K444" s="183">
        <v>5.0170503616070502E-3</v>
      </c>
      <c r="L444" s="183">
        <v>3.0000008598028201E-3</v>
      </c>
      <c r="M444" s="183">
        <v>2.0000005732018801E-3</v>
      </c>
      <c r="N444" s="183">
        <v>3.8220010953887898E-2</v>
      </c>
      <c r="O444" s="182">
        <v>3.8220010953887898E-2</v>
      </c>
      <c r="P444" s="181">
        <v>5.4792758608993498E-2</v>
      </c>
    </row>
    <row r="445" spans="1:16" ht="15.75" x14ac:dyDescent="0.25">
      <c r="A445" s="189">
        <v>2025</v>
      </c>
      <c r="B445" s="188">
        <v>1996</v>
      </c>
      <c r="C445" s="187" t="s">
        <v>3988</v>
      </c>
      <c r="D445" s="186">
        <v>6.4021283474817545E-2</v>
      </c>
      <c r="E445" s="185">
        <v>0.13075539197414746</v>
      </c>
      <c r="F445" s="184">
        <v>0.366389126408451</v>
      </c>
      <c r="G445" s="182">
        <v>2.28859195026015E-2</v>
      </c>
      <c r="H445" s="183">
        <v>9.2186717281864805</v>
      </c>
      <c r="I445" s="183">
        <v>0.39548418809921498</v>
      </c>
      <c r="J445" s="183">
        <v>5.2462661684308798E-2</v>
      </c>
      <c r="K445" s="183">
        <v>2.2306588488688901E-3</v>
      </c>
      <c r="L445" s="183">
        <v>3.0000008598028201E-3</v>
      </c>
      <c r="M445" s="183">
        <v>2.0000005732018801E-3</v>
      </c>
      <c r="N445" s="183">
        <v>3.8220010953887898E-2</v>
      </c>
      <c r="O445" s="182">
        <v>3.8220010953887898E-2</v>
      </c>
      <c r="P445" s="181">
        <v>5.4834790446059899E-2</v>
      </c>
    </row>
    <row r="446" spans="1:16" ht="15.75" x14ac:dyDescent="0.25">
      <c r="A446" s="189">
        <v>2025</v>
      </c>
      <c r="B446" s="188">
        <v>1997</v>
      </c>
      <c r="C446" s="187" t="s">
        <v>3987</v>
      </c>
      <c r="D446" s="186">
        <v>6.4268423227640079E-2</v>
      </c>
      <c r="E446" s="185">
        <v>0.12939960084273988</v>
      </c>
      <c r="F446" s="184">
        <v>0.36920429991943099</v>
      </c>
      <c r="G446" s="182">
        <v>2.22634853782533E-2</v>
      </c>
      <c r="H446" s="183">
        <v>9.1770319367922593</v>
      </c>
      <c r="I446" s="183">
        <v>0.39148243390958198</v>
      </c>
      <c r="J446" s="183">
        <v>5.2865761789754002E-2</v>
      </c>
      <c r="K446" s="183">
        <v>2.1725129805688901E-3</v>
      </c>
      <c r="L446" s="183">
        <v>3.0000008598028201E-3</v>
      </c>
      <c r="M446" s="183">
        <v>2.0000005732018801E-3</v>
      </c>
      <c r="N446" s="183">
        <v>3.8220010953887898E-2</v>
      </c>
      <c r="O446" s="182">
        <v>3.8220010953887898E-2</v>
      </c>
      <c r="P446" s="181">
        <v>5.5256116949543098E-2</v>
      </c>
    </row>
    <row r="447" spans="1:16" ht="15.75" x14ac:dyDescent="0.25">
      <c r="A447" s="189">
        <v>2025</v>
      </c>
      <c r="B447" s="188">
        <v>1998</v>
      </c>
      <c r="C447" s="187" t="s">
        <v>3986</v>
      </c>
      <c r="D447" s="186">
        <v>6.4073300548184289E-2</v>
      </c>
      <c r="E447" s="185">
        <v>0.12993485443148889</v>
      </c>
      <c r="F447" s="184">
        <v>0.36775509512928101</v>
      </c>
      <c r="G447" s="182">
        <v>2.24973484177169E-2</v>
      </c>
      <c r="H447" s="183">
        <v>9.2146031933576094</v>
      </c>
      <c r="I447" s="183">
        <v>0.393198489119994</v>
      </c>
      <c r="J447" s="183">
        <v>5.2658252518498497E-2</v>
      </c>
      <c r="K447" s="183">
        <v>2.1992524659483099E-3</v>
      </c>
      <c r="L447" s="183">
        <v>3.0000008598028201E-3</v>
      </c>
      <c r="M447" s="183">
        <v>2.0000005732018801E-3</v>
      </c>
      <c r="N447" s="183">
        <v>3.8220010953887898E-2</v>
      </c>
      <c r="O447" s="182">
        <v>3.8220010953887898E-2</v>
      </c>
      <c r="P447" s="181">
        <v>5.5039225029850203E-2</v>
      </c>
    </row>
    <row r="448" spans="1:16" ht="15.75" x14ac:dyDescent="0.25">
      <c r="A448" s="189">
        <v>2025</v>
      </c>
      <c r="B448" s="188">
        <v>1999</v>
      </c>
      <c r="C448" s="187" t="s">
        <v>3985</v>
      </c>
      <c r="D448" s="186">
        <v>6.399461464389157E-2</v>
      </c>
      <c r="E448" s="185">
        <v>0.12979795807258832</v>
      </c>
      <c r="F448" s="184">
        <v>0.36707080930492197</v>
      </c>
      <c r="G448" s="182">
        <v>2.24821862369027E-2</v>
      </c>
      <c r="H448" s="183">
        <v>9.2179221390644006</v>
      </c>
      <c r="I448" s="183">
        <v>0.393284691391458</v>
      </c>
      <c r="J448" s="183">
        <v>5.2560270746903302E-2</v>
      </c>
      <c r="K448" s="183">
        <v>2.1934533059582702E-3</v>
      </c>
      <c r="L448" s="183">
        <v>3.0000008598028201E-3</v>
      </c>
      <c r="M448" s="183">
        <v>2.0000005732018801E-3</v>
      </c>
      <c r="N448" s="183">
        <v>3.8220010953887898E-2</v>
      </c>
      <c r="O448" s="182">
        <v>3.8220010953887898E-2</v>
      </c>
      <c r="P448" s="181">
        <v>5.4936812957331098E-2</v>
      </c>
    </row>
    <row r="449" spans="1:16" ht="15.75" x14ac:dyDescent="0.25">
      <c r="A449" s="189">
        <v>2025</v>
      </c>
      <c r="B449" s="188">
        <v>2000</v>
      </c>
      <c r="C449" s="187" t="s">
        <v>3984</v>
      </c>
      <c r="D449" s="186">
        <v>6.3749609312251099E-2</v>
      </c>
      <c r="E449" s="185">
        <v>0.13023269876674443</v>
      </c>
      <c r="F449" s="184">
        <v>0.36470469252264198</v>
      </c>
      <c r="G449" s="182">
        <v>2.26742337075896E-2</v>
      </c>
      <c r="H449" s="183">
        <v>9.2484456034931899</v>
      </c>
      <c r="I449" s="183">
        <v>0.395230600624637</v>
      </c>
      <c r="J449" s="183">
        <v>5.2221470342341397E-2</v>
      </c>
      <c r="K449" s="183">
        <v>2.2158319097290401E-3</v>
      </c>
      <c r="L449" s="183">
        <v>3.0000008598028201E-3</v>
      </c>
      <c r="M449" s="183">
        <v>2.0000005732018801E-3</v>
      </c>
      <c r="N449" s="183">
        <v>3.8220010953887898E-2</v>
      </c>
      <c r="O449" s="182">
        <v>3.8220010953887898E-2</v>
      </c>
      <c r="P449" s="181">
        <v>5.4582693501879401E-2</v>
      </c>
    </row>
    <row r="450" spans="1:16" ht="15.75" x14ac:dyDescent="0.25">
      <c r="A450" s="189">
        <v>2025</v>
      </c>
      <c r="B450" s="188">
        <v>2001</v>
      </c>
      <c r="C450" s="187" t="s">
        <v>3983</v>
      </c>
      <c r="D450" s="186">
        <v>6.3972205877634331E-2</v>
      </c>
      <c r="E450" s="185">
        <v>0.13041457145978042</v>
      </c>
      <c r="F450" s="184">
        <v>0.36725572556230401</v>
      </c>
      <c r="G450" s="182">
        <v>2.2772890037487899E-2</v>
      </c>
      <c r="H450" s="183">
        <v>9.2131367835722102</v>
      </c>
      <c r="I450" s="183">
        <v>0.39665587909424999</v>
      </c>
      <c r="J450" s="183">
        <v>5.2586748604328E-2</v>
      </c>
      <c r="K450" s="183">
        <v>2.22816526750338E-3</v>
      </c>
      <c r="L450" s="183">
        <v>3.0000008598028201E-3</v>
      </c>
      <c r="M450" s="183">
        <v>2.0000005732018801E-3</v>
      </c>
      <c r="N450" s="183">
        <v>3.8220010953887898E-2</v>
      </c>
      <c r="O450" s="182">
        <v>3.8220010953887898E-2</v>
      </c>
      <c r="P450" s="181">
        <v>5.4964488025974798E-2</v>
      </c>
    </row>
    <row r="451" spans="1:16" ht="15.75" x14ac:dyDescent="0.25">
      <c r="A451" s="189">
        <v>2025</v>
      </c>
      <c r="B451" s="188">
        <v>2002</v>
      </c>
      <c r="C451" s="187" t="s">
        <v>3982</v>
      </c>
      <c r="D451" s="186">
        <v>6.3817066707917466E-2</v>
      </c>
      <c r="E451" s="185">
        <v>0.13027122275681161</v>
      </c>
      <c r="F451" s="184">
        <v>0.283450943965813</v>
      </c>
      <c r="G451" s="182">
        <v>2.27087018029309E-2</v>
      </c>
      <c r="H451" s="183">
        <v>7.1078703906524696</v>
      </c>
      <c r="I451" s="183">
        <v>0.31848908357024902</v>
      </c>
      <c r="J451" s="183">
        <v>5.28624285382144E-2</v>
      </c>
      <c r="K451" s="183">
        <v>2.22569584060561E-3</v>
      </c>
      <c r="L451" s="183">
        <v>3.0000008598028201E-3</v>
      </c>
      <c r="M451" s="183">
        <v>2.0000005732018801E-3</v>
      </c>
      <c r="N451" s="183">
        <v>3.8220010953887898E-2</v>
      </c>
      <c r="O451" s="182">
        <v>3.8220010953887898E-2</v>
      </c>
      <c r="P451" s="181">
        <v>5.5252632983159897E-2</v>
      </c>
    </row>
    <row r="452" spans="1:16" ht="15.75" x14ac:dyDescent="0.25">
      <c r="A452" s="189">
        <v>2025</v>
      </c>
      <c r="B452" s="188">
        <v>2003</v>
      </c>
      <c r="C452" s="187" t="s">
        <v>3981</v>
      </c>
      <c r="D452" s="186">
        <v>6.351676887290672E-2</v>
      </c>
      <c r="E452" s="185">
        <v>0.12968663989591167</v>
      </c>
      <c r="F452" s="184">
        <v>0.28033462952955901</v>
      </c>
      <c r="G452" s="182">
        <v>2.241885133293E-2</v>
      </c>
      <c r="H452" s="183">
        <v>7.1336753947648699</v>
      </c>
      <c r="I452" s="183">
        <v>0.31634377030358701</v>
      </c>
      <c r="J452" s="183">
        <v>5.2342469681258698E-2</v>
      </c>
      <c r="K452" s="183">
        <v>2.20217828874433E-3</v>
      </c>
      <c r="L452" s="183">
        <v>3.0000008598028201E-3</v>
      </c>
      <c r="M452" s="183">
        <v>2.0000005732018801E-3</v>
      </c>
      <c r="N452" s="183">
        <v>3.8220010953887898E-2</v>
      </c>
      <c r="O452" s="182">
        <v>3.8220010953887898E-2</v>
      </c>
      <c r="P452" s="181">
        <v>5.4709163893975898E-2</v>
      </c>
    </row>
    <row r="453" spans="1:16" ht="15.75" x14ac:dyDescent="0.25">
      <c r="A453" s="189">
        <v>2025</v>
      </c>
      <c r="B453" s="188">
        <v>2004</v>
      </c>
      <c r="C453" s="187" t="s">
        <v>3980</v>
      </c>
      <c r="D453" s="186">
        <v>6.3289540935782443E-2</v>
      </c>
      <c r="E453" s="185">
        <v>0.12863968308435292</v>
      </c>
      <c r="F453" s="184">
        <v>0.23027089097129799</v>
      </c>
      <c r="G453" s="182">
        <v>1.46853205801676E-2</v>
      </c>
      <c r="H453" s="183">
        <v>5.9649945972828604</v>
      </c>
      <c r="I453" s="183">
        <v>0.264852071122472</v>
      </c>
      <c r="J453" s="183">
        <v>5.1894344222432602E-2</v>
      </c>
      <c r="K453" s="183">
        <v>1.4327839659831299E-4</v>
      </c>
      <c r="L453" s="183">
        <v>3.0000008598028201E-3</v>
      </c>
      <c r="M453" s="183">
        <v>2.0000005732018801E-3</v>
      </c>
      <c r="N453" s="183">
        <v>3.8220010953887898E-2</v>
      </c>
      <c r="O453" s="182">
        <v>3.8220010953887898E-2</v>
      </c>
      <c r="P453" s="181">
        <v>5.4240776190429101E-2</v>
      </c>
    </row>
    <row r="454" spans="1:16" ht="15.75" x14ac:dyDescent="0.25">
      <c r="A454" s="189">
        <v>2025</v>
      </c>
      <c r="B454" s="188">
        <v>2005</v>
      </c>
      <c r="C454" s="187" t="s">
        <v>3979</v>
      </c>
      <c r="D454" s="186">
        <v>6.3336870307587917E-2</v>
      </c>
      <c r="E454" s="185">
        <v>0.1290294802604055</v>
      </c>
      <c r="F454" s="184">
        <v>0.22912203888924701</v>
      </c>
      <c r="G454" s="182">
        <v>1.4564961141441899E-2</v>
      </c>
      <c r="H454" s="183">
        <v>5.9515253806370998</v>
      </c>
      <c r="I454" s="183">
        <v>0.26244878007036698</v>
      </c>
      <c r="J454" s="183">
        <v>5.17633014202162E-2</v>
      </c>
      <c r="K454" s="183">
        <v>1.44736933779584E-4</v>
      </c>
      <c r="L454" s="183">
        <v>3.0000008598028201E-3</v>
      </c>
      <c r="M454" s="183">
        <v>2.0000005732018801E-3</v>
      </c>
      <c r="N454" s="183">
        <v>3.8220010953887898E-2</v>
      </c>
      <c r="O454" s="182">
        <v>3.8220010953887898E-2</v>
      </c>
      <c r="P454" s="181">
        <v>5.4103808214190197E-2</v>
      </c>
    </row>
    <row r="455" spans="1:16" ht="15.75" x14ac:dyDescent="0.25">
      <c r="A455" s="189">
        <v>2025</v>
      </c>
      <c r="B455" s="188">
        <v>2006</v>
      </c>
      <c r="C455" s="187" t="s">
        <v>3978</v>
      </c>
      <c r="D455" s="186">
        <v>6.3166095367645628E-2</v>
      </c>
      <c r="E455" s="185">
        <v>0.1293334539035329</v>
      </c>
      <c r="F455" s="184">
        <v>0.22615839622393499</v>
      </c>
      <c r="G455" s="182">
        <v>1.44374274520498E-2</v>
      </c>
      <c r="H455" s="183">
        <v>5.9560847277151696</v>
      </c>
      <c r="I455" s="183">
        <v>0.25848978911160703</v>
      </c>
      <c r="J455" s="183">
        <v>5.1255387258629201E-2</v>
      </c>
      <c r="K455" s="183">
        <v>1.4586049379202099E-4</v>
      </c>
      <c r="L455" s="183">
        <v>3.0000008598028201E-3</v>
      </c>
      <c r="M455" s="183">
        <v>2.0000005732018801E-3</v>
      </c>
      <c r="N455" s="183">
        <v>3.8220010953887898E-2</v>
      </c>
      <c r="O455" s="182">
        <v>3.8220010953887898E-2</v>
      </c>
      <c r="P455" s="181">
        <v>5.3572928428052002E-2</v>
      </c>
    </row>
    <row r="456" spans="1:16" ht="15.75" x14ac:dyDescent="0.25">
      <c r="A456" s="189">
        <v>2025</v>
      </c>
      <c r="B456" s="188">
        <v>2007</v>
      </c>
      <c r="C456" s="187" t="s">
        <v>3977</v>
      </c>
      <c r="D456" s="186">
        <v>6.3331140846755285E-2</v>
      </c>
      <c r="E456" s="185">
        <v>0.12970263668800355</v>
      </c>
      <c r="F456" s="184">
        <v>0.16506718142951701</v>
      </c>
      <c r="G456" s="182">
        <v>1.4304262968372301E-2</v>
      </c>
      <c r="H456" s="183">
        <v>3.1041250981612301</v>
      </c>
      <c r="I456" s="183">
        <v>0.25695990626577397</v>
      </c>
      <c r="J456" s="183">
        <v>3.6635990266162002E-2</v>
      </c>
      <c r="K456" s="183">
        <v>1.47287532659756E-4</v>
      </c>
      <c r="L456" s="183">
        <v>3.0000008598028201E-3</v>
      </c>
      <c r="M456" s="183">
        <v>2.0000005732018801E-3</v>
      </c>
      <c r="N456" s="183">
        <v>3.8220010953887898E-2</v>
      </c>
      <c r="O456" s="182">
        <v>3.8220010953887898E-2</v>
      </c>
      <c r="P456" s="181">
        <v>3.8292507176198802E-2</v>
      </c>
    </row>
    <row r="457" spans="1:16" ht="15.75" x14ac:dyDescent="0.25">
      <c r="A457" s="189">
        <v>2025</v>
      </c>
      <c r="B457" s="188">
        <v>2008</v>
      </c>
      <c r="C457" s="187" t="s">
        <v>3976</v>
      </c>
      <c r="D457" s="186">
        <v>6.3567838243716673E-2</v>
      </c>
      <c r="E457" s="185">
        <v>0.13018480482927891</v>
      </c>
      <c r="F457" s="184">
        <v>0.16541554753537499</v>
      </c>
      <c r="G457" s="182">
        <v>1.12272879091488E-2</v>
      </c>
      <c r="H457" s="183">
        <v>3.0852506540668498</v>
      </c>
      <c r="I457" s="183">
        <v>0.17609133522886899</v>
      </c>
      <c r="J457" s="183">
        <v>3.6508650911016502E-2</v>
      </c>
      <c r="K457" s="183">
        <v>1.69980895329609E-4</v>
      </c>
      <c r="L457" s="183">
        <v>3.0000008598028201E-3</v>
      </c>
      <c r="M457" s="183">
        <v>2.0000005732018801E-3</v>
      </c>
      <c r="N457" s="183">
        <v>3.8220010953887898E-2</v>
      </c>
      <c r="O457" s="182">
        <v>3.8220010953887898E-2</v>
      </c>
      <c r="P457" s="181">
        <v>3.8159410100473599E-2</v>
      </c>
    </row>
    <row r="458" spans="1:16" ht="15.75" x14ac:dyDescent="0.25">
      <c r="A458" s="189">
        <v>2025</v>
      </c>
      <c r="B458" s="188">
        <v>2009</v>
      </c>
      <c r="C458" s="187" t="s">
        <v>3975</v>
      </c>
      <c r="D458" s="186">
        <v>6.356402824503693E-2</v>
      </c>
      <c r="E458" s="185">
        <v>0.12895761763876479</v>
      </c>
      <c r="F458" s="184">
        <v>0.16358363943385501</v>
      </c>
      <c r="G458" s="182">
        <v>8.0481902195108507E-3</v>
      </c>
      <c r="H458" s="183">
        <v>3.0775760476225802</v>
      </c>
      <c r="I458" s="183">
        <v>9.7625844078302104E-2</v>
      </c>
      <c r="J458" s="183">
        <v>3.6067508394716799E-2</v>
      </c>
      <c r="K458" s="183">
        <v>1.8635948740716799E-4</v>
      </c>
      <c r="L458" s="183">
        <v>3.0000008598028201E-3</v>
      </c>
      <c r="M458" s="183">
        <v>2.0000005732018801E-3</v>
      </c>
      <c r="N458" s="183">
        <v>3.8220010953887898E-2</v>
      </c>
      <c r="O458" s="182">
        <v>3.8220010953887898E-2</v>
      </c>
      <c r="P458" s="181">
        <v>3.7698321077127797E-2</v>
      </c>
    </row>
    <row r="459" spans="1:16" ht="15.75" x14ac:dyDescent="0.25">
      <c r="A459" s="189">
        <v>2025</v>
      </c>
      <c r="B459" s="188">
        <v>2010</v>
      </c>
      <c r="C459" s="187" t="s">
        <v>3974</v>
      </c>
      <c r="D459" s="186">
        <v>6.3577731209116001E-2</v>
      </c>
      <c r="E459" s="185">
        <v>0.12789277688832568</v>
      </c>
      <c r="F459" s="184">
        <v>0.10556969084324801</v>
      </c>
      <c r="G459" s="182">
        <v>7.8825733650325896E-3</v>
      </c>
      <c r="H459" s="183">
        <v>0.26314792665588499</v>
      </c>
      <c r="I459" s="183">
        <v>9.689673336804E-2</v>
      </c>
      <c r="J459" s="183">
        <v>2.08079402482601E-2</v>
      </c>
      <c r="K459" s="183">
        <v>2.2215807037083299E-4</v>
      </c>
      <c r="L459" s="183">
        <v>3.0000008598028201E-3</v>
      </c>
      <c r="M459" s="183">
        <v>2.0000005732018801E-3</v>
      </c>
      <c r="N459" s="183">
        <v>3.8220010953887898E-2</v>
      </c>
      <c r="O459" s="182">
        <v>3.8220010953887898E-2</v>
      </c>
      <c r="P459" s="181">
        <v>2.1748782972419101E-2</v>
      </c>
    </row>
    <row r="460" spans="1:16" ht="15.75" x14ac:dyDescent="0.25">
      <c r="A460" s="189">
        <v>2025</v>
      </c>
      <c r="B460" s="188">
        <v>2011</v>
      </c>
      <c r="C460" s="187" t="s">
        <v>3973</v>
      </c>
      <c r="D460" s="186">
        <v>6.3524088027278755E-2</v>
      </c>
      <c r="E460" s="185">
        <v>0.12958429643291366</v>
      </c>
      <c r="F460" s="184">
        <v>0.10421811989867499</v>
      </c>
      <c r="G460" s="182">
        <v>8.1893611437850195E-3</v>
      </c>
      <c r="H460" s="183">
        <v>0.25793850452963701</v>
      </c>
      <c r="I460" s="183">
        <v>9.8110662836024404E-2</v>
      </c>
      <c r="J460" s="183">
        <v>2.0179521400352899E-2</v>
      </c>
      <c r="K460" s="183">
        <v>3.1369401866578701E-4</v>
      </c>
      <c r="L460" s="183">
        <v>3.0000008598028201E-3</v>
      </c>
      <c r="M460" s="183">
        <v>2.0000005732018801E-3</v>
      </c>
      <c r="N460" s="183">
        <v>3.8220010953887898E-2</v>
      </c>
      <c r="O460" s="182">
        <v>3.8220010953887898E-2</v>
      </c>
      <c r="P460" s="181">
        <v>2.10919498127769E-2</v>
      </c>
    </row>
    <row r="461" spans="1:16" ht="15.75" x14ac:dyDescent="0.25">
      <c r="A461" s="189">
        <v>2025</v>
      </c>
      <c r="B461" s="188">
        <v>2012</v>
      </c>
      <c r="C461" s="187" t="s">
        <v>3972</v>
      </c>
      <c r="D461" s="186">
        <v>6.3641205345343066E-2</v>
      </c>
      <c r="E461" s="185">
        <v>0.12996782092768633</v>
      </c>
      <c r="F461" s="184">
        <v>0.10439583267512</v>
      </c>
      <c r="G461" s="182">
        <v>8.2834684321839002E-3</v>
      </c>
      <c r="H461" s="183">
        <v>0.25460523752416298</v>
      </c>
      <c r="I461" s="183">
        <v>9.8412173285828602E-2</v>
      </c>
      <c r="J461" s="183">
        <v>1.95951539213205E-2</v>
      </c>
      <c r="K461" s="183">
        <v>4.6309215733467699E-4</v>
      </c>
      <c r="L461" s="183">
        <v>3.0000008598028201E-3</v>
      </c>
      <c r="M461" s="183">
        <v>2.0000005732018801E-3</v>
      </c>
      <c r="N461" s="183">
        <v>3.8220010953887898E-2</v>
      </c>
      <c r="O461" s="182">
        <v>3.8220010953887898E-2</v>
      </c>
      <c r="P461" s="181">
        <v>2.0481159829434801E-2</v>
      </c>
    </row>
    <row r="462" spans="1:16" ht="15.75" x14ac:dyDescent="0.25">
      <c r="A462" s="189">
        <v>2025</v>
      </c>
      <c r="B462" s="188">
        <v>2013</v>
      </c>
      <c r="C462" s="187" t="s">
        <v>3971</v>
      </c>
      <c r="D462" s="186">
        <v>6.3500111597604034E-2</v>
      </c>
      <c r="E462" s="185">
        <v>0.12998824034045139</v>
      </c>
      <c r="F462" s="184">
        <v>0.102041608905356</v>
      </c>
      <c r="G462" s="182">
        <v>8.3448471519537906E-3</v>
      </c>
      <c r="H462" s="183">
        <v>0.24740297486274601</v>
      </c>
      <c r="I462" s="183">
        <v>9.7997773755330295E-2</v>
      </c>
      <c r="J462" s="183">
        <v>1.8807991482562299E-2</v>
      </c>
      <c r="K462" s="183">
        <v>6.9396035298237898E-4</v>
      </c>
      <c r="L462" s="183">
        <v>3.0000008598028201E-3</v>
      </c>
      <c r="M462" s="183">
        <v>2.0000005732018801E-3</v>
      </c>
      <c r="N462" s="183">
        <v>3.8220010953887898E-2</v>
      </c>
      <c r="O462" s="182">
        <v>3.8220010953887898E-2</v>
      </c>
      <c r="P462" s="181">
        <v>1.9658405398177699E-2</v>
      </c>
    </row>
    <row r="463" spans="1:16" ht="15.75" x14ac:dyDescent="0.25">
      <c r="A463" s="189">
        <v>2025</v>
      </c>
      <c r="B463" s="188">
        <v>2014</v>
      </c>
      <c r="C463" s="187" t="s">
        <v>3970</v>
      </c>
      <c r="D463" s="186">
        <v>6.1958411399219475E-2</v>
      </c>
      <c r="E463" s="185">
        <v>0.12785850812870042</v>
      </c>
      <c r="F463" s="184">
        <v>0.100097269969925</v>
      </c>
      <c r="G463" s="182">
        <v>8.3766198228127694E-3</v>
      </c>
      <c r="H463" s="183">
        <v>0.24036249880764701</v>
      </c>
      <c r="I463" s="183">
        <v>9.8063572490762502E-2</v>
      </c>
      <c r="J463" s="183">
        <v>1.79788851061496E-2</v>
      </c>
      <c r="K463" s="183">
        <v>9.6297128016475096E-4</v>
      </c>
      <c r="L463" s="183">
        <v>3.0000008598028201E-3</v>
      </c>
      <c r="M463" s="183">
        <v>2.0000005732018801E-3</v>
      </c>
      <c r="N463" s="183">
        <v>3.8220010953887898E-2</v>
      </c>
      <c r="O463" s="182">
        <v>3.8220010953887898E-2</v>
      </c>
      <c r="P463" s="181">
        <v>1.8791810510528601E-2</v>
      </c>
    </row>
    <row r="464" spans="1:16" ht="15.75" x14ac:dyDescent="0.25">
      <c r="A464" s="189">
        <v>2025</v>
      </c>
      <c r="B464" s="188">
        <v>2015</v>
      </c>
      <c r="C464" s="187" t="s">
        <v>3969</v>
      </c>
      <c r="D464" s="186">
        <v>6.1433465321899909E-2</v>
      </c>
      <c r="E464" s="185">
        <v>0.12783591161081737</v>
      </c>
      <c r="F464" s="184">
        <v>9.8065744578621494E-2</v>
      </c>
      <c r="G464" s="182">
        <v>8.5466257852089798E-3</v>
      </c>
      <c r="H464" s="183">
        <v>0.23294640095854999</v>
      </c>
      <c r="I464" s="183">
        <v>9.8421540958608195E-2</v>
      </c>
      <c r="J464" s="183">
        <v>1.7093213113740301E-2</v>
      </c>
      <c r="K464" s="183">
        <v>1.2317114206710201E-3</v>
      </c>
      <c r="L464" s="183">
        <v>3.0000008598028201E-3</v>
      </c>
      <c r="M464" s="183">
        <v>2.0000005732018801E-3</v>
      </c>
      <c r="N464" s="183">
        <v>3.8220010953887898E-2</v>
      </c>
      <c r="O464" s="182">
        <v>3.8220010953887898E-2</v>
      </c>
      <c r="P464" s="181">
        <v>1.7866092360733801E-2</v>
      </c>
    </row>
    <row r="465" spans="1:16" ht="15.75" x14ac:dyDescent="0.25">
      <c r="A465" s="189">
        <v>2025</v>
      </c>
      <c r="B465" s="188">
        <v>2016</v>
      </c>
      <c r="C465" s="187" t="s">
        <v>3968</v>
      </c>
      <c r="D465" s="186">
        <v>5.943441722940259E-2</v>
      </c>
      <c r="E465" s="185">
        <v>0.12393371531024176</v>
      </c>
      <c r="F465" s="184">
        <v>9.5788770515881499E-2</v>
      </c>
      <c r="G465" s="182">
        <v>7.8006766057230103E-3</v>
      </c>
      <c r="H465" s="183">
        <v>0.197117425624382</v>
      </c>
      <c r="I465" s="183">
        <v>8.56605718496639E-2</v>
      </c>
      <c r="J465" s="183">
        <v>1.6139748356697001E-2</v>
      </c>
      <c r="K465" s="183">
        <v>1.3863493398792101E-3</v>
      </c>
      <c r="L465" s="183">
        <v>3.0000008598028201E-3</v>
      </c>
      <c r="M465" s="183">
        <v>2.0000005732018801E-3</v>
      </c>
      <c r="N465" s="183">
        <v>3.8220010953887898E-2</v>
      </c>
      <c r="O465" s="182">
        <v>3.8220010953887898E-2</v>
      </c>
      <c r="P465" s="181">
        <v>1.68695161583143E-2</v>
      </c>
    </row>
    <row r="466" spans="1:16" ht="15.75" x14ac:dyDescent="0.25">
      <c r="A466" s="189">
        <v>2025</v>
      </c>
      <c r="B466" s="188">
        <v>2017</v>
      </c>
      <c r="C466" s="187" t="s">
        <v>3967</v>
      </c>
      <c r="D466" s="186">
        <v>5.5922220332708272E-2</v>
      </c>
      <c r="E466" s="185">
        <v>0.12003350201991138</v>
      </c>
      <c r="F466" s="184">
        <v>7.8656099413652203E-2</v>
      </c>
      <c r="G466" s="182">
        <v>6.9903471868263201E-3</v>
      </c>
      <c r="H466" s="183">
        <v>0.14853529075470401</v>
      </c>
      <c r="I466" s="183">
        <v>7.2618671859073697E-2</v>
      </c>
      <c r="J466" s="183">
        <v>1.4403899239740101E-2</v>
      </c>
      <c r="K466" s="183">
        <v>1.4448659108844001E-3</v>
      </c>
      <c r="L466" s="183">
        <v>3.0000008598028201E-3</v>
      </c>
      <c r="M466" s="183">
        <v>2.0000005732018801E-3</v>
      </c>
      <c r="N466" s="183">
        <v>3.8220010953887898E-2</v>
      </c>
      <c r="O466" s="182">
        <v>3.8220010953887898E-2</v>
      </c>
      <c r="P466" s="181">
        <v>1.5055179647004899E-2</v>
      </c>
    </row>
    <row r="467" spans="1:16" ht="15.75" x14ac:dyDescent="0.25">
      <c r="A467" s="189">
        <v>2025</v>
      </c>
      <c r="B467" s="188">
        <v>2018</v>
      </c>
      <c r="C467" s="187" t="s">
        <v>3966</v>
      </c>
      <c r="D467" s="186">
        <v>5.2216500625052363E-2</v>
      </c>
      <c r="E467" s="185">
        <v>0.11488302095483553</v>
      </c>
      <c r="F467" s="184">
        <v>7.7211037985029499E-2</v>
      </c>
      <c r="G467" s="182">
        <v>6.2140366130853898E-3</v>
      </c>
      <c r="H467" s="183">
        <v>0.116878139451802</v>
      </c>
      <c r="I467" s="183">
        <v>5.8943565020181297E-2</v>
      </c>
      <c r="J467" s="183">
        <v>1.34251479729983E-2</v>
      </c>
      <c r="K467" s="183">
        <v>1.50542475753405E-3</v>
      </c>
      <c r="L467" s="183">
        <v>3.0000008598028201E-3</v>
      </c>
      <c r="M467" s="183">
        <v>2.0000005732018801E-3</v>
      </c>
      <c r="N467" s="183">
        <v>3.8220010953887898E-2</v>
      </c>
      <c r="O467" s="182">
        <v>3.8220010953887898E-2</v>
      </c>
      <c r="P467" s="181">
        <v>1.4032173591125401E-2</v>
      </c>
    </row>
    <row r="468" spans="1:16" ht="15.75" x14ac:dyDescent="0.25">
      <c r="A468" s="189">
        <v>2025</v>
      </c>
      <c r="B468" s="188">
        <v>2019</v>
      </c>
      <c r="C468" s="187" t="s">
        <v>3965</v>
      </c>
      <c r="D468" s="186">
        <v>5.2197236198300974E-2</v>
      </c>
      <c r="E468" s="185">
        <v>0.11483179843376008</v>
      </c>
      <c r="F468" s="184">
        <v>7.5676625791118404E-2</v>
      </c>
      <c r="G468" s="182">
        <v>5.5238891689629102E-3</v>
      </c>
      <c r="H468" s="183">
        <v>9.66248664736718E-2</v>
      </c>
      <c r="I468" s="183">
        <v>4.9571437165477503E-2</v>
      </c>
      <c r="J468" s="183">
        <v>1.23878134663184E-2</v>
      </c>
      <c r="K468" s="183">
        <v>1.54599336860368E-3</v>
      </c>
      <c r="L468" s="183">
        <v>3.0000008598028201E-3</v>
      </c>
      <c r="M468" s="183">
        <v>2.0000005732018801E-3</v>
      </c>
      <c r="N468" s="183">
        <v>3.8220010953887898E-2</v>
      </c>
      <c r="O468" s="182">
        <v>3.8220010953887898E-2</v>
      </c>
      <c r="P468" s="181">
        <v>1.2947935421157099E-2</v>
      </c>
    </row>
    <row r="469" spans="1:16" ht="15.75" x14ac:dyDescent="0.25">
      <c r="A469" s="189">
        <v>2025</v>
      </c>
      <c r="B469" s="188">
        <v>2020</v>
      </c>
      <c r="C469" s="187" t="s">
        <v>3964</v>
      </c>
      <c r="D469" s="186">
        <v>5.2176938179944378E-2</v>
      </c>
      <c r="E469" s="185">
        <v>0.11477918061929998</v>
      </c>
      <c r="F469" s="184">
        <v>7.4052255895440802E-2</v>
      </c>
      <c r="G469" s="182">
        <v>4.9205221686111104E-3</v>
      </c>
      <c r="H469" s="183">
        <v>7.7255390012188896E-2</v>
      </c>
      <c r="I469" s="183">
        <v>4.1382838214739003E-2</v>
      </c>
      <c r="J469" s="183">
        <v>1.1291849984468401E-2</v>
      </c>
      <c r="K469" s="183">
        <v>1.5465032885026099E-3</v>
      </c>
      <c r="L469" s="183">
        <v>3.0000008598028201E-3</v>
      </c>
      <c r="M469" s="183">
        <v>2.0000005732018801E-3</v>
      </c>
      <c r="N469" s="183">
        <v>3.8220010953887898E-2</v>
      </c>
      <c r="O469" s="182">
        <v>3.8220010953887898E-2</v>
      </c>
      <c r="P469" s="181">
        <v>1.1802417333923799E-2</v>
      </c>
    </row>
    <row r="470" spans="1:16" ht="15.75" x14ac:dyDescent="0.25">
      <c r="A470" s="189">
        <v>2025</v>
      </c>
      <c r="B470" s="188">
        <v>2021</v>
      </c>
      <c r="C470" s="187" t="s">
        <v>3963</v>
      </c>
      <c r="D470" s="186">
        <v>5.0851406655695944E-2</v>
      </c>
      <c r="E470" s="185">
        <v>0.11186115436155805</v>
      </c>
      <c r="F470" s="184">
        <v>7.2338607180696193E-2</v>
      </c>
      <c r="G470" s="182">
        <v>4.4885138055443903E-3</v>
      </c>
      <c r="H470" s="183">
        <v>5.9364834719573698E-2</v>
      </c>
      <c r="I470" s="183">
        <v>3.4553835259805002E-2</v>
      </c>
      <c r="J470" s="183">
        <v>1.0137257597538101E-2</v>
      </c>
      <c r="K470" s="183">
        <v>1.5470334869172101E-3</v>
      </c>
      <c r="L470" s="183">
        <v>3.0000008598028201E-3</v>
      </c>
      <c r="M470" s="183">
        <v>2.0000005732018801E-3</v>
      </c>
      <c r="N470" s="183">
        <v>3.8220010953887898E-2</v>
      </c>
      <c r="O470" s="182">
        <v>3.8220010953887898E-2</v>
      </c>
      <c r="P470" s="181">
        <v>1.05956194026844E-2</v>
      </c>
    </row>
    <row r="471" spans="1:16" ht="15.75" x14ac:dyDescent="0.25">
      <c r="A471" s="189">
        <v>2025</v>
      </c>
      <c r="B471" s="188">
        <v>2022</v>
      </c>
      <c r="C471" s="187" t="s">
        <v>3962</v>
      </c>
      <c r="D471" s="186">
        <v>4.9577000055040905E-2</v>
      </c>
      <c r="E471" s="185">
        <v>0.10905905366843024</v>
      </c>
      <c r="F471" s="184">
        <v>7.0533509968812705E-2</v>
      </c>
      <c r="G471" s="182">
        <v>4.2734322268169903E-3</v>
      </c>
      <c r="H471" s="183">
        <v>4.2525846874270502E-2</v>
      </c>
      <c r="I471" s="183">
        <v>2.9017571977147501E-2</v>
      </c>
      <c r="J471" s="183">
        <v>8.9239206539974397E-3</v>
      </c>
      <c r="K471" s="183">
        <v>1.5475621084268601E-3</v>
      </c>
      <c r="L471" s="183">
        <v>3.0000008598028201E-3</v>
      </c>
      <c r="M471" s="183">
        <v>2.0000005732018801E-3</v>
      </c>
      <c r="N471" s="183">
        <v>3.8220010953887898E-2</v>
      </c>
      <c r="O471" s="182">
        <v>3.8220010953887898E-2</v>
      </c>
      <c r="P471" s="181">
        <v>9.3274207466597803E-3</v>
      </c>
    </row>
    <row r="472" spans="1:16" ht="15.75" x14ac:dyDescent="0.25">
      <c r="A472" s="189">
        <v>2025</v>
      </c>
      <c r="B472" s="188">
        <v>2023</v>
      </c>
      <c r="C472" s="187" t="s">
        <v>3961</v>
      </c>
      <c r="D472" s="186">
        <v>4.8300764991249127E-2</v>
      </c>
      <c r="E472" s="185">
        <v>0.10625660246174368</v>
      </c>
      <c r="F472" s="184">
        <v>6.8637978400308094E-2</v>
      </c>
      <c r="G472" s="182">
        <v>4.9437219466664803E-3</v>
      </c>
      <c r="H472" s="183">
        <v>3.9953832704919902E-2</v>
      </c>
      <c r="I472" s="183">
        <v>3.2763671603987597E-2</v>
      </c>
      <c r="J472" s="183">
        <v>7.6518511710483902E-3</v>
      </c>
      <c r="K472" s="183">
        <v>1.5481030239188299E-3</v>
      </c>
      <c r="L472" s="183">
        <v>3.0000008598028201E-3</v>
      </c>
      <c r="M472" s="183">
        <v>2.0000005732018801E-3</v>
      </c>
      <c r="N472" s="183">
        <v>3.8220010953887898E-2</v>
      </c>
      <c r="O472" s="182">
        <v>3.8220010953887898E-2</v>
      </c>
      <c r="P472" s="181">
        <v>7.9978339264165001E-3</v>
      </c>
    </row>
    <row r="473" spans="1:16" ht="15.75" x14ac:dyDescent="0.25">
      <c r="A473" s="189">
        <v>2025</v>
      </c>
      <c r="B473" s="188">
        <v>2024</v>
      </c>
      <c r="C473" s="187" t="s">
        <v>3960</v>
      </c>
      <c r="D473" s="186">
        <v>4.707277580765816E-2</v>
      </c>
      <c r="E473" s="185">
        <v>0.10355626189028951</v>
      </c>
      <c r="F473" s="184">
        <v>6.6650651934893099E-2</v>
      </c>
      <c r="G473" s="182">
        <v>5.6128395483163E-3</v>
      </c>
      <c r="H473" s="183">
        <v>3.7261552394832899E-2</v>
      </c>
      <c r="I473" s="183">
        <v>3.6580520477861998E-2</v>
      </c>
      <c r="J473" s="183">
        <v>6.3209774564617601E-3</v>
      </c>
      <c r="K473" s="183">
        <v>1.54864334310161E-3</v>
      </c>
      <c r="L473" s="183">
        <v>3.0000008598028201E-3</v>
      </c>
      <c r="M473" s="183">
        <v>2.0000005732018801E-3</v>
      </c>
      <c r="N473" s="183">
        <v>3.8220010953887898E-2</v>
      </c>
      <c r="O473" s="182">
        <v>3.8220010953888002E-2</v>
      </c>
      <c r="P473" s="181">
        <v>6.6067840081209198E-3</v>
      </c>
    </row>
    <row r="474" spans="1:16" ht="15.75" x14ac:dyDescent="0.25">
      <c r="A474" s="189">
        <v>2025</v>
      </c>
      <c r="B474" s="188">
        <v>2025</v>
      </c>
      <c r="C474" s="187" t="s">
        <v>3959</v>
      </c>
      <c r="D474" s="186">
        <v>4.5835575223515584E-2</v>
      </c>
      <c r="E474" s="185">
        <v>0.10081648885480485</v>
      </c>
      <c r="F474" s="184">
        <v>6.4572435643598297E-2</v>
      </c>
      <c r="G474" s="182">
        <v>5.4009859223971297E-3</v>
      </c>
      <c r="H474" s="183">
        <v>3.4449186878723503E-2</v>
      </c>
      <c r="I474" s="183">
        <v>3.4248373100556298E-2</v>
      </c>
      <c r="J474" s="183">
        <v>4.9312929209863699E-3</v>
      </c>
      <c r="K474" s="183">
        <v>1.5491967464890499E-3</v>
      </c>
      <c r="L474" s="183">
        <v>3.0000008598028201E-3</v>
      </c>
      <c r="M474" s="183">
        <v>2.0000005732018801E-3</v>
      </c>
      <c r="N474" s="183">
        <v>3.8220010953887898E-2</v>
      </c>
      <c r="O474" s="182">
        <v>3.8220010953887898E-2</v>
      </c>
      <c r="P474" s="181">
        <v>5.1542641045851196E-3</v>
      </c>
    </row>
    <row r="475" spans="1:16" ht="15.75" x14ac:dyDescent="0.25">
      <c r="A475" s="189">
        <v>2026</v>
      </c>
      <c r="B475" s="188">
        <v>1982</v>
      </c>
      <c r="C475" s="187" t="s">
        <v>3958</v>
      </c>
      <c r="D475" s="186">
        <v>6.459537253612746E-2</v>
      </c>
      <c r="E475" s="185">
        <v>0.14083765557187086</v>
      </c>
      <c r="F475" s="184">
        <v>0.22968961809772301</v>
      </c>
      <c r="G475" s="182">
        <v>2.4729061880402199</v>
      </c>
      <c r="H475" s="183">
        <v>5.0607336706782498</v>
      </c>
      <c r="I475" s="183">
        <v>4.0594205562029098</v>
      </c>
      <c r="J475" s="183">
        <v>0.17312508508166999</v>
      </c>
      <c r="K475" s="183">
        <v>1.52099121370471E-2</v>
      </c>
      <c r="L475" s="183">
        <v>3.0000008598028201E-3</v>
      </c>
      <c r="M475" s="183">
        <v>2.0000005732018801E-3</v>
      </c>
      <c r="N475" s="183">
        <v>3.8220010953887898E-2</v>
      </c>
      <c r="O475" s="182">
        <v>3.8220010953887898E-2</v>
      </c>
      <c r="P475" s="181">
        <v>0.18095303319787601</v>
      </c>
    </row>
    <row r="476" spans="1:16" ht="15.75" x14ac:dyDescent="0.25">
      <c r="A476" s="189">
        <v>2026</v>
      </c>
      <c r="B476" s="188">
        <v>1983</v>
      </c>
      <c r="C476" s="187" t="s">
        <v>3957</v>
      </c>
      <c r="D476" s="186">
        <v>6.2210074284403359E-2</v>
      </c>
      <c r="E476" s="185">
        <v>0.14563179039056393</v>
      </c>
      <c r="F476" s="184">
        <v>0.21325948165237901</v>
      </c>
      <c r="G476" s="182">
        <v>2.59515122037718</v>
      </c>
      <c r="H476" s="183">
        <v>5.2121236644120996</v>
      </c>
      <c r="I476" s="183">
        <v>4.0616768037315198</v>
      </c>
      <c r="J476" s="183">
        <v>0.16074111756254</v>
      </c>
      <c r="K476" s="183">
        <v>1.6217302436971601E-2</v>
      </c>
      <c r="L476" s="183">
        <v>3.0000008598028201E-3</v>
      </c>
      <c r="M476" s="183">
        <v>2.0000005732018801E-3</v>
      </c>
      <c r="N476" s="183">
        <v>3.8220010953887898E-2</v>
      </c>
      <c r="O476" s="182">
        <v>3.8220010953887898E-2</v>
      </c>
      <c r="P476" s="181">
        <v>0.168009117620573</v>
      </c>
    </row>
    <row r="477" spans="1:16" ht="15.75" x14ac:dyDescent="0.25">
      <c r="A477" s="189">
        <v>2026</v>
      </c>
      <c r="B477" s="188">
        <v>1984</v>
      </c>
      <c r="C477" s="187" t="s">
        <v>3956</v>
      </c>
      <c r="D477" s="186">
        <v>6.2717310186904893E-2</v>
      </c>
      <c r="E477" s="185">
        <v>0.14480474810472146</v>
      </c>
      <c r="F477" s="184">
        <v>0.21737483013962</v>
      </c>
      <c r="G477" s="182">
        <v>1.9054458254586599</v>
      </c>
      <c r="H477" s="183">
        <v>5.1919447995469303</v>
      </c>
      <c r="I477" s="183">
        <v>4.05303714826172</v>
      </c>
      <c r="J477" s="183">
        <v>0.16384299941029101</v>
      </c>
      <c r="K477" s="183">
        <v>1.5907392646315001E-2</v>
      </c>
      <c r="L477" s="183">
        <v>3.0000008598028201E-3</v>
      </c>
      <c r="M477" s="183">
        <v>2.0000005732018801E-3</v>
      </c>
      <c r="N477" s="183">
        <v>3.8220010953887898E-2</v>
      </c>
      <c r="O477" s="182">
        <v>3.8220010953887898E-2</v>
      </c>
      <c r="P477" s="181">
        <v>0.171251252801083</v>
      </c>
    </row>
    <row r="478" spans="1:16" ht="15.75" x14ac:dyDescent="0.25">
      <c r="A478" s="189">
        <v>2026</v>
      </c>
      <c r="B478" s="188">
        <v>1985</v>
      </c>
      <c r="C478" s="187" t="s">
        <v>3955</v>
      </c>
      <c r="D478" s="186">
        <v>6.4747751832970282E-2</v>
      </c>
      <c r="E478" s="185">
        <v>0.14291915235029387</v>
      </c>
      <c r="F478" s="184">
        <v>0.23090824896874601</v>
      </c>
      <c r="G478" s="182">
        <v>1.8433617001520599</v>
      </c>
      <c r="H478" s="183">
        <v>5.0381980282851604</v>
      </c>
      <c r="I478" s="183">
        <v>4.1087405335428802</v>
      </c>
      <c r="J478" s="183">
        <v>0.174043609719293</v>
      </c>
      <c r="K478" s="183">
        <v>1.5596411935251501E-2</v>
      </c>
      <c r="L478" s="183">
        <v>3.0000008598028201E-3</v>
      </c>
      <c r="M478" s="183">
        <v>2.0000005732018801E-3</v>
      </c>
      <c r="N478" s="183">
        <v>3.8220010953887898E-2</v>
      </c>
      <c r="O478" s="182">
        <v>3.8220010953887898E-2</v>
      </c>
      <c r="P478" s="181">
        <v>0.18191308944372001</v>
      </c>
    </row>
    <row r="479" spans="1:16" ht="15.75" x14ac:dyDescent="0.25">
      <c r="A479" s="189">
        <v>2026</v>
      </c>
      <c r="B479" s="188">
        <v>1986</v>
      </c>
      <c r="C479" s="187" t="s">
        <v>3954</v>
      </c>
      <c r="D479" s="186">
        <v>6.3966152967119494E-2</v>
      </c>
      <c r="E479" s="185">
        <v>0.14291711481810923</v>
      </c>
      <c r="F479" s="184">
        <v>0.22632384057998201</v>
      </c>
      <c r="G479" s="182">
        <v>1.83562038631917</v>
      </c>
      <c r="H479" s="183">
        <v>5.1060645024783202</v>
      </c>
      <c r="I479" s="183">
        <v>3.8714720173357402</v>
      </c>
      <c r="J479" s="183">
        <v>0.17058818104590801</v>
      </c>
      <c r="K479" s="183">
        <v>1.5619119385290399E-2</v>
      </c>
      <c r="L479" s="183">
        <v>3.0000008598028201E-3</v>
      </c>
      <c r="M479" s="183">
        <v>2.0000005732018801E-3</v>
      </c>
      <c r="N479" s="183">
        <v>3.8220010953887898E-2</v>
      </c>
      <c r="O479" s="182">
        <v>3.8220010953887898E-2</v>
      </c>
      <c r="P479" s="181">
        <v>0.17830142161896101</v>
      </c>
    </row>
    <row r="480" spans="1:16" ht="15.75" x14ac:dyDescent="0.25">
      <c r="A480" s="189">
        <v>2026</v>
      </c>
      <c r="B480" s="188">
        <v>1987</v>
      </c>
      <c r="C480" s="187" t="s">
        <v>3953</v>
      </c>
      <c r="D480" s="186">
        <v>6.3692156034830708E-2</v>
      </c>
      <c r="E480" s="185">
        <v>0.14100808963857189</v>
      </c>
      <c r="F480" s="184">
        <v>0.28222936410247101</v>
      </c>
      <c r="G480" s="182">
        <v>1.78476865303356</v>
      </c>
      <c r="H480" s="183">
        <v>5.2186169410913896</v>
      </c>
      <c r="I480" s="183">
        <v>3.9597893156477801</v>
      </c>
      <c r="J480" s="183">
        <v>0.19220879012752301</v>
      </c>
      <c r="K480" s="183">
        <v>1.52784722748139E-2</v>
      </c>
      <c r="L480" s="183">
        <v>3.0000008598028201E-3</v>
      </c>
      <c r="M480" s="183">
        <v>2.0000005732018801E-3</v>
      </c>
      <c r="N480" s="183">
        <v>3.8220010953887898E-2</v>
      </c>
      <c r="O480" s="182">
        <v>3.8220010953887898E-2</v>
      </c>
      <c r="P480" s="181">
        <v>0.20089961870321599</v>
      </c>
    </row>
    <row r="481" spans="1:16" ht="15.75" x14ac:dyDescent="0.25">
      <c r="A481" s="189">
        <v>2026</v>
      </c>
      <c r="B481" s="188">
        <v>1988</v>
      </c>
      <c r="C481" s="187" t="s">
        <v>3952</v>
      </c>
      <c r="D481" s="186">
        <v>6.308046486098226E-2</v>
      </c>
      <c r="E481" s="185">
        <v>0.13403824616258045</v>
      </c>
      <c r="F481" s="184">
        <v>0.27724653757161799</v>
      </c>
      <c r="G481" s="182">
        <v>0.43956999487778498</v>
      </c>
      <c r="H481" s="183">
        <v>5.2636953556945203</v>
      </c>
      <c r="I481" s="183">
        <v>1.68397709247549</v>
      </c>
      <c r="J481" s="183">
        <v>0.188815298235011</v>
      </c>
      <c r="K481" s="183">
        <v>1.41613207855155E-2</v>
      </c>
      <c r="L481" s="183">
        <v>3.0000008598028201E-3</v>
      </c>
      <c r="M481" s="183">
        <v>2.0000005732018801E-3</v>
      </c>
      <c r="N481" s="183">
        <v>3.8220010953887898E-2</v>
      </c>
      <c r="O481" s="182">
        <v>3.8220010953887898E-2</v>
      </c>
      <c r="P481" s="181">
        <v>0.19735268816572099</v>
      </c>
    </row>
    <row r="482" spans="1:16" ht="15.75" x14ac:dyDescent="0.25">
      <c r="A482" s="189">
        <v>2026</v>
      </c>
      <c r="B482" s="188">
        <v>1989</v>
      </c>
      <c r="C482" s="187" t="s">
        <v>3951</v>
      </c>
      <c r="D482" s="186">
        <v>6.2863261910697438E-2</v>
      </c>
      <c r="E482" s="185">
        <v>0.13344318445684414</v>
      </c>
      <c r="F482" s="184">
        <v>0.27581051741823598</v>
      </c>
      <c r="G482" s="182">
        <v>0.43304656555252602</v>
      </c>
      <c r="H482" s="183">
        <v>5.2843864978979598</v>
      </c>
      <c r="I482" s="183">
        <v>1.67484355964388</v>
      </c>
      <c r="J482" s="183">
        <v>0.18783731461109601</v>
      </c>
      <c r="K482" s="183">
        <v>1.4021580787338299E-2</v>
      </c>
      <c r="L482" s="183">
        <v>3.0000008598028201E-3</v>
      </c>
      <c r="M482" s="183">
        <v>2.0000005732018801E-3</v>
      </c>
      <c r="N482" s="183">
        <v>3.8220010953887898E-2</v>
      </c>
      <c r="O482" s="182">
        <v>3.8220010953887898E-2</v>
      </c>
      <c r="P482" s="181">
        <v>0.19633048446207099</v>
      </c>
    </row>
    <row r="483" spans="1:16" ht="15.75" x14ac:dyDescent="0.25">
      <c r="A483" s="189">
        <v>2026</v>
      </c>
      <c r="B483" s="188">
        <v>1990</v>
      </c>
      <c r="C483" s="187" t="s">
        <v>3950</v>
      </c>
      <c r="D483" s="186">
        <v>6.2869462780345345E-2</v>
      </c>
      <c r="E483" s="185">
        <v>0.13429732767923097</v>
      </c>
      <c r="F483" s="184">
        <v>0.27621914327349401</v>
      </c>
      <c r="G483" s="182">
        <v>0.43848910973677102</v>
      </c>
      <c r="H483" s="183">
        <v>5.2865780798723598</v>
      </c>
      <c r="I483" s="183">
        <v>1.68211350486579</v>
      </c>
      <c r="J483" s="183">
        <v>0.18811560415585599</v>
      </c>
      <c r="K483" s="183">
        <v>1.42798861389676E-2</v>
      </c>
      <c r="L483" s="183">
        <v>3.0000008598028201E-3</v>
      </c>
      <c r="M483" s="183">
        <v>2.0000005732018801E-3</v>
      </c>
      <c r="N483" s="183">
        <v>3.8220010953887898E-2</v>
      </c>
      <c r="O483" s="182">
        <v>3.8220010953887898E-2</v>
      </c>
      <c r="P483" s="181">
        <v>0.19662135702515299</v>
      </c>
    </row>
    <row r="484" spans="1:16" ht="15.75" x14ac:dyDescent="0.25">
      <c r="A484" s="189">
        <v>2026</v>
      </c>
      <c r="B484" s="188">
        <v>1991</v>
      </c>
      <c r="C484" s="187" t="s">
        <v>3949</v>
      </c>
      <c r="D484" s="186">
        <v>6.3797216573489662E-2</v>
      </c>
      <c r="E484" s="185">
        <v>0.13393484463616781</v>
      </c>
      <c r="F484" s="184">
        <v>0.36447952345981299</v>
      </c>
      <c r="G484" s="182">
        <v>0.48404541691248898</v>
      </c>
      <c r="H484" s="183">
        <v>9.2233608514119698</v>
      </c>
      <c r="I484" s="183">
        <v>2.9284981625787498</v>
      </c>
      <c r="J484" s="183">
        <v>5.1655236761821502E-2</v>
      </c>
      <c r="K484" s="183">
        <v>7.7655580478268298E-3</v>
      </c>
      <c r="L484" s="183">
        <v>3.0000008598028201E-3</v>
      </c>
      <c r="M484" s="183">
        <v>2.0000005732018801E-3</v>
      </c>
      <c r="N484" s="183">
        <v>3.8220010953887898E-2</v>
      </c>
      <c r="O484" s="182">
        <v>3.8220010953887898E-2</v>
      </c>
      <c r="P484" s="181">
        <v>5.3990857351472799E-2</v>
      </c>
    </row>
    <row r="485" spans="1:16" ht="15.75" x14ac:dyDescent="0.25">
      <c r="A485" s="189">
        <v>2026</v>
      </c>
      <c r="B485" s="188">
        <v>1992</v>
      </c>
      <c r="C485" s="187" t="s">
        <v>3948</v>
      </c>
      <c r="D485" s="186">
        <v>6.4015010785767448E-2</v>
      </c>
      <c r="E485" s="185">
        <v>0.13474256700351694</v>
      </c>
      <c r="F485" s="184">
        <v>0.36718277028250901</v>
      </c>
      <c r="G485" s="182">
        <v>0.49123981203387401</v>
      </c>
      <c r="H485" s="183">
        <v>9.1908006610607806</v>
      </c>
      <c r="I485" s="183">
        <v>2.9510021197206</v>
      </c>
      <c r="J485" s="183">
        <v>5.2038349791948699E-2</v>
      </c>
      <c r="K485" s="183">
        <v>7.9140902991370592E-3</v>
      </c>
      <c r="L485" s="183">
        <v>3.0000008598028201E-3</v>
      </c>
      <c r="M485" s="183">
        <v>2.0000005732018801E-3</v>
      </c>
      <c r="N485" s="183">
        <v>3.8220010953887898E-2</v>
      </c>
      <c r="O485" s="182">
        <v>3.8220010953887898E-2</v>
      </c>
      <c r="P485" s="181">
        <v>5.4391293052783403E-2</v>
      </c>
    </row>
    <row r="486" spans="1:16" ht="15.75" x14ac:dyDescent="0.25">
      <c r="A486" s="189">
        <v>2026</v>
      </c>
      <c r="B486" s="188">
        <v>1993</v>
      </c>
      <c r="C486" s="187" t="s">
        <v>3947</v>
      </c>
      <c r="D486" s="186">
        <v>6.4065671719863951E-2</v>
      </c>
      <c r="E486" s="185">
        <v>0.13406074831035059</v>
      </c>
      <c r="F486" s="184">
        <v>0.36808530613567297</v>
      </c>
      <c r="G486" s="182">
        <v>0.483533789887026</v>
      </c>
      <c r="H486" s="183">
        <v>9.1849049579920106</v>
      </c>
      <c r="I486" s="183">
        <v>2.9332613889516002</v>
      </c>
      <c r="J486" s="183">
        <v>5.2166260141311101E-2</v>
      </c>
      <c r="K486" s="183">
        <v>7.8195287477692502E-3</v>
      </c>
      <c r="L486" s="183">
        <v>3.0000008598028201E-3</v>
      </c>
      <c r="M486" s="183">
        <v>2.0000005732018801E-3</v>
      </c>
      <c r="N486" s="183">
        <v>3.8220010953887898E-2</v>
      </c>
      <c r="O486" s="182">
        <v>3.8220010953887898E-2</v>
      </c>
      <c r="P486" s="181">
        <v>5.4524986940550198E-2</v>
      </c>
    </row>
    <row r="487" spans="1:16" ht="15.75" x14ac:dyDescent="0.25">
      <c r="A487" s="189">
        <v>2026</v>
      </c>
      <c r="B487" s="188">
        <v>1994</v>
      </c>
      <c r="C487" s="187" t="s">
        <v>3946</v>
      </c>
      <c r="D487" s="186">
        <v>6.370247864911413E-2</v>
      </c>
      <c r="E487" s="185">
        <v>0.13310233207388497</v>
      </c>
      <c r="F487" s="184">
        <v>0.36198353775057102</v>
      </c>
      <c r="G487" s="182">
        <v>0.47354309850298998</v>
      </c>
      <c r="H487" s="183">
        <v>9.2468358913245794</v>
      </c>
      <c r="I487" s="183">
        <v>2.91182420260377</v>
      </c>
      <c r="J487" s="183">
        <v>5.18318326268414E-2</v>
      </c>
      <c r="K487" s="183">
        <v>7.6807873711903204E-3</v>
      </c>
      <c r="L487" s="183">
        <v>3.0000008598028201E-3</v>
      </c>
      <c r="M487" s="183">
        <v>2.0000005732018801E-3</v>
      </c>
      <c r="N487" s="183">
        <v>3.8220010953887898E-2</v>
      </c>
      <c r="O487" s="182">
        <v>3.8220010953887898E-2</v>
      </c>
      <c r="P487" s="181">
        <v>5.4175438097876297E-2</v>
      </c>
    </row>
    <row r="488" spans="1:16" ht="15.75" x14ac:dyDescent="0.25">
      <c r="A488" s="189">
        <v>2026</v>
      </c>
      <c r="B488" s="188">
        <v>1995</v>
      </c>
      <c r="C488" s="187" t="s">
        <v>3945</v>
      </c>
      <c r="D488" s="186">
        <v>6.403992916849402E-2</v>
      </c>
      <c r="E488" s="185">
        <v>0.13235102056702705</v>
      </c>
      <c r="F488" s="184">
        <v>0.36613753515890302</v>
      </c>
      <c r="G488" s="182">
        <v>0.25287970403743099</v>
      </c>
      <c r="H488" s="183">
        <v>9.2230025036467307</v>
      </c>
      <c r="I488" s="183">
        <v>1.6620958926937901</v>
      </c>
      <c r="J488" s="183">
        <v>5.2426636743456503E-2</v>
      </c>
      <c r="K488" s="183">
        <v>5.0176535074227101E-3</v>
      </c>
      <c r="L488" s="183">
        <v>3.0000008598028201E-3</v>
      </c>
      <c r="M488" s="183">
        <v>2.0000005732018801E-3</v>
      </c>
      <c r="N488" s="183">
        <v>3.8220010953887898E-2</v>
      </c>
      <c r="O488" s="182">
        <v>3.8220010953887898E-2</v>
      </c>
      <c r="P488" s="181">
        <v>5.4797136617240602E-2</v>
      </c>
    </row>
    <row r="489" spans="1:16" ht="15.75" x14ac:dyDescent="0.25">
      <c r="A489" s="189">
        <v>2026</v>
      </c>
      <c r="B489" s="188">
        <v>1996</v>
      </c>
      <c r="C489" s="187" t="s">
        <v>3944</v>
      </c>
      <c r="D489" s="186">
        <v>6.4060323011665657E-2</v>
      </c>
      <c r="E489" s="185">
        <v>0.13085314768456166</v>
      </c>
      <c r="F489" s="184">
        <v>0.36642398270425403</v>
      </c>
      <c r="G489" s="182">
        <v>2.28903846440245E-2</v>
      </c>
      <c r="H489" s="183">
        <v>9.2184229293600808</v>
      </c>
      <c r="I489" s="183">
        <v>0.39551254825170601</v>
      </c>
      <c r="J489" s="183">
        <v>5.2467652700478498E-2</v>
      </c>
      <c r="K489" s="183">
        <v>2.2310980655688602E-3</v>
      </c>
      <c r="L489" s="183">
        <v>3.0000008598028201E-3</v>
      </c>
      <c r="M489" s="183">
        <v>2.0000005732018801E-3</v>
      </c>
      <c r="N489" s="183">
        <v>3.8220010953887898E-2</v>
      </c>
      <c r="O489" s="182">
        <v>3.8220010953887898E-2</v>
      </c>
      <c r="P489" s="181">
        <v>5.4840007133833503E-2</v>
      </c>
    </row>
    <row r="490" spans="1:16" ht="15.75" x14ac:dyDescent="0.25">
      <c r="A490" s="189">
        <v>2026</v>
      </c>
      <c r="B490" s="188">
        <v>1997</v>
      </c>
      <c r="C490" s="187" t="s">
        <v>3943</v>
      </c>
      <c r="D490" s="186">
        <v>6.4306494668000494E-2</v>
      </c>
      <c r="E490" s="185">
        <v>0.12949589752931842</v>
      </c>
      <c r="F490" s="184">
        <v>0.36923205794379299</v>
      </c>
      <c r="G490" s="182">
        <v>2.2267561355136301E-2</v>
      </c>
      <c r="H490" s="183">
        <v>9.1768598842211109</v>
      </c>
      <c r="I490" s="183">
        <v>0.39150817946021399</v>
      </c>
      <c r="J490" s="183">
        <v>5.2869736416008201E-2</v>
      </c>
      <c r="K490" s="183">
        <v>2.17291459242255E-3</v>
      </c>
      <c r="L490" s="183">
        <v>3.0000008598028201E-3</v>
      </c>
      <c r="M490" s="183">
        <v>2.0000005732018801E-3</v>
      </c>
      <c r="N490" s="183">
        <v>3.8220010953887898E-2</v>
      </c>
      <c r="O490" s="182">
        <v>3.8220010953887898E-2</v>
      </c>
      <c r="P490" s="181">
        <v>5.5260271290759402E-2</v>
      </c>
    </row>
    <row r="491" spans="1:16" ht="15.75" x14ac:dyDescent="0.25">
      <c r="A491" s="189">
        <v>2026</v>
      </c>
      <c r="B491" s="188">
        <v>1998</v>
      </c>
      <c r="C491" s="187" t="s">
        <v>3942</v>
      </c>
      <c r="D491" s="186">
        <v>6.4110820228193963E-2</v>
      </c>
      <c r="E491" s="185">
        <v>0.13002998386133544</v>
      </c>
      <c r="F491" s="184">
        <v>0.36778657413910698</v>
      </c>
      <c r="G491" s="182">
        <v>2.25015835369183E-2</v>
      </c>
      <c r="H491" s="183">
        <v>9.2144205982505394</v>
      </c>
      <c r="I491" s="183">
        <v>0.39322477910410503</v>
      </c>
      <c r="J491" s="183">
        <v>5.2662759946595097E-2</v>
      </c>
      <c r="K491" s="183">
        <v>2.1996699472371099E-3</v>
      </c>
      <c r="L491" s="183">
        <v>3.0000008598028201E-3</v>
      </c>
      <c r="M491" s="183">
        <v>2.0000005732018801E-3</v>
      </c>
      <c r="N491" s="183">
        <v>3.8220010953887898E-2</v>
      </c>
      <c r="O491" s="182">
        <v>3.8220010953887898E-2</v>
      </c>
      <c r="P491" s="181">
        <v>5.50439362638439E-2</v>
      </c>
    </row>
    <row r="492" spans="1:16" ht="15.75" x14ac:dyDescent="0.25">
      <c r="A492" s="189">
        <v>2026</v>
      </c>
      <c r="B492" s="188">
        <v>1999</v>
      </c>
      <c r="C492" s="187" t="s">
        <v>3941</v>
      </c>
      <c r="D492" s="186">
        <v>6.4031541668970376E-2</v>
      </c>
      <c r="E492" s="185">
        <v>0.12988958213924293</v>
      </c>
      <c r="F492" s="184">
        <v>0.36710030384953302</v>
      </c>
      <c r="G492" s="182">
        <v>2.24854667436215E-2</v>
      </c>
      <c r="H492" s="183">
        <v>9.2177318455772905</v>
      </c>
      <c r="I492" s="183">
        <v>0.39330570220451599</v>
      </c>
      <c r="J492" s="183">
        <v>5.2564494022661098E-2</v>
      </c>
      <c r="K492" s="183">
        <v>2.19377626175852E-3</v>
      </c>
      <c r="L492" s="183">
        <v>3.0000008598028201E-3</v>
      </c>
      <c r="M492" s="183">
        <v>2.0000005732018801E-3</v>
      </c>
      <c r="N492" s="183">
        <v>3.8220010953887898E-2</v>
      </c>
      <c r="O492" s="182">
        <v>3.8220010953887898E-2</v>
      </c>
      <c r="P492" s="181">
        <v>5.4941227190878197E-2</v>
      </c>
    </row>
    <row r="493" spans="1:16" ht="15.75" x14ac:dyDescent="0.25">
      <c r="A493" s="189">
        <v>2026</v>
      </c>
      <c r="B493" s="188">
        <v>2000</v>
      </c>
      <c r="C493" s="187" t="s">
        <v>3940</v>
      </c>
      <c r="D493" s="186">
        <v>6.3786347055447903E-2</v>
      </c>
      <c r="E493" s="185">
        <v>0.13032249661803547</v>
      </c>
      <c r="F493" s="184">
        <v>0.36473575074250703</v>
      </c>
      <c r="G493" s="182">
        <v>2.2677099380513901E-2</v>
      </c>
      <c r="H493" s="183">
        <v>9.2482465933367006</v>
      </c>
      <c r="I493" s="183">
        <v>0.39524854878747101</v>
      </c>
      <c r="J493" s="183">
        <v>5.2225917518209299E-2</v>
      </c>
      <c r="K493" s="183">
        <v>2.21611078965779E-3</v>
      </c>
      <c r="L493" s="183">
        <v>3.0000008598028201E-3</v>
      </c>
      <c r="M493" s="183">
        <v>2.0000005732018801E-3</v>
      </c>
      <c r="N493" s="183">
        <v>3.8220010953887898E-2</v>
      </c>
      <c r="O493" s="182">
        <v>3.8220010953887898E-2</v>
      </c>
      <c r="P493" s="181">
        <v>5.4587341759306102E-2</v>
      </c>
    </row>
    <row r="494" spans="1:16" ht="15.75" x14ac:dyDescent="0.25">
      <c r="A494" s="189">
        <v>2026</v>
      </c>
      <c r="B494" s="188">
        <v>2001</v>
      </c>
      <c r="C494" s="187" t="s">
        <v>3939</v>
      </c>
      <c r="D494" s="186">
        <v>6.4008308002400427E-2</v>
      </c>
      <c r="E494" s="185">
        <v>0.13050532612034507</v>
      </c>
      <c r="F494" s="184">
        <v>0.36728349916500602</v>
      </c>
      <c r="G494" s="182">
        <v>2.2776993722931901E-2</v>
      </c>
      <c r="H494" s="183">
        <v>9.2129782778889204</v>
      </c>
      <c r="I494" s="183">
        <v>0.39668164590961902</v>
      </c>
      <c r="J494" s="183">
        <v>5.2590725461219297E-2</v>
      </c>
      <c r="K494" s="183">
        <v>2.2285694607908401E-3</v>
      </c>
      <c r="L494" s="183">
        <v>3.0000008598028201E-3</v>
      </c>
      <c r="M494" s="183">
        <v>2.0000005732018801E-3</v>
      </c>
      <c r="N494" s="183">
        <v>3.8220010953887898E-2</v>
      </c>
      <c r="O494" s="182">
        <v>3.8220010953887898E-2</v>
      </c>
      <c r="P494" s="181">
        <v>5.4968644698687702E-2</v>
      </c>
    </row>
    <row r="495" spans="1:16" ht="15.75" x14ac:dyDescent="0.25">
      <c r="A495" s="189">
        <v>2026</v>
      </c>
      <c r="B495" s="188">
        <v>2002</v>
      </c>
      <c r="C495" s="187" t="s">
        <v>3938</v>
      </c>
      <c r="D495" s="186">
        <v>6.3852491267264944E-2</v>
      </c>
      <c r="E495" s="185">
        <v>0.13035994370459433</v>
      </c>
      <c r="F495" s="184">
        <v>0.28386597758301702</v>
      </c>
      <c r="G495" s="182">
        <v>2.27298390869877E-2</v>
      </c>
      <c r="H495" s="183">
        <v>7.1086365027509899</v>
      </c>
      <c r="I495" s="183">
        <v>0.31929207449047903</v>
      </c>
      <c r="J495" s="183">
        <v>5.2912024193255899E-2</v>
      </c>
      <c r="K495" s="183">
        <v>2.22609010247648E-3</v>
      </c>
      <c r="L495" s="183">
        <v>3.0000008598028201E-3</v>
      </c>
      <c r="M495" s="183">
        <v>2.0000005732018801E-3</v>
      </c>
      <c r="N495" s="183">
        <v>3.8220010953887898E-2</v>
      </c>
      <c r="O495" s="182">
        <v>3.8220010953887898E-2</v>
      </c>
      <c r="P495" s="181">
        <v>5.5304471133644902E-2</v>
      </c>
    </row>
    <row r="496" spans="1:16" ht="15.75" x14ac:dyDescent="0.25">
      <c r="A496" s="189">
        <v>2026</v>
      </c>
      <c r="B496" s="188">
        <v>2003</v>
      </c>
      <c r="C496" s="187" t="s">
        <v>3937</v>
      </c>
      <c r="D496" s="186">
        <v>6.3552253897277936E-2</v>
      </c>
      <c r="E496" s="185">
        <v>0.12977394670634695</v>
      </c>
      <c r="F496" s="184">
        <v>0.28122750704136901</v>
      </c>
      <c r="G496" s="182">
        <v>2.2465398251339801E-2</v>
      </c>
      <c r="H496" s="183">
        <v>7.1355192436882398</v>
      </c>
      <c r="I496" s="183">
        <v>0.31829207910846902</v>
      </c>
      <c r="J496" s="183">
        <v>5.2447766749182403E-2</v>
      </c>
      <c r="K496" s="183">
        <v>2.2025400663440399E-3</v>
      </c>
      <c r="L496" s="183">
        <v>3.0000008598028201E-3</v>
      </c>
      <c r="M496" s="183">
        <v>2.0000005732018801E-3</v>
      </c>
      <c r="N496" s="183">
        <v>3.8220010953887898E-2</v>
      </c>
      <c r="O496" s="182">
        <v>3.8220010953887898E-2</v>
      </c>
      <c r="P496" s="181">
        <v>5.4819222028062303E-2</v>
      </c>
    </row>
    <row r="497" spans="1:16" ht="15.75" x14ac:dyDescent="0.25">
      <c r="A497" s="189">
        <v>2026</v>
      </c>
      <c r="B497" s="188">
        <v>2004</v>
      </c>
      <c r="C497" s="187" t="s">
        <v>3936</v>
      </c>
      <c r="D497" s="186">
        <v>6.3324874198376138E-2</v>
      </c>
      <c r="E497" s="185">
        <v>0.12873112202565104</v>
      </c>
      <c r="F497" s="184">
        <v>0.23139979320053</v>
      </c>
      <c r="G497" s="182">
        <v>1.47101700420906E-2</v>
      </c>
      <c r="H497" s="183">
        <v>5.9674280113752998</v>
      </c>
      <c r="I497" s="183">
        <v>0.26753297467398801</v>
      </c>
      <c r="J497" s="183">
        <v>5.2054499505812798E-2</v>
      </c>
      <c r="K497" s="183">
        <v>1.4330385377661899E-4</v>
      </c>
      <c r="L497" s="183">
        <v>3.0000008598028201E-3</v>
      </c>
      <c r="M497" s="183">
        <v>2.0000005732018801E-3</v>
      </c>
      <c r="N497" s="183">
        <v>3.8220010953887898E-2</v>
      </c>
      <c r="O497" s="182">
        <v>3.8220010953887898E-2</v>
      </c>
      <c r="P497" s="181">
        <v>5.4408172985045099E-2</v>
      </c>
    </row>
    <row r="498" spans="1:16" ht="15.75" x14ac:dyDescent="0.25">
      <c r="A498" s="189">
        <v>2026</v>
      </c>
      <c r="B498" s="188">
        <v>2005</v>
      </c>
      <c r="C498" s="187" t="s">
        <v>3935</v>
      </c>
      <c r="D498" s="186">
        <v>6.3371942325228525E-2</v>
      </c>
      <c r="E498" s="185">
        <v>0.12911853694099398</v>
      </c>
      <c r="F498" s="184">
        <v>0.23064607582281099</v>
      </c>
      <c r="G498" s="182">
        <v>1.4698095367857499E-2</v>
      </c>
      <c r="H498" s="183">
        <v>5.9548476258014604</v>
      </c>
      <c r="I498" s="183">
        <v>0.26629351855632699</v>
      </c>
      <c r="J498" s="183">
        <v>5.1978896689091898E-2</v>
      </c>
      <c r="K498" s="183">
        <v>1.4475780425907399E-4</v>
      </c>
      <c r="L498" s="183">
        <v>3.0000008598028201E-3</v>
      </c>
      <c r="M498" s="183">
        <v>2.0000005732018801E-3</v>
      </c>
      <c r="N498" s="183">
        <v>3.8220010953887898E-2</v>
      </c>
      <c r="O498" s="182">
        <v>3.8220010953887898E-2</v>
      </c>
      <c r="P498" s="181">
        <v>5.4329151744434603E-2</v>
      </c>
    </row>
    <row r="499" spans="1:16" ht="15.75" x14ac:dyDescent="0.25">
      <c r="A499" s="189">
        <v>2026</v>
      </c>
      <c r="B499" s="188">
        <v>2006</v>
      </c>
      <c r="C499" s="187" t="s">
        <v>3934</v>
      </c>
      <c r="D499" s="186">
        <v>6.3201375929335002E-2</v>
      </c>
      <c r="E499" s="185">
        <v>0.1294228174348088</v>
      </c>
      <c r="F499" s="184">
        <v>0.22806956196644801</v>
      </c>
      <c r="G499" s="182">
        <v>1.4608222036442299E-2</v>
      </c>
      <c r="H499" s="183">
        <v>5.9602856659887697</v>
      </c>
      <c r="I499" s="183">
        <v>0.26348396474967101</v>
      </c>
      <c r="J499" s="183">
        <v>5.1525525602329897E-2</v>
      </c>
      <c r="K499" s="183">
        <v>1.4588543093939599E-4</v>
      </c>
      <c r="L499" s="183">
        <v>3.0000008598028201E-3</v>
      </c>
      <c r="M499" s="183">
        <v>2.0000005732018801E-3</v>
      </c>
      <c r="N499" s="183">
        <v>3.8220010953887898E-2</v>
      </c>
      <c r="O499" s="182">
        <v>3.8220010953887898E-2</v>
      </c>
      <c r="P499" s="181">
        <v>5.3855281228933703E-2</v>
      </c>
    </row>
    <row r="500" spans="1:16" ht="15.75" x14ac:dyDescent="0.25">
      <c r="A500" s="189">
        <v>2026</v>
      </c>
      <c r="B500" s="188">
        <v>2007</v>
      </c>
      <c r="C500" s="187" t="s">
        <v>3933</v>
      </c>
      <c r="D500" s="186">
        <v>6.3365595803995284E-2</v>
      </c>
      <c r="E500" s="185">
        <v>0.1297906950738188</v>
      </c>
      <c r="F500" s="184">
        <v>0.16654273092361899</v>
      </c>
      <c r="G500" s="182">
        <v>1.4483473507906E-2</v>
      </c>
      <c r="H500" s="183">
        <v>3.10810003582904</v>
      </c>
      <c r="I500" s="183">
        <v>0.26180049615546602</v>
      </c>
      <c r="J500" s="183">
        <v>3.6977947229505898E-2</v>
      </c>
      <c r="K500" s="183">
        <v>1.4730831822021E-4</v>
      </c>
      <c r="L500" s="183">
        <v>3.0000008598028201E-3</v>
      </c>
      <c r="M500" s="183">
        <v>2.0000005732018801E-3</v>
      </c>
      <c r="N500" s="183">
        <v>3.8220010953887898E-2</v>
      </c>
      <c r="O500" s="182">
        <v>3.8220010953887898E-2</v>
      </c>
      <c r="P500" s="181">
        <v>3.86499259160136E-2</v>
      </c>
    </row>
    <row r="501" spans="1:16" ht="15.75" x14ac:dyDescent="0.25">
      <c r="A501" s="189">
        <v>2026</v>
      </c>
      <c r="B501" s="188">
        <v>2008</v>
      </c>
      <c r="C501" s="187" t="s">
        <v>3932</v>
      </c>
      <c r="D501" s="186">
        <v>6.360200737530515E-2</v>
      </c>
      <c r="E501" s="185">
        <v>0.13027198536879092</v>
      </c>
      <c r="F501" s="184">
        <v>0.167156552521252</v>
      </c>
      <c r="G501" s="182">
        <v>1.13034589674233E-2</v>
      </c>
      <c r="H501" s="183">
        <v>3.0899238866747001</v>
      </c>
      <c r="I501" s="183">
        <v>0.17973147798813299</v>
      </c>
      <c r="J501" s="183">
        <v>3.6911732249527401E-2</v>
      </c>
      <c r="K501" s="183">
        <v>1.70005583483783E-4</v>
      </c>
      <c r="L501" s="183">
        <v>3.0000008598028201E-3</v>
      </c>
      <c r="M501" s="183">
        <v>2.0000005732018801E-3</v>
      </c>
      <c r="N501" s="183">
        <v>3.8220010953887898E-2</v>
      </c>
      <c r="O501" s="182">
        <v>3.8220010953887898E-2</v>
      </c>
      <c r="P501" s="181">
        <v>3.8580716988465102E-2</v>
      </c>
    </row>
    <row r="502" spans="1:16" ht="15.75" x14ac:dyDescent="0.25">
      <c r="A502" s="189">
        <v>2026</v>
      </c>
      <c r="B502" s="188">
        <v>2009</v>
      </c>
      <c r="C502" s="187" t="s">
        <v>3931</v>
      </c>
      <c r="D502" s="186">
        <v>6.3598062803425129E-2</v>
      </c>
      <c r="E502" s="185">
        <v>0.12904619329428205</v>
      </c>
      <c r="F502" s="184">
        <v>0.16557889328570899</v>
      </c>
      <c r="G502" s="182">
        <v>7.9989802676993706E-3</v>
      </c>
      <c r="H502" s="183">
        <v>3.08293848690951</v>
      </c>
      <c r="I502" s="183">
        <v>9.8706737870757996E-2</v>
      </c>
      <c r="J502" s="183">
        <v>3.65296988681666E-2</v>
      </c>
      <c r="K502" s="183">
        <v>1.86399946773649E-4</v>
      </c>
      <c r="L502" s="183">
        <v>3.0000008598028201E-3</v>
      </c>
      <c r="M502" s="183">
        <v>2.0000005732018801E-3</v>
      </c>
      <c r="N502" s="183">
        <v>3.8220010953887898E-2</v>
      </c>
      <c r="O502" s="182">
        <v>3.8220010953887898E-2</v>
      </c>
      <c r="P502" s="181">
        <v>3.8181409752847097E-2</v>
      </c>
    </row>
    <row r="503" spans="1:16" ht="15.75" x14ac:dyDescent="0.25">
      <c r="A503" s="189">
        <v>2026</v>
      </c>
      <c r="B503" s="188">
        <v>2010</v>
      </c>
      <c r="C503" s="187" t="s">
        <v>3930</v>
      </c>
      <c r="D503" s="186">
        <v>6.3611415787441644E-2</v>
      </c>
      <c r="E503" s="185">
        <v>0.12798107342380882</v>
      </c>
      <c r="F503" s="184">
        <v>0.106548668461788</v>
      </c>
      <c r="G503" s="182">
        <v>7.8637145243878395E-3</v>
      </c>
      <c r="H503" s="183">
        <v>0.26746033883829601</v>
      </c>
      <c r="I503" s="183">
        <v>9.76799841192178E-2</v>
      </c>
      <c r="J503" s="183">
        <v>2.1354453459206401E-2</v>
      </c>
      <c r="K503" s="183">
        <v>2.2221008305613001E-4</v>
      </c>
      <c r="L503" s="183">
        <v>3.0000008598028201E-3</v>
      </c>
      <c r="M503" s="183">
        <v>2.0000005732018801E-3</v>
      </c>
      <c r="N503" s="183">
        <v>3.8220010953887898E-2</v>
      </c>
      <c r="O503" s="182">
        <v>3.8220010953887898E-2</v>
      </c>
      <c r="P503" s="181">
        <v>2.2320007085647901E-2</v>
      </c>
    </row>
    <row r="504" spans="1:16" ht="15.75" x14ac:dyDescent="0.25">
      <c r="A504" s="189">
        <v>2026</v>
      </c>
      <c r="B504" s="188">
        <v>2011</v>
      </c>
      <c r="C504" s="187" t="s">
        <v>3929</v>
      </c>
      <c r="D504" s="186">
        <v>6.3557714430623025E-2</v>
      </c>
      <c r="E504" s="185">
        <v>0.12966847754884434</v>
      </c>
      <c r="F504" s="184">
        <v>0.105302436404741</v>
      </c>
      <c r="G504" s="182">
        <v>8.1503543136615206E-3</v>
      </c>
      <c r="H504" s="183">
        <v>0.26272751011587903</v>
      </c>
      <c r="I504" s="183">
        <v>9.8658931475481604E-2</v>
      </c>
      <c r="J504" s="183">
        <v>2.078718309186E-2</v>
      </c>
      <c r="K504" s="183">
        <v>3.1374728274595698E-4</v>
      </c>
      <c r="L504" s="183">
        <v>3.0000008598028201E-3</v>
      </c>
      <c r="M504" s="183">
        <v>2.0000005732018801E-3</v>
      </c>
      <c r="N504" s="183">
        <v>3.8220010953887898E-2</v>
      </c>
      <c r="O504" s="182">
        <v>3.8220010953887898E-2</v>
      </c>
      <c r="P504" s="181">
        <v>2.17270872695151E-2</v>
      </c>
    </row>
    <row r="505" spans="1:16" ht="15.75" x14ac:dyDescent="0.25">
      <c r="A505" s="189">
        <v>2026</v>
      </c>
      <c r="B505" s="188">
        <v>2012</v>
      </c>
      <c r="C505" s="187" t="s">
        <v>3928</v>
      </c>
      <c r="D505" s="186">
        <v>6.3674439182726417E-2</v>
      </c>
      <c r="E505" s="185">
        <v>0.13005514614766425</v>
      </c>
      <c r="F505" s="184">
        <v>0.105600321425835</v>
      </c>
      <c r="G505" s="182">
        <v>8.2189787098002308E-3</v>
      </c>
      <c r="H505" s="183">
        <v>0.25991328962308502</v>
      </c>
      <c r="I505" s="183">
        <v>9.8753163493354001E-2</v>
      </c>
      <c r="J505" s="183">
        <v>2.0267179408022602E-2</v>
      </c>
      <c r="K505" s="183">
        <v>4.6319149310046801E-4</v>
      </c>
      <c r="L505" s="183">
        <v>3.0000008598028201E-3</v>
      </c>
      <c r="M505" s="183">
        <v>2.0000005732018801E-3</v>
      </c>
      <c r="N505" s="183">
        <v>3.8220010953887898E-2</v>
      </c>
      <c r="O505" s="182">
        <v>3.8220010953887898E-2</v>
      </c>
      <c r="P505" s="181">
        <v>2.1183571326576701E-2</v>
      </c>
    </row>
    <row r="506" spans="1:16" ht="15.75" x14ac:dyDescent="0.25">
      <c r="A506" s="189">
        <v>2026</v>
      </c>
      <c r="B506" s="188">
        <v>2013</v>
      </c>
      <c r="C506" s="187" t="s">
        <v>3927</v>
      </c>
      <c r="D506" s="186">
        <v>6.3533324920895168E-2</v>
      </c>
      <c r="E506" s="185">
        <v>0.13007297776491161</v>
      </c>
      <c r="F506" s="184">
        <v>0.10334014397931</v>
      </c>
      <c r="G506" s="182">
        <v>8.2557596985286703E-3</v>
      </c>
      <c r="H506" s="183">
        <v>0.253162409413204</v>
      </c>
      <c r="I506" s="183">
        <v>9.8121541326735007E-2</v>
      </c>
      <c r="J506" s="183">
        <v>1.9539738350408301E-2</v>
      </c>
      <c r="K506" s="183">
        <v>6.9407681979097497E-4</v>
      </c>
      <c r="L506" s="183">
        <v>3.0000008598028201E-3</v>
      </c>
      <c r="M506" s="183">
        <v>2.0000005732018801E-3</v>
      </c>
      <c r="N506" s="183">
        <v>3.8220010953887898E-2</v>
      </c>
      <c r="O506" s="182">
        <v>3.8220010953887898E-2</v>
      </c>
      <c r="P506" s="181">
        <v>2.0423238612308998E-2</v>
      </c>
    </row>
    <row r="507" spans="1:16" ht="15.75" x14ac:dyDescent="0.25">
      <c r="A507" s="189">
        <v>2026</v>
      </c>
      <c r="B507" s="188">
        <v>2014</v>
      </c>
      <c r="C507" s="187" t="s">
        <v>3926</v>
      </c>
      <c r="D507" s="186">
        <v>6.199092760334865E-2</v>
      </c>
      <c r="E507" s="185">
        <v>0.12794025249535568</v>
      </c>
      <c r="F507" s="184">
        <v>0.101494997851638</v>
      </c>
      <c r="G507" s="182">
        <v>8.2761708204306603E-3</v>
      </c>
      <c r="H507" s="183">
        <v>0.246583458955622</v>
      </c>
      <c r="I507" s="183">
        <v>9.81013042085781E-2</v>
      </c>
      <c r="J507" s="183">
        <v>1.8770716280732201E-2</v>
      </c>
      <c r="K507" s="183">
        <v>9.6308946493465705E-4</v>
      </c>
      <c r="L507" s="183">
        <v>3.0000008598028201E-3</v>
      </c>
      <c r="M507" s="183">
        <v>2.0000005732018801E-3</v>
      </c>
      <c r="N507" s="183">
        <v>3.8220010953887898E-2</v>
      </c>
      <c r="O507" s="182">
        <v>3.8220010953887898E-2</v>
      </c>
      <c r="P507" s="181">
        <v>1.9619444777127001E-2</v>
      </c>
    </row>
    <row r="508" spans="1:16" ht="15.75" x14ac:dyDescent="0.25">
      <c r="A508" s="189">
        <v>2026</v>
      </c>
      <c r="B508" s="188">
        <v>2015</v>
      </c>
      <c r="C508" s="187" t="s">
        <v>3925</v>
      </c>
      <c r="D508" s="186">
        <v>6.1465698275340354E-2</v>
      </c>
      <c r="E508" s="185">
        <v>0.12791758987799784</v>
      </c>
      <c r="F508" s="184">
        <v>9.9561081123340195E-2</v>
      </c>
      <c r="G508" s="182">
        <v>8.4602034014644705E-3</v>
      </c>
      <c r="H508" s="183">
        <v>0.23962657364275</v>
      </c>
      <c r="I508" s="183">
        <v>9.8611654378045796E-2</v>
      </c>
      <c r="J508" s="183">
        <v>1.79449302070104E-2</v>
      </c>
      <c r="K508" s="183">
        <v>1.2318568591074401E-3</v>
      </c>
      <c r="L508" s="183">
        <v>3.0000008598028201E-3</v>
      </c>
      <c r="M508" s="183">
        <v>2.0000005732018801E-3</v>
      </c>
      <c r="N508" s="183">
        <v>3.8220010953887898E-2</v>
      </c>
      <c r="O508" s="182">
        <v>3.8220010953887898E-2</v>
      </c>
      <c r="P508" s="181">
        <v>1.8756320321522999E-2</v>
      </c>
    </row>
    <row r="509" spans="1:16" ht="15.75" x14ac:dyDescent="0.25">
      <c r="A509" s="189">
        <v>2026</v>
      </c>
      <c r="B509" s="188">
        <v>2016</v>
      </c>
      <c r="C509" s="187" t="s">
        <v>3924</v>
      </c>
      <c r="D509" s="186">
        <v>5.9465927886865874E-2</v>
      </c>
      <c r="E509" s="185">
        <v>0.1240177767017512</v>
      </c>
      <c r="F509" s="184">
        <v>9.7380286689973006E-2</v>
      </c>
      <c r="G509" s="182">
        <v>7.7625468289590901E-3</v>
      </c>
      <c r="H509" s="183">
        <v>0.20336988876297099</v>
      </c>
      <c r="I509" s="183">
        <v>8.6302460648276805E-2</v>
      </c>
      <c r="J509" s="183">
        <v>1.7050726235270101E-2</v>
      </c>
      <c r="K509" s="183">
        <v>1.3865998833611001E-3</v>
      </c>
      <c r="L509" s="183">
        <v>3.0000008598028201E-3</v>
      </c>
      <c r="M509" s="183">
        <v>2.0000005732018801E-3</v>
      </c>
      <c r="N509" s="183">
        <v>3.8220010953887898E-2</v>
      </c>
      <c r="O509" s="182">
        <v>3.8220010953887898E-2</v>
      </c>
      <c r="P509" s="181">
        <v>1.7821684414151901E-2</v>
      </c>
    </row>
    <row r="510" spans="1:16" ht="15.75" x14ac:dyDescent="0.25">
      <c r="A510" s="189">
        <v>2026</v>
      </c>
      <c r="B510" s="188">
        <v>2017</v>
      </c>
      <c r="C510" s="187" t="s">
        <v>3923</v>
      </c>
      <c r="D510" s="186">
        <v>5.5953801122053996E-2</v>
      </c>
      <c r="E510" s="185">
        <v>0.1201147671946653</v>
      </c>
      <c r="F510" s="184">
        <v>8.00724545602471E-2</v>
      </c>
      <c r="G510" s="182">
        <v>7.0070400126043698E-3</v>
      </c>
      <c r="H510" s="183">
        <v>0.15373397536012801</v>
      </c>
      <c r="I510" s="183">
        <v>7.3844752005893105E-2</v>
      </c>
      <c r="J510" s="183">
        <v>1.5326889363987401E-2</v>
      </c>
      <c r="K510" s="183">
        <v>1.44499130805518E-3</v>
      </c>
      <c r="L510" s="183">
        <v>3.0000008598028201E-3</v>
      </c>
      <c r="M510" s="183">
        <v>2.0000005732018801E-3</v>
      </c>
      <c r="N510" s="183">
        <v>3.8220010953887898E-2</v>
      </c>
      <c r="O510" s="182">
        <v>3.8220010953887898E-2</v>
      </c>
      <c r="P510" s="181">
        <v>1.6019903288962599E-2</v>
      </c>
    </row>
    <row r="511" spans="1:16" ht="15.75" x14ac:dyDescent="0.25">
      <c r="A511" s="189">
        <v>2026</v>
      </c>
      <c r="B511" s="188">
        <v>2018</v>
      </c>
      <c r="C511" s="187" t="s">
        <v>3922</v>
      </c>
      <c r="D511" s="186">
        <v>5.2246420473786227E-2</v>
      </c>
      <c r="E511" s="185">
        <v>0.11496273433452049</v>
      </c>
      <c r="F511" s="184">
        <v>7.8716720888476602E-2</v>
      </c>
      <c r="G511" s="182">
        <v>6.2794251648520504E-3</v>
      </c>
      <c r="H511" s="183">
        <v>0.12139405861509001</v>
      </c>
      <c r="I511" s="183">
        <v>6.0575766994955899E-2</v>
      </c>
      <c r="J511" s="183">
        <v>1.440656570599E-2</v>
      </c>
      <c r="K511" s="183">
        <v>1.50555513083215E-3</v>
      </c>
      <c r="L511" s="183">
        <v>3.0000008598028201E-3</v>
      </c>
      <c r="M511" s="183">
        <v>2.0000005732018801E-3</v>
      </c>
      <c r="N511" s="183">
        <v>3.8220010953887898E-2</v>
      </c>
      <c r="O511" s="182">
        <v>3.8220010953887898E-2</v>
      </c>
      <c r="P511" s="181">
        <v>1.50579666790264E-2</v>
      </c>
    </row>
    <row r="512" spans="1:16" ht="15.75" x14ac:dyDescent="0.25">
      <c r="A512" s="189">
        <v>2026</v>
      </c>
      <c r="B512" s="188">
        <v>2019</v>
      </c>
      <c r="C512" s="187" t="s">
        <v>3921</v>
      </c>
      <c r="D512" s="186">
        <v>5.2227770069945577E-2</v>
      </c>
      <c r="E512" s="185">
        <v>0.1149129857740761</v>
      </c>
      <c r="F512" s="184">
        <v>7.7271768327726795E-2</v>
      </c>
      <c r="G512" s="182">
        <v>5.5998891324105602E-3</v>
      </c>
      <c r="H512" s="183">
        <v>0.100747836949097</v>
      </c>
      <c r="I512" s="183">
        <v>5.11819607413019E-2</v>
      </c>
      <c r="J512" s="183">
        <v>1.34276788932314E-2</v>
      </c>
      <c r="K512" s="183">
        <v>1.5461270880651899E-3</v>
      </c>
      <c r="L512" s="183">
        <v>3.0000008598028201E-3</v>
      </c>
      <c r="M512" s="183">
        <v>2.0000005732018801E-3</v>
      </c>
      <c r="N512" s="183">
        <v>3.8220010953887898E-2</v>
      </c>
      <c r="O512" s="182">
        <v>3.8220010953887898E-2</v>
      </c>
      <c r="P512" s="181">
        <v>1.40348189483407E-2</v>
      </c>
    </row>
    <row r="513" spans="1:16" ht="15.75" x14ac:dyDescent="0.25">
      <c r="A513" s="189">
        <v>2026</v>
      </c>
      <c r="B513" s="188">
        <v>2020</v>
      </c>
      <c r="C513" s="187" t="s">
        <v>3920</v>
      </c>
      <c r="D513" s="186">
        <v>5.2208355711949123E-2</v>
      </c>
      <c r="E513" s="185">
        <v>0.11486160348052954</v>
      </c>
      <c r="F513" s="184">
        <v>7.5736976852464402E-2</v>
      </c>
      <c r="G513" s="182">
        <v>4.91830080976236E-3</v>
      </c>
      <c r="H513" s="183">
        <v>8.0900152255842905E-2</v>
      </c>
      <c r="I513" s="183">
        <v>4.2205033745129301E-2</v>
      </c>
      <c r="J513" s="183">
        <v>1.2390182476354801E-2</v>
      </c>
      <c r="K513" s="183">
        <v>1.54663689962962E-3</v>
      </c>
      <c r="L513" s="183">
        <v>3.0000008598028201E-3</v>
      </c>
      <c r="M513" s="183">
        <v>2.0000005732018801E-3</v>
      </c>
      <c r="N513" s="183">
        <v>3.8220010953887898E-2</v>
      </c>
      <c r="O513" s="182">
        <v>3.8220010953887898E-2</v>
      </c>
      <c r="P513" s="181">
        <v>1.29504115473152E-2</v>
      </c>
    </row>
    <row r="514" spans="1:16" ht="15.75" x14ac:dyDescent="0.25">
      <c r="A514" s="189">
        <v>2026</v>
      </c>
      <c r="B514" s="188">
        <v>2021</v>
      </c>
      <c r="C514" s="187" t="s">
        <v>3919</v>
      </c>
      <c r="D514" s="186">
        <v>5.0883289628991878E-2</v>
      </c>
      <c r="E514" s="185">
        <v>0.11194198460437239</v>
      </c>
      <c r="F514" s="184">
        <v>7.4113059997594599E-2</v>
      </c>
      <c r="G514" s="182">
        <v>4.3097462200681102E-3</v>
      </c>
      <c r="H514" s="183">
        <v>6.2467772436265397E-2</v>
      </c>
      <c r="I514" s="183">
        <v>3.39030731567272E-2</v>
      </c>
      <c r="J514" s="183">
        <v>1.12940816022553E-2</v>
      </c>
      <c r="K514" s="183">
        <v>1.5471671047817799E-3</v>
      </c>
      <c r="L514" s="183">
        <v>3.0000008598028201E-3</v>
      </c>
      <c r="M514" s="183">
        <v>2.0000005732018801E-3</v>
      </c>
      <c r="N514" s="183">
        <v>3.8220010953887898E-2</v>
      </c>
      <c r="O514" s="182">
        <v>3.8220010953887898E-2</v>
      </c>
      <c r="P514" s="181">
        <v>1.18047498555644E-2</v>
      </c>
    </row>
    <row r="515" spans="1:16" ht="15.75" x14ac:dyDescent="0.25">
      <c r="A515" s="189">
        <v>2026</v>
      </c>
      <c r="B515" s="188">
        <v>2022</v>
      </c>
      <c r="C515" s="187" t="s">
        <v>3918</v>
      </c>
      <c r="D515" s="186">
        <v>4.9609920715664023E-2</v>
      </c>
      <c r="E515" s="185">
        <v>0.10913852790322219</v>
      </c>
      <c r="F515" s="184">
        <v>7.2397799815072605E-2</v>
      </c>
      <c r="G515" s="182">
        <v>3.8642060107567698E-3</v>
      </c>
      <c r="H515" s="183">
        <v>4.4995797785394601E-2</v>
      </c>
      <c r="I515" s="183">
        <v>2.68862710815772E-2</v>
      </c>
      <c r="J515" s="183">
        <v>1.0139252572391301E-2</v>
      </c>
      <c r="K515" s="183">
        <v>1.5476957772223099E-3</v>
      </c>
      <c r="L515" s="183">
        <v>3.0000008598028201E-3</v>
      </c>
      <c r="M515" s="183">
        <v>2.0000005732018801E-3</v>
      </c>
      <c r="N515" s="183">
        <v>3.8220010953887898E-2</v>
      </c>
      <c r="O515" s="182">
        <v>3.8220010953887898E-2</v>
      </c>
      <c r="P515" s="181">
        <v>1.05977045814479E-2</v>
      </c>
    </row>
    <row r="516" spans="1:16" ht="15.75" x14ac:dyDescent="0.25">
      <c r="A516" s="189">
        <v>2026</v>
      </c>
      <c r="B516" s="188">
        <v>2023</v>
      </c>
      <c r="C516" s="187" t="s">
        <v>3917</v>
      </c>
      <c r="D516" s="186">
        <v>4.8335665139878158E-2</v>
      </c>
      <c r="E516" s="185">
        <v>0.10633802611388034</v>
      </c>
      <c r="F516" s="184">
        <v>7.0592243512958897E-2</v>
      </c>
      <c r="G516" s="182">
        <v>4.2711280950122402E-3</v>
      </c>
      <c r="H516" s="183">
        <v>4.2542925907669199E-2</v>
      </c>
      <c r="I516" s="183">
        <v>2.8913592690096399E-2</v>
      </c>
      <c r="J516" s="183">
        <v>8.9257134652091091E-3</v>
      </c>
      <c r="K516" s="183">
        <v>1.5482367819058399E-3</v>
      </c>
      <c r="L516" s="183">
        <v>3.0000008598028201E-3</v>
      </c>
      <c r="M516" s="183">
        <v>2.0000005732018801E-3</v>
      </c>
      <c r="N516" s="183">
        <v>3.8220010953887898E-2</v>
      </c>
      <c r="O516" s="182">
        <v>3.8220010953887898E-2</v>
      </c>
      <c r="P516" s="181">
        <v>9.3292946208389602E-3</v>
      </c>
    </row>
    <row r="517" spans="1:16" ht="15.75" x14ac:dyDescent="0.25">
      <c r="A517" s="189">
        <v>2026</v>
      </c>
      <c r="B517" s="188">
        <v>2024</v>
      </c>
      <c r="C517" s="187" t="s">
        <v>3916</v>
      </c>
      <c r="D517" s="186">
        <v>4.7111640765133175E-2</v>
      </c>
      <c r="E517" s="185">
        <v>0.10365020173962752</v>
      </c>
      <c r="F517" s="184">
        <v>6.8694996192535399E-2</v>
      </c>
      <c r="G517" s="182">
        <v>4.94626519999902E-3</v>
      </c>
      <c r="H517" s="183">
        <v>3.9969854237738203E-2</v>
      </c>
      <c r="I517" s="183">
        <v>3.2964704059850802E-2</v>
      </c>
      <c r="J517" s="183">
        <v>7.6533874363309802E-3</v>
      </c>
      <c r="K517" s="183">
        <v>1.5487771519377099E-3</v>
      </c>
      <c r="L517" s="183">
        <v>3.0000008598028201E-3</v>
      </c>
      <c r="M517" s="183">
        <v>2.0000005732018801E-3</v>
      </c>
      <c r="N517" s="183">
        <v>3.8220010953887898E-2</v>
      </c>
      <c r="O517" s="182">
        <v>3.8220010953887898E-2</v>
      </c>
      <c r="P517" s="181">
        <v>7.9994396547981E-3</v>
      </c>
    </row>
    <row r="518" spans="1:16" ht="15.75" x14ac:dyDescent="0.25">
      <c r="A518" s="189">
        <v>2026</v>
      </c>
      <c r="B518" s="188">
        <v>2025</v>
      </c>
      <c r="C518" s="187" t="s">
        <v>3915</v>
      </c>
      <c r="D518" s="186">
        <v>4.5883940400485705E-2</v>
      </c>
      <c r="E518" s="185">
        <v>0.10095046041482543</v>
      </c>
      <c r="F518" s="184">
        <v>6.6707008487760303E-2</v>
      </c>
      <c r="G518" s="182">
        <v>5.6160764122236998E-3</v>
      </c>
      <c r="H518" s="183">
        <v>3.72767901265873E-2</v>
      </c>
      <c r="I518" s="183">
        <v>3.6455481638628398E-2</v>
      </c>
      <c r="J518" s="183">
        <v>6.3222744545469401E-3</v>
      </c>
      <c r="K518" s="183">
        <v>1.54933067770296E-3</v>
      </c>
      <c r="L518" s="183">
        <v>3.0000008598028201E-3</v>
      </c>
      <c r="M518" s="183">
        <v>2.0000005732018801E-3</v>
      </c>
      <c r="N518" s="183">
        <v>3.8220010953887898E-2</v>
      </c>
      <c r="O518" s="182">
        <v>3.8220010953887898E-2</v>
      </c>
      <c r="P518" s="181">
        <v>6.6081396507041597E-3</v>
      </c>
    </row>
    <row r="519" spans="1:16" ht="15.75" x14ac:dyDescent="0.25">
      <c r="A519" s="189">
        <v>2026</v>
      </c>
      <c r="B519" s="188">
        <v>2026</v>
      </c>
      <c r="C519" s="187" t="s">
        <v>3914</v>
      </c>
      <c r="D519" s="186">
        <v>4.4699143531332294E-2</v>
      </c>
      <c r="E519" s="185">
        <v>9.8325482940077175E-2</v>
      </c>
      <c r="F519" s="184">
        <v>6.4626928412493595E-2</v>
      </c>
      <c r="G519" s="182">
        <v>5.4001129039134999E-3</v>
      </c>
      <c r="H519" s="183">
        <v>3.4466978197384097E-2</v>
      </c>
      <c r="I519" s="183">
        <v>3.4318577679659498E-2</v>
      </c>
      <c r="J519" s="183">
        <v>4.9323037984148697E-3</v>
      </c>
      <c r="K519" s="183">
        <v>1.5498834116716301E-3</v>
      </c>
      <c r="L519" s="183">
        <v>3.0000008598028201E-3</v>
      </c>
      <c r="M519" s="183">
        <v>2.0000005732018801E-3</v>
      </c>
      <c r="N519" s="183">
        <v>3.8220010953887898E-2</v>
      </c>
      <c r="O519" s="182">
        <v>3.8220010953887898E-2</v>
      </c>
      <c r="P519" s="181">
        <v>5.1553206894052296E-3</v>
      </c>
    </row>
    <row r="520" spans="1:16" ht="15.75" x14ac:dyDescent="0.25">
      <c r="A520" s="189">
        <v>2027</v>
      </c>
      <c r="B520" s="188">
        <v>1983</v>
      </c>
      <c r="C520" s="187" t="s">
        <v>3913</v>
      </c>
      <c r="D520" s="186">
        <v>6.2250992295903314E-2</v>
      </c>
      <c r="E520" s="185">
        <v>0.14575202254945765</v>
      </c>
      <c r="F520" s="184">
        <v>0.21327038620712799</v>
      </c>
      <c r="G520" s="182">
        <v>2.5954942185567802</v>
      </c>
      <c r="H520" s="183">
        <v>5.2120260425897396</v>
      </c>
      <c r="I520" s="183">
        <v>4.0615620407834401</v>
      </c>
      <c r="J520" s="183">
        <v>0.16074933670620201</v>
      </c>
      <c r="K520" s="183">
        <v>1.62193107989884E-2</v>
      </c>
      <c r="L520" s="183">
        <v>3.0000008598028201E-3</v>
      </c>
      <c r="M520" s="183">
        <v>2.0000005732018801E-3</v>
      </c>
      <c r="N520" s="183">
        <v>3.8220010953887898E-2</v>
      </c>
      <c r="O520" s="182">
        <v>3.8220010953887898E-2</v>
      </c>
      <c r="P520" s="181">
        <v>0.16801770839743899</v>
      </c>
    </row>
    <row r="521" spans="1:16" ht="15.75" x14ac:dyDescent="0.25">
      <c r="A521" s="189">
        <v>2027</v>
      </c>
      <c r="B521" s="188">
        <v>1984</v>
      </c>
      <c r="C521" s="187" t="s">
        <v>3912</v>
      </c>
      <c r="D521" s="186">
        <v>6.2757891823014583E-2</v>
      </c>
      <c r="E521" s="185">
        <v>0.14496571807399811</v>
      </c>
      <c r="F521" s="184">
        <v>0.21739404503822299</v>
      </c>
      <c r="G521" s="182">
        <v>1.9058620220787801</v>
      </c>
      <c r="H521" s="183">
        <v>5.1918400229134196</v>
      </c>
      <c r="I521" s="183">
        <v>4.05263682858088</v>
      </c>
      <c r="J521" s="183">
        <v>0.163857482350283</v>
      </c>
      <c r="K521" s="183">
        <v>1.59100001554912E-2</v>
      </c>
      <c r="L521" s="183">
        <v>3.0000008598028201E-3</v>
      </c>
      <c r="M521" s="183">
        <v>2.0000005732018801E-3</v>
      </c>
      <c r="N521" s="183">
        <v>3.8220010953887898E-2</v>
      </c>
      <c r="O521" s="182">
        <v>3.8220010953887898E-2</v>
      </c>
      <c r="P521" s="181">
        <v>0.17126639059535301</v>
      </c>
    </row>
    <row r="522" spans="1:16" ht="15.75" x14ac:dyDescent="0.25">
      <c r="A522" s="189">
        <v>2027</v>
      </c>
      <c r="B522" s="188">
        <v>1985</v>
      </c>
      <c r="C522" s="187" t="s">
        <v>3911</v>
      </c>
      <c r="D522" s="186">
        <v>6.4786499992782132E-2</v>
      </c>
      <c r="E522" s="185">
        <v>0.14307194752786656</v>
      </c>
      <c r="F522" s="184">
        <v>0.230922973361326</v>
      </c>
      <c r="G522" s="182">
        <v>1.8435407276581599</v>
      </c>
      <c r="H522" s="183">
        <v>5.03805137830311</v>
      </c>
      <c r="I522" s="183">
        <v>4.1086962167473402</v>
      </c>
      <c r="J522" s="183">
        <v>0.17405470800810299</v>
      </c>
      <c r="K522" s="183">
        <v>1.5597851687679E-2</v>
      </c>
      <c r="L522" s="183">
        <v>3.0000008598028201E-3</v>
      </c>
      <c r="M522" s="183">
        <v>2.0000005732018801E-3</v>
      </c>
      <c r="N522" s="183">
        <v>3.8220010953887898E-2</v>
      </c>
      <c r="O522" s="182">
        <v>3.8220010953887898E-2</v>
      </c>
      <c r="P522" s="181">
        <v>0.181924689547901</v>
      </c>
    </row>
    <row r="523" spans="1:16" ht="15.75" x14ac:dyDescent="0.25">
      <c r="A523" s="189">
        <v>2027</v>
      </c>
      <c r="B523" s="188">
        <v>1986</v>
      </c>
      <c r="C523" s="187" t="s">
        <v>3910</v>
      </c>
      <c r="D523" s="186">
        <v>6.4005311689365393E-2</v>
      </c>
      <c r="E523" s="185">
        <v>0.14307238739138584</v>
      </c>
      <c r="F523" s="184">
        <v>0.22634559876589999</v>
      </c>
      <c r="G523" s="182">
        <v>1.8359318495624599</v>
      </c>
      <c r="H523" s="183">
        <v>5.1058891910927402</v>
      </c>
      <c r="I523" s="183">
        <v>3.8713254170241398</v>
      </c>
      <c r="J523" s="183">
        <v>0.170604580950351</v>
      </c>
      <c r="K523" s="183">
        <v>1.56215919506124E-2</v>
      </c>
      <c r="L523" s="183">
        <v>3.0000008598028201E-3</v>
      </c>
      <c r="M523" s="183">
        <v>2.0000005732018801E-3</v>
      </c>
      <c r="N523" s="183">
        <v>3.8220010953887898E-2</v>
      </c>
      <c r="O523" s="182">
        <v>3.8220010953887898E-2</v>
      </c>
      <c r="P523" s="181">
        <v>0.17831856305430999</v>
      </c>
    </row>
    <row r="524" spans="1:16" ht="15.75" x14ac:dyDescent="0.25">
      <c r="A524" s="189">
        <v>2027</v>
      </c>
      <c r="B524" s="188">
        <v>1987</v>
      </c>
      <c r="C524" s="187" t="s">
        <v>3909</v>
      </c>
      <c r="D524" s="186">
        <v>6.3730243845507878E-2</v>
      </c>
      <c r="E524" s="185">
        <v>0.1411601392868006</v>
      </c>
      <c r="F524" s="184">
        <v>0.28225352369378698</v>
      </c>
      <c r="G524" s="182">
        <v>1.78505490130206</v>
      </c>
      <c r="H524" s="183">
        <v>5.2184998950599404</v>
      </c>
      <c r="I524" s="183">
        <v>3.9596559441152599</v>
      </c>
      <c r="J524" s="183">
        <v>0.19222524371601399</v>
      </c>
      <c r="K524" s="183">
        <v>1.52808604092199E-2</v>
      </c>
      <c r="L524" s="183">
        <v>3.0000008598028201E-3</v>
      </c>
      <c r="M524" s="183">
        <v>2.0000005732018801E-3</v>
      </c>
      <c r="N524" s="183">
        <v>3.8220010953887898E-2</v>
      </c>
      <c r="O524" s="182">
        <v>3.8220010953887898E-2</v>
      </c>
      <c r="P524" s="181">
        <v>0.20091681624996599</v>
      </c>
    </row>
    <row r="525" spans="1:16" ht="15.75" x14ac:dyDescent="0.25">
      <c r="A525" s="189">
        <v>2027</v>
      </c>
      <c r="B525" s="188">
        <v>1988</v>
      </c>
      <c r="C525" s="187" t="s">
        <v>3908</v>
      </c>
      <c r="D525" s="186">
        <v>6.3118513418257388E-2</v>
      </c>
      <c r="E525" s="185">
        <v>0.13415193338664985</v>
      </c>
      <c r="F525" s="184">
        <v>0.27727198721756102</v>
      </c>
      <c r="G525" s="182">
        <v>0.43962443115989602</v>
      </c>
      <c r="H525" s="183">
        <v>5.2635608326910299</v>
      </c>
      <c r="I525" s="183">
        <v>1.68405256508339</v>
      </c>
      <c r="J525" s="183">
        <v>0.18883263039912401</v>
      </c>
      <c r="K525" s="183">
        <v>1.41630615408258E-2</v>
      </c>
      <c r="L525" s="183">
        <v>3.0000008598028201E-3</v>
      </c>
      <c r="M525" s="183">
        <v>2.0000005732018801E-3</v>
      </c>
      <c r="N525" s="183">
        <v>3.8220010953887898E-2</v>
      </c>
      <c r="O525" s="182">
        <v>3.8220010953887898E-2</v>
      </c>
      <c r="P525" s="181">
        <v>0.197370804013385</v>
      </c>
    </row>
    <row r="526" spans="1:16" ht="15.75" x14ac:dyDescent="0.25">
      <c r="A526" s="189">
        <v>2027</v>
      </c>
      <c r="B526" s="188">
        <v>1989</v>
      </c>
      <c r="C526" s="187" t="s">
        <v>3907</v>
      </c>
      <c r="D526" s="186">
        <v>6.2900292957240159E-2</v>
      </c>
      <c r="E526" s="185">
        <v>0.13355524300707661</v>
      </c>
      <c r="F526" s="184">
        <v>0.275837202325041</v>
      </c>
      <c r="G526" s="182">
        <v>0.43310898638106499</v>
      </c>
      <c r="H526" s="183">
        <v>5.2842633425910597</v>
      </c>
      <c r="I526" s="183">
        <v>1.67493001281659</v>
      </c>
      <c r="J526" s="183">
        <v>0.187855488034219</v>
      </c>
      <c r="K526" s="183">
        <v>1.4023613656173601E-2</v>
      </c>
      <c r="L526" s="183">
        <v>3.0000008598028201E-3</v>
      </c>
      <c r="M526" s="183">
        <v>2.0000005732018801E-3</v>
      </c>
      <c r="N526" s="183">
        <v>3.8220010953887898E-2</v>
      </c>
      <c r="O526" s="182">
        <v>3.8220010953887898E-2</v>
      </c>
      <c r="P526" s="181">
        <v>0.19634947960674401</v>
      </c>
    </row>
    <row r="527" spans="1:16" ht="15.75" x14ac:dyDescent="0.25">
      <c r="A527" s="189">
        <v>2027</v>
      </c>
      <c r="B527" s="188">
        <v>1990</v>
      </c>
      <c r="C527" s="187" t="s">
        <v>3906</v>
      </c>
      <c r="D527" s="186">
        <v>6.2905530333965579E-2</v>
      </c>
      <c r="E527" s="185">
        <v>0.13440690481606368</v>
      </c>
      <c r="F527" s="184">
        <v>0.27624293991109</v>
      </c>
      <c r="G527" s="182">
        <v>0.438547826188186</v>
      </c>
      <c r="H527" s="183">
        <v>5.2864832081716502</v>
      </c>
      <c r="I527" s="183">
        <v>1.68219719836717</v>
      </c>
      <c r="J527" s="183">
        <v>0.18813181055924</v>
      </c>
      <c r="K527" s="183">
        <v>1.4281800794285E-2</v>
      </c>
      <c r="L527" s="183">
        <v>3.0000008598028201E-3</v>
      </c>
      <c r="M527" s="183">
        <v>2.0000005732018801E-3</v>
      </c>
      <c r="N527" s="183">
        <v>3.8220010953887898E-2</v>
      </c>
      <c r="O527" s="182">
        <v>3.8220010953887898E-2</v>
      </c>
      <c r="P527" s="181">
        <v>0.196638296210184</v>
      </c>
    </row>
    <row r="528" spans="1:16" ht="15.75" x14ac:dyDescent="0.25">
      <c r="A528" s="189">
        <v>2027</v>
      </c>
      <c r="B528" s="188">
        <v>1991</v>
      </c>
      <c r="C528" s="187" t="s">
        <v>3905</v>
      </c>
      <c r="D528" s="186">
        <v>6.383414908936999E-2</v>
      </c>
      <c r="E528" s="185">
        <v>0.13406557030119035</v>
      </c>
      <c r="F528" s="184">
        <v>0.36450598375415599</v>
      </c>
      <c r="G528" s="182">
        <v>0.48412866365799501</v>
      </c>
      <c r="H528" s="183">
        <v>9.2232065831372605</v>
      </c>
      <c r="I528" s="183">
        <v>2.9286864329311499</v>
      </c>
      <c r="J528" s="183">
        <v>5.1658986801758101E-2</v>
      </c>
      <c r="K528" s="183">
        <v>7.7669113242656096E-3</v>
      </c>
      <c r="L528" s="183">
        <v>3.0000008598028201E-3</v>
      </c>
      <c r="M528" s="183">
        <v>2.0000005732018801E-3</v>
      </c>
      <c r="N528" s="183">
        <v>3.8220010953887898E-2</v>
      </c>
      <c r="O528" s="182">
        <v>3.8220010953887898E-2</v>
      </c>
      <c r="P528" s="181">
        <v>5.3994776951574702E-2</v>
      </c>
    </row>
    <row r="529" spans="1:16" ht="15.75" x14ac:dyDescent="0.25">
      <c r="A529" s="189">
        <v>2027</v>
      </c>
      <c r="B529" s="188">
        <v>1992</v>
      </c>
      <c r="C529" s="187" t="s">
        <v>3904</v>
      </c>
      <c r="D529" s="186">
        <v>6.4051460868585056E-2</v>
      </c>
      <c r="E529" s="185">
        <v>0.13486951735880928</v>
      </c>
      <c r="F529" s="184">
        <v>0.36721449791310001</v>
      </c>
      <c r="G529" s="182">
        <v>0.49130074201538598</v>
      </c>
      <c r="H529" s="183">
        <v>9.1905864742458299</v>
      </c>
      <c r="I529" s="183">
        <v>2.9511253220192</v>
      </c>
      <c r="J529" s="183">
        <v>5.2042846336101602E-2</v>
      </c>
      <c r="K529" s="183">
        <v>7.9150541628886396E-3</v>
      </c>
      <c r="L529" s="183">
        <v>3.0000008598028201E-3</v>
      </c>
      <c r="M529" s="183">
        <v>2.0000005732018801E-3</v>
      </c>
      <c r="N529" s="183">
        <v>3.8220010953887898E-2</v>
      </c>
      <c r="O529" s="182">
        <v>3.8220010953887898E-2</v>
      </c>
      <c r="P529" s="181">
        <v>5.4395992910709803E-2</v>
      </c>
    </row>
    <row r="530" spans="1:16" ht="15.75" x14ac:dyDescent="0.25">
      <c r="A530" s="189">
        <v>2027</v>
      </c>
      <c r="B530" s="188">
        <v>1993</v>
      </c>
      <c r="C530" s="187" t="s">
        <v>3903</v>
      </c>
      <c r="D530" s="186">
        <v>6.4100783942997258E-2</v>
      </c>
      <c r="E530" s="185">
        <v>0.13418481907495619</v>
      </c>
      <c r="F530" s="184">
        <v>0.368107224126414</v>
      </c>
      <c r="G530" s="182">
        <v>0.48359129574849402</v>
      </c>
      <c r="H530" s="183">
        <v>9.1848068021876408</v>
      </c>
      <c r="I530" s="183">
        <v>2.9333798755725402</v>
      </c>
      <c r="J530" s="183">
        <v>5.2169366431042599E-2</v>
      </c>
      <c r="K530" s="183">
        <v>7.8204523037444899E-3</v>
      </c>
      <c r="L530" s="183">
        <v>3.0000008598028201E-3</v>
      </c>
      <c r="M530" s="183">
        <v>2.0000005732018801E-3</v>
      </c>
      <c r="N530" s="183">
        <v>3.8220010953887898E-2</v>
      </c>
      <c r="O530" s="182">
        <v>3.8220010953887898E-2</v>
      </c>
      <c r="P530" s="181">
        <v>5.4528233682919397E-2</v>
      </c>
    </row>
    <row r="531" spans="1:16" ht="15.75" x14ac:dyDescent="0.25">
      <c r="A531" s="189">
        <v>2027</v>
      </c>
      <c r="B531" s="188">
        <v>1994</v>
      </c>
      <c r="C531" s="187" t="s">
        <v>3902</v>
      </c>
      <c r="D531" s="186">
        <v>6.3741546284810185E-2</v>
      </c>
      <c r="E531" s="185">
        <v>0.13322629419454896</v>
      </c>
      <c r="F531" s="184">
        <v>0.36200685043526898</v>
      </c>
      <c r="G531" s="182">
        <v>0.47361011631141797</v>
      </c>
      <c r="H531" s="183">
        <v>9.2467344088644001</v>
      </c>
      <c r="I531" s="183">
        <v>2.9119591441242898</v>
      </c>
      <c r="J531" s="183">
        <v>5.1835170732156398E-2</v>
      </c>
      <c r="K531" s="183">
        <v>7.6818676181964604E-3</v>
      </c>
      <c r="L531" s="183">
        <v>3.0000008598028201E-3</v>
      </c>
      <c r="M531" s="183">
        <v>2.0000005732018801E-3</v>
      </c>
      <c r="N531" s="183">
        <v>3.8220010953887898E-2</v>
      </c>
      <c r="O531" s="182">
        <v>3.8220010953887898E-2</v>
      </c>
      <c r="P531" s="181">
        <v>5.4178927137500998E-2</v>
      </c>
    </row>
    <row r="532" spans="1:16" ht="15.75" x14ac:dyDescent="0.25">
      <c r="A532" s="189">
        <v>2027</v>
      </c>
      <c r="B532" s="188">
        <v>1995</v>
      </c>
      <c r="C532" s="187" t="s">
        <v>3901</v>
      </c>
      <c r="D532" s="186">
        <v>6.4078438982031138E-2</v>
      </c>
      <c r="E532" s="185">
        <v>0.13245913878482732</v>
      </c>
      <c r="F532" s="184">
        <v>0.36616299545574499</v>
      </c>
      <c r="G532" s="182">
        <v>0.25290758603656899</v>
      </c>
      <c r="H532" s="183">
        <v>9.2228495747189001</v>
      </c>
      <c r="I532" s="183">
        <v>1.6621653529481299</v>
      </c>
      <c r="J532" s="183">
        <v>5.2430282361853403E-2</v>
      </c>
      <c r="K532" s="183">
        <v>5.0182100426038401E-3</v>
      </c>
      <c r="L532" s="183">
        <v>3.0000008598028201E-3</v>
      </c>
      <c r="M532" s="183">
        <v>2.0000005732018801E-3</v>
      </c>
      <c r="N532" s="183">
        <v>3.8220010953887898E-2</v>
      </c>
      <c r="O532" s="182">
        <v>3.8220010953887898E-2</v>
      </c>
      <c r="P532" s="181">
        <v>5.4800947074324202E-2</v>
      </c>
    </row>
    <row r="533" spans="1:16" ht="15.75" x14ac:dyDescent="0.25">
      <c r="A533" s="189">
        <v>2027</v>
      </c>
      <c r="B533" s="188">
        <v>1996</v>
      </c>
      <c r="C533" s="187" t="s">
        <v>3900</v>
      </c>
      <c r="D533" s="186">
        <v>6.4099303087442286E-2</v>
      </c>
      <c r="E533" s="185">
        <v>0.130950530560388</v>
      </c>
      <c r="F533" s="184">
        <v>0.36645493559089298</v>
      </c>
      <c r="G533" s="182">
        <v>2.2894477059031301E-2</v>
      </c>
      <c r="H533" s="183">
        <v>9.2182089532465596</v>
      </c>
      <c r="I533" s="183">
        <v>0.39553769106690401</v>
      </c>
      <c r="J533" s="183">
        <v>5.2472084793853603E-2</v>
      </c>
      <c r="K533" s="183">
        <v>2.2314988894750502E-3</v>
      </c>
      <c r="L533" s="183">
        <v>3.0000008598028201E-3</v>
      </c>
      <c r="M533" s="183">
        <v>2.0000005732018801E-3</v>
      </c>
      <c r="N533" s="183">
        <v>3.8220010953887898E-2</v>
      </c>
      <c r="O533" s="182">
        <v>3.8220010953887898E-2</v>
      </c>
      <c r="P533" s="181">
        <v>5.4844639626803901E-2</v>
      </c>
    </row>
    <row r="534" spans="1:16" ht="15.75" x14ac:dyDescent="0.25">
      <c r="A534" s="189">
        <v>2027</v>
      </c>
      <c r="B534" s="188">
        <v>1997</v>
      </c>
      <c r="C534" s="187" t="s">
        <v>3899</v>
      </c>
      <c r="D534" s="186">
        <v>6.4344532377900748E-2</v>
      </c>
      <c r="E534" s="185">
        <v>0.12959191552404006</v>
      </c>
      <c r="F534" s="184">
        <v>0.36925649397037502</v>
      </c>
      <c r="G534" s="182">
        <v>2.2271335547344201E-2</v>
      </c>
      <c r="H534" s="183">
        <v>9.1767166709023797</v>
      </c>
      <c r="I534" s="183">
        <v>0.39153135639185699</v>
      </c>
      <c r="J534" s="183">
        <v>5.2873235370816403E-2</v>
      </c>
      <c r="K534" s="183">
        <v>2.1732853737754798E-3</v>
      </c>
      <c r="L534" s="183">
        <v>3.0000008598028201E-3</v>
      </c>
      <c r="M534" s="183">
        <v>2.0000005732018801E-3</v>
      </c>
      <c r="N534" s="183">
        <v>3.8220010953887898E-2</v>
      </c>
      <c r="O534" s="182">
        <v>3.8220010953887898E-2</v>
      </c>
      <c r="P534" s="181">
        <v>5.5263928452777597E-2</v>
      </c>
    </row>
    <row r="535" spans="1:16" ht="15.75" x14ac:dyDescent="0.25">
      <c r="A535" s="189">
        <v>2027</v>
      </c>
      <c r="B535" s="188">
        <v>1998</v>
      </c>
      <c r="C535" s="187" t="s">
        <v>3898</v>
      </c>
      <c r="D535" s="186">
        <v>6.4148243240179731E-2</v>
      </c>
      <c r="E535" s="185">
        <v>0.13012474630324586</v>
      </c>
      <c r="F535" s="184">
        <v>0.367814194897014</v>
      </c>
      <c r="G535" s="182">
        <v>2.2505479822875599E-2</v>
      </c>
      <c r="H535" s="183">
        <v>9.2142750336432897</v>
      </c>
      <c r="I535" s="183">
        <v>0.393248507291101</v>
      </c>
      <c r="J535" s="183">
        <v>5.2666714917889497E-2</v>
      </c>
      <c r="K535" s="183">
        <v>2.2000533692120498E-3</v>
      </c>
      <c r="L535" s="183">
        <v>3.0000008598028201E-3</v>
      </c>
      <c r="M535" s="183">
        <v>2.0000005732018801E-3</v>
      </c>
      <c r="N535" s="183">
        <v>3.8220010953887898E-2</v>
      </c>
      <c r="O535" s="182">
        <v>3.8220010953887898E-2</v>
      </c>
      <c r="P535" s="181">
        <v>5.50480700613903E-2</v>
      </c>
    </row>
    <row r="536" spans="1:16" ht="15.75" x14ac:dyDescent="0.25">
      <c r="A536" s="189">
        <v>2027</v>
      </c>
      <c r="B536" s="188">
        <v>1999</v>
      </c>
      <c r="C536" s="187" t="s">
        <v>3897</v>
      </c>
      <c r="D536" s="186">
        <v>6.4068427997674274E-2</v>
      </c>
      <c r="E536" s="185">
        <v>0.12998097132522748</v>
      </c>
      <c r="F536" s="184">
        <v>0.36712662831026599</v>
      </c>
      <c r="G536" s="182">
        <v>2.24884952551315E-2</v>
      </c>
      <c r="H536" s="183">
        <v>9.2175679055113608</v>
      </c>
      <c r="I536" s="183">
        <v>0.39332447811643501</v>
      </c>
      <c r="J536" s="183">
        <v>5.2568263379276503E-2</v>
      </c>
      <c r="K536" s="183">
        <v>2.1940733016568401E-3</v>
      </c>
      <c r="L536" s="183">
        <v>3.0000008598028201E-3</v>
      </c>
      <c r="M536" s="183">
        <v>2.0000005732018801E-3</v>
      </c>
      <c r="N536" s="183">
        <v>3.8220010953887898E-2</v>
      </c>
      <c r="O536" s="182">
        <v>3.8220010953887898E-2</v>
      </c>
      <c r="P536" s="181">
        <v>5.4945166981073497E-2</v>
      </c>
    </row>
    <row r="537" spans="1:16" ht="15.75" x14ac:dyDescent="0.25">
      <c r="A537" s="189">
        <v>2027</v>
      </c>
      <c r="B537" s="188">
        <v>2000</v>
      </c>
      <c r="C537" s="187" t="s">
        <v>3896</v>
      </c>
      <c r="D537" s="186">
        <v>6.382300912602866E-2</v>
      </c>
      <c r="E537" s="185">
        <v>0.1304122920627116</v>
      </c>
      <c r="F537" s="184">
        <v>0.36476347484531602</v>
      </c>
      <c r="G537" s="182">
        <v>2.26798372913334E-2</v>
      </c>
      <c r="H537" s="183">
        <v>9.2480752180566892</v>
      </c>
      <c r="I537" s="183">
        <v>0.39526514591700601</v>
      </c>
      <c r="J537" s="183">
        <v>5.2229887287291797E-2</v>
      </c>
      <c r="K537" s="183">
        <v>2.2163766590084298E-3</v>
      </c>
      <c r="L537" s="183">
        <v>3.0000008598028201E-3</v>
      </c>
      <c r="M537" s="183">
        <v>2.0000005732018801E-3</v>
      </c>
      <c r="N537" s="183">
        <v>3.8220010953887898E-2</v>
      </c>
      <c r="O537" s="182">
        <v>3.8220010953887898E-2</v>
      </c>
      <c r="P537" s="181">
        <v>5.4591491023730801E-2</v>
      </c>
    </row>
    <row r="538" spans="1:16" ht="15.75" x14ac:dyDescent="0.25">
      <c r="A538" s="189">
        <v>2027</v>
      </c>
      <c r="B538" s="188">
        <v>2001</v>
      </c>
      <c r="C538" s="187" t="s">
        <v>3895</v>
      </c>
      <c r="D538" s="186">
        <v>6.4044327349317684E-2</v>
      </c>
      <c r="E538" s="185">
        <v>0.13059574023758139</v>
      </c>
      <c r="F538" s="184">
        <v>0.36730799865775599</v>
      </c>
      <c r="G538" s="182">
        <v>2.2780820390957301E-2</v>
      </c>
      <c r="H538" s="183">
        <v>9.2128468530815102</v>
      </c>
      <c r="I538" s="183">
        <v>0.39670519372364998</v>
      </c>
      <c r="J538" s="183">
        <v>5.2594233503644498E-2</v>
      </c>
      <c r="K538" s="183">
        <v>2.22894563718141E-3</v>
      </c>
      <c r="L538" s="183">
        <v>3.0000008598028201E-3</v>
      </c>
      <c r="M538" s="183">
        <v>2.0000005732018801E-3</v>
      </c>
      <c r="N538" s="183">
        <v>3.8220010953887898E-2</v>
      </c>
      <c r="O538" s="182">
        <v>3.8220010953887898E-2</v>
      </c>
      <c r="P538" s="181">
        <v>5.4972311359224701E-2</v>
      </c>
    </row>
    <row r="539" spans="1:16" ht="15.75" x14ac:dyDescent="0.25">
      <c r="A539" s="189">
        <v>2027</v>
      </c>
      <c r="B539" s="188">
        <v>2002</v>
      </c>
      <c r="C539" s="187" t="s">
        <v>3894</v>
      </c>
      <c r="D539" s="186">
        <v>6.3887830796716435E-2</v>
      </c>
      <c r="E539" s="185">
        <v>0.13044823712476339</v>
      </c>
      <c r="F539" s="184">
        <v>0.28388382871399997</v>
      </c>
      <c r="G539" s="182">
        <v>2.2733497142430201E-2</v>
      </c>
      <c r="H539" s="183">
        <v>7.1085388362494104</v>
      </c>
      <c r="I539" s="183">
        <v>0.319309741627129</v>
      </c>
      <c r="J539" s="183">
        <v>5.2915351606715101E-2</v>
      </c>
      <c r="K539" s="183">
        <v>2.2264489386242601E-3</v>
      </c>
      <c r="L539" s="183">
        <v>3.0000008598028201E-3</v>
      </c>
      <c r="M539" s="183">
        <v>2.0000005732018801E-3</v>
      </c>
      <c r="N539" s="183">
        <v>3.8220010953887898E-2</v>
      </c>
      <c r="O539" s="182">
        <v>3.8220010953887898E-2</v>
      </c>
      <c r="P539" s="181">
        <v>5.5307948997975601E-2</v>
      </c>
    </row>
    <row r="540" spans="1:16" ht="15.75" x14ac:dyDescent="0.25">
      <c r="A540" s="189">
        <v>2027</v>
      </c>
      <c r="B540" s="188">
        <v>2003</v>
      </c>
      <c r="C540" s="187" t="s">
        <v>3893</v>
      </c>
      <c r="D540" s="186">
        <v>6.3587590828266483E-2</v>
      </c>
      <c r="E540" s="185">
        <v>0.12986100722935853</v>
      </c>
      <c r="F540" s="184">
        <v>0.28164011891224</v>
      </c>
      <c r="G540" s="182">
        <v>2.24879877717723E-2</v>
      </c>
      <c r="H540" s="183">
        <v>7.1363035724326203</v>
      </c>
      <c r="I540" s="183">
        <v>0.319186223793818</v>
      </c>
      <c r="J540" s="183">
        <v>5.2497128794935302E-2</v>
      </c>
      <c r="K540" s="183">
        <v>2.2028754569085899E-3</v>
      </c>
      <c r="L540" s="183">
        <v>3.0000008598028201E-3</v>
      </c>
      <c r="M540" s="183">
        <v>2.0000005732018801E-3</v>
      </c>
      <c r="N540" s="183">
        <v>3.8220010953887898E-2</v>
      </c>
      <c r="O540" s="182">
        <v>3.8220010953887898E-2</v>
      </c>
      <c r="P540" s="181">
        <v>5.48708160064834E-2</v>
      </c>
    </row>
    <row r="541" spans="1:16" ht="15.75" x14ac:dyDescent="0.25">
      <c r="A541" s="189">
        <v>2027</v>
      </c>
      <c r="B541" s="188">
        <v>2004</v>
      </c>
      <c r="C541" s="187" t="s">
        <v>3892</v>
      </c>
      <c r="D541" s="186">
        <v>6.3360056707747012E-2</v>
      </c>
      <c r="E541" s="185">
        <v>0.12882234503830098</v>
      </c>
      <c r="F541" s="184">
        <v>0.232133775531985</v>
      </c>
      <c r="G541" s="182">
        <v>1.4726599157869899E-2</v>
      </c>
      <c r="H541" s="183">
        <v>5.9689710223295798</v>
      </c>
      <c r="I541" s="183">
        <v>0.269297412003349</v>
      </c>
      <c r="J541" s="183">
        <v>5.21590658551346E-2</v>
      </c>
      <c r="K541" s="183">
        <v>1.4332792620675201E-4</v>
      </c>
      <c r="L541" s="183">
        <v>3.0000008598028102E-3</v>
      </c>
      <c r="M541" s="183">
        <v>2.0000005732018701E-3</v>
      </c>
      <c r="N541" s="183">
        <v>3.8220010953887898E-2</v>
      </c>
      <c r="O541" s="182">
        <v>3.8220010953887898E-2</v>
      </c>
      <c r="P541" s="181">
        <v>5.4517467360677002E-2</v>
      </c>
    </row>
    <row r="542" spans="1:16" ht="15.75" x14ac:dyDescent="0.25">
      <c r="A542" s="189">
        <v>2027</v>
      </c>
      <c r="B542" s="188">
        <v>2005</v>
      </c>
      <c r="C542" s="187" t="s">
        <v>3891</v>
      </c>
      <c r="D542" s="186">
        <v>6.3406826006035213E-2</v>
      </c>
      <c r="E542" s="185">
        <v>0.12920740243800283</v>
      </c>
      <c r="F542" s="184">
        <v>0.231774517817364</v>
      </c>
      <c r="G542" s="182">
        <v>1.48162457339793E-2</v>
      </c>
      <c r="H542" s="183">
        <v>5.9572830572318596</v>
      </c>
      <c r="I542" s="183">
        <v>0.26920504422336899</v>
      </c>
      <c r="J542" s="183">
        <v>5.2138795615640901E-2</v>
      </c>
      <c r="K542" s="183">
        <v>1.4477760090806101E-4</v>
      </c>
      <c r="L542" s="183">
        <v>3.0000008598028201E-3</v>
      </c>
      <c r="M542" s="183">
        <v>2.0000005732018801E-3</v>
      </c>
      <c r="N542" s="183">
        <v>3.8220010953887898E-2</v>
      </c>
      <c r="O542" s="182">
        <v>3.8220010953887898E-2</v>
      </c>
      <c r="P542" s="181">
        <v>5.4496280590901197E-2</v>
      </c>
    </row>
    <row r="543" spans="1:16" ht="15.75" x14ac:dyDescent="0.25">
      <c r="A543" s="189">
        <v>2027</v>
      </c>
      <c r="B543" s="188">
        <v>2006</v>
      </c>
      <c r="C543" s="187" t="s">
        <v>3890</v>
      </c>
      <c r="D543" s="186">
        <v>6.3236425826390094E-2</v>
      </c>
      <c r="E543" s="185">
        <v>0.12951174373971927</v>
      </c>
      <c r="F543" s="184">
        <v>0.229586994372599</v>
      </c>
      <c r="G543" s="182">
        <v>1.4781666498775801E-2</v>
      </c>
      <c r="H543" s="183">
        <v>5.96359858620671</v>
      </c>
      <c r="I543" s="183">
        <v>0.26757687747741299</v>
      </c>
      <c r="J543" s="183">
        <v>5.1740219811154398E-2</v>
      </c>
      <c r="K543" s="183">
        <v>1.45908659264278E-4</v>
      </c>
      <c r="L543" s="183">
        <v>3.0000008598028201E-3</v>
      </c>
      <c r="M543" s="183">
        <v>2.0000005732018801E-3</v>
      </c>
      <c r="N543" s="183">
        <v>3.8220010953887898E-2</v>
      </c>
      <c r="O543" s="182">
        <v>3.8220010953887898E-2</v>
      </c>
      <c r="P543" s="181">
        <v>5.4079682957189699E-2</v>
      </c>
    </row>
    <row r="544" spans="1:16" ht="15.75" x14ac:dyDescent="0.25">
      <c r="A544" s="189">
        <v>2027</v>
      </c>
      <c r="B544" s="188">
        <v>2007</v>
      </c>
      <c r="C544" s="187" t="s">
        <v>3889</v>
      </c>
      <c r="D544" s="186">
        <v>6.3399785702750525E-2</v>
      </c>
      <c r="E544" s="185">
        <v>0.12987879051689946</v>
      </c>
      <c r="F544" s="184">
        <v>0.167765990968121</v>
      </c>
      <c r="G544" s="182">
        <v>1.4689628496938801E-2</v>
      </c>
      <c r="H544" s="183">
        <v>3.1113930334403501</v>
      </c>
      <c r="I544" s="183">
        <v>0.26585801553663801</v>
      </c>
      <c r="J544" s="183">
        <v>3.7261325697533702E-2</v>
      </c>
      <c r="K544" s="183">
        <v>1.4732818084818401E-4</v>
      </c>
      <c r="L544" s="183">
        <v>3.0000008598028201E-3</v>
      </c>
      <c r="M544" s="183">
        <v>2.0000005732018801E-3</v>
      </c>
      <c r="N544" s="183">
        <v>3.8220010953887898E-2</v>
      </c>
      <c r="O544" s="182">
        <v>3.8220010953887898E-2</v>
      </c>
      <c r="P544" s="181">
        <v>3.8946117500892198E-2</v>
      </c>
    </row>
    <row r="545" spans="1:16" ht="15.75" x14ac:dyDescent="0.25">
      <c r="A545" s="189">
        <v>2027</v>
      </c>
      <c r="B545" s="188">
        <v>2008</v>
      </c>
      <c r="C545" s="187" t="s">
        <v>3888</v>
      </c>
      <c r="D545" s="186">
        <v>6.3635916413866844E-2</v>
      </c>
      <c r="E545" s="185">
        <v>0.13035932349819809</v>
      </c>
      <c r="F545" s="184">
        <v>0.16864303820542401</v>
      </c>
      <c r="G545" s="182">
        <v>1.14295407936E-2</v>
      </c>
      <c r="H545" s="183">
        <v>3.09391283603571</v>
      </c>
      <c r="I545" s="183">
        <v>0.183166792684298</v>
      </c>
      <c r="J545" s="183">
        <v>3.7255822732016199E-2</v>
      </c>
      <c r="K545" s="183">
        <v>1.7002916918111899E-4</v>
      </c>
      <c r="L545" s="183">
        <v>3.0000008598028201E-3</v>
      </c>
      <c r="M545" s="183">
        <v>2.0000005732018801E-3</v>
      </c>
      <c r="N545" s="183">
        <v>3.8220010953887898E-2</v>
      </c>
      <c r="O545" s="182">
        <v>3.8220010953887898E-2</v>
      </c>
      <c r="P545" s="181">
        <v>3.8940365715693002E-2</v>
      </c>
    </row>
    <row r="546" spans="1:16" ht="15.75" x14ac:dyDescent="0.25">
      <c r="A546" s="189">
        <v>2027</v>
      </c>
      <c r="B546" s="188">
        <v>2009</v>
      </c>
      <c r="C546" s="187" t="s">
        <v>3887</v>
      </c>
      <c r="D546" s="186">
        <v>6.3631782145023574E-2</v>
      </c>
      <c r="E546" s="185">
        <v>0.12913460599633533</v>
      </c>
      <c r="F546" s="184">
        <v>0.167319246443631</v>
      </c>
      <c r="G546" s="182">
        <v>8.0058275300962396E-3</v>
      </c>
      <c r="H546" s="183">
        <v>3.0876178499434901</v>
      </c>
      <c r="I546" s="183">
        <v>0.100243089622484</v>
      </c>
      <c r="J546" s="183">
        <v>3.6932830446514998E-2</v>
      </c>
      <c r="K546" s="183">
        <v>1.8643770191245201E-4</v>
      </c>
      <c r="L546" s="183">
        <v>3.0000008598028201E-3</v>
      </c>
      <c r="M546" s="183">
        <v>2.0000005732018801E-3</v>
      </c>
      <c r="N546" s="183">
        <v>3.8220010953887898E-2</v>
      </c>
      <c r="O546" s="182">
        <v>3.8220010953887898E-2</v>
      </c>
      <c r="P546" s="181">
        <v>3.8602769152298599E-2</v>
      </c>
    </row>
    <row r="547" spans="1:16" ht="15.75" x14ac:dyDescent="0.25">
      <c r="A547" s="189">
        <v>2027</v>
      </c>
      <c r="B547" s="188">
        <v>2010</v>
      </c>
      <c r="C547" s="187" t="s">
        <v>3886</v>
      </c>
      <c r="D547" s="186">
        <v>6.3644786083578514E-2</v>
      </c>
      <c r="E547" s="185">
        <v>0.12806865081463867</v>
      </c>
      <c r="F547" s="184">
        <v>0.10741665689700899</v>
      </c>
      <c r="G547" s="182">
        <v>7.8874617248144204E-3</v>
      </c>
      <c r="H547" s="183">
        <v>0.27128408182576802</v>
      </c>
      <c r="I547" s="183">
        <v>9.8952931121013304E-2</v>
      </c>
      <c r="J547" s="183">
        <v>2.18390378448854E-2</v>
      </c>
      <c r="K547" s="183">
        <v>2.2225666668472299E-4</v>
      </c>
      <c r="L547" s="183">
        <v>3.0000008598028201E-3</v>
      </c>
      <c r="M547" s="183">
        <v>2.0000005732018801E-3</v>
      </c>
      <c r="N547" s="183">
        <v>3.8220010953887898E-2</v>
      </c>
      <c r="O547" s="182">
        <v>3.8220010953887898E-2</v>
      </c>
      <c r="P547" s="181">
        <v>2.2826502226936E-2</v>
      </c>
    </row>
    <row r="548" spans="1:16" ht="15.75" x14ac:dyDescent="0.25">
      <c r="A548" s="189">
        <v>2027</v>
      </c>
      <c r="B548" s="188">
        <v>2011</v>
      </c>
      <c r="C548" s="187" t="s">
        <v>3885</v>
      </c>
      <c r="D548" s="186">
        <v>6.359099846417933E-2</v>
      </c>
      <c r="E548" s="185">
        <v>0.12975210143106369</v>
      </c>
      <c r="F548" s="184">
        <v>0.106276200963468</v>
      </c>
      <c r="G548" s="182">
        <v>8.1618107731708297E-3</v>
      </c>
      <c r="H548" s="183">
        <v>0.26702901018950398</v>
      </c>
      <c r="I548" s="183">
        <v>9.9720556468874802E-2</v>
      </c>
      <c r="J548" s="183">
        <v>2.13330015659174E-2</v>
      </c>
      <c r="K548" s="183">
        <v>3.13796020397541E-4</v>
      </c>
      <c r="L548" s="183">
        <v>3.0000008598028201E-3</v>
      </c>
      <c r="M548" s="183">
        <v>2.0000005732018801E-3</v>
      </c>
      <c r="N548" s="183">
        <v>3.8220010953887898E-2</v>
      </c>
      <c r="O548" s="182">
        <v>3.8220010953887898E-2</v>
      </c>
      <c r="P548" s="181">
        <v>2.22975852329357E-2</v>
      </c>
    </row>
    <row r="549" spans="1:16" ht="15.75" x14ac:dyDescent="0.25">
      <c r="A549" s="189">
        <v>2027</v>
      </c>
      <c r="B549" s="188">
        <v>2012</v>
      </c>
      <c r="C549" s="187" t="s">
        <v>3884</v>
      </c>
      <c r="D549" s="186">
        <v>6.3707316523436197E-2</v>
      </c>
      <c r="E549" s="185">
        <v>0.1301420454078264</v>
      </c>
      <c r="F549" s="184">
        <v>0.106693137662839</v>
      </c>
      <c r="G549" s="182">
        <v>8.2104599505796495E-3</v>
      </c>
      <c r="H549" s="183">
        <v>0.26473062557617699</v>
      </c>
      <c r="I549" s="183">
        <v>9.9612361804658198E-2</v>
      </c>
      <c r="J549" s="183">
        <v>2.0877118231884199E-2</v>
      </c>
      <c r="K549" s="183">
        <v>4.6328452111196798E-4</v>
      </c>
      <c r="L549" s="183">
        <v>3.0000008598028201E-3</v>
      </c>
      <c r="M549" s="183">
        <v>2.0000005732018801E-3</v>
      </c>
      <c r="N549" s="183">
        <v>3.8220010953887898E-2</v>
      </c>
      <c r="O549" s="182">
        <v>3.8220010953887898E-2</v>
      </c>
      <c r="P549" s="181">
        <v>2.1821088877489899E-2</v>
      </c>
    </row>
    <row r="550" spans="1:16" ht="15.75" x14ac:dyDescent="0.25">
      <c r="A550" s="189">
        <v>2027</v>
      </c>
      <c r="B550" s="188">
        <v>2013</v>
      </c>
      <c r="C550" s="187" t="s">
        <v>3883</v>
      </c>
      <c r="D550" s="186">
        <v>6.3566150366303253E-2</v>
      </c>
      <c r="E550" s="185">
        <v>0.13015737558587054</v>
      </c>
      <c r="F550" s="184">
        <v>0.104528443688978</v>
      </c>
      <c r="G550" s="182">
        <v>8.2204105569798503E-3</v>
      </c>
      <c r="H550" s="183">
        <v>0.25843445355206401</v>
      </c>
      <c r="I550" s="183">
        <v>9.8723155366899296E-2</v>
      </c>
      <c r="J550" s="183">
        <v>2.0209603246618201E-2</v>
      </c>
      <c r="K550" s="183">
        <v>6.9418738416375796E-4</v>
      </c>
      <c r="L550" s="183">
        <v>3.0000008598028201E-3</v>
      </c>
      <c r="M550" s="183">
        <v>2.0000005732018801E-3</v>
      </c>
      <c r="N550" s="183">
        <v>3.8220010953887898E-2</v>
      </c>
      <c r="O550" s="182">
        <v>3.8220010953887898E-2</v>
      </c>
      <c r="P550" s="181">
        <v>2.1123391826644002E-2</v>
      </c>
    </row>
    <row r="551" spans="1:16" ht="15.75" x14ac:dyDescent="0.25">
      <c r="A551" s="189">
        <v>2027</v>
      </c>
      <c r="B551" s="188">
        <v>2014</v>
      </c>
      <c r="C551" s="187" t="s">
        <v>3882</v>
      </c>
      <c r="D551" s="186">
        <v>6.2023043830177142E-2</v>
      </c>
      <c r="E551" s="185">
        <v>0.12802159575273075</v>
      </c>
      <c r="F551" s="184">
        <v>0.102783488634408</v>
      </c>
      <c r="G551" s="182">
        <v>8.2147571633193299E-3</v>
      </c>
      <c r="H551" s="183">
        <v>0.25231930287790499</v>
      </c>
      <c r="I551" s="183">
        <v>9.84711934204546E-2</v>
      </c>
      <c r="J551" s="183">
        <v>1.9500821543236901E-2</v>
      </c>
      <c r="K551" s="183">
        <v>9.6320392390776902E-4</v>
      </c>
      <c r="L551" s="183">
        <v>3.0000008598028201E-3</v>
      </c>
      <c r="M551" s="183">
        <v>2.0000005732018801E-3</v>
      </c>
      <c r="N551" s="183">
        <v>3.8220010953887898E-2</v>
      </c>
      <c r="O551" s="182">
        <v>3.8220010953887898E-2</v>
      </c>
      <c r="P551" s="181">
        <v>2.0382562159808E-2</v>
      </c>
    </row>
    <row r="552" spans="1:16" ht="15.75" x14ac:dyDescent="0.25">
      <c r="A552" s="189">
        <v>2027</v>
      </c>
      <c r="B552" s="188">
        <v>2015</v>
      </c>
      <c r="C552" s="187" t="s">
        <v>3881</v>
      </c>
      <c r="D552" s="186">
        <v>6.1497444778153255E-2</v>
      </c>
      <c r="E552" s="185">
        <v>0.12799826346530582</v>
      </c>
      <c r="F552" s="184">
        <v>0.100947544799637</v>
      </c>
      <c r="G552" s="182">
        <v>8.3874312297689494E-3</v>
      </c>
      <c r="H552" s="183">
        <v>0.24582287282582199</v>
      </c>
      <c r="I552" s="183">
        <v>9.8855822169351695E-2</v>
      </c>
      <c r="J552" s="183">
        <v>1.87350285747831E-2</v>
      </c>
      <c r="K552" s="183">
        <v>1.23199270408834E-3</v>
      </c>
      <c r="L552" s="183">
        <v>3.0000008598028201E-3</v>
      </c>
      <c r="M552" s="183">
        <v>2.0000005732018801E-3</v>
      </c>
      <c r="N552" s="183">
        <v>3.8220010953887898E-2</v>
      </c>
      <c r="O552" s="182">
        <v>3.8220010953887898E-2</v>
      </c>
      <c r="P552" s="181">
        <v>1.9582143431476799E-2</v>
      </c>
    </row>
    <row r="553" spans="1:16" ht="15.75" x14ac:dyDescent="0.25">
      <c r="A553" s="189">
        <v>2027</v>
      </c>
      <c r="B553" s="188">
        <v>2016</v>
      </c>
      <c r="C553" s="187" t="s">
        <v>3880</v>
      </c>
      <c r="D553" s="186">
        <v>5.9496875669131317E-2</v>
      </c>
      <c r="E553" s="185">
        <v>0.12409993440898534</v>
      </c>
      <c r="F553" s="184">
        <v>9.8863721896576107E-2</v>
      </c>
      <c r="G553" s="182">
        <v>7.7096479189682002E-3</v>
      </c>
      <c r="H553" s="183">
        <v>0.209200090025883</v>
      </c>
      <c r="I553" s="183">
        <v>8.6657669394629697E-2</v>
      </c>
      <c r="J553" s="183">
        <v>1.7900254715048899E-2</v>
      </c>
      <c r="K553" s="183">
        <v>1.3868259437708401E-3</v>
      </c>
      <c r="L553" s="183">
        <v>3.0000008598028201E-3</v>
      </c>
      <c r="M553" s="183">
        <v>2.0000005732018801E-3</v>
      </c>
      <c r="N553" s="183">
        <v>3.8220010953887898E-2</v>
      </c>
      <c r="O553" s="182">
        <v>3.8220010953887898E-2</v>
      </c>
      <c r="P553" s="181">
        <v>1.87096248020596E-2</v>
      </c>
    </row>
    <row r="554" spans="1:16" ht="15.75" x14ac:dyDescent="0.25">
      <c r="A554" s="189">
        <v>2027</v>
      </c>
      <c r="B554" s="188">
        <v>2017</v>
      </c>
      <c r="C554" s="187" t="s">
        <v>3879</v>
      </c>
      <c r="D554" s="186">
        <v>5.598503709411505E-2</v>
      </c>
      <c r="E554" s="185">
        <v>0.12019477507743891</v>
      </c>
      <c r="F554" s="184">
        <v>8.1401622878992705E-2</v>
      </c>
      <c r="G554" s="182">
        <v>6.9902282166978101E-3</v>
      </c>
      <c r="H554" s="183">
        <v>0.15860676054862899</v>
      </c>
      <c r="I554" s="183">
        <v>7.4567617904477398E-2</v>
      </c>
      <c r="J554" s="183">
        <v>1.6191711127157699E-2</v>
      </c>
      <c r="K554" s="183">
        <v>1.44512761672574E-3</v>
      </c>
      <c r="L554" s="183">
        <v>3.0000008598028201E-3</v>
      </c>
      <c r="M554" s="183">
        <v>2.0000005732018801E-3</v>
      </c>
      <c r="N554" s="183">
        <v>3.8220010953887898E-2</v>
      </c>
      <c r="O554" s="182">
        <v>3.8220010953887898E-2</v>
      </c>
      <c r="P554" s="181">
        <v>1.69238284546738E-2</v>
      </c>
    </row>
    <row r="555" spans="1:16" ht="15.75" x14ac:dyDescent="0.25">
      <c r="A555" s="189">
        <v>2027</v>
      </c>
      <c r="B555" s="188">
        <v>2018</v>
      </c>
      <c r="C555" s="187" t="s">
        <v>3878</v>
      </c>
      <c r="D555" s="186">
        <v>5.2275893355318563E-2</v>
      </c>
      <c r="E555" s="185">
        <v>0.11504102296580394</v>
      </c>
      <c r="F555" s="184">
        <v>8.0135181146342896E-2</v>
      </c>
      <c r="G555" s="182">
        <v>6.3112932494344704E-3</v>
      </c>
      <c r="H555" s="183">
        <v>0.12564367172336399</v>
      </c>
      <c r="I555" s="183">
        <v>6.1763061327174303E-2</v>
      </c>
      <c r="J555" s="183">
        <v>1.5329805886161601E-2</v>
      </c>
      <c r="K555" s="183">
        <v>1.5056969461282601E-3</v>
      </c>
      <c r="L555" s="183">
        <v>3.0000008598028201E-3</v>
      </c>
      <c r="M555" s="183">
        <v>2.0000005732018801E-3</v>
      </c>
      <c r="N555" s="183">
        <v>3.8220010953887898E-2</v>
      </c>
      <c r="O555" s="182">
        <v>3.8220010953887898E-2</v>
      </c>
      <c r="P555" s="181">
        <v>1.6022951683327701E-2</v>
      </c>
    </row>
    <row r="556" spans="1:16" ht="15.75" x14ac:dyDescent="0.25">
      <c r="A556" s="189">
        <v>2027</v>
      </c>
      <c r="B556" s="188">
        <v>2019</v>
      </c>
      <c r="C556" s="187" t="s">
        <v>3877</v>
      </c>
      <c r="D556" s="186">
        <v>5.2257685504612211E-2</v>
      </c>
      <c r="E556" s="185">
        <v>0.11499292330036254</v>
      </c>
      <c r="F556" s="184">
        <v>7.8779647695103094E-2</v>
      </c>
      <c r="G556" s="182">
        <v>5.6782737699924398E-3</v>
      </c>
      <c r="H556" s="183">
        <v>0.104641284467426</v>
      </c>
      <c r="I556" s="183">
        <v>5.2741394082849502E-2</v>
      </c>
      <c r="J556" s="183">
        <v>1.4409356988022801E-2</v>
      </c>
      <c r="K556" s="183">
        <v>1.5462726147720499E-3</v>
      </c>
      <c r="L556" s="183">
        <v>3.0000008598028201E-3</v>
      </c>
      <c r="M556" s="183">
        <v>2.0000005732018801E-3</v>
      </c>
      <c r="N556" s="183">
        <v>3.8220010953887898E-2</v>
      </c>
      <c r="O556" s="182">
        <v>3.8220010953887898E-2</v>
      </c>
      <c r="P556" s="181">
        <v>1.5060884170446501E-2</v>
      </c>
    </row>
    <row r="557" spans="1:16" ht="15.75" x14ac:dyDescent="0.25">
      <c r="A557" s="189">
        <v>2027</v>
      </c>
      <c r="B557" s="188">
        <v>2020</v>
      </c>
      <c r="C557" s="187" t="s">
        <v>3876</v>
      </c>
      <c r="D557" s="186">
        <v>5.2238908196013019E-2</v>
      </c>
      <c r="E557" s="185">
        <v>0.1149432163883176</v>
      </c>
      <c r="F557" s="184">
        <v>7.7334391538220804E-2</v>
      </c>
      <c r="G557" s="182">
        <v>5.0003864160663601E-3</v>
      </c>
      <c r="H557" s="183">
        <v>8.4352768085814406E-2</v>
      </c>
      <c r="I557" s="183">
        <v>4.3701058362853797E-2</v>
      </c>
      <c r="J557" s="183">
        <v>1.3430317364828699E-2</v>
      </c>
      <c r="K557" s="183">
        <v>1.54678238331697E-3</v>
      </c>
      <c r="L557" s="183">
        <v>3.0000008598028201E-3</v>
      </c>
      <c r="M557" s="183">
        <v>2.0000005732018801E-3</v>
      </c>
      <c r="N557" s="183">
        <v>3.8220010953887898E-2</v>
      </c>
      <c r="O557" s="182">
        <v>3.8220010953887898E-2</v>
      </c>
      <c r="P557" s="181">
        <v>1.4037576719915601E-2</v>
      </c>
    </row>
    <row r="558" spans="1:16" ht="15.75" x14ac:dyDescent="0.25">
      <c r="A558" s="189">
        <v>2027</v>
      </c>
      <c r="B558" s="188">
        <v>2021</v>
      </c>
      <c r="C558" s="187" t="s">
        <v>3875</v>
      </c>
      <c r="D558" s="186">
        <v>5.0913965940186719E-2</v>
      </c>
      <c r="E558" s="185">
        <v>0.11202275976975574</v>
      </c>
      <c r="F558" s="184">
        <v>7.5800157775093996E-2</v>
      </c>
      <c r="G558" s="182">
        <v>4.3182892217286497E-3</v>
      </c>
      <c r="H558" s="183">
        <v>6.5415360422429902E-2</v>
      </c>
      <c r="I558" s="183">
        <v>3.4675416040803701E-2</v>
      </c>
      <c r="J558" s="183">
        <v>1.2392696990890999E-2</v>
      </c>
      <c r="K558" s="183">
        <v>1.5473126404684299E-3</v>
      </c>
      <c r="L558" s="183">
        <v>3.0000008598028201E-3</v>
      </c>
      <c r="M558" s="183">
        <v>2.0000005732018801E-3</v>
      </c>
      <c r="N558" s="183">
        <v>3.8220010953887898E-2</v>
      </c>
      <c r="O558" s="182">
        <v>3.8220010953887898E-2</v>
      </c>
      <c r="P558" s="181">
        <v>1.29530397570407E-2</v>
      </c>
    </row>
    <row r="559" spans="1:16" ht="15.75" x14ac:dyDescent="0.25">
      <c r="A559" s="189">
        <v>2027</v>
      </c>
      <c r="B559" s="188">
        <v>2022</v>
      </c>
      <c r="C559" s="187" t="s">
        <v>3874</v>
      </c>
      <c r="D559" s="186">
        <v>4.9641091444214122E-2</v>
      </c>
      <c r="E559" s="185">
        <v>0.10921769144106187</v>
      </c>
      <c r="F559" s="184">
        <v>7.4174683106074293E-2</v>
      </c>
      <c r="G559" s="182">
        <v>3.7144623755395599E-3</v>
      </c>
      <c r="H559" s="183">
        <v>4.7348013124290003E-2</v>
      </c>
      <c r="I559" s="183">
        <v>2.64842073334603E-2</v>
      </c>
      <c r="J559" s="183">
        <v>1.12963645566607E-2</v>
      </c>
      <c r="K559" s="183">
        <v>1.5478413989634199E-3</v>
      </c>
      <c r="L559" s="183">
        <v>3.0000008598028201E-3</v>
      </c>
      <c r="M559" s="183">
        <v>2.0000005732018801E-3</v>
      </c>
      <c r="N559" s="183">
        <v>3.8220010953887898E-2</v>
      </c>
      <c r="O559" s="182">
        <v>3.8220010953887898E-2</v>
      </c>
      <c r="P559" s="181">
        <v>1.1807136035037601E-2</v>
      </c>
    </row>
    <row r="560" spans="1:16" ht="15.75" x14ac:dyDescent="0.25">
      <c r="A560" s="189">
        <v>2027</v>
      </c>
      <c r="B560" s="188">
        <v>2023</v>
      </c>
      <c r="C560" s="187" t="s">
        <v>3873</v>
      </c>
      <c r="D560" s="186">
        <v>4.8367861067410541E-2</v>
      </c>
      <c r="E560" s="185">
        <v>0.10641577246138043</v>
      </c>
      <c r="F560" s="184">
        <v>7.2459046442446995E-2</v>
      </c>
      <c r="G560" s="182">
        <v>3.8628856579572398E-3</v>
      </c>
      <c r="H560" s="183">
        <v>4.5014243709147597E-2</v>
      </c>
      <c r="I560" s="183">
        <v>2.6774294490211001E-2</v>
      </c>
      <c r="J560" s="183">
        <v>1.01413439371997E-2</v>
      </c>
      <c r="K560" s="183">
        <v>1.54838252137931E-3</v>
      </c>
      <c r="L560" s="183">
        <v>3.0000008598028201E-3</v>
      </c>
      <c r="M560" s="183">
        <v>2.0000005732018801E-3</v>
      </c>
      <c r="N560" s="183">
        <v>3.8220010953887898E-2</v>
      </c>
      <c r="O560" s="182">
        <v>3.8220010953887898E-2</v>
      </c>
      <c r="P560" s="181">
        <v>1.05998905084927E-2</v>
      </c>
    </row>
    <row r="561" spans="1:16" ht="15.75" x14ac:dyDescent="0.25">
      <c r="A561" s="189">
        <v>2027</v>
      </c>
      <c r="B561" s="188">
        <v>2024</v>
      </c>
      <c r="C561" s="187" t="s">
        <v>3872</v>
      </c>
      <c r="D561" s="186">
        <v>4.7145823807931538E-2</v>
      </c>
      <c r="E561" s="185">
        <v>0.10372984898763152</v>
      </c>
      <c r="F561" s="184">
        <v>7.0651820120477604E-2</v>
      </c>
      <c r="G561" s="182">
        <v>4.27289766609732E-3</v>
      </c>
      <c r="H561" s="183">
        <v>4.25603398682785E-2</v>
      </c>
      <c r="I561" s="183">
        <v>2.92204890542993E-2</v>
      </c>
      <c r="J561" s="183">
        <v>8.9275533494405594E-3</v>
      </c>
      <c r="K561" s="183">
        <v>1.54892297216878E-3</v>
      </c>
      <c r="L561" s="183">
        <v>3.0000008598028201E-3</v>
      </c>
      <c r="M561" s="183">
        <v>2.0000005732018801E-3</v>
      </c>
      <c r="N561" s="183">
        <v>3.8220010953887898E-2</v>
      </c>
      <c r="O561" s="182">
        <v>3.8220010953887898E-2</v>
      </c>
      <c r="P561" s="181">
        <v>9.331217696471E-3</v>
      </c>
    </row>
    <row r="562" spans="1:16" ht="15.75" x14ac:dyDescent="0.25">
      <c r="A562" s="189">
        <v>2027</v>
      </c>
      <c r="B562" s="188">
        <v>2025</v>
      </c>
      <c r="C562" s="187" t="s">
        <v>3871</v>
      </c>
      <c r="D562" s="186">
        <v>4.5922028482832611E-2</v>
      </c>
      <c r="E562" s="185">
        <v>0.10104248405815747</v>
      </c>
      <c r="F562" s="184">
        <v>6.8753997839750294E-2</v>
      </c>
      <c r="G562" s="182">
        <v>4.9468154060171299E-3</v>
      </c>
      <c r="H562" s="183">
        <v>3.9986534360256502E-2</v>
      </c>
      <c r="I562" s="183">
        <v>3.2805892927121202E-2</v>
      </c>
      <c r="J562" s="183">
        <v>7.6549991086887099E-3</v>
      </c>
      <c r="K562" s="183">
        <v>1.54947663646234E-3</v>
      </c>
      <c r="L562" s="183">
        <v>3.0000008598028201E-3</v>
      </c>
      <c r="M562" s="183">
        <v>2.0000005732018801E-3</v>
      </c>
      <c r="N562" s="183">
        <v>3.8220010953887898E-2</v>
      </c>
      <c r="O562" s="182">
        <v>3.8220010953887898E-2</v>
      </c>
      <c r="P562" s="181">
        <v>8.0011241998281593E-3</v>
      </c>
    </row>
    <row r="563" spans="1:16" ht="15.75" x14ac:dyDescent="0.25">
      <c r="A563" s="189">
        <v>2027</v>
      </c>
      <c r="B563" s="188">
        <v>2026</v>
      </c>
      <c r="C563" s="187" t="s">
        <v>3870</v>
      </c>
      <c r="D563" s="186">
        <v>4.4746631371741487E-2</v>
      </c>
      <c r="E563" s="185">
        <v>9.8457513150401216E-2</v>
      </c>
      <c r="F563" s="184">
        <v>6.6764193209425393E-2</v>
      </c>
      <c r="G563" s="182">
        <v>5.6166035273232696E-3</v>
      </c>
      <c r="H563" s="183">
        <v>3.7296354395888402E-2</v>
      </c>
      <c r="I563" s="183">
        <v>3.6612058029487998E-2</v>
      </c>
      <c r="J563" s="183">
        <v>6.3236046097169801E-3</v>
      </c>
      <c r="K563" s="183">
        <v>1.5500295081895901E-3</v>
      </c>
      <c r="L563" s="183">
        <v>3.0000008598028201E-3</v>
      </c>
      <c r="M563" s="183">
        <v>2.0000005732018801E-3</v>
      </c>
      <c r="N563" s="183">
        <v>3.8220010953887898E-2</v>
      </c>
      <c r="O563" s="182">
        <v>3.8220010953887898E-2</v>
      </c>
      <c r="P563" s="181">
        <v>6.6095299495885201E-3</v>
      </c>
    </row>
    <row r="564" spans="1:16" ht="15.75" x14ac:dyDescent="0.25">
      <c r="A564" s="189">
        <v>2027</v>
      </c>
      <c r="B564" s="188">
        <v>2027</v>
      </c>
      <c r="C564" s="187" t="s">
        <v>3869</v>
      </c>
      <c r="D564" s="186">
        <v>4.3614465340828044E-2</v>
      </c>
      <c r="E564" s="185">
        <v>9.5948054381552336E-2</v>
      </c>
      <c r="F564" s="184">
        <v>6.4684242199207903E-2</v>
      </c>
      <c r="G564" s="182">
        <v>5.4018797107326299E-3</v>
      </c>
      <c r="H564" s="183">
        <v>3.4481894583490297E-2</v>
      </c>
      <c r="I564" s="183">
        <v>3.4259588194461302E-2</v>
      </c>
      <c r="J564" s="183">
        <v>4.9333864193620604E-3</v>
      </c>
      <c r="K564" s="183">
        <v>1.5506088222922701E-3</v>
      </c>
      <c r="L564" s="183">
        <v>3.0000008598028201E-3</v>
      </c>
      <c r="M564" s="183">
        <v>2.0000005732018801E-3</v>
      </c>
      <c r="N564" s="183">
        <v>3.8220010953887898E-2</v>
      </c>
      <c r="O564" s="182">
        <v>3.8220010953887898E-2</v>
      </c>
      <c r="P564" s="181">
        <v>5.1564522616675997E-3</v>
      </c>
    </row>
    <row r="565" spans="1:16" ht="15.75" x14ac:dyDescent="0.25">
      <c r="A565" s="189">
        <v>2028</v>
      </c>
      <c r="B565" s="188">
        <v>1984</v>
      </c>
      <c r="C565" s="187" t="s">
        <v>3868</v>
      </c>
      <c r="D565" s="186">
        <v>6.2798796304737239E-2</v>
      </c>
      <c r="E565" s="185">
        <v>0.14512803190514645</v>
      </c>
      <c r="F565" s="184">
        <v>0.217410724647289</v>
      </c>
      <c r="G565" s="182">
        <v>1.9062358206005501</v>
      </c>
      <c r="H565" s="183">
        <v>5.1917539914260802</v>
      </c>
      <c r="I565" s="183">
        <v>4.0522707154639699</v>
      </c>
      <c r="J565" s="183">
        <v>0.16387005435402699</v>
      </c>
      <c r="K565" s="183">
        <v>1.5912312331749799E-2</v>
      </c>
      <c r="L565" s="183">
        <v>3.0000008598028201E-3</v>
      </c>
      <c r="M565" s="183">
        <v>2.0000005732018801E-3</v>
      </c>
      <c r="N565" s="183">
        <v>3.8220010953887898E-2</v>
      </c>
      <c r="O565" s="182">
        <v>3.8220010953887898E-2</v>
      </c>
      <c r="P565" s="181">
        <v>0.17127953104931901</v>
      </c>
    </row>
    <row r="566" spans="1:16" ht="15.75" x14ac:dyDescent="0.25">
      <c r="A566" s="189">
        <v>2028</v>
      </c>
      <c r="B566" s="188">
        <v>1985</v>
      </c>
      <c r="C566" s="187" t="s">
        <v>3867</v>
      </c>
      <c r="D566" s="186">
        <v>6.4825663046661555E-2</v>
      </c>
      <c r="E566" s="185">
        <v>0.14322609481472218</v>
      </c>
      <c r="F566" s="184">
        <v>0.23093552389597799</v>
      </c>
      <c r="G566" s="182">
        <v>1.84368607895638</v>
      </c>
      <c r="H566" s="183">
        <v>5.0379254305325896</v>
      </c>
      <c r="I566" s="183">
        <v>4.1086631195910996</v>
      </c>
      <c r="J566" s="183">
        <v>0.17406416778428899</v>
      </c>
      <c r="K566" s="183">
        <v>1.5598995549167501E-2</v>
      </c>
      <c r="L566" s="183">
        <v>3.0000008598028201E-3</v>
      </c>
      <c r="M566" s="183">
        <v>2.0000005732018801E-3</v>
      </c>
      <c r="N566" s="183">
        <v>3.8220010953887898E-2</v>
      </c>
      <c r="O566" s="182">
        <v>3.8220010953887898E-2</v>
      </c>
      <c r="P566" s="181">
        <v>0.18193457705318999</v>
      </c>
    </row>
    <row r="567" spans="1:16" ht="15.75" x14ac:dyDescent="0.25">
      <c r="A567" s="189">
        <v>2028</v>
      </c>
      <c r="B567" s="188">
        <v>1986</v>
      </c>
      <c r="C567" s="187" t="s">
        <v>3866</v>
      </c>
      <c r="D567" s="186">
        <v>6.4044754044944419E-2</v>
      </c>
      <c r="E567" s="185">
        <v>0.14322882610979223</v>
      </c>
      <c r="F567" s="184">
        <v>0.22636449865747599</v>
      </c>
      <c r="G567" s="182">
        <v>1.83620681129041</v>
      </c>
      <c r="H567" s="183">
        <v>5.1057372739495204</v>
      </c>
      <c r="I567" s="183">
        <v>3.8711947247965801</v>
      </c>
      <c r="J567" s="183">
        <v>0.17061882645854601</v>
      </c>
      <c r="K567" s="183">
        <v>1.5623761073060599E-2</v>
      </c>
      <c r="L567" s="183">
        <v>3.0000008598028201E-3</v>
      </c>
      <c r="M567" s="183">
        <v>2.0000005732018801E-3</v>
      </c>
      <c r="N567" s="183">
        <v>3.8220010953887898E-2</v>
      </c>
      <c r="O567" s="182">
        <v>3.8220010953887898E-2</v>
      </c>
      <c r="P567" s="181">
        <v>0.17833345268117201</v>
      </c>
    </row>
    <row r="568" spans="1:16" ht="15.75" x14ac:dyDescent="0.25">
      <c r="A568" s="189">
        <v>2028</v>
      </c>
      <c r="B568" s="188">
        <v>1987</v>
      </c>
      <c r="C568" s="187" t="s">
        <v>3865</v>
      </c>
      <c r="D568" s="186">
        <v>6.3768659307518613E-2</v>
      </c>
      <c r="E568" s="185">
        <v>0.14131328651149933</v>
      </c>
      <c r="F568" s="184">
        <v>0.28227496263642898</v>
      </c>
      <c r="G568" s="182">
        <v>1.7853079261638001</v>
      </c>
      <c r="H568" s="183">
        <v>5.2183983417631898</v>
      </c>
      <c r="I568" s="183">
        <v>3.9595357242863498</v>
      </c>
      <c r="J568" s="183">
        <v>0.19223984444064099</v>
      </c>
      <c r="K568" s="183">
        <v>1.5282963670804599E-2</v>
      </c>
      <c r="L568" s="183">
        <v>3.0000008598028201E-3</v>
      </c>
      <c r="M568" s="183">
        <v>2.0000005732018801E-3</v>
      </c>
      <c r="N568" s="183">
        <v>3.8220010953887898E-2</v>
      </c>
      <c r="O568" s="182">
        <v>3.8220010953887898E-2</v>
      </c>
      <c r="P568" s="181">
        <v>0.20093207715457101</v>
      </c>
    </row>
    <row r="569" spans="1:16" ht="15.75" x14ac:dyDescent="0.25">
      <c r="A569" s="189">
        <v>2028</v>
      </c>
      <c r="B569" s="188">
        <v>1988</v>
      </c>
      <c r="C569" s="187" t="s">
        <v>3864</v>
      </c>
      <c r="D569" s="186">
        <v>6.3156891789087136E-2</v>
      </c>
      <c r="E569" s="185">
        <v>0.13426675837028343</v>
      </c>
      <c r="F569" s="184">
        <v>0.27729504895214702</v>
      </c>
      <c r="G569" s="182">
        <v>0.43967343774346501</v>
      </c>
      <c r="H569" s="183">
        <v>5.26343756445171</v>
      </c>
      <c r="I569" s="183">
        <v>1.68411898940745</v>
      </c>
      <c r="J569" s="183">
        <v>0.188848336305974</v>
      </c>
      <c r="K569" s="183">
        <v>1.41646245050193E-2</v>
      </c>
      <c r="L569" s="183">
        <v>3.0000008598028201E-3</v>
      </c>
      <c r="M569" s="183">
        <v>2.0000005732018801E-3</v>
      </c>
      <c r="N569" s="183">
        <v>3.8220010953887898E-2</v>
      </c>
      <c r="O569" s="182">
        <v>3.8220010953887898E-2</v>
      </c>
      <c r="P569" s="181">
        <v>0.19738722007164899</v>
      </c>
    </row>
    <row r="570" spans="1:16" ht="15.75" x14ac:dyDescent="0.25">
      <c r="A570" s="189">
        <v>2028</v>
      </c>
      <c r="B570" s="188">
        <v>1989</v>
      </c>
      <c r="C570" s="187" t="s">
        <v>3863</v>
      </c>
      <c r="D570" s="186">
        <v>6.293756041438632E-2</v>
      </c>
      <c r="E570" s="185">
        <v>0.13366816896081443</v>
      </c>
      <c r="F570" s="184">
        <v>0.275860533441038</v>
      </c>
      <c r="G570" s="182">
        <v>0.43316370641195701</v>
      </c>
      <c r="H570" s="183">
        <v>5.2841584222634896</v>
      </c>
      <c r="I570" s="183">
        <v>1.6750045017197499</v>
      </c>
      <c r="J570" s="183">
        <v>0.18787137739992199</v>
      </c>
      <c r="K570" s="183">
        <v>1.40253918944918E-2</v>
      </c>
      <c r="L570" s="183">
        <v>3.0000008598028201E-3</v>
      </c>
      <c r="M570" s="183">
        <v>2.0000005732018801E-3</v>
      </c>
      <c r="N570" s="183">
        <v>3.8220010953887898E-2</v>
      </c>
      <c r="O570" s="182">
        <v>3.8220010953887898E-2</v>
      </c>
      <c r="P570" s="181">
        <v>0.19636608741905601</v>
      </c>
    </row>
    <row r="571" spans="1:16" ht="15.75" x14ac:dyDescent="0.25">
      <c r="A571" s="189">
        <v>2028</v>
      </c>
      <c r="B571" s="188">
        <v>1990</v>
      </c>
      <c r="C571" s="187" t="s">
        <v>3862</v>
      </c>
      <c r="D571" s="186">
        <v>6.2941851473077168E-2</v>
      </c>
      <c r="E571" s="185">
        <v>0.13451748947241096</v>
      </c>
      <c r="F571" s="184">
        <v>0.27626369114966298</v>
      </c>
      <c r="G571" s="182">
        <v>0.438600788694747</v>
      </c>
      <c r="H571" s="183">
        <v>5.28640301514816</v>
      </c>
      <c r="I571" s="183">
        <v>1.68227132208957</v>
      </c>
      <c r="J571" s="183">
        <v>0.18814594293158299</v>
      </c>
      <c r="K571" s="183">
        <v>1.4283523983039099E-2</v>
      </c>
      <c r="L571" s="183">
        <v>3.0000008598028201E-3</v>
      </c>
      <c r="M571" s="183">
        <v>2.0000005732018801E-3</v>
      </c>
      <c r="N571" s="183">
        <v>3.8220010953887898E-2</v>
      </c>
      <c r="O571" s="182">
        <v>3.8220010953887898E-2</v>
      </c>
      <c r="P571" s="181">
        <v>0.19665306758569301</v>
      </c>
    </row>
    <row r="572" spans="1:16" ht="15.75" x14ac:dyDescent="0.25">
      <c r="A572" s="189">
        <v>2028</v>
      </c>
      <c r="B572" s="188">
        <v>1991</v>
      </c>
      <c r="C572" s="187" t="s">
        <v>3861</v>
      </c>
      <c r="D572" s="186">
        <v>6.3871413700137575E-2</v>
      </c>
      <c r="E572" s="185">
        <v>0.13419724720860307</v>
      </c>
      <c r="F572" s="184">
        <v>0.364528893750933</v>
      </c>
      <c r="G572" s="182">
        <v>0.48420152504106001</v>
      </c>
      <c r="H572" s="183">
        <v>9.2230787459065606</v>
      </c>
      <c r="I572" s="183">
        <v>2.9288492182724299</v>
      </c>
      <c r="J572" s="183">
        <v>5.1662233681847698E-2</v>
      </c>
      <c r="K572" s="183">
        <v>7.76809344805125E-3</v>
      </c>
      <c r="L572" s="183">
        <v>3.0000008598028201E-3</v>
      </c>
      <c r="M572" s="183">
        <v>2.0000005732018801E-3</v>
      </c>
      <c r="N572" s="183">
        <v>3.8220010953887898E-2</v>
      </c>
      <c r="O572" s="182">
        <v>3.8220010953887898E-2</v>
      </c>
      <c r="P572" s="181">
        <v>5.3998170641174098E-2</v>
      </c>
    </row>
    <row r="573" spans="1:16" ht="15.75" x14ac:dyDescent="0.25">
      <c r="A573" s="189">
        <v>2028</v>
      </c>
      <c r="B573" s="188">
        <v>1992</v>
      </c>
      <c r="C573" s="187" t="s">
        <v>3860</v>
      </c>
      <c r="D573" s="186">
        <v>6.4088182462230303E-2</v>
      </c>
      <c r="E573" s="185">
        <v>0.13499781382959489</v>
      </c>
      <c r="F573" s="184">
        <v>0.367242382916112</v>
      </c>
      <c r="G573" s="182">
        <v>0.49135682950855197</v>
      </c>
      <c r="H573" s="183">
        <v>9.1904039109998408</v>
      </c>
      <c r="I573" s="183">
        <v>2.95123607702853</v>
      </c>
      <c r="J573" s="183">
        <v>5.2046798290436298E-2</v>
      </c>
      <c r="K573" s="183">
        <v>7.91593925782756E-3</v>
      </c>
      <c r="L573" s="183">
        <v>3.0000008598028201E-3</v>
      </c>
      <c r="M573" s="183">
        <v>2.0000005732018801E-3</v>
      </c>
      <c r="N573" s="183">
        <v>3.8220010953887898E-2</v>
      </c>
      <c r="O573" s="182">
        <v>3.8220010953887898E-2</v>
      </c>
      <c r="P573" s="181">
        <v>5.4400123554883002E-2</v>
      </c>
    </row>
    <row r="574" spans="1:16" ht="15.75" x14ac:dyDescent="0.25">
      <c r="A574" s="189">
        <v>2028</v>
      </c>
      <c r="B574" s="188">
        <v>1993</v>
      </c>
      <c r="C574" s="187" t="s">
        <v>3859</v>
      </c>
      <c r="D574" s="186">
        <v>6.4136220384068479E-2</v>
      </c>
      <c r="E574" s="185">
        <v>0.13430982765345906</v>
      </c>
      <c r="F574" s="184">
        <v>0.36812595440923102</v>
      </c>
      <c r="G574" s="182">
        <v>0.48363960387612898</v>
      </c>
      <c r="H574" s="183">
        <v>9.1847328504518799</v>
      </c>
      <c r="I574" s="183">
        <v>2.9334753419459498</v>
      </c>
      <c r="J574" s="183">
        <v>5.2172020948323503E-2</v>
      </c>
      <c r="K574" s="183">
        <v>7.8212229905840792E-3</v>
      </c>
      <c r="L574" s="183">
        <v>3.0000008598028201E-3</v>
      </c>
      <c r="M574" s="183">
        <v>2.0000005732018801E-3</v>
      </c>
      <c r="N574" s="183">
        <v>3.8220010953887898E-2</v>
      </c>
      <c r="O574" s="182">
        <v>3.8220010953887898E-2</v>
      </c>
      <c r="P574" s="181">
        <v>5.4531008225692498E-2</v>
      </c>
    </row>
    <row r="575" spans="1:16" ht="15.75" x14ac:dyDescent="0.25">
      <c r="A575" s="189">
        <v>2028</v>
      </c>
      <c r="B575" s="188">
        <v>1994</v>
      </c>
      <c r="C575" s="187" t="s">
        <v>3858</v>
      </c>
      <c r="D575" s="186">
        <v>6.3780945860306873E-2</v>
      </c>
      <c r="E575" s="185">
        <v>0.13335123806228305</v>
      </c>
      <c r="F575" s="184">
        <v>0.36202698804943501</v>
      </c>
      <c r="G575" s="182">
        <v>0.47366996188723798</v>
      </c>
      <c r="H575" s="183">
        <v>9.2466558262611294</v>
      </c>
      <c r="I575" s="183">
        <v>2.91207702999478</v>
      </c>
      <c r="J575" s="183">
        <v>5.1838054204298399E-2</v>
      </c>
      <c r="K575" s="183">
        <v>7.6828297112916701E-3</v>
      </c>
      <c r="L575" s="183">
        <v>3.0000008598028201E-3</v>
      </c>
      <c r="M575" s="183">
        <v>2.0000005732018801E-3</v>
      </c>
      <c r="N575" s="183">
        <v>3.8220010953887898E-2</v>
      </c>
      <c r="O575" s="182">
        <v>3.8220010953887898E-2</v>
      </c>
      <c r="P575" s="181">
        <v>5.4181940987458002E-2</v>
      </c>
    </row>
    <row r="576" spans="1:16" ht="15.75" x14ac:dyDescent="0.25">
      <c r="A576" s="189">
        <v>2028</v>
      </c>
      <c r="B576" s="188">
        <v>1995</v>
      </c>
      <c r="C576" s="187" t="s">
        <v>3857</v>
      </c>
      <c r="D576" s="186">
        <v>6.4117306882050001E-2</v>
      </c>
      <c r="E576" s="185">
        <v>0.13256810889577278</v>
      </c>
      <c r="F576" s="184">
        <v>0.366185089370406</v>
      </c>
      <c r="G576" s="182">
        <v>0.252932283932436</v>
      </c>
      <c r="H576" s="183">
        <v>9.2227221233614696</v>
      </c>
      <c r="I576" s="183">
        <v>1.66222571694518</v>
      </c>
      <c r="J576" s="183">
        <v>5.2433445953473802E-2</v>
      </c>
      <c r="K576" s="183">
        <v>5.0187017298334398E-3</v>
      </c>
      <c r="L576" s="183">
        <v>3.0000008598028201E-3</v>
      </c>
      <c r="M576" s="183">
        <v>2.0000005732018801E-3</v>
      </c>
      <c r="N576" s="183">
        <v>3.8220010953887898E-2</v>
      </c>
      <c r="O576" s="182">
        <v>3.8220010953887898E-2</v>
      </c>
      <c r="P576" s="181">
        <v>5.4804253709519503E-2</v>
      </c>
    </row>
    <row r="577" spans="1:16" ht="15.75" x14ac:dyDescent="0.25">
      <c r="A577" s="189">
        <v>2028</v>
      </c>
      <c r="B577" s="188">
        <v>1996</v>
      </c>
      <c r="C577" s="187" t="s">
        <v>3856</v>
      </c>
      <c r="D577" s="186">
        <v>6.4138608103518527E-2</v>
      </c>
      <c r="E577" s="185">
        <v>0.13104830741270787</v>
      </c>
      <c r="F577" s="184">
        <v>0.366482340058218</v>
      </c>
      <c r="G577" s="182">
        <v>2.2898157174011301E-2</v>
      </c>
      <c r="H577" s="183">
        <v>9.2180231318969703</v>
      </c>
      <c r="I577" s="183">
        <v>0.39555974374936698</v>
      </c>
      <c r="J577" s="183">
        <v>5.2476008794852397E-2</v>
      </c>
      <c r="K577" s="183">
        <v>2.2318579974061601E-3</v>
      </c>
      <c r="L577" s="183">
        <v>3.0000008598028201E-3</v>
      </c>
      <c r="M577" s="183">
        <v>2.0000005732018801E-3</v>
      </c>
      <c r="N577" s="183">
        <v>3.8220010953887898E-2</v>
      </c>
      <c r="O577" s="182">
        <v>3.8220010953887898E-2</v>
      </c>
      <c r="P577" s="181">
        <v>5.4848741053715303E-2</v>
      </c>
    </row>
    <row r="578" spans="1:16" ht="15.75" x14ac:dyDescent="0.25">
      <c r="A578" s="189">
        <v>2028</v>
      </c>
      <c r="B578" s="188">
        <v>1997</v>
      </c>
      <c r="C578" s="187" t="s">
        <v>3855</v>
      </c>
      <c r="D578" s="186">
        <v>6.4382897342029774E-2</v>
      </c>
      <c r="E578" s="185">
        <v>0.12968830748962876</v>
      </c>
      <c r="F578" s="184">
        <v>0.36927778276234702</v>
      </c>
      <c r="G578" s="182">
        <v>2.22747269042965E-2</v>
      </c>
      <c r="H578" s="183">
        <v>9.1765983233006398</v>
      </c>
      <c r="I578" s="183">
        <v>0.39155184427398898</v>
      </c>
      <c r="J578" s="183">
        <v>5.2876283678231703E-2</v>
      </c>
      <c r="K578" s="183">
        <v>2.1736178740213901E-3</v>
      </c>
      <c r="L578" s="183">
        <v>3.0000008598028201E-3</v>
      </c>
      <c r="M578" s="183">
        <v>2.0000005732018801E-3</v>
      </c>
      <c r="N578" s="183">
        <v>3.8220010953887898E-2</v>
      </c>
      <c r="O578" s="182">
        <v>3.8220010953887898E-2</v>
      </c>
      <c r="P578" s="181">
        <v>5.52671145911275E-2</v>
      </c>
    </row>
    <row r="579" spans="1:16" ht="15.75" x14ac:dyDescent="0.25">
      <c r="A579" s="189">
        <v>2028</v>
      </c>
      <c r="B579" s="188">
        <v>1998</v>
      </c>
      <c r="C579" s="187" t="s">
        <v>3854</v>
      </c>
      <c r="D579" s="186">
        <v>6.4185959150575386E-2</v>
      </c>
      <c r="E579" s="185">
        <v>0.13021983968836054</v>
      </c>
      <c r="F579" s="184">
        <v>0.36783850354929898</v>
      </c>
      <c r="G579" s="182">
        <v>2.25089820181902E-2</v>
      </c>
      <c r="H579" s="183">
        <v>9.2141555716052608</v>
      </c>
      <c r="I579" s="183">
        <v>0.393269595673373</v>
      </c>
      <c r="J579" s="183">
        <v>5.2670195634179601E-2</v>
      </c>
      <c r="K579" s="183">
        <v>2.2003975929888501E-3</v>
      </c>
      <c r="L579" s="183">
        <v>3.0000008598028201E-3</v>
      </c>
      <c r="M579" s="183">
        <v>2.0000005732018801E-3</v>
      </c>
      <c r="N579" s="183">
        <v>3.8220010953887898E-2</v>
      </c>
      <c r="O579" s="182">
        <v>3.8220010953887898E-2</v>
      </c>
      <c r="P579" s="181">
        <v>5.5051708160225601E-2</v>
      </c>
    </row>
    <row r="580" spans="1:16" ht="15.75" x14ac:dyDescent="0.25">
      <c r="A580" s="189">
        <v>2028</v>
      </c>
      <c r="B580" s="188">
        <v>1999</v>
      </c>
      <c r="C580" s="187" t="s">
        <v>3853</v>
      </c>
      <c r="D580" s="186">
        <v>6.4105623915451632E-2</v>
      </c>
      <c r="E580" s="185">
        <v>0.13007269951536923</v>
      </c>
      <c r="F580" s="184">
        <v>0.36715000557078098</v>
      </c>
      <c r="G580" s="182">
        <v>2.24911580027908E-2</v>
      </c>
      <c r="H580" s="183">
        <v>9.2174250513615501</v>
      </c>
      <c r="I580" s="183">
        <v>0.39334067981977</v>
      </c>
      <c r="J580" s="183">
        <v>5.2571610731097701E-2</v>
      </c>
      <c r="K580" s="183">
        <v>2.1943337672468799E-3</v>
      </c>
      <c r="L580" s="183">
        <v>3.0000008598028201E-3</v>
      </c>
      <c r="M580" s="183">
        <v>2.0000005732018801E-3</v>
      </c>
      <c r="N580" s="183">
        <v>3.8220010953887898E-2</v>
      </c>
      <c r="O580" s="182">
        <v>3.8220010953887898E-2</v>
      </c>
      <c r="P580" s="181">
        <v>5.4948665685290297E-2</v>
      </c>
    </row>
    <row r="581" spans="1:16" ht="15.75" x14ac:dyDescent="0.25">
      <c r="A581" s="189">
        <v>2028</v>
      </c>
      <c r="B581" s="188">
        <v>2000</v>
      </c>
      <c r="C581" s="187" t="s">
        <v>3852</v>
      </c>
      <c r="D581" s="186">
        <v>6.3859928549610478E-2</v>
      </c>
      <c r="E581" s="185">
        <v>0.13050260068253766</v>
      </c>
      <c r="F581" s="184">
        <v>0.36478795729624502</v>
      </c>
      <c r="G581" s="182">
        <v>2.26823138078798E-2</v>
      </c>
      <c r="H581" s="183">
        <v>9.2479277662361401</v>
      </c>
      <c r="I581" s="183">
        <v>0.39527987540347698</v>
      </c>
      <c r="J581" s="183">
        <v>5.22333928895264E-2</v>
      </c>
      <c r="K581" s="183">
        <v>2.2166166451054298E-3</v>
      </c>
      <c r="L581" s="183">
        <v>3.0000008598028201E-3</v>
      </c>
      <c r="M581" s="183">
        <v>2.0000005732018801E-3</v>
      </c>
      <c r="N581" s="183">
        <v>3.8220010953887898E-2</v>
      </c>
      <c r="O581" s="182">
        <v>3.8220010953887898E-2</v>
      </c>
      <c r="P581" s="181">
        <v>5.4595155133742697E-2</v>
      </c>
    </row>
    <row r="582" spans="1:16" ht="15.75" x14ac:dyDescent="0.25">
      <c r="A582" s="189">
        <v>2028</v>
      </c>
      <c r="B582" s="188">
        <v>2001</v>
      </c>
      <c r="C582" s="187" t="s">
        <v>3851</v>
      </c>
      <c r="D582" s="186">
        <v>6.4080615229605481E-2</v>
      </c>
      <c r="E582" s="185">
        <v>0.13068638225149051</v>
      </c>
      <c r="F582" s="184">
        <v>0.36732956671628297</v>
      </c>
      <c r="G582" s="182">
        <v>2.27842685637278E-2</v>
      </c>
      <c r="H582" s="183">
        <v>9.2127358729867801</v>
      </c>
      <c r="I582" s="183">
        <v>0.39672616469861</v>
      </c>
      <c r="J582" s="183">
        <v>5.2597321798782598E-2</v>
      </c>
      <c r="K582" s="183">
        <v>2.2292841026688901E-3</v>
      </c>
      <c r="L582" s="183">
        <v>3.0000008598028201E-3</v>
      </c>
      <c r="M582" s="183">
        <v>2.0000005732018801E-3</v>
      </c>
      <c r="N582" s="183">
        <v>3.8220010953887898E-2</v>
      </c>
      <c r="O582" s="182">
        <v>3.8220010953887898E-2</v>
      </c>
      <c r="P582" s="181">
        <v>5.4975539293364802E-2</v>
      </c>
    </row>
    <row r="583" spans="1:16" ht="15.75" x14ac:dyDescent="0.25">
      <c r="A583" s="189">
        <v>2028</v>
      </c>
      <c r="B583" s="188">
        <v>2002</v>
      </c>
      <c r="C583" s="187" t="s">
        <v>3850</v>
      </c>
      <c r="D583" s="186">
        <v>6.3923410506921546E-2</v>
      </c>
      <c r="E583" s="185">
        <v>0.13053668529373713</v>
      </c>
      <c r="F583" s="184">
        <v>0.28389939209347798</v>
      </c>
      <c r="G583" s="182">
        <v>2.2736768170085801E-2</v>
      </c>
      <c r="H583" s="183">
        <v>7.1084571591258401</v>
      </c>
      <c r="I583" s="183">
        <v>0.31932531672730602</v>
      </c>
      <c r="J583" s="183">
        <v>5.2918252588081298E-2</v>
      </c>
      <c r="K583" s="183">
        <v>2.22676915677196E-3</v>
      </c>
      <c r="L583" s="183">
        <v>3.0000008598028201E-3</v>
      </c>
      <c r="M583" s="183">
        <v>2.0000005732018801E-3</v>
      </c>
      <c r="N583" s="183">
        <v>3.8220010953887898E-2</v>
      </c>
      <c r="O583" s="182">
        <v>3.8220010953887898E-2</v>
      </c>
      <c r="P583" s="181">
        <v>5.5310981148846299E-2</v>
      </c>
    </row>
    <row r="584" spans="1:16" ht="15.75" x14ac:dyDescent="0.25">
      <c r="A584" s="189">
        <v>2028</v>
      </c>
      <c r="B584" s="188">
        <v>2003</v>
      </c>
      <c r="C584" s="187" t="s">
        <v>3849</v>
      </c>
      <c r="D584" s="186">
        <v>6.362309909826791E-2</v>
      </c>
      <c r="E584" s="185">
        <v>0.12994833220262095</v>
      </c>
      <c r="F584" s="184">
        <v>0.28165837468719601</v>
      </c>
      <c r="G584" s="182">
        <v>2.2491020925721399E-2</v>
      </c>
      <c r="H584" s="183">
        <v>7.1362201367264104</v>
      </c>
      <c r="I584" s="183">
        <v>0.31920157858903903</v>
      </c>
      <c r="J584" s="183">
        <v>5.2500531633184501E-2</v>
      </c>
      <c r="K584" s="183">
        <v>2.2031748015378699E-3</v>
      </c>
      <c r="L584" s="183">
        <v>3.0000008598028201E-3</v>
      </c>
      <c r="M584" s="183">
        <v>2.0000005732018801E-3</v>
      </c>
      <c r="N584" s="183">
        <v>3.8220010953887898E-2</v>
      </c>
      <c r="O584" s="182">
        <v>3.8220010953887898E-2</v>
      </c>
      <c r="P584" s="181">
        <v>5.4874372705978301E-2</v>
      </c>
    </row>
    <row r="585" spans="1:16" ht="15.75" x14ac:dyDescent="0.25">
      <c r="A585" s="189">
        <v>2028</v>
      </c>
      <c r="B585" s="188">
        <v>2004</v>
      </c>
      <c r="C585" s="187" t="s">
        <v>3848</v>
      </c>
      <c r="D585" s="186">
        <v>6.3395401476711161E-2</v>
      </c>
      <c r="E585" s="185">
        <v>0.1289139175781219</v>
      </c>
      <c r="F585" s="184">
        <v>0.23247277969034599</v>
      </c>
      <c r="G585" s="182">
        <v>1.47350584393868E-2</v>
      </c>
      <c r="H585" s="183">
        <v>5.9696209308578503</v>
      </c>
      <c r="I585" s="183">
        <v>0.27010706962508702</v>
      </c>
      <c r="J585" s="183">
        <v>5.2208040004247003E-2</v>
      </c>
      <c r="K585" s="183">
        <v>1.4335002038091401E-4</v>
      </c>
      <c r="L585" s="183">
        <v>3.0000008598028201E-3</v>
      </c>
      <c r="M585" s="183">
        <v>2.0000005732018801E-3</v>
      </c>
      <c r="N585" s="183">
        <v>3.8220010953887898E-2</v>
      </c>
      <c r="O585" s="182">
        <v>3.8220010953887898E-2</v>
      </c>
      <c r="P585" s="181">
        <v>5.4568655903492601E-2</v>
      </c>
    </row>
    <row r="586" spans="1:16" ht="15.75" x14ac:dyDescent="0.25">
      <c r="A586" s="189">
        <v>2028</v>
      </c>
      <c r="B586" s="188">
        <v>2005</v>
      </c>
      <c r="C586" s="187" t="s">
        <v>3847</v>
      </c>
      <c r="D586" s="186">
        <v>6.3441841262921475E-2</v>
      </c>
      <c r="E586" s="185">
        <v>0.12929654074813157</v>
      </c>
      <c r="F586" s="184">
        <v>0.23250740088456001</v>
      </c>
      <c r="G586" s="182">
        <v>1.49026772703186E-2</v>
      </c>
      <c r="H586" s="183">
        <v>5.9588278089467304</v>
      </c>
      <c r="I586" s="183">
        <v>0.27111964584245202</v>
      </c>
      <c r="J586" s="183">
        <v>5.2243017228972802E-2</v>
      </c>
      <c r="K586" s="183">
        <v>1.4479540772775501E-4</v>
      </c>
      <c r="L586" s="183">
        <v>3.0000008598028201E-3</v>
      </c>
      <c r="M586" s="183">
        <v>2.0000005732018801E-3</v>
      </c>
      <c r="N586" s="183">
        <v>3.8220010953887898E-2</v>
      </c>
      <c r="O586" s="182">
        <v>3.8220010953887898E-2</v>
      </c>
      <c r="P586" s="181">
        <v>5.4605214643111397E-2</v>
      </c>
    </row>
    <row r="587" spans="1:16" ht="15.75" x14ac:dyDescent="0.25">
      <c r="A587" s="189">
        <v>2028</v>
      </c>
      <c r="B587" s="188">
        <v>2006</v>
      </c>
      <c r="C587" s="187" t="s">
        <v>3846</v>
      </c>
      <c r="D587" s="186">
        <v>6.3271535905313217E-2</v>
      </c>
      <c r="E587" s="185">
        <v>0.12960080528150544</v>
      </c>
      <c r="F587" s="184">
        <v>0.230710525438485</v>
      </c>
      <c r="G587" s="182">
        <v>1.4934559369282801E-2</v>
      </c>
      <c r="H587" s="183">
        <v>5.9660222845057902</v>
      </c>
      <c r="I587" s="183">
        <v>0.27067807802002802</v>
      </c>
      <c r="J587" s="183">
        <v>5.1899445398449602E-2</v>
      </c>
      <c r="K587" s="183">
        <v>1.4592980909125601E-4</v>
      </c>
      <c r="L587" s="183">
        <v>3.0000008598028201E-3</v>
      </c>
      <c r="M587" s="183">
        <v>2.0000005732018801E-3</v>
      </c>
      <c r="N587" s="183">
        <v>3.8220010953887898E-2</v>
      </c>
      <c r="O587" s="182">
        <v>3.8220010953887898E-2</v>
      </c>
      <c r="P587" s="181">
        <v>5.4246108018989297E-2</v>
      </c>
    </row>
    <row r="588" spans="1:16" ht="15.75" x14ac:dyDescent="0.25">
      <c r="A588" s="189">
        <v>2028</v>
      </c>
      <c r="B588" s="188">
        <v>2007</v>
      </c>
      <c r="C588" s="187" t="s">
        <v>3845</v>
      </c>
      <c r="D588" s="186">
        <v>6.3434020607951835E-2</v>
      </c>
      <c r="E588" s="185">
        <v>0.12996722649788822</v>
      </c>
      <c r="F588" s="184">
        <v>0.16873711628409599</v>
      </c>
      <c r="G588" s="182">
        <v>1.48972398715262E-2</v>
      </c>
      <c r="H588" s="183">
        <v>3.1140023212352199</v>
      </c>
      <c r="I588" s="183">
        <v>0.26910559500072201</v>
      </c>
      <c r="J588" s="183">
        <v>3.7486139919928399E-2</v>
      </c>
      <c r="K588" s="183">
        <v>1.4734631343336999E-4</v>
      </c>
      <c r="L588" s="183">
        <v>3.0000008598028201E-3</v>
      </c>
      <c r="M588" s="183">
        <v>2.0000005732018801E-3</v>
      </c>
      <c r="N588" s="183">
        <v>3.8220010953887898E-2</v>
      </c>
      <c r="O588" s="182">
        <v>3.8220010953887898E-2</v>
      </c>
      <c r="P588" s="181">
        <v>3.9181096824825297E-2</v>
      </c>
    </row>
    <row r="589" spans="1:16" ht="15.75" x14ac:dyDescent="0.25">
      <c r="A589" s="189">
        <v>2028</v>
      </c>
      <c r="B589" s="188">
        <v>2008</v>
      </c>
      <c r="C589" s="187" t="s">
        <v>3844</v>
      </c>
      <c r="D589" s="186">
        <v>6.3669860851950352E-2</v>
      </c>
      <c r="E589" s="185">
        <v>0.13044713415598611</v>
      </c>
      <c r="F589" s="184">
        <v>0.169875070809381</v>
      </c>
      <c r="G589" s="182">
        <v>1.15873660801942E-2</v>
      </c>
      <c r="H589" s="183">
        <v>3.0972163346274302</v>
      </c>
      <c r="I589" s="183">
        <v>0.18627542581353199</v>
      </c>
      <c r="J589" s="183">
        <v>3.7540924637342397E-2</v>
      </c>
      <c r="K589" s="183">
        <v>1.70050621230436E-4</v>
      </c>
      <c r="L589" s="183">
        <v>3.0000008598028201E-3</v>
      </c>
      <c r="M589" s="183">
        <v>2.0000005732018801E-3</v>
      </c>
      <c r="N589" s="183">
        <v>3.8220010953887898E-2</v>
      </c>
      <c r="O589" s="182">
        <v>3.8220010953887898E-2</v>
      </c>
      <c r="P589" s="181">
        <v>3.9238358664057199E-2</v>
      </c>
    </row>
    <row r="590" spans="1:16" ht="15.75" x14ac:dyDescent="0.25">
      <c r="A590" s="189">
        <v>2028</v>
      </c>
      <c r="B590" s="188">
        <v>2009</v>
      </c>
      <c r="C590" s="187" t="s">
        <v>3843</v>
      </c>
      <c r="D590" s="186">
        <v>6.3665477886922867E-2</v>
      </c>
      <c r="E590" s="185">
        <v>0.12922328067392921</v>
      </c>
      <c r="F590" s="184">
        <v>0.16880484771736701</v>
      </c>
      <c r="G590" s="182">
        <v>8.0613641902907898E-3</v>
      </c>
      <c r="H590" s="183">
        <v>3.09161266688655</v>
      </c>
      <c r="I590" s="183">
        <v>0.10207388359722799</v>
      </c>
      <c r="J590" s="183">
        <v>3.7276915831919603E-2</v>
      </c>
      <c r="K590" s="183">
        <v>1.8647197565893901E-4</v>
      </c>
      <c r="L590" s="183">
        <v>3.0000008598028201E-3</v>
      </c>
      <c r="M590" s="183">
        <v>2.0000005732018801E-3</v>
      </c>
      <c r="N590" s="183">
        <v>3.8220010953887898E-2</v>
      </c>
      <c r="O590" s="182">
        <v>3.8220010953887898E-2</v>
      </c>
      <c r="P590" s="181">
        <v>3.8962412551974898E-2</v>
      </c>
    </row>
    <row r="591" spans="1:16" ht="15.75" x14ac:dyDescent="0.25">
      <c r="A591" s="189">
        <v>2028</v>
      </c>
      <c r="B591" s="188">
        <v>2010</v>
      </c>
      <c r="C591" s="187" t="s">
        <v>3842</v>
      </c>
      <c r="D591" s="186">
        <v>6.3678143363461295E-2</v>
      </c>
      <c r="E591" s="185">
        <v>0.12815621178278616</v>
      </c>
      <c r="F591" s="184">
        <v>0.108174023723854</v>
      </c>
      <c r="G591" s="182">
        <v>7.9420384094629707E-3</v>
      </c>
      <c r="H591" s="183">
        <v>0.27461962729994499</v>
      </c>
      <c r="I591" s="183">
        <v>0.10059429334548101</v>
      </c>
      <c r="J591" s="183">
        <v>2.2261705817765799E-2</v>
      </c>
      <c r="K591" s="183">
        <v>2.22297928455828E-4</v>
      </c>
      <c r="L591" s="183">
        <v>3.0000008598028201E-3</v>
      </c>
      <c r="M591" s="183">
        <v>2.0000005732018801E-3</v>
      </c>
      <c r="N591" s="183">
        <v>3.8220010953887898E-2</v>
      </c>
      <c r="O591" s="182">
        <v>3.8220010953887898E-2</v>
      </c>
      <c r="P591" s="181">
        <v>2.3268281369988701E-2</v>
      </c>
    </row>
    <row r="592" spans="1:16" ht="15.75" x14ac:dyDescent="0.25">
      <c r="A592" s="189">
        <v>2028</v>
      </c>
      <c r="B592" s="188">
        <v>2011</v>
      </c>
      <c r="C592" s="187" t="s">
        <v>3841</v>
      </c>
      <c r="D592" s="186">
        <v>6.3624218750776965E-2</v>
      </c>
      <c r="E592" s="185">
        <v>0.12983570305266631</v>
      </c>
      <c r="F592" s="184">
        <v>0.107139563513772</v>
      </c>
      <c r="G592" s="182">
        <v>8.2118401755320002E-3</v>
      </c>
      <c r="H592" s="183">
        <v>0.27084311535783001</v>
      </c>
      <c r="I592" s="183">
        <v>0.101205967553007</v>
      </c>
      <c r="J592" s="183">
        <v>2.1816971337086499E-2</v>
      </c>
      <c r="K592" s="183">
        <v>3.1383877460200102E-4</v>
      </c>
      <c r="L592" s="183">
        <v>3.0000008598028102E-3</v>
      </c>
      <c r="M592" s="183">
        <v>2.0000005732018801E-3</v>
      </c>
      <c r="N592" s="183">
        <v>3.8220010953887898E-2</v>
      </c>
      <c r="O592" s="182">
        <v>3.8220010953887898E-2</v>
      </c>
      <c r="P592" s="181">
        <v>2.2803437969573102E-2</v>
      </c>
    </row>
    <row r="593" spans="1:16" ht="15.75" x14ac:dyDescent="0.25">
      <c r="A593" s="189">
        <v>2028</v>
      </c>
      <c r="B593" s="188">
        <v>2012</v>
      </c>
      <c r="C593" s="187" t="s">
        <v>3840</v>
      </c>
      <c r="D593" s="186">
        <v>6.3740101367741914E-2</v>
      </c>
      <c r="E593" s="185">
        <v>0.13022886020898836</v>
      </c>
      <c r="F593" s="184">
        <v>0.107674231905526</v>
      </c>
      <c r="G593" s="182">
        <v>8.2492939769374402E-3</v>
      </c>
      <c r="H593" s="183">
        <v>0.26905706478146402</v>
      </c>
      <c r="I593" s="183">
        <v>0.10094579834374399</v>
      </c>
      <c r="J593" s="183">
        <v>2.1424951685601198E-2</v>
      </c>
      <c r="K593" s="183">
        <v>4.63368807882606E-4</v>
      </c>
      <c r="L593" s="183">
        <v>3.0000008598028201E-3</v>
      </c>
      <c r="M593" s="183">
        <v>2.0000005732018801E-3</v>
      </c>
      <c r="N593" s="183">
        <v>3.8220010953887898E-2</v>
      </c>
      <c r="O593" s="182">
        <v>3.8220010953887898E-2</v>
      </c>
      <c r="P593" s="181">
        <v>2.2393692929009001E-2</v>
      </c>
    </row>
    <row r="594" spans="1:16" ht="15.75" x14ac:dyDescent="0.25">
      <c r="A594" s="189">
        <v>2028</v>
      </c>
      <c r="B594" s="188">
        <v>2013</v>
      </c>
      <c r="C594" s="187" t="s">
        <v>3839</v>
      </c>
      <c r="D594" s="186">
        <v>6.359884175884549E-2</v>
      </c>
      <c r="E594" s="185">
        <v>0.13024187891553649</v>
      </c>
      <c r="F594" s="184">
        <v>0.10560640863251</v>
      </c>
      <c r="G594" s="182">
        <v>8.2383104468152606E-3</v>
      </c>
      <c r="H594" s="183">
        <v>0.263218863205958</v>
      </c>
      <c r="I594" s="183">
        <v>9.9840584526645307E-2</v>
      </c>
      <c r="J594" s="183">
        <v>2.0817564824911601E-2</v>
      </c>
      <c r="K594" s="183">
        <v>6.9428875107484201E-4</v>
      </c>
      <c r="L594" s="183">
        <v>3.0000008598028201E-3</v>
      </c>
      <c r="M594" s="183">
        <v>2.0000005732018801E-3</v>
      </c>
      <c r="N594" s="183">
        <v>3.8220010953887898E-2</v>
      </c>
      <c r="O594" s="182">
        <v>3.8220010953887898E-2</v>
      </c>
      <c r="P594" s="181">
        <v>2.1758842729718401E-2</v>
      </c>
    </row>
    <row r="595" spans="1:16" ht="15.75" x14ac:dyDescent="0.25">
      <c r="A595" s="189">
        <v>2028</v>
      </c>
      <c r="B595" s="188">
        <v>2014</v>
      </c>
      <c r="C595" s="187" t="s">
        <v>3838</v>
      </c>
      <c r="D595" s="186">
        <v>6.20550053573031E-2</v>
      </c>
      <c r="E595" s="185">
        <v>0.1281029459502124</v>
      </c>
      <c r="F595" s="184">
        <v>0.103962521265619</v>
      </c>
      <c r="G595" s="182">
        <v>8.2032165201870802E-3</v>
      </c>
      <c r="H595" s="183">
        <v>0.25756962316145898</v>
      </c>
      <c r="I595" s="183">
        <v>9.9336551422004593E-2</v>
      </c>
      <c r="J595" s="183">
        <v>2.0169172970725398E-2</v>
      </c>
      <c r="K595" s="183">
        <v>9.6330612134044099E-4</v>
      </c>
      <c r="L595" s="183">
        <v>3.0000008598028201E-3</v>
      </c>
      <c r="M595" s="183">
        <v>2.0000005732018801E-3</v>
      </c>
      <c r="N595" s="183">
        <v>3.8220010953887898E-2</v>
      </c>
      <c r="O595" s="182">
        <v>3.8220010953887898E-2</v>
      </c>
      <c r="P595" s="181">
        <v>2.10811334730821E-2</v>
      </c>
    </row>
    <row r="596" spans="1:16" ht="15.75" x14ac:dyDescent="0.25">
      <c r="A596" s="189">
        <v>2028</v>
      </c>
      <c r="B596" s="188">
        <v>2015</v>
      </c>
      <c r="C596" s="187" t="s">
        <v>3837</v>
      </c>
      <c r="D596" s="186">
        <v>6.1528960744156633E-2</v>
      </c>
      <c r="E596" s="185">
        <v>0.12807855837723434</v>
      </c>
      <c r="F596" s="184">
        <v>0.102224998608398</v>
      </c>
      <c r="G596" s="182">
        <v>8.3497155439620097E-3</v>
      </c>
      <c r="H596" s="183">
        <v>0.25153499301349203</v>
      </c>
      <c r="I596" s="183">
        <v>9.94605459507856E-2</v>
      </c>
      <c r="J596" s="183">
        <v>1.9463484348755899E-2</v>
      </c>
      <c r="K596" s="183">
        <v>1.2321116508750801E-3</v>
      </c>
      <c r="L596" s="183">
        <v>3.0000008598028201E-3</v>
      </c>
      <c r="M596" s="183">
        <v>2.0000005732018801E-3</v>
      </c>
      <c r="N596" s="183">
        <v>3.8220010953887898E-2</v>
      </c>
      <c r="O596" s="182">
        <v>3.8220010953887898E-2</v>
      </c>
      <c r="P596" s="181">
        <v>2.0343536743074001E-2</v>
      </c>
    </row>
    <row r="597" spans="1:16" ht="15.75" x14ac:dyDescent="0.25">
      <c r="A597" s="189">
        <v>2028</v>
      </c>
      <c r="B597" s="188">
        <v>2016</v>
      </c>
      <c r="C597" s="187" t="s">
        <v>3836</v>
      </c>
      <c r="D597" s="186">
        <v>5.9527543916227998E-2</v>
      </c>
      <c r="E597" s="185">
        <v>0.12418071857779384</v>
      </c>
      <c r="F597" s="184">
        <v>0.100239241641311</v>
      </c>
      <c r="G597" s="182">
        <v>7.6654531099474904E-3</v>
      </c>
      <c r="H597" s="183">
        <v>0.21460813560101999</v>
      </c>
      <c r="I597" s="183">
        <v>8.7073195671575898E-2</v>
      </c>
      <c r="J597" s="183">
        <v>1.8688328126203801E-2</v>
      </c>
      <c r="K597" s="183">
        <v>1.38701536177971E-3</v>
      </c>
      <c r="L597" s="183">
        <v>3.0000008598028201E-3</v>
      </c>
      <c r="M597" s="183">
        <v>2.0000005732018801E-3</v>
      </c>
      <c r="N597" s="183">
        <v>3.8220010953887898E-2</v>
      </c>
      <c r="O597" s="182">
        <v>3.8220010953887898E-2</v>
      </c>
      <c r="P597" s="181">
        <v>1.9533331395842901E-2</v>
      </c>
    </row>
    <row r="598" spans="1:16" ht="15.75" x14ac:dyDescent="0.25">
      <c r="A598" s="189">
        <v>2028</v>
      </c>
      <c r="B598" s="188">
        <v>2017</v>
      </c>
      <c r="C598" s="187" t="s">
        <v>3835</v>
      </c>
      <c r="D598" s="186">
        <v>5.6016020769583917E-2</v>
      </c>
      <c r="E598" s="185">
        <v>0.12027379528287355</v>
      </c>
      <c r="F598" s="184">
        <v>8.2641687265101696E-2</v>
      </c>
      <c r="G598" s="182">
        <v>6.9558875476439797E-3</v>
      </c>
      <c r="H598" s="183">
        <v>0.163151686567681</v>
      </c>
      <c r="I598" s="183">
        <v>7.5039710231317197E-2</v>
      </c>
      <c r="J598" s="183">
        <v>1.6998255516834301E-2</v>
      </c>
      <c r="K598" s="183">
        <v>1.44525624056596E-3</v>
      </c>
      <c r="L598" s="183">
        <v>3.0000008598028201E-3</v>
      </c>
      <c r="M598" s="183">
        <v>2.0000005732018801E-3</v>
      </c>
      <c r="N598" s="183">
        <v>3.8220010953887898E-2</v>
      </c>
      <c r="O598" s="182">
        <v>3.8220010953887898E-2</v>
      </c>
      <c r="P598" s="181">
        <v>1.7766841202663801E-2</v>
      </c>
    </row>
    <row r="599" spans="1:16" ht="15.75" x14ac:dyDescent="0.25">
      <c r="A599" s="189">
        <v>2028</v>
      </c>
      <c r="B599" s="188">
        <v>2018</v>
      </c>
      <c r="C599" s="187" t="s">
        <v>3834</v>
      </c>
      <c r="D599" s="186">
        <v>5.2305030211091015E-2</v>
      </c>
      <c r="E599" s="185">
        <v>0.1151179023148424</v>
      </c>
      <c r="F599" s="184">
        <v>8.1464534825283902E-2</v>
      </c>
      <c r="G599" s="182">
        <v>6.30557694112886E-3</v>
      </c>
      <c r="H599" s="183">
        <v>0.129625429154067</v>
      </c>
      <c r="I599" s="183">
        <v>6.2513458041834197E-2</v>
      </c>
      <c r="J599" s="183">
        <v>1.6194766010586899E-2</v>
      </c>
      <c r="K599" s="183">
        <v>1.50583083838867E-3</v>
      </c>
      <c r="L599" s="183">
        <v>3.0000008598028201E-3</v>
      </c>
      <c r="M599" s="183">
        <v>2.0000005732018801E-3</v>
      </c>
      <c r="N599" s="183">
        <v>3.8220010953887898E-2</v>
      </c>
      <c r="O599" s="182">
        <v>3.8220010953887898E-2</v>
      </c>
      <c r="P599" s="181">
        <v>1.69270214663758E-2</v>
      </c>
    </row>
    <row r="600" spans="1:16" ht="15.75" x14ac:dyDescent="0.25">
      <c r="A600" s="189">
        <v>2028</v>
      </c>
      <c r="B600" s="188">
        <v>2019</v>
      </c>
      <c r="C600" s="187" t="s">
        <v>3833</v>
      </c>
      <c r="D600" s="186">
        <v>5.2287130683001171E-2</v>
      </c>
      <c r="E600" s="185">
        <v>0.11507123340799941</v>
      </c>
      <c r="F600" s="184">
        <v>8.0198415947454499E-2</v>
      </c>
      <c r="G600" s="182">
        <v>5.7189376499925601E-3</v>
      </c>
      <c r="H600" s="183">
        <v>0.108303921829366</v>
      </c>
      <c r="I600" s="183">
        <v>5.3900261078680303E-2</v>
      </c>
      <c r="J600" s="183">
        <v>1.53327521808037E-2</v>
      </c>
      <c r="K600" s="183">
        <v>1.5464100808796899E-3</v>
      </c>
      <c r="L600" s="183">
        <v>3.0000008598028201E-3</v>
      </c>
      <c r="M600" s="183">
        <v>2.0000005732018801E-3</v>
      </c>
      <c r="N600" s="183">
        <v>3.8220010953887898E-2</v>
      </c>
      <c r="O600" s="182">
        <v>3.8220010953887898E-2</v>
      </c>
      <c r="P600" s="181">
        <v>1.60260311963395E-2</v>
      </c>
    </row>
    <row r="601" spans="1:16" ht="15.75" x14ac:dyDescent="0.25">
      <c r="A601" s="189">
        <v>2028</v>
      </c>
      <c r="B601" s="188">
        <v>2020</v>
      </c>
      <c r="C601" s="187" t="s">
        <v>3832</v>
      </c>
      <c r="D601" s="186">
        <v>5.2268808938716937E-2</v>
      </c>
      <c r="E601" s="185">
        <v>0.11502322481032209</v>
      </c>
      <c r="F601" s="184">
        <v>7.8842689898598203E-2</v>
      </c>
      <c r="G601" s="182">
        <v>5.0830023652271503E-3</v>
      </c>
      <c r="H601" s="183">
        <v>8.7612202635031403E-2</v>
      </c>
      <c r="I601" s="183">
        <v>4.5162973172856898E-2</v>
      </c>
      <c r="J601" s="183">
        <v>1.4412166399258601E-2</v>
      </c>
      <c r="K601" s="183">
        <v>1.54691988106276E-3</v>
      </c>
      <c r="L601" s="183">
        <v>3.0000008598028201E-3</v>
      </c>
      <c r="M601" s="183">
        <v>2.0000005732018801E-3</v>
      </c>
      <c r="N601" s="183">
        <v>3.8220010953887898E-2</v>
      </c>
      <c r="O601" s="182">
        <v>3.8220010953887898E-2</v>
      </c>
      <c r="P601" s="181">
        <v>1.50638206107919E-2</v>
      </c>
    </row>
    <row r="602" spans="1:16" ht="15.75" x14ac:dyDescent="0.25">
      <c r="A602" s="189">
        <v>2028</v>
      </c>
      <c r="B602" s="188">
        <v>2021</v>
      </c>
      <c r="C602" s="187" t="s">
        <v>3831</v>
      </c>
      <c r="D602" s="186">
        <v>5.0943755266909412E-2</v>
      </c>
      <c r="E602" s="185">
        <v>0.11210262598179044</v>
      </c>
      <c r="F602" s="184">
        <v>7.7398131411567206E-2</v>
      </c>
      <c r="G602" s="182">
        <v>4.4019248829916501E-3</v>
      </c>
      <c r="H602" s="183">
        <v>6.82067988350544E-2</v>
      </c>
      <c r="I602" s="183">
        <v>3.6009788787569899E-2</v>
      </c>
      <c r="J602" s="183">
        <v>1.3433023254708E-2</v>
      </c>
      <c r="K602" s="183">
        <v>1.5474502557628999E-3</v>
      </c>
      <c r="L602" s="183">
        <v>3.0000008598028201E-3</v>
      </c>
      <c r="M602" s="183">
        <v>2.0000005732018701E-3</v>
      </c>
      <c r="N602" s="183">
        <v>3.8220010953887898E-2</v>
      </c>
      <c r="O602" s="182">
        <v>3.8220010953887898E-2</v>
      </c>
      <c r="P602" s="181">
        <v>1.4040404958128101E-2</v>
      </c>
    </row>
    <row r="603" spans="1:16" ht="15.75" x14ac:dyDescent="0.25">
      <c r="A603" s="189">
        <v>2028</v>
      </c>
      <c r="B603" s="188">
        <v>2022</v>
      </c>
      <c r="C603" s="187" t="s">
        <v>3830</v>
      </c>
      <c r="D603" s="186">
        <v>4.9671030199904376E-2</v>
      </c>
      <c r="E603" s="185">
        <v>0.10929671262049606</v>
      </c>
      <c r="F603" s="184">
        <v>7.5862434195962197E-2</v>
      </c>
      <c r="G603" s="182">
        <v>3.7289383756568201E-3</v>
      </c>
      <c r="H603" s="183">
        <v>4.9581916207724799E-2</v>
      </c>
      <c r="I603" s="183">
        <v>2.71845031847621E-2</v>
      </c>
      <c r="J603" s="183">
        <v>1.23951842348923E-2</v>
      </c>
      <c r="K603" s="183">
        <v>1.5479791600948401E-3</v>
      </c>
      <c r="L603" s="183">
        <v>3.0000008598028201E-3</v>
      </c>
      <c r="M603" s="183">
        <v>2.0000005732018801E-3</v>
      </c>
      <c r="N603" s="183">
        <v>3.8220010953887898E-2</v>
      </c>
      <c r="O603" s="182">
        <v>3.8220010953887898E-2</v>
      </c>
      <c r="P603" s="181">
        <v>1.29556394631787E-2</v>
      </c>
    </row>
    <row r="604" spans="1:16" ht="15.75" x14ac:dyDescent="0.25">
      <c r="A604" s="189">
        <v>2028</v>
      </c>
      <c r="B604" s="188">
        <v>2023</v>
      </c>
      <c r="C604" s="187" t="s">
        <v>3829</v>
      </c>
      <c r="D604" s="186">
        <v>4.8398282454659373E-2</v>
      </c>
      <c r="E604" s="185">
        <v>0.10649317364748954</v>
      </c>
      <c r="F604" s="184">
        <v>7.42367074205669E-2</v>
      </c>
      <c r="G604" s="182">
        <v>3.7167181188433999E-3</v>
      </c>
      <c r="H604" s="183">
        <v>4.7367240469642802E-2</v>
      </c>
      <c r="I604" s="183">
        <v>2.6363383220708001E-2</v>
      </c>
      <c r="J604" s="183">
        <v>1.1298678739102E-2</v>
      </c>
      <c r="K604" s="183">
        <v>1.54852045680864E-3</v>
      </c>
      <c r="L604" s="183">
        <v>3.0000008598028201E-3</v>
      </c>
      <c r="M604" s="183">
        <v>2.0000005732018801E-3</v>
      </c>
      <c r="N604" s="183">
        <v>3.8220010953887898E-2</v>
      </c>
      <c r="O604" s="182">
        <v>3.8220010953887898E-2</v>
      </c>
      <c r="P604" s="181">
        <v>1.18095548545398E-2</v>
      </c>
    </row>
    <row r="605" spans="1:16" ht="15.75" x14ac:dyDescent="0.25">
      <c r="A605" s="189">
        <v>2028</v>
      </c>
      <c r="B605" s="188">
        <v>2024</v>
      </c>
      <c r="C605" s="187" t="s">
        <v>3828</v>
      </c>
      <c r="D605" s="186">
        <v>4.7177282434537407E-2</v>
      </c>
      <c r="E605" s="185">
        <v>0.10380580858006662</v>
      </c>
      <c r="F605" s="184">
        <v>7.2519492036545605E-2</v>
      </c>
      <c r="G605" s="182">
        <v>3.8666488005534199E-3</v>
      </c>
      <c r="H605" s="183">
        <v>4.5032496057849397E-2</v>
      </c>
      <c r="I605" s="183">
        <v>2.7183482587104901E-2</v>
      </c>
      <c r="J605" s="183">
        <v>1.0143420255304901E-2</v>
      </c>
      <c r="K605" s="183">
        <v>1.54906104626778E-3</v>
      </c>
      <c r="L605" s="183">
        <v>3.0000008598028201E-3</v>
      </c>
      <c r="M605" s="183">
        <v>2.0000005732018801E-3</v>
      </c>
      <c r="N605" s="183">
        <v>3.8220010953887898E-2</v>
      </c>
      <c r="O605" s="182">
        <v>3.8220010953887898E-2</v>
      </c>
      <c r="P605" s="181">
        <v>1.0602060708489101E-2</v>
      </c>
    </row>
    <row r="606" spans="1:16" ht="15.75" x14ac:dyDescent="0.25">
      <c r="A606" s="189">
        <v>2028</v>
      </c>
      <c r="B606" s="188">
        <v>2025</v>
      </c>
      <c r="C606" s="187" t="s">
        <v>3827</v>
      </c>
      <c r="D606" s="186">
        <v>4.5955436583340316E-2</v>
      </c>
      <c r="E606" s="185">
        <v>0.1011201908861384</v>
      </c>
      <c r="F606" s="184">
        <v>7.0711822848815706E-2</v>
      </c>
      <c r="G606" s="182">
        <v>4.27415862116218E-3</v>
      </c>
      <c r="H606" s="183">
        <v>4.25779402281493E-2</v>
      </c>
      <c r="I606" s="183">
        <v>2.90512345124842E-2</v>
      </c>
      <c r="J606" s="183">
        <v>8.9294212301568206E-3</v>
      </c>
      <c r="K606" s="183">
        <v>1.54961490105325E-3</v>
      </c>
      <c r="L606" s="183">
        <v>3.0000008598028201E-3</v>
      </c>
      <c r="M606" s="183">
        <v>2.0000005732018801E-3</v>
      </c>
      <c r="N606" s="183">
        <v>3.8220010953887898E-2</v>
      </c>
      <c r="O606" s="182">
        <v>3.8220010953887898E-2</v>
      </c>
      <c r="P606" s="181">
        <v>9.3331700344646499E-3</v>
      </c>
    </row>
    <row r="607" spans="1:16" ht="15.75" x14ac:dyDescent="0.25">
      <c r="A607" s="189">
        <v>2028</v>
      </c>
      <c r="B607" s="188">
        <v>2026</v>
      </c>
      <c r="C607" s="187" t="s">
        <v>3826</v>
      </c>
      <c r="D607" s="186">
        <v>4.4783913669961317E-2</v>
      </c>
      <c r="E607" s="185">
        <v>9.8547529020680313E-2</v>
      </c>
      <c r="F607" s="184">
        <v>6.8812280147048197E-2</v>
      </c>
      <c r="G607" s="182">
        <v>4.9474499230823497E-3</v>
      </c>
      <c r="H607" s="183">
        <v>4.0007370916782303E-2</v>
      </c>
      <c r="I607" s="183">
        <v>3.3049316071512902E-2</v>
      </c>
      <c r="J607" s="183">
        <v>7.65659940597542E-3</v>
      </c>
      <c r="K607" s="183">
        <v>1.5501679576196601E-3</v>
      </c>
      <c r="L607" s="183">
        <v>3.0000008598028201E-3</v>
      </c>
      <c r="M607" s="183">
        <v>2.0000005732018801E-3</v>
      </c>
      <c r="N607" s="183">
        <v>3.8220010953887898E-2</v>
      </c>
      <c r="O607" s="182">
        <v>3.8220010953887898E-2</v>
      </c>
      <c r="P607" s="181">
        <v>8.00279685545696E-3</v>
      </c>
    </row>
    <row r="608" spans="1:16" ht="15.75" x14ac:dyDescent="0.25">
      <c r="A608" s="189">
        <v>2028</v>
      </c>
      <c r="B608" s="188">
        <v>2027</v>
      </c>
      <c r="C608" s="187" t="s">
        <v>3825</v>
      </c>
      <c r="D608" s="186">
        <v>4.366103812559511E-2</v>
      </c>
      <c r="E608" s="185">
        <v>9.6078006631471383E-2</v>
      </c>
      <c r="F608" s="184">
        <v>6.6822765074867396E-2</v>
      </c>
      <c r="G608" s="182">
        <v>5.62059270336898E-3</v>
      </c>
      <c r="H608" s="183">
        <v>3.7312355730142001E-2</v>
      </c>
      <c r="I608" s="183">
        <v>3.6528380327928801E-2</v>
      </c>
      <c r="J608" s="183">
        <v>6.3249841746423697E-3</v>
      </c>
      <c r="K608" s="183">
        <v>1.55074742041596E-3</v>
      </c>
      <c r="L608" s="183">
        <v>3.0000008598028201E-3</v>
      </c>
      <c r="M608" s="183">
        <v>2.0000005732018801E-3</v>
      </c>
      <c r="N608" s="183">
        <v>3.8220010953887898E-2</v>
      </c>
      <c r="O608" s="182">
        <v>3.8220010953887898E-2</v>
      </c>
      <c r="P608" s="181">
        <v>6.6109718923181102E-3</v>
      </c>
    </row>
    <row r="609" spans="1:16" ht="15.75" x14ac:dyDescent="0.25">
      <c r="A609" s="189">
        <v>2028</v>
      </c>
      <c r="B609" s="188">
        <v>2028</v>
      </c>
      <c r="C609" s="187" t="s">
        <v>3824</v>
      </c>
      <c r="D609" s="186">
        <v>4.3622352376621903E-2</v>
      </c>
      <c r="E609" s="185">
        <v>9.5971036551429342E-2</v>
      </c>
      <c r="F609" s="184">
        <v>6.4740333011896301E-2</v>
      </c>
      <c r="G609" s="182">
        <v>5.40329350908392E-3</v>
      </c>
      <c r="H609" s="183">
        <v>3.4496528266482397E-2</v>
      </c>
      <c r="I609" s="183">
        <v>3.4281585899178998E-2</v>
      </c>
      <c r="J609" s="183">
        <v>4.9344518297713101E-3</v>
      </c>
      <c r="K609" s="183">
        <v>1.55131936733401E-3</v>
      </c>
      <c r="L609" s="183">
        <v>3.0000008598028201E-3</v>
      </c>
      <c r="M609" s="183">
        <v>2.0000005732018801E-3</v>
      </c>
      <c r="N609" s="183">
        <v>3.8220010953887898E-2</v>
      </c>
      <c r="O609" s="182">
        <v>3.8220010953888002E-2</v>
      </c>
      <c r="P609" s="181">
        <v>5.1575658452078701E-3</v>
      </c>
    </row>
    <row r="610" spans="1:16" ht="15.75" x14ac:dyDescent="0.25">
      <c r="A610" s="189">
        <v>2029</v>
      </c>
      <c r="B610" s="188">
        <v>1985</v>
      </c>
      <c r="C610" s="187" t="s">
        <v>3823</v>
      </c>
      <c r="D610" s="186">
        <v>6.4865179565807243E-2</v>
      </c>
      <c r="E610" s="185">
        <v>0.14338154937855924</v>
      </c>
      <c r="F610" s="184">
        <v>0.23094679580959601</v>
      </c>
      <c r="G610" s="182">
        <v>1.84380941677404</v>
      </c>
      <c r="H610" s="183">
        <v>5.0378120215004696</v>
      </c>
      <c r="I610" s="183">
        <v>4.1086439330223703</v>
      </c>
      <c r="J610" s="183">
        <v>0.17407266381915701</v>
      </c>
      <c r="K610" s="183">
        <v>1.55999579698452E-2</v>
      </c>
      <c r="L610" s="183">
        <v>3.0000008598028201E-3</v>
      </c>
      <c r="M610" s="183">
        <v>2.0000005732018801E-3</v>
      </c>
      <c r="N610" s="183">
        <v>3.8220010953887898E-2</v>
      </c>
      <c r="O610" s="182">
        <v>3.8220010953887898E-2</v>
      </c>
      <c r="P610" s="181">
        <v>0.18194345724105301</v>
      </c>
    </row>
    <row r="611" spans="1:16" ht="15.75" x14ac:dyDescent="0.25">
      <c r="A611" s="189">
        <v>2029</v>
      </c>
      <c r="B611" s="188">
        <v>1986</v>
      </c>
      <c r="C611" s="187" t="s">
        <v>3822</v>
      </c>
      <c r="D611" s="186">
        <v>6.4084463283653637E-2</v>
      </c>
      <c r="E611" s="185">
        <v>0.14338622031855042</v>
      </c>
      <c r="F611" s="184">
        <v>0.22638160931078499</v>
      </c>
      <c r="G611" s="182">
        <v>1.83645356220169</v>
      </c>
      <c r="H611" s="183">
        <v>5.1056027258621297</v>
      </c>
      <c r="I611" s="183">
        <v>3.87108363522109</v>
      </c>
      <c r="J611" s="183">
        <v>0.17063172335538701</v>
      </c>
      <c r="K611" s="183">
        <v>1.56257115796616E-2</v>
      </c>
      <c r="L611" s="183">
        <v>3.0000008598028201E-3</v>
      </c>
      <c r="M611" s="183">
        <v>2.0000005732018801E-3</v>
      </c>
      <c r="N611" s="183">
        <v>3.8220010953887898E-2</v>
      </c>
      <c r="O611" s="182">
        <v>3.8220010953887898E-2</v>
      </c>
      <c r="P611" s="181">
        <v>0.178346932718459</v>
      </c>
    </row>
    <row r="612" spans="1:16" ht="15.75" x14ac:dyDescent="0.25">
      <c r="A612" s="189">
        <v>2029</v>
      </c>
      <c r="B612" s="188">
        <v>1987</v>
      </c>
      <c r="C612" s="187" t="s">
        <v>3821</v>
      </c>
      <c r="D612" s="186">
        <v>6.3807338767360333E-2</v>
      </c>
      <c r="E612" s="185">
        <v>0.14146730294536902</v>
      </c>
      <c r="F612" s="184">
        <v>0.282294349564016</v>
      </c>
      <c r="G612" s="182">
        <v>1.7855334858271801</v>
      </c>
      <c r="H612" s="183">
        <v>5.2183118294794504</v>
      </c>
      <c r="I612" s="183">
        <v>3.95943285743104</v>
      </c>
      <c r="J612" s="183">
        <v>0.19225304766599499</v>
      </c>
      <c r="K612" s="183">
        <v>1.5284839346359399E-2</v>
      </c>
      <c r="L612" s="183">
        <v>3.0000008598028201E-3</v>
      </c>
      <c r="M612" s="183">
        <v>2.0000005732018801E-3</v>
      </c>
      <c r="N612" s="183">
        <v>3.8220010953887898E-2</v>
      </c>
      <c r="O612" s="182">
        <v>3.8220010953887898E-2</v>
      </c>
      <c r="P612" s="181">
        <v>0.20094587737118699</v>
      </c>
    </row>
    <row r="613" spans="1:16" ht="15.75" x14ac:dyDescent="0.25">
      <c r="A613" s="189">
        <v>2029</v>
      </c>
      <c r="B613" s="188">
        <v>1988</v>
      </c>
      <c r="C613" s="187" t="s">
        <v>3820</v>
      </c>
      <c r="D613" s="186">
        <v>6.3195562470108532E-2</v>
      </c>
      <c r="E613" s="185">
        <v>0.13438241724993602</v>
      </c>
      <c r="F613" s="184">
        <v>0.27731663740790302</v>
      </c>
      <c r="G613" s="182">
        <v>0.43971698917383101</v>
      </c>
      <c r="H613" s="183">
        <v>5.2633244510366701</v>
      </c>
      <c r="I613" s="183">
        <v>1.68417597849573</v>
      </c>
      <c r="J613" s="183">
        <v>0.18886303885464301</v>
      </c>
      <c r="K613" s="183">
        <v>1.41660045284961E-2</v>
      </c>
      <c r="L613" s="183">
        <v>3.0000008598028201E-3</v>
      </c>
      <c r="M613" s="183">
        <v>2.0000005732018801E-3</v>
      </c>
      <c r="N613" s="183">
        <v>3.8220010953887898E-2</v>
      </c>
      <c r="O613" s="182">
        <v>3.8220010953887898E-2</v>
      </c>
      <c r="P613" s="181">
        <v>0.19740258740432701</v>
      </c>
    </row>
    <row r="614" spans="1:16" ht="15.75" x14ac:dyDescent="0.25">
      <c r="A614" s="189">
        <v>2029</v>
      </c>
      <c r="B614" s="188">
        <v>1989</v>
      </c>
      <c r="C614" s="187" t="s">
        <v>3819</v>
      </c>
      <c r="D614" s="186">
        <v>6.2974991482211862E-2</v>
      </c>
      <c r="E614" s="185">
        <v>0.13378157066171534</v>
      </c>
      <c r="F614" s="184">
        <v>0.275881124367713</v>
      </c>
      <c r="G614" s="182">
        <v>0.433209643787964</v>
      </c>
      <c r="H614" s="183">
        <v>5.28407527478406</v>
      </c>
      <c r="I614" s="183">
        <v>1.6750652780116499</v>
      </c>
      <c r="J614" s="183">
        <v>0.18788540059384501</v>
      </c>
      <c r="K614" s="183">
        <v>1.40268756592811E-2</v>
      </c>
      <c r="L614" s="183">
        <v>3.0000008598028201E-3</v>
      </c>
      <c r="M614" s="183">
        <v>2.0000005732018801E-3</v>
      </c>
      <c r="N614" s="183">
        <v>3.8220010953887898E-2</v>
      </c>
      <c r="O614" s="182">
        <v>3.8220010953887898E-2</v>
      </c>
      <c r="P614" s="181">
        <v>0.196380744679581</v>
      </c>
    </row>
    <row r="615" spans="1:16" ht="15.75" x14ac:dyDescent="0.25">
      <c r="A615" s="189">
        <v>2029</v>
      </c>
      <c r="B615" s="188">
        <v>1990</v>
      </c>
      <c r="C615" s="187" t="s">
        <v>3818</v>
      </c>
      <c r="D615" s="186">
        <v>6.2978363207738475E-2</v>
      </c>
      <c r="E615" s="185">
        <v>0.13462873563704714</v>
      </c>
      <c r="F615" s="184">
        <v>0.27628216044108</v>
      </c>
      <c r="G615" s="182">
        <v>0.43864746861769</v>
      </c>
      <c r="H615" s="183">
        <v>5.2863401676755899</v>
      </c>
      <c r="I615" s="183">
        <v>1.68233516821118</v>
      </c>
      <c r="J615" s="183">
        <v>0.18815852121226301</v>
      </c>
      <c r="K615" s="183">
        <v>1.4285035344108099E-2</v>
      </c>
      <c r="L615" s="183">
        <v>3.0000008598028201E-3</v>
      </c>
      <c r="M615" s="183">
        <v>2.0000005732018801E-3</v>
      </c>
      <c r="N615" s="183">
        <v>3.8220010953887898E-2</v>
      </c>
      <c r="O615" s="182">
        <v>3.8220010953887898E-2</v>
      </c>
      <c r="P615" s="181">
        <v>0.19666621460040901</v>
      </c>
    </row>
    <row r="616" spans="1:16" ht="15.75" x14ac:dyDescent="0.25">
      <c r="A616" s="189">
        <v>2029</v>
      </c>
      <c r="B616" s="188">
        <v>1991</v>
      </c>
      <c r="C616" s="187" t="s">
        <v>3817</v>
      </c>
      <c r="D616" s="186">
        <v>6.3908873533200905E-2</v>
      </c>
      <c r="E616" s="185">
        <v>0.13432988711937002</v>
      </c>
      <c r="F616" s="184">
        <v>0.36454846305418298</v>
      </c>
      <c r="G616" s="182">
        <v>0.48426913760220502</v>
      </c>
      <c r="H616" s="183">
        <v>9.2229884664002295</v>
      </c>
      <c r="I616" s="183">
        <v>2.92899817543503</v>
      </c>
      <c r="J616" s="183">
        <v>5.1665007107863502E-2</v>
      </c>
      <c r="K616" s="183">
        <v>7.7691879111647204E-3</v>
      </c>
      <c r="L616" s="183">
        <v>3.0000008598028102E-3</v>
      </c>
      <c r="M616" s="183">
        <v>2.0000005732018801E-3</v>
      </c>
      <c r="N616" s="183">
        <v>3.8220010953887898E-2</v>
      </c>
      <c r="O616" s="182">
        <v>3.8220010953887898E-2</v>
      </c>
      <c r="P616" s="181">
        <v>5.4001069469207498E-2</v>
      </c>
    </row>
    <row r="617" spans="1:16" ht="15.75" x14ac:dyDescent="0.25">
      <c r="A617" s="189">
        <v>2029</v>
      </c>
      <c r="B617" s="188">
        <v>1992</v>
      </c>
      <c r="C617" s="187" t="s">
        <v>3816</v>
      </c>
      <c r="D617" s="186">
        <v>6.412508080724251E-2</v>
      </c>
      <c r="E617" s="185">
        <v>0.13512707915422023</v>
      </c>
      <c r="F617" s="184">
        <v>0.36726714914618702</v>
      </c>
      <c r="G617" s="182">
        <v>0.49140762116610398</v>
      </c>
      <c r="H617" s="183">
        <v>9.1902565525402498</v>
      </c>
      <c r="I617" s="183">
        <v>2.9513342069009401</v>
      </c>
      <c r="J617" s="183">
        <v>5.2050308242013697E-2</v>
      </c>
      <c r="K617" s="183">
        <v>7.9167379079307498E-3</v>
      </c>
      <c r="L617" s="183">
        <v>3.0000008598028201E-3</v>
      </c>
      <c r="M617" s="183">
        <v>2.0000005732018801E-3</v>
      </c>
      <c r="N617" s="183">
        <v>3.8220010953887898E-2</v>
      </c>
      <c r="O617" s="182">
        <v>3.8220010953887898E-2</v>
      </c>
      <c r="P617" s="181">
        <v>5.4403792210895502E-2</v>
      </c>
    </row>
    <row r="618" spans="1:16" ht="15.75" x14ac:dyDescent="0.25">
      <c r="A618" s="189">
        <v>2029</v>
      </c>
      <c r="B618" s="188">
        <v>1993</v>
      </c>
      <c r="C618" s="187" t="s">
        <v>3815</v>
      </c>
      <c r="D618" s="186">
        <v>6.4171878270634461E-2</v>
      </c>
      <c r="E618" s="185">
        <v>0.1344358740759341</v>
      </c>
      <c r="F618" s="184">
        <v>0.36814222239272199</v>
      </c>
      <c r="G618" s="182">
        <v>0.48368420076984198</v>
      </c>
      <c r="H618" s="183">
        <v>9.1846872917836198</v>
      </c>
      <c r="I618" s="183">
        <v>2.93356198843319</v>
      </c>
      <c r="J618" s="183">
        <v>5.21743265004459E-2</v>
      </c>
      <c r="K618" s="183">
        <v>7.8219324952826502E-3</v>
      </c>
      <c r="L618" s="183">
        <v>3.0000008598028201E-3</v>
      </c>
      <c r="M618" s="183">
        <v>2.0000005732018801E-3</v>
      </c>
      <c r="N618" s="183">
        <v>3.8220010953887898E-2</v>
      </c>
      <c r="O618" s="182">
        <v>3.8220010953887898E-2</v>
      </c>
      <c r="P618" s="181">
        <v>5.4533418024651101E-2</v>
      </c>
    </row>
    <row r="619" spans="1:16" ht="15.75" x14ac:dyDescent="0.25">
      <c r="A619" s="189">
        <v>2029</v>
      </c>
      <c r="B619" s="188">
        <v>1994</v>
      </c>
      <c r="C619" s="187" t="s">
        <v>3814</v>
      </c>
      <c r="D619" s="186">
        <v>6.3820603318549121E-2</v>
      </c>
      <c r="E619" s="185">
        <v>0.13347695684002453</v>
      </c>
      <c r="F619" s="184">
        <v>0.362044987714922</v>
      </c>
      <c r="G619" s="182">
        <v>0.473723860136396</v>
      </c>
      <c r="H619" s="183">
        <v>9.2465995479511403</v>
      </c>
      <c r="I619" s="183">
        <v>2.9121816335626201</v>
      </c>
      <c r="J619" s="183">
        <v>5.1840631547054601E-2</v>
      </c>
      <c r="K619" s="183">
        <v>7.6836940308853104E-3</v>
      </c>
      <c r="L619" s="183">
        <v>3.0000008598028201E-3</v>
      </c>
      <c r="M619" s="183">
        <v>2.0000005732018801E-3</v>
      </c>
      <c r="N619" s="183">
        <v>3.8220010953887898E-2</v>
      </c>
      <c r="O619" s="182">
        <v>3.8220010953887898E-2</v>
      </c>
      <c r="P619" s="181">
        <v>5.4184634866216899E-2</v>
      </c>
    </row>
    <row r="620" spans="1:16" ht="15.75" x14ac:dyDescent="0.25">
      <c r="A620" s="189">
        <v>2029</v>
      </c>
      <c r="B620" s="188">
        <v>1995</v>
      </c>
      <c r="C620" s="187" t="s">
        <v>3813</v>
      </c>
      <c r="D620" s="186">
        <v>6.4156382714692428E-2</v>
      </c>
      <c r="E620" s="185">
        <v>0.132677942754024</v>
      </c>
      <c r="F620" s="184">
        <v>0.36620419216206801</v>
      </c>
      <c r="G620" s="182">
        <v>0.25295565548506499</v>
      </c>
      <c r="H620" s="183">
        <v>9.2226296357209101</v>
      </c>
      <c r="I620" s="183">
        <v>1.6622820641985601</v>
      </c>
      <c r="J620" s="183">
        <v>5.2436181251068498E-2</v>
      </c>
      <c r="K620" s="183">
        <v>5.01916620009358E-3</v>
      </c>
      <c r="L620" s="183">
        <v>3.0000008598028201E-3</v>
      </c>
      <c r="M620" s="183">
        <v>2.0000005732018801E-3</v>
      </c>
      <c r="N620" s="183">
        <v>3.8220010953887898E-2</v>
      </c>
      <c r="O620" s="182">
        <v>3.8220010953887898E-2</v>
      </c>
      <c r="P620" s="181">
        <v>5.4807112685133698E-2</v>
      </c>
    </row>
    <row r="621" spans="1:16" ht="15.75" x14ac:dyDescent="0.25">
      <c r="A621" s="189">
        <v>2029</v>
      </c>
      <c r="B621" s="188">
        <v>1996</v>
      </c>
      <c r="C621" s="187" t="s">
        <v>3812</v>
      </c>
      <c r="D621" s="186">
        <v>6.4178090787727737E-2</v>
      </c>
      <c r="E621" s="185">
        <v>0.13114635623411888</v>
      </c>
      <c r="F621" s="184">
        <v>0.36650659480595299</v>
      </c>
      <c r="G621" s="182">
        <v>2.2901491294489099E-2</v>
      </c>
      <c r="H621" s="183">
        <v>9.2178748203605991</v>
      </c>
      <c r="I621" s="183">
        <v>0.395579427598511</v>
      </c>
      <c r="J621" s="183">
        <v>5.2479481792637797E-2</v>
      </c>
      <c r="K621" s="183">
        <v>2.2321825011027202E-3</v>
      </c>
      <c r="L621" s="183">
        <v>3.0000008598028201E-3</v>
      </c>
      <c r="M621" s="183">
        <v>2.0000005732018801E-3</v>
      </c>
      <c r="N621" s="183">
        <v>3.8220010953887898E-2</v>
      </c>
      <c r="O621" s="182">
        <v>3.8220010953887898E-2</v>
      </c>
      <c r="P621" s="181">
        <v>5.4852371085049402E-2</v>
      </c>
    </row>
    <row r="622" spans="1:16" ht="15.75" x14ac:dyDescent="0.25">
      <c r="A622" s="189">
        <v>2029</v>
      </c>
      <c r="B622" s="188">
        <v>1997</v>
      </c>
      <c r="C622" s="187" t="s">
        <v>3811</v>
      </c>
      <c r="D622" s="186">
        <v>6.4421470433768127E-2</v>
      </c>
      <c r="E622" s="185">
        <v>0.12978509317695783</v>
      </c>
      <c r="F622" s="184">
        <v>0.36929664361565201</v>
      </c>
      <c r="G622" s="182">
        <v>2.22778578621564E-2</v>
      </c>
      <c r="H622" s="183">
        <v>9.1765085185011195</v>
      </c>
      <c r="I622" s="183">
        <v>0.39157063746267601</v>
      </c>
      <c r="J622" s="183">
        <v>5.2878984333067397E-2</v>
      </c>
      <c r="K622" s="183">
        <v>2.1739245688503E-3</v>
      </c>
      <c r="L622" s="183">
        <v>3.0000008598028201E-3</v>
      </c>
      <c r="M622" s="183">
        <v>2.0000005732018801E-3</v>
      </c>
      <c r="N622" s="183">
        <v>3.8220010953887898E-2</v>
      </c>
      <c r="O622" s="182">
        <v>3.8220010953887898E-2</v>
      </c>
      <c r="P622" s="181">
        <v>5.5269937357590997E-2</v>
      </c>
    </row>
    <row r="623" spans="1:16" ht="15.75" x14ac:dyDescent="0.25">
      <c r="A623" s="189">
        <v>2029</v>
      </c>
      <c r="B623" s="188">
        <v>1998</v>
      </c>
      <c r="C623" s="187" t="s">
        <v>3810</v>
      </c>
      <c r="D623" s="186">
        <v>6.4223778059416203E-2</v>
      </c>
      <c r="E623" s="185">
        <v>0.13031522580357771</v>
      </c>
      <c r="F623" s="184">
        <v>0.36785920306431502</v>
      </c>
      <c r="G623" s="182">
        <v>2.2512200213033601E-2</v>
      </c>
      <c r="H623" s="183">
        <v>9.2140825009365308</v>
      </c>
      <c r="I623" s="183">
        <v>0.39328891246613701</v>
      </c>
      <c r="J623" s="183">
        <v>5.2673159563988298E-2</v>
      </c>
      <c r="K623" s="183">
        <v>2.2007136540859698E-3</v>
      </c>
      <c r="L623" s="183">
        <v>3.0000008598028201E-3</v>
      </c>
      <c r="M623" s="183">
        <v>2.0000005732018801E-3</v>
      </c>
      <c r="N623" s="183">
        <v>3.8220010953887898E-2</v>
      </c>
      <c r="O623" s="182">
        <v>3.8220010953887898E-2</v>
      </c>
      <c r="P623" s="181">
        <v>5.5054806105788001E-2</v>
      </c>
    </row>
    <row r="624" spans="1:16" ht="15.75" x14ac:dyDescent="0.25">
      <c r="A624" s="189">
        <v>2029</v>
      </c>
      <c r="B624" s="188">
        <v>1999</v>
      </c>
      <c r="C624" s="187" t="s">
        <v>3809</v>
      </c>
      <c r="D624" s="186">
        <v>6.4142971875243482E-2</v>
      </c>
      <c r="E624" s="185">
        <v>0.13016471934014223</v>
      </c>
      <c r="F624" s="184">
        <v>0.36717055055700398</v>
      </c>
      <c r="G624" s="182">
        <v>2.2493538719348002E-2</v>
      </c>
      <c r="H624" s="183">
        <v>9.2173174446307709</v>
      </c>
      <c r="I624" s="183">
        <v>0.39335503882929101</v>
      </c>
      <c r="J624" s="183">
        <v>5.2574552534180197E-2</v>
      </c>
      <c r="K624" s="183">
        <v>2.1945660809101499E-3</v>
      </c>
      <c r="L624" s="183">
        <v>3.0000008598028201E-3</v>
      </c>
      <c r="M624" s="183">
        <v>2.0000005732018801E-3</v>
      </c>
      <c r="N624" s="183">
        <v>3.8220010953887898E-2</v>
      </c>
      <c r="O624" s="182">
        <v>3.8220010953887898E-2</v>
      </c>
      <c r="P624" s="181">
        <v>5.4951740503654201E-2</v>
      </c>
    </row>
    <row r="625" spans="1:16" ht="15.75" x14ac:dyDescent="0.25">
      <c r="A625" s="189">
        <v>2029</v>
      </c>
      <c r="B625" s="188">
        <v>2000</v>
      </c>
      <c r="C625" s="187" t="s">
        <v>3808</v>
      </c>
      <c r="D625" s="186">
        <v>6.3896978721979455E-2</v>
      </c>
      <c r="E625" s="185">
        <v>0.13059334753963583</v>
      </c>
      <c r="F625" s="184">
        <v>0.36480974969333702</v>
      </c>
      <c r="G625" s="182">
        <v>2.2684618576746099E-2</v>
      </c>
      <c r="H625" s="183">
        <v>9.24781340798617</v>
      </c>
      <c r="I625" s="183">
        <v>0.39529351701155202</v>
      </c>
      <c r="J625" s="183">
        <v>5.2236513307337799E-2</v>
      </c>
      <c r="K625" s="183">
        <v>2.2168397986566898E-3</v>
      </c>
      <c r="L625" s="183">
        <v>3.0000008598028201E-3</v>
      </c>
      <c r="M625" s="183">
        <v>2.0000005732018801E-3</v>
      </c>
      <c r="N625" s="183">
        <v>3.8220010953887898E-2</v>
      </c>
      <c r="O625" s="182">
        <v>3.8220010953887898E-2</v>
      </c>
      <c r="P625" s="181">
        <v>5.4598416643000899E-2</v>
      </c>
    </row>
    <row r="626" spans="1:16" ht="15.75" x14ac:dyDescent="0.25">
      <c r="A626" s="189">
        <v>2029</v>
      </c>
      <c r="B626" s="188">
        <v>2001</v>
      </c>
      <c r="C626" s="187" t="s">
        <v>3807</v>
      </c>
      <c r="D626" s="186">
        <v>6.4117019896195282E-2</v>
      </c>
      <c r="E626" s="185">
        <v>0.13077722627085597</v>
      </c>
      <c r="F626" s="184">
        <v>0.36734840038995897</v>
      </c>
      <c r="G626" s="182">
        <v>2.2787443453896099E-2</v>
      </c>
      <c r="H626" s="183">
        <v>9.2126579687006203</v>
      </c>
      <c r="I626" s="183">
        <v>0.39674543449042898</v>
      </c>
      <c r="J626" s="183">
        <v>5.2600018561811498E-2</v>
      </c>
      <c r="K626" s="183">
        <v>2.22959555006332E-3</v>
      </c>
      <c r="L626" s="183">
        <v>3.0000008598028201E-3</v>
      </c>
      <c r="M626" s="183">
        <v>2.0000005732018801E-3</v>
      </c>
      <c r="N626" s="183">
        <v>3.8220010953887898E-2</v>
      </c>
      <c r="O626" s="182">
        <v>3.8220010953887898E-2</v>
      </c>
      <c r="P626" s="181">
        <v>5.4978357992051197E-2</v>
      </c>
    </row>
    <row r="627" spans="1:16" ht="15.75" x14ac:dyDescent="0.25">
      <c r="A627" s="189">
        <v>2029</v>
      </c>
      <c r="B627" s="188">
        <v>2002</v>
      </c>
      <c r="C627" s="187" t="s">
        <v>3806</v>
      </c>
      <c r="D627" s="186">
        <v>6.3959087984240381E-2</v>
      </c>
      <c r="E627" s="185">
        <v>0.13062531140008138</v>
      </c>
      <c r="F627" s="184">
        <v>0.28391273275113799</v>
      </c>
      <c r="G627" s="182">
        <v>2.2739768727638599E-2</v>
      </c>
      <c r="H627" s="183">
        <v>7.1084036046862602</v>
      </c>
      <c r="I627" s="183">
        <v>0.31933955663715702</v>
      </c>
      <c r="J627" s="183">
        <v>5.2920739258752E-2</v>
      </c>
      <c r="K627" s="183">
        <v>2.2270625730292301E-3</v>
      </c>
      <c r="L627" s="183">
        <v>3.0000008598028201E-3</v>
      </c>
      <c r="M627" s="183">
        <v>2.0000005732018701E-3</v>
      </c>
      <c r="N627" s="183">
        <v>3.8220010953887898E-2</v>
      </c>
      <c r="O627" s="182">
        <v>3.8220010953887898E-2</v>
      </c>
      <c r="P627" s="181">
        <v>5.5313580255730299E-2</v>
      </c>
    </row>
    <row r="628" spans="1:16" ht="15.75" x14ac:dyDescent="0.25">
      <c r="A628" s="189">
        <v>2029</v>
      </c>
      <c r="B628" s="188">
        <v>2003</v>
      </c>
      <c r="C628" s="187" t="s">
        <v>3805</v>
      </c>
      <c r="D628" s="186">
        <v>6.3658657775795727E-2</v>
      </c>
      <c r="E628" s="185">
        <v>0.13003591821083682</v>
      </c>
      <c r="F628" s="184">
        <v>0.28167428748060602</v>
      </c>
      <c r="G628" s="182">
        <v>2.2493860214961699E-2</v>
      </c>
      <c r="H628" s="183">
        <v>7.13616524158535</v>
      </c>
      <c r="I628" s="183">
        <v>0.319215874099329</v>
      </c>
      <c r="J628" s="183">
        <v>5.2503497744576501E-2</v>
      </c>
      <c r="K628" s="183">
        <v>2.2034547043718999E-3</v>
      </c>
      <c r="L628" s="183">
        <v>3.0000008598028201E-3</v>
      </c>
      <c r="M628" s="183">
        <v>2.0000005732018801E-3</v>
      </c>
      <c r="N628" s="183">
        <v>3.8220010953887898E-2</v>
      </c>
      <c r="O628" s="182">
        <v>3.8220010953887898E-2</v>
      </c>
      <c r="P628" s="181">
        <v>5.4877472931765599E-2</v>
      </c>
    </row>
    <row r="629" spans="1:16" ht="15.75" x14ac:dyDescent="0.25">
      <c r="A629" s="189">
        <v>2029</v>
      </c>
      <c r="B629" s="188">
        <v>2004</v>
      </c>
      <c r="C629" s="187" t="s">
        <v>3804</v>
      </c>
      <c r="D629" s="186">
        <v>6.3430762609382491E-2</v>
      </c>
      <c r="E629" s="185">
        <v>0.12900570756993568</v>
      </c>
      <c r="F629" s="184">
        <v>0.232487504559348</v>
      </c>
      <c r="G629" s="182">
        <v>1.4737155484487801E-2</v>
      </c>
      <c r="H629" s="183">
        <v>5.9695523197215898</v>
      </c>
      <c r="I629" s="183">
        <v>0.27011979813968701</v>
      </c>
      <c r="J629" s="183">
        <v>5.2211346871188197E-2</v>
      </c>
      <c r="K629" s="183">
        <v>1.4337039110175101E-4</v>
      </c>
      <c r="L629" s="183">
        <v>3.0000008598028201E-3</v>
      </c>
      <c r="M629" s="183">
        <v>2.0000005732018801E-3</v>
      </c>
      <c r="N629" s="183">
        <v>3.8220010953887898E-2</v>
      </c>
      <c r="O629" s="182">
        <v>3.8220010953887898E-2</v>
      </c>
      <c r="P629" s="181">
        <v>5.4572112292283002E-2</v>
      </c>
    </row>
    <row r="630" spans="1:16" ht="15.75" x14ac:dyDescent="0.25">
      <c r="A630" s="189">
        <v>2029</v>
      </c>
      <c r="B630" s="188">
        <v>2005</v>
      </c>
      <c r="C630" s="187" t="s">
        <v>3803</v>
      </c>
      <c r="D630" s="186">
        <v>6.3476862276058657E-2</v>
      </c>
      <c r="E630" s="185">
        <v>0.12938596701514701</v>
      </c>
      <c r="F630" s="184">
        <v>0.23284480312045699</v>
      </c>
      <c r="G630" s="182">
        <v>1.49451323226811E-2</v>
      </c>
      <c r="H630" s="183">
        <v>5.9594908586357196</v>
      </c>
      <c r="I630" s="183">
        <v>0.27199589461328399</v>
      </c>
      <c r="J630" s="183">
        <v>5.2291587911006597E-2</v>
      </c>
      <c r="K630" s="183">
        <v>1.44811886255964E-4</v>
      </c>
      <c r="L630" s="183">
        <v>3.0000008598028201E-3</v>
      </c>
      <c r="M630" s="183">
        <v>2.0000005732018801E-3</v>
      </c>
      <c r="N630" s="183">
        <v>3.8220010953887898E-2</v>
      </c>
      <c r="O630" s="182">
        <v>3.8220010953887898E-2</v>
      </c>
      <c r="P630" s="181">
        <v>5.4655981475857603E-2</v>
      </c>
    </row>
    <row r="631" spans="1:16" ht="15.75" x14ac:dyDescent="0.25">
      <c r="A631" s="189">
        <v>2029</v>
      </c>
      <c r="B631" s="188">
        <v>2006</v>
      </c>
      <c r="C631" s="187" t="s">
        <v>3802</v>
      </c>
      <c r="D631" s="186">
        <v>6.3306609437017436E-2</v>
      </c>
      <c r="E631" s="185">
        <v>0.12968997575142019</v>
      </c>
      <c r="F631" s="184">
        <v>0.231440365123884</v>
      </c>
      <c r="G631" s="182">
        <v>1.5045948269914599E-2</v>
      </c>
      <c r="H631" s="183">
        <v>5.9675639553900099</v>
      </c>
      <c r="I631" s="183">
        <v>0.272718816404039</v>
      </c>
      <c r="J631" s="183">
        <v>5.2003260699000402E-2</v>
      </c>
      <c r="K631" s="183">
        <v>1.4594941609077E-4</v>
      </c>
      <c r="L631" s="183">
        <v>3.0000008598028201E-3</v>
      </c>
      <c r="M631" s="183">
        <v>2.0000005732018801E-3</v>
      </c>
      <c r="N631" s="183">
        <v>3.8220010953887898E-2</v>
      </c>
      <c r="O631" s="182">
        <v>3.8220010953887898E-2</v>
      </c>
      <c r="P631" s="181">
        <v>5.4354617386757502E-2</v>
      </c>
    </row>
    <row r="632" spans="1:16" ht="15.75" x14ac:dyDescent="0.25">
      <c r="A632" s="189">
        <v>2029</v>
      </c>
      <c r="B632" s="188">
        <v>2007</v>
      </c>
      <c r="C632" s="187" t="s">
        <v>3801</v>
      </c>
      <c r="D632" s="186">
        <v>6.3468181586839034E-2</v>
      </c>
      <c r="E632" s="185">
        <v>0.13005590809189241</v>
      </c>
      <c r="F632" s="184">
        <v>0.16945600241463399</v>
      </c>
      <c r="G632" s="182">
        <v>1.50792558464141E-2</v>
      </c>
      <c r="H632" s="183">
        <v>3.1159322193402299</v>
      </c>
      <c r="I632" s="183">
        <v>0.27152277787193502</v>
      </c>
      <c r="J632" s="183">
        <v>3.7652376250563703E-2</v>
      </c>
      <c r="K632" s="183">
        <v>1.4736358977843699E-4</v>
      </c>
      <c r="L632" s="183">
        <v>3.0000008598028201E-3</v>
      </c>
      <c r="M632" s="183">
        <v>2.0000005732018801E-3</v>
      </c>
      <c r="N632" s="183">
        <v>3.8220010953887898E-2</v>
      </c>
      <c r="O632" s="182">
        <v>3.8220010953887898E-2</v>
      </c>
      <c r="P632" s="181">
        <v>3.9354849624669098E-2</v>
      </c>
    </row>
    <row r="633" spans="1:16" ht="15.75" x14ac:dyDescent="0.25">
      <c r="A633" s="189">
        <v>2029</v>
      </c>
      <c r="B633" s="188">
        <v>2008</v>
      </c>
      <c r="C633" s="187" t="s">
        <v>3800</v>
      </c>
      <c r="D633" s="186">
        <v>6.370377019556657E-2</v>
      </c>
      <c r="E633" s="185">
        <v>0.13053523780900919</v>
      </c>
      <c r="F633" s="184">
        <v>0.17085289771244699</v>
      </c>
      <c r="G633" s="182">
        <v>1.17533077855088E-2</v>
      </c>
      <c r="H633" s="183">
        <v>3.0998365341347198</v>
      </c>
      <c r="I633" s="183">
        <v>0.18892850907560499</v>
      </c>
      <c r="J633" s="183">
        <v>3.7767071221607003E-2</v>
      </c>
      <c r="K633" s="183">
        <v>1.70070666993081E-4</v>
      </c>
      <c r="L633" s="183">
        <v>3.0000008598028201E-3</v>
      </c>
      <c r="M633" s="183">
        <v>2.0000005732018801E-3</v>
      </c>
      <c r="N633" s="183">
        <v>3.8220010953887898E-2</v>
      </c>
      <c r="O633" s="182">
        <v>3.8220010953887898E-2</v>
      </c>
      <c r="P633" s="181">
        <v>3.9474730593351597E-2</v>
      </c>
    </row>
    <row r="634" spans="1:16" ht="15.75" x14ac:dyDescent="0.25">
      <c r="A634" s="189">
        <v>2029</v>
      </c>
      <c r="B634" s="188">
        <v>2009</v>
      </c>
      <c r="C634" s="187" t="s">
        <v>3799</v>
      </c>
      <c r="D634" s="186">
        <v>6.3699087750689429E-2</v>
      </c>
      <c r="E634" s="185">
        <v>0.12931227688355951</v>
      </c>
      <c r="F634" s="184">
        <v>0.17003581842544299</v>
      </c>
      <c r="G634" s="182">
        <v>8.1508926663409007E-3</v>
      </c>
      <c r="H634" s="183">
        <v>3.0949253807099701</v>
      </c>
      <c r="I634" s="183">
        <v>0.104002101991528</v>
      </c>
      <c r="J634" s="183">
        <v>3.7561971203503498E-2</v>
      </c>
      <c r="K634" s="183">
        <v>1.8650414982539901E-4</v>
      </c>
      <c r="L634" s="183">
        <v>3.0000008598028201E-3</v>
      </c>
      <c r="M634" s="183">
        <v>2.0000005732018801E-3</v>
      </c>
      <c r="N634" s="183">
        <v>3.8220010953887898E-2</v>
      </c>
      <c r="O634" s="182">
        <v>3.8220010953887898E-2</v>
      </c>
      <c r="P634" s="181">
        <v>3.9260356862547301E-2</v>
      </c>
    </row>
    <row r="635" spans="1:16" ht="15.75" x14ac:dyDescent="0.25">
      <c r="A635" s="189">
        <v>2029</v>
      </c>
      <c r="B635" s="188">
        <v>2010</v>
      </c>
      <c r="C635" s="187" t="s">
        <v>3798</v>
      </c>
      <c r="D635" s="186">
        <v>6.3711372242506073E-2</v>
      </c>
      <c r="E635" s="185">
        <v>0.12824384617842718</v>
      </c>
      <c r="F635" s="184">
        <v>0.108820228968809</v>
      </c>
      <c r="G635" s="182">
        <v>8.0140048644847493E-3</v>
      </c>
      <c r="H635" s="183">
        <v>0.27746593814551501</v>
      </c>
      <c r="I635" s="183">
        <v>0.102437132527346</v>
      </c>
      <c r="J635" s="183">
        <v>2.2622390838860501E-2</v>
      </c>
      <c r="K635" s="183">
        <v>2.22335109589554E-4</v>
      </c>
      <c r="L635" s="183">
        <v>3.0000008598028201E-3</v>
      </c>
      <c r="M635" s="183">
        <v>2.0000005732018801E-3</v>
      </c>
      <c r="N635" s="183">
        <v>3.8220010953887898E-2</v>
      </c>
      <c r="O635" s="182">
        <v>3.8220010953887898E-2</v>
      </c>
      <c r="P635" s="181">
        <v>2.36452749672212E-2</v>
      </c>
    </row>
    <row r="636" spans="1:16" ht="15.75" x14ac:dyDescent="0.25">
      <c r="A636" s="189">
        <v>2029</v>
      </c>
      <c r="B636" s="188">
        <v>2011</v>
      </c>
      <c r="C636" s="187" t="s">
        <v>3797</v>
      </c>
      <c r="D636" s="186">
        <v>6.3657297393263285E-2</v>
      </c>
      <c r="E636" s="185">
        <v>0.12991963463401146</v>
      </c>
      <c r="F636" s="184">
        <v>0.107892348841319</v>
      </c>
      <c r="G636" s="182">
        <v>8.2852131438967795E-3</v>
      </c>
      <c r="H636" s="183">
        <v>0.27416933672083899</v>
      </c>
      <c r="I636" s="183">
        <v>0.10296524458681799</v>
      </c>
      <c r="J636" s="183">
        <v>2.2239050913037399E-2</v>
      </c>
      <c r="K636" s="183">
        <v>3.1387830478157597E-4</v>
      </c>
      <c r="L636" s="183">
        <v>3.0000008598028201E-3</v>
      </c>
      <c r="M636" s="183">
        <v>2.0000005732018801E-3</v>
      </c>
      <c r="N636" s="183">
        <v>3.8220010953887898E-2</v>
      </c>
      <c r="O636" s="182">
        <v>3.8220010953887898E-2</v>
      </c>
      <c r="P636" s="181">
        <v>2.3244602110998099E-2</v>
      </c>
    </row>
    <row r="637" spans="1:16" ht="15.75" x14ac:dyDescent="0.25">
      <c r="A637" s="189">
        <v>2029</v>
      </c>
      <c r="B637" s="188">
        <v>2012</v>
      </c>
      <c r="C637" s="187" t="s">
        <v>3796</v>
      </c>
      <c r="D637" s="186">
        <v>6.377273724956202E-2</v>
      </c>
      <c r="E637" s="185">
        <v>0.13031561067120942</v>
      </c>
      <c r="F637" s="184">
        <v>0.10854366894805</v>
      </c>
      <c r="G637" s="182">
        <v>8.3200770998243297E-3</v>
      </c>
      <c r="H637" s="183">
        <v>0.27289248491450602</v>
      </c>
      <c r="I637" s="183">
        <v>0.102620751792732</v>
      </c>
      <c r="J637" s="183">
        <v>2.1910655864440801E-2</v>
      </c>
      <c r="K637" s="183">
        <v>4.63447078399669E-4</v>
      </c>
      <c r="L637" s="183">
        <v>3.0000008598028201E-3</v>
      </c>
      <c r="M637" s="183">
        <v>2.0000005732018801E-3</v>
      </c>
      <c r="N637" s="183">
        <v>3.8220010953887898E-2</v>
      </c>
      <c r="O637" s="182">
        <v>3.8220010953887898E-2</v>
      </c>
      <c r="P637" s="181">
        <v>2.2901358495535401E-2</v>
      </c>
    </row>
    <row r="638" spans="1:16" ht="15.75" x14ac:dyDescent="0.25">
      <c r="A638" s="189">
        <v>2029</v>
      </c>
      <c r="B638" s="188">
        <v>2013</v>
      </c>
      <c r="C638" s="187" t="s">
        <v>3795</v>
      </c>
      <c r="D638" s="186">
        <v>6.3631391444740337E-2</v>
      </c>
      <c r="E638" s="185">
        <v>0.13032647627195984</v>
      </c>
      <c r="F638" s="184">
        <v>0.106574396097412</v>
      </c>
      <c r="G638" s="182">
        <v>8.2980974689255294E-3</v>
      </c>
      <c r="H638" s="183">
        <v>0.26751593798185203</v>
      </c>
      <c r="I638" s="183">
        <v>0.101382244220099</v>
      </c>
      <c r="J638" s="183">
        <v>2.1363619437802999E-2</v>
      </c>
      <c r="K638" s="183">
        <v>6.9438301183083798E-4</v>
      </c>
      <c r="L638" s="183">
        <v>3.0000008598028201E-3</v>
      </c>
      <c r="M638" s="183">
        <v>2.0000005732018801E-3</v>
      </c>
      <c r="N638" s="183">
        <v>3.8220010953887898E-2</v>
      </c>
      <c r="O638" s="182">
        <v>3.8220010953887898E-2</v>
      </c>
      <c r="P638" s="181">
        <v>2.2329587509123301E-2</v>
      </c>
    </row>
    <row r="639" spans="1:16" ht="15.75" x14ac:dyDescent="0.25">
      <c r="A639" s="189">
        <v>2029</v>
      </c>
      <c r="B639" s="188">
        <v>2014</v>
      </c>
      <c r="C639" s="187" t="s">
        <v>3794</v>
      </c>
      <c r="D639" s="186">
        <v>6.2086770287364076E-2</v>
      </c>
      <c r="E639" s="185">
        <v>0.12818461234772605</v>
      </c>
      <c r="F639" s="184">
        <v>0.105032042974672</v>
      </c>
      <c r="G639" s="182">
        <v>8.2391952533216201E-3</v>
      </c>
      <c r="H639" s="183">
        <v>0.26233411337931101</v>
      </c>
      <c r="I639" s="183">
        <v>0.10069512726213301</v>
      </c>
      <c r="J639" s="183">
        <v>2.0775738717761401E-2</v>
      </c>
      <c r="K639" s="183">
        <v>9.6340429598962404E-4</v>
      </c>
      <c r="L639" s="183">
        <v>3.0000008598028201E-3</v>
      </c>
      <c r="M639" s="183">
        <v>2.0000005732018801E-3</v>
      </c>
      <c r="N639" s="183">
        <v>3.8220010953887898E-2</v>
      </c>
      <c r="O639" s="182">
        <v>3.8220010953887898E-2</v>
      </c>
      <c r="P639" s="181">
        <v>2.1715125431603501E-2</v>
      </c>
    </row>
    <row r="640" spans="1:16" ht="15.75" x14ac:dyDescent="0.25">
      <c r="A640" s="189">
        <v>2029</v>
      </c>
      <c r="B640" s="188">
        <v>2015</v>
      </c>
      <c r="C640" s="187" t="s">
        <v>3793</v>
      </c>
      <c r="D640" s="186">
        <v>6.156023064513453E-2</v>
      </c>
      <c r="E640" s="185">
        <v>0.12815889036208153</v>
      </c>
      <c r="F640" s="184">
        <v>0.10339353326262</v>
      </c>
      <c r="G640" s="182">
        <v>8.3564425801221798E-3</v>
      </c>
      <c r="H640" s="183">
        <v>0.25676282878059198</v>
      </c>
      <c r="I640" s="183">
        <v>0.100563050824344</v>
      </c>
      <c r="J640" s="183">
        <v>2.0130274996612699E-2</v>
      </c>
      <c r="K640" s="183">
        <v>1.23222223430225E-3</v>
      </c>
      <c r="L640" s="183">
        <v>3.0000008598028201E-3</v>
      </c>
      <c r="M640" s="183">
        <v>2.0000005732018801E-3</v>
      </c>
      <c r="N640" s="183">
        <v>3.8220010953887898E-2</v>
      </c>
      <c r="O640" s="182">
        <v>3.8220010953887898E-2</v>
      </c>
      <c r="P640" s="181">
        <v>2.1040476705187199E-2</v>
      </c>
    </row>
    <row r="641" spans="1:16" ht="15.75" x14ac:dyDescent="0.25">
      <c r="A641" s="189">
        <v>2029</v>
      </c>
      <c r="B641" s="188">
        <v>2016</v>
      </c>
      <c r="C641" s="187" t="s">
        <v>3792</v>
      </c>
      <c r="D641" s="186">
        <v>5.9557913145029208E-2</v>
      </c>
      <c r="E641" s="185">
        <v>0.12426135983136125</v>
      </c>
      <c r="F641" s="184">
        <v>0.101506663234964</v>
      </c>
      <c r="G641" s="182">
        <v>7.6486113398171896E-3</v>
      </c>
      <c r="H641" s="183">
        <v>0.21959356666891799</v>
      </c>
      <c r="I641" s="183">
        <v>8.7806979795004E-2</v>
      </c>
      <c r="J641" s="183">
        <v>1.9414905077117101E-2</v>
      </c>
      <c r="K641" s="183">
        <v>1.38720132090299E-3</v>
      </c>
      <c r="L641" s="183">
        <v>3.0000008598028201E-3</v>
      </c>
      <c r="M641" s="183">
        <v>2.0000005732018801E-3</v>
      </c>
      <c r="N641" s="183">
        <v>3.8220010953887898E-2</v>
      </c>
      <c r="O641" s="182">
        <v>3.8220010953887898E-2</v>
      </c>
      <c r="P641" s="181">
        <v>2.0292760932339001E-2</v>
      </c>
    </row>
    <row r="642" spans="1:16" ht="15.75" x14ac:dyDescent="0.25">
      <c r="A642" s="189">
        <v>2029</v>
      </c>
      <c r="B642" s="188">
        <v>2017</v>
      </c>
      <c r="C642" s="187" t="s">
        <v>3791</v>
      </c>
      <c r="D642" s="186">
        <v>5.6046800885166434E-2</v>
      </c>
      <c r="E642" s="185">
        <v>0.12035223454924354</v>
      </c>
      <c r="F642" s="184">
        <v>8.3792988359948306E-2</v>
      </c>
      <c r="G642" s="182">
        <v>6.9262101725563602E-3</v>
      </c>
      <c r="H642" s="183">
        <v>0.167368998505388</v>
      </c>
      <c r="I642" s="183">
        <v>7.5560041988453105E-2</v>
      </c>
      <c r="J642" s="183">
        <v>1.7746525604327101E-2</v>
      </c>
      <c r="K642" s="183">
        <v>1.4453811365295599E-3</v>
      </c>
      <c r="L642" s="183">
        <v>3.0000008598028201E-3</v>
      </c>
      <c r="M642" s="183">
        <v>2.0000005732018801E-3</v>
      </c>
      <c r="N642" s="183">
        <v>3.8220010953887898E-2</v>
      </c>
      <c r="O642" s="182">
        <v>3.8220010953887898E-2</v>
      </c>
      <c r="P642" s="181">
        <v>1.85489447431137E-2</v>
      </c>
    </row>
    <row r="643" spans="1:16" ht="15.75" x14ac:dyDescent="0.25">
      <c r="A643" s="189">
        <v>2029</v>
      </c>
      <c r="B643" s="188">
        <v>2018</v>
      </c>
      <c r="C643" s="187" t="s">
        <v>3790</v>
      </c>
      <c r="D643" s="186">
        <v>5.2333897318689697E-2</v>
      </c>
      <c r="E643" s="185">
        <v>0.11519369639005177</v>
      </c>
      <c r="F643" s="184">
        <v>8.2705111076848206E-2</v>
      </c>
      <c r="G643" s="182">
        <v>6.2796352498573202E-3</v>
      </c>
      <c r="H643" s="183">
        <v>0.133339512099832</v>
      </c>
      <c r="I643" s="183">
        <v>6.3040608329501299E-2</v>
      </c>
      <c r="J643" s="183">
        <v>1.7001448130881901E-2</v>
      </c>
      <c r="K643" s="183">
        <v>1.50596088800141E-3</v>
      </c>
      <c r="L643" s="183">
        <v>3.0000008598028201E-3</v>
      </c>
      <c r="M643" s="183">
        <v>2.0000005732018801E-3</v>
      </c>
      <c r="N643" s="183">
        <v>3.8220010953887898E-2</v>
      </c>
      <c r="O643" s="182">
        <v>3.8220010953887898E-2</v>
      </c>
      <c r="P643" s="181">
        <v>1.77701781725517E-2</v>
      </c>
    </row>
    <row r="644" spans="1:16" ht="15.75" x14ac:dyDescent="0.25">
      <c r="A644" s="189">
        <v>2029</v>
      </c>
      <c r="B644" s="188">
        <v>2019</v>
      </c>
      <c r="C644" s="187" t="s">
        <v>3789</v>
      </c>
      <c r="D644" s="186">
        <v>5.231620615400806E-2</v>
      </c>
      <c r="E644" s="185">
        <v>0.11514799888694209</v>
      </c>
      <c r="F644" s="184">
        <v>8.1528390290696098E-2</v>
      </c>
      <c r="G644" s="182">
        <v>5.7197280381085401E-3</v>
      </c>
      <c r="H644" s="183">
        <v>0.11173589037946401</v>
      </c>
      <c r="I644" s="183">
        <v>5.4660458694607103E-2</v>
      </c>
      <c r="J644" s="183">
        <v>1.61978654672452E-2</v>
      </c>
      <c r="K644" s="183">
        <v>1.5465436313102201E-3</v>
      </c>
      <c r="L644" s="183">
        <v>3.0000008598028201E-3</v>
      </c>
      <c r="M644" s="183">
        <v>2.0000005732018701E-3</v>
      </c>
      <c r="N644" s="183">
        <v>3.8220010953887898E-2</v>
      </c>
      <c r="O644" s="182">
        <v>3.8220010953887898E-2</v>
      </c>
      <c r="P644" s="181">
        <v>1.69302610667105E-2</v>
      </c>
    </row>
    <row r="645" spans="1:16" ht="15.75" x14ac:dyDescent="0.25">
      <c r="A645" s="189">
        <v>2029</v>
      </c>
      <c r="B645" s="188">
        <v>2020</v>
      </c>
      <c r="C645" s="187" t="s">
        <v>3788</v>
      </c>
      <c r="D645" s="186">
        <v>5.2298205887059759E-2</v>
      </c>
      <c r="E645" s="185">
        <v>0.11510135005396926</v>
      </c>
      <c r="F645" s="184">
        <v>8.0262176881514505E-2</v>
      </c>
      <c r="G645" s="182">
        <v>5.1287947438173297E-3</v>
      </c>
      <c r="H645" s="183">
        <v>9.0678560995059804E-2</v>
      </c>
      <c r="I645" s="183">
        <v>4.6281444204615302E-2</v>
      </c>
      <c r="J645" s="183">
        <v>1.53357295055135E-2</v>
      </c>
      <c r="K645" s="183">
        <v>1.54705349218321E-3</v>
      </c>
      <c r="L645" s="183">
        <v>3.0000008598028201E-3</v>
      </c>
      <c r="M645" s="183">
        <v>2.0000005732018801E-3</v>
      </c>
      <c r="N645" s="183">
        <v>3.8220010953887898E-2</v>
      </c>
      <c r="O645" s="182">
        <v>3.8220010953887898E-2</v>
      </c>
      <c r="P645" s="181">
        <v>1.6029143142461E-2</v>
      </c>
    </row>
    <row r="646" spans="1:16" ht="15.75" x14ac:dyDescent="0.25">
      <c r="A646" s="189">
        <v>2029</v>
      </c>
      <c r="B646" s="188">
        <v>2021</v>
      </c>
      <c r="C646" s="187" t="s">
        <v>3787</v>
      </c>
      <c r="D646" s="186">
        <v>5.0972876007253774E-2</v>
      </c>
      <c r="E646" s="185">
        <v>0.1121808655629262</v>
      </c>
      <c r="F646" s="184">
        <v>7.8907273219660803E-2</v>
      </c>
      <c r="G646" s="182">
        <v>4.48468028031787E-3</v>
      </c>
      <c r="H646" s="183">
        <v>7.0842161092001199E-2</v>
      </c>
      <c r="I646" s="183">
        <v>3.7321609445459598E-2</v>
      </c>
      <c r="J646" s="183">
        <v>1.44150592240331E-2</v>
      </c>
      <c r="K646" s="183">
        <v>1.5475840026366401E-3</v>
      </c>
      <c r="L646" s="183">
        <v>3.0000008598028201E-3</v>
      </c>
      <c r="M646" s="183">
        <v>2.0000005732018801E-3</v>
      </c>
      <c r="N646" s="183">
        <v>3.8220010953887898E-2</v>
      </c>
      <c r="O646" s="182">
        <v>3.8220010953887898E-2</v>
      </c>
      <c r="P646" s="181">
        <v>1.50668442362659E-2</v>
      </c>
    </row>
    <row r="647" spans="1:16" ht="15.75" x14ac:dyDescent="0.25">
      <c r="A647" s="189">
        <v>2029</v>
      </c>
      <c r="B647" s="188">
        <v>2022</v>
      </c>
      <c r="C647" s="187" t="s">
        <v>3786</v>
      </c>
      <c r="D647" s="186">
        <v>4.9700070361100475E-2</v>
      </c>
      <c r="E647" s="185">
        <v>0.10937484629217578</v>
      </c>
      <c r="F647" s="184">
        <v>7.7461332746543807E-2</v>
      </c>
      <c r="G647" s="182">
        <v>3.8089556072697802E-3</v>
      </c>
      <c r="H647" s="183">
        <v>5.1697552847155999E-2</v>
      </c>
      <c r="I647" s="183">
        <v>2.8326272263091201E-2</v>
      </c>
      <c r="J647" s="183">
        <v>1.34357093411297E-2</v>
      </c>
      <c r="K647" s="183">
        <v>1.54811306668466E-3</v>
      </c>
      <c r="L647" s="183">
        <v>3.0000008598028201E-3</v>
      </c>
      <c r="M647" s="183">
        <v>2.0000005732018801E-3</v>
      </c>
      <c r="N647" s="183">
        <v>3.8220010953887898E-2</v>
      </c>
      <c r="O647" s="182">
        <v>3.8220010953887898E-2</v>
      </c>
      <c r="P647" s="181">
        <v>1.40432124974584E-2</v>
      </c>
    </row>
    <row r="648" spans="1:16" ht="15.75" x14ac:dyDescent="0.25">
      <c r="A648" s="189">
        <v>2029</v>
      </c>
      <c r="B648" s="188">
        <v>2023</v>
      </c>
      <c r="C648" s="187" t="s">
        <v>3785</v>
      </c>
      <c r="D648" s="186">
        <v>4.8427468106815801E-2</v>
      </c>
      <c r="E648" s="185">
        <v>0.10657051401363757</v>
      </c>
      <c r="F648" s="184">
        <v>7.5925493464970101E-2</v>
      </c>
      <c r="G648" s="182">
        <v>3.73648134685393E-3</v>
      </c>
      <c r="H648" s="183">
        <v>4.9601955356293297E-2</v>
      </c>
      <c r="I648" s="183">
        <v>2.7060164484237498E-2</v>
      </c>
      <c r="J648" s="183">
        <v>1.23977145106796E-2</v>
      </c>
      <c r="K648" s="183">
        <v>1.5486545496741901E-3</v>
      </c>
      <c r="L648" s="183">
        <v>3.0000008598028102E-3</v>
      </c>
      <c r="M648" s="183">
        <v>2.0000005732018801E-3</v>
      </c>
      <c r="N648" s="183">
        <v>3.8220010953887898E-2</v>
      </c>
      <c r="O648" s="182">
        <v>3.8220010953887898E-2</v>
      </c>
      <c r="P648" s="181">
        <v>1.2958284146809201E-2</v>
      </c>
    </row>
    <row r="649" spans="1:16" ht="15.75" x14ac:dyDescent="0.25">
      <c r="A649" s="189">
        <v>2029</v>
      </c>
      <c r="B649" s="188">
        <v>2024</v>
      </c>
      <c r="C649" s="187" t="s">
        <v>3784</v>
      </c>
      <c r="D649" s="186">
        <v>4.7206972308503244E-2</v>
      </c>
      <c r="E649" s="185">
        <v>0.10388156041176581</v>
      </c>
      <c r="F649" s="184">
        <v>7.4298266213442501E-2</v>
      </c>
      <c r="G649" s="182">
        <v>3.7248343390043999E-3</v>
      </c>
      <c r="H649" s="183">
        <v>4.7386355210156203E-2</v>
      </c>
      <c r="I649" s="183">
        <v>2.6869470385873201E-2</v>
      </c>
      <c r="J649" s="183">
        <v>1.13009837039088E-2</v>
      </c>
      <c r="K649" s="183">
        <v>1.5491952902426101E-3</v>
      </c>
      <c r="L649" s="183">
        <v>3.0000008598028201E-3</v>
      </c>
      <c r="M649" s="183">
        <v>2.0000005732018801E-3</v>
      </c>
      <c r="N649" s="183">
        <v>3.8220010953887898E-2</v>
      </c>
      <c r="O649" s="182">
        <v>3.8220010953887898E-2</v>
      </c>
      <c r="P649" s="181">
        <v>1.18119640396271E-2</v>
      </c>
    </row>
    <row r="650" spans="1:16" ht="15.75" x14ac:dyDescent="0.25">
      <c r="A650" s="189">
        <v>2029</v>
      </c>
      <c r="B650" s="188">
        <v>2025</v>
      </c>
      <c r="C650" s="187" t="s">
        <v>3783</v>
      </c>
      <c r="D650" s="186">
        <v>4.5986143978359116E-2</v>
      </c>
      <c r="E650" s="185">
        <v>0.10119440914103971</v>
      </c>
      <c r="F650" s="184">
        <v>7.2580725173958804E-2</v>
      </c>
      <c r="G650" s="182">
        <v>3.8726225727540101E-3</v>
      </c>
      <c r="H650" s="183">
        <v>4.50510332889845E-2</v>
      </c>
      <c r="I650" s="183">
        <v>2.7018075597817701E-2</v>
      </c>
      <c r="J650" s="183">
        <v>1.01455352829968E-2</v>
      </c>
      <c r="K650" s="183">
        <v>1.5497493441694299E-3</v>
      </c>
      <c r="L650" s="183">
        <v>3.0000008598028201E-3</v>
      </c>
      <c r="M650" s="183">
        <v>2.0000005732018801E-3</v>
      </c>
      <c r="N650" s="183">
        <v>3.8220010953887898E-2</v>
      </c>
      <c r="O650" s="182">
        <v>3.8220010953887898E-2</v>
      </c>
      <c r="P650" s="181">
        <v>1.0604271368347899E-2</v>
      </c>
    </row>
    <row r="651" spans="1:16" ht="15.75" x14ac:dyDescent="0.25">
      <c r="A651" s="189">
        <v>2029</v>
      </c>
      <c r="B651" s="188">
        <v>2026</v>
      </c>
      <c r="C651" s="187" t="s">
        <v>3782</v>
      </c>
      <c r="D651" s="186">
        <v>4.4816570354590204E-2</v>
      </c>
      <c r="E651" s="185">
        <v>9.8623444015427289E-2</v>
      </c>
      <c r="F651" s="184">
        <v>7.0771418649183002E-2</v>
      </c>
      <c r="G651" s="182">
        <v>4.2783850876843199E-3</v>
      </c>
      <c r="H651" s="183">
        <v>4.2600046464779197E-2</v>
      </c>
      <c r="I651" s="183">
        <v>2.9413490950665502E-2</v>
      </c>
      <c r="J651" s="183">
        <v>8.9312815805249399E-3</v>
      </c>
      <c r="K651" s="183">
        <v>1.5503025939407999E-3</v>
      </c>
      <c r="L651" s="183">
        <v>3.0000008598028201E-3</v>
      </c>
      <c r="M651" s="183">
        <v>2.0000005732018801E-3</v>
      </c>
      <c r="N651" s="183">
        <v>3.8220010953887898E-2</v>
      </c>
      <c r="O651" s="182">
        <v>3.8220010953887898E-2</v>
      </c>
      <c r="P651" s="181">
        <v>9.3351145016212292E-3</v>
      </c>
    </row>
    <row r="652" spans="1:16" ht="15.75" x14ac:dyDescent="0.25">
      <c r="A652" s="189">
        <v>2029</v>
      </c>
      <c r="B652" s="188">
        <v>2027</v>
      </c>
      <c r="C652" s="187" t="s">
        <v>3781</v>
      </c>
      <c r="D652" s="186">
        <v>4.3697542431210046E-2</v>
      </c>
      <c r="E652" s="185">
        <v>9.6166173884117051E-2</v>
      </c>
      <c r="F652" s="184">
        <v>6.8872310067290998E-2</v>
      </c>
      <c r="G652" s="182">
        <v>4.9522571126169399E-3</v>
      </c>
      <c r="H652" s="183">
        <v>4.0024458966729501E-2</v>
      </c>
      <c r="I652" s="183">
        <v>3.2959214489823099E-2</v>
      </c>
      <c r="J652" s="183">
        <v>7.65826425173541E-3</v>
      </c>
      <c r="K652" s="183">
        <v>1.5508822173016599E-3</v>
      </c>
      <c r="L652" s="183">
        <v>3.0000008598028201E-3</v>
      </c>
      <c r="M652" s="183">
        <v>2.0000005732018801E-3</v>
      </c>
      <c r="N652" s="183">
        <v>3.8220010953887898E-2</v>
      </c>
      <c r="O652" s="182">
        <v>3.8220010953887898E-2</v>
      </c>
      <c r="P652" s="181">
        <v>8.0045369781545708E-3</v>
      </c>
    </row>
    <row r="653" spans="1:16" ht="15.75" x14ac:dyDescent="0.25">
      <c r="A653" s="189">
        <v>2029</v>
      </c>
      <c r="B653" s="188">
        <v>2028</v>
      </c>
      <c r="C653" s="187" t="s">
        <v>3780</v>
      </c>
      <c r="D653" s="186">
        <v>4.3669163077848128E-2</v>
      </c>
      <c r="E653" s="185">
        <v>9.610166716383424E-2</v>
      </c>
      <c r="F653" s="184">
        <v>6.6880384443190402E-2</v>
      </c>
      <c r="G653" s="182">
        <v>5.6251660112695296E-3</v>
      </c>
      <c r="H653" s="183">
        <v>3.7328120162042101E-2</v>
      </c>
      <c r="I653" s="183">
        <v>3.6578554458714503E-2</v>
      </c>
      <c r="J653" s="183">
        <v>6.3263456152982704E-3</v>
      </c>
      <c r="K653" s="183">
        <v>1.5514543435898799E-3</v>
      </c>
      <c r="L653" s="183">
        <v>3.0000008598028201E-3</v>
      </c>
      <c r="M653" s="183">
        <v>2.0000005732018801E-3</v>
      </c>
      <c r="N653" s="183">
        <v>3.8220010953887898E-2</v>
      </c>
      <c r="O653" s="182">
        <v>3.8220010953887898E-2</v>
      </c>
      <c r="P653" s="181">
        <v>6.6123948912791596E-3</v>
      </c>
    </row>
    <row r="654" spans="1:16" ht="15.75" x14ac:dyDescent="0.25">
      <c r="A654" s="189">
        <v>2029</v>
      </c>
      <c r="B654" s="188">
        <v>2029</v>
      </c>
      <c r="C654" s="187" t="s">
        <v>3779</v>
      </c>
      <c r="D654" s="186">
        <v>4.3630136676167074E-2</v>
      </c>
      <c r="E654" s="185">
        <v>9.5993732345564603E-2</v>
      </c>
      <c r="F654" s="184">
        <v>6.4796323618504001E-2</v>
      </c>
      <c r="G654" s="182">
        <v>5.4047310518399701E-3</v>
      </c>
      <c r="H654" s="183">
        <v>3.4511154354022203E-2</v>
      </c>
      <c r="I654" s="183">
        <v>3.43213405518972E-2</v>
      </c>
      <c r="J654" s="183">
        <v>4.9355180414382797E-3</v>
      </c>
      <c r="K654" s="183">
        <v>1.5520291985754E-3</v>
      </c>
      <c r="L654" s="183">
        <v>3.0000008598028201E-3</v>
      </c>
      <c r="M654" s="183">
        <v>2.0000005732018801E-3</v>
      </c>
      <c r="N654" s="183">
        <v>3.8220010953887898E-2</v>
      </c>
      <c r="O654" s="182">
        <v>3.8220010953887898E-2</v>
      </c>
      <c r="P654" s="181">
        <v>5.1586802662351699E-3</v>
      </c>
    </row>
    <row r="655" spans="1:16" ht="15.75" x14ac:dyDescent="0.25">
      <c r="A655" s="189">
        <v>2030</v>
      </c>
      <c r="B655" s="188">
        <v>1986</v>
      </c>
      <c r="C655" s="187" t="s">
        <v>3778</v>
      </c>
      <c r="D655" s="186">
        <v>6.4124651576770567E-2</v>
      </c>
      <c r="E655" s="185">
        <v>0.14354525208602611</v>
      </c>
      <c r="F655" s="184">
        <v>0.22639804834391</v>
      </c>
      <c r="G655" s="182">
        <v>1.83668849745935</v>
      </c>
      <c r="H655" s="183">
        <v>5.1054675794410302</v>
      </c>
      <c r="I655" s="183">
        <v>3.8709712330110801</v>
      </c>
      <c r="J655" s="183">
        <v>0.17064411402864399</v>
      </c>
      <c r="K655" s="183">
        <v>1.56275723896309E-2</v>
      </c>
      <c r="L655" s="183">
        <v>3.0000008598028201E-3</v>
      </c>
      <c r="M655" s="183">
        <v>2.0000005732018801E-3</v>
      </c>
      <c r="N655" s="183">
        <v>3.8220010953887898E-2</v>
      </c>
      <c r="O655" s="182">
        <v>3.8220010953887898E-2</v>
      </c>
      <c r="P655" s="181">
        <v>0.178359883642978</v>
      </c>
    </row>
    <row r="656" spans="1:16" ht="15.75" x14ac:dyDescent="0.25">
      <c r="A656" s="189">
        <v>2030</v>
      </c>
      <c r="B656" s="188">
        <v>1987</v>
      </c>
      <c r="C656" s="187" t="s">
        <v>3777</v>
      </c>
      <c r="D656" s="186">
        <v>6.3846520927623177E-2</v>
      </c>
      <c r="E656" s="185">
        <v>0.14162305819548862</v>
      </c>
      <c r="F656" s="184">
        <v>0.28231345236852901</v>
      </c>
      <c r="G656" s="182">
        <v>1.78575160970596</v>
      </c>
      <c r="H656" s="183">
        <v>5.21821671305013</v>
      </c>
      <c r="I656" s="183">
        <v>3.9593259657759501</v>
      </c>
      <c r="J656" s="183">
        <v>0.192266057392871</v>
      </c>
      <c r="K656" s="183">
        <v>1.52866501989577E-2</v>
      </c>
      <c r="L656" s="183">
        <v>3.0000008598028201E-3</v>
      </c>
      <c r="M656" s="183">
        <v>2.0000005732018801E-3</v>
      </c>
      <c r="N656" s="183">
        <v>3.8220010953887898E-2</v>
      </c>
      <c r="O656" s="182">
        <v>3.8220010953887898E-2</v>
      </c>
      <c r="P656" s="181">
        <v>0.20095947534018299</v>
      </c>
    </row>
    <row r="657" spans="1:16" ht="15.75" x14ac:dyDescent="0.25">
      <c r="A657" s="189">
        <v>2030</v>
      </c>
      <c r="B657" s="188">
        <v>1988</v>
      </c>
      <c r="C657" s="187" t="s">
        <v>3776</v>
      </c>
      <c r="D657" s="186">
        <v>6.3234744914646146E-2</v>
      </c>
      <c r="E657" s="185">
        <v>0.13449977919966927</v>
      </c>
      <c r="F657" s="184">
        <v>0.27733829356961298</v>
      </c>
      <c r="G657" s="182">
        <v>0.43976264198321302</v>
      </c>
      <c r="H657" s="183">
        <v>5.2632001356068301</v>
      </c>
      <c r="I657" s="183">
        <v>1.6842343254502099</v>
      </c>
      <c r="J657" s="183">
        <v>0.18887778751360801</v>
      </c>
      <c r="K657" s="183">
        <v>1.41674515709225E-2</v>
      </c>
      <c r="L657" s="183">
        <v>3.0000008598028201E-3</v>
      </c>
      <c r="M657" s="183">
        <v>2.0000005732018801E-3</v>
      </c>
      <c r="N657" s="183">
        <v>3.8220010953887898E-2</v>
      </c>
      <c r="O657" s="182">
        <v>3.8220010953887898E-2</v>
      </c>
      <c r="P657" s="181">
        <v>0.19741800293220399</v>
      </c>
    </row>
    <row r="658" spans="1:16" ht="15.75" x14ac:dyDescent="0.25">
      <c r="A658" s="189">
        <v>2030</v>
      </c>
      <c r="B658" s="188">
        <v>1989</v>
      </c>
      <c r="C658" s="187" t="s">
        <v>3775</v>
      </c>
      <c r="D658" s="186">
        <v>6.3012930189266195E-2</v>
      </c>
      <c r="E658" s="185">
        <v>0.1338965855019445</v>
      </c>
      <c r="F658" s="184">
        <v>0.275901675825102</v>
      </c>
      <c r="G658" s="182">
        <v>0.43325702810460298</v>
      </c>
      <c r="H658" s="183">
        <v>5.2839805846164598</v>
      </c>
      <c r="I658" s="183">
        <v>1.6751265000554201</v>
      </c>
      <c r="J658" s="183">
        <v>0.18789939690770399</v>
      </c>
      <c r="K658" s="183">
        <v>1.40284036401036E-2</v>
      </c>
      <c r="L658" s="183">
        <v>3.0000008598028201E-3</v>
      </c>
      <c r="M658" s="183">
        <v>2.0000005732018801E-3</v>
      </c>
      <c r="N658" s="183">
        <v>3.8220010953887898E-2</v>
      </c>
      <c r="O658" s="182">
        <v>3.8220010953887898E-2</v>
      </c>
      <c r="P658" s="181">
        <v>0.196395373844645</v>
      </c>
    </row>
    <row r="659" spans="1:16" ht="15.75" x14ac:dyDescent="0.25">
      <c r="A659" s="189">
        <v>2030</v>
      </c>
      <c r="B659" s="188">
        <v>1990</v>
      </c>
      <c r="C659" s="187" t="s">
        <v>3774</v>
      </c>
      <c r="D659" s="186">
        <v>6.3015375656567965E-2</v>
      </c>
      <c r="E659" s="185">
        <v>0.13474156193419382</v>
      </c>
      <c r="F659" s="184">
        <v>0.27630059474422097</v>
      </c>
      <c r="G659" s="182">
        <v>0.438696421446575</v>
      </c>
      <c r="H659" s="183">
        <v>5.2862647677614296</v>
      </c>
      <c r="I659" s="183">
        <v>1.68240011657829</v>
      </c>
      <c r="J659" s="183">
        <v>0.188171075664613</v>
      </c>
      <c r="K659" s="183">
        <v>1.42866176528947E-2</v>
      </c>
      <c r="L659" s="183">
        <v>3.0000008598028201E-3</v>
      </c>
      <c r="M659" s="183">
        <v>2.0000005732018801E-3</v>
      </c>
      <c r="N659" s="183">
        <v>3.8220010953887898E-2</v>
      </c>
      <c r="O659" s="182">
        <v>3.8220010953887898E-2</v>
      </c>
      <c r="P659" s="181">
        <v>0.196679336709386</v>
      </c>
    </row>
    <row r="660" spans="1:16" ht="15.75" x14ac:dyDescent="0.25">
      <c r="A660" s="189">
        <v>2030</v>
      </c>
      <c r="B660" s="188">
        <v>1991</v>
      </c>
      <c r="C660" s="187" t="s">
        <v>3773</v>
      </c>
      <c r="D660" s="186">
        <v>6.3946854989675839E-2</v>
      </c>
      <c r="E660" s="185">
        <v>0.13446404414337218</v>
      </c>
      <c r="F660" s="184">
        <v>0.36456809232873399</v>
      </c>
      <c r="G660" s="182">
        <v>0.48433587412668799</v>
      </c>
      <c r="H660" s="183">
        <v>9.2228776252996294</v>
      </c>
      <c r="I660" s="183">
        <v>2.9291415486630199</v>
      </c>
      <c r="J660" s="183">
        <v>5.1667789033209503E-2</v>
      </c>
      <c r="K660" s="183">
        <v>7.7702646812333499E-3</v>
      </c>
      <c r="L660" s="183">
        <v>3.0000008598028201E-3</v>
      </c>
      <c r="M660" s="183">
        <v>2.0000005732018801E-3</v>
      </c>
      <c r="N660" s="183">
        <v>3.8220010953887898E-2</v>
      </c>
      <c r="O660" s="182">
        <v>3.8220010953887898E-2</v>
      </c>
      <c r="P660" s="181">
        <v>5.4003977180872999E-2</v>
      </c>
    </row>
    <row r="661" spans="1:16" ht="15.75" x14ac:dyDescent="0.25">
      <c r="A661" s="189">
        <v>2030</v>
      </c>
      <c r="B661" s="188">
        <v>1992</v>
      </c>
      <c r="C661" s="187" t="s">
        <v>3772</v>
      </c>
      <c r="D661" s="186">
        <v>6.4162452051661101E-2</v>
      </c>
      <c r="E661" s="185">
        <v>0.13525814637638087</v>
      </c>
      <c r="F661" s="184">
        <v>0.367291572332336</v>
      </c>
      <c r="G661" s="182">
        <v>0.491462327800468</v>
      </c>
      <c r="H661" s="183">
        <v>9.1900909610580204</v>
      </c>
      <c r="I661" s="183">
        <v>2.9514381821520499</v>
      </c>
      <c r="J661" s="183">
        <v>5.2053769576277401E-2</v>
      </c>
      <c r="K661" s="183">
        <v>7.9175993729143999E-3</v>
      </c>
      <c r="L661" s="183">
        <v>3.0000008598028201E-3</v>
      </c>
      <c r="M661" s="183">
        <v>2.0000005732018801E-3</v>
      </c>
      <c r="N661" s="183">
        <v>3.8220010953887898E-2</v>
      </c>
      <c r="O661" s="182">
        <v>3.8220010953887898E-2</v>
      </c>
      <c r="P661" s="181">
        <v>5.4407410051335203E-2</v>
      </c>
    </row>
    <row r="662" spans="1:16" ht="15.75" x14ac:dyDescent="0.25">
      <c r="A662" s="189">
        <v>2030</v>
      </c>
      <c r="B662" s="188">
        <v>1993</v>
      </c>
      <c r="C662" s="187" t="s">
        <v>3771</v>
      </c>
      <c r="D662" s="186">
        <v>6.4208054992686558E-2</v>
      </c>
      <c r="E662" s="185">
        <v>0.13456366098175179</v>
      </c>
      <c r="F662" s="184">
        <v>0.36815895401751703</v>
      </c>
      <c r="G662" s="182">
        <v>0.48373151140000498</v>
      </c>
      <c r="H662" s="183">
        <v>9.1846141947620001</v>
      </c>
      <c r="I662" s="183">
        <v>2.93365236770792</v>
      </c>
      <c r="J662" s="183">
        <v>5.2176697761338701E-2</v>
      </c>
      <c r="K662" s="183">
        <v>7.8226855006162093E-3</v>
      </c>
      <c r="L662" s="183">
        <v>3.0000008598028201E-3</v>
      </c>
      <c r="M662" s="183">
        <v>2.0000005732018801E-3</v>
      </c>
      <c r="N662" s="183">
        <v>3.8220010953887898E-2</v>
      </c>
      <c r="O662" s="182">
        <v>3.8220010953887898E-2</v>
      </c>
      <c r="P662" s="181">
        <v>5.45358965034392E-2</v>
      </c>
    </row>
    <row r="663" spans="1:16" ht="15.75" x14ac:dyDescent="0.25">
      <c r="A663" s="189">
        <v>2030</v>
      </c>
      <c r="B663" s="188">
        <v>1994</v>
      </c>
      <c r="C663" s="187" t="s">
        <v>3770</v>
      </c>
      <c r="D663" s="186">
        <v>6.3860821919738603E-2</v>
      </c>
      <c r="E663" s="185">
        <v>0.13360425393082109</v>
      </c>
      <c r="F663" s="184">
        <v>0.362063683145813</v>
      </c>
      <c r="G663" s="182">
        <v>0.47377984765374498</v>
      </c>
      <c r="H663" s="183">
        <v>9.2465119342903002</v>
      </c>
      <c r="I663" s="183">
        <v>2.91228889167065</v>
      </c>
      <c r="J663" s="183">
        <v>5.18433085153246E-2</v>
      </c>
      <c r="K663" s="183">
        <v>7.6845917286767901E-3</v>
      </c>
      <c r="L663" s="183">
        <v>3.0000008598028201E-3</v>
      </c>
      <c r="M663" s="183">
        <v>2.0000005732018801E-3</v>
      </c>
      <c r="N663" s="183">
        <v>3.8220010953887898E-2</v>
      </c>
      <c r="O663" s="182">
        <v>3.8220010953887898E-2</v>
      </c>
      <c r="P663" s="181">
        <v>5.4187432875113198E-2</v>
      </c>
    </row>
    <row r="664" spans="1:16" ht="15.75" x14ac:dyDescent="0.25">
      <c r="A664" s="189">
        <v>2030</v>
      </c>
      <c r="B664" s="188">
        <v>1995</v>
      </c>
      <c r="C664" s="187" t="s">
        <v>3769</v>
      </c>
      <c r="D664" s="186">
        <v>6.4195996639208816E-2</v>
      </c>
      <c r="E664" s="185">
        <v>0.13278931796500754</v>
      </c>
      <c r="F664" s="184">
        <v>0.36622351364015299</v>
      </c>
      <c r="G664" s="182">
        <v>0.25298103598569599</v>
      </c>
      <c r="H664" s="183">
        <v>9.2225119133761595</v>
      </c>
      <c r="I664" s="183">
        <v>1.66234120193928</v>
      </c>
      <c r="J664" s="183">
        <v>5.2438947862015702E-2</v>
      </c>
      <c r="K664" s="183">
        <v>5.019669599653E-3</v>
      </c>
      <c r="L664" s="183">
        <v>3.0000008598028201E-3</v>
      </c>
      <c r="M664" s="183">
        <v>2.0000005732018801E-3</v>
      </c>
      <c r="N664" s="183">
        <v>3.8220010953887898E-2</v>
      </c>
      <c r="O664" s="182">
        <v>3.8220010953887898E-2</v>
      </c>
      <c r="P664" s="181">
        <v>5.4810004389951199E-2</v>
      </c>
    </row>
    <row r="665" spans="1:16" ht="15.75" x14ac:dyDescent="0.25">
      <c r="A665" s="189">
        <v>2030</v>
      </c>
      <c r="B665" s="188">
        <v>1996</v>
      </c>
      <c r="C665" s="187" t="s">
        <v>3768</v>
      </c>
      <c r="D665" s="186">
        <v>6.4218070560593102E-2</v>
      </c>
      <c r="E665" s="185">
        <v>0.13124540859140102</v>
      </c>
      <c r="F665" s="184">
        <v>0.366530824717057</v>
      </c>
      <c r="G665" s="182">
        <v>2.2904827401163501E-2</v>
      </c>
      <c r="H665" s="183">
        <v>9.2177040983666405</v>
      </c>
      <c r="I665" s="183">
        <v>0.39559868196521503</v>
      </c>
      <c r="J665" s="183">
        <v>5.2482951234106602E-2</v>
      </c>
      <c r="K665" s="183">
        <v>2.2325064170649902E-3</v>
      </c>
      <c r="L665" s="183">
        <v>3.0000008598028201E-3</v>
      </c>
      <c r="M665" s="183">
        <v>2.0000005732018801E-3</v>
      </c>
      <c r="N665" s="183">
        <v>3.8220010953887898E-2</v>
      </c>
      <c r="O665" s="182">
        <v>3.8220010953887898E-2</v>
      </c>
      <c r="P665" s="181">
        <v>5.4855997399265999E-2</v>
      </c>
    </row>
    <row r="666" spans="1:16" ht="15.75" x14ac:dyDescent="0.25">
      <c r="A666" s="189">
        <v>2030</v>
      </c>
      <c r="B666" s="188">
        <v>1997</v>
      </c>
      <c r="C666" s="187" t="s">
        <v>3767</v>
      </c>
      <c r="D666" s="186">
        <v>6.4460544811201323E-2</v>
      </c>
      <c r="E666" s="185">
        <v>0.12988298335312518</v>
      </c>
      <c r="F666" s="184">
        <v>0.36931578847098501</v>
      </c>
      <c r="G666" s="182">
        <v>2.2281058064391301E-2</v>
      </c>
      <c r="H666" s="183">
        <v>9.1763927076962695</v>
      </c>
      <c r="I666" s="183">
        <v>0.39158944381453098</v>
      </c>
      <c r="J666" s="183">
        <v>5.2881725653690599E-2</v>
      </c>
      <c r="K666" s="183">
        <v>2.17423743122004E-3</v>
      </c>
      <c r="L666" s="183">
        <v>3.0000008598028201E-3</v>
      </c>
      <c r="M666" s="183">
        <v>2.0000005732018801E-3</v>
      </c>
      <c r="N666" s="183">
        <v>3.8220010953887898E-2</v>
      </c>
      <c r="O666" s="182">
        <v>3.8220010953887898E-2</v>
      </c>
      <c r="P666" s="181">
        <v>5.5272802628568297E-2</v>
      </c>
    </row>
    <row r="667" spans="1:16" ht="15.75" x14ac:dyDescent="0.25">
      <c r="A667" s="189">
        <v>2030</v>
      </c>
      <c r="B667" s="188">
        <v>1998</v>
      </c>
      <c r="C667" s="187" t="s">
        <v>3766</v>
      </c>
      <c r="D667" s="186">
        <v>6.4262090532445276E-2</v>
      </c>
      <c r="E667" s="185">
        <v>0.1304116828878138</v>
      </c>
      <c r="F667" s="184">
        <v>0.36788005389812001</v>
      </c>
      <c r="G667" s="182">
        <v>2.2515500892191901E-2</v>
      </c>
      <c r="H667" s="183">
        <v>9.2139796688680899</v>
      </c>
      <c r="I667" s="183">
        <v>0.39330842747408701</v>
      </c>
      <c r="J667" s="183">
        <v>5.2676145160887602E-2</v>
      </c>
      <c r="K667" s="183">
        <v>2.2010374392612301E-3</v>
      </c>
      <c r="L667" s="183">
        <v>3.0000008598028201E-3</v>
      </c>
      <c r="M667" s="183">
        <v>2.0000005732018801E-3</v>
      </c>
      <c r="N667" s="183">
        <v>3.8220010953887898E-2</v>
      </c>
      <c r="O667" s="182">
        <v>3.8220010953887898E-2</v>
      </c>
      <c r="P667" s="181">
        <v>5.5057926698130699E-2</v>
      </c>
    </row>
    <row r="668" spans="1:16" ht="15.75" x14ac:dyDescent="0.25">
      <c r="A668" s="189">
        <v>2030</v>
      </c>
      <c r="B668" s="188">
        <v>1999</v>
      </c>
      <c r="C668" s="187" t="s">
        <v>3765</v>
      </c>
      <c r="D668" s="186">
        <v>6.4180802285733599E-2</v>
      </c>
      <c r="E668" s="185">
        <v>0.13025792718865431</v>
      </c>
      <c r="F668" s="184">
        <v>0.36719150201428102</v>
      </c>
      <c r="G668" s="182">
        <v>2.24960752014399E-2</v>
      </c>
      <c r="H668" s="183">
        <v>9.2171821407439296</v>
      </c>
      <c r="I668" s="183">
        <v>0.39336995532193803</v>
      </c>
      <c r="J668" s="183">
        <v>5.2577552539190497E-2</v>
      </c>
      <c r="K668" s="183">
        <v>2.1948132474246301E-3</v>
      </c>
      <c r="L668" s="183">
        <v>3.0000008598028201E-3</v>
      </c>
      <c r="M668" s="183">
        <v>2.0000005732018801E-3</v>
      </c>
      <c r="N668" s="183">
        <v>3.8220010953887898E-2</v>
      </c>
      <c r="O668" s="182">
        <v>3.8220010953887898E-2</v>
      </c>
      <c r="P668" s="181">
        <v>5.4954876155578702E-2</v>
      </c>
    </row>
    <row r="669" spans="1:16" ht="15.75" x14ac:dyDescent="0.25">
      <c r="A669" s="189">
        <v>2030</v>
      </c>
      <c r="B669" s="188">
        <v>2000</v>
      </c>
      <c r="C669" s="187" t="s">
        <v>3764</v>
      </c>
      <c r="D669" s="186">
        <v>6.3934491929958648E-2</v>
      </c>
      <c r="E669" s="185">
        <v>0.13068526867908811</v>
      </c>
      <c r="F669" s="184">
        <v>0.36483186463850498</v>
      </c>
      <c r="G669" s="182">
        <v>2.2687092011609299E-2</v>
      </c>
      <c r="H669" s="183">
        <v>9.2476719696363503</v>
      </c>
      <c r="I669" s="183">
        <v>0.39530779855503001</v>
      </c>
      <c r="J669" s="183">
        <v>5.2239679910282402E-2</v>
      </c>
      <c r="K669" s="183">
        <v>2.2170792297853902E-3</v>
      </c>
      <c r="L669" s="183">
        <v>3.0000008598028201E-3</v>
      </c>
      <c r="M669" s="183">
        <v>2.0000005732018801E-3</v>
      </c>
      <c r="N669" s="183">
        <v>3.8220010953887898E-2</v>
      </c>
      <c r="O669" s="182">
        <v>3.8220010953887898E-2</v>
      </c>
      <c r="P669" s="181">
        <v>5.4601726425678898E-2</v>
      </c>
    </row>
    <row r="670" spans="1:16" ht="15.75" x14ac:dyDescent="0.25">
      <c r="A670" s="189">
        <v>2030</v>
      </c>
      <c r="B670" s="188">
        <v>2001</v>
      </c>
      <c r="C670" s="187" t="s">
        <v>3763</v>
      </c>
      <c r="D670" s="186">
        <v>6.4153881749074354E-2</v>
      </c>
      <c r="E670" s="185">
        <v>0.13086903457128451</v>
      </c>
      <c r="F670" s="184">
        <v>0.36736767179499202</v>
      </c>
      <c r="G670" s="182">
        <v>2.27907105370075E-2</v>
      </c>
      <c r="H670" s="183">
        <v>9.2125516513060202</v>
      </c>
      <c r="I670" s="183">
        <v>0.39676487413867401</v>
      </c>
      <c r="J670" s="183">
        <v>5.2602778002879998E-2</v>
      </c>
      <c r="K670" s="183">
        <v>2.2299155119361999E-3</v>
      </c>
      <c r="L670" s="183">
        <v>3.0000008598028201E-3</v>
      </c>
      <c r="M670" s="183">
        <v>2.0000005732018801E-3</v>
      </c>
      <c r="N670" s="183">
        <v>3.8220010953887898E-2</v>
      </c>
      <c r="O670" s="182">
        <v>3.8220010953887898E-2</v>
      </c>
      <c r="P670" s="181">
        <v>5.4981242202799901E-2</v>
      </c>
    </row>
    <row r="671" spans="1:16" ht="15.75" x14ac:dyDescent="0.25">
      <c r="A671" s="189">
        <v>2030</v>
      </c>
      <c r="B671" s="188">
        <v>2002</v>
      </c>
      <c r="C671" s="187" t="s">
        <v>3762</v>
      </c>
      <c r="D671" s="186">
        <v>6.3995236217985405E-2</v>
      </c>
      <c r="E671" s="185">
        <v>0.13071483779029178</v>
      </c>
      <c r="F671" s="184">
        <v>0.28392673277840602</v>
      </c>
      <c r="G671" s="182">
        <v>2.2742839236072801E-2</v>
      </c>
      <c r="H671" s="183">
        <v>7.1083248444324099</v>
      </c>
      <c r="I671" s="183">
        <v>0.31935391335079899</v>
      </c>
      <c r="J671" s="183">
        <v>5.2923348834537899E-2</v>
      </c>
      <c r="K671" s="183">
        <v>2.22736257170783E-3</v>
      </c>
      <c r="L671" s="183">
        <v>3.0000008598028201E-3</v>
      </c>
      <c r="M671" s="183">
        <v>2.0000005732018801E-3</v>
      </c>
      <c r="N671" s="183">
        <v>3.8220010953887898E-2</v>
      </c>
      <c r="O671" s="182">
        <v>3.8220010953887898E-2</v>
      </c>
      <c r="P671" s="181">
        <v>5.5316307824953302E-2</v>
      </c>
    </row>
    <row r="672" spans="1:16" ht="15.75" x14ac:dyDescent="0.25">
      <c r="A672" s="189">
        <v>2030</v>
      </c>
      <c r="B672" s="188">
        <v>2003</v>
      </c>
      <c r="C672" s="187" t="s">
        <v>3761</v>
      </c>
      <c r="D672" s="186">
        <v>6.3694656338702874E-2</v>
      </c>
      <c r="E672" s="185">
        <v>0.13012451271530218</v>
      </c>
      <c r="F672" s="184">
        <v>0.28169066989776798</v>
      </c>
      <c r="G672" s="182">
        <v>2.2496844795528902E-2</v>
      </c>
      <c r="H672" s="183">
        <v>7.1360850164596199</v>
      </c>
      <c r="I672" s="183">
        <v>0.31923056322183802</v>
      </c>
      <c r="J672" s="183">
        <v>5.2506551392852902E-2</v>
      </c>
      <c r="K672" s="183">
        <v>2.2037483942986599E-3</v>
      </c>
      <c r="L672" s="183">
        <v>3.0000008598028201E-3</v>
      </c>
      <c r="M672" s="183">
        <v>2.0000005732018801E-3</v>
      </c>
      <c r="N672" s="183">
        <v>3.8220010953887898E-2</v>
      </c>
      <c r="O672" s="182">
        <v>3.8220010953887898E-2</v>
      </c>
      <c r="P672" s="181">
        <v>5.4880664652466597E-2</v>
      </c>
    </row>
    <row r="673" spans="1:16" ht="15.75" x14ac:dyDescent="0.25">
      <c r="A673" s="189">
        <v>2030</v>
      </c>
      <c r="B673" s="188">
        <v>2004</v>
      </c>
      <c r="C673" s="187" t="s">
        <v>3760</v>
      </c>
      <c r="D673" s="186">
        <v>6.3466546406134264E-2</v>
      </c>
      <c r="E673" s="185">
        <v>0.12909842893132142</v>
      </c>
      <c r="F673" s="184">
        <v>0.232502652042792</v>
      </c>
      <c r="G673" s="182">
        <v>1.4739327838654399E-2</v>
      </c>
      <c r="H673" s="183">
        <v>5.9694616287627396</v>
      </c>
      <c r="I673" s="183">
        <v>0.27013279424068598</v>
      </c>
      <c r="J673" s="183">
        <v>5.2214748647614197E-2</v>
      </c>
      <c r="K673" s="183">
        <v>1.4339148086799899E-4</v>
      </c>
      <c r="L673" s="183">
        <v>3.0000008598028102E-3</v>
      </c>
      <c r="M673" s="183">
        <v>2.0000005732018801E-3</v>
      </c>
      <c r="N673" s="183">
        <v>3.8220010953887898E-2</v>
      </c>
      <c r="O673" s="182">
        <v>3.8220010953887898E-2</v>
      </c>
      <c r="P673" s="181">
        <v>5.4575667881943797E-2</v>
      </c>
    </row>
    <row r="674" spans="1:16" ht="15.75" x14ac:dyDescent="0.25">
      <c r="A674" s="189">
        <v>2030</v>
      </c>
      <c r="B674" s="188">
        <v>2005</v>
      </c>
      <c r="C674" s="187" t="s">
        <v>3759</v>
      </c>
      <c r="D674" s="186">
        <v>6.3512266754484376E-2</v>
      </c>
      <c r="E674" s="185">
        <v>0.12947649350058543</v>
      </c>
      <c r="F674" s="184">
        <v>0.23285972627659701</v>
      </c>
      <c r="G674" s="182">
        <v>1.4946966746650201E-2</v>
      </c>
      <c r="H674" s="183">
        <v>5.9593919746619299</v>
      </c>
      <c r="I674" s="183">
        <v>0.27200655414715602</v>
      </c>
      <c r="J674" s="183">
        <v>5.2294939308679102E-2</v>
      </c>
      <c r="K674" s="183">
        <v>1.44829529932604E-4</v>
      </c>
      <c r="L674" s="183">
        <v>3.0000008598028201E-3</v>
      </c>
      <c r="M674" s="183">
        <v>2.0000005732018801E-3</v>
      </c>
      <c r="N674" s="183">
        <v>3.8220010953887898E-2</v>
      </c>
      <c r="O674" s="182">
        <v>3.8220010953887898E-2</v>
      </c>
      <c r="P674" s="181">
        <v>5.4659484408861203E-2</v>
      </c>
    </row>
    <row r="675" spans="1:16" ht="15.75" x14ac:dyDescent="0.25">
      <c r="A675" s="189">
        <v>2030</v>
      </c>
      <c r="B675" s="188">
        <v>2006</v>
      </c>
      <c r="C675" s="187" t="s">
        <v>3758</v>
      </c>
      <c r="D675" s="186">
        <v>6.3342018599757036E-2</v>
      </c>
      <c r="E675" s="185">
        <v>0.1297800690413729</v>
      </c>
      <c r="F675" s="184">
        <v>0.23177863415059299</v>
      </c>
      <c r="G675" s="182">
        <v>1.51006406096713E-2</v>
      </c>
      <c r="H675" s="183">
        <v>5.9681823831379299</v>
      </c>
      <c r="I675" s="183">
        <v>0.27365467366117902</v>
      </c>
      <c r="J675" s="183">
        <v>5.2052150879694399E-2</v>
      </c>
      <c r="K675" s="183">
        <v>1.4596996938099599E-4</v>
      </c>
      <c r="L675" s="183">
        <v>3.0000008598028201E-3</v>
      </c>
      <c r="M675" s="183">
        <v>2.0000005732018801E-3</v>
      </c>
      <c r="N675" s="183">
        <v>3.8220010953887898E-2</v>
      </c>
      <c r="O675" s="182">
        <v>3.8220010953887898E-2</v>
      </c>
      <c r="P675" s="181">
        <v>5.4405718164475599E-2</v>
      </c>
    </row>
    <row r="676" spans="1:16" ht="15.75" x14ac:dyDescent="0.25">
      <c r="A676" s="189">
        <v>2030</v>
      </c>
      <c r="B676" s="188">
        <v>2007</v>
      </c>
      <c r="C676" s="187" t="s">
        <v>3757</v>
      </c>
      <c r="D676" s="186">
        <v>6.3502690425332964E-2</v>
      </c>
      <c r="E676" s="185">
        <v>0.130145375038561</v>
      </c>
      <c r="F676" s="184">
        <v>0.169926026678759</v>
      </c>
      <c r="G676" s="182">
        <v>1.5211485479528599E-2</v>
      </c>
      <c r="H676" s="183">
        <v>3.1171619942627302</v>
      </c>
      <c r="I676" s="183">
        <v>0.27309517588377202</v>
      </c>
      <c r="J676" s="183">
        <v>3.7760479827008302E-2</v>
      </c>
      <c r="K676" s="183">
        <v>1.4738215203182999E-4</v>
      </c>
      <c r="L676" s="183">
        <v>3.0000008598028201E-3</v>
      </c>
      <c r="M676" s="183">
        <v>2.0000005732018801E-3</v>
      </c>
      <c r="N676" s="183">
        <v>3.8220010953887898E-2</v>
      </c>
      <c r="O676" s="182">
        <v>3.8220010953887898E-2</v>
      </c>
      <c r="P676" s="181">
        <v>3.9467841165137997E-2</v>
      </c>
    </row>
    <row r="677" spans="1:16" ht="15.75" x14ac:dyDescent="0.25">
      <c r="A677" s="189">
        <v>2030</v>
      </c>
      <c r="B677" s="188">
        <v>2008</v>
      </c>
      <c r="C677" s="187" t="s">
        <v>3756</v>
      </c>
      <c r="D677" s="186">
        <v>6.3737984928840585E-2</v>
      </c>
      <c r="E677" s="185">
        <v>0.13062421960403039</v>
      </c>
      <c r="F677" s="184">
        <v>0.17157921632095</v>
      </c>
      <c r="G677" s="182">
        <v>1.1902430587107601E-2</v>
      </c>
      <c r="H677" s="183">
        <v>3.1017572130420601</v>
      </c>
      <c r="I677" s="183">
        <v>0.191005122414274</v>
      </c>
      <c r="J677" s="183">
        <v>3.7934617208177299E-2</v>
      </c>
      <c r="K677" s="183">
        <v>1.70092109300757E-4</v>
      </c>
      <c r="L677" s="183">
        <v>3.0000008598028201E-3</v>
      </c>
      <c r="M677" s="183">
        <v>2.0000005732018801E-3</v>
      </c>
      <c r="N677" s="183">
        <v>3.8220010953887898E-2</v>
      </c>
      <c r="O677" s="182">
        <v>3.8220010953887898E-2</v>
      </c>
      <c r="P677" s="181">
        <v>3.9649852265960198E-2</v>
      </c>
    </row>
    <row r="678" spans="1:16" ht="15.75" x14ac:dyDescent="0.25">
      <c r="A678" s="189">
        <v>2030</v>
      </c>
      <c r="B678" s="188">
        <v>2009</v>
      </c>
      <c r="C678" s="187" t="s">
        <v>3755</v>
      </c>
      <c r="D678" s="186">
        <v>6.3732966686879014E-2</v>
      </c>
      <c r="E678" s="185">
        <v>0.12940206435146026</v>
      </c>
      <c r="F678" s="184">
        <v>0.17101503591564499</v>
      </c>
      <c r="G678" s="182">
        <v>8.2552539527689598E-3</v>
      </c>
      <c r="H678" s="183">
        <v>3.09753900316311</v>
      </c>
      <c r="I678" s="183">
        <v>0.105822314296349</v>
      </c>
      <c r="J678" s="183">
        <v>3.7788374765026597E-2</v>
      </c>
      <c r="K678" s="183">
        <v>1.8653686210475001E-4</v>
      </c>
      <c r="L678" s="183">
        <v>3.0000008598028201E-3</v>
      </c>
      <c r="M678" s="183">
        <v>2.0000005732018801E-3</v>
      </c>
      <c r="N678" s="183">
        <v>3.8220010953887898E-2</v>
      </c>
      <c r="O678" s="182">
        <v>3.8220010953887898E-2</v>
      </c>
      <c r="P678" s="181">
        <v>3.9496997388471497E-2</v>
      </c>
    </row>
    <row r="679" spans="1:16" ht="15.75" x14ac:dyDescent="0.25">
      <c r="A679" s="189">
        <v>2030</v>
      </c>
      <c r="B679" s="188">
        <v>2010</v>
      </c>
      <c r="C679" s="187" t="s">
        <v>3754</v>
      </c>
      <c r="D679" s="186">
        <v>6.3744887212879894E-2</v>
      </c>
      <c r="E679" s="185">
        <v>0.12833239371370464</v>
      </c>
      <c r="F679" s="184">
        <v>0.10935952252423101</v>
      </c>
      <c r="G679" s="182">
        <v>8.0908260313125105E-3</v>
      </c>
      <c r="H679" s="183">
        <v>0.27982945145384402</v>
      </c>
      <c r="I679" s="183">
        <v>0.104298141260681</v>
      </c>
      <c r="J679" s="183">
        <v>2.2921403878014199E-2</v>
      </c>
      <c r="K679" s="183">
        <v>2.22372867346568E-4</v>
      </c>
      <c r="L679" s="183">
        <v>3.0000008598028201E-3</v>
      </c>
      <c r="M679" s="183">
        <v>2.0000005732018801E-3</v>
      </c>
      <c r="N679" s="183">
        <v>3.8220010953887898E-2</v>
      </c>
      <c r="O679" s="182">
        <v>3.8220010953887898E-2</v>
      </c>
      <c r="P679" s="181">
        <v>2.3957808049154702E-2</v>
      </c>
    </row>
    <row r="680" spans="1:16" ht="15.75" x14ac:dyDescent="0.25">
      <c r="A680" s="189">
        <v>2030</v>
      </c>
      <c r="B680" s="188">
        <v>2011</v>
      </c>
      <c r="C680" s="187" t="s">
        <v>3753</v>
      </c>
      <c r="D680" s="186">
        <v>6.3690625894387828E-2</v>
      </c>
      <c r="E680" s="185">
        <v>0.13000471403911121</v>
      </c>
      <c r="F680" s="184">
        <v>0.10853845644330599</v>
      </c>
      <c r="G680" s="182">
        <v>8.3671006709374E-3</v>
      </c>
      <c r="H680" s="183">
        <v>0.27701352394039802</v>
      </c>
      <c r="I680" s="183">
        <v>0.10482419220511401</v>
      </c>
      <c r="J680" s="183">
        <v>2.2599520157071201E-2</v>
      </c>
      <c r="K680" s="183">
        <v>3.1392006667694899E-4</v>
      </c>
      <c r="L680" s="183">
        <v>3.0000008598028201E-3</v>
      </c>
      <c r="M680" s="183">
        <v>2.0000005732018801E-3</v>
      </c>
      <c r="N680" s="183">
        <v>3.8220010953887898E-2</v>
      </c>
      <c r="O680" s="182">
        <v>3.8220010953887898E-2</v>
      </c>
      <c r="P680" s="181">
        <v>2.3621370174688499E-2</v>
      </c>
    </row>
    <row r="681" spans="1:16" ht="15.75" x14ac:dyDescent="0.25">
      <c r="A681" s="189">
        <v>2030</v>
      </c>
      <c r="B681" s="188">
        <v>2012</v>
      </c>
      <c r="C681" s="187" t="s">
        <v>3752</v>
      </c>
      <c r="D681" s="186">
        <v>6.3805607526821059E-2</v>
      </c>
      <c r="E681" s="185">
        <v>0.13040295121579817</v>
      </c>
      <c r="F681" s="184">
        <v>0.10930514867146</v>
      </c>
      <c r="G681" s="182">
        <v>8.40559864049778E-3</v>
      </c>
      <c r="H681" s="183">
        <v>0.27624242233895602</v>
      </c>
      <c r="I681" s="183">
        <v>0.10446179704674</v>
      </c>
      <c r="J681" s="183">
        <v>2.2334495119424501E-2</v>
      </c>
      <c r="K681" s="183">
        <v>4.6352710268759902E-4</v>
      </c>
      <c r="L681" s="183">
        <v>3.0000008598028201E-3</v>
      </c>
      <c r="M681" s="183">
        <v>2.0000005732018801E-3</v>
      </c>
      <c r="N681" s="183">
        <v>3.8220010953887898E-2</v>
      </c>
      <c r="O681" s="182">
        <v>3.8220010953887898E-2</v>
      </c>
      <c r="P681" s="181">
        <v>2.33443618808706E-2</v>
      </c>
    </row>
    <row r="682" spans="1:16" ht="15.75" x14ac:dyDescent="0.25">
      <c r="A682" s="189">
        <v>2030</v>
      </c>
      <c r="B682" s="188">
        <v>2013</v>
      </c>
      <c r="C682" s="187" t="s">
        <v>3751</v>
      </c>
      <c r="D682" s="186">
        <v>6.3664143032869769E-2</v>
      </c>
      <c r="E682" s="185">
        <v>0.13041194496918782</v>
      </c>
      <c r="F682" s="184">
        <v>0.107435580765291</v>
      </c>
      <c r="G682" s="182">
        <v>8.3827155343337307E-3</v>
      </c>
      <c r="H682" s="183">
        <v>0.27133039395395098</v>
      </c>
      <c r="I682" s="183">
        <v>0.103177371893747</v>
      </c>
      <c r="J682" s="183">
        <v>2.18479896953226E-2</v>
      </c>
      <c r="K682" s="183">
        <v>6.9448366997835402E-4</v>
      </c>
      <c r="L682" s="183">
        <v>3.0000008598028201E-3</v>
      </c>
      <c r="M682" s="183">
        <v>2.0000005732018801E-3</v>
      </c>
      <c r="N682" s="183">
        <v>3.8220010953887898E-2</v>
      </c>
      <c r="O682" s="182">
        <v>3.8220010953887898E-2</v>
      </c>
      <c r="P682" s="181">
        <v>2.2835858840326701E-2</v>
      </c>
    </row>
    <row r="683" spans="1:16" ht="15.75" x14ac:dyDescent="0.25">
      <c r="A683" s="189">
        <v>2030</v>
      </c>
      <c r="B683" s="188">
        <v>2014</v>
      </c>
      <c r="C683" s="187" t="s">
        <v>3750</v>
      </c>
      <c r="D683" s="186">
        <v>6.2118700440696388E-2</v>
      </c>
      <c r="E683" s="185">
        <v>0.12826717237353094</v>
      </c>
      <c r="F683" s="184">
        <v>0.105995397206881</v>
      </c>
      <c r="G683" s="182">
        <v>8.3104395934311803E-3</v>
      </c>
      <c r="H683" s="183">
        <v>0.26661769994938</v>
      </c>
      <c r="I683" s="183">
        <v>0.10241531595349</v>
      </c>
      <c r="J683" s="183">
        <v>2.1320749271671401E-2</v>
      </c>
      <c r="K683" s="183">
        <v>9.6351056238584904E-4</v>
      </c>
      <c r="L683" s="183">
        <v>3.0000008598028201E-3</v>
      </c>
      <c r="M683" s="183">
        <v>2.0000005732018801E-3</v>
      </c>
      <c r="N683" s="183">
        <v>3.8220010953887898E-2</v>
      </c>
      <c r="O683" s="182">
        <v>3.8220010953887898E-2</v>
      </c>
      <c r="P683" s="181">
        <v>2.2284778944312699E-2</v>
      </c>
    </row>
    <row r="684" spans="1:16" ht="15.75" x14ac:dyDescent="0.25">
      <c r="A684" s="189">
        <v>2030</v>
      </c>
      <c r="B684" s="188">
        <v>2015</v>
      </c>
      <c r="C684" s="187" t="s">
        <v>3749</v>
      </c>
      <c r="D684" s="186">
        <v>6.1591636706738673E-2</v>
      </c>
      <c r="E684" s="185">
        <v>0.12824011494741414</v>
      </c>
      <c r="F684" s="184">
        <v>0.104456641372369</v>
      </c>
      <c r="G684" s="182">
        <v>8.4046531095121699E-3</v>
      </c>
      <c r="H684" s="183">
        <v>0.26151149438871502</v>
      </c>
      <c r="I684" s="183">
        <v>0.102127184706905</v>
      </c>
      <c r="J684" s="183">
        <v>2.0735637685294701E-2</v>
      </c>
      <c r="K684" s="183">
        <v>1.2323446122003701E-3</v>
      </c>
      <c r="L684" s="183">
        <v>3.0000008598028201E-3</v>
      </c>
      <c r="M684" s="183">
        <v>2.0000005732018801E-3</v>
      </c>
      <c r="N684" s="183">
        <v>3.8220010953887898E-2</v>
      </c>
      <c r="O684" s="182">
        <v>3.8220010953887898E-2</v>
      </c>
      <c r="P684" s="181">
        <v>2.16732112083943E-2</v>
      </c>
    </row>
    <row r="685" spans="1:16" ht="15.75" x14ac:dyDescent="0.25">
      <c r="A685" s="189">
        <v>2030</v>
      </c>
      <c r="B685" s="188">
        <v>2016</v>
      </c>
      <c r="C685" s="187" t="s">
        <v>3748</v>
      </c>
      <c r="D685" s="186">
        <v>5.9588351713244475E-2</v>
      </c>
      <c r="E685" s="185">
        <v>0.12434206797271453</v>
      </c>
      <c r="F685" s="184">
        <v>0.102669270062276</v>
      </c>
      <c r="G685" s="182">
        <v>7.6671599817223603E-3</v>
      </c>
      <c r="H685" s="183">
        <v>0.22416055060697601</v>
      </c>
      <c r="I685" s="183">
        <v>8.8959418525518003E-2</v>
      </c>
      <c r="J685" s="183">
        <v>2.0080202755682699E-2</v>
      </c>
      <c r="K685" s="183">
        <v>1.3873792779193199E-3</v>
      </c>
      <c r="L685" s="183">
        <v>3.0000008598028201E-3</v>
      </c>
      <c r="M685" s="183">
        <v>2.0000005732018801E-3</v>
      </c>
      <c r="N685" s="183">
        <v>3.8220010953887898E-2</v>
      </c>
      <c r="O685" s="182">
        <v>3.8220010953887898E-2</v>
      </c>
      <c r="P685" s="181">
        <v>2.0988140419714699E-2</v>
      </c>
    </row>
    <row r="686" spans="1:16" ht="15.75" x14ac:dyDescent="0.25">
      <c r="A686" s="189">
        <v>2030</v>
      </c>
      <c r="B686" s="188">
        <v>2017</v>
      </c>
      <c r="C686" s="187" t="s">
        <v>3747</v>
      </c>
      <c r="D686" s="186">
        <v>5.6077605424386084E-2</v>
      </c>
      <c r="E686" s="185">
        <v>0.12043096366361378</v>
      </c>
      <c r="F686" s="184">
        <v>8.4857214083690805E-2</v>
      </c>
      <c r="G686" s="182">
        <v>6.9187787590046998E-3</v>
      </c>
      <c r="H686" s="183">
        <v>0.17126054151959999</v>
      </c>
      <c r="I686" s="183">
        <v>7.6343865131821606E-2</v>
      </c>
      <c r="J686" s="183">
        <v>1.8436636198232399E-2</v>
      </c>
      <c r="K686" s="183">
        <v>1.44551942621963E-3</v>
      </c>
      <c r="L686" s="183">
        <v>3.0000008598028201E-3</v>
      </c>
      <c r="M686" s="183">
        <v>2.0000005732018801E-3</v>
      </c>
      <c r="N686" s="183">
        <v>3.8220010953887898E-2</v>
      </c>
      <c r="O686" s="182">
        <v>3.8220010953887898E-2</v>
      </c>
      <c r="P686" s="181">
        <v>1.9270259075755001E-2</v>
      </c>
    </row>
    <row r="687" spans="1:16" ht="15.75" x14ac:dyDescent="0.25">
      <c r="A687" s="189">
        <v>2030</v>
      </c>
      <c r="B687" s="188">
        <v>2018</v>
      </c>
      <c r="C687" s="187" t="s">
        <v>3746</v>
      </c>
      <c r="D687" s="186">
        <v>5.2362723508640352E-2</v>
      </c>
      <c r="E687" s="185">
        <v>0.11526931512813775</v>
      </c>
      <c r="F687" s="184">
        <v>8.3858574539405498E-2</v>
      </c>
      <c r="G687" s="182">
        <v>6.2563946097756798E-3</v>
      </c>
      <c r="H687" s="183">
        <v>0.13678739068576101</v>
      </c>
      <c r="I687" s="183">
        <v>6.3594783666410901E-2</v>
      </c>
      <c r="J687" s="183">
        <v>1.7749962318554E-2</v>
      </c>
      <c r="K687" s="183">
        <v>1.5061049221004E-3</v>
      </c>
      <c r="L687" s="183">
        <v>3.0000008598028201E-3</v>
      </c>
      <c r="M687" s="183">
        <v>2.0000005732018801E-3</v>
      </c>
      <c r="N687" s="183">
        <v>3.8220010953887898E-2</v>
      </c>
      <c r="O687" s="182">
        <v>3.8220010953887898E-2</v>
      </c>
      <c r="P687" s="181">
        <v>1.8552536850307801E-2</v>
      </c>
    </row>
    <row r="688" spans="1:16" ht="15.75" x14ac:dyDescent="0.25">
      <c r="A688" s="189">
        <v>2030</v>
      </c>
      <c r="B688" s="188">
        <v>2019</v>
      </c>
      <c r="C688" s="187" t="s">
        <v>3745</v>
      </c>
      <c r="D688" s="186">
        <v>5.2345159528177393E-2</v>
      </c>
      <c r="E688" s="185">
        <v>0.11522404179669332</v>
      </c>
      <c r="F688" s="184">
        <v>8.2771210889113198E-2</v>
      </c>
      <c r="G688" s="182">
        <v>5.6989170532634496E-3</v>
      </c>
      <c r="H688" s="183">
        <v>0.11493842222659401</v>
      </c>
      <c r="I688" s="183">
        <v>5.5204888718623502E-2</v>
      </c>
      <c r="J688" s="183">
        <v>1.7004801821974301E-2</v>
      </c>
      <c r="K688" s="183">
        <v>1.5466915672289301E-3</v>
      </c>
      <c r="L688" s="183">
        <v>3.0000008598028201E-3</v>
      </c>
      <c r="M688" s="183">
        <v>2.0000005732018801E-3</v>
      </c>
      <c r="N688" s="183">
        <v>3.8220010953887898E-2</v>
      </c>
      <c r="O688" s="182">
        <v>3.8220010953887898E-2</v>
      </c>
      <c r="P688" s="181">
        <v>1.7773683502673401E-2</v>
      </c>
    </row>
    <row r="689" spans="1:16" ht="15.75" x14ac:dyDescent="0.25">
      <c r="A689" s="189">
        <v>2030</v>
      </c>
      <c r="B689" s="188">
        <v>2020</v>
      </c>
      <c r="C689" s="187" t="s">
        <v>3744</v>
      </c>
      <c r="D689" s="186">
        <v>5.2327379055086345E-2</v>
      </c>
      <c r="E689" s="185">
        <v>0.11517822135249718</v>
      </c>
      <c r="F689" s="184">
        <v>8.1594466681539995E-2</v>
      </c>
      <c r="G689" s="182">
        <v>5.1356367061941802E-3</v>
      </c>
      <c r="H689" s="183">
        <v>9.3552843474986797E-2</v>
      </c>
      <c r="I689" s="183">
        <v>4.7045243843806803E-2</v>
      </c>
      <c r="J689" s="183">
        <v>1.6201106187827899E-2</v>
      </c>
      <c r="K689" s="183">
        <v>1.5472015197472301E-3</v>
      </c>
      <c r="L689" s="183">
        <v>3.0000008598028201E-3</v>
      </c>
      <c r="M689" s="183">
        <v>2.0000005732018801E-3</v>
      </c>
      <c r="N689" s="183">
        <v>3.8220010953887898E-2</v>
      </c>
      <c r="O689" s="182">
        <v>3.8220010953887898E-2</v>
      </c>
      <c r="P689" s="181">
        <v>1.6933648318297499E-2</v>
      </c>
    </row>
    <row r="690" spans="1:16" ht="15.75" x14ac:dyDescent="0.25">
      <c r="A690" s="189">
        <v>2030</v>
      </c>
      <c r="B690" s="188">
        <v>2021</v>
      </c>
      <c r="C690" s="187" t="s">
        <v>3743</v>
      </c>
      <c r="D690" s="186">
        <v>5.1001645682155768E-2</v>
      </c>
      <c r="E690" s="185">
        <v>0.11225762535802228</v>
      </c>
      <c r="F690" s="184">
        <v>8.0329169984391893E-2</v>
      </c>
      <c r="G690" s="182">
        <v>4.5325786392782699E-3</v>
      </c>
      <c r="H690" s="183">
        <v>7.3322229253251797E-2</v>
      </c>
      <c r="I690" s="183">
        <v>3.8346979674068797E-2</v>
      </c>
      <c r="J690" s="183">
        <v>1.5338898550100099E-2</v>
      </c>
      <c r="K690" s="183">
        <v>1.54773218985338E-3</v>
      </c>
      <c r="L690" s="183">
        <v>3.0000008598028201E-3</v>
      </c>
      <c r="M690" s="183">
        <v>2.0000005732018801E-3</v>
      </c>
      <c r="N690" s="183">
        <v>3.8220010953887898E-2</v>
      </c>
      <c r="O690" s="182">
        <v>3.8220010953887898E-2</v>
      </c>
      <c r="P690" s="181">
        <v>1.60324554771814E-2</v>
      </c>
    </row>
    <row r="691" spans="1:16" ht="15.75" x14ac:dyDescent="0.25">
      <c r="A691" s="189">
        <v>2030</v>
      </c>
      <c r="B691" s="188">
        <v>2022</v>
      </c>
      <c r="C691" s="187" t="s">
        <v>3742</v>
      </c>
      <c r="D691" s="186">
        <v>4.9728592518991956E-2</v>
      </c>
      <c r="E691" s="185">
        <v>0.10945178149686668</v>
      </c>
      <c r="F691" s="184">
        <v>7.8972936657475096E-2</v>
      </c>
      <c r="G691" s="182">
        <v>3.8875079590956602E-3</v>
      </c>
      <c r="H691" s="183">
        <v>5.3695494561191798E-2</v>
      </c>
      <c r="I691" s="183">
        <v>2.94536342589727E-2</v>
      </c>
      <c r="J691" s="183">
        <v>1.44180272907671E-2</v>
      </c>
      <c r="K691" s="183">
        <v>1.5482614360276599E-3</v>
      </c>
      <c r="L691" s="183">
        <v>3.0000008598028201E-3</v>
      </c>
      <c r="M691" s="183">
        <v>2.0000005732018801E-3</v>
      </c>
      <c r="N691" s="183">
        <v>3.8220010953887898E-2</v>
      </c>
      <c r="O691" s="182">
        <v>3.8220010953887898E-2</v>
      </c>
      <c r="P691" s="181">
        <v>1.5069946505806999E-2</v>
      </c>
    </row>
    <row r="692" spans="1:16" ht="15.75" x14ac:dyDescent="0.25">
      <c r="A692" s="189">
        <v>2030</v>
      </c>
      <c r="B692" s="188">
        <v>2023</v>
      </c>
      <c r="C692" s="187" t="s">
        <v>3741</v>
      </c>
      <c r="D692" s="186">
        <v>4.8455905295168022E-2</v>
      </c>
      <c r="E692" s="185">
        <v>0.10664741659970699</v>
      </c>
      <c r="F692" s="184">
        <v>7.7526931939224303E-2</v>
      </c>
      <c r="G692" s="182">
        <v>3.8223285009067898E-3</v>
      </c>
      <c r="H692" s="183">
        <v>5.1718936818153802E-2</v>
      </c>
      <c r="I692" s="183">
        <v>2.8204098311998799E-2</v>
      </c>
      <c r="J692" s="183">
        <v>1.34385320366705E-2</v>
      </c>
      <c r="K692" s="183">
        <v>1.54880312656959E-3</v>
      </c>
      <c r="L692" s="183">
        <v>3.0000008598028201E-3</v>
      </c>
      <c r="M692" s="183">
        <v>2.0000005732018801E-3</v>
      </c>
      <c r="N692" s="183">
        <v>3.8220010953887898E-2</v>
      </c>
      <c r="O692" s="182">
        <v>3.8220010953887898E-2</v>
      </c>
      <c r="P692" s="181">
        <v>1.4046162822766E-2</v>
      </c>
    </row>
    <row r="693" spans="1:16" ht="15.75" x14ac:dyDescent="0.25">
      <c r="A693" s="189">
        <v>2030</v>
      </c>
      <c r="B693" s="188">
        <v>2024</v>
      </c>
      <c r="C693" s="187" t="s">
        <v>3740</v>
      </c>
      <c r="D693" s="186">
        <v>4.7235576960641908E-2</v>
      </c>
      <c r="E693" s="185">
        <v>0.10395772606850796</v>
      </c>
      <c r="F693" s="184">
        <v>7.5989638133662205E-2</v>
      </c>
      <c r="G693" s="182">
        <v>3.75007924683528E-3</v>
      </c>
      <c r="H693" s="183">
        <v>4.96224414367641E-2</v>
      </c>
      <c r="I693" s="183">
        <v>2.7656515308755101E-2</v>
      </c>
      <c r="J693" s="183">
        <v>1.24003174710739E-2</v>
      </c>
      <c r="K693" s="183">
        <v>1.5493440436517799E-3</v>
      </c>
      <c r="L693" s="183">
        <v>3.0000008598028201E-3</v>
      </c>
      <c r="M693" s="183">
        <v>2.0000005732018801E-3</v>
      </c>
      <c r="N693" s="183">
        <v>3.8220010953887898E-2</v>
      </c>
      <c r="O693" s="182">
        <v>3.8220010953887898E-2</v>
      </c>
      <c r="P693" s="181">
        <v>1.29610048015221E-2</v>
      </c>
    </row>
    <row r="694" spans="1:16" ht="15.75" x14ac:dyDescent="0.25">
      <c r="A694" s="189">
        <v>2030</v>
      </c>
      <c r="B694" s="188">
        <v>2025</v>
      </c>
      <c r="C694" s="187" t="s">
        <v>3739</v>
      </c>
      <c r="D694" s="186">
        <v>4.6015237865978852E-2</v>
      </c>
      <c r="E694" s="185">
        <v>0.10126894321990478</v>
      </c>
      <c r="F694" s="184">
        <v>7.4362166547960101E-2</v>
      </c>
      <c r="G694" s="182">
        <v>3.7375852199188399E-3</v>
      </c>
      <c r="H694" s="183">
        <v>4.7406311830487199E-2</v>
      </c>
      <c r="I694" s="183">
        <v>2.67087242842435E-2</v>
      </c>
      <c r="J694" s="183">
        <v>1.13034076198255E-2</v>
      </c>
      <c r="K694" s="183">
        <v>1.54989831650705E-3</v>
      </c>
      <c r="L694" s="183">
        <v>3.0000008598028201E-3</v>
      </c>
      <c r="M694" s="183">
        <v>2.0000005732018801E-3</v>
      </c>
      <c r="N694" s="183">
        <v>3.8220010953887898E-2</v>
      </c>
      <c r="O694" s="182">
        <v>3.8220010953887898E-2</v>
      </c>
      <c r="P694" s="181">
        <v>1.1814497554265601E-2</v>
      </c>
    </row>
    <row r="695" spans="1:16" ht="15.75" x14ac:dyDescent="0.25">
      <c r="A695" s="189">
        <v>2030</v>
      </c>
      <c r="B695" s="188">
        <v>2026</v>
      </c>
      <c r="C695" s="187" t="s">
        <v>3738</v>
      </c>
      <c r="D695" s="186">
        <v>4.4846690707814399E-2</v>
      </c>
      <c r="E695" s="185">
        <v>9.8696430011799882E-2</v>
      </c>
      <c r="F695" s="184">
        <v>7.2643035424594105E-2</v>
      </c>
      <c r="G695" s="182">
        <v>3.8832107572515698E-3</v>
      </c>
      <c r="H695" s="183">
        <v>4.5074852262846798E-2</v>
      </c>
      <c r="I695" s="183">
        <v>2.7515786208819001E-2</v>
      </c>
      <c r="J695" s="183">
        <v>1.0147709677801001E-2</v>
      </c>
      <c r="K695" s="183">
        <v>1.55045178331726E-3</v>
      </c>
      <c r="L695" s="183">
        <v>3.0000008598028201E-3</v>
      </c>
      <c r="M695" s="183">
        <v>2.0000005732018801E-3</v>
      </c>
      <c r="N695" s="183">
        <v>3.8220010953887898E-2</v>
      </c>
      <c r="O695" s="182">
        <v>3.8220010953887898E-2</v>
      </c>
      <c r="P695" s="181">
        <v>1.0606544079636401E-2</v>
      </c>
    </row>
    <row r="696" spans="1:16" ht="15.75" x14ac:dyDescent="0.25">
      <c r="A696" s="189">
        <v>2030</v>
      </c>
      <c r="B696" s="188">
        <v>2027</v>
      </c>
      <c r="C696" s="187" t="s">
        <v>3737</v>
      </c>
      <c r="D696" s="186">
        <v>4.3729608629236812E-2</v>
      </c>
      <c r="E696" s="185">
        <v>9.6240803188042595E-2</v>
      </c>
      <c r="F696" s="184">
        <v>7.0834267208851595E-2</v>
      </c>
      <c r="G696" s="182">
        <v>4.2880382697703797E-3</v>
      </c>
      <c r="H696" s="183">
        <v>4.2618646969468703E-2</v>
      </c>
      <c r="I696" s="183">
        <v>2.93649888255515E-2</v>
      </c>
      <c r="J696" s="183">
        <v>8.9332769869946392E-3</v>
      </c>
      <c r="K696" s="183">
        <v>1.5510315938532301E-3</v>
      </c>
      <c r="L696" s="183">
        <v>3.0000008598028201E-3</v>
      </c>
      <c r="M696" s="183">
        <v>2.0000005732018801E-3</v>
      </c>
      <c r="N696" s="183">
        <v>3.8220010953887898E-2</v>
      </c>
      <c r="O696" s="182">
        <v>3.8220010953887898E-2</v>
      </c>
      <c r="P696" s="181">
        <v>9.3372001315170008E-3</v>
      </c>
    </row>
    <row r="697" spans="1:16" ht="15.75" x14ac:dyDescent="0.25">
      <c r="A697" s="189">
        <v>2030</v>
      </c>
      <c r="B697" s="188">
        <v>2028</v>
      </c>
      <c r="C697" s="187" t="s">
        <v>3736</v>
      </c>
      <c r="D697" s="186">
        <v>4.3705925869876851E-2</v>
      </c>
      <c r="E697" s="185">
        <v>9.6190523257114233E-2</v>
      </c>
      <c r="F697" s="184">
        <v>6.8932779651852405E-2</v>
      </c>
      <c r="G697" s="182">
        <v>4.9584288699658996E-3</v>
      </c>
      <c r="H697" s="183">
        <v>4.0041750869793398E-2</v>
      </c>
      <c r="I697" s="183">
        <v>3.3084782930231198E-2</v>
      </c>
      <c r="J697" s="183">
        <v>7.65995857659097E-3</v>
      </c>
      <c r="K697" s="183">
        <v>1.55160392441483E-3</v>
      </c>
      <c r="L697" s="183">
        <v>3.0000008598028201E-3</v>
      </c>
      <c r="M697" s="183">
        <v>2.0000005732018801E-3</v>
      </c>
      <c r="N697" s="183">
        <v>3.8220010953887898E-2</v>
      </c>
      <c r="O697" s="182">
        <v>3.8220010953887898E-2</v>
      </c>
      <c r="P697" s="181">
        <v>8.0063079128616498E-3</v>
      </c>
    </row>
    <row r="698" spans="1:16" ht="15.75" x14ac:dyDescent="0.25">
      <c r="A698" s="189">
        <v>2030</v>
      </c>
      <c r="B698" s="188">
        <v>2029</v>
      </c>
      <c r="C698" s="187" t="s">
        <v>3735</v>
      </c>
      <c r="D698" s="186">
        <v>4.3677305712320987E-2</v>
      </c>
      <c r="E698" s="185">
        <v>9.6125418414800365E-2</v>
      </c>
      <c r="F698" s="184">
        <v>6.6939279058214493E-2</v>
      </c>
      <c r="G698" s="182">
        <v>5.6293979496316298E-3</v>
      </c>
      <c r="H698" s="183">
        <v>3.73443032589304E-2</v>
      </c>
      <c r="I698" s="183">
        <v>3.6638453913774398E-2</v>
      </c>
      <c r="J698" s="183">
        <v>6.3277505528338204E-3</v>
      </c>
      <c r="K698" s="183">
        <v>1.5521789862806799E-3</v>
      </c>
      <c r="L698" s="183">
        <v>3.0000008598028201E-3</v>
      </c>
      <c r="M698" s="183">
        <v>2.0000005732018801E-3</v>
      </c>
      <c r="N698" s="183">
        <v>3.8220010953887898E-2</v>
      </c>
      <c r="O698" s="182">
        <v>3.8220010953887898E-2</v>
      </c>
      <c r="P698" s="181">
        <v>6.6138633538557496E-3</v>
      </c>
    </row>
    <row r="699" spans="1:16" ht="15.75" x14ac:dyDescent="0.25">
      <c r="A699" s="189">
        <v>2030</v>
      </c>
      <c r="B699" s="188">
        <v>2030</v>
      </c>
      <c r="C699" s="187" t="s">
        <v>3734</v>
      </c>
      <c r="D699" s="186">
        <v>4.3638040862890998E-2</v>
      </c>
      <c r="E699" s="185">
        <v>9.6016812857831285E-2</v>
      </c>
      <c r="F699" s="184">
        <v>6.4854438553107893E-2</v>
      </c>
      <c r="G699" s="182">
        <v>5.4056507256847004E-3</v>
      </c>
      <c r="H699" s="183">
        <v>3.4526428448993798E-2</v>
      </c>
      <c r="I699" s="183">
        <v>3.4245806979067997E-2</v>
      </c>
      <c r="J699" s="183">
        <v>4.9366399143886E-3</v>
      </c>
      <c r="K699" s="183">
        <v>1.5527692315050101E-3</v>
      </c>
      <c r="L699" s="183">
        <v>3.0000008598028201E-3</v>
      </c>
      <c r="M699" s="183">
        <v>2.0000005732018801E-3</v>
      </c>
      <c r="N699" s="183">
        <v>3.8220010953887898E-2</v>
      </c>
      <c r="O699" s="182">
        <v>3.8220010953887898E-2</v>
      </c>
      <c r="P699" s="181">
        <v>5.1598528653020699E-3</v>
      </c>
    </row>
    <row r="700" spans="1:16" ht="15.75" x14ac:dyDescent="0.25">
      <c r="A700" s="189">
        <v>2031</v>
      </c>
      <c r="B700" s="188">
        <v>1987</v>
      </c>
      <c r="C700" s="187" t="s">
        <v>3733</v>
      </c>
      <c r="D700" s="186">
        <v>6.3893897011472106E-2</v>
      </c>
      <c r="E700" s="185">
        <v>0.14174834368578082</v>
      </c>
      <c r="F700" s="184">
        <v>0.28217651152460499</v>
      </c>
      <c r="G700" s="182">
        <v>1.78584235411794</v>
      </c>
      <c r="H700" s="183">
        <v>5.2136723823125797</v>
      </c>
      <c r="I700" s="183">
        <v>3.9523591599663499</v>
      </c>
      <c r="J700" s="183">
        <v>0.19217279553823199</v>
      </c>
      <c r="K700" s="183">
        <v>1.5287294198192899E-2</v>
      </c>
      <c r="L700" s="183">
        <v>3.0000008598028201E-3</v>
      </c>
      <c r="M700" s="183">
        <v>2.0000005732018801E-3</v>
      </c>
      <c r="N700" s="183">
        <v>3.8220010953887898E-2</v>
      </c>
      <c r="O700" s="182">
        <v>3.8220010953887898E-2</v>
      </c>
      <c r="P700" s="181">
        <v>0.20086199659832099</v>
      </c>
    </row>
    <row r="701" spans="1:16" ht="15.75" x14ac:dyDescent="0.25">
      <c r="A701" s="189">
        <v>2031</v>
      </c>
      <c r="B701" s="188">
        <v>1988</v>
      </c>
      <c r="C701" s="187" t="s">
        <v>3732</v>
      </c>
      <c r="D701" s="186">
        <v>6.3278509763340846E-2</v>
      </c>
      <c r="E701" s="185">
        <v>0.13459832949906622</v>
      </c>
      <c r="F701" s="184">
        <v>0.27713987993247802</v>
      </c>
      <c r="G701" s="182">
        <v>0.44017178952774999</v>
      </c>
      <c r="H701" s="183">
        <v>5.2576592937425</v>
      </c>
      <c r="I701" s="183">
        <v>1.6846872045347101</v>
      </c>
      <c r="J701" s="183">
        <v>0.18874266037947801</v>
      </c>
      <c r="K701" s="183">
        <v>1.4180409156873399E-2</v>
      </c>
      <c r="L701" s="183">
        <v>3.0000008598028201E-3</v>
      </c>
      <c r="M701" s="183">
        <v>2.0000005732018801E-3</v>
      </c>
      <c r="N701" s="183">
        <v>3.8220010953887898E-2</v>
      </c>
      <c r="O701" s="182">
        <v>3.8220010953887898E-2</v>
      </c>
      <c r="P701" s="181">
        <v>0.19727676594868701</v>
      </c>
    </row>
    <row r="702" spans="1:16" ht="15.75" x14ac:dyDescent="0.25">
      <c r="A702" s="189">
        <v>2031</v>
      </c>
      <c r="B702" s="188">
        <v>1989</v>
      </c>
      <c r="C702" s="187" t="s">
        <v>3731</v>
      </c>
      <c r="D702" s="186">
        <v>6.3059119357672347E-2</v>
      </c>
      <c r="E702" s="185">
        <v>0.13400834625490773</v>
      </c>
      <c r="F702" s="184">
        <v>0.27570414409360799</v>
      </c>
      <c r="G702" s="182">
        <v>0.43382088272062502</v>
      </c>
      <c r="H702" s="183">
        <v>5.2777800802260799</v>
      </c>
      <c r="I702" s="183">
        <v>1.67575497537253</v>
      </c>
      <c r="J702" s="183">
        <v>0.187764870384417</v>
      </c>
      <c r="K702" s="183">
        <v>1.4046388197352299E-2</v>
      </c>
      <c r="L702" s="183">
        <v>3.0000008598028201E-3</v>
      </c>
      <c r="M702" s="183">
        <v>2.0000005732018801E-3</v>
      </c>
      <c r="N702" s="183">
        <v>3.8220010953887898E-2</v>
      </c>
      <c r="O702" s="182">
        <v>3.8220010953887898E-2</v>
      </c>
      <c r="P702" s="181">
        <v>0.19625476462892699</v>
      </c>
    </row>
    <row r="703" spans="1:16" ht="15.75" x14ac:dyDescent="0.25">
      <c r="A703" s="189">
        <v>2031</v>
      </c>
      <c r="B703" s="188">
        <v>1990</v>
      </c>
      <c r="C703" s="187" t="s">
        <v>3730</v>
      </c>
      <c r="D703" s="186">
        <v>6.3060844899374524E-2</v>
      </c>
      <c r="E703" s="185">
        <v>0.13484417873626908</v>
      </c>
      <c r="F703" s="184">
        <v>0.27608772264120301</v>
      </c>
      <c r="G703" s="182">
        <v>0.43916200255038201</v>
      </c>
      <c r="H703" s="183">
        <v>5.2797881551215999</v>
      </c>
      <c r="I703" s="183">
        <v>1.68291509309565</v>
      </c>
      <c r="J703" s="183">
        <v>0.18802610177253401</v>
      </c>
      <c r="K703" s="183">
        <v>1.4301572533321301E-2</v>
      </c>
      <c r="L703" s="183">
        <v>3.0000008598028201E-3</v>
      </c>
      <c r="M703" s="183">
        <v>2.0000005732018801E-3</v>
      </c>
      <c r="N703" s="183">
        <v>3.8220010953887898E-2</v>
      </c>
      <c r="O703" s="182">
        <v>3.8220010953887898E-2</v>
      </c>
      <c r="P703" s="181">
        <v>0.196527807741219</v>
      </c>
    </row>
    <row r="704" spans="1:16" ht="15.75" x14ac:dyDescent="0.25">
      <c r="A704" s="189">
        <v>2031</v>
      </c>
      <c r="B704" s="188">
        <v>1991</v>
      </c>
      <c r="C704" s="187" t="s">
        <v>3729</v>
      </c>
      <c r="D704" s="186">
        <v>6.3995932873980435E-2</v>
      </c>
      <c r="E704" s="185">
        <v>0.13458533299286846</v>
      </c>
      <c r="F704" s="184">
        <v>0.36439034960595801</v>
      </c>
      <c r="G704" s="182">
        <v>0.48488527909923801</v>
      </c>
      <c r="H704" s="183">
        <v>9.2131379918696599</v>
      </c>
      <c r="I704" s="183">
        <v>2.9300736940062602</v>
      </c>
      <c r="J704" s="183">
        <v>5.1642598749979E-2</v>
      </c>
      <c r="K704" s="183">
        <v>7.7789652287074103E-3</v>
      </c>
      <c r="L704" s="183">
        <v>3.0000008598028201E-3</v>
      </c>
      <c r="M704" s="183">
        <v>2.0000005732018801E-3</v>
      </c>
      <c r="N704" s="183">
        <v>3.8220010953887898E-2</v>
      </c>
      <c r="O704" s="182">
        <v>3.8220010953887898E-2</v>
      </c>
      <c r="P704" s="181">
        <v>5.3977647904815101E-2</v>
      </c>
    </row>
    <row r="705" spans="1:16" ht="15.75" x14ac:dyDescent="0.25">
      <c r="A705" s="189">
        <v>2031</v>
      </c>
      <c r="B705" s="188">
        <v>1992</v>
      </c>
      <c r="C705" s="187" t="s">
        <v>3728</v>
      </c>
      <c r="D705" s="186">
        <v>6.420914697109173E-2</v>
      </c>
      <c r="E705" s="185">
        <v>0.13538348970387037</v>
      </c>
      <c r="F705" s="184">
        <v>0.36711593756653899</v>
      </c>
      <c r="G705" s="182">
        <v>0.49200432504265401</v>
      </c>
      <c r="H705" s="183">
        <v>9.1812169170989009</v>
      </c>
      <c r="I705" s="183">
        <v>2.95234078493792</v>
      </c>
      <c r="J705" s="183">
        <v>5.2028878039642602E-2</v>
      </c>
      <c r="K705" s="183">
        <v>7.9262123669373401E-3</v>
      </c>
      <c r="L705" s="183">
        <v>3.0000008598028201E-3</v>
      </c>
      <c r="M705" s="183">
        <v>2.0000005732018801E-3</v>
      </c>
      <c r="N705" s="183">
        <v>3.8220010953887898E-2</v>
      </c>
      <c r="O705" s="182">
        <v>3.8220010953887898E-2</v>
      </c>
      <c r="P705" s="181">
        <v>5.4381393029868198E-2</v>
      </c>
    </row>
    <row r="706" spans="1:16" ht="15.75" x14ac:dyDescent="0.25">
      <c r="A706" s="189">
        <v>2031</v>
      </c>
      <c r="B706" s="188">
        <v>1993</v>
      </c>
      <c r="C706" s="187" t="s">
        <v>3727</v>
      </c>
      <c r="D706" s="186">
        <v>6.4255327130416665E-2</v>
      </c>
      <c r="E706" s="185">
        <v>0.13467253497422177</v>
      </c>
      <c r="F706" s="184">
        <v>0.36798910274395302</v>
      </c>
      <c r="G706" s="182">
        <v>0.48421392060424201</v>
      </c>
      <c r="H706" s="183">
        <v>9.1757587818872999</v>
      </c>
      <c r="I706" s="183">
        <v>2.9345192543058198</v>
      </c>
      <c r="J706" s="183">
        <v>5.2152625880243803E-2</v>
      </c>
      <c r="K706" s="183">
        <v>7.8303627819959198E-3</v>
      </c>
      <c r="L706" s="183">
        <v>3.0000008598028201E-3</v>
      </c>
      <c r="M706" s="183">
        <v>2.0000005732018801E-3</v>
      </c>
      <c r="N706" s="183">
        <v>3.8220010953887898E-2</v>
      </c>
      <c r="O706" s="182">
        <v>3.8220010953887898E-2</v>
      </c>
      <c r="P706" s="181">
        <v>5.4510736198698603E-2</v>
      </c>
    </row>
    <row r="707" spans="1:16" ht="15.75" x14ac:dyDescent="0.25">
      <c r="A707" s="189">
        <v>2031</v>
      </c>
      <c r="B707" s="188">
        <v>1994</v>
      </c>
      <c r="C707" s="187" t="s">
        <v>3726</v>
      </c>
      <c r="D707" s="186">
        <v>6.3907646562753134E-2</v>
      </c>
      <c r="E707" s="185">
        <v>0.13371443655291823</v>
      </c>
      <c r="F707" s="184">
        <v>0.36184787410586899</v>
      </c>
      <c r="G707" s="182">
        <v>0.47429841732665401</v>
      </c>
      <c r="H707" s="183">
        <v>9.2373125959349007</v>
      </c>
      <c r="I707" s="183">
        <v>2.9131581844777399</v>
      </c>
      <c r="J707" s="183">
        <v>5.1812407170729602E-2</v>
      </c>
      <c r="K707" s="183">
        <v>7.6928890397589796E-3</v>
      </c>
      <c r="L707" s="183">
        <v>3.0000008598028201E-3</v>
      </c>
      <c r="M707" s="183">
        <v>2.0000005732018801E-3</v>
      </c>
      <c r="N707" s="183">
        <v>3.8220010953887898E-2</v>
      </c>
      <c r="O707" s="182">
        <v>3.8220010953887898E-2</v>
      </c>
      <c r="P707" s="181">
        <v>5.4155134308838303E-2</v>
      </c>
    </row>
    <row r="708" spans="1:16" ht="15.75" x14ac:dyDescent="0.25">
      <c r="A708" s="189">
        <v>2031</v>
      </c>
      <c r="B708" s="188">
        <v>1995</v>
      </c>
      <c r="C708" s="187" t="s">
        <v>3725</v>
      </c>
      <c r="D708" s="186">
        <v>6.4248047638423109E-2</v>
      </c>
      <c r="E708" s="185">
        <v>0.13287587700226652</v>
      </c>
      <c r="F708" s="184">
        <v>0.36603323227816498</v>
      </c>
      <c r="G708" s="182">
        <v>0.25321626833684302</v>
      </c>
      <c r="H708" s="183">
        <v>9.2120317521479205</v>
      </c>
      <c r="I708" s="183">
        <v>1.66280008255745</v>
      </c>
      <c r="J708" s="183">
        <v>5.2411701784009203E-2</v>
      </c>
      <c r="K708" s="183">
        <v>5.0242681555534296E-3</v>
      </c>
      <c r="L708" s="183">
        <v>3.0000008598028201E-3</v>
      </c>
      <c r="M708" s="183">
        <v>2.0000005732018801E-3</v>
      </c>
      <c r="N708" s="183">
        <v>3.8220010953887898E-2</v>
      </c>
      <c r="O708" s="182">
        <v>3.8220010953887898E-2</v>
      </c>
      <c r="P708" s="181">
        <v>5.4781526365199999E-2</v>
      </c>
    </row>
    <row r="709" spans="1:16" ht="15.75" x14ac:dyDescent="0.25">
      <c r="A709" s="189">
        <v>2031</v>
      </c>
      <c r="B709" s="188">
        <v>1996</v>
      </c>
      <c r="C709" s="187" t="s">
        <v>3724</v>
      </c>
      <c r="D709" s="186">
        <v>6.4268282541416588E-2</v>
      </c>
      <c r="E709" s="185">
        <v>0.13132341031672745</v>
      </c>
      <c r="F709" s="184">
        <v>0.36634593425216799</v>
      </c>
      <c r="G709" s="182">
        <v>2.2930684443377199E-2</v>
      </c>
      <c r="H709" s="183">
        <v>9.2077619241801205</v>
      </c>
      <c r="I709" s="183">
        <v>0.39572572781896498</v>
      </c>
      <c r="J709" s="183">
        <v>5.24564770698671E-2</v>
      </c>
      <c r="K709" s="183">
        <v>2.2349907358369101E-3</v>
      </c>
      <c r="L709" s="183">
        <v>3.0000008598028201E-3</v>
      </c>
      <c r="M709" s="183">
        <v>2.0000005732018801E-3</v>
      </c>
      <c r="N709" s="183">
        <v>3.8220010953887898E-2</v>
      </c>
      <c r="O709" s="182">
        <v>3.8220010953887898E-2</v>
      </c>
      <c r="P709" s="181">
        <v>5.4828326190796903E-2</v>
      </c>
    </row>
    <row r="710" spans="1:16" ht="15.75" x14ac:dyDescent="0.25">
      <c r="A710" s="189">
        <v>2031</v>
      </c>
      <c r="B710" s="188">
        <v>1997</v>
      </c>
      <c r="C710" s="187" t="s">
        <v>3723</v>
      </c>
      <c r="D710" s="186">
        <v>6.450835655650862E-2</v>
      </c>
      <c r="E710" s="185">
        <v>0.12994987386746745</v>
      </c>
      <c r="F710" s="184">
        <v>0.36913690023979601</v>
      </c>
      <c r="G710" s="182">
        <v>2.2305132716613899E-2</v>
      </c>
      <c r="H710" s="183">
        <v>9.1675626913147106</v>
      </c>
      <c r="I710" s="183">
        <v>0.39171360038154901</v>
      </c>
      <c r="J710" s="183">
        <v>5.2856110939509003E-2</v>
      </c>
      <c r="K710" s="183">
        <v>2.17655477811268E-3</v>
      </c>
      <c r="L710" s="183">
        <v>3.0000008598028201E-3</v>
      </c>
      <c r="M710" s="183">
        <v>2.0000005732018801E-3</v>
      </c>
      <c r="N710" s="183">
        <v>3.8220010953887898E-2</v>
      </c>
      <c r="O710" s="182">
        <v>3.8220010953887898E-2</v>
      </c>
      <c r="P710" s="181">
        <v>5.5246029730675099E-2</v>
      </c>
    </row>
    <row r="711" spans="1:16" ht="15.75" x14ac:dyDescent="0.25">
      <c r="A711" s="189">
        <v>2031</v>
      </c>
      <c r="B711" s="188">
        <v>1998</v>
      </c>
      <c r="C711" s="187" t="s">
        <v>3722</v>
      </c>
      <c r="D711" s="186">
        <v>6.4307199795322234E-2</v>
      </c>
      <c r="E711" s="185">
        <v>0.13048490268673327</v>
      </c>
      <c r="F711" s="184">
        <v>0.36766821641479203</v>
      </c>
      <c r="G711" s="182">
        <v>2.2541277775742202E-2</v>
      </c>
      <c r="H711" s="183">
        <v>9.2047635286512897</v>
      </c>
      <c r="I711" s="183">
        <v>0.39343629061525498</v>
      </c>
      <c r="J711" s="183">
        <v>5.26458124970096E-2</v>
      </c>
      <c r="K711" s="183">
        <v>2.2035269959984798E-3</v>
      </c>
      <c r="L711" s="183">
        <v>3.0000008598028201E-3</v>
      </c>
      <c r="M711" s="183">
        <v>2.0000005732018801E-3</v>
      </c>
      <c r="N711" s="183">
        <v>3.8220010953887898E-2</v>
      </c>
      <c r="O711" s="182">
        <v>3.8220010953887898E-2</v>
      </c>
      <c r="P711" s="181">
        <v>5.5026222525791403E-2</v>
      </c>
    </row>
    <row r="712" spans="1:16" ht="15.75" x14ac:dyDescent="0.25">
      <c r="A712" s="189">
        <v>2031</v>
      </c>
      <c r="B712" s="188">
        <v>1999</v>
      </c>
      <c r="C712" s="187" t="s">
        <v>3721</v>
      </c>
      <c r="D712" s="186">
        <v>6.4230305375527194E-2</v>
      </c>
      <c r="E712" s="185">
        <v>0.13031896747537436</v>
      </c>
      <c r="F712" s="184">
        <v>0.36700323138126001</v>
      </c>
      <c r="G712" s="182">
        <v>2.2519003568981798E-2</v>
      </c>
      <c r="H712" s="183">
        <v>9.2068534699797695</v>
      </c>
      <c r="I712" s="183">
        <v>0.39348938900944702</v>
      </c>
      <c r="J712" s="183">
        <v>5.2550594374186799E-2</v>
      </c>
      <c r="K712" s="183">
        <v>2.1970149685046499E-3</v>
      </c>
      <c r="L712" s="183">
        <v>3.0000008598028201E-3</v>
      </c>
      <c r="M712" s="183">
        <v>2.0000005732018801E-3</v>
      </c>
      <c r="N712" s="183">
        <v>3.8220010953887898E-2</v>
      </c>
      <c r="O712" s="182">
        <v>3.8220010953887898E-2</v>
      </c>
      <c r="P712" s="181">
        <v>5.4926699061978598E-2</v>
      </c>
    </row>
    <row r="713" spans="1:16" ht="15.75" x14ac:dyDescent="0.25">
      <c r="A713" s="189">
        <v>2031</v>
      </c>
      <c r="B713" s="188">
        <v>2000</v>
      </c>
      <c r="C713" s="187" t="s">
        <v>3720</v>
      </c>
      <c r="D713" s="186">
        <v>6.3982560560632548E-2</v>
      </c>
      <c r="E713" s="185">
        <v>0.13076219801321479</v>
      </c>
      <c r="F713" s="184">
        <v>0.36462014866498099</v>
      </c>
      <c r="G713" s="182">
        <v>2.2716881545437401E-2</v>
      </c>
      <c r="H713" s="183">
        <v>9.2368300806283798</v>
      </c>
      <c r="I713" s="183">
        <v>0.39545861915685598</v>
      </c>
      <c r="J713" s="183">
        <v>5.22093646451951E-2</v>
      </c>
      <c r="K713" s="183">
        <v>2.2199465671496501E-3</v>
      </c>
      <c r="L713" s="183">
        <v>3.0000008598028201E-3</v>
      </c>
      <c r="M713" s="183">
        <v>2.0000005732018801E-3</v>
      </c>
      <c r="N713" s="183">
        <v>3.8220010953887898E-2</v>
      </c>
      <c r="O713" s="182">
        <v>3.8220010953887898E-2</v>
      </c>
      <c r="P713" s="181">
        <v>5.4570040438826399E-2</v>
      </c>
    </row>
    <row r="714" spans="1:16" ht="15.75" x14ac:dyDescent="0.25">
      <c r="A714" s="189">
        <v>2031</v>
      </c>
      <c r="B714" s="188">
        <v>2001</v>
      </c>
      <c r="C714" s="187" t="s">
        <v>3719</v>
      </c>
      <c r="D714" s="186">
        <v>6.4199606429210396E-2</v>
      </c>
      <c r="E714" s="185">
        <v>0.13093503598056769</v>
      </c>
      <c r="F714" s="184">
        <v>0.36716671024719699</v>
      </c>
      <c r="G714" s="182">
        <v>2.2814921528553401E-2</v>
      </c>
      <c r="H714" s="183">
        <v>9.20249561955481</v>
      </c>
      <c r="I714" s="183">
        <v>0.39688964678105199</v>
      </c>
      <c r="J714" s="183">
        <v>5.2574002646479899E-2</v>
      </c>
      <c r="K714" s="183">
        <v>2.2322523133987801E-3</v>
      </c>
      <c r="L714" s="183">
        <v>3.0000008598028201E-3</v>
      </c>
      <c r="M714" s="183">
        <v>2.0000005732018801E-3</v>
      </c>
      <c r="N714" s="183">
        <v>3.8220010953887898E-2</v>
      </c>
      <c r="O714" s="182">
        <v>3.8220010953887898E-2</v>
      </c>
      <c r="P714" s="181">
        <v>5.4951165752472199E-2</v>
      </c>
    </row>
    <row r="715" spans="1:16" ht="15.75" x14ac:dyDescent="0.25">
      <c r="A715" s="189">
        <v>2031</v>
      </c>
      <c r="B715" s="188">
        <v>2002</v>
      </c>
      <c r="C715" s="187" t="s">
        <v>3718</v>
      </c>
      <c r="D715" s="186">
        <v>6.4040141366919115E-2</v>
      </c>
      <c r="E715" s="185">
        <v>0.13077904542110849</v>
      </c>
      <c r="F715" s="184">
        <v>0.28375200524469901</v>
      </c>
      <c r="G715" s="182">
        <v>2.2768123238508398E-2</v>
      </c>
      <c r="H715" s="183">
        <v>7.0999916175406197</v>
      </c>
      <c r="I715" s="183">
        <v>0.31946112464335502</v>
      </c>
      <c r="J715" s="183">
        <v>5.2890779987896E-2</v>
      </c>
      <c r="K715" s="183">
        <v>2.2298021462515E-3</v>
      </c>
      <c r="L715" s="183">
        <v>3.0000008598028201E-3</v>
      </c>
      <c r="M715" s="183">
        <v>2.0000005732018801E-3</v>
      </c>
      <c r="N715" s="183">
        <v>3.8220010953887898E-2</v>
      </c>
      <c r="O715" s="182">
        <v>3.8220010953887898E-2</v>
      </c>
      <c r="P715" s="181">
        <v>5.5282266359588397E-2</v>
      </c>
    </row>
    <row r="716" spans="1:16" ht="15.75" x14ac:dyDescent="0.25">
      <c r="A716" s="189">
        <v>2031</v>
      </c>
      <c r="B716" s="188">
        <v>2003</v>
      </c>
      <c r="C716" s="187" t="s">
        <v>3717</v>
      </c>
      <c r="D716" s="186">
        <v>6.3740110061096769E-2</v>
      </c>
      <c r="E716" s="185">
        <v>0.13019327618584256</v>
      </c>
      <c r="F716" s="184">
        <v>0.28151629699737002</v>
      </c>
      <c r="G716" s="182">
        <v>2.25257339288167E-2</v>
      </c>
      <c r="H716" s="183">
        <v>7.1276955702068596</v>
      </c>
      <c r="I716" s="183">
        <v>0.319354354654039</v>
      </c>
      <c r="J716" s="183">
        <v>5.2474048649117699E-2</v>
      </c>
      <c r="K716" s="183">
        <v>2.20654094814308E-3</v>
      </c>
      <c r="L716" s="183">
        <v>3.0000008598028201E-3</v>
      </c>
      <c r="M716" s="183">
        <v>2.0000005732018801E-3</v>
      </c>
      <c r="N716" s="183">
        <v>3.8220010953887898E-2</v>
      </c>
      <c r="O716" s="182">
        <v>3.8220010953887898E-2</v>
      </c>
      <c r="P716" s="181">
        <v>5.4846692278888602E-2</v>
      </c>
    </row>
    <row r="717" spans="1:16" ht="15.75" x14ac:dyDescent="0.25">
      <c r="A717" s="189">
        <v>2031</v>
      </c>
      <c r="B717" s="188">
        <v>2004</v>
      </c>
      <c r="C717" s="187" t="s">
        <v>3716</v>
      </c>
      <c r="D717" s="186">
        <v>6.3512535231389305E-2</v>
      </c>
      <c r="E717" s="185">
        <v>0.12916494720099145</v>
      </c>
      <c r="F717" s="184">
        <v>0.23234332382606801</v>
      </c>
      <c r="G717" s="182">
        <v>1.47593535874235E-2</v>
      </c>
      <c r="H717" s="183">
        <v>5.9616940891405799</v>
      </c>
      <c r="I717" s="183">
        <v>0.27024076842931699</v>
      </c>
      <c r="J717" s="183">
        <v>5.2178967194303302E-2</v>
      </c>
      <c r="K717" s="183">
        <v>1.4358357294296499E-4</v>
      </c>
      <c r="L717" s="183">
        <v>3.0000008598028201E-3</v>
      </c>
      <c r="M717" s="183">
        <v>2.0000005732018801E-3</v>
      </c>
      <c r="N717" s="183">
        <v>3.8220010953887898E-2</v>
      </c>
      <c r="O717" s="182">
        <v>3.8220010953887898E-2</v>
      </c>
      <c r="P717" s="181">
        <v>5.4538268550092001E-2</v>
      </c>
    </row>
    <row r="718" spans="1:16" ht="15.75" x14ac:dyDescent="0.25">
      <c r="A718" s="189">
        <v>2031</v>
      </c>
      <c r="B718" s="188">
        <v>2005</v>
      </c>
      <c r="C718" s="187" t="s">
        <v>3715</v>
      </c>
      <c r="D718" s="186">
        <v>6.3557633303425273E-2</v>
      </c>
      <c r="E718" s="185">
        <v>0.12953922169468776</v>
      </c>
      <c r="F718" s="184">
        <v>0.232705870758452</v>
      </c>
      <c r="G718" s="182">
        <v>1.4965872453863599E-2</v>
      </c>
      <c r="H718" s="183">
        <v>5.9517224150168797</v>
      </c>
      <c r="I718" s="183">
        <v>0.27211170864384499</v>
      </c>
      <c r="J718" s="183">
        <v>5.22603868976102E-2</v>
      </c>
      <c r="K718" s="183">
        <v>1.45009861865807E-4</v>
      </c>
      <c r="L718" s="183">
        <v>3.0000008598028201E-3</v>
      </c>
      <c r="M718" s="183">
        <v>2.0000005732018801E-3</v>
      </c>
      <c r="N718" s="183">
        <v>3.8220010953887898E-2</v>
      </c>
      <c r="O718" s="182">
        <v>3.8220010953887898E-2</v>
      </c>
      <c r="P718" s="181">
        <v>5.4623369691087803E-2</v>
      </c>
    </row>
    <row r="719" spans="1:16" ht="15.75" x14ac:dyDescent="0.25">
      <c r="A719" s="189">
        <v>2031</v>
      </c>
      <c r="B719" s="188">
        <v>2006</v>
      </c>
      <c r="C719" s="187" t="s">
        <v>3714</v>
      </c>
      <c r="D719" s="186">
        <v>6.338643204442343E-2</v>
      </c>
      <c r="E719" s="185">
        <v>0.12984842133255156</v>
      </c>
      <c r="F719" s="184">
        <v>0.23161633154931199</v>
      </c>
      <c r="G719" s="182">
        <v>1.51212902860279E-2</v>
      </c>
      <c r="H719" s="183">
        <v>5.9603297141181502</v>
      </c>
      <c r="I719" s="183">
        <v>0.27376949233494302</v>
      </c>
      <c r="J719" s="183">
        <v>5.20157014480159E-2</v>
      </c>
      <c r="K719" s="183">
        <v>1.4616652423372401E-4</v>
      </c>
      <c r="L719" s="183">
        <v>3.0000008598028201E-3</v>
      </c>
      <c r="M719" s="183">
        <v>2.0000005732018801E-3</v>
      </c>
      <c r="N719" s="183">
        <v>3.8220010953887898E-2</v>
      </c>
      <c r="O719" s="182">
        <v>3.8220010953887898E-2</v>
      </c>
      <c r="P719" s="181">
        <v>5.4367620651238499E-2</v>
      </c>
    </row>
    <row r="720" spans="1:16" ht="15.75" x14ac:dyDescent="0.25">
      <c r="A720" s="189">
        <v>2031</v>
      </c>
      <c r="B720" s="188">
        <v>2007</v>
      </c>
      <c r="C720" s="187" t="s">
        <v>3713</v>
      </c>
      <c r="D720" s="186">
        <v>6.3546510733804851E-2</v>
      </c>
      <c r="E720" s="185">
        <v>0.1302049252577884</v>
      </c>
      <c r="F720" s="184">
        <v>0.170147502000668</v>
      </c>
      <c r="G720" s="182">
        <v>1.5289792590316599E-2</v>
      </c>
      <c r="H720" s="183">
        <v>3.1142718025086999</v>
      </c>
      <c r="I720" s="183">
        <v>0.27388781180820398</v>
      </c>
      <c r="J720" s="183">
        <v>3.7804690083137998E-2</v>
      </c>
      <c r="K720" s="183">
        <v>1.47532426639282E-4</v>
      </c>
      <c r="L720" s="183">
        <v>3.0000008598028201E-3</v>
      </c>
      <c r="M720" s="183">
        <v>2.0000005732018801E-3</v>
      </c>
      <c r="N720" s="183">
        <v>3.8220010953887898E-2</v>
      </c>
      <c r="O720" s="182">
        <v>3.8220010953887898E-2</v>
      </c>
      <c r="P720" s="181">
        <v>3.9514050412869803E-2</v>
      </c>
    </row>
    <row r="721" spans="1:16" ht="15.75" x14ac:dyDescent="0.25">
      <c r="A721" s="189">
        <v>2031</v>
      </c>
      <c r="B721" s="188">
        <v>2008</v>
      </c>
      <c r="C721" s="187" t="s">
        <v>3712</v>
      </c>
      <c r="D721" s="186">
        <v>6.3779143526042414E-2</v>
      </c>
      <c r="E721" s="185">
        <v>0.13069982517908571</v>
      </c>
      <c r="F721" s="184">
        <v>0.172045877387493</v>
      </c>
      <c r="G721" s="182">
        <v>1.20265173997761E-2</v>
      </c>
      <c r="H721" s="183">
        <v>3.0999472270284598</v>
      </c>
      <c r="I721" s="183">
        <v>0.192471695690139</v>
      </c>
      <c r="J721" s="183">
        <v>3.8037665249278103E-2</v>
      </c>
      <c r="K721" s="183">
        <v>1.7031454094227499E-4</v>
      </c>
      <c r="L721" s="183">
        <v>3.0000008598028201E-3</v>
      </c>
      <c r="M721" s="183">
        <v>2.0000005732018801E-3</v>
      </c>
      <c r="N721" s="183">
        <v>3.8220010953887898E-2</v>
      </c>
      <c r="O721" s="182">
        <v>3.8220010953887898E-2</v>
      </c>
      <c r="P721" s="181">
        <v>3.9757559682210702E-2</v>
      </c>
    </row>
    <row r="722" spans="1:16" ht="15.75" x14ac:dyDescent="0.25">
      <c r="A722" s="189">
        <v>2031</v>
      </c>
      <c r="B722" s="188">
        <v>2009</v>
      </c>
      <c r="C722" s="187" t="s">
        <v>3711</v>
      </c>
      <c r="D722" s="186">
        <v>6.3771947491304798E-2</v>
      </c>
      <c r="E722" s="185">
        <v>0.12945564238207749</v>
      </c>
      <c r="F722" s="184">
        <v>0.17172598489194599</v>
      </c>
      <c r="G722" s="182">
        <v>8.3599843117244093E-3</v>
      </c>
      <c r="H722" s="183">
        <v>3.0966571112970098</v>
      </c>
      <c r="I722" s="183">
        <v>0.107366570253764</v>
      </c>
      <c r="J722" s="183">
        <v>3.7949450822573699E-2</v>
      </c>
      <c r="K722" s="183">
        <v>1.86701838360414E-4</v>
      </c>
      <c r="L722" s="183">
        <v>3.0000008598028201E-3</v>
      </c>
      <c r="M722" s="183">
        <v>2.0000005732018801E-3</v>
      </c>
      <c r="N722" s="183">
        <v>3.8220010953887898E-2</v>
      </c>
      <c r="O722" s="182">
        <v>3.8220010953887898E-2</v>
      </c>
      <c r="P722" s="181">
        <v>3.9665356590576503E-2</v>
      </c>
    </row>
    <row r="723" spans="1:16" ht="15.75" x14ac:dyDescent="0.25">
      <c r="A723" s="189">
        <v>2031</v>
      </c>
      <c r="B723" s="188">
        <v>2010</v>
      </c>
      <c r="C723" s="187" t="s">
        <v>3710</v>
      </c>
      <c r="D723" s="186">
        <v>6.3784352586512855E-2</v>
      </c>
      <c r="E723" s="185">
        <v>0.12837017926270361</v>
      </c>
      <c r="F723" s="184">
        <v>0.109921675685951</v>
      </c>
      <c r="G723" s="182">
        <v>8.1673504976893692E-3</v>
      </c>
      <c r="H723" s="183">
        <v>0.28202472580876897</v>
      </c>
      <c r="I723" s="183">
        <v>0.106021244570058</v>
      </c>
      <c r="J723" s="183">
        <v>2.3180920997728501E-2</v>
      </c>
      <c r="K723" s="183">
        <v>2.2255167717348699E-4</v>
      </c>
      <c r="L723" s="183">
        <v>3.0000008598028201E-3</v>
      </c>
      <c r="M723" s="183">
        <v>2.0000005732018801E-3</v>
      </c>
      <c r="N723" s="183">
        <v>3.8220010953887898E-2</v>
      </c>
      <c r="O723" s="182">
        <v>3.8220010953887898E-2</v>
      </c>
      <c r="P723" s="181">
        <v>2.42290593814323E-2</v>
      </c>
    </row>
    <row r="724" spans="1:16" ht="15.75" x14ac:dyDescent="0.25">
      <c r="A724" s="189">
        <v>2031</v>
      </c>
      <c r="B724" s="188">
        <v>2011</v>
      </c>
      <c r="C724" s="187" t="s">
        <v>3709</v>
      </c>
      <c r="D724" s="186">
        <v>6.3729987159742749E-2</v>
      </c>
      <c r="E724" s="185">
        <v>0.13005245792996412</v>
      </c>
      <c r="F724" s="184">
        <v>0.109213645120291</v>
      </c>
      <c r="G724" s="182">
        <v>8.4509277634695207E-3</v>
      </c>
      <c r="H724" s="183">
        <v>0.27970371425294999</v>
      </c>
      <c r="I724" s="183">
        <v>0.106637983039805</v>
      </c>
      <c r="J724" s="183">
        <v>2.2921399351163999E-2</v>
      </c>
      <c r="K724" s="183">
        <v>3.1416545171331799E-4</v>
      </c>
      <c r="L724" s="183">
        <v>3.0000008598028201E-3</v>
      </c>
      <c r="M724" s="183">
        <v>2.0000005732018801E-3</v>
      </c>
      <c r="N724" s="183">
        <v>3.8220010953887898E-2</v>
      </c>
      <c r="O724" s="182">
        <v>3.8220010953887898E-2</v>
      </c>
      <c r="P724" s="181">
        <v>2.3957803317620499E-2</v>
      </c>
    </row>
    <row r="725" spans="1:16" ht="15.75" x14ac:dyDescent="0.25">
      <c r="A725" s="189">
        <v>2031</v>
      </c>
      <c r="B725" s="188">
        <v>2012</v>
      </c>
      <c r="C725" s="187" t="s">
        <v>3708</v>
      </c>
      <c r="D725" s="186">
        <v>6.3843660077366846E-2</v>
      </c>
      <c r="E725" s="185">
        <v>0.13045197796754829</v>
      </c>
      <c r="F725" s="184">
        <v>0.110083636503848</v>
      </c>
      <c r="G725" s="182">
        <v>8.4961295460036102E-3</v>
      </c>
      <c r="H725" s="183">
        <v>0.27941110803257901</v>
      </c>
      <c r="I725" s="183">
        <v>0.106314340706767</v>
      </c>
      <c r="J725" s="183">
        <v>2.2717828313282201E-2</v>
      </c>
      <c r="K725" s="183">
        <v>4.6390206115843398E-4</v>
      </c>
      <c r="L725" s="183">
        <v>3.0000008598028201E-3</v>
      </c>
      <c r="M725" s="183">
        <v>2.0000005732018801E-3</v>
      </c>
      <c r="N725" s="183">
        <v>3.8220010953887898E-2</v>
      </c>
      <c r="O725" s="182">
        <v>3.8220010953887898E-2</v>
      </c>
      <c r="P725" s="181">
        <v>2.3745027700738702E-2</v>
      </c>
    </row>
    <row r="726" spans="1:16" ht="15.75" x14ac:dyDescent="0.25">
      <c r="A726" s="189">
        <v>2031</v>
      </c>
      <c r="B726" s="188">
        <v>2013</v>
      </c>
      <c r="C726" s="187" t="s">
        <v>3707</v>
      </c>
      <c r="D726" s="186">
        <v>6.3699502193185778E-2</v>
      </c>
      <c r="E726" s="185">
        <v>0.13046039331907003</v>
      </c>
      <c r="F726" s="184">
        <v>0.10828628303301401</v>
      </c>
      <c r="G726" s="182">
        <v>8.4804115458306396E-3</v>
      </c>
      <c r="H726" s="183">
        <v>0.274936326534513</v>
      </c>
      <c r="I726" s="183">
        <v>0.105056745004243</v>
      </c>
      <c r="J726" s="183">
        <v>2.22910253192901E-2</v>
      </c>
      <c r="K726" s="183">
        <v>6.9508144241066903E-4</v>
      </c>
      <c r="L726" s="183">
        <v>3.0000008598028201E-3</v>
      </c>
      <c r="M726" s="183">
        <v>2.0000005732018801E-3</v>
      </c>
      <c r="N726" s="183">
        <v>3.8220010953887898E-2</v>
      </c>
      <c r="O726" s="182">
        <v>3.8220010953887898E-2</v>
      </c>
      <c r="P726" s="181">
        <v>2.3298926569268501E-2</v>
      </c>
    </row>
    <row r="727" spans="1:16" ht="15.75" x14ac:dyDescent="0.25">
      <c r="A727" s="189">
        <v>2031</v>
      </c>
      <c r="B727" s="188">
        <v>2014</v>
      </c>
      <c r="C727" s="187" t="s">
        <v>3706</v>
      </c>
      <c r="D727" s="186">
        <v>6.2155833241448841E-2</v>
      </c>
      <c r="E727" s="185">
        <v>0.12832048611026156</v>
      </c>
      <c r="F727" s="184">
        <v>0.10697713387359201</v>
      </c>
      <c r="G727" s="182">
        <v>8.4076582628151205E-3</v>
      </c>
      <c r="H727" s="183">
        <v>0.270729690329441</v>
      </c>
      <c r="I727" s="183">
        <v>0.104328471950904</v>
      </c>
      <c r="J727" s="183">
        <v>2.1825890629359801E-2</v>
      </c>
      <c r="K727" s="183">
        <v>9.6451903873915896E-4</v>
      </c>
      <c r="L727" s="183">
        <v>3.0000008598028201E-3</v>
      </c>
      <c r="M727" s="183">
        <v>2.0000005732018801E-3</v>
      </c>
      <c r="N727" s="183">
        <v>3.8220010953887898E-2</v>
      </c>
      <c r="O727" s="182">
        <v>3.8220010953887898E-2</v>
      </c>
      <c r="P727" s="181">
        <v>2.28127605526642E-2</v>
      </c>
    </row>
    <row r="728" spans="1:16" ht="15.75" x14ac:dyDescent="0.25">
      <c r="A728" s="189">
        <v>2031</v>
      </c>
      <c r="B728" s="188">
        <v>2015</v>
      </c>
      <c r="C728" s="187" t="s">
        <v>3705</v>
      </c>
      <c r="D728" s="186">
        <v>6.1628127590414604E-2</v>
      </c>
      <c r="E728" s="185">
        <v>0.12829083884362372</v>
      </c>
      <c r="F728" s="184">
        <v>0.10553731906175801</v>
      </c>
      <c r="G728" s="182">
        <v>8.4890779911721195E-3</v>
      </c>
      <c r="H728" s="183">
        <v>0.26608440194121902</v>
      </c>
      <c r="I728" s="183">
        <v>0.104017830235071</v>
      </c>
      <c r="J728" s="183">
        <v>2.13006792344098E-2</v>
      </c>
      <c r="K728" s="183">
        <v>1.23347305804573E-3</v>
      </c>
      <c r="L728" s="183">
        <v>3.0000008598028201E-3</v>
      </c>
      <c r="M728" s="183">
        <v>2.0000005732018801E-3</v>
      </c>
      <c r="N728" s="183">
        <v>3.8220010953887898E-2</v>
      </c>
      <c r="O728" s="182">
        <v>3.8220010953887898E-2</v>
      </c>
      <c r="P728" s="181">
        <v>2.2263801429025599E-2</v>
      </c>
    </row>
    <row r="729" spans="1:16" ht="15.75" x14ac:dyDescent="0.25">
      <c r="A729" s="189">
        <v>2031</v>
      </c>
      <c r="B729" s="188">
        <v>2016</v>
      </c>
      <c r="C729" s="187" t="s">
        <v>3704</v>
      </c>
      <c r="D729" s="186">
        <v>5.9623095148392737E-2</v>
      </c>
      <c r="E729" s="185">
        <v>0.1243730417498073</v>
      </c>
      <c r="F729" s="184">
        <v>0.103845072788615</v>
      </c>
      <c r="G729" s="182">
        <v>7.7218314491996603E-3</v>
      </c>
      <c r="H729" s="183">
        <v>0.22857455779920799</v>
      </c>
      <c r="I729" s="183">
        <v>9.0490919363966596E-2</v>
      </c>
      <c r="J729" s="183">
        <v>2.07054439171547E-2</v>
      </c>
      <c r="K729" s="183">
        <v>1.38816204734217E-3</v>
      </c>
      <c r="L729" s="183">
        <v>3.0000008598028201E-3</v>
      </c>
      <c r="M729" s="183">
        <v>2.0000005732018801E-3</v>
      </c>
      <c r="N729" s="183">
        <v>3.8220010953887898E-2</v>
      </c>
      <c r="O729" s="182">
        <v>3.8220010953887898E-2</v>
      </c>
      <c r="P729" s="181">
        <v>2.1641652212041899E-2</v>
      </c>
    </row>
    <row r="730" spans="1:16" ht="15.75" x14ac:dyDescent="0.25">
      <c r="A730" s="189">
        <v>2031</v>
      </c>
      <c r="B730" s="188">
        <v>2017</v>
      </c>
      <c r="C730" s="187" t="s">
        <v>3703</v>
      </c>
      <c r="D730" s="186">
        <v>5.6113535774375264E-2</v>
      </c>
      <c r="E730" s="185">
        <v>0.12047290796432177</v>
      </c>
      <c r="F730" s="184">
        <v>8.5958950443588797E-2</v>
      </c>
      <c r="G730" s="182">
        <v>6.9469964655587196E-3</v>
      </c>
      <c r="H730" s="183">
        <v>0.17506574516803899</v>
      </c>
      <c r="I730" s="183">
        <v>7.7483714765135506E-2</v>
      </c>
      <c r="J730" s="183">
        <v>1.9090910025264599E-2</v>
      </c>
      <c r="K730" s="183">
        <v>1.4468452278456399E-3</v>
      </c>
      <c r="L730" s="183">
        <v>3.0000008598028201E-3</v>
      </c>
      <c r="M730" s="183">
        <v>2.0000005732018801E-3</v>
      </c>
      <c r="N730" s="183">
        <v>3.8220010953887898E-2</v>
      </c>
      <c r="O730" s="182">
        <v>3.8220010953887898E-2</v>
      </c>
      <c r="P730" s="181">
        <v>1.9954116261948499E-2</v>
      </c>
    </row>
    <row r="731" spans="1:16" ht="15.75" x14ac:dyDescent="0.25">
      <c r="A731" s="189">
        <v>2031</v>
      </c>
      <c r="B731" s="188">
        <v>2018</v>
      </c>
      <c r="C731" s="187" t="s">
        <v>3702</v>
      </c>
      <c r="D731" s="186">
        <v>5.2396301746340093E-2</v>
      </c>
      <c r="E731" s="185">
        <v>0.11530945154544239</v>
      </c>
      <c r="F731" s="184">
        <v>8.5048477643126494E-2</v>
      </c>
      <c r="G731" s="182">
        <v>6.2586806038892996E-3</v>
      </c>
      <c r="H731" s="183">
        <v>0.140161216034659</v>
      </c>
      <c r="I731" s="183">
        <v>6.4367368464751801E-2</v>
      </c>
      <c r="J731" s="183">
        <v>1.84619288374713E-2</v>
      </c>
      <c r="K731" s="183">
        <v>1.5074884210239199E-3</v>
      </c>
      <c r="L731" s="183">
        <v>3.0000008598028201E-3</v>
      </c>
      <c r="M731" s="183">
        <v>2.0000005732018801E-3</v>
      </c>
      <c r="N731" s="183">
        <v>3.8220010953887898E-2</v>
      </c>
      <c r="O731" s="182">
        <v>3.8220010953887898E-2</v>
      </c>
      <c r="P731" s="181">
        <v>1.9296695335905899E-2</v>
      </c>
    </row>
    <row r="732" spans="1:16" ht="15.75" x14ac:dyDescent="0.25">
      <c r="A732" s="189">
        <v>2031</v>
      </c>
      <c r="B732" s="188">
        <v>2019</v>
      </c>
      <c r="C732" s="187" t="s">
        <v>3701</v>
      </c>
      <c r="D732" s="186">
        <v>5.2378818649913506E-2</v>
      </c>
      <c r="E732" s="185">
        <v>0.11526416265739765</v>
      </c>
      <c r="F732" s="184">
        <v>8.4049275255427505E-2</v>
      </c>
      <c r="G732" s="182">
        <v>5.6842336268122396E-3</v>
      </c>
      <c r="H732" s="183">
        <v>0.118073750349033</v>
      </c>
      <c r="I732" s="183">
        <v>5.5762035080284503E-2</v>
      </c>
      <c r="J732" s="183">
        <v>1.7774411244957301E-2</v>
      </c>
      <c r="K732" s="183">
        <v>1.54811482876892E-3</v>
      </c>
      <c r="L732" s="183">
        <v>3.0000008598028201E-3</v>
      </c>
      <c r="M732" s="183">
        <v>2.0000005732018801E-3</v>
      </c>
      <c r="N732" s="183">
        <v>3.8220010953887898E-2</v>
      </c>
      <c r="O732" s="182">
        <v>3.8220010953887898E-2</v>
      </c>
      <c r="P732" s="181">
        <v>1.8578091248672501E-2</v>
      </c>
    </row>
    <row r="733" spans="1:16" ht="15.75" x14ac:dyDescent="0.25">
      <c r="A733" s="189">
        <v>2031</v>
      </c>
      <c r="B733" s="188">
        <v>2020</v>
      </c>
      <c r="C733" s="187" t="s">
        <v>3700</v>
      </c>
      <c r="D733" s="186">
        <v>5.2361196855348617E-2</v>
      </c>
      <c r="E733" s="185">
        <v>0.11521866716104823</v>
      </c>
      <c r="F733" s="184">
        <v>8.2960688948175501E-2</v>
      </c>
      <c r="G733" s="182">
        <v>5.1245551436301202E-3</v>
      </c>
      <c r="H733" s="183">
        <v>9.6367787382031403E-2</v>
      </c>
      <c r="I733" s="183">
        <v>4.7610287562040901E-2</v>
      </c>
      <c r="J733" s="183">
        <v>1.702830577746E-2</v>
      </c>
      <c r="K733" s="183">
        <v>1.54862804426734E-3</v>
      </c>
      <c r="L733" s="183">
        <v>3.0000008598028201E-3</v>
      </c>
      <c r="M733" s="183">
        <v>2.0000005732018801E-3</v>
      </c>
      <c r="N733" s="183">
        <v>3.8220010953887898E-2</v>
      </c>
      <c r="O733" s="182">
        <v>3.8220010953887898E-2</v>
      </c>
      <c r="P733" s="181">
        <v>1.7798250202728901E-2</v>
      </c>
    </row>
    <row r="734" spans="1:16" ht="15.75" x14ac:dyDescent="0.25">
      <c r="A734" s="189">
        <v>2031</v>
      </c>
      <c r="B734" s="188">
        <v>2021</v>
      </c>
      <c r="C734" s="187" t="s">
        <v>3699</v>
      </c>
      <c r="D734" s="186">
        <v>5.1034866016760536E-2</v>
      </c>
      <c r="E734" s="185">
        <v>0.11229837881505077</v>
      </c>
      <c r="F734" s="184">
        <v>8.1783556826464099E-2</v>
      </c>
      <c r="G734" s="182">
        <v>4.5472460112264499E-3</v>
      </c>
      <c r="H734" s="183">
        <v>7.5751629620160396E-2</v>
      </c>
      <c r="I734" s="183">
        <v>3.9073772937188597E-2</v>
      </c>
      <c r="J734" s="183">
        <v>1.62236386178819E-2</v>
      </c>
      <c r="K734" s="183">
        <v>1.54916227099544E-3</v>
      </c>
      <c r="L734" s="183">
        <v>3.0000008598028201E-3</v>
      </c>
      <c r="M734" s="183">
        <v>2.0000005732018801E-3</v>
      </c>
      <c r="N734" s="183">
        <v>3.8220010953887898E-2</v>
      </c>
      <c r="O734" s="182">
        <v>3.8220010953887898E-2</v>
      </c>
      <c r="P734" s="181">
        <v>1.69571995648523E-2</v>
      </c>
    </row>
    <row r="735" spans="1:16" ht="15.75" x14ac:dyDescent="0.25">
      <c r="A735" s="189">
        <v>2031</v>
      </c>
      <c r="B735" s="188">
        <v>2022</v>
      </c>
      <c r="C735" s="187" t="s">
        <v>3698</v>
      </c>
      <c r="D735" s="186">
        <v>4.9761349454263117E-2</v>
      </c>
      <c r="E735" s="185">
        <v>0.10949343108263944</v>
      </c>
      <c r="F735" s="184">
        <v>8.0515466838793195E-2</v>
      </c>
      <c r="G735" s="182">
        <v>3.93759787356279E-3</v>
      </c>
      <c r="H735" s="183">
        <v>5.5652862670222902E-2</v>
      </c>
      <c r="I735" s="183">
        <v>3.0360338648626198E-2</v>
      </c>
      <c r="J735" s="183">
        <v>1.53602519664568E-2</v>
      </c>
      <c r="K735" s="183">
        <v>1.5496954148866799E-3</v>
      </c>
      <c r="L735" s="183">
        <v>3.0000008598028201E-3</v>
      </c>
      <c r="M735" s="183">
        <v>2.0000005732018801E-3</v>
      </c>
      <c r="N735" s="183">
        <v>3.8220010953887898E-2</v>
      </c>
      <c r="O735" s="182">
        <v>3.8220010953887898E-2</v>
      </c>
      <c r="P735" s="181">
        <v>1.60547744002713E-2</v>
      </c>
    </row>
    <row r="736" spans="1:16" ht="15.75" x14ac:dyDescent="0.25">
      <c r="A736" s="189">
        <v>2031</v>
      </c>
      <c r="B736" s="188">
        <v>2023</v>
      </c>
      <c r="C736" s="187" t="s">
        <v>3697</v>
      </c>
      <c r="D736" s="186">
        <v>4.8488321378801477E-2</v>
      </c>
      <c r="E736" s="185">
        <v>0.10669024843268154</v>
      </c>
      <c r="F736" s="184">
        <v>7.9157577409750796E-2</v>
      </c>
      <c r="G736" s="182">
        <v>3.9093681613037697E-3</v>
      </c>
      <c r="H736" s="183">
        <v>5.3792884445072402E-2</v>
      </c>
      <c r="I736" s="183">
        <v>2.9340855169706401E-2</v>
      </c>
      <c r="J736" s="183">
        <v>1.4438188639926099E-2</v>
      </c>
      <c r="K736" s="183">
        <v>1.5502410190612499E-3</v>
      </c>
      <c r="L736" s="183">
        <v>3.0000008598028201E-3</v>
      </c>
      <c r="M736" s="183">
        <v>2.0000005732018801E-3</v>
      </c>
      <c r="N736" s="183">
        <v>3.8220010953887898E-2</v>
      </c>
      <c r="O736" s="182">
        <v>3.8220010953887898E-2</v>
      </c>
      <c r="P736" s="181">
        <v>1.50910194617104E-2</v>
      </c>
    </row>
    <row r="737" spans="1:16" ht="15.75" x14ac:dyDescent="0.25">
      <c r="A737" s="189">
        <v>2031</v>
      </c>
      <c r="B737" s="188">
        <v>2024</v>
      </c>
      <c r="C737" s="187" t="s">
        <v>3696</v>
      </c>
      <c r="D737" s="186">
        <v>4.7267845567155999E-2</v>
      </c>
      <c r="E737" s="185">
        <v>0.10400148027500448</v>
      </c>
      <c r="F737" s="184">
        <v>7.7708346587470695E-2</v>
      </c>
      <c r="G737" s="182">
        <v>3.84441202666528E-3</v>
      </c>
      <c r="H737" s="183">
        <v>5.1812852351590701E-2</v>
      </c>
      <c r="I737" s="183">
        <v>2.8887778094063801E-2</v>
      </c>
      <c r="J737" s="183">
        <v>1.34573484100958E-2</v>
      </c>
      <c r="K737" s="183">
        <v>1.5507858234525499E-3</v>
      </c>
      <c r="L737" s="183">
        <v>3.0000008598028201E-3</v>
      </c>
      <c r="M737" s="183">
        <v>2.0000005732018801E-3</v>
      </c>
      <c r="N737" s="183">
        <v>3.8220010953887898E-2</v>
      </c>
      <c r="O737" s="182">
        <v>3.8220010953887898E-2</v>
      </c>
      <c r="P737" s="181">
        <v>1.40658299891012E-2</v>
      </c>
    </row>
    <row r="738" spans="1:16" ht="15.75" x14ac:dyDescent="0.25">
      <c r="A738" s="189">
        <v>2031</v>
      </c>
      <c r="B738" s="188">
        <v>2025</v>
      </c>
      <c r="C738" s="187" t="s">
        <v>3695</v>
      </c>
      <c r="D738" s="186">
        <v>4.6047576054570098E-2</v>
      </c>
      <c r="E738" s="185">
        <v>0.10131283847409413</v>
      </c>
      <c r="F738" s="184">
        <v>7.61689206920763E-2</v>
      </c>
      <c r="G738" s="182">
        <v>3.77253394305062E-3</v>
      </c>
      <c r="H738" s="183">
        <v>4.9713091554208097E-2</v>
      </c>
      <c r="I738" s="183">
        <v>2.7495957854589598E-2</v>
      </c>
      <c r="J738" s="183">
        <v>1.2417760725472699E-2</v>
      </c>
      <c r="K738" s="183">
        <v>1.5513440358915301E-3</v>
      </c>
      <c r="L738" s="183">
        <v>3.0000008598028201E-3</v>
      </c>
      <c r="M738" s="183">
        <v>2.0000005732018801E-3</v>
      </c>
      <c r="N738" s="183">
        <v>3.8220010953887898E-2</v>
      </c>
      <c r="O738" s="182">
        <v>3.8220010953887898E-2</v>
      </c>
      <c r="P738" s="181">
        <v>1.2979236762481401E-2</v>
      </c>
    </row>
    <row r="739" spans="1:16" ht="15.75" x14ac:dyDescent="0.25">
      <c r="A739" s="189">
        <v>2031</v>
      </c>
      <c r="B739" s="188">
        <v>2026</v>
      </c>
      <c r="C739" s="187" t="s">
        <v>3694</v>
      </c>
      <c r="D739" s="186">
        <v>4.4879449256486376E-2</v>
      </c>
      <c r="E739" s="185">
        <v>9.8739572789608362E-2</v>
      </c>
      <c r="F739" s="184">
        <v>7.4537778914093397E-2</v>
      </c>
      <c r="G739" s="182">
        <v>3.7581063593263701E-3</v>
      </c>
      <c r="H739" s="183">
        <v>4.7498146419164999E-2</v>
      </c>
      <c r="I739" s="183">
        <v>2.7338656492073999E-2</v>
      </c>
      <c r="J739" s="183">
        <v>1.1319327543031801E-2</v>
      </c>
      <c r="K739" s="183">
        <v>1.55190136351168E-3</v>
      </c>
      <c r="L739" s="183">
        <v>3.0000008598028201E-3</v>
      </c>
      <c r="M739" s="183">
        <v>2.0000005732018801E-3</v>
      </c>
      <c r="N739" s="183">
        <v>3.8220010953887898E-2</v>
      </c>
      <c r="O739" s="182">
        <v>3.8220010953887898E-2</v>
      </c>
      <c r="P739" s="181">
        <v>1.1831137305755701E-2</v>
      </c>
    </row>
    <row r="740" spans="1:16" ht="15.75" x14ac:dyDescent="0.25">
      <c r="A740" s="189">
        <v>2031</v>
      </c>
      <c r="B740" s="188">
        <v>2027</v>
      </c>
      <c r="C740" s="187" t="s">
        <v>3693</v>
      </c>
      <c r="D740" s="186">
        <v>4.3763322013861496E-2</v>
      </c>
      <c r="E740" s="185">
        <v>9.6283198642925297E-2</v>
      </c>
      <c r="F740" s="184">
        <v>7.28170032393025E-2</v>
      </c>
      <c r="G740" s="182">
        <v>3.90351002016726E-3</v>
      </c>
      <c r="H740" s="183">
        <v>4.5158127285673803E-2</v>
      </c>
      <c r="I740" s="183">
        <v>2.7536182527609102E-2</v>
      </c>
      <c r="J740" s="183">
        <v>1.01621123737302E-2</v>
      </c>
      <c r="K740" s="183">
        <v>1.5524849711164E-3</v>
      </c>
      <c r="L740" s="183">
        <v>3.0000008598028201E-3</v>
      </c>
      <c r="M740" s="183">
        <v>2.0000005732018801E-3</v>
      </c>
      <c r="N740" s="183">
        <v>3.8220010953887898E-2</v>
      </c>
      <c r="O740" s="182">
        <v>3.8220010953887898E-2</v>
      </c>
      <c r="P740" s="181">
        <v>1.06215980015645E-2</v>
      </c>
    </row>
    <row r="741" spans="1:16" ht="15.75" x14ac:dyDescent="0.25">
      <c r="A741" s="189">
        <v>2031</v>
      </c>
      <c r="B741" s="188">
        <v>2028</v>
      </c>
      <c r="C741" s="187" t="s">
        <v>3692</v>
      </c>
      <c r="D741" s="186">
        <v>4.3742375735179632E-2</v>
      </c>
      <c r="E741" s="185">
        <v>9.6236418433290005E-2</v>
      </c>
      <c r="F741" s="184">
        <v>7.1003443246551404E-2</v>
      </c>
      <c r="G741" s="182">
        <v>4.3038563130619002E-3</v>
      </c>
      <c r="H741" s="183">
        <v>4.2697292398848397E-2</v>
      </c>
      <c r="I741" s="183">
        <v>2.9616061888996199E-2</v>
      </c>
      <c r="J741" s="183">
        <v>8.9459519892920794E-3</v>
      </c>
      <c r="K741" s="183">
        <v>1.55306105358031E-3</v>
      </c>
      <c r="L741" s="183">
        <v>3.0000008598028201E-3</v>
      </c>
      <c r="M741" s="183">
        <v>2.0000005732018801E-3</v>
      </c>
      <c r="N741" s="183">
        <v>3.8220010953887898E-2</v>
      </c>
      <c r="O741" s="182">
        <v>3.8220010953887898E-2</v>
      </c>
      <c r="P741" s="181">
        <v>9.3504482411738508E-3</v>
      </c>
    </row>
    <row r="742" spans="1:16" ht="15.75" x14ac:dyDescent="0.25">
      <c r="A742" s="189">
        <v>2031</v>
      </c>
      <c r="B742" s="188">
        <v>2029</v>
      </c>
      <c r="C742" s="187" t="s">
        <v>3691</v>
      </c>
      <c r="D742" s="186">
        <v>4.3718525599034178E-2</v>
      </c>
      <c r="E742" s="185">
        <v>9.6185695229944732E-2</v>
      </c>
      <c r="F742" s="184">
        <v>6.9097851662203197E-2</v>
      </c>
      <c r="G742" s="182">
        <v>4.9688212531285303E-3</v>
      </c>
      <c r="H742" s="183">
        <v>4.0115801999945397E-2</v>
      </c>
      <c r="I742" s="183">
        <v>3.3245691256235402E-2</v>
      </c>
      <c r="J742" s="183">
        <v>7.6708467076483898E-3</v>
      </c>
      <c r="K742" s="183">
        <v>1.5536400874533701E-3</v>
      </c>
      <c r="L742" s="183">
        <v>3.0000008598028201E-3</v>
      </c>
      <c r="M742" s="183">
        <v>2.0000005732018801E-3</v>
      </c>
      <c r="N742" s="183">
        <v>3.8220010953887898E-2</v>
      </c>
      <c r="O742" s="182">
        <v>3.8220010953887898E-2</v>
      </c>
      <c r="P742" s="181">
        <v>8.0176883568901201E-3</v>
      </c>
    </row>
    <row r="743" spans="1:16" ht="15.75" x14ac:dyDescent="0.25">
      <c r="A743" s="189">
        <v>2031</v>
      </c>
      <c r="B743" s="188">
        <v>2030</v>
      </c>
      <c r="C743" s="187" t="s">
        <v>3690</v>
      </c>
      <c r="D743" s="186">
        <v>4.3689789007567342E-2</v>
      </c>
      <c r="E743" s="185">
        <v>9.6120379675719625E-2</v>
      </c>
      <c r="F743" s="184">
        <v>6.7100918667071102E-2</v>
      </c>
      <c r="G743" s="182">
        <v>5.6400045162222998E-3</v>
      </c>
      <c r="H743" s="183">
        <v>3.7413795523783697E-2</v>
      </c>
      <c r="I743" s="183">
        <v>3.6487472627258898E-2</v>
      </c>
      <c r="J743" s="183">
        <v>6.3367887291234E-3</v>
      </c>
      <c r="K743" s="183">
        <v>1.5542343355229001E-3</v>
      </c>
      <c r="L743" s="183">
        <v>3.0000008598028201E-3</v>
      </c>
      <c r="M743" s="183">
        <v>2.0000005732018801E-3</v>
      </c>
      <c r="N743" s="183">
        <v>3.8220010953887898E-2</v>
      </c>
      <c r="O743" s="182">
        <v>3.8220010953887898E-2</v>
      </c>
      <c r="P743" s="181">
        <v>6.6233101963708296E-3</v>
      </c>
    </row>
    <row r="744" spans="1:16" ht="15.75" x14ac:dyDescent="0.25">
      <c r="A744" s="189">
        <v>2031</v>
      </c>
      <c r="B744" s="188">
        <v>2031</v>
      </c>
      <c r="C744" s="187" t="s">
        <v>3689</v>
      </c>
      <c r="D744" s="186">
        <v>4.365015148141764E-2</v>
      </c>
      <c r="E744" s="185">
        <v>9.6010671397432232E-2</v>
      </c>
      <c r="F744" s="184">
        <v>6.5010562827800003E-2</v>
      </c>
      <c r="G744" s="182">
        <v>5.4112473468887904E-3</v>
      </c>
      <c r="H744" s="183">
        <v>3.4590564843454699E-2</v>
      </c>
      <c r="I744" s="183">
        <v>3.4346073205024898E-2</v>
      </c>
      <c r="J744" s="183">
        <v>4.94368403108818E-3</v>
      </c>
      <c r="K744" s="183">
        <v>1.5548191768657901E-3</v>
      </c>
      <c r="L744" s="183">
        <v>3.0000008598028201E-3</v>
      </c>
      <c r="M744" s="183">
        <v>2.0000005732018801E-3</v>
      </c>
      <c r="N744" s="183">
        <v>3.8220010953887898E-2</v>
      </c>
      <c r="O744" s="182">
        <v>3.8220010953887898E-2</v>
      </c>
      <c r="P744" s="181">
        <v>5.1672154857010004E-3</v>
      </c>
    </row>
    <row r="745" spans="1:16" ht="15.75" x14ac:dyDescent="0.25">
      <c r="A745" s="189">
        <v>2032</v>
      </c>
      <c r="B745" s="188">
        <v>1988</v>
      </c>
      <c r="C745" s="187" t="s">
        <v>3688</v>
      </c>
      <c r="D745" s="186">
        <v>6.3318120126608021E-2</v>
      </c>
      <c r="E745" s="185">
        <v>0.13471728813434117</v>
      </c>
      <c r="F745" s="184">
        <v>0.27715806696754702</v>
      </c>
      <c r="G745" s="182">
        <v>0.44020870898077702</v>
      </c>
      <c r="H745" s="183">
        <v>5.2575582242580703</v>
      </c>
      <c r="I745" s="183">
        <v>1.68473098345098</v>
      </c>
      <c r="J745" s="183">
        <v>0.18875504643299101</v>
      </c>
      <c r="K745" s="183">
        <v>1.41815666846472E-2</v>
      </c>
      <c r="L745" s="183">
        <v>3.0000008598028201E-3</v>
      </c>
      <c r="M745" s="183">
        <v>2.0000005732018801E-3</v>
      </c>
      <c r="N745" s="183">
        <v>3.8220010953887898E-2</v>
      </c>
      <c r="O745" s="182">
        <v>3.8220010953887898E-2</v>
      </c>
      <c r="P745" s="181">
        <v>0.19728971204457699</v>
      </c>
    </row>
    <row r="746" spans="1:16" ht="15.75" x14ac:dyDescent="0.25">
      <c r="A746" s="189">
        <v>2032</v>
      </c>
      <c r="B746" s="188">
        <v>1989</v>
      </c>
      <c r="C746" s="187" t="s">
        <v>3687</v>
      </c>
      <c r="D746" s="186">
        <v>6.3097362648431243E-2</v>
      </c>
      <c r="E746" s="185">
        <v>0.13412456715506438</v>
      </c>
      <c r="F746" s="184">
        <v>0.27571997532581199</v>
      </c>
      <c r="G746" s="182">
        <v>0.43385687320794503</v>
      </c>
      <c r="H746" s="183">
        <v>5.27771876457766</v>
      </c>
      <c r="I746" s="183">
        <v>1.6757993505920099</v>
      </c>
      <c r="J746" s="183">
        <v>0.18777565204775601</v>
      </c>
      <c r="K746" s="183">
        <v>1.4047539641418E-2</v>
      </c>
      <c r="L746" s="183">
        <v>3.0000008598028201E-3</v>
      </c>
      <c r="M746" s="183">
        <v>2.0000005732018801E-3</v>
      </c>
      <c r="N746" s="183">
        <v>3.8220010953887898E-2</v>
      </c>
      <c r="O746" s="182">
        <v>3.8220010953887898E-2</v>
      </c>
      <c r="P746" s="181">
        <v>0.19626603379124</v>
      </c>
    </row>
    <row r="747" spans="1:16" ht="15.75" x14ac:dyDescent="0.25">
      <c r="A747" s="189">
        <v>2032</v>
      </c>
      <c r="B747" s="188">
        <v>1990</v>
      </c>
      <c r="C747" s="187" t="s">
        <v>3686</v>
      </c>
      <c r="D747" s="186">
        <v>6.3098246804842564E-2</v>
      </c>
      <c r="E747" s="185">
        <v>0.13495835004110143</v>
      </c>
      <c r="F747" s="184">
        <v>0.27610251935931301</v>
      </c>
      <c r="G747" s="182">
        <v>0.43920144707918302</v>
      </c>
      <c r="H747" s="183">
        <v>5.2797362332142397</v>
      </c>
      <c r="I747" s="183">
        <v>1.6829651858252599</v>
      </c>
      <c r="J747" s="183">
        <v>0.18803617889294599</v>
      </c>
      <c r="K747" s="183">
        <v>1.4302838494668501E-2</v>
      </c>
      <c r="L747" s="183">
        <v>3.0000008598028201E-3</v>
      </c>
      <c r="M747" s="183">
        <v>2.0000005732018801E-3</v>
      </c>
      <c r="N747" s="183">
        <v>3.8220010953887898E-2</v>
      </c>
      <c r="O747" s="182">
        <v>3.8220010953887898E-2</v>
      </c>
      <c r="P747" s="181">
        <v>0.196538340504299</v>
      </c>
    </row>
    <row r="748" spans="1:16" ht="15.75" x14ac:dyDescent="0.25">
      <c r="A748" s="189">
        <v>2032</v>
      </c>
      <c r="B748" s="188">
        <v>1991</v>
      </c>
      <c r="C748" s="187" t="s">
        <v>3685</v>
      </c>
      <c r="D748" s="186">
        <v>6.4034381632553011E-2</v>
      </c>
      <c r="E748" s="185">
        <v>0.13472110641587087</v>
      </c>
      <c r="F748" s="184">
        <v>0.36440546118795603</v>
      </c>
      <c r="G748" s="182">
        <v>0.48494064791123698</v>
      </c>
      <c r="H748" s="183">
        <v>9.2130718776235199</v>
      </c>
      <c r="I748" s="183">
        <v>2.9301878011275502</v>
      </c>
      <c r="J748" s="183">
        <v>5.1644740413078601E-2</v>
      </c>
      <c r="K748" s="183">
        <v>7.7798523763663897E-3</v>
      </c>
      <c r="L748" s="183">
        <v>3.0000008598028201E-3</v>
      </c>
      <c r="M748" s="183">
        <v>2.0000005732018801E-3</v>
      </c>
      <c r="N748" s="183">
        <v>3.8220010953887898E-2</v>
      </c>
      <c r="O748" s="182">
        <v>3.8220010953887898E-2</v>
      </c>
      <c r="P748" s="181">
        <v>5.3979886404416498E-2</v>
      </c>
    </row>
    <row r="749" spans="1:16" ht="15.75" x14ac:dyDescent="0.25">
      <c r="A749" s="189">
        <v>2032</v>
      </c>
      <c r="B749" s="188">
        <v>1992</v>
      </c>
      <c r="C749" s="187" t="s">
        <v>3684</v>
      </c>
      <c r="D749" s="186">
        <v>6.4246892677456591E-2</v>
      </c>
      <c r="E749" s="185">
        <v>0.13551646850751622</v>
      </c>
      <c r="F749" s="184">
        <v>0.36713553198633497</v>
      </c>
      <c r="G749" s="182">
        <v>0.49205265904784201</v>
      </c>
      <c r="H749" s="183">
        <v>9.1811022000910594</v>
      </c>
      <c r="I749" s="183">
        <v>2.9524293018441998</v>
      </c>
      <c r="J749" s="183">
        <v>5.2031655025258E-2</v>
      </c>
      <c r="K749" s="183">
        <v>7.9269705532841097E-3</v>
      </c>
      <c r="L749" s="183">
        <v>3.0000008598028201E-3</v>
      </c>
      <c r="M749" s="183">
        <v>2.0000005732018801E-3</v>
      </c>
      <c r="N749" s="183">
        <v>3.8220010953887898E-2</v>
      </c>
      <c r="O749" s="182">
        <v>3.8220010953887898E-2</v>
      </c>
      <c r="P749" s="181">
        <v>5.4384295578450502E-2</v>
      </c>
    </row>
    <row r="750" spans="1:16" ht="15.75" x14ac:dyDescent="0.25">
      <c r="A750" s="189">
        <v>2032</v>
      </c>
      <c r="B750" s="188">
        <v>1993</v>
      </c>
      <c r="C750" s="187" t="s">
        <v>3683</v>
      </c>
      <c r="D750" s="186">
        <v>6.4292038938804502E-2</v>
      </c>
      <c r="E750" s="185">
        <v>0.13480184608624063</v>
      </c>
      <c r="F750" s="184">
        <v>0.36800308065898402</v>
      </c>
      <c r="G750" s="182">
        <v>0.48425155676382697</v>
      </c>
      <c r="H750" s="183">
        <v>9.1757113414284408</v>
      </c>
      <c r="I750" s="183">
        <v>2.9345868807343698</v>
      </c>
      <c r="J750" s="183">
        <v>5.2154606876332402E-2</v>
      </c>
      <c r="K750" s="183">
        <v>7.8309563010191905E-3</v>
      </c>
      <c r="L750" s="183">
        <v>3.0000008598028201E-3</v>
      </c>
      <c r="M750" s="183">
        <v>2.0000005732018801E-3</v>
      </c>
      <c r="N750" s="183">
        <v>3.8220010953887898E-2</v>
      </c>
      <c r="O750" s="182">
        <v>3.8220010953887898E-2</v>
      </c>
      <c r="P750" s="181">
        <v>5.45128067666397E-2</v>
      </c>
    </row>
    <row r="751" spans="1:16" ht="15.75" x14ac:dyDescent="0.25">
      <c r="A751" s="189">
        <v>2032</v>
      </c>
      <c r="B751" s="188">
        <v>1994</v>
      </c>
      <c r="C751" s="187" t="s">
        <v>3682</v>
      </c>
      <c r="D751" s="186">
        <v>6.3948312464064697E-2</v>
      </c>
      <c r="E751" s="185">
        <v>0.13384295037107871</v>
      </c>
      <c r="F751" s="184">
        <v>0.36186271572198297</v>
      </c>
      <c r="G751" s="182">
        <v>0.47434321911830502</v>
      </c>
      <c r="H751" s="183">
        <v>9.2372597513769001</v>
      </c>
      <c r="I751" s="183">
        <v>2.9132403608064998</v>
      </c>
      <c r="J751" s="183">
        <v>5.1814532317544598E-2</v>
      </c>
      <c r="K751" s="183">
        <v>7.6936027421828099E-3</v>
      </c>
      <c r="L751" s="183">
        <v>3.0000008598028201E-3</v>
      </c>
      <c r="M751" s="183">
        <v>2.0000005732018801E-3</v>
      </c>
      <c r="N751" s="183">
        <v>3.8220010953887898E-2</v>
      </c>
      <c r="O751" s="182">
        <v>3.8220010953887898E-2</v>
      </c>
      <c r="P751" s="181">
        <v>5.41573555453621E-2</v>
      </c>
    </row>
    <row r="752" spans="1:16" ht="15.75" x14ac:dyDescent="0.25">
      <c r="A752" s="189">
        <v>2032</v>
      </c>
      <c r="B752" s="188">
        <v>1995</v>
      </c>
      <c r="C752" s="187" t="s">
        <v>3681</v>
      </c>
      <c r="D752" s="186">
        <v>6.4288216971804341E-2</v>
      </c>
      <c r="E752" s="185">
        <v>0.13298848053433138</v>
      </c>
      <c r="F752" s="184">
        <v>0.36604938739140003</v>
      </c>
      <c r="G752" s="182">
        <v>0.25323760997691502</v>
      </c>
      <c r="H752" s="183">
        <v>9.2119478602364495</v>
      </c>
      <c r="I752" s="183">
        <v>1.66284798687763</v>
      </c>
      <c r="J752" s="183">
        <v>5.2414015008335701E-2</v>
      </c>
      <c r="K752" s="183">
        <v>5.0246891917654401E-3</v>
      </c>
      <c r="L752" s="183">
        <v>3.0000008598028201E-3</v>
      </c>
      <c r="M752" s="183">
        <v>2.0000005732018801E-3</v>
      </c>
      <c r="N752" s="183">
        <v>3.8220010953887898E-2</v>
      </c>
      <c r="O752" s="182">
        <v>3.8220010953887898E-2</v>
      </c>
      <c r="P752" s="181">
        <v>5.4783944183265702E-2</v>
      </c>
    </row>
    <row r="753" spans="1:16" ht="15.75" x14ac:dyDescent="0.25">
      <c r="A753" s="189">
        <v>2032</v>
      </c>
      <c r="B753" s="188">
        <v>1996</v>
      </c>
      <c r="C753" s="187" t="s">
        <v>3680</v>
      </c>
      <c r="D753" s="186">
        <v>6.4308686738500348E-2</v>
      </c>
      <c r="E753" s="185">
        <v>0.1314227991476562</v>
      </c>
      <c r="F753" s="184">
        <v>0.36636578638582001</v>
      </c>
      <c r="G753" s="182">
        <v>2.2933348996812999E-2</v>
      </c>
      <c r="H753" s="183">
        <v>9.20764112839049</v>
      </c>
      <c r="I753" s="183">
        <v>0.39574029729733401</v>
      </c>
      <c r="J753" s="183">
        <v>5.24593196645197E-2</v>
      </c>
      <c r="K753" s="183">
        <v>2.2352471761606899E-3</v>
      </c>
      <c r="L753" s="183">
        <v>3.0000008598028201E-3</v>
      </c>
      <c r="M753" s="183">
        <v>2.0000005732018801E-3</v>
      </c>
      <c r="N753" s="183">
        <v>3.8220010953887898E-2</v>
      </c>
      <c r="O753" s="182">
        <v>3.8220010953887898E-2</v>
      </c>
      <c r="P753" s="181">
        <v>5.4831297314965902E-2</v>
      </c>
    </row>
    <row r="754" spans="1:16" ht="15.75" x14ac:dyDescent="0.25">
      <c r="A754" s="189">
        <v>2032</v>
      </c>
      <c r="B754" s="188">
        <v>1997</v>
      </c>
      <c r="C754" s="187" t="s">
        <v>3679</v>
      </c>
      <c r="D754" s="186">
        <v>6.4547841308531861E-2</v>
      </c>
      <c r="E754" s="185">
        <v>0.13004807179567446</v>
      </c>
      <c r="F754" s="184">
        <v>0.36915172030680898</v>
      </c>
      <c r="G754" s="182">
        <v>2.23077202863247E-2</v>
      </c>
      <c r="H754" s="183">
        <v>9.1674958334127208</v>
      </c>
      <c r="I754" s="183">
        <v>0.39172833307764299</v>
      </c>
      <c r="J754" s="183">
        <v>5.28582330007435E-2</v>
      </c>
      <c r="K754" s="183">
        <v>2.1768064930744201E-3</v>
      </c>
      <c r="L754" s="183">
        <v>3.0000008598028201E-3</v>
      </c>
      <c r="M754" s="183">
        <v>2.0000005732018801E-3</v>
      </c>
      <c r="N754" s="183">
        <v>3.8220010953887898E-2</v>
      </c>
      <c r="O754" s="182">
        <v>3.8220010953887898E-2</v>
      </c>
      <c r="P754" s="181">
        <v>5.5248247742101998E-2</v>
      </c>
    </row>
    <row r="755" spans="1:16" ht="15.75" x14ac:dyDescent="0.25">
      <c r="A755" s="189">
        <v>2032</v>
      </c>
      <c r="B755" s="188">
        <v>1998</v>
      </c>
      <c r="C755" s="187" t="s">
        <v>3678</v>
      </c>
      <c r="D755" s="186">
        <v>6.4345818928042572E-2</v>
      </c>
      <c r="E755" s="185">
        <v>0.13058158365438235</v>
      </c>
      <c r="F755" s="184">
        <v>0.36768410180855698</v>
      </c>
      <c r="G755" s="182">
        <v>2.2543960254052999E-2</v>
      </c>
      <c r="H755" s="183">
        <v>9.2047188352428293</v>
      </c>
      <c r="I755" s="183">
        <v>0.39345192963035402</v>
      </c>
      <c r="J755" s="183">
        <v>5.2648087100644801E-2</v>
      </c>
      <c r="K755" s="183">
        <v>2.2037894691074198E-3</v>
      </c>
      <c r="L755" s="183">
        <v>3.0000008598028201E-3</v>
      </c>
      <c r="M755" s="183">
        <v>2.0000005732018801E-3</v>
      </c>
      <c r="N755" s="183">
        <v>3.8220010953887898E-2</v>
      </c>
      <c r="O755" s="182">
        <v>3.8220010953887898E-2</v>
      </c>
      <c r="P755" s="181">
        <v>5.5028599976909502E-2</v>
      </c>
    </row>
    <row r="756" spans="1:16" ht="15.75" x14ac:dyDescent="0.25">
      <c r="A756" s="189">
        <v>2032</v>
      </c>
      <c r="B756" s="188">
        <v>1999</v>
      </c>
      <c r="C756" s="187" t="s">
        <v>3677</v>
      </c>
      <c r="D756" s="186">
        <v>6.4268513319720846E-2</v>
      </c>
      <c r="E756" s="185">
        <v>0.13041254246482045</v>
      </c>
      <c r="F756" s="184">
        <v>0.36702032076654501</v>
      </c>
      <c r="G756" s="182">
        <v>2.25210117892078E-2</v>
      </c>
      <c r="H756" s="183">
        <v>9.2067645646422704</v>
      </c>
      <c r="I756" s="183">
        <v>0.39350078955593598</v>
      </c>
      <c r="J756" s="183">
        <v>5.2553041375404903E-2</v>
      </c>
      <c r="K756" s="183">
        <v>2.1972093867764701E-3</v>
      </c>
      <c r="L756" s="183">
        <v>3.0000008598028201E-3</v>
      </c>
      <c r="M756" s="183">
        <v>2.0000005732018801E-3</v>
      </c>
      <c r="N756" s="183">
        <v>3.8220010953887898E-2</v>
      </c>
      <c r="O756" s="182">
        <v>3.8220010953887898E-2</v>
      </c>
      <c r="P756" s="181">
        <v>5.4929256705733398E-2</v>
      </c>
    </row>
    <row r="757" spans="1:16" ht="15.75" x14ac:dyDescent="0.25">
      <c r="A757" s="189">
        <v>2032</v>
      </c>
      <c r="B757" s="188">
        <v>2000</v>
      </c>
      <c r="C757" s="187" t="s">
        <v>3676</v>
      </c>
      <c r="D757" s="186">
        <v>6.4020392080743727E-2</v>
      </c>
      <c r="E757" s="185">
        <v>0.13085463631601055</v>
      </c>
      <c r="F757" s="184">
        <v>0.36463824968134501</v>
      </c>
      <c r="G757" s="182">
        <v>2.2718931618699201E-2</v>
      </c>
      <c r="H757" s="183">
        <v>9.2367362075813997</v>
      </c>
      <c r="I757" s="183">
        <v>0.39547000353170603</v>
      </c>
      <c r="J757" s="183">
        <v>5.22119565002181E-2</v>
      </c>
      <c r="K757" s="183">
        <v>2.2201438177142101E-3</v>
      </c>
      <c r="L757" s="183">
        <v>3.0000008598028201E-3</v>
      </c>
      <c r="M757" s="183">
        <v>2.0000005732018801E-3</v>
      </c>
      <c r="N757" s="183">
        <v>3.8220010953887898E-2</v>
      </c>
      <c r="O757" s="182">
        <v>3.8220010953887898E-2</v>
      </c>
      <c r="P757" s="181">
        <v>5.4572749486032399E-2</v>
      </c>
    </row>
    <row r="758" spans="1:16" ht="15.75" x14ac:dyDescent="0.25">
      <c r="A758" s="189">
        <v>2032</v>
      </c>
      <c r="B758" s="188">
        <v>2001</v>
      </c>
      <c r="C758" s="187" t="s">
        <v>3675</v>
      </c>
      <c r="D758" s="186">
        <v>6.4236740147256013E-2</v>
      </c>
      <c r="E758" s="185">
        <v>0.13102691121566287</v>
      </c>
      <c r="F758" s="184">
        <v>0.36718181111014198</v>
      </c>
      <c r="G758" s="182">
        <v>2.2817574945899099E-2</v>
      </c>
      <c r="H758" s="183">
        <v>9.2024364018174794</v>
      </c>
      <c r="I758" s="183">
        <v>0.39690510516878402</v>
      </c>
      <c r="J758" s="183">
        <v>5.2576164914425898E-2</v>
      </c>
      <c r="K758" s="183">
        <v>2.2325111200765702E-3</v>
      </c>
      <c r="L758" s="183">
        <v>3.0000008598028201E-3</v>
      </c>
      <c r="M758" s="183">
        <v>2.0000005732018801E-3</v>
      </c>
      <c r="N758" s="183">
        <v>3.8220010953887898E-2</v>
      </c>
      <c r="O758" s="182">
        <v>3.8220010953887898E-2</v>
      </c>
      <c r="P758" s="181">
        <v>5.4953425788579799E-2</v>
      </c>
    </row>
    <row r="759" spans="1:16" ht="15.75" x14ac:dyDescent="0.25">
      <c r="A759" s="189">
        <v>2032</v>
      </c>
      <c r="B759" s="188">
        <v>2002</v>
      </c>
      <c r="C759" s="187" t="s">
        <v>3674</v>
      </c>
      <c r="D759" s="186">
        <v>6.4076579850083623E-2</v>
      </c>
      <c r="E759" s="185">
        <v>0.1308687050349315</v>
      </c>
      <c r="F759" s="184">
        <v>0.28376309006359401</v>
      </c>
      <c r="G759" s="182">
        <v>2.2770633389027101E-2</v>
      </c>
      <c r="H759" s="183">
        <v>7.0999478391169797</v>
      </c>
      <c r="I759" s="183">
        <v>0.31947258769711201</v>
      </c>
      <c r="J759" s="183">
        <v>5.2892846174941402E-2</v>
      </c>
      <c r="K759" s="183">
        <v>2.23004634990799E-3</v>
      </c>
      <c r="L759" s="183">
        <v>3.0000008598028201E-3</v>
      </c>
      <c r="M759" s="183">
        <v>2.0000005732018801E-3</v>
      </c>
      <c r="N759" s="183">
        <v>3.8220010953887898E-2</v>
      </c>
      <c r="O759" s="182">
        <v>3.8220010953887898E-2</v>
      </c>
      <c r="P759" s="181">
        <v>5.5284425970443501E-2</v>
      </c>
    </row>
    <row r="760" spans="1:16" ht="15.75" x14ac:dyDescent="0.25">
      <c r="A760" s="189">
        <v>2032</v>
      </c>
      <c r="B760" s="188">
        <v>2003</v>
      </c>
      <c r="C760" s="187" t="s">
        <v>3673</v>
      </c>
      <c r="D760" s="186">
        <v>6.3776269060544608E-2</v>
      </c>
      <c r="E760" s="185">
        <v>0.13028206017625185</v>
      </c>
      <c r="F760" s="184">
        <v>0.28152909888415301</v>
      </c>
      <c r="G760" s="182">
        <v>2.2528246626922901E-2</v>
      </c>
      <c r="H760" s="183">
        <v>7.1276549379967804</v>
      </c>
      <c r="I760" s="183">
        <v>0.31936648746075602</v>
      </c>
      <c r="J760" s="183">
        <v>5.2476434894024399E-2</v>
      </c>
      <c r="K760" s="183">
        <v>2.2067873613267099E-3</v>
      </c>
      <c r="L760" s="183">
        <v>3.0000008598028102E-3</v>
      </c>
      <c r="M760" s="183">
        <v>2.0000005732018801E-3</v>
      </c>
      <c r="N760" s="183">
        <v>3.8220010953887898E-2</v>
      </c>
      <c r="O760" s="182">
        <v>3.8220010953887898E-2</v>
      </c>
      <c r="P760" s="181">
        <v>5.4849186419201203E-2</v>
      </c>
    </row>
    <row r="761" spans="1:16" ht="15.75" x14ac:dyDescent="0.25">
      <c r="A761" s="189">
        <v>2032</v>
      </c>
      <c r="B761" s="188">
        <v>2004</v>
      </c>
      <c r="C761" s="187" t="s">
        <v>3672</v>
      </c>
      <c r="D761" s="186">
        <v>6.3548441135607162E-2</v>
      </c>
      <c r="E761" s="185">
        <v>0.12925776516120582</v>
      </c>
      <c r="F761" s="184">
        <v>0.232355426454704</v>
      </c>
      <c r="G761" s="182">
        <v>1.4761181196338E-2</v>
      </c>
      <c r="H761" s="183">
        <v>5.9616395494154304</v>
      </c>
      <c r="I761" s="183">
        <v>0.27025153958805598</v>
      </c>
      <c r="J761" s="183">
        <v>5.2181685166363602E-2</v>
      </c>
      <c r="K761" s="183">
        <v>1.4360126872929501E-4</v>
      </c>
      <c r="L761" s="183">
        <v>3.0000008598028201E-3</v>
      </c>
      <c r="M761" s="183">
        <v>2.0000005732018801E-3</v>
      </c>
      <c r="N761" s="183">
        <v>3.8220010953887898E-2</v>
      </c>
      <c r="O761" s="182">
        <v>3.8220010953887898E-2</v>
      </c>
      <c r="P761" s="181">
        <v>5.4541109416788101E-2</v>
      </c>
    </row>
    <row r="762" spans="1:16" ht="15.75" x14ac:dyDescent="0.25">
      <c r="A762" s="189">
        <v>2032</v>
      </c>
      <c r="B762" s="188">
        <v>2005</v>
      </c>
      <c r="C762" s="187" t="s">
        <v>3671</v>
      </c>
      <c r="D762" s="186">
        <v>6.3593141743220352E-2</v>
      </c>
      <c r="E762" s="185">
        <v>0.12962989236749101</v>
      </c>
      <c r="F762" s="184">
        <v>0.23271788328603699</v>
      </c>
      <c r="G762" s="182">
        <v>1.49673979292403E-2</v>
      </c>
      <c r="H762" s="183">
        <v>5.9516576608490297</v>
      </c>
      <c r="I762" s="183">
        <v>0.27212041089111799</v>
      </c>
      <c r="J762" s="183">
        <v>5.2263084635046503E-2</v>
      </c>
      <c r="K762" s="183">
        <v>1.45024490295519E-4</v>
      </c>
      <c r="L762" s="183">
        <v>3.0000008598028201E-3</v>
      </c>
      <c r="M762" s="183">
        <v>2.0000005732018801E-3</v>
      </c>
      <c r="N762" s="183">
        <v>3.8220010953887898E-2</v>
      </c>
      <c r="O762" s="182">
        <v>3.8220010953887898E-2</v>
      </c>
      <c r="P762" s="181">
        <v>5.4626189408240003E-2</v>
      </c>
    </row>
    <row r="763" spans="1:16" ht="15.75" x14ac:dyDescent="0.25">
      <c r="A763" s="189">
        <v>2032</v>
      </c>
      <c r="B763" s="188">
        <v>2006</v>
      </c>
      <c r="C763" s="187" t="s">
        <v>3670</v>
      </c>
      <c r="D763" s="186">
        <v>6.3421839091970217E-2</v>
      </c>
      <c r="E763" s="185">
        <v>0.12993843167514202</v>
      </c>
      <c r="F763" s="184">
        <v>0.23163005894400901</v>
      </c>
      <c r="G763" s="182">
        <v>1.5123062452625799E-2</v>
      </c>
      <c r="H763" s="183">
        <v>5.9602418810314797</v>
      </c>
      <c r="I763" s="183">
        <v>0.27377978285997001</v>
      </c>
      <c r="J763" s="183">
        <v>5.2018784305167598E-2</v>
      </c>
      <c r="K763" s="183">
        <v>1.46183541933789E-4</v>
      </c>
      <c r="L763" s="183">
        <v>3.0000008598028201E-3</v>
      </c>
      <c r="M763" s="183">
        <v>2.0000005732018801E-3</v>
      </c>
      <c r="N763" s="183">
        <v>3.8220010953887898E-2</v>
      </c>
      <c r="O763" s="182">
        <v>3.8220010953887898E-2</v>
      </c>
      <c r="P763" s="181">
        <v>5.4370842901510598E-2</v>
      </c>
    </row>
    <row r="764" spans="1:16" ht="15.75" x14ac:dyDescent="0.25">
      <c r="A764" s="189">
        <v>2032</v>
      </c>
      <c r="B764" s="188">
        <v>2007</v>
      </c>
      <c r="C764" s="187" t="s">
        <v>3669</v>
      </c>
      <c r="D764" s="186">
        <v>6.3581004921323583E-2</v>
      </c>
      <c r="E764" s="185">
        <v>0.13029375214523026</v>
      </c>
      <c r="F764" s="184">
        <v>0.17015932591834201</v>
      </c>
      <c r="G764" s="182">
        <v>1.5291442732612801E-2</v>
      </c>
      <c r="H764" s="183">
        <v>3.1142586218349502</v>
      </c>
      <c r="I764" s="183">
        <v>0.27389775787411602</v>
      </c>
      <c r="J764" s="183">
        <v>3.7806293852466297E-2</v>
      </c>
      <c r="K764" s="183">
        <v>1.4754828525364601E-4</v>
      </c>
      <c r="L764" s="183">
        <v>3.0000008598028201E-3</v>
      </c>
      <c r="M764" s="183">
        <v>2.0000005732018801E-3</v>
      </c>
      <c r="N764" s="183">
        <v>3.8220010953887898E-2</v>
      </c>
      <c r="O764" s="182">
        <v>3.8220010953887898E-2</v>
      </c>
      <c r="P764" s="181">
        <v>3.95157266975305E-2</v>
      </c>
    </row>
    <row r="765" spans="1:16" ht="15.75" x14ac:dyDescent="0.25">
      <c r="A765" s="189">
        <v>2032</v>
      </c>
      <c r="B765" s="188">
        <v>2008</v>
      </c>
      <c r="C765" s="187" t="s">
        <v>3668</v>
      </c>
      <c r="D765" s="186">
        <v>6.3813374115217036E-2</v>
      </c>
      <c r="E765" s="185">
        <v>0.13078804107299444</v>
      </c>
      <c r="F765" s="184">
        <v>0.17226461724279099</v>
      </c>
      <c r="G765" s="182">
        <v>1.2080103099368E-2</v>
      </c>
      <c r="H765" s="183">
        <v>3.1004949430317699</v>
      </c>
      <c r="I765" s="183">
        <v>0.19311954756222199</v>
      </c>
      <c r="J765" s="183">
        <v>3.80874225514269E-2</v>
      </c>
      <c r="K765" s="183">
        <v>1.7033267933696701E-4</v>
      </c>
      <c r="L765" s="183">
        <v>3.0000008598028201E-3</v>
      </c>
      <c r="M765" s="183">
        <v>2.0000005732018801E-3</v>
      </c>
      <c r="N765" s="183">
        <v>3.8220010953887898E-2</v>
      </c>
      <c r="O765" s="182">
        <v>3.8220010953887898E-2</v>
      </c>
      <c r="P765" s="181">
        <v>3.9809566788768E-2</v>
      </c>
    </row>
    <row r="766" spans="1:16" ht="15.75" x14ac:dyDescent="0.25">
      <c r="A766" s="189">
        <v>2032</v>
      </c>
      <c r="B766" s="188">
        <v>2009</v>
      </c>
      <c r="C766" s="187" t="s">
        <v>3667</v>
      </c>
      <c r="D766" s="186">
        <v>6.3805772837560781E-2</v>
      </c>
      <c r="E766" s="185">
        <v>0.12954456471132261</v>
      </c>
      <c r="F766" s="184">
        <v>0.17219703107654299</v>
      </c>
      <c r="G766" s="182">
        <v>8.4345380828708405E-3</v>
      </c>
      <c r="H766" s="183">
        <v>3.0978982199056602</v>
      </c>
      <c r="I766" s="183">
        <v>0.108433495170926</v>
      </c>
      <c r="J766" s="183">
        <v>3.8057966166207602E-2</v>
      </c>
      <c r="K766" s="183">
        <v>1.8672940988296999E-4</v>
      </c>
      <c r="L766" s="183">
        <v>3.0000008598028201E-3</v>
      </c>
      <c r="M766" s="183">
        <v>2.0000005732018801E-3</v>
      </c>
      <c r="N766" s="183">
        <v>3.8220010953887898E-2</v>
      </c>
      <c r="O766" s="182">
        <v>3.8220010953887898E-2</v>
      </c>
      <c r="P766" s="181">
        <v>3.97787785165198E-2</v>
      </c>
    </row>
    <row r="767" spans="1:16" ht="15.75" x14ac:dyDescent="0.25">
      <c r="A767" s="189">
        <v>2032</v>
      </c>
      <c r="B767" s="188">
        <v>2010</v>
      </c>
      <c r="C767" s="187" t="s">
        <v>3666</v>
      </c>
      <c r="D767" s="186">
        <v>6.3817801674460245E-2</v>
      </c>
      <c r="E767" s="185">
        <v>0.12845777002912948</v>
      </c>
      <c r="F767" s="184">
        <v>0.110241202832837</v>
      </c>
      <c r="G767" s="182">
        <v>8.2251688741634792E-3</v>
      </c>
      <c r="H767" s="183">
        <v>0.28341432712523401</v>
      </c>
      <c r="I767" s="183">
        <v>0.10741048010903601</v>
      </c>
      <c r="J767" s="183">
        <v>2.3356260944685899E-2</v>
      </c>
      <c r="K767" s="183">
        <v>2.22581097782961E-4</v>
      </c>
      <c r="L767" s="183">
        <v>3.0000008598028201E-3</v>
      </c>
      <c r="M767" s="183">
        <v>2.0000005732018801E-3</v>
      </c>
      <c r="N767" s="183">
        <v>3.8220010953887898E-2</v>
      </c>
      <c r="O767" s="182">
        <v>3.8220010953887898E-2</v>
      </c>
      <c r="P767" s="181">
        <v>2.4412327422731701E-2</v>
      </c>
    </row>
    <row r="768" spans="1:16" ht="15.75" x14ac:dyDescent="0.25">
      <c r="A768" s="189">
        <v>2032</v>
      </c>
      <c r="B768" s="188">
        <v>2011</v>
      </c>
      <c r="C768" s="187" t="s">
        <v>3665</v>
      </c>
      <c r="D768" s="186">
        <v>6.376320008367227E-2</v>
      </c>
      <c r="E768" s="185">
        <v>0.13013753464189648</v>
      </c>
      <c r="F768" s="184">
        <v>0.10964081702139</v>
      </c>
      <c r="G768" s="182">
        <v>8.51727104328894E-3</v>
      </c>
      <c r="H768" s="183">
        <v>0.281576530848757</v>
      </c>
      <c r="I768" s="183">
        <v>0.10821068573229101</v>
      </c>
      <c r="J768" s="183">
        <v>2.31584103208675E-2</v>
      </c>
      <c r="K768" s="183">
        <v>3.1420046859300001E-4</v>
      </c>
      <c r="L768" s="183">
        <v>3.0000008598028201E-3</v>
      </c>
      <c r="M768" s="183">
        <v>2.0000005732018801E-3</v>
      </c>
      <c r="N768" s="183">
        <v>3.8220010953887898E-2</v>
      </c>
      <c r="O768" s="182">
        <v>3.8220010953887898E-2</v>
      </c>
      <c r="P768" s="181">
        <v>2.4205530871653301E-2</v>
      </c>
    </row>
    <row r="769" spans="1:16" ht="15.75" x14ac:dyDescent="0.25">
      <c r="A769" s="189">
        <v>2032</v>
      </c>
      <c r="B769" s="188">
        <v>2012</v>
      </c>
      <c r="C769" s="187" t="s">
        <v>3664</v>
      </c>
      <c r="D769" s="186">
        <v>6.3876393876105067E-2</v>
      </c>
      <c r="E769" s="185">
        <v>0.13053803925313737</v>
      </c>
      <c r="F769" s="184">
        <v>0.110623874359494</v>
      </c>
      <c r="G769" s="182">
        <v>8.56980209577754E-3</v>
      </c>
      <c r="H769" s="183">
        <v>0.28178347015036798</v>
      </c>
      <c r="I769" s="183">
        <v>0.107981700519275</v>
      </c>
      <c r="J769" s="183">
        <v>2.30177619582781E-2</v>
      </c>
      <c r="K769" s="183">
        <v>4.6396823735442798E-4</v>
      </c>
      <c r="L769" s="183">
        <v>3.0000008598028201E-3</v>
      </c>
      <c r="M769" s="183">
        <v>2.0000005732018801E-3</v>
      </c>
      <c r="N769" s="183">
        <v>3.8220010953887898E-2</v>
      </c>
      <c r="O769" s="182">
        <v>3.8220010953887898E-2</v>
      </c>
      <c r="P769" s="181">
        <v>2.4058523014225501E-2</v>
      </c>
    </row>
    <row r="770" spans="1:16" ht="15.75" x14ac:dyDescent="0.25">
      <c r="A770" s="189">
        <v>2032</v>
      </c>
      <c r="B770" s="188">
        <v>2013</v>
      </c>
      <c r="C770" s="187" t="s">
        <v>3663</v>
      </c>
      <c r="D770" s="186">
        <v>6.3732079550649856E-2</v>
      </c>
      <c r="E770" s="185">
        <v>0.13054490310438233</v>
      </c>
      <c r="F770" s="184">
        <v>0.10892873859865</v>
      </c>
      <c r="G770" s="182">
        <v>8.5641579319163108E-3</v>
      </c>
      <c r="H770" s="183">
        <v>0.27777964686458301</v>
      </c>
      <c r="I770" s="183">
        <v>0.106790201161854</v>
      </c>
      <c r="J770" s="183">
        <v>2.2651928081763299E-2</v>
      </c>
      <c r="K770" s="183">
        <v>6.9516592578711795E-4</v>
      </c>
      <c r="L770" s="183">
        <v>3.0000008598028201E-3</v>
      </c>
      <c r="M770" s="183">
        <v>2.0000005732018801E-3</v>
      </c>
      <c r="N770" s="183">
        <v>3.8220010953887898E-2</v>
      </c>
      <c r="O770" s="182">
        <v>3.8220010953887898E-2</v>
      </c>
      <c r="P770" s="181">
        <v>2.36761477531785E-2</v>
      </c>
    </row>
    <row r="771" spans="1:16" ht="15.75" x14ac:dyDescent="0.25">
      <c r="A771" s="189">
        <v>2032</v>
      </c>
      <c r="B771" s="188">
        <v>2014</v>
      </c>
      <c r="C771" s="187" t="s">
        <v>3662</v>
      </c>
      <c r="D771" s="186">
        <v>6.2187537589393729E-2</v>
      </c>
      <c r="E771" s="185">
        <v>0.12840252779500111</v>
      </c>
      <c r="F771" s="184">
        <v>0.107723404788855</v>
      </c>
      <c r="G771" s="182">
        <v>8.4976980267361703E-3</v>
      </c>
      <c r="H771" s="183">
        <v>0.27404671293407501</v>
      </c>
      <c r="I771" s="183">
        <v>0.106159506500352</v>
      </c>
      <c r="J771" s="183">
        <v>2.2247793298157299E-2</v>
      </c>
      <c r="K771" s="183">
        <v>9.6460954507492395E-4</v>
      </c>
      <c r="L771" s="183">
        <v>3.0000008598028201E-3</v>
      </c>
      <c r="M771" s="183">
        <v>2.0000005732018801E-3</v>
      </c>
      <c r="N771" s="183">
        <v>3.8220010953887898E-2</v>
      </c>
      <c r="O771" s="182">
        <v>3.8220010953887898E-2</v>
      </c>
      <c r="P771" s="181">
        <v>2.3253739787979399E-2</v>
      </c>
    </row>
    <row r="772" spans="1:16" ht="15.75" x14ac:dyDescent="0.25">
      <c r="A772" s="189">
        <v>2032</v>
      </c>
      <c r="B772" s="188">
        <v>2015</v>
      </c>
      <c r="C772" s="187" t="s">
        <v>3661</v>
      </c>
      <c r="D772" s="186">
        <v>6.1659238848575118E-2</v>
      </c>
      <c r="E772" s="185">
        <v>0.12837160739048992</v>
      </c>
      <c r="F772" s="184">
        <v>0.106384567564074</v>
      </c>
      <c r="G772" s="182">
        <v>8.5789800807942098E-3</v>
      </c>
      <c r="H772" s="183">
        <v>0.26987001244560499</v>
      </c>
      <c r="I772" s="183">
        <v>0.10595047245995701</v>
      </c>
      <c r="J772" s="183">
        <v>2.1783230947442798E-2</v>
      </c>
      <c r="K772" s="183">
        <v>1.2335734845639601E-3</v>
      </c>
      <c r="L772" s="183">
        <v>3.0000008598028201E-3</v>
      </c>
      <c r="M772" s="183">
        <v>2.0000005732018801E-3</v>
      </c>
      <c r="N772" s="183">
        <v>3.8220010953887898E-2</v>
      </c>
      <c r="O772" s="182">
        <v>3.8220010953887898E-2</v>
      </c>
      <c r="P772" s="181">
        <v>2.2768171989230399E-2</v>
      </c>
    </row>
    <row r="773" spans="1:16" ht="15.75" x14ac:dyDescent="0.25">
      <c r="A773" s="189">
        <v>2032</v>
      </c>
      <c r="B773" s="188">
        <v>2016</v>
      </c>
      <c r="C773" s="187" t="s">
        <v>3660</v>
      </c>
      <c r="D773" s="186">
        <v>5.9653175948736196E-2</v>
      </c>
      <c r="E773" s="185">
        <v>0.12445286819398464</v>
      </c>
      <c r="F773" s="184">
        <v>0.10479357947441199</v>
      </c>
      <c r="G773" s="182">
        <v>7.7948123970278402E-3</v>
      </c>
      <c r="H773" s="183">
        <v>0.23230167072514199</v>
      </c>
      <c r="I773" s="183">
        <v>9.2206747008929002E-2</v>
      </c>
      <c r="J773" s="183">
        <v>2.1248340963719001E-2</v>
      </c>
      <c r="K773" s="183">
        <v>1.3883016382825299E-3</v>
      </c>
      <c r="L773" s="183">
        <v>3.0000008598028201E-3</v>
      </c>
      <c r="M773" s="183">
        <v>2.0000005732018801E-3</v>
      </c>
      <c r="N773" s="183">
        <v>3.8220010953887898E-2</v>
      </c>
      <c r="O773" s="182">
        <v>3.8220010953887898E-2</v>
      </c>
      <c r="P773" s="181">
        <v>2.22090966539818E-2</v>
      </c>
    </row>
    <row r="774" spans="1:16" ht="15.75" x14ac:dyDescent="0.25">
      <c r="A774" s="189">
        <v>2032</v>
      </c>
      <c r="B774" s="188">
        <v>2017</v>
      </c>
      <c r="C774" s="187" t="s">
        <v>3659</v>
      </c>
      <c r="D774" s="186">
        <v>5.6143964829089718E-2</v>
      </c>
      <c r="E774" s="185">
        <v>0.12055126701116971</v>
      </c>
      <c r="F774" s="184">
        <v>8.6845669485978105E-2</v>
      </c>
      <c r="G774" s="182">
        <v>6.9967034263976498E-3</v>
      </c>
      <c r="H774" s="183">
        <v>0.17830509943225301</v>
      </c>
      <c r="I774" s="183">
        <v>7.8883367425164497E-2</v>
      </c>
      <c r="J774" s="183">
        <v>1.96650652441945E-2</v>
      </c>
      <c r="K774" s="183">
        <v>1.44696679649304E-3</v>
      </c>
      <c r="L774" s="183">
        <v>3.0000008598028201E-3</v>
      </c>
      <c r="M774" s="183">
        <v>2.0000005732018801E-3</v>
      </c>
      <c r="N774" s="183">
        <v>3.8220010953887898E-2</v>
      </c>
      <c r="O774" s="182">
        <v>3.8220010953887898E-2</v>
      </c>
      <c r="P774" s="181">
        <v>2.0554232232102398E-2</v>
      </c>
    </row>
    <row r="775" spans="1:16" ht="15.75" x14ac:dyDescent="0.25">
      <c r="A775" s="189">
        <v>2032</v>
      </c>
      <c r="B775" s="188">
        <v>2018</v>
      </c>
      <c r="C775" s="187" t="s">
        <v>3658</v>
      </c>
      <c r="D775" s="186">
        <v>5.242468329747281E-2</v>
      </c>
      <c r="E775" s="185">
        <v>0.11538429736269269</v>
      </c>
      <c r="F775" s="184">
        <v>8.6024549526754299E-2</v>
      </c>
      <c r="G775" s="182">
        <v>6.2834873273695403E-3</v>
      </c>
      <c r="H775" s="183">
        <v>0.14307663272049101</v>
      </c>
      <c r="I775" s="183">
        <v>6.53858735263768E-2</v>
      </c>
      <c r="J775" s="183">
        <v>1.9094552455156899E-2</v>
      </c>
      <c r="K775" s="183">
        <v>1.5076150826863401E-3</v>
      </c>
      <c r="L775" s="183">
        <v>3.0000008598028201E-3</v>
      </c>
      <c r="M775" s="183">
        <v>2.0000005732018801E-3</v>
      </c>
      <c r="N775" s="183">
        <v>3.8220010953887898E-2</v>
      </c>
      <c r="O775" s="182">
        <v>3.8220010953887898E-2</v>
      </c>
      <c r="P775" s="181">
        <v>1.99579233863575E-2</v>
      </c>
    </row>
    <row r="776" spans="1:16" ht="15.75" x14ac:dyDescent="0.25">
      <c r="A776" s="189">
        <v>2032</v>
      </c>
      <c r="B776" s="188">
        <v>2019</v>
      </c>
      <c r="C776" s="187" t="s">
        <v>3657</v>
      </c>
      <c r="D776" s="186">
        <v>5.2407211721936478E-2</v>
      </c>
      <c r="E776" s="185">
        <v>0.11533863877065646</v>
      </c>
      <c r="F776" s="184">
        <v>8.5114817399429707E-2</v>
      </c>
      <c r="G776" s="182">
        <v>5.6835614490098703E-3</v>
      </c>
      <c r="H776" s="183">
        <v>0.120817780409154</v>
      </c>
      <c r="I776" s="183">
        <v>5.6458889550364003E-2</v>
      </c>
      <c r="J776" s="183">
        <v>1.84655219550428E-2</v>
      </c>
      <c r="K776" s="183">
        <v>1.5482449561285601E-3</v>
      </c>
      <c r="L776" s="183">
        <v>3.0000008598028201E-3</v>
      </c>
      <c r="M776" s="183">
        <v>2.0000005732018801E-3</v>
      </c>
      <c r="N776" s="183">
        <v>3.8220010953887898E-2</v>
      </c>
      <c r="O776" s="182">
        <v>3.8220010953887898E-2</v>
      </c>
      <c r="P776" s="181">
        <v>1.93004509183098E-2</v>
      </c>
    </row>
    <row r="777" spans="1:16" ht="15.75" x14ac:dyDescent="0.25">
      <c r="A777" s="189">
        <v>2032</v>
      </c>
      <c r="B777" s="188">
        <v>2020</v>
      </c>
      <c r="C777" s="187" t="s">
        <v>3656</v>
      </c>
      <c r="D777" s="186">
        <v>5.2389664817936048E-2</v>
      </c>
      <c r="E777" s="185">
        <v>0.11529300337452875</v>
      </c>
      <c r="F777" s="184">
        <v>8.4115814199781203E-2</v>
      </c>
      <c r="G777" s="182">
        <v>5.1082301452788801E-3</v>
      </c>
      <c r="H777" s="183">
        <v>9.8858587019738306E-2</v>
      </c>
      <c r="I777" s="183">
        <v>4.8132010913275403E-2</v>
      </c>
      <c r="J777" s="183">
        <v>1.77779219942059E-2</v>
      </c>
      <c r="K777" s="183">
        <v>1.54875828955572E-3</v>
      </c>
      <c r="L777" s="183">
        <v>3.0000008598028201E-3</v>
      </c>
      <c r="M777" s="183">
        <v>2.0000005732018801E-3</v>
      </c>
      <c r="N777" s="183">
        <v>3.8220010953887898E-2</v>
      </c>
      <c r="O777" s="182">
        <v>3.8220010953887898E-2</v>
      </c>
      <c r="P777" s="181">
        <v>1.8581760738423402E-2</v>
      </c>
    </row>
    <row r="778" spans="1:16" ht="15.75" x14ac:dyDescent="0.25">
      <c r="A778" s="189">
        <v>2032</v>
      </c>
      <c r="B778" s="188">
        <v>2021</v>
      </c>
      <c r="C778" s="187" t="s">
        <v>3655</v>
      </c>
      <c r="D778" s="186">
        <v>5.106276911262269E-2</v>
      </c>
      <c r="E778" s="185">
        <v>0.1123714868845013</v>
      </c>
      <c r="F778" s="184">
        <v>8.3028400010869904E-2</v>
      </c>
      <c r="G778" s="182">
        <v>4.5360801139829503E-3</v>
      </c>
      <c r="H778" s="183">
        <v>7.7921946995195904E-2</v>
      </c>
      <c r="I778" s="183">
        <v>3.9593379255899501E-2</v>
      </c>
      <c r="J778" s="183">
        <v>1.7031782429623801E-2</v>
      </c>
      <c r="K778" s="183">
        <v>1.5492926869271201E-3</v>
      </c>
      <c r="L778" s="183">
        <v>3.0000008598028201E-3</v>
      </c>
      <c r="M778" s="183">
        <v>2.0000005732018801E-3</v>
      </c>
      <c r="N778" s="183">
        <v>3.8220010953887898E-2</v>
      </c>
      <c r="O778" s="182">
        <v>3.8220010953887898E-2</v>
      </c>
      <c r="P778" s="181">
        <v>1.7801884053676199E-2</v>
      </c>
    </row>
    <row r="779" spans="1:16" ht="15.75" x14ac:dyDescent="0.25">
      <c r="A779" s="189">
        <v>2032</v>
      </c>
      <c r="B779" s="188">
        <v>2022</v>
      </c>
      <c r="C779" s="187" t="s">
        <v>3654</v>
      </c>
      <c r="D779" s="186">
        <v>4.9788798551377106E-2</v>
      </c>
      <c r="E779" s="185">
        <v>0.10956604510557669</v>
      </c>
      <c r="F779" s="184">
        <v>8.1850130761772902E-2</v>
      </c>
      <c r="G779" s="182">
        <v>3.9503165141814602E-3</v>
      </c>
      <c r="H779" s="183">
        <v>5.7416281433768097E-2</v>
      </c>
      <c r="I779" s="183">
        <v>3.1005946931141899E-2</v>
      </c>
      <c r="J779" s="183">
        <v>1.6226940026852099E-2</v>
      </c>
      <c r="K779" s="183">
        <v>1.5498260181749999E-3</v>
      </c>
      <c r="L779" s="183">
        <v>3.0000008598028201E-3</v>
      </c>
      <c r="M779" s="183">
        <v>2.0000005732018801E-3</v>
      </c>
      <c r="N779" s="183">
        <v>3.8220010953887898E-2</v>
      </c>
      <c r="O779" s="182">
        <v>3.8220010953887898E-2</v>
      </c>
      <c r="P779" s="181">
        <v>1.6960650248886398E-2</v>
      </c>
    </row>
    <row r="780" spans="1:16" ht="15.75" x14ac:dyDescent="0.25">
      <c r="A780" s="189">
        <v>2032</v>
      </c>
      <c r="B780" s="188">
        <v>2023</v>
      </c>
      <c r="C780" s="187" t="s">
        <v>3653</v>
      </c>
      <c r="D780" s="186">
        <v>4.8515412497133571E-2</v>
      </c>
      <c r="E780" s="185">
        <v>0.10676297504180658</v>
      </c>
      <c r="F780" s="184">
        <v>8.0582188533969604E-2</v>
      </c>
      <c r="G780" s="182">
        <v>3.9598979395281796E-3</v>
      </c>
      <c r="H780" s="183">
        <v>5.5675495245442803E-2</v>
      </c>
      <c r="I780" s="183">
        <v>3.02358484539916E-2</v>
      </c>
      <c r="J780" s="183">
        <v>1.53634419650304E-2</v>
      </c>
      <c r="K780" s="183">
        <v>1.55037182970341E-3</v>
      </c>
      <c r="L780" s="183">
        <v>3.0000008598028201E-3</v>
      </c>
      <c r="M780" s="183">
        <v>2.0000005732018801E-3</v>
      </c>
      <c r="N780" s="183">
        <v>3.8220010953887898E-2</v>
      </c>
      <c r="O780" s="182">
        <v>3.8220010953887898E-2</v>
      </c>
      <c r="P780" s="181">
        <v>1.6058108636425102E-2</v>
      </c>
    </row>
    <row r="781" spans="1:16" ht="15.75" x14ac:dyDescent="0.25">
      <c r="A781" s="189">
        <v>2032</v>
      </c>
      <c r="B781" s="188">
        <v>2024</v>
      </c>
      <c r="C781" s="187" t="s">
        <v>3652</v>
      </c>
      <c r="D781" s="186">
        <v>4.7294729021156084E-2</v>
      </c>
      <c r="E781" s="185">
        <v>0.10407458629302732</v>
      </c>
      <c r="F781" s="184">
        <v>7.9223006150450401E-2</v>
      </c>
      <c r="G781" s="182">
        <v>3.9322124588470897E-3</v>
      </c>
      <c r="H781" s="183">
        <v>5.3814722293943303E-2</v>
      </c>
      <c r="I781" s="183">
        <v>3.00846819261073E-2</v>
      </c>
      <c r="J781" s="183">
        <v>1.44411841747858E-2</v>
      </c>
      <c r="K781" s="183">
        <v>1.5509168142181101E-3</v>
      </c>
      <c r="L781" s="183">
        <v>3.0000008598028201E-3</v>
      </c>
      <c r="M781" s="183">
        <v>2.0000005732018801E-3</v>
      </c>
      <c r="N781" s="183">
        <v>3.8220010953887898E-2</v>
      </c>
      <c r="O781" s="182">
        <v>3.8220010953887898E-2</v>
      </c>
      <c r="P781" s="181">
        <v>1.5094150441363899E-2</v>
      </c>
    </row>
    <row r="782" spans="1:16" ht="15.75" x14ac:dyDescent="0.25">
      <c r="A782" s="189">
        <v>2032</v>
      </c>
      <c r="B782" s="188">
        <v>2025</v>
      </c>
      <c r="C782" s="187" t="s">
        <v>3651</v>
      </c>
      <c r="D782" s="186">
        <v>4.607440812714883E-2</v>
      </c>
      <c r="E782" s="185">
        <v>0.10138603529759806</v>
      </c>
      <c r="F782" s="184">
        <v>7.7773762892949599E-2</v>
      </c>
      <c r="G782" s="182">
        <v>3.86831252788744E-3</v>
      </c>
      <c r="H782" s="183">
        <v>5.18343081271131E-2</v>
      </c>
      <c r="I782" s="183">
        <v>2.8696358371179599E-2</v>
      </c>
      <c r="J782" s="183">
        <v>1.3460201260847999E-2</v>
      </c>
      <c r="K782" s="183">
        <v>1.5514752383254901E-3</v>
      </c>
      <c r="L782" s="183">
        <v>3.0000008598028201E-3</v>
      </c>
      <c r="M782" s="183">
        <v>2.0000005732018801E-3</v>
      </c>
      <c r="N782" s="183">
        <v>3.8220010953887898E-2</v>
      </c>
      <c r="O782" s="182">
        <v>3.8220010953887898E-2</v>
      </c>
      <c r="P782" s="181">
        <v>1.4068811833105099E-2</v>
      </c>
    </row>
    <row r="783" spans="1:16" ht="15.75" x14ac:dyDescent="0.25">
      <c r="A783" s="189">
        <v>2032</v>
      </c>
      <c r="B783" s="188">
        <v>2026</v>
      </c>
      <c r="C783" s="187" t="s">
        <v>3650</v>
      </c>
      <c r="D783" s="186">
        <v>4.4906473932302848E-2</v>
      </c>
      <c r="E783" s="185">
        <v>9.8812134984811825E-2</v>
      </c>
      <c r="F783" s="184">
        <v>7.62329109607668E-2</v>
      </c>
      <c r="G783" s="182">
        <v>3.7949826683454399E-3</v>
      </c>
      <c r="H783" s="183">
        <v>4.9739021356046402E-2</v>
      </c>
      <c r="I783" s="183">
        <v>2.8215590369364E-2</v>
      </c>
      <c r="J783" s="183">
        <v>1.2420390575097799E-2</v>
      </c>
      <c r="K783" s="183">
        <v>1.55203277442728E-3</v>
      </c>
      <c r="L783" s="183">
        <v>3.0000008598028201E-3</v>
      </c>
      <c r="M783" s="183">
        <v>2.0000005732018801E-3</v>
      </c>
      <c r="N783" s="183">
        <v>3.8220010953887898E-2</v>
      </c>
      <c r="O783" s="182">
        <v>3.8220010953887898E-2</v>
      </c>
      <c r="P783" s="181">
        <v>1.29819855222368E-2</v>
      </c>
    </row>
    <row r="784" spans="1:16" ht="15.75" x14ac:dyDescent="0.25">
      <c r="A784" s="189">
        <v>2032</v>
      </c>
      <c r="B784" s="188">
        <v>2027</v>
      </c>
      <c r="C784" s="187" t="s">
        <v>3649</v>
      </c>
      <c r="D784" s="186">
        <v>4.3790881834624373E-2</v>
      </c>
      <c r="E784" s="185">
        <v>9.635423305716688E-2</v>
      </c>
      <c r="F784" s="184">
        <v>7.4602585869392099E-2</v>
      </c>
      <c r="G784" s="182">
        <v>3.7818222882009199E-3</v>
      </c>
      <c r="H784" s="183">
        <v>4.7518538917142202E-2</v>
      </c>
      <c r="I784" s="183">
        <v>2.7400159758498899E-2</v>
      </c>
      <c r="J784" s="183">
        <v>1.13218261280082E-2</v>
      </c>
      <c r="K784" s="183">
        <v>1.5526165661786E-3</v>
      </c>
      <c r="L784" s="183">
        <v>3.0000008598028201E-3</v>
      </c>
      <c r="M784" s="183">
        <v>2.0000005732018801E-3</v>
      </c>
      <c r="N784" s="183">
        <v>3.8220010953887898E-2</v>
      </c>
      <c r="O784" s="182">
        <v>3.8220010953887898E-2</v>
      </c>
      <c r="P784" s="181">
        <v>1.1833748865657299E-2</v>
      </c>
    </row>
    <row r="785" spans="1:16" ht="15.75" x14ac:dyDescent="0.25">
      <c r="A785" s="189">
        <v>2032</v>
      </c>
      <c r="B785" s="188">
        <v>2028</v>
      </c>
      <c r="C785" s="187" t="s">
        <v>3648</v>
      </c>
      <c r="D785" s="186">
        <v>4.3771693736364713E-2</v>
      </c>
      <c r="E785" s="185">
        <v>9.6307613764287495E-2</v>
      </c>
      <c r="F785" s="184">
        <v>7.2879575654601098E-2</v>
      </c>
      <c r="G785" s="182">
        <v>3.9238747864166201E-3</v>
      </c>
      <c r="H785" s="183">
        <v>4.5177304137668697E-2</v>
      </c>
      <c r="I785" s="183">
        <v>2.7900766878568801E-2</v>
      </c>
      <c r="J785" s="183">
        <v>1.0164332763822099E-2</v>
      </c>
      <c r="K785" s="183">
        <v>1.5531928421878001E-3</v>
      </c>
      <c r="L785" s="183">
        <v>3.0000008598028201E-3</v>
      </c>
      <c r="M785" s="183">
        <v>2.0000005732018801E-3</v>
      </c>
      <c r="N785" s="183">
        <v>3.8220010953887898E-2</v>
      </c>
      <c r="O785" s="182">
        <v>3.8220010953887898E-2</v>
      </c>
      <c r="P785" s="181">
        <v>1.06239187878435E-2</v>
      </c>
    </row>
    <row r="786" spans="1:16" ht="15.75" x14ac:dyDescent="0.25">
      <c r="A786" s="189">
        <v>2032</v>
      </c>
      <c r="B786" s="188">
        <v>2029</v>
      </c>
      <c r="C786" s="187" t="s">
        <v>3647</v>
      </c>
      <c r="D786" s="186">
        <v>4.3750590797208597E-2</v>
      </c>
      <c r="E786" s="185">
        <v>9.6260344930488101E-2</v>
      </c>
      <c r="F786" s="184">
        <v>7.1064655964035703E-2</v>
      </c>
      <c r="G786" s="182">
        <v>4.3168956152416999E-3</v>
      </c>
      <c r="H786" s="183">
        <v>4.2715491444268797E-2</v>
      </c>
      <c r="I786" s="183">
        <v>2.9896539451457101E-2</v>
      </c>
      <c r="J786" s="183">
        <v>8.9479143067561599E-3</v>
      </c>
      <c r="K786" s="183">
        <v>1.5537720723385101E-3</v>
      </c>
      <c r="L786" s="183">
        <v>3.0000008598028201E-3</v>
      </c>
      <c r="M786" s="183">
        <v>2.0000005732018801E-3</v>
      </c>
      <c r="N786" s="183">
        <v>3.8220010953887898E-2</v>
      </c>
      <c r="O786" s="182">
        <v>3.8220010953887898E-2</v>
      </c>
      <c r="P786" s="181">
        <v>9.3524992859259897E-3</v>
      </c>
    </row>
    <row r="787" spans="1:16" ht="15.75" x14ac:dyDescent="0.25">
      <c r="A787" s="189">
        <v>2032</v>
      </c>
      <c r="B787" s="188">
        <v>2030</v>
      </c>
      <c r="C787" s="187" t="s">
        <v>3646</v>
      </c>
      <c r="D787" s="186">
        <v>4.3726649605943448E-2</v>
      </c>
      <c r="E787" s="185">
        <v>9.6209385040746123E-2</v>
      </c>
      <c r="F787" s="184">
        <v>6.9158547769647902E-2</v>
      </c>
      <c r="G787" s="182">
        <v>4.9775744371890699E-3</v>
      </c>
      <c r="H787" s="183">
        <v>4.0133261146508399E-2</v>
      </c>
      <c r="I787" s="183">
        <v>3.3103536255641899E-2</v>
      </c>
      <c r="J787" s="183">
        <v>7.67256886135713E-3</v>
      </c>
      <c r="K787" s="183">
        <v>1.55436653293831E-3</v>
      </c>
      <c r="L787" s="183">
        <v>3.0000008598028201E-3</v>
      </c>
      <c r="M787" s="183">
        <v>2.0000005732018801E-3</v>
      </c>
      <c r="N787" s="183">
        <v>3.8220010953887898E-2</v>
      </c>
      <c r="O787" s="182">
        <v>3.8220010953887898E-2</v>
      </c>
      <c r="P787" s="181">
        <v>8.01948837874762E-3</v>
      </c>
    </row>
    <row r="788" spans="1:16" ht="15.75" x14ac:dyDescent="0.25">
      <c r="A788" s="189">
        <v>2032</v>
      </c>
      <c r="B788" s="188">
        <v>2031</v>
      </c>
      <c r="C788" s="187" t="s">
        <v>3645</v>
      </c>
      <c r="D788" s="186">
        <v>4.3697609720185583E-2</v>
      </c>
      <c r="E788" s="185">
        <v>9.6143276818481574E-2</v>
      </c>
      <c r="F788" s="184">
        <v>6.7159114280492704E-2</v>
      </c>
      <c r="G788" s="182">
        <v>5.6457940882845802E-3</v>
      </c>
      <c r="H788" s="183">
        <v>3.7429865682640201E-2</v>
      </c>
      <c r="I788" s="183">
        <v>3.6636788517686002E-2</v>
      </c>
      <c r="J788" s="183">
        <v>6.3381916885129298E-3</v>
      </c>
      <c r="K788" s="183">
        <v>1.5549515668693201E-3</v>
      </c>
      <c r="L788" s="183">
        <v>3.0000008598028201E-3</v>
      </c>
      <c r="M788" s="183">
        <v>2.0000005732018801E-3</v>
      </c>
      <c r="N788" s="183">
        <v>3.8220010953887898E-2</v>
      </c>
      <c r="O788" s="182">
        <v>3.8220010953887898E-2</v>
      </c>
      <c r="P788" s="181">
        <v>6.6247765913584099E-3</v>
      </c>
    </row>
    <row r="789" spans="1:16" ht="15.75" x14ac:dyDescent="0.25">
      <c r="A789" s="189">
        <v>2032</v>
      </c>
      <c r="B789" s="188">
        <v>2032</v>
      </c>
      <c r="C789" s="187" t="s">
        <v>3644</v>
      </c>
      <c r="D789" s="186">
        <v>4.3657738290918936E-2</v>
      </c>
      <c r="E789" s="185">
        <v>9.6032865298373224E-2</v>
      </c>
      <c r="F789" s="184">
        <v>6.5067681384804205E-2</v>
      </c>
      <c r="G789" s="182">
        <v>5.4120460835475398E-3</v>
      </c>
      <c r="H789" s="183">
        <v>3.4605648775319499E-2</v>
      </c>
      <c r="I789" s="183">
        <v>3.4312494943764198E-2</v>
      </c>
      <c r="J789" s="183">
        <v>4.9447978460120199E-3</v>
      </c>
      <c r="K789" s="183">
        <v>1.55554745486931E-3</v>
      </c>
      <c r="L789" s="183">
        <v>3.0000008598028201E-3</v>
      </c>
      <c r="M789" s="183">
        <v>2.0000005732018801E-3</v>
      </c>
      <c r="N789" s="183">
        <v>3.8220010953887898E-2</v>
      </c>
      <c r="O789" s="182">
        <v>3.8220010953887898E-2</v>
      </c>
      <c r="P789" s="181">
        <v>5.16837966239322E-3</v>
      </c>
    </row>
    <row r="790" spans="1:16" ht="15.75" x14ac:dyDescent="0.25">
      <c r="A790" s="189">
        <v>2033</v>
      </c>
      <c r="B790" s="188">
        <v>1989</v>
      </c>
      <c r="C790" s="187" t="s">
        <v>3643</v>
      </c>
      <c r="D790" s="186">
        <v>6.3135829097618459E-2</v>
      </c>
      <c r="E790" s="185">
        <v>0.13424158824167609</v>
      </c>
      <c r="F790" s="184">
        <v>0.27573336391488401</v>
      </c>
      <c r="G790" s="182">
        <v>0.43388653387148801</v>
      </c>
      <c r="H790" s="183">
        <v>5.2776744868979</v>
      </c>
      <c r="I790" s="183">
        <v>1.6758339087354399</v>
      </c>
      <c r="J790" s="183">
        <v>0.18778477017944001</v>
      </c>
      <c r="K790" s="183">
        <v>1.4048479310480699E-2</v>
      </c>
      <c r="L790" s="183">
        <v>3.0000008598028201E-3</v>
      </c>
      <c r="M790" s="183">
        <v>2.0000005732018801E-3</v>
      </c>
      <c r="N790" s="183">
        <v>3.8220010953887898E-2</v>
      </c>
      <c r="O790" s="182">
        <v>3.8220010953887898E-2</v>
      </c>
      <c r="P790" s="181">
        <v>0.196275564204378</v>
      </c>
    </row>
    <row r="791" spans="1:16" ht="15.75" x14ac:dyDescent="0.25">
      <c r="A791" s="189">
        <v>2033</v>
      </c>
      <c r="B791" s="188">
        <v>1990</v>
      </c>
      <c r="C791" s="187" t="s">
        <v>3642</v>
      </c>
      <c r="D791" s="186">
        <v>6.3135825344653243E-2</v>
      </c>
      <c r="E791" s="185">
        <v>0.1350731928965295</v>
      </c>
      <c r="F791" s="184">
        <v>0.276114499480064</v>
      </c>
      <c r="G791" s="182">
        <v>0.43923426229566498</v>
      </c>
      <c r="H791" s="183">
        <v>5.2797046336048696</v>
      </c>
      <c r="I791" s="183">
        <v>1.6830048157741599</v>
      </c>
      <c r="J791" s="183">
        <v>0.18804433780483801</v>
      </c>
      <c r="K791" s="183">
        <v>1.43038820423683E-2</v>
      </c>
      <c r="L791" s="183">
        <v>3.0000008598028201E-3</v>
      </c>
      <c r="M791" s="183">
        <v>2.0000005732018801E-3</v>
      </c>
      <c r="N791" s="183">
        <v>3.8220010953887898E-2</v>
      </c>
      <c r="O791" s="182">
        <v>3.8220010953887898E-2</v>
      </c>
      <c r="P791" s="181">
        <v>0.196546868325982</v>
      </c>
    </row>
    <row r="792" spans="1:16" ht="15.75" x14ac:dyDescent="0.25">
      <c r="A792" s="189">
        <v>2033</v>
      </c>
      <c r="B792" s="188">
        <v>1991</v>
      </c>
      <c r="C792" s="187" t="s">
        <v>3641</v>
      </c>
      <c r="D792" s="186">
        <v>6.4073057029035735E-2</v>
      </c>
      <c r="E792" s="185">
        <v>0.13485753925461186</v>
      </c>
      <c r="F792" s="184">
        <v>0.36441736014263398</v>
      </c>
      <c r="G792" s="182">
        <v>0.48498560954131098</v>
      </c>
      <c r="H792" s="183">
        <v>9.2130374558602899</v>
      </c>
      <c r="I792" s="183">
        <v>2.9302783367214</v>
      </c>
      <c r="J792" s="183">
        <v>5.1646426772068599E-2</v>
      </c>
      <c r="K792" s="183">
        <v>7.7805690960520701E-3</v>
      </c>
      <c r="L792" s="183">
        <v>3.0000008598028201E-3</v>
      </c>
      <c r="M792" s="183">
        <v>2.0000005732018801E-3</v>
      </c>
      <c r="N792" s="183">
        <v>3.8220010953887898E-2</v>
      </c>
      <c r="O792" s="182">
        <v>3.8220010953887898E-2</v>
      </c>
      <c r="P792" s="181">
        <v>5.3981649013076997E-2</v>
      </c>
    </row>
    <row r="793" spans="1:16" ht="15.75" x14ac:dyDescent="0.25">
      <c r="A793" s="189">
        <v>2033</v>
      </c>
      <c r="B793" s="188">
        <v>1992</v>
      </c>
      <c r="C793" s="187" t="s">
        <v>3640</v>
      </c>
      <c r="D793" s="186">
        <v>6.4284834504787322E-2</v>
      </c>
      <c r="E793" s="185">
        <v>0.13565020737832553</v>
      </c>
      <c r="F793" s="184">
        <v>0.36715161841893301</v>
      </c>
      <c r="G793" s="182">
        <v>0.492092826841729</v>
      </c>
      <c r="H793" s="183">
        <v>9.1810212383587295</v>
      </c>
      <c r="I793" s="183">
        <v>2.9524995249621102</v>
      </c>
      <c r="J793" s="183">
        <v>5.2033934847390703E-2</v>
      </c>
      <c r="K793" s="183">
        <v>7.9275951881788397E-3</v>
      </c>
      <c r="L793" s="183">
        <v>3.0000008598028201E-3</v>
      </c>
      <c r="M793" s="183">
        <v>2.0000005732018801E-3</v>
      </c>
      <c r="N793" s="183">
        <v>3.8220010953887898E-2</v>
      </c>
      <c r="O793" s="182">
        <v>3.8220010953887898E-2</v>
      </c>
      <c r="P793" s="181">
        <v>5.4386678484023503E-2</v>
      </c>
    </row>
    <row r="794" spans="1:16" ht="15.75" x14ac:dyDescent="0.25">
      <c r="A794" s="189">
        <v>2033</v>
      </c>
      <c r="B794" s="188">
        <v>1993</v>
      </c>
      <c r="C794" s="187" t="s">
        <v>3639</v>
      </c>
      <c r="D794" s="186">
        <v>6.432892587664199E-2</v>
      </c>
      <c r="E794" s="185">
        <v>0.13493201037683425</v>
      </c>
      <c r="F794" s="184">
        <v>0.36801339516978998</v>
      </c>
      <c r="G794" s="182">
        <v>0.484282491268967</v>
      </c>
      <c r="H794" s="183">
        <v>9.1757018760878104</v>
      </c>
      <c r="I794" s="183">
        <v>2.9346384869531001</v>
      </c>
      <c r="J794" s="183">
        <v>5.2156068682726098E-2</v>
      </c>
      <c r="K794" s="183">
        <v>7.8314379736124408E-3</v>
      </c>
      <c r="L794" s="183">
        <v>3.0000008598028201E-3</v>
      </c>
      <c r="M794" s="183">
        <v>2.0000005732018801E-3</v>
      </c>
      <c r="N794" s="183">
        <v>3.8220010953887898E-2</v>
      </c>
      <c r="O794" s="182">
        <v>3.8220010953887898E-2</v>
      </c>
      <c r="P794" s="181">
        <v>5.4514334669431903E-2</v>
      </c>
    </row>
    <row r="795" spans="1:16" ht="15.75" x14ac:dyDescent="0.25">
      <c r="A795" s="189">
        <v>2033</v>
      </c>
      <c r="B795" s="188">
        <v>1994</v>
      </c>
      <c r="C795" s="187" t="s">
        <v>3638</v>
      </c>
      <c r="D795" s="186">
        <v>6.3989187535098663E-2</v>
      </c>
      <c r="E795" s="185">
        <v>0.13397214197868137</v>
      </c>
      <c r="F795" s="184">
        <v>0.36187403848363098</v>
      </c>
      <c r="G795" s="182">
        <v>0.47438096728507501</v>
      </c>
      <c r="H795" s="183">
        <v>9.2372420009251606</v>
      </c>
      <c r="I795" s="183">
        <v>2.91330591689379</v>
      </c>
      <c r="J795" s="183">
        <v>5.1816153605325398E-2</v>
      </c>
      <c r="K795" s="183">
        <v>7.6941983744176603E-3</v>
      </c>
      <c r="L795" s="183">
        <v>3.0000008598028201E-3</v>
      </c>
      <c r="M795" s="183">
        <v>2.0000005732018801E-3</v>
      </c>
      <c r="N795" s="183">
        <v>3.8220010953887898E-2</v>
      </c>
      <c r="O795" s="182">
        <v>3.8220010953887898E-2</v>
      </c>
      <c r="P795" s="181">
        <v>5.4159050140581998E-2</v>
      </c>
    </row>
    <row r="796" spans="1:16" ht="15.75" x14ac:dyDescent="0.25">
      <c r="A796" s="189">
        <v>2033</v>
      </c>
      <c r="B796" s="188">
        <v>1995</v>
      </c>
      <c r="C796" s="187" t="s">
        <v>3637</v>
      </c>
      <c r="D796" s="186">
        <v>6.4328588443958071E-2</v>
      </c>
      <c r="E796" s="185">
        <v>0.13310172439591855</v>
      </c>
      <c r="F796" s="184">
        <v>0.36606197623891201</v>
      </c>
      <c r="G796" s="182">
        <v>0.25325588365034202</v>
      </c>
      <c r="H796" s="183">
        <v>9.2119007264383601</v>
      </c>
      <c r="I796" s="183">
        <v>1.6628878923993999</v>
      </c>
      <c r="J796" s="183">
        <v>5.2415817584887198E-2</v>
      </c>
      <c r="K796" s="183">
        <v>5.0250476489865498E-3</v>
      </c>
      <c r="L796" s="183">
        <v>3.0000008598028201E-3</v>
      </c>
      <c r="M796" s="183">
        <v>2.0000005732018801E-3</v>
      </c>
      <c r="N796" s="183">
        <v>3.8220010953887898E-2</v>
      </c>
      <c r="O796" s="182">
        <v>3.8220010953887898E-2</v>
      </c>
      <c r="P796" s="181">
        <v>5.4785828264330101E-2</v>
      </c>
    </row>
    <row r="797" spans="1:16" ht="15.75" x14ac:dyDescent="0.25">
      <c r="A797" s="189">
        <v>2033</v>
      </c>
      <c r="B797" s="188">
        <v>1996</v>
      </c>
      <c r="C797" s="187" t="s">
        <v>3636</v>
      </c>
      <c r="D797" s="186">
        <v>6.4349267049557374E-2</v>
      </c>
      <c r="E797" s="185">
        <v>0.13152234751844608</v>
      </c>
      <c r="F797" s="184">
        <v>0.366381945436134</v>
      </c>
      <c r="G797" s="182">
        <v>2.2935584961650698E-2</v>
      </c>
      <c r="H797" s="183">
        <v>9.2075586307226995</v>
      </c>
      <c r="I797" s="183">
        <v>0.395752055603038</v>
      </c>
      <c r="J797" s="183">
        <v>5.2461633452589897E-2</v>
      </c>
      <c r="K797" s="183">
        <v>2.23546081299405E-3</v>
      </c>
      <c r="L797" s="183">
        <v>3.0000008598028201E-3</v>
      </c>
      <c r="M797" s="183">
        <v>2.0000005732018801E-3</v>
      </c>
      <c r="N797" s="183">
        <v>3.8220010953887898E-2</v>
      </c>
      <c r="O797" s="182">
        <v>3.8220010953887898E-2</v>
      </c>
      <c r="P797" s="181">
        <v>5.4833715722265398E-2</v>
      </c>
    </row>
    <row r="798" spans="1:16" ht="15.75" x14ac:dyDescent="0.25">
      <c r="A798" s="189">
        <v>2033</v>
      </c>
      <c r="B798" s="188">
        <v>1997</v>
      </c>
      <c r="C798" s="187" t="s">
        <v>3635</v>
      </c>
      <c r="D798" s="186">
        <v>6.4587546630248335E-2</v>
      </c>
      <c r="E798" s="185">
        <v>0.13014650848623571</v>
      </c>
      <c r="F798" s="184">
        <v>0.36916370135061199</v>
      </c>
      <c r="G798" s="182">
        <v>2.2309939528206198E-2</v>
      </c>
      <c r="H798" s="183">
        <v>9.1674559570421597</v>
      </c>
      <c r="I798" s="183">
        <v>0.39174066403964702</v>
      </c>
      <c r="J798" s="183">
        <v>5.2859948546872801E-2</v>
      </c>
      <c r="K798" s="183">
        <v>2.17702147118406E-3</v>
      </c>
      <c r="L798" s="183">
        <v>3.0000008598028201E-3</v>
      </c>
      <c r="M798" s="183">
        <v>2.0000005732018801E-3</v>
      </c>
      <c r="N798" s="183">
        <v>3.8220010953887898E-2</v>
      </c>
      <c r="O798" s="182">
        <v>3.8220010953887898E-2</v>
      </c>
      <c r="P798" s="181">
        <v>5.5250040857614702E-2</v>
      </c>
    </row>
    <row r="799" spans="1:16" ht="15.75" x14ac:dyDescent="0.25">
      <c r="A799" s="189">
        <v>2033</v>
      </c>
      <c r="B799" s="188">
        <v>1998</v>
      </c>
      <c r="C799" s="187" t="s">
        <v>3634</v>
      </c>
      <c r="D799" s="186">
        <v>6.438462144432873E-2</v>
      </c>
      <c r="E799" s="185">
        <v>0.13067842379733582</v>
      </c>
      <c r="F799" s="184">
        <v>0.367696755957715</v>
      </c>
      <c r="G799" s="182">
        <v>2.25462705211774E-2</v>
      </c>
      <c r="H799" s="183">
        <v>9.2047046967563606</v>
      </c>
      <c r="I799" s="183">
        <v>0.39346505637257501</v>
      </c>
      <c r="J799" s="183">
        <v>5.2649899027632598E-2</v>
      </c>
      <c r="K799" s="183">
        <v>2.2040144238007599E-3</v>
      </c>
      <c r="L799" s="183">
        <v>3.0000008598028201E-3</v>
      </c>
      <c r="M799" s="183">
        <v>2.0000005732018801E-3</v>
      </c>
      <c r="N799" s="183">
        <v>3.8220010953887898E-2</v>
      </c>
      <c r="O799" s="182">
        <v>3.8220010953887898E-2</v>
      </c>
      <c r="P799" s="181">
        <v>5.5030493831195397E-2</v>
      </c>
    </row>
    <row r="800" spans="1:16" ht="15.75" x14ac:dyDescent="0.25">
      <c r="A800" s="189">
        <v>2033</v>
      </c>
      <c r="B800" s="188">
        <v>1999</v>
      </c>
      <c r="C800" s="187" t="s">
        <v>3633</v>
      </c>
      <c r="D800" s="186">
        <v>6.4306871205649985E-2</v>
      </c>
      <c r="E800" s="185">
        <v>0.13050635526862822</v>
      </c>
      <c r="F800" s="184">
        <v>0.36703416521904703</v>
      </c>
      <c r="G800" s="182">
        <v>2.2522689327253102E-2</v>
      </c>
      <c r="H800" s="183">
        <v>9.2067095681734799</v>
      </c>
      <c r="I800" s="183">
        <v>0.39350994750017498</v>
      </c>
      <c r="J800" s="183">
        <v>5.2555023739987897E-2</v>
      </c>
      <c r="K800" s="183">
        <v>2.1973706269113901E-3</v>
      </c>
      <c r="L800" s="183">
        <v>3.0000008598028201E-3</v>
      </c>
      <c r="M800" s="183">
        <v>2.0000005732018801E-3</v>
      </c>
      <c r="N800" s="183">
        <v>3.8220010953887898E-2</v>
      </c>
      <c r="O800" s="182">
        <v>3.8220010953887898E-2</v>
      </c>
      <c r="P800" s="181">
        <v>5.4931328704046302E-2</v>
      </c>
    </row>
    <row r="801" spans="1:16" ht="15.75" x14ac:dyDescent="0.25">
      <c r="A801" s="189">
        <v>2033</v>
      </c>
      <c r="B801" s="188">
        <v>2000</v>
      </c>
      <c r="C801" s="187" t="s">
        <v>3632</v>
      </c>
      <c r="D801" s="186">
        <v>6.4058340527573782E-2</v>
      </c>
      <c r="E801" s="185">
        <v>0.13094725901114995</v>
      </c>
      <c r="F801" s="184">
        <v>0.36465295544047599</v>
      </c>
      <c r="G801" s="182">
        <v>2.2720657564344E-2</v>
      </c>
      <c r="H801" s="183">
        <v>9.2366783087050894</v>
      </c>
      <c r="I801" s="183">
        <v>0.39547922365611998</v>
      </c>
      <c r="J801" s="183">
        <v>5.2214062193893102E-2</v>
      </c>
      <c r="K801" s="183">
        <v>2.2203086735887601E-3</v>
      </c>
      <c r="L801" s="183">
        <v>3.0000008598028201E-3</v>
      </c>
      <c r="M801" s="183">
        <v>2.0000005732018801E-3</v>
      </c>
      <c r="N801" s="183">
        <v>3.8220010953887898E-2</v>
      </c>
      <c r="O801" s="182">
        <v>3.8220010953887898E-2</v>
      </c>
      <c r="P801" s="181">
        <v>5.4574950389831497E-2</v>
      </c>
    </row>
    <row r="802" spans="1:16" ht="15.75" x14ac:dyDescent="0.25">
      <c r="A802" s="189">
        <v>2033</v>
      </c>
      <c r="B802" s="188">
        <v>2001</v>
      </c>
      <c r="C802" s="187" t="s">
        <v>3631</v>
      </c>
      <c r="D802" s="186">
        <v>6.4274002058214832E-2</v>
      </c>
      <c r="E802" s="185">
        <v>0.13111881283155272</v>
      </c>
      <c r="F802" s="184">
        <v>0.36719372537045802</v>
      </c>
      <c r="G802" s="182">
        <v>2.2819838028517898E-2</v>
      </c>
      <c r="H802" s="183">
        <v>9.2024101374195002</v>
      </c>
      <c r="I802" s="183">
        <v>0.39691802446421598</v>
      </c>
      <c r="J802" s="183">
        <v>5.2577870897936703E-2</v>
      </c>
      <c r="K802" s="183">
        <v>2.2327309686650601E-3</v>
      </c>
      <c r="L802" s="183">
        <v>3.0000008598028201E-3</v>
      </c>
      <c r="M802" s="183">
        <v>2.0000005732018801E-3</v>
      </c>
      <c r="N802" s="183">
        <v>3.8220010953887898E-2</v>
      </c>
      <c r="O802" s="182">
        <v>3.8220010953887898E-2</v>
      </c>
      <c r="P802" s="181">
        <v>5.4955208909094798E-2</v>
      </c>
    </row>
    <row r="803" spans="1:16" ht="15.75" x14ac:dyDescent="0.25">
      <c r="A803" s="189">
        <v>2033</v>
      </c>
      <c r="B803" s="188">
        <v>2002</v>
      </c>
      <c r="C803" s="187" t="s">
        <v>3630</v>
      </c>
      <c r="D803" s="186">
        <v>6.4113143431069775E-2</v>
      </c>
      <c r="E803" s="185">
        <v>0.1309584258500639</v>
      </c>
      <c r="F803" s="184">
        <v>0.28377186722224301</v>
      </c>
      <c r="G803" s="182">
        <v>2.2772796426046502E-2</v>
      </c>
      <c r="H803" s="183">
        <v>7.0999285305362401</v>
      </c>
      <c r="I803" s="183">
        <v>0.31948217895383701</v>
      </c>
      <c r="J803" s="183">
        <v>5.2894482218946201E-2</v>
      </c>
      <c r="K803" s="183">
        <v>2.23025565461116E-3</v>
      </c>
      <c r="L803" s="183">
        <v>3.0000008598028201E-3</v>
      </c>
      <c r="M803" s="183">
        <v>2.0000005732018801E-3</v>
      </c>
      <c r="N803" s="183">
        <v>3.8220010953887898E-2</v>
      </c>
      <c r="O803" s="182">
        <v>3.8220010953887898E-2</v>
      </c>
      <c r="P803" s="181">
        <v>5.5286135989098401E-2</v>
      </c>
    </row>
    <row r="804" spans="1:16" ht="15.75" x14ac:dyDescent="0.25">
      <c r="A804" s="189">
        <v>2033</v>
      </c>
      <c r="B804" s="188">
        <v>2003</v>
      </c>
      <c r="C804" s="187" t="s">
        <v>3629</v>
      </c>
      <c r="D804" s="186">
        <v>6.381251902730338E-2</v>
      </c>
      <c r="E804" s="185">
        <v>0.13037084724613932</v>
      </c>
      <c r="F804" s="184">
        <v>0.28153949244500298</v>
      </c>
      <c r="G804" s="182">
        <v>2.2530393855938202E-2</v>
      </c>
      <c r="H804" s="183">
        <v>7.1276380899002598</v>
      </c>
      <c r="I804" s="183">
        <v>0.31937661397098699</v>
      </c>
      <c r="J804" s="183">
        <v>5.2478372232016998E-2</v>
      </c>
      <c r="K804" s="183">
        <v>2.2069969945230999E-3</v>
      </c>
      <c r="L804" s="183">
        <v>3.0000008598028201E-3</v>
      </c>
      <c r="M804" s="183">
        <v>2.0000005732018801E-3</v>
      </c>
      <c r="N804" s="183">
        <v>3.8220010953887898E-2</v>
      </c>
      <c r="O804" s="182">
        <v>3.8220010953887898E-2</v>
      </c>
      <c r="P804" s="181">
        <v>5.4851211355020899E-2</v>
      </c>
    </row>
    <row r="805" spans="1:16" ht="15.75" x14ac:dyDescent="0.25">
      <c r="A805" s="189">
        <v>2033</v>
      </c>
      <c r="B805" s="188">
        <v>2004</v>
      </c>
      <c r="C805" s="187" t="s">
        <v>3628</v>
      </c>
      <c r="D805" s="186">
        <v>6.358438447179271E-2</v>
      </c>
      <c r="E805" s="185">
        <v>0.12935055293177367</v>
      </c>
      <c r="F805" s="184">
        <v>0.232365299382256</v>
      </c>
      <c r="G805" s="182">
        <v>1.4762761372045E-2</v>
      </c>
      <c r="H805" s="183">
        <v>5.9616082501350798</v>
      </c>
      <c r="I805" s="183">
        <v>0.27026064897140001</v>
      </c>
      <c r="J805" s="183">
        <v>5.2183902398838099E-2</v>
      </c>
      <c r="K805" s="183">
        <v>1.4361650597136699E-4</v>
      </c>
      <c r="L805" s="183">
        <v>3.0000008598028201E-3</v>
      </c>
      <c r="M805" s="183">
        <v>2.0000005732018801E-3</v>
      </c>
      <c r="N805" s="183">
        <v>3.8220010953887898E-2</v>
      </c>
      <c r="O805" s="182">
        <v>3.8220010953887898E-2</v>
      </c>
      <c r="P805" s="181">
        <v>5.4543426902676197E-2</v>
      </c>
    </row>
    <row r="806" spans="1:16" ht="15.75" x14ac:dyDescent="0.25">
      <c r="A806" s="189">
        <v>2033</v>
      </c>
      <c r="B806" s="188">
        <v>2005</v>
      </c>
      <c r="C806" s="187" t="s">
        <v>3627</v>
      </c>
      <c r="D806" s="186">
        <v>6.3628661927235736E-2</v>
      </c>
      <c r="E806" s="185">
        <v>0.12972062228550388</v>
      </c>
      <c r="F806" s="184">
        <v>0.23272757063829599</v>
      </c>
      <c r="G806" s="182">
        <v>1.49687134644269E-2</v>
      </c>
      <c r="H806" s="183">
        <v>5.9516173191046597</v>
      </c>
      <c r="I806" s="183">
        <v>0.27212769086120497</v>
      </c>
      <c r="J806" s="183">
        <v>5.2265260191578101E-2</v>
      </c>
      <c r="K806" s="183">
        <v>1.45037037603651E-4</v>
      </c>
      <c r="L806" s="183">
        <v>3.0000008598028201E-3</v>
      </c>
      <c r="M806" s="183">
        <v>2.0000005732018801E-3</v>
      </c>
      <c r="N806" s="183">
        <v>3.8220010953887898E-2</v>
      </c>
      <c r="O806" s="182">
        <v>3.8220010953887898E-2</v>
      </c>
      <c r="P806" s="181">
        <v>5.4628463333784003E-2</v>
      </c>
    </row>
    <row r="807" spans="1:16" ht="15.75" x14ac:dyDescent="0.25">
      <c r="A807" s="189">
        <v>2033</v>
      </c>
      <c r="B807" s="188">
        <v>2006</v>
      </c>
      <c r="C807" s="187" t="s">
        <v>3626</v>
      </c>
      <c r="D807" s="186">
        <v>6.3457237811105377E-2</v>
      </c>
      <c r="E807" s="185">
        <v>0.13002848343030896</v>
      </c>
      <c r="F807" s="184">
        <v>0.23164148624157699</v>
      </c>
      <c r="G807" s="182">
        <v>1.51246346468242E-2</v>
      </c>
      <c r="H807" s="183">
        <v>5.9601788023491897</v>
      </c>
      <c r="I807" s="183">
        <v>0.27378874159277999</v>
      </c>
      <c r="J807" s="183">
        <v>5.2021350613401199E-2</v>
      </c>
      <c r="K807" s="183">
        <v>1.4619858911546301E-4</v>
      </c>
      <c r="L807" s="183">
        <v>3.0000008598028201E-3</v>
      </c>
      <c r="M807" s="183">
        <v>2.0000005732018801E-3</v>
      </c>
      <c r="N807" s="183">
        <v>3.8220010953887898E-2</v>
      </c>
      <c r="O807" s="182">
        <v>3.8220010953887898E-2</v>
      </c>
      <c r="P807" s="181">
        <v>5.43735252468147E-2</v>
      </c>
    </row>
    <row r="808" spans="1:16" ht="15.75" x14ac:dyDescent="0.25">
      <c r="A808" s="189">
        <v>2033</v>
      </c>
      <c r="B808" s="188">
        <v>2007</v>
      </c>
      <c r="C808" s="187" t="s">
        <v>3625</v>
      </c>
      <c r="D808" s="186">
        <v>6.3615474113642836E-2</v>
      </c>
      <c r="E808" s="185">
        <v>0.1303825131852871</v>
      </c>
      <c r="F808" s="184">
        <v>0.17016831750494199</v>
      </c>
      <c r="G808" s="182">
        <v>1.52928670696168E-2</v>
      </c>
      <c r="H808" s="183">
        <v>3.1142551640215399</v>
      </c>
      <c r="I808" s="183">
        <v>0.27390619903689001</v>
      </c>
      <c r="J808" s="183">
        <v>3.78075176695419E-2</v>
      </c>
      <c r="K808" s="183">
        <v>1.4756192738090299E-4</v>
      </c>
      <c r="L808" s="183">
        <v>3.0000008598028201E-3</v>
      </c>
      <c r="M808" s="183">
        <v>2.0000005732018801E-3</v>
      </c>
      <c r="N808" s="183">
        <v>3.8220010953887898E-2</v>
      </c>
      <c r="O808" s="182">
        <v>3.8220010953887898E-2</v>
      </c>
      <c r="P808" s="181">
        <v>3.9517005850183598E-2</v>
      </c>
    </row>
    <row r="809" spans="1:16" ht="15.75" x14ac:dyDescent="0.25">
      <c r="A809" s="189">
        <v>2033</v>
      </c>
      <c r="B809" s="188">
        <v>2008</v>
      </c>
      <c r="C809" s="187" t="s">
        <v>3624</v>
      </c>
      <c r="D809" s="186">
        <v>6.3847580603652823E-2</v>
      </c>
      <c r="E809" s="185">
        <v>0.13087569455610945</v>
      </c>
      <c r="F809" s="184">
        <v>0.17227392830889399</v>
      </c>
      <c r="G809" s="182">
        <v>1.2081229482067499E-2</v>
      </c>
      <c r="H809" s="183">
        <v>3.1004845932102301</v>
      </c>
      <c r="I809" s="183">
        <v>0.19312490669897001</v>
      </c>
      <c r="J809" s="183">
        <v>3.8088680366924699E-2</v>
      </c>
      <c r="K809" s="183">
        <v>1.70348219747483E-4</v>
      </c>
      <c r="L809" s="183">
        <v>3.0000008598028201E-3</v>
      </c>
      <c r="M809" s="183">
        <v>2.0000005732018801E-3</v>
      </c>
      <c r="N809" s="183">
        <v>3.8220010953887898E-2</v>
      </c>
      <c r="O809" s="182">
        <v>3.8220010953887898E-2</v>
      </c>
      <c r="P809" s="181">
        <v>3.9810881477101198E-2</v>
      </c>
    </row>
    <row r="810" spans="1:16" ht="15.75" x14ac:dyDescent="0.25">
      <c r="A810" s="189">
        <v>2033</v>
      </c>
      <c r="B810" s="188">
        <v>2009</v>
      </c>
      <c r="C810" s="187" t="s">
        <v>3623</v>
      </c>
      <c r="D810" s="186">
        <v>6.383954902103961E-2</v>
      </c>
      <c r="E810" s="185">
        <v>0.12963283578171658</v>
      </c>
      <c r="F810" s="184">
        <v>0.17241309658401399</v>
      </c>
      <c r="G810" s="182">
        <v>8.4715450522093692E-3</v>
      </c>
      <c r="H810" s="183">
        <v>3.0984566392006601</v>
      </c>
      <c r="I810" s="183">
        <v>0.108938559025369</v>
      </c>
      <c r="J810" s="183">
        <v>3.8107376421423297E-2</v>
      </c>
      <c r="K810" s="183">
        <v>1.8675430634369501E-4</v>
      </c>
      <c r="L810" s="183">
        <v>3.0000008598028201E-3</v>
      </c>
      <c r="M810" s="183">
        <v>2.0000005732018801E-3</v>
      </c>
      <c r="N810" s="183">
        <v>3.8220010953887898E-2</v>
      </c>
      <c r="O810" s="182">
        <v>3.8220010953887898E-2</v>
      </c>
      <c r="P810" s="181">
        <v>3.9830422884221603E-2</v>
      </c>
    </row>
    <row r="811" spans="1:16" ht="15.75" x14ac:dyDescent="0.25">
      <c r="A811" s="189">
        <v>2033</v>
      </c>
      <c r="B811" s="188">
        <v>2010</v>
      </c>
      <c r="C811" s="187" t="s">
        <v>3622</v>
      </c>
      <c r="D811" s="186">
        <v>6.3851176874441098E-2</v>
      </c>
      <c r="E811" s="185">
        <v>0.12854484136772851</v>
      </c>
      <c r="F811" s="184">
        <v>0.110449166041459</v>
      </c>
      <c r="G811" s="182">
        <v>8.2648073116975591E-3</v>
      </c>
      <c r="H811" s="183">
        <v>0.28431343227223999</v>
      </c>
      <c r="I811" s="183">
        <v>0.108368716057982</v>
      </c>
      <c r="J811" s="183">
        <v>2.3469511232903601E-2</v>
      </c>
      <c r="K811" s="183">
        <v>2.2260697802338201E-4</v>
      </c>
      <c r="L811" s="183">
        <v>3.0000008598028201E-3</v>
      </c>
      <c r="M811" s="183">
        <v>2.0000005732018801E-3</v>
      </c>
      <c r="N811" s="183">
        <v>3.8220010953887898E-2</v>
      </c>
      <c r="O811" s="182">
        <v>3.8220010953887898E-2</v>
      </c>
      <c r="P811" s="181">
        <v>2.4530698386441799E-2</v>
      </c>
    </row>
    <row r="812" spans="1:16" ht="15.75" x14ac:dyDescent="0.25">
      <c r="A812" s="189">
        <v>2033</v>
      </c>
      <c r="B812" s="188">
        <v>2011</v>
      </c>
      <c r="C812" s="187" t="s">
        <v>3621</v>
      </c>
      <c r="D812" s="186">
        <v>6.3796297043905478E-2</v>
      </c>
      <c r="E812" s="185">
        <v>0.13022239526933241</v>
      </c>
      <c r="F812" s="184">
        <v>0.10995652345540401</v>
      </c>
      <c r="G812" s="182">
        <v>8.5674375346391704E-3</v>
      </c>
      <c r="H812" s="183">
        <v>0.28295937565511498</v>
      </c>
      <c r="I812" s="183">
        <v>0.109455390029885</v>
      </c>
      <c r="J812" s="183">
        <v>2.3333380630482702E-2</v>
      </c>
      <c r="K812" s="183">
        <v>3.1423126883916598E-4</v>
      </c>
      <c r="L812" s="183">
        <v>3.0000008598028201E-3</v>
      </c>
      <c r="M812" s="183">
        <v>2.0000005732018801E-3</v>
      </c>
      <c r="N812" s="183">
        <v>3.8220010953887898E-2</v>
      </c>
      <c r="O812" s="182">
        <v>3.8220010953887898E-2</v>
      </c>
      <c r="P812" s="181">
        <v>2.4388412562250099E-2</v>
      </c>
    </row>
    <row r="813" spans="1:16" ht="15.75" x14ac:dyDescent="0.25">
      <c r="A813" s="189">
        <v>2033</v>
      </c>
      <c r="B813" s="188">
        <v>2012</v>
      </c>
      <c r="C813" s="187" t="s">
        <v>3620</v>
      </c>
      <c r="D813" s="186">
        <v>6.3909016612606728E-2</v>
      </c>
      <c r="E813" s="185">
        <v>0.13062346449356677</v>
      </c>
      <c r="F813" s="184">
        <v>0.11105156980946</v>
      </c>
      <c r="G813" s="182">
        <v>8.6267950165982293E-3</v>
      </c>
      <c r="H813" s="183">
        <v>0.28366277243067101</v>
      </c>
      <c r="I813" s="183">
        <v>0.109378919447019</v>
      </c>
      <c r="J813" s="183">
        <v>2.3255422086307299E-2</v>
      </c>
      <c r="K813" s="183">
        <v>4.6402638153701398E-4</v>
      </c>
      <c r="L813" s="183">
        <v>3.0000008598028201E-3</v>
      </c>
      <c r="M813" s="183">
        <v>2.0000005732018801E-3</v>
      </c>
      <c r="N813" s="183">
        <v>3.8220010953887898E-2</v>
      </c>
      <c r="O813" s="182">
        <v>3.8220010953887898E-2</v>
      </c>
      <c r="P813" s="181">
        <v>2.4306929078643E-2</v>
      </c>
    </row>
    <row r="814" spans="1:16" ht="15.75" x14ac:dyDescent="0.25">
      <c r="A814" s="189">
        <v>2033</v>
      </c>
      <c r="B814" s="188">
        <v>2013</v>
      </c>
      <c r="C814" s="187" t="s">
        <v>3619</v>
      </c>
      <c r="D814" s="186">
        <v>6.3764570075531588E-2</v>
      </c>
      <c r="E814" s="185">
        <v>0.13062891259723006</v>
      </c>
      <c r="F814" s="184">
        <v>0.109460423547017</v>
      </c>
      <c r="G814" s="182">
        <v>8.6312547441304097E-3</v>
      </c>
      <c r="H814" s="183">
        <v>0.28013375581704397</v>
      </c>
      <c r="I814" s="183">
        <v>0.108278571461082</v>
      </c>
      <c r="J814" s="183">
        <v>2.29507870699233E-2</v>
      </c>
      <c r="K814" s="183">
        <v>6.9524170038762602E-4</v>
      </c>
      <c r="L814" s="183">
        <v>3.0000008598028201E-3</v>
      </c>
      <c r="M814" s="183">
        <v>2.0000005732018801E-3</v>
      </c>
      <c r="N814" s="183">
        <v>3.8220010953887898E-2</v>
      </c>
      <c r="O814" s="182">
        <v>3.8220010953887898E-2</v>
      </c>
      <c r="P814" s="181">
        <v>2.3988519818615901E-2</v>
      </c>
    </row>
    <row r="815" spans="1:16" ht="15.75" x14ac:dyDescent="0.25">
      <c r="A815" s="189">
        <v>2033</v>
      </c>
      <c r="B815" s="188">
        <v>2014</v>
      </c>
      <c r="C815" s="187" t="s">
        <v>3618</v>
      </c>
      <c r="D815" s="186">
        <v>6.2219100134112873E-2</v>
      </c>
      <c r="E815" s="185">
        <v>0.12848399873865274</v>
      </c>
      <c r="F815" s="184">
        <v>0.10835923760895599</v>
      </c>
      <c r="G815" s="182">
        <v>8.5753856136640307E-3</v>
      </c>
      <c r="H815" s="183">
        <v>0.27687579196220602</v>
      </c>
      <c r="I815" s="183">
        <v>0.107772530285905</v>
      </c>
      <c r="J815" s="183">
        <v>2.26077604166047E-2</v>
      </c>
      <c r="K815" s="183">
        <v>9.6468686173078804E-4</v>
      </c>
      <c r="L815" s="183">
        <v>3.0000008598028201E-3</v>
      </c>
      <c r="M815" s="183">
        <v>2.0000005732018801E-3</v>
      </c>
      <c r="N815" s="183">
        <v>3.8220010953887898E-2</v>
      </c>
      <c r="O815" s="182">
        <v>3.8220010953887898E-2</v>
      </c>
      <c r="P815" s="181">
        <v>2.3629983022192502E-2</v>
      </c>
    </row>
    <row r="816" spans="1:16" ht="15.75" x14ac:dyDescent="0.25">
      <c r="A816" s="189">
        <v>2033</v>
      </c>
      <c r="B816" s="188">
        <v>2015</v>
      </c>
      <c r="C816" s="187" t="s">
        <v>3617</v>
      </c>
      <c r="D816" s="186">
        <v>6.1690199696200217E-2</v>
      </c>
      <c r="E816" s="185">
        <v>0.12845197245748025</v>
      </c>
      <c r="F816" s="184">
        <v>0.107122210586806</v>
      </c>
      <c r="G816" s="182">
        <v>8.6654390727053596E-3</v>
      </c>
      <c r="H816" s="183">
        <v>0.27316960750319202</v>
      </c>
      <c r="I816" s="183">
        <v>0.10773727202486701</v>
      </c>
      <c r="J816" s="183">
        <v>2.22039870392137E-2</v>
      </c>
      <c r="K816" s="183">
        <v>1.23366019452909E-3</v>
      </c>
      <c r="L816" s="183">
        <v>3.0000008598028201E-3</v>
      </c>
      <c r="M816" s="183">
        <v>2.0000005732018801E-3</v>
      </c>
      <c r="N816" s="183">
        <v>3.8220010953887898E-2</v>
      </c>
      <c r="O816" s="182">
        <v>3.8220010953887898E-2</v>
      </c>
      <c r="P816" s="181">
        <v>2.3207952804393799E-2</v>
      </c>
    </row>
    <row r="817" spans="1:16" ht="15.75" x14ac:dyDescent="0.25">
      <c r="A817" s="189">
        <v>2033</v>
      </c>
      <c r="B817" s="188">
        <v>2016</v>
      </c>
      <c r="C817" s="187" t="s">
        <v>3616</v>
      </c>
      <c r="D817" s="186">
        <v>5.9683087831381557E-2</v>
      </c>
      <c r="E817" s="185">
        <v>0.12453257267470955</v>
      </c>
      <c r="F817" s="184">
        <v>0.10563347321552199</v>
      </c>
      <c r="G817" s="182">
        <v>7.8753421423078101E-3</v>
      </c>
      <c r="H817" s="183">
        <v>0.23560483153082801</v>
      </c>
      <c r="I817" s="183">
        <v>9.3912911038421906E-2</v>
      </c>
      <c r="J817" s="183">
        <v>2.1729616618658201E-2</v>
      </c>
      <c r="K817" s="183">
        <v>1.3884333667538299E-3</v>
      </c>
      <c r="L817" s="183">
        <v>3.0000008598028201E-3</v>
      </c>
      <c r="M817" s="183">
        <v>2.0000005732018801E-3</v>
      </c>
      <c r="N817" s="183">
        <v>3.8220010953887898E-2</v>
      </c>
      <c r="O817" s="182">
        <v>3.8220010953887898E-2</v>
      </c>
      <c r="P817" s="181">
        <v>2.27121334584083E-2</v>
      </c>
    </row>
    <row r="818" spans="1:16" ht="15.75" x14ac:dyDescent="0.25">
      <c r="A818" s="189">
        <v>2033</v>
      </c>
      <c r="B818" s="188">
        <v>2017</v>
      </c>
      <c r="C818" s="187" t="s">
        <v>3615</v>
      </c>
      <c r="D818" s="186">
        <v>5.6174214084308831E-2</v>
      </c>
      <c r="E818" s="185">
        <v>0.1206293255677154</v>
      </c>
      <c r="F818" s="184">
        <v>8.7641900636536596E-2</v>
      </c>
      <c r="G818" s="182">
        <v>7.0636723195461101E-3</v>
      </c>
      <c r="H818" s="183">
        <v>0.18121449469898299</v>
      </c>
      <c r="I818" s="183">
        <v>8.0407024203206307E-2</v>
      </c>
      <c r="J818" s="183">
        <v>2.0180756914732E-2</v>
      </c>
      <c r="K818" s="183">
        <v>1.4470725255192E-3</v>
      </c>
      <c r="L818" s="183">
        <v>3.0000008598028201E-3</v>
      </c>
      <c r="M818" s="183">
        <v>2.0000005732018801E-3</v>
      </c>
      <c r="N818" s="183">
        <v>3.8220010953887898E-2</v>
      </c>
      <c r="O818" s="182">
        <v>3.8220010953887898E-2</v>
      </c>
      <c r="P818" s="181">
        <v>2.1093241191633701E-2</v>
      </c>
    </row>
    <row r="819" spans="1:16" ht="15.75" x14ac:dyDescent="0.25">
      <c r="A819" s="189">
        <v>2033</v>
      </c>
      <c r="B819" s="188">
        <v>2018</v>
      </c>
      <c r="C819" s="187" t="s">
        <v>3614</v>
      </c>
      <c r="D819" s="186">
        <v>5.2452857455997405E-2</v>
      </c>
      <c r="E819" s="185">
        <v>0.11545886309349558</v>
      </c>
      <c r="F819" s="184">
        <v>8.6910125948075997E-2</v>
      </c>
      <c r="G819" s="182">
        <v>6.33320215493748E-3</v>
      </c>
      <c r="H819" s="183">
        <v>0.14572247813023501</v>
      </c>
      <c r="I819" s="183">
        <v>6.6607761995546799E-2</v>
      </c>
      <c r="J819" s="183">
        <v>1.9668710838409799E-2</v>
      </c>
      <c r="K819" s="183">
        <v>1.5077252600786499E-3</v>
      </c>
      <c r="L819" s="183">
        <v>3.0000008598028201E-3</v>
      </c>
      <c r="M819" s="183">
        <v>2.0000005732018801E-3</v>
      </c>
      <c r="N819" s="183">
        <v>3.8220010953887898E-2</v>
      </c>
      <c r="O819" s="182">
        <v>3.8220010953887898E-2</v>
      </c>
      <c r="P819" s="181">
        <v>2.0558042663911001E-2</v>
      </c>
    </row>
    <row r="820" spans="1:16" ht="15.75" x14ac:dyDescent="0.25">
      <c r="A820" s="189">
        <v>2033</v>
      </c>
      <c r="B820" s="188">
        <v>2019</v>
      </c>
      <c r="C820" s="187" t="s">
        <v>3613</v>
      </c>
      <c r="D820" s="186">
        <v>5.2435353145712384E-2</v>
      </c>
      <c r="E820" s="185">
        <v>0.11541269513289765</v>
      </c>
      <c r="F820" s="184">
        <v>8.6089856522298905E-2</v>
      </c>
      <c r="G820" s="182">
        <v>5.70887885424445E-3</v>
      </c>
      <c r="H820" s="183">
        <v>0.12332952391027199</v>
      </c>
      <c r="I820" s="183">
        <v>5.73575637609956E-2</v>
      </c>
      <c r="J820" s="183">
        <v>1.9098165837932401E-2</v>
      </c>
      <c r="K820" s="183">
        <v>1.54835817161469E-3</v>
      </c>
      <c r="L820" s="183">
        <v>3.0000008598028201E-3</v>
      </c>
      <c r="M820" s="183">
        <v>2.0000005732018801E-3</v>
      </c>
      <c r="N820" s="183">
        <v>3.8220010953887898E-2</v>
      </c>
      <c r="O820" s="182">
        <v>3.8220010953887898E-2</v>
      </c>
      <c r="P820" s="181">
        <v>1.9961700150267998E-2</v>
      </c>
    </row>
    <row r="821" spans="1:16" ht="15.75" x14ac:dyDescent="0.25">
      <c r="A821" s="189">
        <v>2033</v>
      </c>
      <c r="B821" s="188">
        <v>2020</v>
      </c>
      <c r="C821" s="187" t="s">
        <v>3612</v>
      </c>
      <c r="D821" s="186">
        <v>5.2417826615308007E-2</v>
      </c>
      <c r="E821" s="185">
        <v>0.115366678344883</v>
      </c>
      <c r="F821" s="184">
        <v>8.5180429323909901E-2</v>
      </c>
      <c r="G821" s="182">
        <v>5.1072788533773096E-3</v>
      </c>
      <c r="H821" s="183">
        <v>0.10115497293619501</v>
      </c>
      <c r="I821" s="183">
        <v>4.8750154480680798E-2</v>
      </c>
      <c r="J821" s="183">
        <v>1.8469069935989901E-2</v>
      </c>
      <c r="K821" s="183">
        <v>1.54887163116634E-3</v>
      </c>
      <c r="L821" s="183">
        <v>3.0000008598028201E-3</v>
      </c>
      <c r="M821" s="183">
        <v>2.0000005732018801E-3</v>
      </c>
      <c r="N821" s="183">
        <v>3.8220010953887898E-2</v>
      </c>
      <c r="O821" s="182">
        <v>3.8220010953887898E-2</v>
      </c>
      <c r="P821" s="181">
        <v>1.9304159323211299E-2</v>
      </c>
    </row>
    <row r="822" spans="1:16" ht="15.75" x14ac:dyDescent="0.25">
      <c r="A822" s="189">
        <v>2033</v>
      </c>
      <c r="B822" s="188">
        <v>2021</v>
      </c>
      <c r="C822" s="187" t="s">
        <v>3611</v>
      </c>
      <c r="D822" s="186">
        <v>5.1090308963231787E-2</v>
      </c>
      <c r="E822" s="185">
        <v>0.11244340613453099</v>
      </c>
      <c r="F822" s="184">
        <v>8.4182724662866804E-2</v>
      </c>
      <c r="G822" s="182">
        <v>4.5222755676513401E-3</v>
      </c>
      <c r="H822" s="183">
        <v>7.9935122758164806E-2</v>
      </c>
      <c r="I822" s="183">
        <v>4.0055596071583703E-2</v>
      </c>
      <c r="J822" s="183">
        <v>1.7781456423530601E-2</v>
      </c>
      <c r="K822" s="183">
        <v>1.54940619791323E-3</v>
      </c>
      <c r="L822" s="183">
        <v>3.0000008598028201E-3</v>
      </c>
      <c r="M822" s="183">
        <v>2.0000005732018801E-3</v>
      </c>
      <c r="N822" s="183">
        <v>3.8220010953887898E-2</v>
      </c>
      <c r="O822" s="182">
        <v>3.8220010953887898E-2</v>
      </c>
      <c r="P822" s="181">
        <v>1.8585454978958402E-2</v>
      </c>
    </row>
    <row r="823" spans="1:16" ht="15.75" x14ac:dyDescent="0.25">
      <c r="A823" s="189">
        <v>2033</v>
      </c>
      <c r="B823" s="188">
        <v>2022</v>
      </c>
      <c r="C823" s="187" t="s">
        <v>3610</v>
      </c>
      <c r="D823" s="186">
        <v>4.98158130300397E-2</v>
      </c>
      <c r="E823" s="185">
        <v>0.1096368615805081</v>
      </c>
      <c r="F823" s="184">
        <v>8.3094269297923004E-2</v>
      </c>
      <c r="G823" s="182">
        <v>3.9420200208577297E-3</v>
      </c>
      <c r="H823" s="183">
        <v>5.9060641304589899E-2</v>
      </c>
      <c r="I823" s="183">
        <v>3.1474480718377697E-2</v>
      </c>
      <c r="J823" s="183">
        <v>1.7035157087120702E-2</v>
      </c>
      <c r="K823" s="183">
        <v>1.54993971159658E-3</v>
      </c>
      <c r="L823" s="183">
        <v>3.0000008598028201E-3</v>
      </c>
      <c r="M823" s="183">
        <v>2.0000005732018801E-3</v>
      </c>
      <c r="N823" s="183">
        <v>3.8220010953887898E-2</v>
      </c>
      <c r="O823" s="182">
        <v>3.8220010953887898E-2</v>
      </c>
      <c r="P823" s="181">
        <v>1.78054112982103E-2</v>
      </c>
    </row>
    <row r="824" spans="1:16" ht="15.75" x14ac:dyDescent="0.25">
      <c r="A824" s="189">
        <v>2033</v>
      </c>
      <c r="B824" s="188">
        <v>2023</v>
      </c>
      <c r="C824" s="187" t="s">
        <v>3609</v>
      </c>
      <c r="D824" s="186">
        <v>4.8541981959937995E-2</v>
      </c>
      <c r="E824" s="185">
        <v>0.10683341144043965</v>
      </c>
      <c r="F824" s="184">
        <v>8.1916267750781493E-2</v>
      </c>
      <c r="G824" s="182">
        <v>3.9744643221553601E-3</v>
      </c>
      <c r="H824" s="183">
        <v>5.74390428666482E-2</v>
      </c>
      <c r="I824" s="183">
        <v>3.08621784118778E-2</v>
      </c>
      <c r="J824" s="183">
        <v>1.62302232090227E-2</v>
      </c>
      <c r="K824" s="183">
        <v>1.5504857252587999E-3</v>
      </c>
      <c r="L824" s="183">
        <v>3.0000008598028201E-3</v>
      </c>
      <c r="M824" s="183">
        <v>2.0000005732018801E-3</v>
      </c>
      <c r="N824" s="183">
        <v>3.8220010953887898E-2</v>
      </c>
      <c r="O824" s="182">
        <v>3.8220010953887898E-2</v>
      </c>
      <c r="P824" s="181">
        <v>1.69640818819859E-2</v>
      </c>
    </row>
    <row r="825" spans="1:16" ht="15.75" x14ac:dyDescent="0.25">
      <c r="A825" s="189">
        <v>2033</v>
      </c>
      <c r="B825" s="188">
        <v>2024</v>
      </c>
      <c r="C825" s="187" t="s">
        <v>3608</v>
      </c>
      <c r="D825" s="186">
        <v>4.7320975949809302E-2</v>
      </c>
      <c r="E825" s="185">
        <v>0.10414522409855656</v>
      </c>
      <c r="F825" s="184">
        <v>8.0647129248338806E-2</v>
      </c>
      <c r="G825" s="182">
        <v>3.9849979973360797E-3</v>
      </c>
      <c r="H825" s="183">
        <v>5.5697526186782399E-2</v>
      </c>
      <c r="I825" s="183">
        <v>3.1028844206785301E-2</v>
      </c>
      <c r="J825" s="183">
        <v>1.53665471284262E-2</v>
      </c>
      <c r="K825" s="183">
        <v>1.5510308881574199E-3</v>
      </c>
      <c r="L825" s="183">
        <v>3.0000008598028201E-3</v>
      </c>
      <c r="M825" s="183">
        <v>2.0000005732018801E-3</v>
      </c>
      <c r="N825" s="183">
        <v>3.8220010953887898E-2</v>
      </c>
      <c r="O825" s="182">
        <v>3.8220010953887898E-2</v>
      </c>
      <c r="P825" s="181">
        <v>1.6061354201530698E-2</v>
      </c>
    </row>
    <row r="826" spans="1:16" ht="15.75" x14ac:dyDescent="0.25">
      <c r="A826" s="189">
        <v>2033</v>
      </c>
      <c r="B826" s="188">
        <v>2025</v>
      </c>
      <c r="C826" s="187" t="s">
        <v>3607</v>
      </c>
      <c r="D826" s="186">
        <v>4.6100451311307536E-2</v>
      </c>
      <c r="E826" s="185">
        <v>0.10145707878160018</v>
      </c>
      <c r="F826" s="184">
        <v>7.9288063833356598E-2</v>
      </c>
      <c r="G826" s="182">
        <v>3.9582003315256596E-3</v>
      </c>
      <c r="H826" s="183">
        <v>5.38364560175211E-2</v>
      </c>
      <c r="I826" s="183">
        <v>2.98486164837325E-2</v>
      </c>
      <c r="J826" s="183">
        <v>1.44441683251854E-2</v>
      </c>
      <c r="K826" s="183">
        <v>1.55158951793025E-3</v>
      </c>
      <c r="L826" s="183">
        <v>3.0000008598028201E-3</v>
      </c>
      <c r="M826" s="183">
        <v>2.0000005732018801E-3</v>
      </c>
      <c r="N826" s="183">
        <v>3.8220010953887898E-2</v>
      </c>
      <c r="O826" s="182">
        <v>3.8220010953887898E-2</v>
      </c>
      <c r="P826" s="181">
        <v>1.5097269521802599E-2</v>
      </c>
    </row>
    <row r="827" spans="1:16" ht="15.75" x14ac:dyDescent="0.25">
      <c r="A827" s="189">
        <v>2033</v>
      </c>
      <c r="B827" s="188">
        <v>2026</v>
      </c>
      <c r="C827" s="187" t="s">
        <v>3606</v>
      </c>
      <c r="D827" s="186">
        <v>4.4932495937613441E-2</v>
      </c>
      <c r="E827" s="185">
        <v>9.8883366869757891E-2</v>
      </c>
      <c r="F827" s="184">
        <v>7.7837498665107502E-2</v>
      </c>
      <c r="G827" s="182">
        <v>3.89323433826157E-3</v>
      </c>
      <c r="H827" s="183">
        <v>5.18608135665116E-2</v>
      </c>
      <c r="I827" s="183">
        <v>2.9473502681166702E-2</v>
      </c>
      <c r="J827" s="183">
        <v>1.34629798386328E-2</v>
      </c>
      <c r="K827" s="183">
        <v>1.55214725940119E-3</v>
      </c>
      <c r="L827" s="183">
        <v>3.0000008598028201E-3</v>
      </c>
      <c r="M827" s="183">
        <v>2.0000005732018801E-3</v>
      </c>
      <c r="N827" s="183">
        <v>3.8220010953887898E-2</v>
      </c>
      <c r="O827" s="182">
        <v>3.8220010953887898E-2</v>
      </c>
      <c r="P827" s="181">
        <v>1.4071716045847499E-2</v>
      </c>
    </row>
    <row r="828" spans="1:16" ht="15.75" x14ac:dyDescent="0.25">
      <c r="A828" s="189">
        <v>2033</v>
      </c>
      <c r="B828" s="188">
        <v>2027</v>
      </c>
      <c r="C828" s="187" t="s">
        <v>3605</v>
      </c>
      <c r="D828" s="186">
        <v>4.3817123195317324E-2</v>
      </c>
      <c r="E828" s="185">
        <v>9.6424908802687073E-2</v>
      </c>
      <c r="F828" s="184">
        <v>7.6297619643270503E-2</v>
      </c>
      <c r="G828" s="182">
        <v>3.82256895126263E-3</v>
      </c>
      <c r="H828" s="183">
        <v>4.9759866047230303E-2</v>
      </c>
      <c r="I828" s="183">
        <v>2.8286772110099102E-2</v>
      </c>
      <c r="J828" s="183">
        <v>1.2423065617815299E-2</v>
      </c>
      <c r="K828" s="183">
        <v>1.55273123359859E-3</v>
      </c>
      <c r="L828" s="183">
        <v>3.0000008598028201E-3</v>
      </c>
      <c r="M828" s="183">
        <v>2.0000005732018801E-3</v>
      </c>
      <c r="N828" s="183">
        <v>3.8220010953887898E-2</v>
      </c>
      <c r="O828" s="182">
        <v>3.8220010953887898E-2</v>
      </c>
      <c r="P828" s="181">
        <v>1.29847815185157E-2</v>
      </c>
    </row>
    <row r="829" spans="1:16" ht="15.75" x14ac:dyDescent="0.25">
      <c r="A829" s="189">
        <v>2033</v>
      </c>
      <c r="B829" s="188">
        <v>2028</v>
      </c>
      <c r="C829" s="187" t="s">
        <v>3604</v>
      </c>
      <c r="D829" s="186">
        <v>4.3799147890090463E-2</v>
      </c>
      <c r="E829" s="185">
        <v>9.6378411834432604E-2</v>
      </c>
      <c r="F829" s="184">
        <v>7.4665156523209306E-2</v>
      </c>
      <c r="G829" s="182">
        <v>3.8089491943385399E-3</v>
      </c>
      <c r="H829" s="183">
        <v>4.7538231473292197E-2</v>
      </c>
      <c r="I829" s="183">
        <v>2.7850318627386302E-2</v>
      </c>
      <c r="J829" s="183">
        <v>1.13242392471947E-2</v>
      </c>
      <c r="K829" s="183">
        <v>1.55330770062421E-3</v>
      </c>
      <c r="L829" s="183">
        <v>3.0000008598028201E-3</v>
      </c>
      <c r="M829" s="183">
        <v>2.0000005732018801E-3</v>
      </c>
      <c r="N829" s="183">
        <v>3.8220010953887898E-2</v>
      </c>
      <c r="O829" s="182">
        <v>3.8220010953887898E-2</v>
      </c>
      <c r="P829" s="181">
        <v>1.18362710953854E-2</v>
      </c>
    </row>
    <row r="830" spans="1:16" ht="15.75" x14ac:dyDescent="0.25">
      <c r="A830" s="189">
        <v>2033</v>
      </c>
      <c r="B830" s="188">
        <v>2029</v>
      </c>
      <c r="C830" s="187" t="s">
        <v>3603</v>
      </c>
      <c r="D830" s="186">
        <v>4.3779824558260287E-2</v>
      </c>
      <c r="E830" s="185">
        <v>9.6331362436592058E-2</v>
      </c>
      <c r="F830" s="184">
        <v>7.2940906574369704E-2</v>
      </c>
      <c r="G830" s="182">
        <v>3.9457747220012496E-3</v>
      </c>
      <c r="H830" s="183">
        <v>4.5196097749120603E-2</v>
      </c>
      <c r="I830" s="183">
        <v>2.8292725161929599E-2</v>
      </c>
      <c r="J830" s="183">
        <v>1.01665078753225E-2</v>
      </c>
      <c r="K830" s="183">
        <v>1.5538871244238899E-3</v>
      </c>
      <c r="L830" s="183">
        <v>3.0000008598028201E-3</v>
      </c>
      <c r="M830" s="183">
        <v>2.0000005732018801E-3</v>
      </c>
      <c r="N830" s="183">
        <v>3.8220010953887898E-2</v>
      </c>
      <c r="O830" s="182">
        <v>3.8220010953887898E-2</v>
      </c>
      <c r="P830" s="181">
        <v>1.0626192248234001E-2</v>
      </c>
    </row>
    <row r="831" spans="1:16" ht="15.75" x14ac:dyDescent="0.25">
      <c r="A831" s="189">
        <v>2033</v>
      </c>
      <c r="B831" s="188">
        <v>2030</v>
      </c>
      <c r="C831" s="187" t="s">
        <v>3602</v>
      </c>
      <c r="D831" s="186">
        <v>4.3758659745604722E-2</v>
      </c>
      <c r="E831" s="185">
        <v>9.6283869849410758E-2</v>
      </c>
      <c r="F831" s="184">
        <v>7.1125620020058899E-2</v>
      </c>
      <c r="G831" s="182">
        <v>4.3327473169276799E-3</v>
      </c>
      <c r="H831" s="183">
        <v>4.2733645203166998E-2</v>
      </c>
      <c r="I831" s="183">
        <v>2.98045837731662E-2</v>
      </c>
      <c r="J831" s="183">
        <v>8.9498752670994497E-3</v>
      </c>
      <c r="K831" s="183">
        <v>1.55448179282098E-3</v>
      </c>
      <c r="L831" s="183">
        <v>3.0000008598028201E-3</v>
      </c>
      <c r="M831" s="183">
        <v>2.0000005732018801E-3</v>
      </c>
      <c r="N831" s="183">
        <v>3.8220010953887898E-2</v>
      </c>
      <c r="O831" s="182">
        <v>3.8220010953887898E-2</v>
      </c>
      <c r="P831" s="181">
        <v>9.3545489121943798E-3</v>
      </c>
    </row>
    <row r="832" spans="1:16" ht="15.75" x14ac:dyDescent="0.25">
      <c r="A832" s="189">
        <v>2033</v>
      </c>
      <c r="B832" s="188">
        <v>2031</v>
      </c>
      <c r="C832" s="187" t="s">
        <v>3601</v>
      </c>
      <c r="D832" s="186">
        <v>4.3734459741788391E-2</v>
      </c>
      <c r="E832" s="185">
        <v>9.6232154226166017E-2</v>
      </c>
      <c r="F832" s="184">
        <v>6.9217107135877198E-2</v>
      </c>
      <c r="G832" s="182">
        <v>4.9847320799469904E-3</v>
      </c>
      <c r="H832" s="183">
        <v>4.0150088632849898E-2</v>
      </c>
      <c r="I832" s="183">
        <v>3.3411868762146898E-2</v>
      </c>
      <c r="J832" s="183">
        <v>7.6742264334219001E-3</v>
      </c>
      <c r="K832" s="183">
        <v>1.5550670173336101E-3</v>
      </c>
      <c r="L832" s="183">
        <v>3.0000008598028201E-3</v>
      </c>
      <c r="M832" s="183">
        <v>2.0000005732018801E-3</v>
      </c>
      <c r="N832" s="183">
        <v>3.8220010953887898E-2</v>
      </c>
      <c r="O832" s="182">
        <v>3.8220010953887898E-2</v>
      </c>
      <c r="P832" s="181">
        <v>8.0212208988657899E-3</v>
      </c>
    </row>
    <row r="833" spans="1:16" ht="15.75" x14ac:dyDescent="0.25">
      <c r="A833" s="189">
        <v>2033</v>
      </c>
      <c r="B833" s="188">
        <v>2032</v>
      </c>
      <c r="C833" s="187" t="s">
        <v>3600</v>
      </c>
      <c r="D833" s="186">
        <v>4.3705273173297671E-2</v>
      </c>
      <c r="E833" s="185">
        <v>9.616576488365576E-2</v>
      </c>
      <c r="F833" s="184">
        <v>6.7216742858630996E-2</v>
      </c>
      <c r="G833" s="182">
        <v>5.6520500958358397E-3</v>
      </c>
      <c r="H833" s="183">
        <v>3.7445805055210897E-2</v>
      </c>
      <c r="I833" s="183">
        <v>3.66001223175118E-2</v>
      </c>
      <c r="J833" s="183">
        <v>6.3395857359967098E-3</v>
      </c>
      <c r="K833" s="183">
        <v>1.55566310794835E-3</v>
      </c>
      <c r="L833" s="183">
        <v>3.0000008598028201E-3</v>
      </c>
      <c r="M833" s="183">
        <v>2.0000005732018801E-3</v>
      </c>
      <c r="N833" s="183">
        <v>3.8220010953887898E-2</v>
      </c>
      <c r="O833" s="182">
        <v>3.8220010953887898E-2</v>
      </c>
      <c r="P833" s="181">
        <v>6.6262336714834197E-3</v>
      </c>
    </row>
    <row r="834" spans="1:16" ht="15.75" x14ac:dyDescent="0.25">
      <c r="A834" s="189">
        <v>2033</v>
      </c>
      <c r="B834" s="188">
        <v>2033</v>
      </c>
      <c r="C834" s="187" t="s">
        <v>3599</v>
      </c>
      <c r="D834" s="186">
        <v>4.3665079007941969E-2</v>
      </c>
      <c r="E834" s="185">
        <v>9.6054368450005478E-2</v>
      </c>
      <c r="F834" s="184">
        <v>6.5123186678407594E-2</v>
      </c>
      <c r="G834" s="182">
        <v>5.4127596952304102E-3</v>
      </c>
      <c r="H834" s="183">
        <v>3.4620301888744202E-2</v>
      </c>
      <c r="I834" s="183">
        <v>3.4309343107651998E-2</v>
      </c>
      <c r="J834" s="183">
        <v>4.9458791883021198E-3</v>
      </c>
      <c r="K834" s="183">
        <v>1.5562558151321099E-3</v>
      </c>
      <c r="L834" s="183">
        <v>3.0000008598028201E-3</v>
      </c>
      <c r="M834" s="183">
        <v>2.0000005732018801E-3</v>
      </c>
      <c r="N834" s="183">
        <v>3.8220010953887898E-2</v>
      </c>
      <c r="O834" s="182">
        <v>3.8220010953887898E-2</v>
      </c>
      <c r="P834" s="181">
        <v>5.16950989818329E-3</v>
      </c>
    </row>
    <row r="835" spans="1:16" ht="15.75" x14ac:dyDescent="0.25">
      <c r="A835" s="189">
        <v>2034</v>
      </c>
      <c r="B835" s="188">
        <v>1990</v>
      </c>
      <c r="C835" s="187" t="s">
        <v>3598</v>
      </c>
      <c r="D835" s="186">
        <v>6.3173742595974983E-2</v>
      </c>
      <c r="E835" s="185">
        <v>0.13518907861442755</v>
      </c>
      <c r="F835" s="184">
        <v>0.27612573495638199</v>
      </c>
      <c r="G835" s="182">
        <v>0.43926519729082197</v>
      </c>
      <c r="H835" s="183">
        <v>5.2796785353695403</v>
      </c>
      <c r="I835" s="183">
        <v>1.6830421697940501</v>
      </c>
      <c r="J835" s="183">
        <v>0.18805198958592201</v>
      </c>
      <c r="K835" s="183">
        <v>1.4304864487617801E-2</v>
      </c>
      <c r="L835" s="183">
        <v>3.0000008598028201E-3</v>
      </c>
      <c r="M835" s="183">
        <v>2.0000005732018801E-3</v>
      </c>
      <c r="N835" s="183">
        <v>3.8220010953887898E-2</v>
      </c>
      <c r="O835" s="182">
        <v>3.8220010953887898E-2</v>
      </c>
      <c r="P835" s="181">
        <v>0.19655486608665301</v>
      </c>
    </row>
    <row r="836" spans="1:16" ht="15.75" x14ac:dyDescent="0.25">
      <c r="A836" s="189">
        <v>2034</v>
      </c>
      <c r="B836" s="188">
        <v>1991</v>
      </c>
      <c r="C836" s="187" t="s">
        <v>3597</v>
      </c>
      <c r="D836" s="186">
        <v>6.4112032933395929E-2</v>
      </c>
      <c r="E836" s="185">
        <v>0.13499505254079455</v>
      </c>
      <c r="F836" s="184">
        <v>0.36442747453892299</v>
      </c>
      <c r="G836" s="182">
        <v>0.485026346192932</v>
      </c>
      <c r="H836" s="183">
        <v>9.2130251999234094</v>
      </c>
      <c r="I836" s="183">
        <v>2.9303593950981601</v>
      </c>
      <c r="J836" s="183">
        <v>5.1647860217575003E-2</v>
      </c>
      <c r="K836" s="183">
        <v>7.78121623324183E-3</v>
      </c>
      <c r="L836" s="183">
        <v>3.0000008598028201E-3</v>
      </c>
      <c r="M836" s="183">
        <v>2.0000005732018701E-3</v>
      </c>
      <c r="N836" s="183">
        <v>3.8220010953887898E-2</v>
      </c>
      <c r="O836" s="182">
        <v>3.8220010953887898E-2</v>
      </c>
      <c r="P836" s="181">
        <v>5.3983147272628297E-2</v>
      </c>
    </row>
    <row r="837" spans="1:16" ht="15.75" x14ac:dyDescent="0.25">
      <c r="A837" s="189">
        <v>2034</v>
      </c>
      <c r="B837" s="188">
        <v>1992</v>
      </c>
      <c r="C837" s="187" t="s">
        <v>3596</v>
      </c>
      <c r="D837" s="186">
        <v>6.4323039652778732E-2</v>
      </c>
      <c r="E837" s="185">
        <v>0.13578529351339569</v>
      </c>
      <c r="F837" s="184">
        <v>0.36716588624864099</v>
      </c>
      <c r="G837" s="182">
        <v>0.49213295603903001</v>
      </c>
      <c r="H837" s="183">
        <v>9.1809638295806</v>
      </c>
      <c r="I837" s="183">
        <v>2.9525699201190299</v>
      </c>
      <c r="J837" s="183">
        <v>5.2035956931140902E-2</v>
      </c>
      <c r="K837" s="183">
        <v>7.9282197180631005E-3</v>
      </c>
      <c r="L837" s="183">
        <v>3.0000008598028201E-3</v>
      </c>
      <c r="M837" s="183">
        <v>2.0000005732018801E-3</v>
      </c>
      <c r="N837" s="183">
        <v>3.8220010953887898E-2</v>
      </c>
      <c r="O837" s="182">
        <v>3.8220010953887898E-2</v>
      </c>
      <c r="P837" s="181">
        <v>5.4388791997428E-2</v>
      </c>
    </row>
    <row r="838" spans="1:16" ht="15.75" x14ac:dyDescent="0.25">
      <c r="A838" s="189">
        <v>2034</v>
      </c>
      <c r="B838" s="188">
        <v>1993</v>
      </c>
      <c r="C838" s="187" t="s">
        <v>3595</v>
      </c>
      <c r="D838" s="186">
        <v>6.4366127305327134E-2</v>
      </c>
      <c r="E838" s="185">
        <v>0.13506313163339587</v>
      </c>
      <c r="F838" s="184">
        <v>0.36802270487109701</v>
      </c>
      <c r="G838" s="182">
        <v>0.48430896914528498</v>
      </c>
      <c r="H838" s="183">
        <v>9.1757064798691701</v>
      </c>
      <c r="I838" s="183">
        <v>2.9346813845855002</v>
      </c>
      <c r="J838" s="183">
        <v>5.2157388084212997E-2</v>
      </c>
      <c r="K838" s="183">
        <v>7.8318475175336803E-3</v>
      </c>
      <c r="L838" s="183">
        <v>3.0000008598028201E-3</v>
      </c>
      <c r="M838" s="183">
        <v>2.0000005732018801E-3</v>
      </c>
      <c r="N838" s="183">
        <v>3.8220010953887898E-2</v>
      </c>
      <c r="O838" s="182">
        <v>3.8220010953887898E-2</v>
      </c>
      <c r="P838" s="181">
        <v>5.45157137283993E-2</v>
      </c>
    </row>
    <row r="839" spans="1:16" ht="15.75" x14ac:dyDescent="0.25">
      <c r="A839" s="189">
        <v>2034</v>
      </c>
      <c r="B839" s="188">
        <v>1994</v>
      </c>
      <c r="C839" s="187" t="s">
        <v>3594</v>
      </c>
      <c r="D839" s="186">
        <v>6.403034063395506E-2</v>
      </c>
      <c r="E839" s="185">
        <v>0.13410216360890659</v>
      </c>
      <c r="F839" s="184">
        <v>0.36188387996770999</v>
      </c>
      <c r="G839" s="182">
        <v>0.47441423838986202</v>
      </c>
      <c r="H839" s="183">
        <v>9.2372454094009608</v>
      </c>
      <c r="I839" s="183">
        <v>2.9133629080637502</v>
      </c>
      <c r="J839" s="183">
        <v>5.1817562791386197E-2</v>
      </c>
      <c r="K839" s="183">
        <v>7.6947213482411398E-3</v>
      </c>
      <c r="L839" s="183">
        <v>3.0000008598028201E-3</v>
      </c>
      <c r="M839" s="183">
        <v>2.0000005732018801E-3</v>
      </c>
      <c r="N839" s="183">
        <v>3.8220010953887898E-2</v>
      </c>
      <c r="O839" s="182">
        <v>3.8220010953887898E-2</v>
      </c>
      <c r="P839" s="181">
        <v>5.4160523043783201E-2</v>
      </c>
    </row>
    <row r="840" spans="1:16" ht="15.75" x14ac:dyDescent="0.25">
      <c r="A840" s="189">
        <v>2034</v>
      </c>
      <c r="B840" s="188">
        <v>1995</v>
      </c>
      <c r="C840" s="187" t="s">
        <v>3593</v>
      </c>
      <c r="D840" s="186">
        <v>6.4369303715588105E-2</v>
      </c>
      <c r="E840" s="185">
        <v>0.13321584710096507</v>
      </c>
      <c r="F840" s="184">
        <v>0.36607360682468798</v>
      </c>
      <c r="G840" s="182">
        <v>0.25327312569156701</v>
      </c>
      <c r="H840" s="183">
        <v>9.21186597644774</v>
      </c>
      <c r="I840" s="183">
        <v>1.66292530734958</v>
      </c>
      <c r="J840" s="183">
        <v>5.2417482949503102E-2</v>
      </c>
      <c r="K840" s="183">
        <v>5.0253851841545703E-3</v>
      </c>
      <c r="L840" s="183">
        <v>3.0000008598028201E-3</v>
      </c>
      <c r="M840" s="183">
        <v>2.0000005732018801E-3</v>
      </c>
      <c r="N840" s="183">
        <v>3.8220010953887898E-2</v>
      </c>
      <c r="O840" s="182">
        <v>3.8220010953887898E-2</v>
      </c>
      <c r="P840" s="181">
        <v>5.4787568929343902E-2</v>
      </c>
    </row>
    <row r="841" spans="1:16" ht="15.75" x14ac:dyDescent="0.25">
      <c r="A841" s="189">
        <v>2034</v>
      </c>
      <c r="B841" s="188">
        <v>1996</v>
      </c>
      <c r="C841" s="187" t="s">
        <v>3592</v>
      </c>
      <c r="D841" s="186">
        <v>6.4390136847218171E-2</v>
      </c>
      <c r="E841" s="185">
        <v>0.13162229938520742</v>
      </c>
      <c r="F841" s="184">
        <v>0.36639654355838203</v>
      </c>
      <c r="G841" s="182">
        <v>2.29375573185952E-2</v>
      </c>
      <c r="H841" s="183">
        <v>9.2074956933634002</v>
      </c>
      <c r="I841" s="183">
        <v>0.39576208127277701</v>
      </c>
      <c r="J841" s="183">
        <v>5.2463723733915203E-2</v>
      </c>
      <c r="K841" s="183">
        <v>2.23564798373126E-3</v>
      </c>
      <c r="L841" s="183">
        <v>3.0000008598028201E-3</v>
      </c>
      <c r="M841" s="183">
        <v>2.0000005732018801E-3</v>
      </c>
      <c r="N841" s="183">
        <v>3.8220010953887898E-2</v>
      </c>
      <c r="O841" s="182">
        <v>3.8220010953887898E-2</v>
      </c>
      <c r="P841" s="181">
        <v>5.4835900516836698E-2</v>
      </c>
    </row>
    <row r="842" spans="1:16" ht="15.75" x14ac:dyDescent="0.25">
      <c r="A842" s="189">
        <v>2034</v>
      </c>
      <c r="B842" s="188">
        <v>1997</v>
      </c>
      <c r="C842" s="187" t="s">
        <v>3591</v>
      </c>
      <c r="D842" s="186">
        <v>6.4627530440827738E-2</v>
      </c>
      <c r="E842" s="185">
        <v>0.13024547234201123</v>
      </c>
      <c r="F842" s="184">
        <v>0.36917426255086999</v>
      </c>
      <c r="G842" s="182">
        <v>2.2311996315319198E-2</v>
      </c>
      <c r="H842" s="183">
        <v>9.1674356129425298</v>
      </c>
      <c r="I842" s="183">
        <v>0.39175207503034398</v>
      </c>
      <c r="J842" s="183">
        <v>5.2861460787919798E-2</v>
      </c>
      <c r="K842" s="183">
        <v>2.17722039114334E-3</v>
      </c>
      <c r="L842" s="183">
        <v>3.0000008598028201E-3</v>
      </c>
      <c r="M842" s="183">
        <v>2.0000005732018801E-3</v>
      </c>
      <c r="N842" s="183">
        <v>3.8220010953887898E-2</v>
      </c>
      <c r="O842" s="182">
        <v>3.8220010953887898E-2</v>
      </c>
      <c r="P842" s="181">
        <v>5.5251621475491397E-2</v>
      </c>
    </row>
    <row r="843" spans="1:16" ht="15.75" x14ac:dyDescent="0.25">
      <c r="A843" s="189">
        <v>2034</v>
      </c>
      <c r="B843" s="188">
        <v>1998</v>
      </c>
      <c r="C843" s="187" t="s">
        <v>3590</v>
      </c>
      <c r="D843" s="186">
        <v>6.4423646023661879E-2</v>
      </c>
      <c r="E843" s="185">
        <v>0.13077571122139547</v>
      </c>
      <c r="F843" s="184">
        <v>0.36770757604333898</v>
      </c>
      <c r="G843" s="182">
        <v>2.2548405290888699E-2</v>
      </c>
      <c r="H843" s="183">
        <v>9.2047166468672792</v>
      </c>
      <c r="I843" s="183">
        <v>0.39347729343883697</v>
      </c>
      <c r="J843" s="183">
        <v>5.2651448338053103E-2</v>
      </c>
      <c r="K843" s="183">
        <v>2.20422224977253E-3</v>
      </c>
      <c r="L843" s="183">
        <v>3.0000008598028201E-3</v>
      </c>
      <c r="M843" s="183">
        <v>2.0000005732018801E-3</v>
      </c>
      <c r="N843" s="183">
        <v>3.8220010953887898E-2</v>
      </c>
      <c r="O843" s="182">
        <v>3.8220010953887898E-2</v>
      </c>
      <c r="P843" s="181">
        <v>5.5032113194558099E-2</v>
      </c>
    </row>
    <row r="844" spans="1:16" ht="15.75" x14ac:dyDescent="0.25">
      <c r="A844" s="189">
        <v>2034</v>
      </c>
      <c r="B844" s="188">
        <v>1999</v>
      </c>
      <c r="C844" s="187" t="s">
        <v>3589</v>
      </c>
      <c r="D844" s="186">
        <v>6.4345491040003769E-2</v>
      </c>
      <c r="E844" s="185">
        <v>0.13060064439033431</v>
      </c>
      <c r="F844" s="184">
        <v>0.367046828791665</v>
      </c>
      <c r="G844" s="182">
        <v>2.2524205905747101E-2</v>
      </c>
      <c r="H844" s="183">
        <v>9.2066705962235602</v>
      </c>
      <c r="I844" s="183">
        <v>0.39351823856652501</v>
      </c>
      <c r="J844" s="183">
        <v>5.2556837016305702E-2</v>
      </c>
      <c r="K844" s="183">
        <v>2.19751603180365E-3</v>
      </c>
      <c r="L844" s="183">
        <v>3.0000008598028201E-3</v>
      </c>
      <c r="M844" s="183">
        <v>2.0000005732018801E-3</v>
      </c>
      <c r="N844" s="183">
        <v>3.8220010953887898E-2</v>
      </c>
      <c r="O844" s="182">
        <v>3.8220010953887898E-2</v>
      </c>
      <c r="P844" s="181">
        <v>5.4933223968672798E-2</v>
      </c>
    </row>
    <row r="845" spans="1:16" ht="15.75" x14ac:dyDescent="0.25">
      <c r="A845" s="189">
        <v>2034</v>
      </c>
      <c r="B845" s="188">
        <v>2000</v>
      </c>
      <c r="C845" s="187" t="s">
        <v>3588</v>
      </c>
      <c r="D845" s="186">
        <v>6.4096533489779714E-2</v>
      </c>
      <c r="E845" s="185">
        <v>0.13104038945993771</v>
      </c>
      <c r="F845" s="184">
        <v>0.36466654720459002</v>
      </c>
      <c r="G845" s="182">
        <v>2.27222623694153E-2</v>
      </c>
      <c r="H845" s="183">
        <v>9.2366351711013301</v>
      </c>
      <c r="I845" s="183">
        <v>0.39548783211337102</v>
      </c>
      <c r="J845" s="183">
        <v>5.2216008376438E-2</v>
      </c>
      <c r="K845" s="183">
        <v>2.2204617652977101E-3</v>
      </c>
      <c r="L845" s="183">
        <v>3.0000008598028201E-3</v>
      </c>
      <c r="M845" s="183">
        <v>2.0000005732018801E-3</v>
      </c>
      <c r="N845" s="183">
        <v>3.8220010953887898E-2</v>
      </c>
      <c r="O845" s="182">
        <v>3.8220010953887898E-2</v>
      </c>
      <c r="P845" s="181">
        <v>5.4576984570114999E-2</v>
      </c>
    </row>
    <row r="846" spans="1:16" ht="15.75" x14ac:dyDescent="0.25">
      <c r="A846" s="189">
        <v>2034</v>
      </c>
      <c r="B846" s="188">
        <v>2001</v>
      </c>
      <c r="C846" s="187" t="s">
        <v>3587</v>
      </c>
      <c r="D846" s="186">
        <v>6.4311481671454687E-2</v>
      </c>
      <c r="E846" s="185">
        <v>0.13121108541283533</v>
      </c>
      <c r="F846" s="184">
        <v>0.367204408935701</v>
      </c>
      <c r="G846" s="182">
        <v>2.2821935131605801E-2</v>
      </c>
      <c r="H846" s="183">
        <v>9.2024001089440297</v>
      </c>
      <c r="I846" s="183">
        <v>0.39692998778327998</v>
      </c>
      <c r="J846" s="183">
        <v>5.25794006602264E-2</v>
      </c>
      <c r="K846" s="183">
        <v>2.2329342978788199E-3</v>
      </c>
      <c r="L846" s="183">
        <v>3.0000008598028201E-3</v>
      </c>
      <c r="M846" s="183">
        <v>2.0000005732018801E-3</v>
      </c>
      <c r="N846" s="183">
        <v>3.8220010953887898E-2</v>
      </c>
      <c r="O846" s="182">
        <v>3.8220010953887898E-2</v>
      </c>
      <c r="P846" s="181">
        <v>5.4956807840447E-2</v>
      </c>
    </row>
    <row r="847" spans="1:16" ht="15.75" x14ac:dyDescent="0.25">
      <c r="A847" s="189">
        <v>2034</v>
      </c>
      <c r="B847" s="188">
        <v>2002</v>
      </c>
      <c r="C847" s="187" t="s">
        <v>3586</v>
      </c>
      <c r="D847" s="186">
        <v>6.4149938686708471E-2</v>
      </c>
      <c r="E847" s="185">
        <v>0.13104843586520892</v>
      </c>
      <c r="F847" s="184">
        <v>0.28377993857957801</v>
      </c>
      <c r="G847" s="182">
        <v>2.27747546682854E-2</v>
      </c>
      <c r="H847" s="183">
        <v>7.0999190768574696</v>
      </c>
      <c r="I847" s="183">
        <v>0.31949088411946702</v>
      </c>
      <c r="J847" s="183">
        <v>5.28959867030631E-2</v>
      </c>
      <c r="K847" s="183">
        <v>2.2304448295638402E-3</v>
      </c>
      <c r="L847" s="183">
        <v>3.0000008598028201E-3</v>
      </c>
      <c r="M847" s="183">
        <v>2.0000005732018801E-3</v>
      </c>
      <c r="N847" s="183">
        <v>3.8220010953887898E-2</v>
      </c>
      <c r="O847" s="182">
        <v>3.8220010953887898E-2</v>
      </c>
      <c r="P847" s="181">
        <v>5.5287708499311E-2</v>
      </c>
    </row>
    <row r="848" spans="1:16" ht="15.75" x14ac:dyDescent="0.25">
      <c r="A848" s="189">
        <v>2034</v>
      </c>
      <c r="B848" s="188">
        <v>2003</v>
      </c>
      <c r="C848" s="187" t="s">
        <v>3585</v>
      </c>
      <c r="D848" s="186">
        <v>6.3848920459371183E-2</v>
      </c>
      <c r="E848" s="185">
        <v>0.13046003007529341</v>
      </c>
      <c r="F848" s="184">
        <v>0.281548597606953</v>
      </c>
      <c r="G848" s="182">
        <v>2.2532427114511599E-2</v>
      </c>
      <c r="H848" s="183">
        <v>7.12763796798769</v>
      </c>
      <c r="I848" s="183">
        <v>0.31938625368131102</v>
      </c>
      <c r="J848" s="183">
        <v>5.2480069415150599E-2</v>
      </c>
      <c r="K848" s="183">
        <v>2.2071953570063502E-3</v>
      </c>
      <c r="L848" s="183">
        <v>3.0000008598028201E-3</v>
      </c>
      <c r="M848" s="183">
        <v>2.0000005732018801E-3</v>
      </c>
      <c r="N848" s="183">
        <v>3.8220010953887898E-2</v>
      </c>
      <c r="O848" s="182">
        <v>3.8220010953887898E-2</v>
      </c>
      <c r="P848" s="181">
        <v>5.4852985277244699E-2</v>
      </c>
    </row>
    <row r="849" spans="1:16" ht="15.75" x14ac:dyDescent="0.25">
      <c r="A849" s="189">
        <v>2034</v>
      </c>
      <c r="B849" s="188">
        <v>2004</v>
      </c>
      <c r="C849" s="187" t="s">
        <v>3584</v>
      </c>
      <c r="D849" s="186">
        <v>6.3620476512883287E-2</v>
      </c>
      <c r="E849" s="185">
        <v>0.12944369525031041</v>
      </c>
      <c r="F849" s="184">
        <v>0.23237417618880801</v>
      </c>
      <c r="G849" s="182">
        <v>1.4764244548641199E-2</v>
      </c>
      <c r="H849" s="183">
        <v>5.9615902073473999</v>
      </c>
      <c r="I849" s="183">
        <v>0.27026926156341802</v>
      </c>
      <c r="J849" s="183">
        <v>5.2185895925444502E-2</v>
      </c>
      <c r="K849" s="183">
        <v>1.43630804116618E-4</v>
      </c>
      <c r="L849" s="183">
        <v>3.0000008598028201E-3</v>
      </c>
      <c r="M849" s="183">
        <v>2.0000005732018801E-3</v>
      </c>
      <c r="N849" s="183">
        <v>3.8220010953887898E-2</v>
      </c>
      <c r="O849" s="182">
        <v>3.8220010953888002E-2</v>
      </c>
      <c r="P849" s="181">
        <v>5.4545510567709697E-2</v>
      </c>
    </row>
    <row r="850" spans="1:16" ht="15.75" x14ac:dyDescent="0.25">
      <c r="A850" s="189">
        <v>2034</v>
      </c>
      <c r="B850" s="188">
        <v>2005</v>
      </c>
      <c r="C850" s="187" t="s">
        <v>3583</v>
      </c>
      <c r="D850" s="186">
        <v>6.3664333350177446E-2</v>
      </c>
      <c r="E850" s="185">
        <v>0.12981175567827702</v>
      </c>
      <c r="F850" s="184">
        <v>0.23273644165302701</v>
      </c>
      <c r="G850" s="182">
        <v>1.4969963796623E-2</v>
      </c>
      <c r="H850" s="183">
        <v>5.9515877231918797</v>
      </c>
      <c r="I850" s="183">
        <v>0.27213472111289799</v>
      </c>
      <c r="J850" s="183">
        <v>5.2267252417474701E-2</v>
      </c>
      <c r="K850" s="183">
        <v>1.4504897340954101E-4</v>
      </c>
      <c r="L850" s="183">
        <v>3.0000008598028201E-3</v>
      </c>
      <c r="M850" s="183">
        <v>2.0000005732018801E-3</v>
      </c>
      <c r="N850" s="183">
        <v>3.8220010953887898E-2</v>
      </c>
      <c r="O850" s="182">
        <v>3.8220010953887898E-2</v>
      </c>
      <c r="P850" s="181">
        <v>5.46305456392953E-2</v>
      </c>
    </row>
    <row r="851" spans="1:16" ht="15.75" x14ac:dyDescent="0.25">
      <c r="A851" s="189">
        <v>2034</v>
      </c>
      <c r="B851" s="188">
        <v>2006</v>
      </c>
      <c r="C851" s="187" t="s">
        <v>3582</v>
      </c>
      <c r="D851" s="186">
        <v>6.3492756320978838E-2</v>
      </c>
      <c r="E851" s="185">
        <v>0.13011881659188748</v>
      </c>
      <c r="F851" s="184">
        <v>0.23165202409407901</v>
      </c>
      <c r="G851" s="182">
        <v>1.5126114070090201E-2</v>
      </c>
      <c r="H851" s="183">
        <v>5.9601266044131096</v>
      </c>
      <c r="I851" s="183">
        <v>0.27379721585893602</v>
      </c>
      <c r="J851" s="183">
        <v>5.2023717172727899E-2</v>
      </c>
      <c r="K851" s="183">
        <v>1.46212741214652E-4</v>
      </c>
      <c r="L851" s="183">
        <v>3.0000008598028201E-3</v>
      </c>
      <c r="M851" s="183">
        <v>2.0000005732018801E-3</v>
      </c>
      <c r="N851" s="183">
        <v>3.8220010953887898E-2</v>
      </c>
      <c r="O851" s="182">
        <v>3.8220010953887898E-2</v>
      </c>
      <c r="P851" s="181">
        <v>5.4375998811452698E-2</v>
      </c>
    </row>
    <row r="852" spans="1:16" ht="15.75" x14ac:dyDescent="0.25">
      <c r="A852" s="189">
        <v>2034</v>
      </c>
      <c r="B852" s="188">
        <v>2007</v>
      </c>
      <c r="C852" s="187" t="s">
        <v>3581</v>
      </c>
      <c r="D852" s="186">
        <v>6.3650050836673605E-2</v>
      </c>
      <c r="E852" s="185">
        <v>0.13047162839334372</v>
      </c>
      <c r="F852" s="184">
        <v>0.17017624346930799</v>
      </c>
      <c r="G852" s="182">
        <v>1.5294245737464299E-2</v>
      </c>
      <c r="H852" s="183">
        <v>3.1142564391520602</v>
      </c>
      <c r="I852" s="183">
        <v>0.27391448452106698</v>
      </c>
      <c r="J852" s="183">
        <v>3.7808601471646497E-2</v>
      </c>
      <c r="K852" s="183">
        <v>1.4757514754533499E-4</v>
      </c>
      <c r="L852" s="183">
        <v>3.0000008598028201E-3</v>
      </c>
      <c r="M852" s="183">
        <v>2.0000005732018801E-3</v>
      </c>
      <c r="N852" s="183">
        <v>3.8220010953887898E-2</v>
      </c>
      <c r="O852" s="182">
        <v>3.8220010953887898E-2</v>
      </c>
      <c r="P852" s="181">
        <v>3.95181386570101E-2</v>
      </c>
    </row>
    <row r="853" spans="1:16" ht="15.75" x14ac:dyDescent="0.25">
      <c r="A853" s="189">
        <v>2034</v>
      </c>
      <c r="B853" s="188">
        <v>2008</v>
      </c>
      <c r="C853" s="187" t="s">
        <v>3580</v>
      </c>
      <c r="D853" s="186">
        <v>6.3881902913300287E-2</v>
      </c>
      <c r="E853" s="185">
        <v>0.13096362516155138</v>
      </c>
      <c r="F853" s="184">
        <v>0.172282490076479</v>
      </c>
      <c r="G853" s="182">
        <v>1.20823139580894E-2</v>
      </c>
      <c r="H853" s="183">
        <v>3.1004774315311598</v>
      </c>
      <c r="I853" s="183">
        <v>0.193130092509637</v>
      </c>
      <c r="J853" s="183">
        <v>3.8089841046557202E-2</v>
      </c>
      <c r="K853" s="183">
        <v>1.7036317371101899E-4</v>
      </c>
      <c r="L853" s="183">
        <v>3.0000008598028201E-3</v>
      </c>
      <c r="M853" s="183">
        <v>2.0000005732018801E-3</v>
      </c>
      <c r="N853" s="183">
        <v>3.8220010953887898E-2</v>
      </c>
      <c r="O853" s="182">
        <v>3.8220010953887898E-2</v>
      </c>
      <c r="P853" s="181">
        <v>3.9812094637516199E-2</v>
      </c>
    </row>
    <row r="854" spans="1:16" ht="15.75" x14ac:dyDescent="0.25">
      <c r="A854" s="189">
        <v>2034</v>
      </c>
      <c r="B854" s="188">
        <v>2009</v>
      </c>
      <c r="C854" s="187" t="s">
        <v>3579</v>
      </c>
      <c r="D854" s="186">
        <v>6.3873400634528371E-2</v>
      </c>
      <c r="E854" s="185">
        <v>0.12972042768270858</v>
      </c>
      <c r="F854" s="184">
        <v>0.172421263861503</v>
      </c>
      <c r="G854" s="182">
        <v>8.4725608886933208E-3</v>
      </c>
      <c r="H854" s="183">
        <v>3.09845182181733</v>
      </c>
      <c r="I854" s="183">
        <v>0.10894276629354301</v>
      </c>
      <c r="J854" s="183">
        <v>3.81084796783068E-2</v>
      </c>
      <c r="K854" s="183">
        <v>1.8677656778708001E-4</v>
      </c>
      <c r="L854" s="183">
        <v>3.0000008598028201E-3</v>
      </c>
      <c r="M854" s="183">
        <v>2.0000005732018801E-3</v>
      </c>
      <c r="N854" s="183">
        <v>3.8220010953887898E-2</v>
      </c>
      <c r="O854" s="182">
        <v>3.8220010953887898E-2</v>
      </c>
      <c r="P854" s="181">
        <v>3.9831576025485801E-2</v>
      </c>
    </row>
    <row r="855" spans="1:16" ht="15.75" x14ac:dyDescent="0.25">
      <c r="A855" s="189">
        <v>2034</v>
      </c>
      <c r="B855" s="188">
        <v>2010</v>
      </c>
      <c r="C855" s="187" t="s">
        <v>3578</v>
      </c>
      <c r="D855" s="186">
        <v>6.3884636034977862E-2</v>
      </c>
      <c r="E855" s="185">
        <v>0.12863129726547337</v>
      </c>
      <c r="F855" s="184">
        <v>0.110547920308277</v>
      </c>
      <c r="G855" s="182">
        <v>8.2835889794752298E-3</v>
      </c>
      <c r="H855" s="183">
        <v>0.28472564302146097</v>
      </c>
      <c r="I855" s="183">
        <v>0.108817909430166</v>
      </c>
      <c r="J855" s="183">
        <v>2.3520834352652301E-2</v>
      </c>
      <c r="K855" s="183">
        <v>2.22630351865592E-4</v>
      </c>
      <c r="L855" s="183">
        <v>3.0000008598028201E-3</v>
      </c>
      <c r="M855" s="183">
        <v>2.0000005732018801E-3</v>
      </c>
      <c r="N855" s="183">
        <v>3.8220010953887898E-2</v>
      </c>
      <c r="O855" s="182">
        <v>3.8220010953887898E-2</v>
      </c>
      <c r="P855" s="181">
        <v>2.4584342109922601E-2</v>
      </c>
    </row>
    <row r="856" spans="1:16" ht="15.75" x14ac:dyDescent="0.25">
      <c r="A856" s="189">
        <v>2034</v>
      </c>
      <c r="B856" s="188">
        <v>2011</v>
      </c>
      <c r="C856" s="187" t="s">
        <v>3577</v>
      </c>
      <c r="D856" s="186">
        <v>6.382947587116658E-2</v>
      </c>
      <c r="E856" s="185">
        <v>0.13030699708701707</v>
      </c>
      <c r="F856" s="184">
        <v>0.110163658811434</v>
      </c>
      <c r="G856" s="182">
        <v>8.6000037748028696E-3</v>
      </c>
      <c r="H856" s="183">
        <v>0.283856701930499</v>
      </c>
      <c r="I856" s="183">
        <v>0.110295142714825</v>
      </c>
      <c r="J856" s="183">
        <v>2.34465127746178E-2</v>
      </c>
      <c r="K856" s="183">
        <v>3.1425999855944699E-4</v>
      </c>
      <c r="L856" s="183">
        <v>3.0000008598028201E-3</v>
      </c>
      <c r="M856" s="183">
        <v>2.0000005732018801E-3</v>
      </c>
      <c r="N856" s="183">
        <v>3.8220010953887898E-2</v>
      </c>
      <c r="O856" s="182">
        <v>3.8220010953887898E-2</v>
      </c>
      <c r="P856" s="181">
        <v>2.4506660039926499E-2</v>
      </c>
    </row>
    <row r="857" spans="1:16" ht="15.75" x14ac:dyDescent="0.25">
      <c r="A857" s="189">
        <v>2034</v>
      </c>
      <c r="B857" s="188">
        <v>2012</v>
      </c>
      <c r="C857" s="187" t="s">
        <v>3576</v>
      </c>
      <c r="D857" s="186">
        <v>6.394168572072069E-2</v>
      </c>
      <c r="E857" s="185">
        <v>0.13070856462433184</v>
      </c>
      <c r="F857" s="184">
        <v>0.111369136975321</v>
      </c>
      <c r="G857" s="182">
        <v>8.6662687457714493E-3</v>
      </c>
      <c r="H857" s="183">
        <v>0.28505272053352598</v>
      </c>
      <c r="I857" s="183">
        <v>0.11044089713569701</v>
      </c>
      <c r="J857" s="183">
        <v>2.3430974345930899E-2</v>
      </c>
      <c r="K857" s="183">
        <v>4.64081062205339E-4</v>
      </c>
      <c r="L857" s="183">
        <v>3.0000008598028201E-3</v>
      </c>
      <c r="M857" s="183">
        <v>2.0000005732018801E-3</v>
      </c>
      <c r="N857" s="183">
        <v>3.8220010953887898E-2</v>
      </c>
      <c r="O857" s="182">
        <v>3.8220010953887898E-2</v>
      </c>
      <c r="P857" s="181">
        <v>2.4490419032445102E-2</v>
      </c>
    </row>
    <row r="858" spans="1:16" ht="15.75" x14ac:dyDescent="0.25">
      <c r="A858" s="189">
        <v>2034</v>
      </c>
      <c r="B858" s="188">
        <v>2013</v>
      </c>
      <c r="C858" s="187" t="s">
        <v>3575</v>
      </c>
      <c r="D858" s="186">
        <v>6.3797103940510178E-2</v>
      </c>
      <c r="E858" s="185">
        <v>0.13071259878417063</v>
      </c>
      <c r="F858" s="184">
        <v>0.10988327629971099</v>
      </c>
      <c r="G858" s="182">
        <v>8.6787751872802205E-3</v>
      </c>
      <c r="H858" s="183">
        <v>0.28200161902062298</v>
      </c>
      <c r="I858" s="183">
        <v>0.10945391998725</v>
      </c>
      <c r="J858" s="183">
        <v>2.3187733211010499E-2</v>
      </c>
      <c r="K858" s="183">
        <v>6.95313617879047E-4</v>
      </c>
      <c r="L858" s="183">
        <v>3.0000008598028201E-3</v>
      </c>
      <c r="M858" s="183">
        <v>2.0000005732018801E-3</v>
      </c>
      <c r="N858" s="183">
        <v>3.8220010953887898E-2</v>
      </c>
      <c r="O858" s="182">
        <v>3.8220010953887898E-2</v>
      </c>
      <c r="P858" s="181">
        <v>2.4236179612770199E-2</v>
      </c>
    </row>
    <row r="859" spans="1:16" ht="15.75" x14ac:dyDescent="0.25">
      <c r="A859" s="189">
        <v>2034</v>
      </c>
      <c r="B859" s="188">
        <v>2014</v>
      </c>
      <c r="C859" s="187" t="s">
        <v>3574</v>
      </c>
      <c r="D859" s="186">
        <v>6.2250698040746538E-2</v>
      </c>
      <c r="E859" s="185">
        <v>0.12856501816828569</v>
      </c>
      <c r="F859" s="184">
        <v>0.108887029776275</v>
      </c>
      <c r="G859" s="182">
        <v>8.63361755903049E-3</v>
      </c>
      <c r="H859" s="183">
        <v>0.279220579644954</v>
      </c>
      <c r="I859" s="183">
        <v>0.109067108996484</v>
      </c>
      <c r="J859" s="183">
        <v>2.2905954606669901E-2</v>
      </c>
      <c r="K859" s="183">
        <v>9.6475738993414E-4</v>
      </c>
      <c r="L859" s="183">
        <v>3.0000008598028201E-3</v>
      </c>
      <c r="M859" s="183">
        <v>2.0000005732018801E-3</v>
      </c>
      <c r="N859" s="183">
        <v>3.8220010953887898E-2</v>
      </c>
      <c r="O859" s="182">
        <v>3.8220010953887898E-2</v>
      </c>
      <c r="P859" s="181">
        <v>2.3941660230315399E-2</v>
      </c>
    </row>
    <row r="860" spans="1:16" ht="15.75" x14ac:dyDescent="0.25">
      <c r="A860" s="189">
        <v>2034</v>
      </c>
      <c r="B860" s="188">
        <v>2015</v>
      </c>
      <c r="C860" s="187" t="s">
        <v>3573</v>
      </c>
      <c r="D860" s="186">
        <v>6.1721159329822216E-2</v>
      </c>
      <c r="E860" s="185">
        <v>0.12853204827131076</v>
      </c>
      <c r="F860" s="184">
        <v>0.10775230389382499</v>
      </c>
      <c r="G860" s="182">
        <v>8.7367477176103197E-3</v>
      </c>
      <c r="H860" s="183">
        <v>0.27598628951993798</v>
      </c>
      <c r="I860" s="183">
        <v>0.109219221435576</v>
      </c>
      <c r="J860" s="183">
        <v>2.2563082989323201E-2</v>
      </c>
      <c r="K860" s="183">
        <v>1.2337435701187799E-3</v>
      </c>
      <c r="L860" s="183">
        <v>3.0000008598028201E-3</v>
      </c>
      <c r="M860" s="183">
        <v>2.0000005732018801E-3</v>
      </c>
      <c r="N860" s="183">
        <v>3.8220010953887898E-2</v>
      </c>
      <c r="O860" s="182">
        <v>3.8220010953887898E-2</v>
      </c>
      <c r="P860" s="181">
        <v>2.3583285479902499E-2</v>
      </c>
    </row>
    <row r="861" spans="1:16" ht="15.75" x14ac:dyDescent="0.25">
      <c r="A861" s="189">
        <v>2034</v>
      </c>
      <c r="B861" s="188">
        <v>2016</v>
      </c>
      <c r="C861" s="187" t="s">
        <v>3572</v>
      </c>
      <c r="D861" s="186">
        <v>5.9712974951526228E-2</v>
      </c>
      <c r="E861" s="185">
        <v>0.12461156660183162</v>
      </c>
      <c r="F861" s="184">
        <v>0.106366551016896</v>
      </c>
      <c r="G861" s="182">
        <v>7.9496966175360301E-3</v>
      </c>
      <c r="H861" s="183">
        <v>0.23848640218263101</v>
      </c>
      <c r="I861" s="183">
        <v>9.5417272330368993E-2</v>
      </c>
      <c r="J861" s="183">
        <v>2.2149387058985601E-2</v>
      </c>
      <c r="K861" s="183">
        <v>1.3885443757683301E-3</v>
      </c>
      <c r="L861" s="183">
        <v>3.0000008598028201E-3</v>
      </c>
      <c r="M861" s="183">
        <v>2.0000005732018801E-3</v>
      </c>
      <c r="N861" s="183">
        <v>3.8220010953887898E-2</v>
      </c>
      <c r="O861" s="182">
        <v>3.8220010953887898E-2</v>
      </c>
      <c r="P861" s="181">
        <v>2.3150884055343501E-2</v>
      </c>
    </row>
    <row r="862" spans="1:16" ht="15.75" x14ac:dyDescent="0.25">
      <c r="A862" s="189">
        <v>2034</v>
      </c>
      <c r="B862" s="188">
        <v>2017</v>
      </c>
      <c r="C862" s="187" t="s">
        <v>3571</v>
      </c>
      <c r="D862" s="186">
        <v>5.6204380282101098E-2</v>
      </c>
      <c r="E862" s="185">
        <v>0.12070717188781123</v>
      </c>
      <c r="F862" s="184">
        <v>8.8348665060368398E-2</v>
      </c>
      <c r="G862" s="182">
        <v>7.1346832635444503E-3</v>
      </c>
      <c r="H862" s="183">
        <v>0.18379499905244201</v>
      </c>
      <c r="I862" s="183">
        <v>8.1868076277408303E-2</v>
      </c>
      <c r="J862" s="183">
        <v>2.0638041222804802E-2</v>
      </c>
      <c r="K862" s="183">
        <v>1.4471718596153699E-3</v>
      </c>
      <c r="L862" s="183">
        <v>3.0000008598028201E-3</v>
      </c>
      <c r="M862" s="183">
        <v>2.0000005732018801E-3</v>
      </c>
      <c r="N862" s="183">
        <v>3.8220010953887898E-2</v>
      </c>
      <c r="O862" s="182">
        <v>3.8220010953887898E-2</v>
      </c>
      <c r="P862" s="181">
        <v>2.1571201866948501E-2</v>
      </c>
    </row>
    <row r="863" spans="1:16" ht="15.75" x14ac:dyDescent="0.25">
      <c r="A863" s="189">
        <v>2034</v>
      </c>
      <c r="B863" s="188">
        <v>2018</v>
      </c>
      <c r="C863" s="187" t="s">
        <v>3570</v>
      </c>
      <c r="D863" s="186">
        <v>5.2480923382942142E-2</v>
      </c>
      <c r="E863" s="185">
        <v>0.11553331974589008</v>
      </c>
      <c r="F863" s="184">
        <v>8.7706214523586998E-2</v>
      </c>
      <c r="G863" s="182">
        <v>6.3976353568231496E-3</v>
      </c>
      <c r="H863" s="183">
        <v>0.148099595491856</v>
      </c>
      <c r="I863" s="183">
        <v>6.7899882701356495E-2</v>
      </c>
      <c r="J863" s="183">
        <v>2.0184457764253899E-2</v>
      </c>
      <c r="K863" s="183">
        <v>1.50782880137932E-3</v>
      </c>
      <c r="L863" s="183">
        <v>3.0000008598028201E-3</v>
      </c>
      <c r="M863" s="183">
        <v>2.0000005732018801E-3</v>
      </c>
      <c r="N863" s="183">
        <v>3.8220010953887898E-2</v>
      </c>
      <c r="O863" s="182">
        <v>3.8220010953887898E-2</v>
      </c>
      <c r="P863" s="181">
        <v>2.10971093771487E-2</v>
      </c>
    </row>
    <row r="864" spans="1:16" ht="15.75" x14ac:dyDescent="0.25">
      <c r="A864" s="189">
        <v>2034</v>
      </c>
      <c r="B864" s="188">
        <v>2019</v>
      </c>
      <c r="C864" s="187" t="s">
        <v>3569</v>
      </c>
      <c r="D864" s="186">
        <v>5.2463347138063082E-2</v>
      </c>
      <c r="E864" s="185">
        <v>0.11548665119310343</v>
      </c>
      <c r="F864" s="184">
        <v>8.6975385403988401E-2</v>
      </c>
      <c r="G864" s="182">
        <v>5.7571623586222401E-3</v>
      </c>
      <c r="H864" s="183">
        <v>0.1256096837175</v>
      </c>
      <c r="I864" s="183">
        <v>5.8409039695846099E-2</v>
      </c>
      <c r="J864" s="183">
        <v>1.9672394046958801E-2</v>
      </c>
      <c r="K864" s="183">
        <v>1.5484645950604699E-3</v>
      </c>
      <c r="L864" s="183">
        <v>3.0000008598028201E-3</v>
      </c>
      <c r="M864" s="183">
        <v>2.0000005732018801E-3</v>
      </c>
      <c r="N864" s="183">
        <v>3.8220010953887898E-2</v>
      </c>
      <c r="O864" s="182">
        <v>3.8220010953887898E-2</v>
      </c>
      <c r="P864" s="181">
        <v>2.0561892410806599E-2</v>
      </c>
    </row>
    <row r="865" spans="1:16" ht="15.75" x14ac:dyDescent="0.25">
      <c r="A865" s="189">
        <v>2034</v>
      </c>
      <c r="B865" s="188">
        <v>2020</v>
      </c>
      <c r="C865" s="187" t="s">
        <v>3568</v>
      </c>
      <c r="D865" s="186">
        <v>5.2445796905366472E-2</v>
      </c>
      <c r="E865" s="185">
        <v>0.11544019747343763</v>
      </c>
      <c r="F865" s="184">
        <v>8.6155511208883803E-2</v>
      </c>
      <c r="G865" s="182">
        <v>5.1286129123175803E-3</v>
      </c>
      <c r="H865" s="183">
        <v>0.10325751120474599</v>
      </c>
      <c r="I865" s="183">
        <v>4.9510104209891499E-2</v>
      </c>
      <c r="J865" s="183">
        <v>1.9101797929731198E-2</v>
      </c>
      <c r="K865" s="183">
        <v>1.5489781990223801E-3</v>
      </c>
      <c r="L865" s="183">
        <v>3.0000008598028201E-3</v>
      </c>
      <c r="M865" s="183">
        <v>2.0000005732018801E-3</v>
      </c>
      <c r="N865" s="183">
        <v>3.8220010953887898E-2</v>
      </c>
      <c r="O865" s="182">
        <v>3.8220010953887898E-2</v>
      </c>
      <c r="P865" s="181">
        <v>1.9965496469140798E-2</v>
      </c>
    </row>
    <row r="866" spans="1:16" ht="15.75" x14ac:dyDescent="0.25">
      <c r="A866" s="189">
        <v>2034</v>
      </c>
      <c r="B866" s="188">
        <v>2021</v>
      </c>
      <c r="C866" s="187" t="s">
        <v>3567</v>
      </c>
      <c r="D866" s="186">
        <v>5.1117608994962219E-2</v>
      </c>
      <c r="E866" s="185">
        <v>0.11251482429449064</v>
      </c>
      <c r="F866" s="184">
        <v>8.5247491160847205E-2</v>
      </c>
      <c r="G866" s="182">
        <v>4.5207903518203196E-3</v>
      </c>
      <c r="H866" s="183">
        <v>8.1791594524265002E-2</v>
      </c>
      <c r="I866" s="183">
        <v>4.0566784765559499E-2</v>
      </c>
      <c r="J866" s="183">
        <v>1.8472705918005299E-2</v>
      </c>
      <c r="K866" s="183">
        <v>1.54951294903661E-3</v>
      </c>
      <c r="L866" s="183">
        <v>3.0000008598028201E-3</v>
      </c>
      <c r="M866" s="183">
        <v>2.0000005732018801E-3</v>
      </c>
      <c r="N866" s="183">
        <v>3.8220010953887898E-2</v>
      </c>
      <c r="O866" s="182">
        <v>3.8220010953887898E-2</v>
      </c>
      <c r="P866" s="181">
        <v>1.93079597081991E-2</v>
      </c>
    </row>
    <row r="867" spans="1:16" ht="15.75" x14ac:dyDescent="0.25">
      <c r="A867" s="189">
        <v>2034</v>
      </c>
      <c r="B867" s="188">
        <v>2022</v>
      </c>
      <c r="C867" s="187" t="s">
        <v>3566</v>
      </c>
      <c r="D867" s="186">
        <v>4.9842530439559801E-2</v>
      </c>
      <c r="E867" s="185">
        <v>0.10970663869236538</v>
      </c>
      <c r="F867" s="184">
        <v>8.4248825404055094E-2</v>
      </c>
      <c r="G867" s="182">
        <v>3.9297513070216299E-3</v>
      </c>
      <c r="H867" s="183">
        <v>6.0586255926704601E-2</v>
      </c>
      <c r="I867" s="183">
        <v>3.1871762633487101E-2</v>
      </c>
      <c r="J867" s="183">
        <v>1.7784945256857101E-2</v>
      </c>
      <c r="K867" s="183">
        <v>1.5500466573405199E-3</v>
      </c>
      <c r="L867" s="183">
        <v>3.0000008598028201E-3</v>
      </c>
      <c r="M867" s="183">
        <v>2.0000005732018801E-3</v>
      </c>
      <c r="N867" s="183">
        <v>3.8220010953887898E-2</v>
      </c>
      <c r="O867" s="182">
        <v>3.8220010953887898E-2</v>
      </c>
      <c r="P867" s="181">
        <v>1.85891015618465E-2</v>
      </c>
    </row>
    <row r="868" spans="1:16" ht="15.75" x14ac:dyDescent="0.25">
      <c r="A868" s="189">
        <v>2034</v>
      </c>
      <c r="B868" s="188">
        <v>2023</v>
      </c>
      <c r="C868" s="187" t="s">
        <v>3565</v>
      </c>
      <c r="D868" s="186">
        <v>4.8568183378950275E-2</v>
      </c>
      <c r="E868" s="185">
        <v>0.10690219706204682</v>
      </c>
      <c r="F868" s="184">
        <v>8.3160739135536593E-2</v>
      </c>
      <c r="G868" s="182">
        <v>3.9660779526544798E-3</v>
      </c>
      <c r="H868" s="183">
        <v>5.9083827922964398E-2</v>
      </c>
      <c r="I868" s="183">
        <v>3.1292864181270703E-2</v>
      </c>
      <c r="J868" s="183">
        <v>1.7038571038117001E-2</v>
      </c>
      <c r="K868" s="183">
        <v>1.5505928809907701E-3</v>
      </c>
      <c r="L868" s="183">
        <v>3.0000008598028201E-3</v>
      </c>
      <c r="M868" s="183">
        <v>2.0000005732018801E-3</v>
      </c>
      <c r="N868" s="183">
        <v>3.8220010953887898E-2</v>
      </c>
      <c r="O868" s="182">
        <v>3.8220010953887898E-2</v>
      </c>
      <c r="P868" s="181">
        <v>1.7808979612921501E-2</v>
      </c>
    </row>
    <row r="869" spans="1:16" ht="15.75" x14ac:dyDescent="0.25">
      <c r="A869" s="189">
        <v>2034</v>
      </c>
      <c r="B869" s="188">
        <v>2024</v>
      </c>
      <c r="C869" s="187" t="s">
        <v>3564</v>
      </c>
      <c r="D869" s="186">
        <v>4.7346768028445597E-2</v>
      </c>
      <c r="E869" s="185">
        <v>0.10421371130284728</v>
      </c>
      <c r="F869" s="184">
        <v>8.1981619861979105E-2</v>
      </c>
      <c r="G869" s="182">
        <v>3.9999789325874903E-3</v>
      </c>
      <c r="H869" s="183">
        <v>5.7461550770031601E-2</v>
      </c>
      <c r="I869" s="183">
        <v>3.1684638117731402E-2</v>
      </c>
      <c r="J869" s="183">
        <v>1.6233472277514899E-2</v>
      </c>
      <c r="K869" s="183">
        <v>1.5511382316527301E-3</v>
      </c>
      <c r="L869" s="183">
        <v>3.0000008598028201E-3</v>
      </c>
      <c r="M869" s="183">
        <v>2.0000005732018801E-3</v>
      </c>
      <c r="N869" s="183">
        <v>3.8220010953887898E-2</v>
      </c>
      <c r="O869" s="182">
        <v>3.8220010953887898E-2</v>
      </c>
      <c r="P869" s="181">
        <v>1.69674778589377E-2</v>
      </c>
    </row>
    <row r="870" spans="1:16" ht="15.75" x14ac:dyDescent="0.25">
      <c r="A870" s="189">
        <v>2034</v>
      </c>
      <c r="B870" s="188">
        <v>2025</v>
      </c>
      <c r="C870" s="187" t="s">
        <v>3563</v>
      </c>
      <c r="D870" s="186">
        <v>4.6125925953531724E-2</v>
      </c>
      <c r="E870" s="185">
        <v>0.10152577997335131</v>
      </c>
      <c r="F870" s="184">
        <v>8.0712706363474801E-2</v>
      </c>
      <c r="G870" s="182">
        <v>4.0106202068206703E-3</v>
      </c>
      <c r="H870" s="183">
        <v>5.5719807287275998E-2</v>
      </c>
      <c r="I870" s="183">
        <v>3.0729715862953401E-2</v>
      </c>
      <c r="J870" s="183">
        <v>1.5369693051756899E-2</v>
      </c>
      <c r="K870" s="183">
        <v>1.5516970722653099E-3</v>
      </c>
      <c r="L870" s="183">
        <v>3.0000008598028201E-3</v>
      </c>
      <c r="M870" s="183">
        <v>2.0000005732018801E-3</v>
      </c>
      <c r="N870" s="183">
        <v>3.8220010953887898E-2</v>
      </c>
      <c r="O870" s="182">
        <v>3.8220010953887898E-2</v>
      </c>
      <c r="P870" s="181">
        <v>1.6064642369554599E-2</v>
      </c>
    </row>
    <row r="871" spans="1:16" ht="15.75" x14ac:dyDescent="0.25">
      <c r="A871" s="189">
        <v>2034</v>
      </c>
      <c r="B871" s="188">
        <v>2026</v>
      </c>
      <c r="C871" s="187" t="s">
        <v>3562</v>
      </c>
      <c r="D871" s="186">
        <v>4.4957798187940046E-2</v>
      </c>
      <c r="E871" s="185">
        <v>9.8952564306476573E-2</v>
      </c>
      <c r="F871" s="184">
        <v>7.9352402339311498E-2</v>
      </c>
      <c r="G871" s="182">
        <v>3.9829168716007104E-3</v>
      </c>
      <c r="H871" s="183">
        <v>5.3863779526977802E-2</v>
      </c>
      <c r="I871" s="183">
        <v>3.06466023686418E-2</v>
      </c>
      <c r="J871" s="183">
        <v>1.44471223643651E-2</v>
      </c>
      <c r="K871" s="183">
        <v>1.5522550225751601E-3</v>
      </c>
      <c r="L871" s="183">
        <v>3.0000008598028201E-3</v>
      </c>
      <c r="M871" s="183">
        <v>2.0000005732018801E-3</v>
      </c>
      <c r="N871" s="183">
        <v>3.8220010953887898E-2</v>
      </c>
      <c r="O871" s="182">
        <v>3.8220010953887898E-2</v>
      </c>
      <c r="P871" s="181">
        <v>1.5100357129525699E-2</v>
      </c>
    </row>
    <row r="872" spans="1:16" ht="15.75" x14ac:dyDescent="0.25">
      <c r="A872" s="189">
        <v>2034</v>
      </c>
      <c r="B872" s="188">
        <v>2027</v>
      </c>
      <c r="C872" s="187" t="s">
        <v>3561</v>
      </c>
      <c r="D872" s="186">
        <v>4.3842432981267894E-2</v>
      </c>
      <c r="E872" s="185">
        <v>9.6494380515357983E-2</v>
      </c>
      <c r="F872" s="184">
        <v>7.7902941394719705E-2</v>
      </c>
      <c r="G872" s="182">
        <v>3.92102085116652E-3</v>
      </c>
      <c r="H872" s="183">
        <v>5.1882348760990502E-2</v>
      </c>
      <c r="I872" s="183">
        <v>2.9510472703025599E-2</v>
      </c>
      <c r="J872" s="183">
        <v>1.3465853567218401E-2</v>
      </c>
      <c r="K872" s="183">
        <v>1.5528391842583201E-3</v>
      </c>
      <c r="L872" s="183">
        <v>3.0000008598028201E-3</v>
      </c>
      <c r="M872" s="183">
        <v>2.0000005732018801E-3</v>
      </c>
      <c r="N872" s="183">
        <v>3.8220010953887898E-2</v>
      </c>
      <c r="O872" s="182">
        <v>3.8220010953887898E-2</v>
      </c>
      <c r="P872" s="181">
        <v>1.40747197116878E-2</v>
      </c>
    </row>
    <row r="873" spans="1:16" ht="15.75" x14ac:dyDescent="0.25">
      <c r="A873" s="189">
        <v>2034</v>
      </c>
      <c r="B873" s="188">
        <v>2028</v>
      </c>
      <c r="C873" s="187" t="s">
        <v>3560</v>
      </c>
      <c r="D873" s="186">
        <v>4.3825327536303769E-2</v>
      </c>
      <c r="E873" s="185">
        <v>9.6448920375381747E-2</v>
      </c>
      <c r="F873" s="184">
        <v>7.6360998088087398E-2</v>
      </c>
      <c r="G873" s="182">
        <v>3.8525542049975599E-3</v>
      </c>
      <c r="H873" s="183">
        <v>4.9780297238850003E-2</v>
      </c>
      <c r="I873" s="183">
        <v>2.8769893451668398E-2</v>
      </c>
      <c r="J873" s="183">
        <v>1.2425689639267899E-2</v>
      </c>
      <c r="K873" s="183">
        <v>1.5534158444782599E-3</v>
      </c>
      <c r="L873" s="183">
        <v>3.0000008598028201E-3</v>
      </c>
      <c r="M873" s="183">
        <v>2.0000005732018801E-3</v>
      </c>
      <c r="N873" s="183">
        <v>3.8220010953887898E-2</v>
      </c>
      <c r="O873" s="182">
        <v>3.8220010953887898E-2</v>
      </c>
      <c r="P873" s="181">
        <v>1.2987524186574499E-2</v>
      </c>
    </row>
    <row r="874" spans="1:16" ht="15.75" x14ac:dyDescent="0.25">
      <c r="A874" s="189">
        <v>2034</v>
      </c>
      <c r="B874" s="188">
        <v>2029</v>
      </c>
      <c r="C874" s="187" t="s">
        <v>3559</v>
      </c>
      <c r="D874" s="186">
        <v>4.3807234098447126E-2</v>
      </c>
      <c r="E874" s="185">
        <v>9.6402085542991775E-2</v>
      </c>
      <c r="F874" s="184">
        <v>7.4727390099242202E-2</v>
      </c>
      <c r="G874" s="182">
        <v>3.8372939126140198E-3</v>
      </c>
      <c r="H874" s="183">
        <v>4.7557825659567302E-2</v>
      </c>
      <c r="I874" s="183">
        <v>2.8304590761615098E-2</v>
      </c>
      <c r="J874" s="183">
        <v>1.1326640877383399E-2</v>
      </c>
      <c r="K874" s="183">
        <v>1.5539954626721201E-3</v>
      </c>
      <c r="L874" s="183">
        <v>3.0000008598028201E-3</v>
      </c>
      <c r="M874" s="183">
        <v>2.0000005732018801E-3</v>
      </c>
      <c r="N874" s="183">
        <v>3.8220010953887898E-2</v>
      </c>
      <c r="O874" s="182">
        <v>3.8220010953887898E-2</v>
      </c>
      <c r="P874" s="181">
        <v>1.18387813166341E-2</v>
      </c>
    </row>
    <row r="875" spans="1:16" ht="15.75" x14ac:dyDescent="0.25">
      <c r="A875" s="189">
        <v>2034</v>
      </c>
      <c r="B875" s="188">
        <v>2030</v>
      </c>
      <c r="C875" s="187" t="s">
        <v>3558</v>
      </c>
      <c r="D875" s="186">
        <v>4.3787870388754736E-2</v>
      </c>
      <c r="E875" s="185">
        <v>9.6354874889101452E-2</v>
      </c>
      <c r="F875" s="184">
        <v>7.3002895700864198E-2</v>
      </c>
      <c r="G875" s="182">
        <v>3.9696750942655804E-3</v>
      </c>
      <c r="H875" s="183">
        <v>4.5215133606450603E-2</v>
      </c>
      <c r="I875" s="183">
        <v>2.8225579969434901E-2</v>
      </c>
      <c r="J875" s="183">
        <v>1.01687164740746E-2</v>
      </c>
      <c r="K875" s="183">
        <v>1.5545903399914499E-3</v>
      </c>
      <c r="L875" s="183">
        <v>3.0000008598028201E-3</v>
      </c>
      <c r="M875" s="183">
        <v>2.0000005732018801E-3</v>
      </c>
      <c r="N875" s="183">
        <v>3.8220010953887898E-2</v>
      </c>
      <c r="O875" s="182">
        <v>3.8220010953887898E-2</v>
      </c>
      <c r="P875" s="181">
        <v>1.0628500710021201E-2</v>
      </c>
    </row>
    <row r="876" spans="1:16" ht="15.75" x14ac:dyDescent="0.25">
      <c r="A876" s="189">
        <v>2034</v>
      </c>
      <c r="B876" s="188">
        <v>2031</v>
      </c>
      <c r="C876" s="187" t="s">
        <v>3557</v>
      </c>
      <c r="D876" s="186">
        <v>4.3766475490397375E-2</v>
      </c>
      <c r="E876" s="185">
        <v>9.6306628798584926E-2</v>
      </c>
      <c r="F876" s="184">
        <v>7.1185274476495197E-2</v>
      </c>
      <c r="G876" s="182">
        <v>4.3461956021558197E-3</v>
      </c>
      <c r="H876" s="183">
        <v>4.2751399963346301E-2</v>
      </c>
      <c r="I876" s="183">
        <v>3.0280046376501901E-2</v>
      </c>
      <c r="J876" s="183">
        <v>8.9517916522178706E-3</v>
      </c>
      <c r="K876" s="183">
        <v>1.5551757584099601E-3</v>
      </c>
      <c r="L876" s="183">
        <v>3.0000008598028201E-3</v>
      </c>
      <c r="M876" s="183">
        <v>2.0000005732018801E-3</v>
      </c>
      <c r="N876" s="183">
        <v>3.8220010953887898E-2</v>
      </c>
      <c r="O876" s="182">
        <v>3.8220010953887898E-2</v>
      </c>
      <c r="P876" s="181">
        <v>9.3565519477440198E-3</v>
      </c>
    </row>
    <row r="877" spans="1:16" ht="15.75" x14ac:dyDescent="0.25">
      <c r="A877" s="189">
        <v>2034</v>
      </c>
      <c r="B877" s="188">
        <v>2032</v>
      </c>
      <c r="C877" s="187" t="s">
        <v>3556</v>
      </c>
      <c r="D877" s="186">
        <v>4.374217251880657E-2</v>
      </c>
      <c r="E877" s="185">
        <v>9.6254669473350901E-2</v>
      </c>
      <c r="F877" s="184">
        <v>6.9275947959116596E-2</v>
      </c>
      <c r="G877" s="182">
        <v>4.9918481551054503E-3</v>
      </c>
      <c r="H877" s="183">
        <v>4.0167033611935098E-2</v>
      </c>
      <c r="I877" s="183">
        <v>3.34523994535579E-2</v>
      </c>
      <c r="J877" s="183">
        <v>7.6758996793155499E-3</v>
      </c>
      <c r="K877" s="183">
        <v>1.55577205358581E-3</v>
      </c>
      <c r="L877" s="183">
        <v>3.0000008598028201E-3</v>
      </c>
      <c r="M877" s="183">
        <v>2.0000005732018801E-3</v>
      </c>
      <c r="N877" s="183">
        <v>3.8220010953887898E-2</v>
      </c>
      <c r="O877" s="182">
        <v>3.8220010953887898E-2</v>
      </c>
      <c r="P877" s="181">
        <v>8.0229698015138393E-3</v>
      </c>
    </row>
    <row r="878" spans="1:16" ht="15.75" x14ac:dyDescent="0.25">
      <c r="A878" s="189">
        <v>2034</v>
      </c>
      <c r="B878" s="188">
        <v>2033</v>
      </c>
      <c r="C878" s="187" t="s">
        <v>3555</v>
      </c>
      <c r="D878" s="186">
        <v>4.3712747719034425E-2</v>
      </c>
      <c r="E878" s="185">
        <v>9.6187751416499323E-2</v>
      </c>
      <c r="F878" s="184">
        <v>6.7273545060358098E-2</v>
      </c>
      <c r="G878" s="182">
        <v>5.65871046137475E-3</v>
      </c>
      <c r="H878" s="183">
        <v>3.7461518602442199E-2</v>
      </c>
      <c r="I878" s="183">
        <v>3.6584923614860397E-2</v>
      </c>
      <c r="J878" s="183">
        <v>6.34096001516963E-3</v>
      </c>
      <c r="K878" s="183">
        <v>1.5563649748847701E-3</v>
      </c>
      <c r="L878" s="183">
        <v>3.0000008598028201E-3</v>
      </c>
      <c r="M878" s="183">
        <v>2.0000005732018801E-3</v>
      </c>
      <c r="N878" s="183">
        <v>3.8220010953887898E-2</v>
      </c>
      <c r="O878" s="182">
        <v>3.8220010953887898E-2</v>
      </c>
      <c r="P878" s="181">
        <v>6.6276700894622696E-3</v>
      </c>
    </row>
    <row r="879" spans="1:16" ht="15.75" x14ac:dyDescent="0.25">
      <c r="A879" s="189">
        <v>2034</v>
      </c>
      <c r="B879" s="188">
        <v>2034</v>
      </c>
      <c r="C879" s="187" t="s">
        <v>3554</v>
      </c>
      <c r="D879" s="186">
        <v>4.3672333457135122E-2</v>
      </c>
      <c r="E879" s="185">
        <v>9.6075639419906544E-2</v>
      </c>
      <c r="F879" s="184">
        <v>6.5178778568746307E-2</v>
      </c>
      <c r="G879" s="182">
        <v>5.4138195286789498E-3</v>
      </c>
      <c r="H879" s="183">
        <v>3.46349954803657E-2</v>
      </c>
      <c r="I879" s="183">
        <v>3.4290858283443297E-2</v>
      </c>
      <c r="J879" s="183">
        <v>4.9469648997664799E-3</v>
      </c>
      <c r="K879" s="183">
        <v>1.5569657560853701E-3</v>
      </c>
      <c r="L879" s="183">
        <v>3.0000008598028201E-3</v>
      </c>
      <c r="M879" s="183">
        <v>2.0000005732018801E-3</v>
      </c>
      <c r="N879" s="183">
        <v>3.8220010953887898E-2</v>
      </c>
      <c r="O879" s="182">
        <v>3.8220010953887898E-2</v>
      </c>
      <c r="P879" s="181">
        <v>5.1706447007023003E-3</v>
      </c>
    </row>
    <row r="880" spans="1:16" ht="15.75" x14ac:dyDescent="0.25">
      <c r="A880" s="189">
        <v>2035</v>
      </c>
      <c r="B880" s="188">
        <v>1991</v>
      </c>
      <c r="C880" s="187" t="s">
        <v>3553</v>
      </c>
      <c r="D880" s="186">
        <v>6.4151545432385701E-2</v>
      </c>
      <c r="E880" s="185">
        <v>0.1351344150933195</v>
      </c>
      <c r="F880" s="184">
        <v>0.3644371583214</v>
      </c>
      <c r="G880" s="182">
        <v>0.48506682348856101</v>
      </c>
      <c r="H880" s="183">
        <v>9.2130086761465098</v>
      </c>
      <c r="I880" s="183">
        <v>2.9304372992778598</v>
      </c>
      <c r="J880" s="183">
        <v>5.1649232635075502E-2</v>
      </c>
      <c r="K880" s="183">
        <v>7.7818573718850302E-3</v>
      </c>
      <c r="L880" s="183">
        <v>3.0000008598028201E-3</v>
      </c>
      <c r="M880" s="183">
        <v>2.0000005732018801E-3</v>
      </c>
      <c r="N880" s="183">
        <v>3.8220010953887898E-2</v>
      </c>
      <c r="O880" s="182">
        <v>3.8220010953887898E-2</v>
      </c>
      <c r="P880" s="181">
        <v>5.3984581744758203E-2</v>
      </c>
    </row>
    <row r="881" spans="1:16" ht="15.75" x14ac:dyDescent="0.25">
      <c r="A881" s="189">
        <v>2035</v>
      </c>
      <c r="B881" s="188">
        <v>1992</v>
      </c>
      <c r="C881" s="187" t="s">
        <v>3552</v>
      </c>
      <c r="D881" s="186">
        <v>6.4361730525827068E-2</v>
      </c>
      <c r="E881" s="185">
        <v>0.13592213917048948</v>
      </c>
      <c r="F881" s="184">
        <v>0.36717944398371399</v>
      </c>
      <c r="G881" s="182">
        <v>0.49217269513151801</v>
      </c>
      <c r="H881" s="183">
        <v>9.1809058289415493</v>
      </c>
      <c r="I881" s="183">
        <v>2.9526391018306199</v>
      </c>
      <c r="J881" s="183">
        <v>5.2037878377943901E-2</v>
      </c>
      <c r="K881" s="183">
        <v>7.9288396053593599E-3</v>
      </c>
      <c r="L881" s="183">
        <v>3.0000008598028201E-3</v>
      </c>
      <c r="M881" s="183">
        <v>2.0000005732018801E-3</v>
      </c>
      <c r="N881" s="183">
        <v>3.8220010953887898E-2</v>
      </c>
      <c r="O881" s="182">
        <v>3.8220010953887898E-2</v>
      </c>
      <c r="P881" s="181">
        <v>5.43908003235292E-2</v>
      </c>
    </row>
    <row r="882" spans="1:16" ht="15.75" x14ac:dyDescent="0.25">
      <c r="A882" s="189">
        <v>2035</v>
      </c>
      <c r="B882" s="188">
        <v>1993</v>
      </c>
      <c r="C882" s="187" t="s">
        <v>3551</v>
      </c>
      <c r="D882" s="186">
        <v>6.4403853551429149E-2</v>
      </c>
      <c r="E882" s="185">
        <v>0.1351960651295657</v>
      </c>
      <c r="F882" s="184">
        <v>0.368031996093723</v>
      </c>
      <c r="G882" s="182">
        <v>0.48433655042682699</v>
      </c>
      <c r="H882" s="183">
        <v>9.1757023483996907</v>
      </c>
      <c r="I882" s="183">
        <v>2.9347254127042302</v>
      </c>
      <c r="J882" s="183">
        <v>5.2158704866840398E-2</v>
      </c>
      <c r="K882" s="183">
        <v>7.8322751853091201E-3</v>
      </c>
      <c r="L882" s="183">
        <v>3.0000008598028201E-3</v>
      </c>
      <c r="M882" s="183">
        <v>2.0000005732018801E-3</v>
      </c>
      <c r="N882" s="183">
        <v>3.8220010953887898E-2</v>
      </c>
      <c r="O882" s="182">
        <v>3.8220010953887898E-2</v>
      </c>
      <c r="P882" s="181">
        <v>5.4517090050094003E-2</v>
      </c>
    </row>
    <row r="883" spans="1:16" ht="15.75" x14ac:dyDescent="0.25">
      <c r="A883" s="189">
        <v>2035</v>
      </c>
      <c r="B883" s="188">
        <v>1994</v>
      </c>
      <c r="C883" s="187" t="s">
        <v>3550</v>
      </c>
      <c r="D883" s="186">
        <v>6.4072043144841759E-2</v>
      </c>
      <c r="E883" s="185">
        <v>0.13423383461787874</v>
      </c>
      <c r="F883" s="184">
        <v>0.361893775284652</v>
      </c>
      <c r="G883" s="182">
        <v>0.474447886619355</v>
      </c>
      <c r="H883" s="183">
        <v>9.2372384533523597</v>
      </c>
      <c r="I883" s="183">
        <v>2.9134192570866402</v>
      </c>
      <c r="J883" s="183">
        <v>5.1818979685686599E-2</v>
      </c>
      <c r="K883" s="183">
        <v>7.6952500321624999E-3</v>
      </c>
      <c r="L883" s="183">
        <v>3.0000008598028201E-3</v>
      </c>
      <c r="M883" s="183">
        <v>2.0000005732018801E-3</v>
      </c>
      <c r="N883" s="183">
        <v>3.8220010953887898E-2</v>
      </c>
      <c r="O883" s="182">
        <v>3.8220010953887898E-2</v>
      </c>
      <c r="P883" s="181">
        <v>5.4162004003756502E-2</v>
      </c>
    </row>
    <row r="884" spans="1:16" ht="15.75" x14ac:dyDescent="0.25">
      <c r="A884" s="189">
        <v>2035</v>
      </c>
      <c r="B884" s="188">
        <v>1995</v>
      </c>
      <c r="C884" s="187" t="s">
        <v>3549</v>
      </c>
      <c r="D884" s="186">
        <v>6.4410540112427694E-2</v>
      </c>
      <c r="E884" s="185">
        <v>0.13333146828196366</v>
      </c>
      <c r="F884" s="184">
        <v>0.36608454957383901</v>
      </c>
      <c r="G884" s="182">
        <v>0.25329089272364502</v>
      </c>
      <c r="H884" s="183">
        <v>9.21183140250651</v>
      </c>
      <c r="I884" s="183">
        <v>1.6629629263168499</v>
      </c>
      <c r="J884" s="183">
        <v>5.2419049823914002E-2</v>
      </c>
      <c r="K884" s="183">
        <v>5.0257329467916301E-3</v>
      </c>
      <c r="L884" s="183">
        <v>3.0000008598028201E-3</v>
      </c>
      <c r="M884" s="183">
        <v>2.0000005732018801E-3</v>
      </c>
      <c r="N884" s="183">
        <v>3.8220010953887898E-2</v>
      </c>
      <c r="O884" s="182">
        <v>3.8220010953887898E-2</v>
      </c>
      <c r="P884" s="181">
        <v>5.4789206650862697E-2</v>
      </c>
    </row>
    <row r="885" spans="1:16" ht="15.75" x14ac:dyDescent="0.25">
      <c r="A885" s="189">
        <v>2035</v>
      </c>
      <c r="B885" s="188">
        <v>1996</v>
      </c>
      <c r="C885" s="187" t="s">
        <v>3548</v>
      </c>
      <c r="D885" s="186">
        <v>6.4431478958130742E-2</v>
      </c>
      <c r="E885" s="185">
        <v>0.13172338708531256</v>
      </c>
      <c r="F885" s="184">
        <v>0.366410165491666</v>
      </c>
      <c r="G885" s="182">
        <v>2.2939513849289099E-2</v>
      </c>
      <c r="H885" s="183">
        <v>9.20743628578591</v>
      </c>
      <c r="I885" s="183">
        <v>0.39577181390435301</v>
      </c>
      <c r="J885" s="183">
        <v>5.2465674236334303E-2</v>
      </c>
      <c r="K885" s="183">
        <v>2.2358335264107102E-3</v>
      </c>
      <c r="L885" s="183">
        <v>3.0000008598028201E-3</v>
      </c>
      <c r="M885" s="183">
        <v>2.0000005732018801E-3</v>
      </c>
      <c r="N885" s="183">
        <v>3.8220010953887898E-2</v>
      </c>
      <c r="O885" s="182">
        <v>3.8220010953887898E-2</v>
      </c>
      <c r="P885" s="181">
        <v>5.4837939212319997E-2</v>
      </c>
    </row>
    <row r="886" spans="1:16" ht="15.75" x14ac:dyDescent="0.25">
      <c r="A886" s="189">
        <v>2035</v>
      </c>
      <c r="B886" s="188">
        <v>1997</v>
      </c>
      <c r="C886" s="187" t="s">
        <v>3547</v>
      </c>
      <c r="D886" s="186">
        <v>6.4667993251854586E-2</v>
      </c>
      <c r="E886" s="185">
        <v>0.1303454545986113</v>
      </c>
      <c r="F886" s="184">
        <v>0.36918418736830699</v>
      </c>
      <c r="G886" s="182">
        <v>2.2313992148313401E-2</v>
      </c>
      <c r="H886" s="183">
        <v>9.1674150219092407</v>
      </c>
      <c r="I886" s="183">
        <v>0.39176286868746601</v>
      </c>
      <c r="J886" s="183">
        <v>5.2862881906348101E-2</v>
      </c>
      <c r="K886" s="183">
        <v>2.1774130766607498E-3</v>
      </c>
      <c r="L886" s="183">
        <v>3.0000008598028201E-3</v>
      </c>
      <c r="M886" s="183">
        <v>2.0000005732018801E-3</v>
      </c>
      <c r="N886" s="183">
        <v>3.8220010953887898E-2</v>
      </c>
      <c r="O886" s="182">
        <v>3.8220010953887898E-2</v>
      </c>
      <c r="P886" s="181">
        <v>5.5253106850588797E-2</v>
      </c>
    </row>
    <row r="887" spans="1:16" ht="15.75" x14ac:dyDescent="0.25">
      <c r="A887" s="189">
        <v>2035</v>
      </c>
      <c r="B887" s="188">
        <v>1998</v>
      </c>
      <c r="C887" s="187" t="s">
        <v>3546</v>
      </c>
      <c r="D887" s="186">
        <v>6.4463109941107752E-2</v>
      </c>
      <c r="E887" s="185">
        <v>0.13087404648793552</v>
      </c>
      <c r="F887" s="184">
        <v>0.36771746319303</v>
      </c>
      <c r="G887" s="182">
        <v>2.25505328207289E-2</v>
      </c>
      <c r="H887" s="183">
        <v>9.2047306124323391</v>
      </c>
      <c r="I887" s="183">
        <v>0.39348929855180098</v>
      </c>
      <c r="J887" s="183">
        <v>5.2652864062898298E-2</v>
      </c>
      <c r="K887" s="183">
        <v>2.2044292238912102E-3</v>
      </c>
      <c r="L887" s="183">
        <v>3.0000008598028201E-3</v>
      </c>
      <c r="M887" s="183">
        <v>2.0000005732018801E-3</v>
      </c>
      <c r="N887" s="183">
        <v>3.8220010953887898E-2</v>
      </c>
      <c r="O887" s="182">
        <v>3.8220010953887898E-2</v>
      </c>
      <c r="P887" s="181">
        <v>5.5033592932198699E-2</v>
      </c>
    </row>
    <row r="888" spans="1:16" ht="15.75" x14ac:dyDescent="0.25">
      <c r="A888" s="189">
        <v>2035</v>
      </c>
      <c r="B888" s="188">
        <v>1999</v>
      </c>
      <c r="C888" s="187" t="s">
        <v>3545</v>
      </c>
      <c r="D888" s="186">
        <v>6.4384554509852671E-2</v>
      </c>
      <c r="E888" s="185">
        <v>0.1306960604941379</v>
      </c>
      <c r="F888" s="184">
        <v>0.367058917245704</v>
      </c>
      <c r="G888" s="182">
        <v>2.25257710859946E-2</v>
      </c>
      <c r="H888" s="183">
        <v>9.2066307393663802</v>
      </c>
      <c r="I888" s="183">
        <v>0.39352656175065298</v>
      </c>
      <c r="J888" s="183">
        <v>5.2558567942331602E-2</v>
      </c>
      <c r="K888" s="183">
        <v>2.1976660106273502E-3</v>
      </c>
      <c r="L888" s="183">
        <v>3.0000008598028201E-3</v>
      </c>
      <c r="M888" s="183">
        <v>2.0000005732018801E-3</v>
      </c>
      <c r="N888" s="183">
        <v>3.8220010953887898E-2</v>
      </c>
      <c r="O888" s="182">
        <v>3.8220010953887898E-2</v>
      </c>
      <c r="P888" s="181">
        <v>5.4935033159492802E-2</v>
      </c>
    </row>
    <row r="889" spans="1:16" ht="15.75" x14ac:dyDescent="0.25">
      <c r="A889" s="189">
        <v>2035</v>
      </c>
      <c r="B889" s="188">
        <v>2000</v>
      </c>
      <c r="C889" s="187" t="s">
        <v>3544</v>
      </c>
      <c r="D889" s="186">
        <v>6.4135135730616619E-2</v>
      </c>
      <c r="E889" s="185">
        <v>0.13113462379082122</v>
      </c>
      <c r="F889" s="184">
        <v>0.36467930581824098</v>
      </c>
      <c r="G889" s="182">
        <v>2.2723924585146299E-2</v>
      </c>
      <c r="H889" s="183">
        <v>9.23659467192779</v>
      </c>
      <c r="I889" s="183">
        <v>0.39549652119378598</v>
      </c>
      <c r="J889" s="183">
        <v>5.2217835261526097E-2</v>
      </c>
      <c r="K889" s="183">
        <v>2.2206204213422202E-3</v>
      </c>
      <c r="L889" s="183">
        <v>3.0000008598028201E-3</v>
      </c>
      <c r="M889" s="183">
        <v>2.0000005732018801E-3</v>
      </c>
      <c r="N889" s="183">
        <v>3.8220010953887898E-2</v>
      </c>
      <c r="O889" s="182">
        <v>3.8220010953887898E-2</v>
      </c>
      <c r="P889" s="181">
        <v>5.4578894058840199E-2</v>
      </c>
    </row>
    <row r="890" spans="1:16" ht="15.75" x14ac:dyDescent="0.25">
      <c r="A890" s="189">
        <v>2035</v>
      </c>
      <c r="B890" s="188">
        <v>2001</v>
      </c>
      <c r="C890" s="187" t="s">
        <v>3543</v>
      </c>
      <c r="D890" s="186">
        <v>6.434936060951757E-2</v>
      </c>
      <c r="E890" s="185">
        <v>0.13130428283481976</v>
      </c>
      <c r="F890" s="184">
        <v>0.36721451589827397</v>
      </c>
      <c r="G890" s="182">
        <v>2.2824027599415899E-2</v>
      </c>
      <c r="H890" s="183">
        <v>9.2023884035758403</v>
      </c>
      <c r="I890" s="183">
        <v>0.39694169520795303</v>
      </c>
      <c r="J890" s="183">
        <v>5.2580847859719802E-2</v>
      </c>
      <c r="K890" s="183">
        <v>2.2331370117280301E-3</v>
      </c>
      <c r="L890" s="183">
        <v>3.0000008598028201E-3</v>
      </c>
      <c r="M890" s="183">
        <v>2.0000005732018801E-3</v>
      </c>
      <c r="N890" s="183">
        <v>3.8220010953887898E-2</v>
      </c>
      <c r="O890" s="182">
        <v>3.8220010953887898E-2</v>
      </c>
      <c r="P890" s="181">
        <v>5.49583204758795E-2</v>
      </c>
    </row>
    <row r="891" spans="1:16" ht="15.75" x14ac:dyDescent="0.25">
      <c r="A891" s="189">
        <v>2035</v>
      </c>
      <c r="B891" s="188">
        <v>2002</v>
      </c>
      <c r="C891" s="187" t="s">
        <v>3542</v>
      </c>
      <c r="D891" s="186">
        <v>6.4187140901226528E-2</v>
      </c>
      <c r="E891" s="185">
        <v>0.13113940596718046</v>
      </c>
      <c r="F891" s="184">
        <v>0.283787751183815</v>
      </c>
      <c r="G891" s="182">
        <v>2.2776743887825201E-2</v>
      </c>
      <c r="H891" s="183">
        <v>7.0999071342561599</v>
      </c>
      <c r="I891" s="183">
        <v>0.319499528363624</v>
      </c>
      <c r="J891" s="183">
        <v>5.2897442956144E-2</v>
      </c>
      <c r="K891" s="183">
        <v>2.2306367841366799E-3</v>
      </c>
      <c r="L891" s="183">
        <v>3.0000008598028201E-3</v>
      </c>
      <c r="M891" s="183">
        <v>2.0000005732018801E-3</v>
      </c>
      <c r="N891" s="183">
        <v>3.8220010953887898E-2</v>
      </c>
      <c r="O891" s="182">
        <v>3.8220010953887898E-2</v>
      </c>
      <c r="P891" s="181">
        <v>5.5289230597694097E-2</v>
      </c>
    </row>
    <row r="892" spans="1:16" ht="15.75" x14ac:dyDescent="0.25">
      <c r="A892" s="189">
        <v>2035</v>
      </c>
      <c r="B892" s="188">
        <v>2003</v>
      </c>
      <c r="C892" s="187" t="s">
        <v>3541</v>
      </c>
      <c r="D892" s="186">
        <v>6.3885684030563925E-2</v>
      </c>
      <c r="E892" s="185">
        <v>0.13055015525802488</v>
      </c>
      <c r="F892" s="184">
        <v>0.28155725112899099</v>
      </c>
      <c r="G892" s="182">
        <v>2.2534501900891499E-2</v>
      </c>
      <c r="H892" s="183">
        <v>7.1276362868140799</v>
      </c>
      <c r="I892" s="183">
        <v>0.319395931831503</v>
      </c>
      <c r="J892" s="183">
        <v>5.2481682413549897E-2</v>
      </c>
      <c r="K892" s="183">
        <v>2.2073977707322999E-3</v>
      </c>
      <c r="L892" s="183">
        <v>3.0000008598028201E-3</v>
      </c>
      <c r="M892" s="183">
        <v>2.0000005732018801E-3</v>
      </c>
      <c r="N892" s="183">
        <v>3.8220010953887898E-2</v>
      </c>
      <c r="O892" s="182">
        <v>3.8220010953887898E-2</v>
      </c>
      <c r="P892" s="181">
        <v>5.4854671208274003E-2</v>
      </c>
    </row>
    <row r="893" spans="1:16" ht="15.75" x14ac:dyDescent="0.25">
      <c r="A893" s="189">
        <v>2035</v>
      </c>
      <c r="B893" s="188">
        <v>2004</v>
      </c>
      <c r="C893" s="187" t="s">
        <v>3540</v>
      </c>
      <c r="D893" s="186">
        <v>6.3656935603725207E-2</v>
      </c>
      <c r="E893" s="185">
        <v>0.12953777448987358</v>
      </c>
      <c r="F893" s="184">
        <v>0.23238294419026401</v>
      </c>
      <c r="G893" s="182">
        <v>1.47657573165781E-2</v>
      </c>
      <c r="H893" s="183">
        <v>5.9615673880329298</v>
      </c>
      <c r="I893" s="183">
        <v>0.27027793881435902</v>
      </c>
      <c r="J893" s="183">
        <v>5.2187865016928597E-2</v>
      </c>
      <c r="K893" s="183">
        <v>1.4364539389226201E-4</v>
      </c>
      <c r="L893" s="183">
        <v>3.0000008598028201E-3</v>
      </c>
      <c r="M893" s="183">
        <v>2.0000005732018801E-3</v>
      </c>
      <c r="N893" s="183">
        <v>3.8220010953887898E-2</v>
      </c>
      <c r="O893" s="182">
        <v>3.8220010953887898E-2</v>
      </c>
      <c r="P893" s="181">
        <v>5.4547568692772899E-2</v>
      </c>
    </row>
    <row r="894" spans="1:16" ht="15.75" x14ac:dyDescent="0.25">
      <c r="A894" s="189">
        <v>2035</v>
      </c>
      <c r="B894" s="188">
        <v>2005</v>
      </c>
      <c r="C894" s="187" t="s">
        <v>3539</v>
      </c>
      <c r="D894" s="186">
        <v>6.3700334688089916E-2</v>
      </c>
      <c r="E894" s="185">
        <v>0.12990383950969966</v>
      </c>
      <c r="F894" s="184">
        <v>0.23274496271474501</v>
      </c>
      <c r="G894" s="182">
        <v>1.4971255396226801E-2</v>
      </c>
      <c r="H894" s="183">
        <v>5.9515568731001096</v>
      </c>
      <c r="I894" s="183">
        <v>0.27214185573442101</v>
      </c>
      <c r="J894" s="183">
        <v>5.2269166051972703E-2</v>
      </c>
      <c r="K894" s="183">
        <v>1.45061306615497E-4</v>
      </c>
      <c r="L894" s="183">
        <v>3.0000008598028201E-3</v>
      </c>
      <c r="M894" s="183">
        <v>2.0000005732018801E-3</v>
      </c>
      <c r="N894" s="183">
        <v>3.8220010953887898E-2</v>
      </c>
      <c r="O894" s="182">
        <v>3.8220010953887898E-2</v>
      </c>
      <c r="P894" s="181">
        <v>5.4632545799853702E-2</v>
      </c>
    </row>
    <row r="895" spans="1:16" ht="15.75" x14ac:dyDescent="0.25">
      <c r="A895" s="189">
        <v>2035</v>
      </c>
      <c r="B895" s="188">
        <v>2006</v>
      </c>
      <c r="C895" s="187" t="s">
        <v>3538</v>
      </c>
      <c r="D895" s="186">
        <v>6.3528560207705198E-2</v>
      </c>
      <c r="E895" s="185">
        <v>0.13020998494763258</v>
      </c>
      <c r="F895" s="184">
        <v>0.23166207001516101</v>
      </c>
      <c r="G895" s="182">
        <v>1.51276128318959E-2</v>
      </c>
      <c r="H895" s="183">
        <v>5.9600752730529898</v>
      </c>
      <c r="I895" s="183">
        <v>0.27380568495097102</v>
      </c>
      <c r="J895" s="183">
        <v>5.2025973255570998E-2</v>
      </c>
      <c r="K895" s="183">
        <v>1.4622707908849299E-4</v>
      </c>
      <c r="L895" s="183">
        <v>3.0000008598028201E-3</v>
      </c>
      <c r="M895" s="183">
        <v>2.0000005732018801E-3</v>
      </c>
      <c r="N895" s="183">
        <v>3.8220010953887898E-2</v>
      </c>
      <c r="O895" s="182">
        <v>3.8220010953887898E-2</v>
      </c>
      <c r="P895" s="181">
        <v>5.4378356904350798E-2</v>
      </c>
    </row>
    <row r="896" spans="1:16" ht="15.75" x14ac:dyDescent="0.25">
      <c r="A896" s="189">
        <v>2035</v>
      </c>
      <c r="B896" s="188">
        <v>2007</v>
      </c>
      <c r="C896" s="187" t="s">
        <v>3537</v>
      </c>
      <c r="D896" s="186">
        <v>6.368490541185623E-2</v>
      </c>
      <c r="E896" s="185">
        <v>0.13056155700952202</v>
      </c>
      <c r="F896" s="184">
        <v>0.17018368498686301</v>
      </c>
      <c r="G896" s="182">
        <v>1.52956587075562E-2</v>
      </c>
      <c r="H896" s="183">
        <v>3.11425712048371</v>
      </c>
      <c r="I896" s="183">
        <v>0.27392283720036897</v>
      </c>
      <c r="J896" s="183">
        <v>3.7809621530839201E-2</v>
      </c>
      <c r="K896" s="183">
        <v>1.4758870054054101E-4</v>
      </c>
      <c r="L896" s="183">
        <v>3.0000008598028201E-3</v>
      </c>
      <c r="M896" s="183">
        <v>2.0000005732018801E-3</v>
      </c>
      <c r="N896" s="183">
        <v>3.8220010953887898E-2</v>
      </c>
      <c r="O896" s="182">
        <v>3.8220010953887898E-2</v>
      </c>
      <c r="P896" s="181">
        <v>3.9519204838753097E-2</v>
      </c>
    </row>
    <row r="897" spans="1:16" ht="15.75" x14ac:dyDescent="0.25">
      <c r="A897" s="189">
        <v>2035</v>
      </c>
      <c r="B897" s="188">
        <v>2008</v>
      </c>
      <c r="C897" s="187" t="s">
        <v>3536</v>
      </c>
      <c r="D897" s="186">
        <v>6.3916495033142923E-2</v>
      </c>
      <c r="E897" s="185">
        <v>0.13105228810666869</v>
      </c>
      <c r="F897" s="184">
        <v>0.17229066929626</v>
      </c>
      <c r="G897" s="182">
        <v>1.2083411823918099E-2</v>
      </c>
      <c r="H897" s="183">
        <v>3.1004697027207602</v>
      </c>
      <c r="I897" s="183">
        <v>0.19313528447806799</v>
      </c>
      <c r="J897" s="183">
        <v>3.8090952466181001E-2</v>
      </c>
      <c r="K897" s="183">
        <v>1.70378327698083E-4</v>
      </c>
      <c r="L897" s="183">
        <v>3.0000008598028201E-3</v>
      </c>
      <c r="M897" s="183">
        <v>2.0000005732018801E-3</v>
      </c>
      <c r="N897" s="183">
        <v>3.8220010953887898E-2</v>
      </c>
      <c r="O897" s="182">
        <v>3.8220010953887898E-2</v>
      </c>
      <c r="P897" s="181">
        <v>3.98132563106035E-2</v>
      </c>
    </row>
    <row r="898" spans="1:16" ht="15.75" x14ac:dyDescent="0.25">
      <c r="A898" s="189">
        <v>2035</v>
      </c>
      <c r="B898" s="188">
        <v>2009</v>
      </c>
      <c r="C898" s="187" t="s">
        <v>3535</v>
      </c>
      <c r="D898" s="186">
        <v>6.3907484127892336E-2</v>
      </c>
      <c r="E898" s="185">
        <v>0.12980871624253909</v>
      </c>
      <c r="F898" s="184">
        <v>0.17242889466002401</v>
      </c>
      <c r="G898" s="182">
        <v>8.4735959687175892E-3</v>
      </c>
      <c r="H898" s="183">
        <v>3.0984468260868101</v>
      </c>
      <c r="I898" s="183">
        <v>0.108947021055903</v>
      </c>
      <c r="J898" s="183">
        <v>3.8109513133240902E-2</v>
      </c>
      <c r="K898" s="183">
        <v>1.8679926319285E-4</v>
      </c>
      <c r="L898" s="183">
        <v>3.0000008598028201E-3</v>
      </c>
      <c r="M898" s="183">
        <v>2.0000005732018801E-3</v>
      </c>
      <c r="N898" s="183">
        <v>3.8220010953887898E-2</v>
      </c>
      <c r="O898" s="182">
        <v>3.8220010953887898E-2</v>
      </c>
      <c r="P898" s="181">
        <v>3.9832656208666099E-2</v>
      </c>
    </row>
    <row r="899" spans="1:16" ht="15.75" x14ac:dyDescent="0.25">
      <c r="A899" s="189">
        <v>2035</v>
      </c>
      <c r="B899" s="188">
        <v>2010</v>
      </c>
      <c r="C899" s="187" t="s">
        <v>3534</v>
      </c>
      <c r="D899" s="186">
        <v>6.3918309388940636E-2</v>
      </c>
      <c r="E899" s="185">
        <v>0.12871776346851915</v>
      </c>
      <c r="F899" s="184">
        <v>0.11055715625665399</v>
      </c>
      <c r="G899" s="182">
        <v>8.2844529592828002E-3</v>
      </c>
      <c r="H899" s="183">
        <v>0.28473854158012102</v>
      </c>
      <c r="I899" s="183">
        <v>0.108821322124335</v>
      </c>
      <c r="J899" s="183">
        <v>2.3521380306751102E-2</v>
      </c>
      <c r="K899" s="183">
        <v>2.2265331745360299E-4</v>
      </c>
      <c r="L899" s="183">
        <v>3.0000008598028201E-3</v>
      </c>
      <c r="M899" s="183">
        <v>2.0000005732018801E-3</v>
      </c>
      <c r="N899" s="183">
        <v>3.8220010953887898E-2</v>
      </c>
      <c r="O899" s="182">
        <v>3.8220010953887898E-2</v>
      </c>
      <c r="P899" s="181">
        <v>2.4584912749643101E-2</v>
      </c>
    </row>
    <row r="900" spans="1:16" ht="15.75" x14ac:dyDescent="0.25">
      <c r="A900" s="189">
        <v>2035</v>
      </c>
      <c r="B900" s="188">
        <v>2011</v>
      </c>
      <c r="C900" s="187" t="s">
        <v>3533</v>
      </c>
      <c r="D900" s="186">
        <v>6.3862833157674631E-2</v>
      </c>
      <c r="E900" s="185">
        <v>0.13039176814317149</v>
      </c>
      <c r="F900" s="184">
        <v>0.110261881922012</v>
      </c>
      <c r="G900" s="182">
        <v>8.61501882536078E-3</v>
      </c>
      <c r="H900" s="183">
        <v>0.28426784446733999</v>
      </c>
      <c r="I900" s="183">
        <v>0.11068393607969899</v>
      </c>
      <c r="J900" s="183">
        <v>2.3497782890363101E-2</v>
      </c>
      <c r="K900" s="183">
        <v>3.1428920545459701E-4</v>
      </c>
      <c r="L900" s="183">
        <v>3.0000008598028201E-3</v>
      </c>
      <c r="M900" s="183">
        <v>2.0000005732018801E-3</v>
      </c>
      <c r="N900" s="183">
        <v>3.8220010953887898E-2</v>
      </c>
      <c r="O900" s="182">
        <v>3.8220010953887898E-2</v>
      </c>
      <c r="P900" s="181">
        <v>2.45602483627981E-2</v>
      </c>
    </row>
    <row r="901" spans="1:16" ht="15.75" x14ac:dyDescent="0.25">
      <c r="A901" s="189">
        <v>2035</v>
      </c>
      <c r="B901" s="188">
        <v>2012</v>
      </c>
      <c r="C901" s="187" t="s">
        <v>3532</v>
      </c>
      <c r="D901" s="186">
        <v>6.3974527683111598E-2</v>
      </c>
      <c r="E901" s="185">
        <v>0.130793925146067</v>
      </c>
      <c r="F901" s="184">
        <v>0.11157664343026499</v>
      </c>
      <c r="G901" s="182">
        <v>8.6900809103298005E-3</v>
      </c>
      <c r="H901" s="183">
        <v>0.285953288355416</v>
      </c>
      <c r="I901" s="183">
        <v>0.111135829978991</v>
      </c>
      <c r="J901" s="183">
        <v>2.35444258090339E-2</v>
      </c>
      <c r="K901" s="183">
        <v>4.6413556817172903E-4</v>
      </c>
      <c r="L901" s="183">
        <v>3.0000008598028201E-3</v>
      </c>
      <c r="M901" s="183">
        <v>2.0000005732018801E-3</v>
      </c>
      <c r="N901" s="183">
        <v>3.8220010953887898E-2</v>
      </c>
      <c r="O901" s="182">
        <v>3.8220010953887898E-2</v>
      </c>
      <c r="P901" s="181">
        <v>2.4609000267276301E-2</v>
      </c>
    </row>
    <row r="902" spans="1:16" ht="15.75" x14ac:dyDescent="0.25">
      <c r="A902" s="189">
        <v>2035</v>
      </c>
      <c r="B902" s="188">
        <v>2013</v>
      </c>
      <c r="C902" s="187" t="s">
        <v>3531</v>
      </c>
      <c r="D902" s="186">
        <v>6.3829819419733855E-2</v>
      </c>
      <c r="E902" s="185">
        <v>0.13079663964581317</v>
      </c>
      <c r="F902" s="184">
        <v>0.110197672699061</v>
      </c>
      <c r="G902" s="182">
        <v>8.7085099635604603E-3</v>
      </c>
      <c r="H902" s="183">
        <v>0.283383678493698</v>
      </c>
      <c r="I902" s="183">
        <v>0.11029845710861701</v>
      </c>
      <c r="J902" s="183">
        <v>2.3362794795573998E-2</v>
      </c>
      <c r="K902" s="183">
        <v>6.95388493714709E-4</v>
      </c>
      <c r="L902" s="183">
        <v>3.0000008598028201E-3</v>
      </c>
      <c r="M902" s="183">
        <v>2.0000005732018801E-3</v>
      </c>
      <c r="N902" s="183">
        <v>3.8220010953887898E-2</v>
      </c>
      <c r="O902" s="182">
        <v>3.8220010953887898E-2</v>
      </c>
      <c r="P902" s="181">
        <v>2.4419156705363401E-2</v>
      </c>
    </row>
    <row r="903" spans="1:16" ht="15.75" x14ac:dyDescent="0.25">
      <c r="A903" s="189">
        <v>2035</v>
      </c>
      <c r="B903" s="188">
        <v>2014</v>
      </c>
      <c r="C903" s="187" t="s">
        <v>3530</v>
      </c>
      <c r="D903" s="186">
        <v>6.2282429758081105E-2</v>
      </c>
      <c r="E903" s="185">
        <v>0.12864632892563033</v>
      </c>
      <c r="F903" s="184">
        <v>0.10930669731437399</v>
      </c>
      <c r="G903" s="182">
        <v>8.6714000599945606E-3</v>
      </c>
      <c r="H903" s="183">
        <v>0.28108080120928702</v>
      </c>
      <c r="I903" s="183">
        <v>0.110014238959494</v>
      </c>
      <c r="J903" s="183">
        <v>2.31423699236117E-2</v>
      </c>
      <c r="K903" s="183">
        <v>9.6483345203416998E-4</v>
      </c>
      <c r="L903" s="183">
        <v>3.0000008598028201E-3</v>
      </c>
      <c r="M903" s="183">
        <v>2.0000005732018801E-3</v>
      </c>
      <c r="N903" s="183">
        <v>3.8220010953887898E-2</v>
      </c>
      <c r="O903" s="182">
        <v>3.8220010953887898E-2</v>
      </c>
      <c r="P903" s="181">
        <v>2.4188765198811801E-2</v>
      </c>
    </row>
    <row r="904" spans="1:16" ht="15.75" x14ac:dyDescent="0.25">
      <c r="A904" s="189">
        <v>2035</v>
      </c>
      <c r="B904" s="188">
        <v>2015</v>
      </c>
      <c r="C904" s="187" t="s">
        <v>3529</v>
      </c>
      <c r="D904" s="186">
        <v>6.17522573231662E-2</v>
      </c>
      <c r="E904" s="185">
        <v>0.12861219107163829</v>
      </c>
      <c r="F904" s="184">
        <v>0.108275257434748</v>
      </c>
      <c r="G904" s="182">
        <v>8.7872049903136105E-3</v>
      </c>
      <c r="H904" s="183">
        <v>0.278320557005167</v>
      </c>
      <c r="I904" s="183">
        <v>0.110320251143144</v>
      </c>
      <c r="J904" s="183">
        <v>2.2860549950850802E-2</v>
      </c>
      <c r="K904" s="183">
        <v>1.2338294655397401E-3</v>
      </c>
      <c r="L904" s="183">
        <v>3.0000008598028201E-3</v>
      </c>
      <c r="M904" s="183">
        <v>2.0000005732018801E-3</v>
      </c>
      <c r="N904" s="183">
        <v>3.8220010953887898E-2</v>
      </c>
      <c r="O904" s="182">
        <v>3.8220010953887898E-2</v>
      </c>
      <c r="P904" s="181">
        <v>2.38942025774402E-2</v>
      </c>
    </row>
    <row r="905" spans="1:16" ht="15.75" x14ac:dyDescent="0.25">
      <c r="A905" s="189">
        <v>2035</v>
      </c>
      <c r="B905" s="188">
        <v>2016</v>
      </c>
      <c r="C905" s="187" t="s">
        <v>3528</v>
      </c>
      <c r="D905" s="186">
        <v>5.9742963142192837E-2</v>
      </c>
      <c r="E905" s="185">
        <v>0.12469057256175833</v>
      </c>
      <c r="F905" s="184">
        <v>0.106993230947886</v>
      </c>
      <c r="G905" s="182">
        <v>8.00830737641294E-3</v>
      </c>
      <c r="H905" s="183">
        <v>0.24094682088443301</v>
      </c>
      <c r="I905" s="183">
        <v>9.6590950080916199E-2</v>
      </c>
      <c r="J905" s="183">
        <v>2.2507681785658502E-2</v>
      </c>
      <c r="K905" s="183">
        <v>1.3886578225499901E-3</v>
      </c>
      <c r="L905" s="183">
        <v>3.0000008598028201E-3</v>
      </c>
      <c r="M905" s="183">
        <v>2.0000005732018801E-3</v>
      </c>
      <c r="N905" s="183">
        <v>3.8220010953887898E-2</v>
      </c>
      <c r="O905" s="182">
        <v>3.8220010953887898E-2</v>
      </c>
      <c r="P905" s="181">
        <v>2.3525379279647301E-2</v>
      </c>
    </row>
    <row r="906" spans="1:16" ht="15.75" x14ac:dyDescent="0.25">
      <c r="A906" s="189">
        <v>2035</v>
      </c>
      <c r="B906" s="188">
        <v>2017</v>
      </c>
      <c r="C906" s="187" t="s">
        <v>3527</v>
      </c>
      <c r="D906" s="186">
        <v>5.6234676545518114E-2</v>
      </c>
      <c r="E906" s="185">
        <v>0.12078521336561573</v>
      </c>
      <c r="F906" s="184">
        <v>8.8967511164834395E-2</v>
      </c>
      <c r="G906" s="182">
        <v>7.19744548986361E-3</v>
      </c>
      <c r="H906" s="183">
        <v>0.18604826891963799</v>
      </c>
      <c r="I906" s="183">
        <v>8.3102262379968206E-2</v>
      </c>
      <c r="J906" s="183">
        <v>2.1037024368910501E-2</v>
      </c>
      <c r="K906" s="183">
        <v>1.44727949453479E-3</v>
      </c>
      <c r="L906" s="183">
        <v>3.0000008598028201E-3</v>
      </c>
      <c r="M906" s="183">
        <v>2.0000005732018801E-3</v>
      </c>
      <c r="N906" s="183">
        <v>3.8220010953887898E-2</v>
      </c>
      <c r="O906" s="182">
        <v>3.8220010953887898E-2</v>
      </c>
      <c r="P906" s="181">
        <v>2.1988225260459598E-2</v>
      </c>
    </row>
    <row r="907" spans="1:16" ht="15.75" x14ac:dyDescent="0.25">
      <c r="A907" s="189">
        <v>2035</v>
      </c>
      <c r="B907" s="188">
        <v>2018</v>
      </c>
      <c r="C907" s="187" t="s">
        <v>3526</v>
      </c>
      <c r="D907" s="186">
        <v>5.2509079055091785E-2</v>
      </c>
      <c r="E907" s="185">
        <v>0.11560805232245869</v>
      </c>
      <c r="F907" s="184">
        <v>8.84143485540725E-2</v>
      </c>
      <c r="G907" s="182">
        <v>6.4635940469489001E-3</v>
      </c>
      <c r="H907" s="183">
        <v>0.15020932198473699</v>
      </c>
      <c r="I907" s="183">
        <v>6.9104134150085594E-2</v>
      </c>
      <c r="J907" s="183">
        <v>2.06418967750608E-2</v>
      </c>
      <c r="K907" s="183">
        <v>1.50794099265825E-3</v>
      </c>
      <c r="L907" s="183">
        <v>3.0000008598028201E-3</v>
      </c>
      <c r="M907" s="183">
        <v>2.0000005732018801E-3</v>
      </c>
      <c r="N907" s="183">
        <v>3.8220010953887898E-2</v>
      </c>
      <c r="O907" s="182">
        <v>3.8220010953887898E-2</v>
      </c>
      <c r="P907" s="181">
        <v>2.1575231750168702E-2</v>
      </c>
    </row>
    <row r="908" spans="1:16" ht="15.75" x14ac:dyDescent="0.25">
      <c r="A908" s="189">
        <v>2035</v>
      </c>
      <c r="B908" s="188">
        <v>2019</v>
      </c>
      <c r="C908" s="187" t="s">
        <v>3525</v>
      </c>
      <c r="D908" s="186">
        <v>5.2491398346651563E-2</v>
      </c>
      <c r="E908" s="185">
        <v>0.11556098537878483</v>
      </c>
      <c r="F908" s="184">
        <v>8.7772920387364894E-2</v>
      </c>
      <c r="G908" s="182">
        <v>5.8182264559845801E-3</v>
      </c>
      <c r="H908" s="183">
        <v>0.12765939327429501</v>
      </c>
      <c r="I908" s="183">
        <v>5.94992026425612E-2</v>
      </c>
      <c r="J908" s="183">
        <v>2.0188307132043701E-2</v>
      </c>
      <c r="K908" s="183">
        <v>1.54857989503315E-3</v>
      </c>
      <c r="L908" s="183">
        <v>3.0000008598028201E-3</v>
      </c>
      <c r="M908" s="183">
        <v>2.0000005732018801E-3</v>
      </c>
      <c r="N908" s="183">
        <v>3.8220010953887898E-2</v>
      </c>
      <c r="O908" s="182">
        <v>3.8220010953887898E-2</v>
      </c>
      <c r="P908" s="181">
        <v>2.1101132796268601E-2</v>
      </c>
    </row>
    <row r="909" spans="1:16" ht="15.75" x14ac:dyDescent="0.25">
      <c r="A909" s="189">
        <v>2035</v>
      </c>
      <c r="B909" s="188">
        <v>2020</v>
      </c>
      <c r="C909" s="187" t="s">
        <v>3524</v>
      </c>
      <c r="D909" s="186">
        <v>5.24737832928956E-2</v>
      </c>
      <c r="E909" s="185">
        <v>0.11551415842616262</v>
      </c>
      <c r="F909" s="184">
        <v>8.7042558116702806E-2</v>
      </c>
      <c r="G909" s="182">
        <v>5.1697402965621003E-3</v>
      </c>
      <c r="H909" s="183">
        <v>0.10516713416181001</v>
      </c>
      <c r="I909" s="183">
        <v>5.0376525188991203E-2</v>
      </c>
      <c r="J909" s="183">
        <v>1.9676203252559001E-2</v>
      </c>
      <c r="K909" s="183">
        <v>1.54909364136469E-3</v>
      </c>
      <c r="L909" s="183">
        <v>3.0000008598028201E-3</v>
      </c>
      <c r="M909" s="183">
        <v>2.0000005732018801E-3</v>
      </c>
      <c r="N909" s="183">
        <v>3.8220010953887898E-2</v>
      </c>
      <c r="O909" s="182">
        <v>3.8220010953887898E-2</v>
      </c>
      <c r="P909" s="181">
        <v>2.0565873851780901E-2</v>
      </c>
    </row>
    <row r="910" spans="1:16" ht="15.75" x14ac:dyDescent="0.25">
      <c r="A910" s="189">
        <v>2035</v>
      </c>
      <c r="B910" s="188">
        <v>2021</v>
      </c>
      <c r="C910" s="187" t="s">
        <v>3523</v>
      </c>
      <c r="D910" s="186">
        <v>5.1144879757254055E-2</v>
      </c>
      <c r="E910" s="185">
        <v>0.11258654175597203</v>
      </c>
      <c r="F910" s="184">
        <v>8.6224177709001398E-2</v>
      </c>
      <c r="G910" s="182">
        <v>4.5381827518267397E-3</v>
      </c>
      <c r="H910" s="183">
        <v>8.3492102062552295E-2</v>
      </c>
      <c r="I910" s="183">
        <v>4.1169298267326397E-2</v>
      </c>
      <c r="J910" s="183">
        <v>1.91056245791709E-2</v>
      </c>
      <c r="K910" s="183">
        <v>1.5496285639125099E-3</v>
      </c>
      <c r="L910" s="183">
        <v>3.0000008598028201E-3</v>
      </c>
      <c r="M910" s="183">
        <v>2.0000005732018801E-3</v>
      </c>
      <c r="N910" s="183">
        <v>3.8220010953887898E-2</v>
      </c>
      <c r="O910" s="182">
        <v>3.8220010953887898E-2</v>
      </c>
      <c r="P910" s="181">
        <v>1.99694961426875E-2</v>
      </c>
    </row>
    <row r="911" spans="1:16" ht="15.75" x14ac:dyDescent="0.25">
      <c r="A911" s="189">
        <v>2035</v>
      </c>
      <c r="B911" s="188">
        <v>2022</v>
      </c>
      <c r="C911" s="187" t="s">
        <v>3522</v>
      </c>
      <c r="D911" s="186">
        <v>4.9869165470703039E-2</v>
      </c>
      <c r="E911" s="185">
        <v>0.10977634178930833</v>
      </c>
      <c r="F911" s="184">
        <v>8.5315255611419102E-2</v>
      </c>
      <c r="G911" s="182">
        <v>3.92685933981752E-3</v>
      </c>
      <c r="H911" s="183">
        <v>6.1993676022128998E-2</v>
      </c>
      <c r="I911" s="183">
        <v>3.22815365119304E-2</v>
      </c>
      <c r="J911" s="183">
        <v>1.84763942791299E-2</v>
      </c>
      <c r="K911" s="183">
        <v>1.55016245324611E-3</v>
      </c>
      <c r="L911" s="183">
        <v>3.0000008598028201E-3</v>
      </c>
      <c r="M911" s="183">
        <v>2.0000005732018801E-3</v>
      </c>
      <c r="N911" s="183">
        <v>3.8220010953887898E-2</v>
      </c>
      <c r="O911" s="182">
        <v>3.8220010953887898E-2</v>
      </c>
      <c r="P911" s="181">
        <v>1.9311814840646899E-2</v>
      </c>
    </row>
    <row r="912" spans="1:16" ht="15.75" x14ac:dyDescent="0.25">
      <c r="A912" s="189">
        <v>2035</v>
      </c>
      <c r="B912" s="188">
        <v>2023</v>
      </c>
      <c r="C912" s="187" t="s">
        <v>3521</v>
      </c>
      <c r="D912" s="186">
        <v>4.8594240839270074E-2</v>
      </c>
      <c r="E912" s="185">
        <v>0.10697035694101727</v>
      </c>
      <c r="F912" s="184">
        <v>8.4317036518633898E-2</v>
      </c>
      <c r="G912" s="182">
        <v>3.9519995622056998E-3</v>
      </c>
      <c r="H912" s="183">
        <v>6.0610385627379998E-2</v>
      </c>
      <c r="I912" s="183">
        <v>3.1633485716381297E-2</v>
      </c>
      <c r="J912" s="183">
        <v>1.7788570995734401E-2</v>
      </c>
      <c r="K912" s="183">
        <v>1.55070887387925E-3</v>
      </c>
      <c r="L912" s="183">
        <v>3.0000008598028201E-3</v>
      </c>
      <c r="M912" s="183">
        <v>2.0000005732018801E-3</v>
      </c>
      <c r="N912" s="183">
        <v>3.8220010953887898E-2</v>
      </c>
      <c r="O912" s="182">
        <v>3.8220010953887898E-2</v>
      </c>
      <c r="P912" s="181">
        <v>1.8592891240546802E-2</v>
      </c>
    </row>
    <row r="913" spans="1:16" ht="15.75" x14ac:dyDescent="0.25">
      <c r="A913" s="189">
        <v>2035</v>
      </c>
      <c r="B913" s="188">
        <v>2024</v>
      </c>
      <c r="C913" s="187" t="s">
        <v>3520</v>
      </c>
      <c r="D913" s="186">
        <v>4.7372341020927258E-2</v>
      </c>
      <c r="E913" s="185">
        <v>0.104280948052387</v>
      </c>
      <c r="F913" s="184">
        <v>8.3227887766115297E-2</v>
      </c>
      <c r="G913" s="182">
        <v>3.9903720926328899E-3</v>
      </c>
      <c r="H913" s="183">
        <v>5.9107314704313199E-2</v>
      </c>
      <c r="I913" s="183">
        <v>3.2125266212004698E-2</v>
      </c>
      <c r="J913" s="183">
        <v>1.7042040672380201E-2</v>
      </c>
      <c r="K913" s="183">
        <v>1.5512544018432301E-3</v>
      </c>
      <c r="L913" s="183">
        <v>3.0000008598028201E-3</v>
      </c>
      <c r="M913" s="183">
        <v>2.0000005732018801E-3</v>
      </c>
      <c r="N913" s="183">
        <v>3.8220010953887898E-2</v>
      </c>
      <c r="O913" s="182">
        <v>3.8220010953887898E-2</v>
      </c>
      <c r="P913" s="181">
        <v>1.78126061286497E-2</v>
      </c>
    </row>
    <row r="914" spans="1:16" ht="15.75" x14ac:dyDescent="0.25">
      <c r="A914" s="189">
        <v>2035</v>
      </c>
      <c r="B914" s="188">
        <v>2025</v>
      </c>
      <c r="C914" s="187" t="s">
        <v>3519</v>
      </c>
      <c r="D914" s="186">
        <v>4.615109120387046E-2</v>
      </c>
      <c r="E914" s="185">
        <v>0.10159270802203918</v>
      </c>
      <c r="F914" s="184">
        <v>8.2049074544429501E-2</v>
      </c>
      <c r="G914" s="182">
        <v>4.0233423354606498E-3</v>
      </c>
      <c r="H914" s="183">
        <v>5.7484862866275598E-2</v>
      </c>
      <c r="I914" s="183">
        <v>3.1308531495523602E-2</v>
      </c>
      <c r="J914" s="183">
        <v>1.62368516801168E-2</v>
      </c>
      <c r="K914" s="183">
        <v>1.55181343685109E-3</v>
      </c>
      <c r="L914" s="183">
        <v>3.0000008598028201E-3</v>
      </c>
      <c r="M914" s="183">
        <v>2.0000005732018801E-3</v>
      </c>
      <c r="N914" s="183">
        <v>3.8220010953887898E-2</v>
      </c>
      <c r="O914" s="182">
        <v>3.8220010953887898E-2</v>
      </c>
      <c r="P914" s="181">
        <v>1.6971010063129399E-2</v>
      </c>
    </row>
    <row r="915" spans="1:16" ht="15.75" x14ac:dyDescent="0.25">
      <c r="A915" s="189">
        <v>2035</v>
      </c>
      <c r="B915" s="188">
        <v>2026</v>
      </c>
      <c r="C915" s="187" t="s">
        <v>3518</v>
      </c>
      <c r="D915" s="186">
        <v>4.4982674034318E-2</v>
      </c>
      <c r="E915" s="185">
        <v>9.9019772873608247E-2</v>
      </c>
      <c r="F915" s="184">
        <v>8.0778979060010997E-2</v>
      </c>
      <c r="G915" s="182">
        <v>4.0330733704902902E-3</v>
      </c>
      <c r="H915" s="183">
        <v>5.57484014539582E-2</v>
      </c>
      <c r="I915" s="183">
        <v>3.15205436401425E-2</v>
      </c>
      <c r="J915" s="183">
        <v>1.53728892885141E-2</v>
      </c>
      <c r="K915" s="183">
        <v>1.55237157960241E-3</v>
      </c>
      <c r="L915" s="183">
        <v>3.0000008598028201E-3</v>
      </c>
      <c r="M915" s="183">
        <v>2.0000005732018801E-3</v>
      </c>
      <c r="N915" s="183">
        <v>3.8220010953887898E-2</v>
      </c>
      <c r="O915" s="182">
        <v>3.8220010953887898E-2</v>
      </c>
      <c r="P915" s="181">
        <v>1.60679831259548E-2</v>
      </c>
    </row>
    <row r="916" spans="1:16" ht="15.75" x14ac:dyDescent="0.25">
      <c r="A916" s="189">
        <v>2035</v>
      </c>
      <c r="B916" s="188">
        <v>2027</v>
      </c>
      <c r="C916" s="187" t="s">
        <v>3517</v>
      </c>
      <c r="D916" s="186">
        <v>4.3867162485038677E-2</v>
      </c>
      <c r="E916" s="185">
        <v>9.6562155567796557E-2</v>
      </c>
      <c r="F916" s="184">
        <v>7.9419879744633298E-2</v>
      </c>
      <c r="G916" s="182">
        <v>4.0077060826166E-3</v>
      </c>
      <c r="H916" s="183">
        <v>5.3886449396526898E-2</v>
      </c>
      <c r="I916" s="183">
        <v>3.0613413842829999E-2</v>
      </c>
      <c r="J916" s="183">
        <v>1.4450255707294E-2</v>
      </c>
      <c r="K916" s="183">
        <v>1.5529559130351E-3</v>
      </c>
      <c r="L916" s="183">
        <v>3.0000008598028201E-3</v>
      </c>
      <c r="M916" s="183">
        <v>2.0000005732018801E-3</v>
      </c>
      <c r="N916" s="183">
        <v>3.8220010953887898E-2</v>
      </c>
      <c r="O916" s="182">
        <v>3.8220010953887898E-2</v>
      </c>
      <c r="P916" s="181">
        <v>1.51036321483178E-2</v>
      </c>
    </row>
    <row r="917" spans="1:16" ht="15.75" x14ac:dyDescent="0.25">
      <c r="A917" s="189">
        <v>2035</v>
      </c>
      <c r="B917" s="188">
        <v>2028</v>
      </c>
      <c r="C917" s="187" t="s">
        <v>3516</v>
      </c>
      <c r="D917" s="186">
        <v>4.3850693900582438E-2</v>
      </c>
      <c r="E917" s="185">
        <v>9.6518494201652899E-2</v>
      </c>
      <c r="F917" s="184">
        <v>7.7968399238542596E-2</v>
      </c>
      <c r="G917" s="182">
        <v>3.9494653827653204E-3</v>
      </c>
      <c r="H917" s="183">
        <v>5.1903942832107003E-2</v>
      </c>
      <c r="I917" s="183">
        <v>2.9975847431917502E-2</v>
      </c>
      <c r="J917" s="183">
        <v>1.34687439696852E-2</v>
      </c>
      <c r="K917" s="183">
        <v>1.5535327492156299E-3</v>
      </c>
      <c r="L917" s="183">
        <v>3.0000008598028201E-3</v>
      </c>
      <c r="M917" s="183">
        <v>2.0000005732018801E-3</v>
      </c>
      <c r="N917" s="183">
        <v>3.8220010953887898E-2</v>
      </c>
      <c r="O917" s="182">
        <v>3.8220010953887898E-2</v>
      </c>
      <c r="P917" s="181">
        <v>1.4077740805328099E-2</v>
      </c>
    </row>
    <row r="918" spans="1:16" ht="15.75" x14ac:dyDescent="0.25">
      <c r="A918" s="189">
        <v>2035</v>
      </c>
      <c r="B918" s="188">
        <v>2029</v>
      </c>
      <c r="C918" s="187" t="s">
        <v>3515</v>
      </c>
      <c r="D918" s="186">
        <v>4.3833482841073752E-2</v>
      </c>
      <c r="E918" s="185">
        <v>9.6472787311385491E-2</v>
      </c>
      <c r="F918" s="184">
        <v>7.6425374206812405E-2</v>
      </c>
      <c r="G918" s="182">
        <v>3.8823822723573799E-3</v>
      </c>
      <c r="H918" s="183">
        <v>4.9801094485245799E-2</v>
      </c>
      <c r="I918" s="183">
        <v>2.92281598797366E-2</v>
      </c>
      <c r="J918" s="183">
        <v>1.2428367333940701E-2</v>
      </c>
      <c r="K918" s="183">
        <v>1.55411254158952E-3</v>
      </c>
      <c r="L918" s="183">
        <v>3.0000008598028201E-3</v>
      </c>
      <c r="M918" s="183">
        <v>2.0000005732018801E-3</v>
      </c>
      <c r="N918" s="183">
        <v>3.8220010953887898E-2</v>
      </c>
      <c r="O918" s="182">
        <v>3.8220010953887898E-2</v>
      </c>
      <c r="P918" s="181">
        <v>1.29903229547183E-2</v>
      </c>
    </row>
    <row r="919" spans="1:16" ht="15.75" x14ac:dyDescent="0.25">
      <c r="A919" s="189">
        <v>2035</v>
      </c>
      <c r="B919" s="188">
        <v>2030</v>
      </c>
      <c r="C919" s="187" t="s">
        <v>3514</v>
      </c>
      <c r="D919" s="186">
        <v>4.3815364220869776E-2</v>
      </c>
      <c r="E919" s="185">
        <v>9.642589001433044E-2</v>
      </c>
      <c r="F919" s="184">
        <v>7.4791609938204606E-2</v>
      </c>
      <c r="G919" s="182">
        <v>3.86595917018283E-3</v>
      </c>
      <c r="H919" s="183">
        <v>4.7578122477761199E-2</v>
      </c>
      <c r="I919" s="183">
        <v>2.82072219436438E-2</v>
      </c>
      <c r="J919" s="183">
        <v>1.13291401960216E-2</v>
      </c>
      <c r="K919" s="183">
        <v>1.5547076077932699E-3</v>
      </c>
      <c r="L919" s="183">
        <v>3.0000008598028201E-3</v>
      </c>
      <c r="M919" s="183">
        <v>2.0000005732018801E-3</v>
      </c>
      <c r="N919" s="183">
        <v>3.8220010953887898E-2</v>
      </c>
      <c r="O919" s="182">
        <v>3.8220010953887898E-2</v>
      </c>
      <c r="P919" s="181">
        <v>1.18413936433706E-2</v>
      </c>
    </row>
    <row r="920" spans="1:16" ht="15.75" x14ac:dyDescent="0.25">
      <c r="A920" s="189">
        <v>2035</v>
      </c>
      <c r="B920" s="188">
        <v>2031</v>
      </c>
      <c r="C920" s="187" t="s">
        <v>3513</v>
      </c>
      <c r="D920" s="186">
        <v>4.3795789486607575E-2</v>
      </c>
      <c r="E920" s="185">
        <v>9.6377981922663961E-2</v>
      </c>
      <c r="F920" s="184">
        <v>7.3064817609383201E-2</v>
      </c>
      <c r="G920" s="182">
        <v>3.9910080422263603E-3</v>
      </c>
      <c r="H920" s="183">
        <v>4.5234171519074003E-2</v>
      </c>
      <c r="I920" s="183">
        <v>2.88204373572311E-2</v>
      </c>
      <c r="J920" s="183">
        <v>1.0170928458248E-2</v>
      </c>
      <c r="K920" s="183">
        <v>1.5552932018545801E-3</v>
      </c>
      <c r="L920" s="183">
        <v>3.0000008598028201E-3</v>
      </c>
      <c r="M920" s="183">
        <v>2.0000005732018801E-3</v>
      </c>
      <c r="N920" s="183">
        <v>3.8220010953887898E-2</v>
      </c>
      <c r="O920" s="182">
        <v>3.8220010953887898E-2</v>
      </c>
      <c r="P920" s="181">
        <v>1.0630812710303399E-2</v>
      </c>
    </row>
    <row r="921" spans="1:16" ht="15.75" x14ac:dyDescent="0.25">
      <c r="A921" s="189">
        <v>2035</v>
      </c>
      <c r="B921" s="188">
        <v>2032</v>
      </c>
      <c r="C921" s="187" t="s">
        <v>3512</v>
      </c>
      <c r="D921" s="186">
        <v>4.3774317663134429E-2</v>
      </c>
      <c r="E921" s="185">
        <v>9.6329472227002055E-2</v>
      </c>
      <c r="F921" s="184">
        <v>7.1246462637173505E-2</v>
      </c>
      <c r="G921" s="182">
        <v>4.3589354653663396E-3</v>
      </c>
      <c r="H921" s="183">
        <v>4.2769680816717802E-2</v>
      </c>
      <c r="I921" s="183">
        <v>3.0399337953355601E-2</v>
      </c>
      <c r="J921" s="183">
        <v>8.9537738811603096E-3</v>
      </c>
      <c r="K921" s="183">
        <v>1.5558896782261E-3</v>
      </c>
      <c r="L921" s="183">
        <v>3.0000008598028201E-3</v>
      </c>
      <c r="M921" s="183">
        <v>2.0000005732018801E-3</v>
      </c>
      <c r="N921" s="183">
        <v>3.8220010953887898E-2</v>
      </c>
      <c r="O921" s="182">
        <v>3.8220010953887898E-2</v>
      </c>
      <c r="P921" s="181">
        <v>9.3586238042832302E-3</v>
      </c>
    </row>
    <row r="922" spans="1:16" ht="15.75" x14ac:dyDescent="0.25">
      <c r="A922" s="189">
        <v>2035</v>
      </c>
      <c r="B922" s="188">
        <v>2033</v>
      </c>
      <c r="C922" s="187" t="s">
        <v>3511</v>
      </c>
      <c r="D922" s="186">
        <v>4.3749816483942272E-2</v>
      </c>
      <c r="E922" s="185">
        <v>9.6276998226745014E-2</v>
      </c>
      <c r="F922" s="184">
        <v>6.9335145149179295E-2</v>
      </c>
      <c r="G922" s="182">
        <v>4.9982583090863002E-3</v>
      </c>
      <c r="H922" s="183">
        <v>4.0184112356289103E-2</v>
      </c>
      <c r="I922" s="183">
        <v>3.3465857017661298E-2</v>
      </c>
      <c r="J922" s="183">
        <v>7.6775896996122703E-3</v>
      </c>
      <c r="K922" s="183">
        <v>1.55648279210038E-3</v>
      </c>
      <c r="L922" s="183">
        <v>3.0000008598028201E-3</v>
      </c>
      <c r="M922" s="183">
        <v>2.0000005732018801E-3</v>
      </c>
      <c r="N922" s="183">
        <v>3.8220010953887898E-2</v>
      </c>
      <c r="O922" s="182">
        <v>3.8220010953887898E-2</v>
      </c>
      <c r="P922" s="181">
        <v>8.0247362370290207E-3</v>
      </c>
    </row>
    <row r="923" spans="1:16" ht="15.75" x14ac:dyDescent="0.25">
      <c r="A923" s="189">
        <v>2035</v>
      </c>
      <c r="B923" s="188">
        <v>2034</v>
      </c>
      <c r="C923" s="187" t="s">
        <v>3510</v>
      </c>
      <c r="D923" s="186">
        <v>4.3720249719572411E-2</v>
      </c>
      <c r="E923" s="185">
        <v>9.6209853451518335E-2</v>
      </c>
      <c r="F923" s="184">
        <v>6.73316055621411E-2</v>
      </c>
      <c r="G923" s="182">
        <v>5.6649954760691996E-3</v>
      </c>
      <c r="H923" s="183">
        <v>3.7477625486795403E-2</v>
      </c>
      <c r="I923" s="183">
        <v>3.6591884230865297E-2</v>
      </c>
      <c r="J923" s="183">
        <v>6.3423734237022704E-3</v>
      </c>
      <c r="K923" s="183">
        <v>1.5570837542126E-3</v>
      </c>
      <c r="L923" s="183">
        <v>3.0000008598028201E-3</v>
      </c>
      <c r="M923" s="183">
        <v>2.0000005732018801E-3</v>
      </c>
      <c r="N923" s="183">
        <v>3.8220010953887898E-2</v>
      </c>
      <c r="O923" s="182">
        <v>3.8220010953887898E-2</v>
      </c>
      <c r="P923" s="181">
        <v>6.6291474060568498E-3</v>
      </c>
    </row>
    <row r="924" spans="1:16" ht="15.75" x14ac:dyDescent="0.25">
      <c r="A924" s="189">
        <v>2035</v>
      </c>
      <c r="B924" s="188">
        <v>2035</v>
      </c>
      <c r="C924" s="187" t="s">
        <v>3509</v>
      </c>
      <c r="D924" s="186">
        <v>4.3679684480592465E-2</v>
      </c>
      <c r="E924" s="185">
        <v>9.6097236736912492E-2</v>
      </c>
      <c r="F924" s="184">
        <v>6.5236140769171599E-2</v>
      </c>
      <c r="G924" s="182">
        <v>5.4156909002481502E-3</v>
      </c>
      <c r="H924" s="183">
        <v>3.4650212672719297E-2</v>
      </c>
      <c r="I924" s="183">
        <v>3.4254099936157197E-2</v>
      </c>
      <c r="J924" s="183">
        <v>4.94809428658354E-3</v>
      </c>
      <c r="K924" s="183">
        <v>1.5577003871834201E-3</v>
      </c>
      <c r="L924" s="183">
        <v>3.0000008598028201E-3</v>
      </c>
      <c r="M924" s="183">
        <v>2.0000005732018801E-3</v>
      </c>
      <c r="N924" s="183">
        <v>3.8220010953887898E-2</v>
      </c>
      <c r="O924" s="182">
        <v>3.8220010953887898E-2</v>
      </c>
      <c r="P924" s="181">
        <v>5.1718251533796403E-3</v>
      </c>
    </row>
    <row r="925" spans="1:16" ht="15.75" x14ac:dyDescent="0.25">
      <c r="A925" s="189">
        <v>2036</v>
      </c>
      <c r="B925" s="188">
        <v>1992</v>
      </c>
      <c r="C925" s="187" t="s">
        <v>3508</v>
      </c>
      <c r="D925" s="186">
        <v>6.4400676803514648E-2</v>
      </c>
      <c r="E925" s="185">
        <v>0.13605999857383946</v>
      </c>
      <c r="F925" s="184">
        <v>0.36718970686068297</v>
      </c>
      <c r="G925" s="182">
        <v>0.49220485353770299</v>
      </c>
      <c r="H925" s="183">
        <v>9.1808895121988403</v>
      </c>
      <c r="I925" s="183">
        <v>2.95269321021095</v>
      </c>
      <c r="J925" s="183">
        <v>5.2039332866620401E-2</v>
      </c>
      <c r="K925" s="183">
        <v>7.9293353387429998E-3</v>
      </c>
      <c r="L925" s="183">
        <v>3.0000008598028201E-3</v>
      </c>
      <c r="M925" s="183">
        <v>2.0000005732018801E-3</v>
      </c>
      <c r="N925" s="183">
        <v>3.8220010953887898E-2</v>
      </c>
      <c r="O925" s="182">
        <v>3.8220010953887898E-2</v>
      </c>
      <c r="P925" s="181">
        <v>5.43923205777294E-2</v>
      </c>
    </row>
    <row r="926" spans="1:16" ht="15.75" x14ac:dyDescent="0.25">
      <c r="A926" s="189">
        <v>2036</v>
      </c>
      <c r="B926" s="188">
        <v>1993</v>
      </c>
      <c r="C926" s="187" t="s">
        <v>3507</v>
      </c>
      <c r="D926" s="186">
        <v>6.4441840197248107E-2</v>
      </c>
      <c r="E926" s="185">
        <v>0.13533002500197328</v>
      </c>
      <c r="F926" s="184">
        <v>0.36803841912952501</v>
      </c>
      <c r="G926" s="182">
        <v>0.48435633858837002</v>
      </c>
      <c r="H926" s="183">
        <v>9.1757352905031002</v>
      </c>
      <c r="I926" s="183">
        <v>2.9347525402309702</v>
      </c>
      <c r="J926" s="183">
        <v>5.2159615160598298E-2</v>
      </c>
      <c r="K926" s="183">
        <v>7.8325726574066095E-3</v>
      </c>
      <c r="L926" s="183">
        <v>3.0000008598028201E-3</v>
      </c>
      <c r="M926" s="183">
        <v>2.0000005732018801E-3</v>
      </c>
      <c r="N926" s="183">
        <v>3.8220010953887898E-2</v>
      </c>
      <c r="O926" s="182">
        <v>3.8220010953887898E-2</v>
      </c>
      <c r="P926" s="181">
        <v>5.45180415032962E-2</v>
      </c>
    </row>
    <row r="927" spans="1:16" ht="15.75" x14ac:dyDescent="0.25">
      <c r="A927" s="189">
        <v>2036</v>
      </c>
      <c r="B927" s="188">
        <v>1994</v>
      </c>
      <c r="C927" s="187" t="s">
        <v>3506</v>
      </c>
      <c r="D927" s="186">
        <v>6.4114033122853131E-2</v>
      </c>
      <c r="E927" s="185">
        <v>0.13436629873481343</v>
      </c>
      <c r="F927" s="184">
        <v>0.36190052031905301</v>
      </c>
      <c r="G927" s="182">
        <v>0.47447244973247399</v>
      </c>
      <c r="H927" s="183">
        <v>9.2372711865551604</v>
      </c>
      <c r="I927" s="183">
        <v>2.9134565723540802</v>
      </c>
      <c r="J927" s="183">
        <v>5.18199454961661E-2</v>
      </c>
      <c r="K927" s="183">
        <v>7.6956279332706396E-3</v>
      </c>
      <c r="L927" s="183">
        <v>3.0000008598028201E-3</v>
      </c>
      <c r="M927" s="183">
        <v>2.0000005732018801E-3</v>
      </c>
      <c r="N927" s="183">
        <v>3.8220010953887898E-2</v>
      </c>
      <c r="O927" s="182">
        <v>3.8220010953887898E-2</v>
      </c>
      <c r="P927" s="181">
        <v>5.4163013483900201E-2</v>
      </c>
    </row>
    <row r="928" spans="1:16" ht="15.75" x14ac:dyDescent="0.25">
      <c r="A928" s="189">
        <v>2036</v>
      </c>
      <c r="B928" s="188">
        <v>1995</v>
      </c>
      <c r="C928" s="187" t="s">
        <v>3505</v>
      </c>
      <c r="D928" s="186">
        <v>6.445205424464609E-2</v>
      </c>
      <c r="E928" s="185">
        <v>0.13344788930640897</v>
      </c>
      <c r="F928" s="184">
        <v>0.36609270181375098</v>
      </c>
      <c r="G928" s="182">
        <v>0.25330536299468898</v>
      </c>
      <c r="H928" s="183">
        <v>9.2118338084739797</v>
      </c>
      <c r="I928" s="183">
        <v>1.66299309867016</v>
      </c>
      <c r="J928" s="183">
        <v>5.2420217129856297E-2</v>
      </c>
      <c r="K928" s="183">
        <v>5.0260135764056899E-3</v>
      </c>
      <c r="L928" s="183">
        <v>3.0000008598028201E-3</v>
      </c>
      <c r="M928" s="183">
        <v>2.0000005732018801E-3</v>
      </c>
      <c r="N928" s="183">
        <v>3.8220010953887898E-2</v>
      </c>
      <c r="O928" s="182">
        <v>3.8220010953887898E-2</v>
      </c>
      <c r="P928" s="181">
        <v>5.4790426737199999E-2</v>
      </c>
    </row>
    <row r="929" spans="1:16" ht="15.75" x14ac:dyDescent="0.25">
      <c r="A929" s="189">
        <v>2036</v>
      </c>
      <c r="B929" s="188">
        <v>1996</v>
      </c>
      <c r="C929" s="187" t="s">
        <v>3504</v>
      </c>
      <c r="D929" s="186">
        <v>6.4473054032361796E-2</v>
      </c>
      <c r="E929" s="185">
        <v>0.13182468561836491</v>
      </c>
      <c r="F929" s="184">
        <v>0.36642044584552802</v>
      </c>
      <c r="G929" s="182">
        <v>2.29409651299134E-2</v>
      </c>
      <c r="H929" s="183">
        <v>9.2074212024645199</v>
      </c>
      <c r="I929" s="183">
        <v>0.39577831335685398</v>
      </c>
      <c r="J929" s="183">
        <v>5.2467146263443599E-2</v>
      </c>
      <c r="K929" s="183">
        <v>2.2359681861669201E-3</v>
      </c>
      <c r="L929" s="183">
        <v>3.0000008598028201E-3</v>
      </c>
      <c r="M929" s="183">
        <v>2.0000005732018801E-3</v>
      </c>
      <c r="N929" s="183">
        <v>3.8220010953887898E-2</v>
      </c>
      <c r="O929" s="182">
        <v>3.8220010953887898E-2</v>
      </c>
      <c r="P929" s="181">
        <v>5.48394777979632E-2</v>
      </c>
    </row>
    <row r="930" spans="1:16" ht="15.75" x14ac:dyDescent="0.25">
      <c r="A930" s="189">
        <v>2036</v>
      </c>
      <c r="B930" s="188">
        <v>1997</v>
      </c>
      <c r="C930" s="187" t="s">
        <v>3503</v>
      </c>
      <c r="D930" s="186">
        <v>6.4708691536276522E-2</v>
      </c>
      <c r="E930" s="185">
        <v>0.13044589526412045</v>
      </c>
      <c r="F930" s="184">
        <v>0.36919086270521201</v>
      </c>
      <c r="G930" s="182">
        <v>2.2315646690680702E-2</v>
      </c>
      <c r="H930" s="183">
        <v>9.16743736214009</v>
      </c>
      <c r="I930" s="183">
        <v>0.39177170405459</v>
      </c>
      <c r="J930" s="183">
        <v>5.2863837736956597E-2</v>
      </c>
      <c r="K930" s="183">
        <v>2.17757179921906E-3</v>
      </c>
      <c r="L930" s="183">
        <v>3.0000008598028201E-3</v>
      </c>
      <c r="M930" s="183">
        <v>2.0000005732018801E-3</v>
      </c>
      <c r="N930" s="183">
        <v>3.8220010953887898E-2</v>
      </c>
      <c r="O930" s="182">
        <v>3.8220010953887898E-2</v>
      </c>
      <c r="P930" s="181">
        <v>5.5254105899615998E-2</v>
      </c>
    </row>
    <row r="931" spans="1:16" ht="15.75" x14ac:dyDescent="0.25">
      <c r="A931" s="189">
        <v>2036</v>
      </c>
      <c r="B931" s="188">
        <v>1998</v>
      </c>
      <c r="C931" s="187" t="s">
        <v>3502</v>
      </c>
      <c r="D931" s="186">
        <v>6.4502803815840851E-2</v>
      </c>
      <c r="E931" s="185">
        <v>0.13097265015883686</v>
      </c>
      <c r="F931" s="184">
        <v>0.36772464809122202</v>
      </c>
      <c r="G931" s="182">
        <v>2.2552256036454998E-2</v>
      </c>
      <c r="H931" s="183">
        <v>9.2047812823737694</v>
      </c>
      <c r="I931" s="183">
        <v>0.39349890338403898</v>
      </c>
      <c r="J931" s="183">
        <v>5.2653892856756902E-2</v>
      </c>
      <c r="K931" s="183">
        <v>2.2045957404992198E-3</v>
      </c>
      <c r="L931" s="183">
        <v>3.0000008598028201E-3</v>
      </c>
      <c r="M931" s="183">
        <v>2.0000005732018801E-3</v>
      </c>
      <c r="N931" s="183">
        <v>3.8220010953887898E-2</v>
      </c>
      <c r="O931" s="182">
        <v>3.8220010953887898E-2</v>
      </c>
      <c r="P931" s="181">
        <v>5.50346682435503E-2</v>
      </c>
    </row>
    <row r="932" spans="1:16" ht="15.75" x14ac:dyDescent="0.25">
      <c r="A932" s="189">
        <v>2036</v>
      </c>
      <c r="B932" s="188">
        <v>1999</v>
      </c>
      <c r="C932" s="187" t="s">
        <v>3501</v>
      </c>
      <c r="D932" s="186">
        <v>6.4423799680833879E-2</v>
      </c>
      <c r="E932" s="185">
        <v>0.13079177215326659</v>
      </c>
      <c r="F932" s="184">
        <v>0.36706777362202497</v>
      </c>
      <c r="G932" s="182">
        <v>2.25269460093174E-2</v>
      </c>
      <c r="H932" s="183">
        <v>9.2066349664972194</v>
      </c>
      <c r="I932" s="183">
        <v>0.39353255672013499</v>
      </c>
      <c r="J932" s="183">
        <v>5.25598360724185E-2</v>
      </c>
      <c r="K932" s="183">
        <v>2.1977769470750701E-3</v>
      </c>
      <c r="L932" s="183">
        <v>3.0000008598028201E-3</v>
      </c>
      <c r="M932" s="183">
        <v>2.0000005732018801E-3</v>
      </c>
      <c r="N932" s="183">
        <v>3.8220010953887898E-2</v>
      </c>
      <c r="O932" s="182">
        <v>3.8220010953887898E-2</v>
      </c>
      <c r="P932" s="181">
        <v>5.4936358628794903E-2</v>
      </c>
    </row>
    <row r="933" spans="1:16" ht="15.75" x14ac:dyDescent="0.25">
      <c r="A933" s="189">
        <v>2036</v>
      </c>
      <c r="B933" s="188">
        <v>2000</v>
      </c>
      <c r="C933" s="187" t="s">
        <v>3500</v>
      </c>
      <c r="D933" s="186">
        <v>6.4173899262248549E-2</v>
      </c>
      <c r="E933" s="185">
        <v>0.13122904514812789</v>
      </c>
      <c r="F933" s="184">
        <v>0.36468897196303401</v>
      </c>
      <c r="G933" s="182">
        <v>2.27251870303594E-2</v>
      </c>
      <c r="H933" s="183">
        <v>9.2365964414564399</v>
      </c>
      <c r="I933" s="183">
        <v>0.39550282927013902</v>
      </c>
      <c r="J933" s="183">
        <v>5.2219219341040402E-2</v>
      </c>
      <c r="K933" s="183">
        <v>2.2207390446710002E-3</v>
      </c>
      <c r="L933" s="183">
        <v>3.0000008598028201E-3</v>
      </c>
      <c r="M933" s="183">
        <v>2.0000005732018801E-3</v>
      </c>
      <c r="N933" s="183">
        <v>3.8220010953887898E-2</v>
      </c>
      <c r="O933" s="182">
        <v>3.8220010953887898E-2</v>
      </c>
      <c r="P933" s="181">
        <v>5.4580340720288202E-2</v>
      </c>
    </row>
    <row r="934" spans="1:16" ht="15.75" x14ac:dyDescent="0.25">
      <c r="A934" s="189">
        <v>2036</v>
      </c>
      <c r="B934" s="188">
        <v>2001</v>
      </c>
      <c r="C934" s="187" t="s">
        <v>3499</v>
      </c>
      <c r="D934" s="186">
        <v>6.4387405505676079E-2</v>
      </c>
      <c r="E934" s="185">
        <v>0.13139765283301671</v>
      </c>
      <c r="F934" s="184">
        <v>0.36722165482382502</v>
      </c>
      <c r="G934" s="182">
        <v>2.2825730004660899E-2</v>
      </c>
      <c r="H934" s="183">
        <v>9.2024174512308505</v>
      </c>
      <c r="I934" s="183">
        <v>0.39695115135811498</v>
      </c>
      <c r="J934" s="183">
        <v>5.2581870070830802E-2</v>
      </c>
      <c r="K934" s="183">
        <v>2.23330085489089E-3</v>
      </c>
      <c r="L934" s="183">
        <v>3.0000008598028201E-3</v>
      </c>
      <c r="M934" s="183">
        <v>2.0000005732018801E-3</v>
      </c>
      <c r="N934" s="183">
        <v>3.8220010953887898E-2</v>
      </c>
      <c r="O934" s="182">
        <v>3.8220010953887898E-2</v>
      </c>
      <c r="P934" s="181">
        <v>5.4959388906841003E-2</v>
      </c>
    </row>
    <row r="935" spans="1:16" ht="15.75" x14ac:dyDescent="0.25">
      <c r="A935" s="189">
        <v>2036</v>
      </c>
      <c r="B935" s="188">
        <v>2002</v>
      </c>
      <c r="C935" s="187" t="s">
        <v>3498</v>
      </c>
      <c r="D935" s="186">
        <v>6.4224498010478775E-2</v>
      </c>
      <c r="E935" s="185">
        <v>0.13123052047506611</v>
      </c>
      <c r="F935" s="184">
        <v>0.283793342745285</v>
      </c>
      <c r="G935" s="182">
        <v>2.2778353918487301E-2</v>
      </c>
      <c r="H935" s="183">
        <v>7.0999265359800203</v>
      </c>
      <c r="I935" s="183">
        <v>0.31950639135713299</v>
      </c>
      <c r="J935" s="183">
        <v>5.2898485211500798E-2</v>
      </c>
      <c r="K935" s="183">
        <v>2.2307908054464498E-3</v>
      </c>
      <c r="L935" s="183">
        <v>3.0000008598028201E-3</v>
      </c>
      <c r="M935" s="183">
        <v>2.0000005732018801E-3</v>
      </c>
      <c r="N935" s="183">
        <v>3.8220010953887898E-2</v>
      </c>
      <c r="O935" s="182">
        <v>3.8220010953887898E-2</v>
      </c>
      <c r="P935" s="181">
        <v>5.5290319979213298E-2</v>
      </c>
    </row>
    <row r="936" spans="1:16" ht="15.75" x14ac:dyDescent="0.25">
      <c r="A936" s="189">
        <v>2036</v>
      </c>
      <c r="B936" s="188">
        <v>2003</v>
      </c>
      <c r="C936" s="187" t="s">
        <v>3497</v>
      </c>
      <c r="D936" s="186">
        <v>6.3922554186401984E-2</v>
      </c>
      <c r="E936" s="185">
        <v>0.13064047979884946</v>
      </c>
      <c r="F936" s="184">
        <v>0.28156346915622099</v>
      </c>
      <c r="G936" s="182">
        <v>2.25362610871182E-2</v>
      </c>
      <c r="H936" s="183">
        <v>7.1276677225079696</v>
      </c>
      <c r="I936" s="183">
        <v>0.31940409947166998</v>
      </c>
      <c r="J936" s="183">
        <v>5.2482841440813402E-2</v>
      </c>
      <c r="K936" s="183">
        <v>2.2075684905421898E-3</v>
      </c>
      <c r="L936" s="183">
        <v>3.0000008598028201E-3</v>
      </c>
      <c r="M936" s="183">
        <v>2.0000005732018801E-3</v>
      </c>
      <c r="N936" s="183">
        <v>3.8220010953887898E-2</v>
      </c>
      <c r="O936" s="182">
        <v>3.8220010953887898E-2</v>
      </c>
      <c r="P936" s="181">
        <v>5.4855882641607297E-2</v>
      </c>
    </row>
    <row r="937" spans="1:16" ht="15.75" x14ac:dyDescent="0.25">
      <c r="A937" s="189">
        <v>2036</v>
      </c>
      <c r="B937" s="188">
        <v>2004</v>
      </c>
      <c r="C937" s="187" t="s">
        <v>3496</v>
      </c>
      <c r="D937" s="186">
        <v>6.3693430084315231E-2</v>
      </c>
      <c r="E937" s="185">
        <v>0.12963189517070747</v>
      </c>
      <c r="F937" s="184">
        <v>0.232389269229728</v>
      </c>
      <c r="G937" s="182">
        <v>1.47669992505835E-2</v>
      </c>
      <c r="H937" s="183">
        <v>5.9615783117876102</v>
      </c>
      <c r="I937" s="183">
        <v>0.27028500498216401</v>
      </c>
      <c r="J937" s="183">
        <v>5.2189285475331602E-2</v>
      </c>
      <c r="K937" s="183">
        <v>1.43657301182136E-4</v>
      </c>
      <c r="L937" s="183">
        <v>3.0000008598028201E-3</v>
      </c>
      <c r="M937" s="183">
        <v>2.0000005732018801E-3</v>
      </c>
      <c r="N937" s="183">
        <v>3.8220010953887898E-2</v>
      </c>
      <c r="O937" s="182">
        <v>3.8220010953887898E-2</v>
      </c>
      <c r="P937" s="181">
        <v>5.45490533780017E-2</v>
      </c>
    </row>
    <row r="938" spans="1:16" ht="15.75" x14ac:dyDescent="0.25">
      <c r="A938" s="189">
        <v>2036</v>
      </c>
      <c r="B938" s="188">
        <v>2005</v>
      </c>
      <c r="C938" s="187" t="s">
        <v>3495</v>
      </c>
      <c r="D938" s="186">
        <v>6.3736379374690386E-2</v>
      </c>
      <c r="E938" s="185">
        <v>0.12999607904531982</v>
      </c>
      <c r="F938" s="184">
        <v>0.23275128552749</v>
      </c>
      <c r="G938" s="182">
        <v>1.49723244853622E-2</v>
      </c>
      <c r="H938" s="183">
        <v>5.9515562881000301</v>
      </c>
      <c r="I938" s="183">
        <v>0.27214770241652397</v>
      </c>
      <c r="J938" s="183">
        <v>5.2270586010305702E-2</v>
      </c>
      <c r="K938" s="183">
        <v>1.4507144770258801E-4</v>
      </c>
      <c r="L938" s="183">
        <v>3.0000008598028201E-3</v>
      </c>
      <c r="M938" s="183">
        <v>2.0000005732018801E-3</v>
      </c>
      <c r="N938" s="183">
        <v>3.8220010953887898E-2</v>
      </c>
      <c r="O938" s="182">
        <v>3.8220010953887898E-2</v>
      </c>
      <c r="P938" s="181">
        <v>5.4634029962401499E-2</v>
      </c>
    </row>
    <row r="939" spans="1:16" ht="15.75" x14ac:dyDescent="0.25">
      <c r="A939" s="189">
        <v>2036</v>
      </c>
      <c r="B939" s="188">
        <v>2006</v>
      </c>
      <c r="C939" s="187" t="s">
        <v>3494</v>
      </c>
      <c r="D939" s="186">
        <v>6.356439604646745E-2</v>
      </c>
      <c r="E939" s="185">
        <v>0.13030124082925587</v>
      </c>
      <c r="F939" s="184">
        <v>0.23166996307385501</v>
      </c>
      <c r="G939" s="182">
        <v>1.51288815070504E-2</v>
      </c>
      <c r="H939" s="183">
        <v>5.9600535457193704</v>
      </c>
      <c r="I939" s="183">
        <v>0.27381281381844902</v>
      </c>
      <c r="J939" s="183">
        <v>5.2027745855032198E-2</v>
      </c>
      <c r="K939" s="183">
        <v>1.4623915262073001E-4</v>
      </c>
      <c r="L939" s="183">
        <v>3.0000008598028201E-3</v>
      </c>
      <c r="M939" s="183">
        <v>2.0000005732018801E-3</v>
      </c>
      <c r="N939" s="183">
        <v>3.8220010953887898E-2</v>
      </c>
      <c r="O939" s="182">
        <v>3.8220010953887898E-2</v>
      </c>
      <c r="P939" s="181">
        <v>5.4380209652893897E-2</v>
      </c>
    </row>
    <row r="940" spans="1:16" ht="15.75" x14ac:dyDescent="0.25">
      <c r="A940" s="189">
        <v>2036</v>
      </c>
      <c r="B940" s="188">
        <v>2007</v>
      </c>
      <c r="C940" s="187" t="s">
        <v>3493</v>
      </c>
      <c r="D940" s="186">
        <v>6.3719771252625221E-2</v>
      </c>
      <c r="E940" s="185">
        <v>0.13065164202983023</v>
      </c>
      <c r="F940" s="184">
        <v>0.170188377619997</v>
      </c>
      <c r="G940" s="182">
        <v>1.5296880328558899E-2</v>
      </c>
      <c r="H940" s="183">
        <v>3.11427044545874</v>
      </c>
      <c r="I940" s="183">
        <v>0.27393013476330502</v>
      </c>
      <c r="J940" s="183">
        <v>3.7810273597918401E-2</v>
      </c>
      <c r="K940" s="183">
        <v>1.47600387664241E-4</v>
      </c>
      <c r="L940" s="183">
        <v>3.0000008598028201E-3</v>
      </c>
      <c r="M940" s="183">
        <v>2.0000005732018801E-3</v>
      </c>
      <c r="N940" s="183">
        <v>3.8220010953887898E-2</v>
      </c>
      <c r="O940" s="182">
        <v>3.8220010953887898E-2</v>
      </c>
      <c r="P940" s="181">
        <v>3.9519886389412097E-2</v>
      </c>
    </row>
    <row r="941" spans="1:16" ht="15.75" x14ac:dyDescent="0.25">
      <c r="A941" s="189">
        <v>2036</v>
      </c>
      <c r="B941" s="188">
        <v>2008</v>
      </c>
      <c r="C941" s="187" t="s">
        <v>3492</v>
      </c>
      <c r="D941" s="186">
        <v>6.39510951275154E-2</v>
      </c>
      <c r="E941" s="185">
        <v>0.13114093391855899</v>
      </c>
      <c r="F941" s="184">
        <v>0.17229616104569201</v>
      </c>
      <c r="G941" s="182">
        <v>1.2084331065355201E-2</v>
      </c>
      <c r="H941" s="183">
        <v>3.1004742224752699</v>
      </c>
      <c r="I941" s="183">
        <v>0.19313951865277201</v>
      </c>
      <c r="J941" s="183">
        <v>3.8091704401498797E-2</v>
      </c>
      <c r="K941" s="183">
        <v>1.7039090748530299E-4</v>
      </c>
      <c r="L941" s="183">
        <v>3.0000008598028201E-3</v>
      </c>
      <c r="M941" s="183">
        <v>2.0000005732018801E-3</v>
      </c>
      <c r="N941" s="183">
        <v>3.8220010953887898E-2</v>
      </c>
      <c r="O941" s="182">
        <v>3.8220010953887898E-2</v>
      </c>
      <c r="P941" s="181">
        <v>3.9814042245099698E-2</v>
      </c>
    </row>
    <row r="942" spans="1:16" ht="15.75" x14ac:dyDescent="0.25">
      <c r="A942" s="189">
        <v>2036</v>
      </c>
      <c r="B942" s="188">
        <v>2009</v>
      </c>
      <c r="C942" s="187" t="s">
        <v>3491</v>
      </c>
      <c r="D942" s="186">
        <v>6.3941587727688945E-2</v>
      </c>
      <c r="E942" s="185">
        <v>0.12989683514054057</v>
      </c>
      <c r="F942" s="184">
        <v>0.17243411554051399</v>
      </c>
      <c r="G942" s="182">
        <v>8.4744787008432399E-3</v>
      </c>
      <c r="H942" s="183">
        <v>3.0984526412989002</v>
      </c>
      <c r="I942" s="183">
        <v>0.108950598193522</v>
      </c>
      <c r="J942" s="183">
        <v>3.8110224873784099E-2</v>
      </c>
      <c r="K942" s="183">
        <v>1.86818510645302E-4</v>
      </c>
      <c r="L942" s="183">
        <v>3.0000008598028201E-3</v>
      </c>
      <c r="M942" s="183">
        <v>2.0000005732018801E-3</v>
      </c>
      <c r="N942" s="183">
        <v>3.8220010953887898E-2</v>
      </c>
      <c r="O942" s="182">
        <v>3.8220010953887898E-2</v>
      </c>
      <c r="P942" s="181">
        <v>3.9833400130958298E-2</v>
      </c>
    </row>
    <row r="943" spans="1:16" ht="15.75" x14ac:dyDescent="0.25">
      <c r="A943" s="189">
        <v>2036</v>
      </c>
      <c r="B943" s="188">
        <v>2010</v>
      </c>
      <c r="C943" s="187" t="s">
        <v>3490</v>
      </c>
      <c r="D943" s="186">
        <v>6.395198409416486E-2</v>
      </c>
      <c r="E943" s="185">
        <v>0.128804356898362</v>
      </c>
      <c r="F943" s="184">
        <v>0.11056366562645301</v>
      </c>
      <c r="G943" s="182">
        <v>8.2852325014950694E-3</v>
      </c>
      <c r="H943" s="183">
        <v>0.28474735210531299</v>
      </c>
      <c r="I943" s="183">
        <v>0.108824412506598</v>
      </c>
      <c r="J943" s="183">
        <v>2.3521727718281999E-2</v>
      </c>
      <c r="K943" s="183">
        <v>2.2267398667328E-4</v>
      </c>
      <c r="L943" s="183">
        <v>3.0000008598028201E-3</v>
      </c>
      <c r="M943" s="183">
        <v>2.0000005732018801E-3</v>
      </c>
      <c r="N943" s="183">
        <v>3.8220010953887898E-2</v>
      </c>
      <c r="O943" s="182">
        <v>3.8220010953887898E-2</v>
      </c>
      <c r="P943" s="181">
        <v>2.4585275869581799E-2</v>
      </c>
    </row>
    <row r="944" spans="1:16" ht="15.75" x14ac:dyDescent="0.25">
      <c r="A944" s="189">
        <v>2036</v>
      </c>
      <c r="B944" s="188">
        <v>2011</v>
      </c>
      <c r="C944" s="187" t="s">
        <v>3489</v>
      </c>
      <c r="D944" s="186">
        <v>6.3896189976263729E-2</v>
      </c>
      <c r="E944" s="185">
        <v>0.1304761729447253</v>
      </c>
      <c r="F944" s="184">
        <v>0.110268945319088</v>
      </c>
      <c r="G944" s="182">
        <v>8.6157445529544702E-3</v>
      </c>
      <c r="H944" s="183">
        <v>0.28427753529712002</v>
      </c>
      <c r="I944" s="183">
        <v>0.11068676640396601</v>
      </c>
      <c r="J944" s="183">
        <v>2.34981796813464E-2</v>
      </c>
      <c r="K944" s="183">
        <v>3.1431502655141901E-4</v>
      </c>
      <c r="L944" s="183">
        <v>3.0000008598028201E-3</v>
      </c>
      <c r="M944" s="183">
        <v>2.0000005732018801E-3</v>
      </c>
      <c r="N944" s="183">
        <v>3.8220010953887898E-2</v>
      </c>
      <c r="O944" s="182">
        <v>3.8220010953887898E-2</v>
      </c>
      <c r="P944" s="181">
        <v>2.45606630949088E-2</v>
      </c>
    </row>
    <row r="945" spans="1:16" ht="15.75" x14ac:dyDescent="0.25">
      <c r="A945" s="189">
        <v>2036</v>
      </c>
      <c r="B945" s="188">
        <v>2012</v>
      </c>
      <c r="C945" s="187" t="s">
        <v>3488</v>
      </c>
      <c r="D945" s="186">
        <v>6.4007365227496893E-2</v>
      </c>
      <c r="E945" s="185">
        <v>0.13087897022126935</v>
      </c>
      <c r="F945" s="184">
        <v>0.111672346801481</v>
      </c>
      <c r="G945" s="182">
        <v>8.7005847655279508E-3</v>
      </c>
      <c r="H945" s="183">
        <v>0.28636187345042102</v>
      </c>
      <c r="I945" s="183">
        <v>0.111451806219983</v>
      </c>
      <c r="J945" s="183">
        <v>2.3595638497389201E-2</v>
      </c>
      <c r="K945" s="183">
        <v>4.6418273529674401E-4</v>
      </c>
      <c r="L945" s="183">
        <v>3.0000008598028201E-3</v>
      </c>
      <c r="M945" s="183">
        <v>2.0000005732018801E-3</v>
      </c>
      <c r="N945" s="183">
        <v>3.8220010953887898E-2</v>
      </c>
      <c r="O945" s="182">
        <v>3.8220010953887898E-2</v>
      </c>
      <c r="P945" s="181">
        <v>2.4662528566146001E-2</v>
      </c>
    </row>
    <row r="946" spans="1:16" ht="15.75" x14ac:dyDescent="0.25">
      <c r="A946" s="189">
        <v>2036</v>
      </c>
      <c r="B946" s="188">
        <v>2013</v>
      </c>
      <c r="C946" s="187" t="s">
        <v>3487</v>
      </c>
      <c r="D946" s="186">
        <v>6.3862534280110142E-2</v>
      </c>
      <c r="E946" s="185">
        <v>0.13088036827428959</v>
      </c>
      <c r="F946" s="184">
        <v>0.110401631861063</v>
      </c>
      <c r="G946" s="182">
        <v>8.7244979689758001E-3</v>
      </c>
      <c r="H946" s="183">
        <v>0.28427696381015</v>
      </c>
      <c r="I946" s="183">
        <v>0.11082516886133199</v>
      </c>
      <c r="J946" s="183">
        <v>2.3475816317437601E-2</v>
      </c>
      <c r="K946" s="183">
        <v>6.95453427364687E-4</v>
      </c>
      <c r="L946" s="183">
        <v>3.0000008598028201E-3</v>
      </c>
      <c r="M946" s="183">
        <v>2.0000005732018801E-3</v>
      </c>
      <c r="N946" s="183">
        <v>3.8220010953887898E-2</v>
      </c>
      <c r="O946" s="182">
        <v>3.8220010953887898E-2</v>
      </c>
      <c r="P946" s="181">
        <v>2.4537288558920001E-2</v>
      </c>
    </row>
    <row r="947" spans="1:16" ht="15.75" x14ac:dyDescent="0.25">
      <c r="A947" s="189">
        <v>2036</v>
      </c>
      <c r="B947" s="188">
        <v>2014</v>
      </c>
      <c r="C947" s="187" t="s">
        <v>3486</v>
      </c>
      <c r="D947" s="186">
        <v>6.2314111194913778E-2</v>
      </c>
      <c r="E947" s="185">
        <v>0.12872719631674748</v>
      </c>
      <c r="F947" s="184">
        <v>0.109616299601211</v>
      </c>
      <c r="G947" s="182">
        <v>8.6920485548842002E-3</v>
      </c>
      <c r="H947" s="183">
        <v>0.28245356506132802</v>
      </c>
      <c r="I947" s="183">
        <v>0.110639967875606</v>
      </c>
      <c r="J947" s="183">
        <v>2.33168543129341E-2</v>
      </c>
      <c r="K947" s="183">
        <v>9.6489626203601097E-4</v>
      </c>
      <c r="L947" s="183">
        <v>3.0000008598028201E-3</v>
      </c>
      <c r="M947" s="183">
        <v>2.0000005732018801E-3</v>
      </c>
      <c r="N947" s="183">
        <v>3.8220010953887898E-2</v>
      </c>
      <c r="O947" s="182">
        <v>3.8220010953887898E-2</v>
      </c>
      <c r="P947" s="181">
        <v>2.4371138997956301E-2</v>
      </c>
    </row>
    <row r="948" spans="1:16" ht="15.75" x14ac:dyDescent="0.25">
      <c r="A948" s="189">
        <v>2036</v>
      </c>
      <c r="B948" s="188">
        <v>2015</v>
      </c>
      <c r="C948" s="187" t="s">
        <v>3485</v>
      </c>
      <c r="D948" s="186">
        <v>6.1783279079376911E-2</v>
      </c>
      <c r="E948" s="185">
        <v>0.12869182972690582</v>
      </c>
      <c r="F948" s="184">
        <v>0.108688681761841</v>
      </c>
      <c r="G948" s="182">
        <v>8.8169265246838598E-3</v>
      </c>
      <c r="H948" s="183">
        <v>0.280168836098455</v>
      </c>
      <c r="I948" s="183">
        <v>0.11104631510341099</v>
      </c>
      <c r="J948" s="183">
        <v>2.3096205090449001E-2</v>
      </c>
      <c r="K948" s="183">
        <v>1.2339003696255899E-3</v>
      </c>
      <c r="L948" s="183">
        <v>3.0000008598028201E-3</v>
      </c>
      <c r="M948" s="183">
        <v>2.0000005732018801E-3</v>
      </c>
      <c r="N948" s="183">
        <v>3.8220010953887898E-2</v>
      </c>
      <c r="O948" s="182">
        <v>3.8220010953887898E-2</v>
      </c>
      <c r="P948" s="181">
        <v>2.41405129967469E-2</v>
      </c>
    </row>
    <row r="949" spans="1:16" ht="15.75" x14ac:dyDescent="0.25">
      <c r="A949" s="189">
        <v>2036</v>
      </c>
      <c r="B949" s="188">
        <v>2016</v>
      </c>
      <c r="C949" s="187" t="s">
        <v>3484</v>
      </c>
      <c r="D949" s="186">
        <v>5.9772856415257529E-2</v>
      </c>
      <c r="E949" s="185">
        <v>0.12476911623083013</v>
      </c>
      <c r="F949" s="184">
        <v>0.107511235938162</v>
      </c>
      <c r="G949" s="182">
        <v>8.0469224735790906E-3</v>
      </c>
      <c r="H949" s="183">
        <v>0.242983098453082</v>
      </c>
      <c r="I949" s="183">
        <v>9.7387720158399096E-2</v>
      </c>
      <c r="J949" s="183">
        <v>2.2804325971767899E-2</v>
      </c>
      <c r="K949" s="183">
        <v>1.38875827595751E-3</v>
      </c>
      <c r="L949" s="183">
        <v>3.0000008598028201E-3</v>
      </c>
      <c r="M949" s="183">
        <v>2.0000005732018801E-3</v>
      </c>
      <c r="N949" s="183">
        <v>3.8220010953887898E-2</v>
      </c>
      <c r="O949" s="182">
        <v>3.8220010953887898E-2</v>
      </c>
      <c r="P949" s="181">
        <v>2.38354363995134E-2</v>
      </c>
    </row>
    <row r="950" spans="1:16" ht="15.75" x14ac:dyDescent="0.25">
      <c r="A950" s="189">
        <v>2036</v>
      </c>
      <c r="B950" s="188">
        <v>2017</v>
      </c>
      <c r="C950" s="187" t="s">
        <v>3483</v>
      </c>
      <c r="D950" s="186">
        <v>5.626479220758783E-2</v>
      </c>
      <c r="E950" s="185">
        <v>0.12086240999169146</v>
      </c>
      <c r="F950" s="184">
        <v>8.9494607474813498E-2</v>
      </c>
      <c r="G950" s="182">
        <v>7.2434063326752103E-3</v>
      </c>
      <c r="H950" s="183">
        <v>0.18797004006634199</v>
      </c>
      <c r="I950" s="183">
        <v>8.4006471629302706E-2</v>
      </c>
      <c r="J950" s="183">
        <v>2.13774323145807E-2</v>
      </c>
      <c r="K950" s="183">
        <v>1.44736159557466E-3</v>
      </c>
      <c r="L950" s="183">
        <v>3.0000008598028201E-3</v>
      </c>
      <c r="M950" s="183">
        <v>2.0000005732018801E-3</v>
      </c>
      <c r="N950" s="183">
        <v>3.8220010953887898E-2</v>
      </c>
      <c r="O950" s="182">
        <v>3.8220010953887898E-2</v>
      </c>
      <c r="P950" s="181">
        <v>2.2344024942895099E-2</v>
      </c>
    </row>
    <row r="951" spans="1:16" ht="15.75" x14ac:dyDescent="0.25">
      <c r="A951" s="189">
        <v>2036</v>
      </c>
      <c r="B951" s="188">
        <v>2018</v>
      </c>
      <c r="C951" s="187" t="s">
        <v>3482</v>
      </c>
      <c r="D951" s="186">
        <v>5.2537041087552083E-2</v>
      </c>
      <c r="E951" s="185">
        <v>0.11568202544903826</v>
      </c>
      <c r="F951" s="184">
        <v>8.9030718415468599E-2</v>
      </c>
      <c r="G951" s="182">
        <v>6.5188821546223298E-3</v>
      </c>
      <c r="H951" s="183">
        <v>0.15204820682817899</v>
      </c>
      <c r="I951" s="183">
        <v>7.0084708747360502E-2</v>
      </c>
      <c r="J951" s="183">
        <v>2.10407585211757E-2</v>
      </c>
      <c r="K951" s="183">
        <v>1.50802656310417E-3</v>
      </c>
      <c r="L951" s="183">
        <v>3.0000008598028201E-3</v>
      </c>
      <c r="M951" s="183">
        <v>2.0000005732018801E-3</v>
      </c>
      <c r="N951" s="183">
        <v>3.8220010953887898E-2</v>
      </c>
      <c r="O951" s="182">
        <v>3.8220010953887898E-2</v>
      </c>
      <c r="P951" s="181">
        <v>2.1992128254520099E-2</v>
      </c>
    </row>
    <row r="952" spans="1:16" ht="15.75" x14ac:dyDescent="0.25">
      <c r="A952" s="189">
        <v>2036</v>
      </c>
      <c r="B952" s="188">
        <v>2019</v>
      </c>
      <c r="C952" s="187" t="s">
        <v>3481</v>
      </c>
      <c r="D952" s="186">
        <v>5.2519223154396902E-2</v>
      </c>
      <c r="E952" s="185">
        <v>0.11563466769803629</v>
      </c>
      <c r="F952" s="184">
        <v>8.8478677886599799E-2</v>
      </c>
      <c r="G952" s="182">
        <v>5.8788959279647401E-3</v>
      </c>
      <c r="H952" s="183">
        <v>0.12947571470435301</v>
      </c>
      <c r="I952" s="183">
        <v>6.04930949266358E-2</v>
      </c>
      <c r="J952" s="183">
        <v>2.0645641200965299E-2</v>
      </c>
      <c r="K952" s="183">
        <v>1.54866783552175E-3</v>
      </c>
      <c r="L952" s="183">
        <v>3.0000008598028201E-3</v>
      </c>
      <c r="M952" s="183">
        <v>2.0000005732018801E-3</v>
      </c>
      <c r="N952" s="183">
        <v>3.8220010953887898E-2</v>
      </c>
      <c r="O952" s="182">
        <v>3.8220010953887898E-2</v>
      </c>
      <c r="P952" s="181">
        <v>2.1579145482396998E-2</v>
      </c>
    </row>
    <row r="953" spans="1:16" ht="15.75" x14ac:dyDescent="0.25">
      <c r="A953" s="189">
        <v>2036</v>
      </c>
      <c r="B953" s="188">
        <v>2020</v>
      </c>
      <c r="C953" s="187" t="s">
        <v>3480</v>
      </c>
      <c r="D953" s="186">
        <v>5.2501509740477348E-2</v>
      </c>
      <c r="E953" s="185">
        <v>0.11558759080559643</v>
      </c>
      <c r="F953" s="184">
        <v>8.7837816026338097E-2</v>
      </c>
      <c r="G953" s="182">
        <v>5.2214044602495796E-3</v>
      </c>
      <c r="H953" s="183">
        <v>0.106881416381041</v>
      </c>
      <c r="I953" s="183">
        <v>5.1259825800403398E-2</v>
      </c>
      <c r="J953" s="183">
        <v>2.01920282002374E-2</v>
      </c>
      <c r="K953" s="183">
        <v>1.5491816925028499E-3</v>
      </c>
      <c r="L953" s="183">
        <v>3.0000008598028201E-3</v>
      </c>
      <c r="M953" s="183">
        <v>2.0000005732018801E-3</v>
      </c>
      <c r="N953" s="183">
        <v>3.8220010953887898E-2</v>
      </c>
      <c r="O953" s="182">
        <v>3.8220010953887898E-2</v>
      </c>
      <c r="P953" s="181">
        <v>2.11050221146541E-2</v>
      </c>
    </row>
    <row r="954" spans="1:16" ht="15.75" x14ac:dyDescent="0.25">
      <c r="A954" s="189">
        <v>2036</v>
      </c>
      <c r="B954" s="188">
        <v>2021</v>
      </c>
      <c r="C954" s="187" t="s">
        <v>3479</v>
      </c>
      <c r="D954" s="186">
        <v>5.1171855882315001E-2</v>
      </c>
      <c r="E954" s="185">
        <v>0.11265778488308908</v>
      </c>
      <c r="F954" s="184">
        <v>8.7109064236403799E-2</v>
      </c>
      <c r="G954" s="182">
        <v>4.5724053956236197E-3</v>
      </c>
      <c r="H954" s="183">
        <v>8.5034715194064095E-2</v>
      </c>
      <c r="I954" s="183">
        <v>4.1841883309944601E-2</v>
      </c>
      <c r="J954" s="183">
        <v>1.9679961675013999E-2</v>
      </c>
      <c r="K954" s="183">
        <v>1.54971675259373E-3</v>
      </c>
      <c r="L954" s="183">
        <v>3.0000008598028201E-3</v>
      </c>
      <c r="M954" s="183">
        <v>2.0000005732018801E-3</v>
      </c>
      <c r="N954" s="183">
        <v>3.8220010953887898E-2</v>
      </c>
      <c r="O954" s="182">
        <v>3.8220010953887898E-2</v>
      </c>
      <c r="P954" s="181">
        <v>2.0569802213421601E-2</v>
      </c>
    </row>
    <row r="955" spans="1:16" ht="15.75" x14ac:dyDescent="0.25">
      <c r="A955" s="189">
        <v>2036</v>
      </c>
      <c r="B955" s="188">
        <v>2022</v>
      </c>
      <c r="C955" s="187" t="s">
        <v>3478</v>
      </c>
      <c r="D955" s="186">
        <v>4.9895468166339434E-2</v>
      </c>
      <c r="E955" s="185">
        <v>0.10984543583026717</v>
      </c>
      <c r="F955" s="184">
        <v>8.6289877800721296E-2</v>
      </c>
      <c r="G955" s="182">
        <v>3.9393271574099699E-3</v>
      </c>
      <c r="H955" s="183">
        <v>6.3281463745705799E-2</v>
      </c>
      <c r="I955" s="183">
        <v>3.2741637633664701E-2</v>
      </c>
      <c r="J955" s="183">
        <v>1.91092611558785E-2</v>
      </c>
      <c r="K955" s="183">
        <v>1.55025078650877E-3</v>
      </c>
      <c r="L955" s="183">
        <v>3.0000008598028201E-3</v>
      </c>
      <c r="M955" s="183">
        <v>2.0000005732018801E-3</v>
      </c>
      <c r="N955" s="183">
        <v>3.8220010953887898E-2</v>
      </c>
      <c r="O955" s="182">
        <v>3.8220010953887898E-2</v>
      </c>
      <c r="P955" s="181">
        <v>1.9973297149256899E-2</v>
      </c>
    </row>
    <row r="956" spans="1:16" ht="15.75" x14ac:dyDescent="0.25">
      <c r="A956" s="189">
        <v>2036</v>
      </c>
      <c r="B956" s="188">
        <v>2023</v>
      </c>
      <c r="C956" s="187" t="s">
        <v>3477</v>
      </c>
      <c r="D956" s="186">
        <v>4.8619920731344746E-2</v>
      </c>
      <c r="E956" s="185">
        <v>0.10703755785404848</v>
      </c>
      <c r="F956" s="184">
        <v>8.5381519464627895E-2</v>
      </c>
      <c r="G956" s="182">
        <v>3.9458507707588299E-3</v>
      </c>
      <c r="H956" s="183">
        <v>6.2017308340568102E-2</v>
      </c>
      <c r="I956" s="183">
        <v>3.19711278834863E-2</v>
      </c>
      <c r="J956" s="183">
        <v>1.84799885637239E-2</v>
      </c>
      <c r="K956" s="183">
        <v>1.5507973667611E-3</v>
      </c>
      <c r="L956" s="183">
        <v>3.0000008598028201E-3</v>
      </c>
      <c r="M956" s="183">
        <v>2.0000005732018801E-3</v>
      </c>
      <c r="N956" s="183">
        <v>3.8220010953887898E-2</v>
      </c>
      <c r="O956" s="182">
        <v>3.8220010953887898E-2</v>
      </c>
      <c r="P956" s="181">
        <v>1.9315571642840802E-2</v>
      </c>
    </row>
    <row r="957" spans="1:16" ht="15.75" x14ac:dyDescent="0.25">
      <c r="A957" s="189">
        <v>2036</v>
      </c>
      <c r="B957" s="188">
        <v>2024</v>
      </c>
      <c r="C957" s="187" t="s">
        <v>3476</v>
      </c>
      <c r="D957" s="186">
        <v>4.7397482506195791E-2</v>
      </c>
      <c r="E957" s="185">
        <v>0.10434670107192537</v>
      </c>
      <c r="F957" s="184">
        <v>8.4382338005448795E-2</v>
      </c>
      <c r="G957" s="182">
        <v>3.9736976588455901E-3</v>
      </c>
      <c r="H957" s="183">
        <v>6.0633443256194498E-2</v>
      </c>
      <c r="I957" s="183">
        <v>3.2458718107169701E-2</v>
      </c>
      <c r="J957" s="183">
        <v>1.7792027029662202E-2</v>
      </c>
      <c r="K957" s="183">
        <v>1.5513430360552501E-3</v>
      </c>
      <c r="L957" s="183">
        <v>3.0000008598028201E-3</v>
      </c>
      <c r="M957" s="183">
        <v>2.0000005732018801E-3</v>
      </c>
      <c r="N957" s="183">
        <v>3.8220010953887898E-2</v>
      </c>
      <c r="O957" s="182">
        <v>3.8220010953887898E-2</v>
      </c>
      <c r="P957" s="181">
        <v>1.85965035409928E-2</v>
      </c>
    </row>
    <row r="958" spans="1:16" ht="15.75" x14ac:dyDescent="0.25">
      <c r="A958" s="189">
        <v>2036</v>
      </c>
      <c r="B958" s="188">
        <v>2025</v>
      </c>
      <c r="C958" s="187" t="s">
        <v>3475</v>
      </c>
      <c r="D958" s="186">
        <v>4.6175757847366154E-2</v>
      </c>
      <c r="E958" s="185">
        <v>0.1016575466729486</v>
      </c>
      <c r="F958" s="184">
        <v>8.3293623200852998E-2</v>
      </c>
      <c r="G958" s="182">
        <v>4.0101920472671504E-3</v>
      </c>
      <c r="H958" s="183">
        <v>5.9130283795081798E-2</v>
      </c>
      <c r="I958" s="183">
        <v>3.1663858532436001E-2</v>
      </c>
      <c r="J958" s="183">
        <v>1.7045428940664999E-2</v>
      </c>
      <c r="K958" s="183">
        <v>1.5519022277298599E-3</v>
      </c>
      <c r="L958" s="183">
        <v>3.0000008598028201E-3</v>
      </c>
      <c r="M958" s="183">
        <v>2.0000005732018801E-3</v>
      </c>
      <c r="N958" s="183">
        <v>3.8220010953887898E-2</v>
      </c>
      <c r="O958" s="182">
        <v>3.8220010953887898E-2</v>
      </c>
      <c r="P958" s="181">
        <v>1.7816147599391201E-2</v>
      </c>
    </row>
    <row r="959" spans="1:16" ht="15.75" x14ac:dyDescent="0.25">
      <c r="A959" s="189">
        <v>2036</v>
      </c>
      <c r="B959" s="188">
        <v>2026</v>
      </c>
      <c r="C959" s="187" t="s">
        <v>3474</v>
      </c>
      <c r="D959" s="186">
        <v>4.5006968785949168E-2</v>
      </c>
      <c r="E959" s="185">
        <v>9.9084380532107205E-2</v>
      </c>
      <c r="F959" s="184">
        <v>8.2113737795366001E-2</v>
      </c>
      <c r="G959" s="182">
        <v>4.0422500277453302E-3</v>
      </c>
      <c r="H959" s="183">
        <v>5.7513378912495298E-2</v>
      </c>
      <c r="I959" s="183">
        <v>3.2075500524642302E-2</v>
      </c>
      <c r="J959" s="183">
        <v>1.6240076140112199E-2</v>
      </c>
      <c r="K959" s="183">
        <v>1.55246052985571E-3</v>
      </c>
      <c r="L959" s="183">
        <v>3.0000008598028201E-3</v>
      </c>
      <c r="M959" s="183">
        <v>2.0000005732018801E-3</v>
      </c>
      <c r="N959" s="183">
        <v>3.8220010953887898E-2</v>
      </c>
      <c r="O959" s="182">
        <v>3.8220010953887898E-2</v>
      </c>
      <c r="P959" s="181">
        <v>1.6974380318897499E-2</v>
      </c>
    </row>
    <row r="960" spans="1:16" ht="15.75" x14ac:dyDescent="0.25">
      <c r="A960" s="189">
        <v>2036</v>
      </c>
      <c r="B960" s="188">
        <v>2027</v>
      </c>
      <c r="C960" s="187" t="s">
        <v>3473</v>
      </c>
      <c r="D960" s="186">
        <v>4.3891201738403787E-2</v>
      </c>
      <c r="E960" s="185">
        <v>9.6627125779518347E-2</v>
      </c>
      <c r="F960" s="184">
        <v>8.0845001869884095E-2</v>
      </c>
      <c r="G960" s="182">
        <v>4.0527545096061502E-3</v>
      </c>
      <c r="H960" s="183">
        <v>5.5770908962067899E-2</v>
      </c>
      <c r="I960" s="183">
        <v>3.1396679492909203E-2</v>
      </c>
      <c r="J960" s="183">
        <v>1.5376079133194E-2</v>
      </c>
      <c r="K960" s="183">
        <v>1.5530450039770701E-3</v>
      </c>
      <c r="L960" s="183">
        <v>3.0000008598028201E-3</v>
      </c>
      <c r="M960" s="183">
        <v>2.0000005732018801E-3</v>
      </c>
      <c r="N960" s="183">
        <v>3.8220010953887898E-2</v>
      </c>
      <c r="O960" s="182">
        <v>3.8220010953887898E-2</v>
      </c>
      <c r="P960" s="181">
        <v>1.6071317201256399E-2</v>
      </c>
    </row>
    <row r="961" spans="1:16" ht="15.75" x14ac:dyDescent="0.25">
      <c r="A961" s="189">
        <v>2036</v>
      </c>
      <c r="B961" s="188">
        <v>2028</v>
      </c>
      <c r="C961" s="187" t="s">
        <v>3472</v>
      </c>
      <c r="D961" s="186">
        <v>4.3875203659335046E-2</v>
      </c>
      <c r="E961" s="185">
        <v>9.6585497619731897E-2</v>
      </c>
      <c r="F961" s="184">
        <v>7.9483989326756002E-2</v>
      </c>
      <c r="G961" s="182">
        <v>4.0311488849891297E-3</v>
      </c>
      <c r="H961" s="183">
        <v>5.3907953426405301E-2</v>
      </c>
      <c r="I961" s="183">
        <v>3.1025460063576898E-2</v>
      </c>
      <c r="J961" s="183">
        <v>1.4453221658354E-2</v>
      </c>
      <c r="K961" s="183">
        <v>1.5536219837465799E-3</v>
      </c>
      <c r="L961" s="183">
        <v>3.0000008598028201E-3</v>
      </c>
      <c r="M961" s="183">
        <v>2.0000005732018801E-3</v>
      </c>
      <c r="N961" s="183">
        <v>3.8220010953887898E-2</v>
      </c>
      <c r="O961" s="182">
        <v>3.8220010953887898E-2</v>
      </c>
      <c r="P961" s="181">
        <v>1.51067322065236E-2</v>
      </c>
    </row>
    <row r="962" spans="1:16" ht="15.75" x14ac:dyDescent="0.25">
      <c r="A962" s="189">
        <v>2036</v>
      </c>
      <c r="B962" s="188">
        <v>2029</v>
      </c>
      <c r="C962" s="187" t="s">
        <v>3471</v>
      </c>
      <c r="D962" s="186">
        <v>4.3858639378447806E-2</v>
      </c>
      <c r="E962" s="185">
        <v>9.6541655030848064E-2</v>
      </c>
      <c r="F962" s="184">
        <v>7.8031554771177805E-2</v>
      </c>
      <c r="G962" s="182">
        <v>3.9755757902356897E-3</v>
      </c>
      <c r="H962" s="183">
        <v>5.19247364035351E-2</v>
      </c>
      <c r="I962" s="183">
        <v>3.0390171108523701E-2</v>
      </c>
      <c r="J962" s="183">
        <v>1.3471519764977499E-2</v>
      </c>
      <c r="K962" s="183">
        <v>1.55420191910331E-3</v>
      </c>
      <c r="L962" s="183">
        <v>3.0000008598028201E-3</v>
      </c>
      <c r="M962" s="183">
        <v>2.0000005732018801E-3</v>
      </c>
      <c r="N962" s="183">
        <v>3.8220010953887898E-2</v>
      </c>
      <c r="O962" s="182">
        <v>3.8220010953887898E-2</v>
      </c>
      <c r="P962" s="181">
        <v>1.40806421097661E-2</v>
      </c>
    </row>
    <row r="963" spans="1:16" ht="15.75" x14ac:dyDescent="0.25">
      <c r="A963" s="189">
        <v>2036</v>
      </c>
      <c r="B963" s="188">
        <v>2030</v>
      </c>
      <c r="C963" s="187" t="s">
        <v>3470</v>
      </c>
      <c r="D963" s="186">
        <v>4.3841414834315175E-2</v>
      </c>
      <c r="E963" s="185">
        <v>9.6495985078618313E-2</v>
      </c>
      <c r="F963" s="184">
        <v>7.6488528906844502E-2</v>
      </c>
      <c r="G963" s="182">
        <v>3.9102808363990502E-3</v>
      </c>
      <c r="H963" s="183">
        <v>4.9821493629402802E-2</v>
      </c>
      <c r="I963" s="183">
        <v>2.90436945254322E-2</v>
      </c>
      <c r="J963" s="183">
        <v>1.24309927999671E-2</v>
      </c>
      <c r="K963" s="183">
        <v>1.5547971406344901E-3</v>
      </c>
      <c r="L963" s="183">
        <v>3.0000008598028201E-3</v>
      </c>
      <c r="M963" s="183">
        <v>2.0000005732018801E-3</v>
      </c>
      <c r="N963" s="183">
        <v>3.8220010953887898E-2</v>
      </c>
      <c r="O963" s="182">
        <v>3.8220010953887898E-2</v>
      </c>
      <c r="P963" s="181">
        <v>1.2993067132668E-2</v>
      </c>
    </row>
    <row r="964" spans="1:16" ht="15.75" x14ac:dyDescent="0.25">
      <c r="A964" s="189">
        <v>2036</v>
      </c>
      <c r="B964" s="188">
        <v>2031</v>
      </c>
      <c r="C964" s="187" t="s">
        <v>3469</v>
      </c>
      <c r="D964" s="186">
        <v>4.3823099215529043E-2</v>
      </c>
      <c r="E964" s="185">
        <v>9.6448493528195983E-2</v>
      </c>
      <c r="F964" s="184">
        <v>7.4852577353457697E-2</v>
      </c>
      <c r="G964" s="182">
        <v>3.8917370984660701E-3</v>
      </c>
      <c r="H964" s="183">
        <v>4.7597337564857199E-2</v>
      </c>
      <c r="I964" s="183">
        <v>2.8855142212488302E-2</v>
      </c>
      <c r="J964" s="183">
        <v>1.1331497841339799E-2</v>
      </c>
      <c r="K964" s="183">
        <v>1.55538288192693E-3</v>
      </c>
      <c r="L964" s="183">
        <v>3.0000008598028201E-3</v>
      </c>
      <c r="M964" s="183">
        <v>2.0000005732018801E-3</v>
      </c>
      <c r="N964" s="183">
        <v>3.8220010953887898E-2</v>
      </c>
      <c r="O964" s="182">
        <v>3.8220010953887898E-2</v>
      </c>
      <c r="P964" s="181">
        <v>1.1843857890948301E-2</v>
      </c>
    </row>
    <row r="965" spans="1:16" ht="15.75" x14ac:dyDescent="0.25">
      <c r="A965" s="189">
        <v>2036</v>
      </c>
      <c r="B965" s="188">
        <v>2032</v>
      </c>
      <c r="C965" s="187" t="s">
        <v>3468</v>
      </c>
      <c r="D965" s="186">
        <v>4.3803465455765349E-2</v>
      </c>
      <c r="E965" s="185">
        <v>9.6400358615045367E-2</v>
      </c>
      <c r="F965" s="184">
        <v>7.3125206762372302E-2</v>
      </c>
      <c r="G965" s="182">
        <v>4.0107051534316604E-3</v>
      </c>
      <c r="H965" s="183">
        <v>4.5252736187751899E-2</v>
      </c>
      <c r="I965" s="183">
        <v>2.8974781915465299E-2</v>
      </c>
      <c r="J965" s="183">
        <v>1.0173084722119001E-2</v>
      </c>
      <c r="K965" s="183">
        <v>1.5559795106031499E-3</v>
      </c>
      <c r="L965" s="183">
        <v>3.0000008598028201E-3</v>
      </c>
      <c r="M965" s="183">
        <v>2.0000005732018801E-3</v>
      </c>
      <c r="N965" s="183">
        <v>3.8220010953887898E-2</v>
      </c>
      <c r="O965" s="182">
        <v>3.8220010953887898E-2</v>
      </c>
      <c r="P965" s="181">
        <v>1.06330664708583E-2</v>
      </c>
    </row>
    <row r="966" spans="1:16" ht="15.75" x14ac:dyDescent="0.25">
      <c r="A966" s="189">
        <v>2036</v>
      </c>
      <c r="B966" s="188">
        <v>2033</v>
      </c>
      <c r="C966" s="187" t="s">
        <v>3467</v>
      </c>
      <c r="D966" s="186">
        <v>4.3781819946160073E-2</v>
      </c>
      <c r="E966" s="185">
        <v>9.6351294499129381E-2</v>
      </c>
      <c r="F966" s="184">
        <v>7.1304989654432202E-2</v>
      </c>
      <c r="G966" s="182">
        <v>4.36954124888862E-3</v>
      </c>
      <c r="H966" s="183">
        <v>4.2787130514048997E-2</v>
      </c>
      <c r="I966" s="183">
        <v>3.0440429540119499E-2</v>
      </c>
      <c r="J966" s="183">
        <v>8.9556607591344609E-3</v>
      </c>
      <c r="K966" s="183">
        <v>1.55657278625589E-3</v>
      </c>
      <c r="L966" s="183">
        <v>3.0000008598028201E-3</v>
      </c>
      <c r="M966" s="183">
        <v>2.0000005732018801E-3</v>
      </c>
      <c r="N966" s="183">
        <v>3.8220010953887898E-2</v>
      </c>
      <c r="O966" s="182">
        <v>3.8220010953887898E-2</v>
      </c>
      <c r="P966" s="181">
        <v>9.36059599850648E-3</v>
      </c>
    </row>
    <row r="967" spans="1:16" ht="15.75" x14ac:dyDescent="0.25">
      <c r="A967" s="189">
        <v>2036</v>
      </c>
      <c r="B967" s="188">
        <v>2034</v>
      </c>
      <c r="C967" s="187" t="s">
        <v>3466</v>
      </c>
      <c r="D967" s="186">
        <v>4.3757214354838495E-2</v>
      </c>
      <c r="E967" s="185">
        <v>9.6298600133188472E-2</v>
      </c>
      <c r="F967" s="184">
        <v>6.9392692874705203E-2</v>
      </c>
      <c r="G967" s="182">
        <v>5.0028200516574499E-3</v>
      </c>
      <c r="H967" s="183">
        <v>4.0200697933321101E-2</v>
      </c>
      <c r="I967" s="183">
        <v>3.3495593218586202E-2</v>
      </c>
      <c r="J967" s="183">
        <v>7.6792284948407202E-3</v>
      </c>
      <c r="K967" s="183">
        <v>1.5571739013768801E-3</v>
      </c>
      <c r="L967" s="183">
        <v>3.0000008598028201E-3</v>
      </c>
      <c r="M967" s="183">
        <v>2.0000005732018801E-3</v>
      </c>
      <c r="N967" s="183">
        <v>3.8220010953887898E-2</v>
      </c>
      <c r="O967" s="182">
        <v>3.8220010953887898E-2</v>
      </c>
      <c r="P967" s="181">
        <v>8.0264491313056605E-3</v>
      </c>
    </row>
    <row r="968" spans="1:16" ht="15.75" x14ac:dyDescent="0.25">
      <c r="A968" s="189">
        <v>2036</v>
      </c>
      <c r="B968" s="188">
        <v>2035</v>
      </c>
      <c r="C968" s="187" t="s">
        <v>3465</v>
      </c>
      <c r="D968" s="186">
        <v>4.3727570754149549E-2</v>
      </c>
      <c r="E968" s="185">
        <v>9.6231443257734736E-2</v>
      </c>
      <c r="F968" s="184">
        <v>6.73886352054269E-2</v>
      </c>
      <c r="G968" s="182">
        <v>5.6693116341107299E-3</v>
      </c>
      <c r="H968" s="183">
        <v>3.7493445605749499E-2</v>
      </c>
      <c r="I968" s="183">
        <v>3.65548504906602E-2</v>
      </c>
      <c r="J968" s="183">
        <v>6.3437613659524496E-3</v>
      </c>
      <c r="K968" s="183">
        <v>1.5577906744275399E-3</v>
      </c>
      <c r="L968" s="183">
        <v>3.0000008598028201E-3</v>
      </c>
      <c r="M968" s="183">
        <v>2.0000005732018801E-3</v>
      </c>
      <c r="N968" s="183">
        <v>3.8220010953887898E-2</v>
      </c>
      <c r="O968" s="182">
        <v>3.8220010953887898E-2</v>
      </c>
      <c r="P968" s="181">
        <v>6.6305981048966796E-3</v>
      </c>
    </row>
    <row r="969" spans="1:16" ht="15.75" x14ac:dyDescent="0.25">
      <c r="A969" s="189">
        <v>2036</v>
      </c>
      <c r="B969" s="188">
        <v>2036</v>
      </c>
      <c r="C969" s="187" t="s">
        <v>3464</v>
      </c>
      <c r="D969" s="186">
        <v>4.3686622045662267E-2</v>
      </c>
      <c r="E969" s="185">
        <v>9.6117669777303641E-2</v>
      </c>
      <c r="F969" s="184">
        <v>6.5290036059306597E-2</v>
      </c>
      <c r="G969" s="182">
        <v>5.4182115668776603E-3</v>
      </c>
      <c r="H969" s="183">
        <v>3.4664463961586199E-2</v>
      </c>
      <c r="I969" s="183">
        <v>3.43394353427562E-2</v>
      </c>
      <c r="J969" s="183">
        <v>4.9491475613495798E-3</v>
      </c>
      <c r="K969" s="183">
        <v>1.5583905060849799E-3</v>
      </c>
      <c r="L969" s="183">
        <v>3.0000008598028201E-3</v>
      </c>
      <c r="M969" s="183">
        <v>2.0000005732018801E-3</v>
      </c>
      <c r="N969" s="183">
        <v>3.8220010953887898E-2</v>
      </c>
      <c r="O969" s="182">
        <v>3.8220010953887898E-2</v>
      </c>
      <c r="P969" s="181">
        <v>5.1729260525567597E-3</v>
      </c>
    </row>
    <row r="970" spans="1:16" ht="15.75" x14ac:dyDescent="0.25">
      <c r="A970" s="189">
        <v>2037</v>
      </c>
      <c r="B970" s="188">
        <v>1993</v>
      </c>
      <c r="C970" s="187" t="s">
        <v>3463</v>
      </c>
      <c r="D970" s="186">
        <v>6.4480456676631215E-2</v>
      </c>
      <c r="E970" s="185">
        <v>0.13546610437127612</v>
      </c>
      <c r="F970" s="184">
        <v>0.36804345825724799</v>
      </c>
      <c r="G970" s="182">
        <v>0.48437381351615699</v>
      </c>
      <c r="H970" s="183">
        <v>9.1757760592923301</v>
      </c>
      <c r="I970" s="183">
        <v>2.9347744137173</v>
      </c>
      <c r="J970" s="183">
        <v>5.2160329322351803E-2</v>
      </c>
      <c r="K970" s="183">
        <v>7.8328342556402402E-3</v>
      </c>
      <c r="L970" s="183">
        <v>3.0000008598028201E-3</v>
      </c>
      <c r="M970" s="183">
        <v>2.0000005732018801E-3</v>
      </c>
      <c r="N970" s="183">
        <v>3.8220010953887898E-2</v>
      </c>
      <c r="O970" s="182">
        <v>3.8220010953887898E-2</v>
      </c>
      <c r="P970" s="181">
        <v>5.4518787956275197E-2</v>
      </c>
    </row>
    <row r="971" spans="1:16" ht="15.75" x14ac:dyDescent="0.25">
      <c r="A971" s="189">
        <v>2037</v>
      </c>
      <c r="B971" s="188">
        <v>1994</v>
      </c>
      <c r="C971" s="187" t="s">
        <v>3462</v>
      </c>
      <c r="D971" s="186">
        <v>6.4156700202845002E-2</v>
      </c>
      <c r="E971" s="185">
        <v>0.1345007916658861</v>
      </c>
      <c r="F971" s="184">
        <v>0.36190638260284702</v>
      </c>
      <c r="G971" s="182">
        <v>0.47449529579815403</v>
      </c>
      <c r="H971" s="183">
        <v>9.2373043286944299</v>
      </c>
      <c r="I971" s="183">
        <v>2.9134907042992202</v>
      </c>
      <c r="J971" s="183">
        <v>5.18207849070252E-2</v>
      </c>
      <c r="K971" s="183">
        <v>7.6959802440179801E-3</v>
      </c>
      <c r="L971" s="183">
        <v>3.0000008598028201E-3</v>
      </c>
      <c r="M971" s="183">
        <v>2.0000005732018801E-3</v>
      </c>
      <c r="N971" s="183">
        <v>3.8220010953887898E-2</v>
      </c>
      <c r="O971" s="182">
        <v>3.8220010953887898E-2</v>
      </c>
      <c r="P971" s="181">
        <v>5.4163890849193499E-2</v>
      </c>
    </row>
    <row r="972" spans="1:16" ht="15.75" x14ac:dyDescent="0.25">
      <c r="A972" s="189">
        <v>2037</v>
      </c>
      <c r="B972" s="188">
        <v>1995</v>
      </c>
      <c r="C972" s="187" t="s">
        <v>3461</v>
      </c>
      <c r="D972" s="186">
        <v>6.4494260884778443E-2</v>
      </c>
      <c r="E972" s="185">
        <v>0.13356596627316017</v>
      </c>
      <c r="F972" s="184">
        <v>0.36609950098934702</v>
      </c>
      <c r="G972" s="182">
        <v>0.25331820189049797</v>
      </c>
      <c r="H972" s="183">
        <v>9.2118434365669195</v>
      </c>
      <c r="I972" s="183">
        <v>1.6630186019773601</v>
      </c>
      <c r="J972" s="183">
        <v>5.2421190692725203E-2</v>
      </c>
      <c r="K972" s="183">
        <v>5.0262617306879699E-3</v>
      </c>
      <c r="L972" s="183">
        <v>3.0000008598028201E-3</v>
      </c>
      <c r="M972" s="183">
        <v>2.0000005732018801E-3</v>
      </c>
      <c r="N972" s="183">
        <v>3.8220010953887898E-2</v>
      </c>
      <c r="O972" s="182">
        <v>3.8220010953887898E-2</v>
      </c>
      <c r="P972" s="181">
        <v>5.4791444320261701E-2</v>
      </c>
    </row>
    <row r="973" spans="1:16" ht="15.75" x14ac:dyDescent="0.25">
      <c r="A973" s="189">
        <v>2037</v>
      </c>
      <c r="B973" s="188">
        <v>1996</v>
      </c>
      <c r="C973" s="187" t="s">
        <v>3460</v>
      </c>
      <c r="D973" s="186">
        <v>6.4515276152456877E-2</v>
      </c>
      <c r="E973" s="185">
        <v>0.13192732364471499</v>
      </c>
      <c r="F973" s="184">
        <v>0.366429043845101</v>
      </c>
      <c r="G973" s="182">
        <v>2.2942261365713899E-2</v>
      </c>
      <c r="H973" s="183">
        <v>9.2074166930705008</v>
      </c>
      <c r="I973" s="183">
        <v>0.395783768562945</v>
      </c>
      <c r="J973" s="183">
        <v>5.2468377396985101E-2</v>
      </c>
      <c r="K973" s="183">
        <v>2.23608789177536E-3</v>
      </c>
      <c r="L973" s="183">
        <v>3.0000008598028201E-3</v>
      </c>
      <c r="M973" s="183">
        <v>2.0000005732018801E-3</v>
      </c>
      <c r="N973" s="183">
        <v>3.8220010953887898E-2</v>
      </c>
      <c r="O973" s="182">
        <v>3.8220010953887898E-2</v>
      </c>
      <c r="P973" s="181">
        <v>5.4840764597900403E-2</v>
      </c>
    </row>
    <row r="974" spans="1:16" ht="15.75" x14ac:dyDescent="0.25">
      <c r="A974" s="189">
        <v>2037</v>
      </c>
      <c r="B974" s="188">
        <v>1997</v>
      </c>
      <c r="C974" s="187" t="s">
        <v>3459</v>
      </c>
      <c r="D974" s="186">
        <v>6.4750038673611315E-2</v>
      </c>
      <c r="E974" s="185">
        <v>0.13054750411730512</v>
      </c>
      <c r="F974" s="184">
        <v>0.36919636450624999</v>
      </c>
      <c r="G974" s="182">
        <v>2.23170986689523E-2</v>
      </c>
      <c r="H974" s="183">
        <v>9.1674652923423992</v>
      </c>
      <c r="I974" s="183">
        <v>0.39177915660033602</v>
      </c>
      <c r="J974" s="183">
        <v>5.2864625530877597E-2</v>
      </c>
      <c r="K974" s="183">
        <v>2.1777106810385999E-3</v>
      </c>
      <c r="L974" s="183">
        <v>3.0000008598028201E-3</v>
      </c>
      <c r="M974" s="183">
        <v>2.0000005732018801E-3</v>
      </c>
      <c r="N974" s="183">
        <v>3.8220010953887898E-2</v>
      </c>
      <c r="O974" s="182">
        <v>3.8220010953887898E-2</v>
      </c>
      <c r="P974" s="181">
        <v>5.52549293140824E-2</v>
      </c>
    </row>
    <row r="975" spans="1:16" ht="15.75" x14ac:dyDescent="0.25">
      <c r="A975" s="189">
        <v>2037</v>
      </c>
      <c r="B975" s="188">
        <v>1998</v>
      </c>
      <c r="C975" s="187" t="s">
        <v>3458</v>
      </c>
      <c r="D975" s="186">
        <v>6.4543070040340947E-2</v>
      </c>
      <c r="E975" s="185">
        <v>0.13107235302629672</v>
      </c>
      <c r="F975" s="184">
        <v>0.36772974825853499</v>
      </c>
      <c r="G975" s="182">
        <v>2.2553769707480999E-2</v>
      </c>
      <c r="H975" s="183">
        <v>9.2048488205349699</v>
      </c>
      <c r="I975" s="183">
        <v>0.39350707330138102</v>
      </c>
      <c r="J975" s="183">
        <v>5.2654623141399501E-2</v>
      </c>
      <c r="K975" s="183">
        <v>2.2047415891854501E-3</v>
      </c>
      <c r="L975" s="183">
        <v>3.0000008598028201E-3</v>
      </c>
      <c r="M975" s="183">
        <v>2.0000005732018801E-3</v>
      </c>
      <c r="N975" s="183">
        <v>3.8220010953887898E-2</v>
      </c>
      <c r="O975" s="182">
        <v>3.8220010953887898E-2</v>
      </c>
      <c r="P975" s="181">
        <v>5.5035431548423899E-2</v>
      </c>
    </row>
    <row r="976" spans="1:16" ht="15.75" x14ac:dyDescent="0.25">
      <c r="A976" s="189">
        <v>2037</v>
      </c>
      <c r="B976" s="188">
        <v>1999</v>
      </c>
      <c r="C976" s="187" t="s">
        <v>3457</v>
      </c>
      <c r="D976" s="186">
        <v>6.4463625822409332E-2</v>
      </c>
      <c r="E976" s="185">
        <v>0.13088865147713039</v>
      </c>
      <c r="F976" s="184">
        <v>0.36707500946661598</v>
      </c>
      <c r="G976" s="182">
        <v>2.25279690705011E-2</v>
      </c>
      <c r="H976" s="183">
        <v>9.2066502080780506</v>
      </c>
      <c r="I976" s="183">
        <v>0.39353747156604602</v>
      </c>
      <c r="J976" s="183">
        <v>5.2560872161208798E-2</v>
      </c>
      <c r="K976" s="183">
        <v>2.1978730491855301E-3</v>
      </c>
      <c r="L976" s="183">
        <v>3.0000008598028201E-3</v>
      </c>
      <c r="M976" s="183">
        <v>2.0000005732018801E-3</v>
      </c>
      <c r="N976" s="183">
        <v>3.8220010953887898E-2</v>
      </c>
      <c r="O976" s="182">
        <v>3.8220010953887898E-2</v>
      </c>
      <c r="P976" s="181">
        <v>5.4937441564922702E-2</v>
      </c>
    </row>
    <row r="977" spans="1:16" ht="15.75" x14ac:dyDescent="0.25">
      <c r="A977" s="189">
        <v>2037</v>
      </c>
      <c r="B977" s="188">
        <v>2000</v>
      </c>
      <c r="C977" s="187" t="s">
        <v>3456</v>
      </c>
      <c r="D977" s="186">
        <v>6.4213210112430363E-2</v>
      </c>
      <c r="E977" s="185">
        <v>0.1313246465558649</v>
      </c>
      <c r="F977" s="184">
        <v>0.36469691057722797</v>
      </c>
      <c r="G977" s="182">
        <v>2.2726317370960002E-2</v>
      </c>
      <c r="H977" s="183">
        <v>9.2366101452732394</v>
      </c>
      <c r="I977" s="183">
        <v>0.39550823967208298</v>
      </c>
      <c r="J977" s="183">
        <v>5.2220356058264403E-2</v>
      </c>
      <c r="K977" s="183">
        <v>2.2208451127494499E-3</v>
      </c>
      <c r="L977" s="183">
        <v>3.0000008598028201E-3</v>
      </c>
      <c r="M977" s="183">
        <v>2.0000005732018801E-3</v>
      </c>
      <c r="N977" s="183">
        <v>3.8220010953887898E-2</v>
      </c>
      <c r="O977" s="182">
        <v>3.8220010953887898E-2</v>
      </c>
      <c r="P977" s="181">
        <v>5.4581528834821001E-2</v>
      </c>
    </row>
    <row r="978" spans="1:16" ht="15.75" x14ac:dyDescent="0.25">
      <c r="A978" s="189">
        <v>2037</v>
      </c>
      <c r="B978" s="188">
        <v>2001</v>
      </c>
      <c r="C978" s="187" t="s">
        <v>3455</v>
      </c>
      <c r="D978" s="186">
        <v>6.4425989117905674E-2</v>
      </c>
      <c r="E978" s="185">
        <v>0.13149195411239631</v>
      </c>
      <c r="F978" s="184">
        <v>0.367227331506913</v>
      </c>
      <c r="G978" s="182">
        <v>2.2827208130386599E-2</v>
      </c>
      <c r="H978" s="183">
        <v>9.2024546014000208</v>
      </c>
      <c r="I978" s="183">
        <v>0.39695906004972298</v>
      </c>
      <c r="J978" s="183">
        <v>5.2582682905827502E-2</v>
      </c>
      <c r="K978" s="183">
        <v>2.2334426028121001E-3</v>
      </c>
      <c r="L978" s="183">
        <v>3.0000008598028201E-3</v>
      </c>
      <c r="M978" s="183">
        <v>2.0000005732018801E-3</v>
      </c>
      <c r="N978" s="183">
        <v>3.8220010953887898E-2</v>
      </c>
      <c r="O978" s="182">
        <v>3.8220010953887898E-2</v>
      </c>
      <c r="P978" s="181">
        <v>5.4960238494629401E-2</v>
      </c>
    </row>
    <row r="979" spans="1:16" ht="15.75" x14ac:dyDescent="0.25">
      <c r="A979" s="189">
        <v>2037</v>
      </c>
      <c r="B979" s="188">
        <v>2002</v>
      </c>
      <c r="C979" s="187" t="s">
        <v>3454</v>
      </c>
      <c r="D979" s="186">
        <v>6.4262381754668807E-2</v>
      </c>
      <c r="E979" s="185">
        <v>0.13132257673888928</v>
      </c>
      <c r="F979" s="184">
        <v>0.28379786691477199</v>
      </c>
      <c r="G979" s="182">
        <v>2.2779767457279901E-2</v>
      </c>
      <c r="H979" s="183">
        <v>7.0999519546632701</v>
      </c>
      <c r="I979" s="183">
        <v>0.319512155645445</v>
      </c>
      <c r="J979" s="183">
        <v>5.2899328507225798E-2</v>
      </c>
      <c r="K979" s="183">
        <v>2.23092549145186E-3</v>
      </c>
      <c r="L979" s="183">
        <v>3.0000008598028201E-3</v>
      </c>
      <c r="M979" s="183">
        <v>2.0000005732018801E-3</v>
      </c>
      <c r="N979" s="183">
        <v>3.8220010953887898E-2</v>
      </c>
      <c r="O979" s="182">
        <v>3.8220010953887898E-2</v>
      </c>
      <c r="P979" s="181">
        <v>5.5291201405028897E-2</v>
      </c>
    </row>
    <row r="980" spans="1:16" ht="15.75" x14ac:dyDescent="0.25">
      <c r="A980" s="189">
        <v>2037</v>
      </c>
      <c r="B980" s="188">
        <v>2003</v>
      </c>
      <c r="C980" s="187" t="s">
        <v>3453</v>
      </c>
      <c r="D980" s="186">
        <v>6.3959889919403365E-2</v>
      </c>
      <c r="E980" s="185">
        <v>0.13073164923730726</v>
      </c>
      <c r="F980" s="184">
        <v>0.28156835941603803</v>
      </c>
      <c r="G980" s="182">
        <v>2.25378025799308E-2</v>
      </c>
      <c r="H980" s="183">
        <v>7.1277071235716498</v>
      </c>
      <c r="I980" s="183">
        <v>0.31941102246047298</v>
      </c>
      <c r="J980" s="183">
        <v>5.2483752975009797E-2</v>
      </c>
      <c r="K980" s="183">
        <v>2.2077176324703102E-3</v>
      </c>
      <c r="L980" s="183">
        <v>3.0000008598028201E-3</v>
      </c>
      <c r="M980" s="183">
        <v>2.0000005732018801E-3</v>
      </c>
      <c r="N980" s="183">
        <v>3.8220010953887898E-2</v>
      </c>
      <c r="O980" s="182">
        <v>3.8220010953887898E-2</v>
      </c>
      <c r="P980" s="181">
        <v>5.48568353913352E-2</v>
      </c>
    </row>
    <row r="981" spans="1:16" ht="15.75" x14ac:dyDescent="0.25">
      <c r="A981" s="189">
        <v>2037</v>
      </c>
      <c r="B981" s="188">
        <v>2004</v>
      </c>
      <c r="C981" s="187" t="s">
        <v>3452</v>
      </c>
      <c r="D981" s="186">
        <v>6.3730392222181298E-2</v>
      </c>
      <c r="E981" s="185">
        <v>0.12972694378865482</v>
      </c>
      <c r="F981" s="184">
        <v>0.23239472977558201</v>
      </c>
      <c r="G981" s="182">
        <v>1.4768125479881501E-2</v>
      </c>
      <c r="H981" s="183">
        <v>5.9615927053823299</v>
      </c>
      <c r="I981" s="183">
        <v>0.27029125194663001</v>
      </c>
      <c r="J981" s="183">
        <v>5.21905117883509E-2</v>
      </c>
      <c r="K981" s="183">
        <v>1.4366808120812999E-4</v>
      </c>
      <c r="L981" s="183">
        <v>3.0000008598028201E-3</v>
      </c>
      <c r="M981" s="183">
        <v>2.0000005732018801E-3</v>
      </c>
      <c r="N981" s="183">
        <v>3.8220010953887898E-2</v>
      </c>
      <c r="O981" s="182">
        <v>3.8220010953887898E-2</v>
      </c>
      <c r="P981" s="181">
        <v>5.4550335139454099E-2</v>
      </c>
    </row>
    <row r="982" spans="1:16" ht="15.75" x14ac:dyDescent="0.25">
      <c r="A982" s="189">
        <v>2037</v>
      </c>
      <c r="B982" s="188">
        <v>2005</v>
      </c>
      <c r="C982" s="187" t="s">
        <v>3451</v>
      </c>
      <c r="D982" s="186">
        <v>6.377285458080674E-2</v>
      </c>
      <c r="E982" s="185">
        <v>0.13008924192806801</v>
      </c>
      <c r="F982" s="184">
        <v>0.23275657669824101</v>
      </c>
      <c r="G982" s="182">
        <v>1.4973292305334999E-2</v>
      </c>
      <c r="H982" s="183">
        <v>5.9515615934650601</v>
      </c>
      <c r="I982" s="183">
        <v>0.272152836349213</v>
      </c>
      <c r="J982" s="183">
        <v>5.2271774285572302E-2</v>
      </c>
      <c r="K982" s="183">
        <v>1.4508061349814E-4</v>
      </c>
      <c r="L982" s="183">
        <v>3.0000008598028201E-3</v>
      </c>
      <c r="M982" s="183">
        <v>2.0000005732018801E-3</v>
      </c>
      <c r="N982" s="183">
        <v>3.8220010953887898E-2</v>
      </c>
      <c r="O982" s="182">
        <v>3.8220010953887898E-2</v>
      </c>
      <c r="P982" s="181">
        <v>5.4635271966202797E-2</v>
      </c>
    </row>
    <row r="983" spans="1:16" ht="15.75" x14ac:dyDescent="0.25">
      <c r="A983" s="189">
        <v>2037</v>
      </c>
      <c r="B983" s="188">
        <v>2006</v>
      </c>
      <c r="C983" s="187" t="s">
        <v>3450</v>
      </c>
      <c r="D983" s="186">
        <v>6.3600605526800386E-2</v>
      </c>
      <c r="E983" s="185">
        <v>0.13039328460093391</v>
      </c>
      <c r="F983" s="184">
        <v>0.23167661610724899</v>
      </c>
      <c r="G983" s="182">
        <v>1.5130018123928E-2</v>
      </c>
      <c r="H983" s="183">
        <v>5.9600400924871</v>
      </c>
      <c r="I983" s="183">
        <v>0.27381903063547602</v>
      </c>
      <c r="J983" s="183">
        <v>5.2029239973328797E-2</v>
      </c>
      <c r="K983" s="183">
        <v>1.4624995167830399E-4</v>
      </c>
      <c r="L983" s="183">
        <v>3.0000008598028201E-3</v>
      </c>
      <c r="M983" s="183">
        <v>2.0000005732018801E-3</v>
      </c>
      <c r="N983" s="183">
        <v>3.8220010953887898E-2</v>
      </c>
      <c r="O983" s="182">
        <v>3.8220010953887898E-2</v>
      </c>
      <c r="P983" s="181">
        <v>5.4381771328589699E-2</v>
      </c>
    </row>
    <row r="984" spans="1:16" ht="15.75" x14ac:dyDescent="0.25">
      <c r="A984" s="189">
        <v>2037</v>
      </c>
      <c r="B984" s="188">
        <v>2007</v>
      </c>
      <c r="C984" s="187" t="s">
        <v>3449</v>
      </c>
      <c r="D984" s="186">
        <v>6.3755023586183235E-2</v>
      </c>
      <c r="E984" s="185">
        <v>0.1307424809835859</v>
      </c>
      <c r="F984" s="184">
        <v>0.170191910017193</v>
      </c>
      <c r="G984" s="182">
        <v>1.52979831915933E-2</v>
      </c>
      <c r="H984" s="183">
        <v>3.11428549201392</v>
      </c>
      <c r="I984" s="183">
        <v>0.27393656478918799</v>
      </c>
      <c r="J984" s="183">
        <v>3.7810773309657902E-2</v>
      </c>
      <c r="K984" s="183">
        <v>1.4761092628165999E-4</v>
      </c>
      <c r="L984" s="183">
        <v>3.0000008598028201E-3</v>
      </c>
      <c r="M984" s="183">
        <v>2.0000005732018801E-3</v>
      </c>
      <c r="N984" s="183">
        <v>3.8220010953887898E-2</v>
      </c>
      <c r="O984" s="182">
        <v>3.8220010953887898E-2</v>
      </c>
      <c r="P984" s="181">
        <v>3.9520408695898998E-2</v>
      </c>
    </row>
    <row r="985" spans="1:16" ht="15.75" x14ac:dyDescent="0.25">
      <c r="A985" s="189">
        <v>2037</v>
      </c>
      <c r="B985" s="188">
        <v>2008</v>
      </c>
      <c r="C985" s="187" t="s">
        <v>3448</v>
      </c>
      <c r="D985" s="186">
        <v>6.3986071492325561E-2</v>
      </c>
      <c r="E985" s="185">
        <v>0.13123036415215494</v>
      </c>
      <c r="F985" s="184">
        <v>0.17230073411212499</v>
      </c>
      <c r="G985" s="182">
        <v>1.2085179481703699E-2</v>
      </c>
      <c r="H985" s="183">
        <v>3.10047968864037</v>
      </c>
      <c r="I985" s="183">
        <v>0.193143324268053</v>
      </c>
      <c r="J985" s="183">
        <v>3.8092337092138599E-2</v>
      </c>
      <c r="K985" s="183">
        <v>1.7040251398323401E-4</v>
      </c>
      <c r="L985" s="183">
        <v>3.0000008598028201E-3</v>
      </c>
      <c r="M985" s="183">
        <v>2.0000005732018801E-3</v>
      </c>
      <c r="N985" s="183">
        <v>3.8220010953887898E-2</v>
      </c>
      <c r="O985" s="182">
        <v>3.8220010953887898E-2</v>
      </c>
      <c r="P985" s="181">
        <v>3.9814703543202698E-2</v>
      </c>
    </row>
    <row r="986" spans="1:16" ht="15.75" x14ac:dyDescent="0.25">
      <c r="A986" s="189">
        <v>2037</v>
      </c>
      <c r="B986" s="188">
        <v>2009</v>
      </c>
      <c r="C986" s="187" t="s">
        <v>3447</v>
      </c>
      <c r="D986" s="186">
        <v>6.3976022197818033E-2</v>
      </c>
      <c r="E986" s="185">
        <v>0.12998554935138457</v>
      </c>
      <c r="F986" s="184">
        <v>0.17243824215987799</v>
      </c>
      <c r="G986" s="182">
        <v>8.4752949370673503E-3</v>
      </c>
      <c r="H986" s="183">
        <v>3.0984600474145298</v>
      </c>
      <c r="I986" s="183">
        <v>0.108953865057395</v>
      </c>
      <c r="J986" s="183">
        <v>3.8110793389552797E-2</v>
      </c>
      <c r="K986" s="183">
        <v>1.86836303972503E-4</v>
      </c>
      <c r="L986" s="183">
        <v>3.0000008598028201E-3</v>
      </c>
      <c r="M986" s="183">
        <v>2.0000005732018801E-3</v>
      </c>
      <c r="N986" s="183">
        <v>3.8220010953887898E-2</v>
      </c>
      <c r="O986" s="182">
        <v>3.8220010953887898E-2</v>
      </c>
      <c r="P986" s="181">
        <v>3.9833994352487301E-2</v>
      </c>
    </row>
    <row r="987" spans="1:16" ht="15.75" x14ac:dyDescent="0.25">
      <c r="A987" s="189">
        <v>2037</v>
      </c>
      <c r="B987" s="188">
        <v>2010</v>
      </c>
      <c r="C987" s="187" t="s">
        <v>3446</v>
      </c>
      <c r="D987" s="186">
        <v>6.3985974573337157E-2</v>
      </c>
      <c r="E987" s="185">
        <v>0.12889118573309158</v>
      </c>
      <c r="F987" s="184">
        <v>0.110568823848211</v>
      </c>
      <c r="G987" s="182">
        <v>8.2858783407787195E-3</v>
      </c>
      <c r="H987" s="183">
        <v>0.284754147334779</v>
      </c>
      <c r="I987" s="183">
        <v>0.108826882654741</v>
      </c>
      <c r="J987" s="183">
        <v>2.35219912475918E-2</v>
      </c>
      <c r="K987" s="183">
        <v>2.22691036452811E-4</v>
      </c>
      <c r="L987" s="183">
        <v>3.0000008598028201E-3</v>
      </c>
      <c r="M987" s="183">
        <v>2.0000005732018801E-3</v>
      </c>
      <c r="N987" s="183">
        <v>3.8220010953887898E-2</v>
      </c>
      <c r="O987" s="182">
        <v>3.8220010953887898E-2</v>
      </c>
      <c r="P987" s="181">
        <v>2.45855513145176E-2</v>
      </c>
    </row>
    <row r="988" spans="1:16" ht="15.75" x14ac:dyDescent="0.25">
      <c r="A988" s="189">
        <v>2037</v>
      </c>
      <c r="B988" s="188">
        <v>2011</v>
      </c>
      <c r="C988" s="187" t="s">
        <v>3445</v>
      </c>
      <c r="D988" s="186">
        <v>6.3929819558776357E-2</v>
      </c>
      <c r="E988" s="185">
        <v>0.13056094012167721</v>
      </c>
      <c r="F988" s="184">
        <v>0.110274405791655</v>
      </c>
      <c r="G988" s="182">
        <v>8.6163669901155697E-3</v>
      </c>
      <c r="H988" s="183">
        <v>0.28428482889247902</v>
      </c>
      <c r="I988" s="183">
        <v>0.110689091631071</v>
      </c>
      <c r="J988" s="183">
        <v>2.34984733551469E-2</v>
      </c>
      <c r="K988" s="183">
        <v>3.1433706722369399E-4</v>
      </c>
      <c r="L988" s="183">
        <v>3.0000008598028201E-3</v>
      </c>
      <c r="M988" s="183">
        <v>2.0000005732018801E-3</v>
      </c>
      <c r="N988" s="183">
        <v>3.8220010953887898E-2</v>
      </c>
      <c r="O988" s="182">
        <v>3.8220010953887898E-2</v>
      </c>
      <c r="P988" s="181">
        <v>2.4560970047335401E-2</v>
      </c>
    </row>
    <row r="989" spans="1:16" ht="15.75" x14ac:dyDescent="0.25">
      <c r="A989" s="189">
        <v>2037</v>
      </c>
      <c r="B989" s="188">
        <v>2012</v>
      </c>
      <c r="C989" s="187" t="s">
        <v>3444</v>
      </c>
      <c r="D989" s="186">
        <v>6.4040458975723066E-2</v>
      </c>
      <c r="E989" s="185">
        <v>0.13096426216216328</v>
      </c>
      <c r="F989" s="184">
        <v>0.11167669718838701</v>
      </c>
      <c r="G989" s="182">
        <v>8.7013887515388893E-3</v>
      </c>
      <c r="H989" s="183">
        <v>0.28636747563821402</v>
      </c>
      <c r="I989" s="183">
        <v>0.11145504844557</v>
      </c>
      <c r="J989" s="183">
        <v>2.3595848948341502E-2</v>
      </c>
      <c r="K989" s="183">
        <v>4.6422499336839102E-4</v>
      </c>
      <c r="L989" s="183">
        <v>3.0000008598028201E-3</v>
      </c>
      <c r="M989" s="183">
        <v>2.0000005732018801E-3</v>
      </c>
      <c r="N989" s="183">
        <v>3.8220010953887898E-2</v>
      </c>
      <c r="O989" s="182">
        <v>3.8220010953887898E-2</v>
      </c>
      <c r="P989" s="181">
        <v>2.46627485327565E-2</v>
      </c>
    </row>
    <row r="990" spans="1:16" ht="15.75" x14ac:dyDescent="0.25">
      <c r="A990" s="189">
        <v>2037</v>
      </c>
      <c r="B990" s="188">
        <v>2013</v>
      </c>
      <c r="C990" s="187" t="s">
        <v>3443</v>
      </c>
      <c r="D990" s="186">
        <v>6.3895486758071898E-2</v>
      </c>
      <c r="E990" s="185">
        <v>0.1309644224608639</v>
      </c>
      <c r="F990" s="184">
        <v>0.11049590846190099</v>
      </c>
      <c r="G990" s="182">
        <v>8.7310510824049996E-3</v>
      </c>
      <c r="H990" s="183">
        <v>0.28468257556870502</v>
      </c>
      <c r="I990" s="183">
        <v>0.11105749801039</v>
      </c>
      <c r="J990" s="183">
        <v>2.3526865316952399E-2</v>
      </c>
      <c r="K990" s="183">
        <v>6.9551258281174495E-4</v>
      </c>
      <c r="L990" s="183">
        <v>3.0000008598028201E-3</v>
      </c>
      <c r="M990" s="183">
        <v>2.0000005732018801E-3</v>
      </c>
      <c r="N990" s="183">
        <v>3.8220010953887898E-2</v>
      </c>
      <c r="O990" s="182">
        <v>3.8220010953887898E-2</v>
      </c>
      <c r="P990" s="181">
        <v>2.45906457676663E-2</v>
      </c>
    </row>
    <row r="991" spans="1:16" ht="15.75" x14ac:dyDescent="0.25">
      <c r="A991" s="189">
        <v>2037</v>
      </c>
      <c r="B991" s="188">
        <v>2014</v>
      </c>
      <c r="C991" s="187" t="s">
        <v>3442</v>
      </c>
      <c r="D991" s="186">
        <v>6.2346018286703067E-2</v>
      </c>
      <c r="E991" s="185">
        <v>0.12880840028055618</v>
      </c>
      <c r="F991" s="184">
        <v>0.109817040325736</v>
      </c>
      <c r="G991" s="182">
        <v>8.70130838267218E-3</v>
      </c>
      <c r="H991" s="183">
        <v>0.28334064296377698</v>
      </c>
      <c r="I991" s="183">
        <v>0.111000299486349</v>
      </c>
      <c r="J991" s="183">
        <v>2.3429507347971699E-2</v>
      </c>
      <c r="K991" s="183">
        <v>9.6495388467196898E-4</v>
      </c>
      <c r="L991" s="183">
        <v>3.0000008598028201E-3</v>
      </c>
      <c r="M991" s="183">
        <v>2.0000005732018801E-3</v>
      </c>
      <c r="N991" s="183">
        <v>3.8220010953887898E-2</v>
      </c>
      <c r="O991" s="182">
        <v>3.8220010953887898E-2</v>
      </c>
      <c r="P991" s="181">
        <v>2.4488885703347899E-2</v>
      </c>
    </row>
    <row r="992" spans="1:16" ht="15.75" x14ac:dyDescent="0.25">
      <c r="A992" s="189">
        <v>2037</v>
      </c>
      <c r="B992" s="188">
        <v>2015</v>
      </c>
      <c r="C992" s="187" t="s">
        <v>3441</v>
      </c>
      <c r="D992" s="186">
        <v>6.1814500625861496E-2</v>
      </c>
      <c r="E992" s="185">
        <v>0.12877157983883414</v>
      </c>
      <c r="F992" s="184">
        <v>0.108993869244317</v>
      </c>
      <c r="G992" s="182">
        <v>8.8306071818884894E-3</v>
      </c>
      <c r="H992" s="183">
        <v>0.28153303640689498</v>
      </c>
      <c r="I992" s="183">
        <v>0.11146462194934401</v>
      </c>
      <c r="J992" s="183">
        <v>2.32701535545362E-2</v>
      </c>
      <c r="K992" s="183">
        <v>1.23396311002089E-3</v>
      </c>
      <c r="L992" s="183">
        <v>3.0000008598028201E-3</v>
      </c>
      <c r="M992" s="183">
        <v>2.0000005732018801E-3</v>
      </c>
      <c r="N992" s="183">
        <v>3.8220010953887898E-2</v>
      </c>
      <c r="O992" s="182">
        <v>3.8220010953887898E-2</v>
      </c>
      <c r="P992" s="181">
        <v>2.43223266384953E-2</v>
      </c>
    </row>
    <row r="993" spans="1:16" ht="15.75" x14ac:dyDescent="0.25">
      <c r="A993" s="189">
        <v>2037</v>
      </c>
      <c r="B993" s="188">
        <v>2016</v>
      </c>
      <c r="C993" s="187" t="s">
        <v>3440</v>
      </c>
      <c r="D993" s="186">
        <v>5.9802907448998056E-2</v>
      </c>
      <c r="E993" s="185">
        <v>0.12484736623821766</v>
      </c>
      <c r="F993" s="184">
        <v>0.107921634952915</v>
      </c>
      <c r="G993" s="182">
        <v>8.0667672693964694E-3</v>
      </c>
      <c r="H993" s="183">
        <v>0.24459661850297301</v>
      </c>
      <c r="I993" s="183">
        <v>9.7840960983833006E-2</v>
      </c>
      <c r="J993" s="183">
        <v>2.3039408129984999E-2</v>
      </c>
      <c r="K993" s="183">
        <v>1.3888417881781901E-3</v>
      </c>
      <c r="L993" s="183">
        <v>3.0000008598028201E-3</v>
      </c>
      <c r="M993" s="183">
        <v>2.0000005732018801E-3</v>
      </c>
      <c r="N993" s="183">
        <v>3.8220010953887898E-2</v>
      </c>
      <c r="O993" s="182">
        <v>3.8220010953887898E-2</v>
      </c>
      <c r="P993" s="181">
        <v>2.4081147929763499E-2</v>
      </c>
    </row>
    <row r="994" spans="1:16" ht="15.75" x14ac:dyDescent="0.25">
      <c r="A994" s="189">
        <v>2037</v>
      </c>
      <c r="B994" s="188">
        <v>2017</v>
      </c>
      <c r="C994" s="187" t="s">
        <v>3439</v>
      </c>
      <c r="D994" s="186">
        <v>5.6295073177613245E-2</v>
      </c>
      <c r="E994" s="185">
        <v>0.1209396343899424</v>
      </c>
      <c r="F994" s="184">
        <v>8.9932641421592602E-2</v>
      </c>
      <c r="G994" s="182">
        <v>7.26973482987357E-3</v>
      </c>
      <c r="H994" s="183">
        <v>0.189563273749556</v>
      </c>
      <c r="I994" s="183">
        <v>8.4557485300898502E-2</v>
      </c>
      <c r="J994" s="183">
        <v>2.1659458119822401E-2</v>
      </c>
      <c r="K994" s="183">
        <v>1.44744224772569E-3</v>
      </c>
      <c r="L994" s="183">
        <v>3.0000008598028201E-3</v>
      </c>
      <c r="M994" s="183">
        <v>2.0000005732018801E-3</v>
      </c>
      <c r="N994" s="183">
        <v>3.8220010953887898E-2</v>
      </c>
      <c r="O994" s="182">
        <v>3.8220010953887898E-2</v>
      </c>
      <c r="P994" s="181">
        <v>2.2638802703578799E-2</v>
      </c>
    </row>
    <row r="995" spans="1:16" ht="15.75" x14ac:dyDescent="0.25">
      <c r="A995" s="189">
        <v>2037</v>
      </c>
      <c r="B995" s="188">
        <v>2018</v>
      </c>
      <c r="C995" s="187" t="s">
        <v>3438</v>
      </c>
      <c r="D995" s="186">
        <v>5.2565129254369639E-2</v>
      </c>
      <c r="E995" s="185">
        <v>0.11575597924198529</v>
      </c>
      <c r="F995" s="184">
        <v>8.9557999325103096E-2</v>
      </c>
      <c r="G995" s="182">
        <v>6.5558511727598296E-3</v>
      </c>
      <c r="H995" s="183">
        <v>0.15361865154177301</v>
      </c>
      <c r="I995" s="183">
        <v>7.0762963446728097E-2</v>
      </c>
      <c r="J995" s="183">
        <v>2.13812324778744E-2</v>
      </c>
      <c r="K995" s="183">
        <v>1.5081106964345201E-3</v>
      </c>
      <c r="L995" s="183">
        <v>3.0000008598028201E-3</v>
      </c>
      <c r="M995" s="183">
        <v>2.0000005732018801E-3</v>
      </c>
      <c r="N995" s="183">
        <v>3.8220010953887898E-2</v>
      </c>
      <c r="O995" s="182">
        <v>3.8220010953887898E-2</v>
      </c>
      <c r="P995" s="181">
        <v>2.2347996932710001E-2</v>
      </c>
    </row>
    <row r="996" spans="1:16" ht="15.75" x14ac:dyDescent="0.25">
      <c r="A996" s="189">
        <v>2037</v>
      </c>
      <c r="B996" s="188">
        <v>2019</v>
      </c>
      <c r="C996" s="187" t="s">
        <v>3437</v>
      </c>
      <c r="D996" s="186">
        <v>5.2547147729087217E-2</v>
      </c>
      <c r="E996" s="185">
        <v>0.11570840022667137</v>
      </c>
      <c r="F996" s="184">
        <v>8.90953176026517E-2</v>
      </c>
      <c r="G996" s="182">
        <v>5.9276451622285297E-3</v>
      </c>
      <c r="H996" s="183">
        <v>0.131060694434075</v>
      </c>
      <c r="I996" s="183">
        <v>6.1277937168931797E-2</v>
      </c>
      <c r="J996" s="183">
        <v>2.1044581531101499E-2</v>
      </c>
      <c r="K996" s="183">
        <v>1.54875436644348E-3</v>
      </c>
      <c r="L996" s="183">
        <v>3.0000008598028201E-3</v>
      </c>
      <c r="M996" s="183">
        <v>2.0000005732018801E-3</v>
      </c>
      <c r="N996" s="183">
        <v>3.8220010953887898E-2</v>
      </c>
      <c r="O996" s="182">
        <v>3.8220010953887898E-2</v>
      </c>
      <c r="P996" s="181">
        <v>2.19961241239904E-2</v>
      </c>
    </row>
    <row r="997" spans="1:16" ht="15.75" x14ac:dyDescent="0.25">
      <c r="A997" s="189">
        <v>2037</v>
      </c>
      <c r="B997" s="188">
        <v>2020</v>
      </c>
      <c r="C997" s="187" t="s">
        <v>3436</v>
      </c>
      <c r="D997" s="186">
        <v>5.2529301723660653E-2</v>
      </c>
      <c r="E997" s="185">
        <v>0.11566116352440685</v>
      </c>
      <c r="F997" s="184">
        <v>8.8543926083666694E-2</v>
      </c>
      <c r="G997" s="182">
        <v>5.2720000104703102E-3</v>
      </c>
      <c r="H997" s="183">
        <v>0.108402049247576</v>
      </c>
      <c r="I997" s="183">
        <v>5.2053883380397903E-2</v>
      </c>
      <c r="J997" s="183">
        <v>2.0649453250675999E-2</v>
      </c>
      <c r="K997" s="183">
        <v>1.5492683969623099E-3</v>
      </c>
      <c r="L997" s="183">
        <v>3.0000008598028201E-3</v>
      </c>
      <c r="M997" s="183">
        <v>2.0000005732018801E-3</v>
      </c>
      <c r="N997" s="183">
        <v>3.8220010953887898E-2</v>
      </c>
      <c r="O997" s="182">
        <v>3.8220010953887898E-2</v>
      </c>
      <c r="P997" s="181">
        <v>2.1583129896079901E-2</v>
      </c>
    </row>
    <row r="998" spans="1:16" ht="15.75" x14ac:dyDescent="0.25">
      <c r="A998" s="189">
        <v>2037</v>
      </c>
      <c r="B998" s="188">
        <v>2021</v>
      </c>
      <c r="C998" s="187" t="s">
        <v>3435</v>
      </c>
      <c r="D998" s="186">
        <v>5.1198861714944942E-2</v>
      </c>
      <c r="E998" s="185">
        <v>0.11272931396534845</v>
      </c>
      <c r="F998" s="184">
        <v>8.7904770088402806E-2</v>
      </c>
      <c r="G998" s="182">
        <v>4.6156479676391299E-3</v>
      </c>
      <c r="H998" s="183">
        <v>8.64207822500839E-2</v>
      </c>
      <c r="I998" s="183">
        <v>4.2520737763505997E-2</v>
      </c>
      <c r="J998" s="183">
        <v>2.0195892262845998E-2</v>
      </c>
      <c r="K998" s="183">
        <v>1.5498036510533299E-3</v>
      </c>
      <c r="L998" s="183">
        <v>3.0000008598028201E-3</v>
      </c>
      <c r="M998" s="183">
        <v>2.0000005732018801E-3</v>
      </c>
      <c r="N998" s="183">
        <v>3.8220010953887898E-2</v>
      </c>
      <c r="O998" s="182">
        <v>3.8220010953887898E-2</v>
      </c>
      <c r="P998" s="181">
        <v>2.11090608930272E-2</v>
      </c>
    </row>
    <row r="999" spans="1:16" ht="15.75" x14ac:dyDescent="0.25">
      <c r="A999" s="189">
        <v>2037</v>
      </c>
      <c r="B999" s="188">
        <v>2022</v>
      </c>
      <c r="C999" s="187" t="s">
        <v>3434</v>
      </c>
      <c r="D999" s="186">
        <v>4.9921758128995498E-2</v>
      </c>
      <c r="E999" s="185">
        <v>0.10991483774739619</v>
      </c>
      <c r="F999" s="184">
        <v>8.7175286338167499E-2</v>
      </c>
      <c r="G999" s="182">
        <v>3.9659538196604501E-3</v>
      </c>
      <c r="H999" s="183">
        <v>6.4450626759910604E-2</v>
      </c>
      <c r="I999" s="183">
        <v>3.3243737002990603E-2</v>
      </c>
      <c r="J999" s="183">
        <v>1.9683714904277901E-2</v>
      </c>
      <c r="K999" s="183">
        <v>1.55033788208596E-3</v>
      </c>
      <c r="L999" s="183">
        <v>3.0000008598028201E-3</v>
      </c>
      <c r="M999" s="183">
        <v>2.0000005732018801E-3</v>
      </c>
      <c r="N999" s="183">
        <v>3.8220010953887898E-2</v>
      </c>
      <c r="O999" s="182">
        <v>3.8220010953887898E-2</v>
      </c>
      <c r="P999" s="181">
        <v>2.0573725147058099E-2</v>
      </c>
    </row>
    <row r="1000" spans="1:16" ht="15.75" x14ac:dyDescent="0.25">
      <c r="A1000" s="189">
        <v>2037</v>
      </c>
      <c r="B1000" s="188">
        <v>2023</v>
      </c>
      <c r="C1000" s="187" t="s">
        <v>3433</v>
      </c>
      <c r="D1000" s="186">
        <v>4.8645542826261372E-2</v>
      </c>
      <c r="E1000" s="185">
        <v>0.10710491236419639</v>
      </c>
      <c r="F1000" s="184">
        <v>8.6356754056738996E-2</v>
      </c>
      <c r="G1000" s="182">
        <v>3.9542747320953199E-3</v>
      </c>
      <c r="H1000" s="183">
        <v>6.3305581043691495E-2</v>
      </c>
      <c r="I1000" s="183">
        <v>3.2350524595446302E-2</v>
      </c>
      <c r="J1000" s="183">
        <v>1.91129860872889E-2</v>
      </c>
      <c r="K1000" s="183">
        <v>1.5508846698450401E-3</v>
      </c>
      <c r="L1000" s="183">
        <v>3.0000008598028201E-3</v>
      </c>
      <c r="M1000" s="183">
        <v>2.0000005732018801E-3</v>
      </c>
      <c r="N1000" s="183">
        <v>3.8220010953887898E-2</v>
      </c>
      <c r="O1000" s="182">
        <v>3.8220010953887898E-2</v>
      </c>
      <c r="P1000" s="181">
        <v>1.99771905055365E-2</v>
      </c>
    </row>
    <row r="1001" spans="1:16" ht="15.75" x14ac:dyDescent="0.25">
      <c r="A1001" s="189">
        <v>2037</v>
      </c>
      <c r="B1001" s="188">
        <v>2024</v>
      </c>
      <c r="C1001" s="187" t="s">
        <v>3432</v>
      </c>
      <c r="D1001" s="186">
        <v>4.7422513718694714E-2</v>
      </c>
      <c r="E1001" s="185">
        <v>0.10441224665612631</v>
      </c>
      <c r="F1001" s="184">
        <v>8.54475053713388E-2</v>
      </c>
      <c r="G1001" s="182">
        <v>3.9642138012647102E-3</v>
      </c>
      <c r="H1001" s="183">
        <v>6.2040896538305197E-2</v>
      </c>
      <c r="I1001" s="183">
        <v>3.2777226117094299E-2</v>
      </c>
      <c r="J1001" s="183">
        <v>1.8483586407443301E-2</v>
      </c>
      <c r="K1001" s="183">
        <v>1.5514305287356301E-3</v>
      </c>
      <c r="L1001" s="183">
        <v>3.0000008598028201E-3</v>
      </c>
      <c r="M1001" s="183">
        <v>2.0000005732018801E-3</v>
      </c>
      <c r="N1001" s="183">
        <v>3.8220010953887898E-2</v>
      </c>
      <c r="O1001" s="182">
        <v>3.8220010953887898E-2</v>
      </c>
      <c r="P1001" s="181">
        <v>1.9319332165088E-2</v>
      </c>
    </row>
    <row r="1002" spans="1:16" ht="15.75" x14ac:dyDescent="0.25">
      <c r="A1002" s="189">
        <v>2037</v>
      </c>
      <c r="B1002" s="188">
        <v>2025</v>
      </c>
      <c r="C1002" s="187" t="s">
        <v>3431</v>
      </c>
      <c r="D1002" s="186">
        <v>4.620025359548674E-2</v>
      </c>
      <c r="E1002" s="185">
        <v>0.10172163984873978</v>
      </c>
      <c r="F1002" s="184">
        <v>8.44488526463089E-2</v>
      </c>
      <c r="G1002" s="182">
        <v>3.9895642646348801E-3</v>
      </c>
      <c r="H1002" s="183">
        <v>6.0657003044846898E-2</v>
      </c>
      <c r="I1002" s="183">
        <v>3.1910188272249999E-2</v>
      </c>
      <c r="J1002" s="183">
        <v>1.77955719722179E-2</v>
      </c>
      <c r="K1002" s="183">
        <v>1.55198992119321E-3</v>
      </c>
      <c r="L1002" s="183">
        <v>3.0000008598028201E-3</v>
      </c>
      <c r="M1002" s="183">
        <v>2.0000005732018801E-3</v>
      </c>
      <c r="N1002" s="183">
        <v>3.8220010953887898E-2</v>
      </c>
      <c r="O1002" s="182">
        <v>3.8220010953887898E-2</v>
      </c>
      <c r="P1002" s="181">
        <v>1.8600208770120499E-2</v>
      </c>
    </row>
    <row r="1003" spans="1:16" ht="15.75" x14ac:dyDescent="0.25">
      <c r="A1003" s="189">
        <v>2037</v>
      </c>
      <c r="B1003" s="188">
        <v>2026</v>
      </c>
      <c r="C1003" s="187" t="s">
        <v>3430</v>
      </c>
      <c r="D1003" s="186">
        <v>4.5031018927429521E-2</v>
      </c>
      <c r="E1003" s="185">
        <v>9.9147614862243841E-2</v>
      </c>
      <c r="F1003" s="184">
        <v>8.3359140714447097E-2</v>
      </c>
      <c r="G1003" s="182">
        <v>4.0253319448043598E-3</v>
      </c>
      <c r="H1003" s="183">
        <v>5.9159615373508202E-2</v>
      </c>
      <c r="I1003" s="183">
        <v>3.2401833542208401E-2</v>
      </c>
      <c r="J1003" s="183">
        <v>1.7048821478393601E-2</v>
      </c>
      <c r="K1003" s="183">
        <v>1.5525484237222599E-3</v>
      </c>
      <c r="L1003" s="183">
        <v>3.0000008598028201E-3</v>
      </c>
      <c r="M1003" s="183">
        <v>2.0000005732018801E-3</v>
      </c>
      <c r="N1003" s="183">
        <v>3.8220010953887898E-2</v>
      </c>
      <c r="O1003" s="182">
        <v>3.8220010953887898E-2</v>
      </c>
      <c r="P1003" s="181">
        <v>1.7819693532621701E-2</v>
      </c>
    </row>
    <row r="1004" spans="1:16" ht="15.75" x14ac:dyDescent="0.25">
      <c r="A1004" s="189">
        <v>2037</v>
      </c>
      <c r="B1004" s="188">
        <v>2027</v>
      </c>
      <c r="C1004" s="187" t="s">
        <v>3429</v>
      </c>
      <c r="D1004" s="186">
        <v>4.3914907720537313E-2</v>
      </c>
      <c r="E1004" s="185">
        <v>9.6690186524174437E-2</v>
      </c>
      <c r="F1004" s="184">
        <v>8.2180728733479605E-2</v>
      </c>
      <c r="G1004" s="182">
        <v>4.0562896944665097E-3</v>
      </c>
      <c r="H1004" s="183">
        <v>5.75365990846846E-2</v>
      </c>
      <c r="I1004" s="183">
        <v>3.1858136776403201E-2</v>
      </c>
      <c r="J1004" s="183">
        <v>1.62434531977796E-2</v>
      </c>
      <c r="K1004" s="183">
        <v>1.55313307982144E-3</v>
      </c>
      <c r="L1004" s="183">
        <v>3.0000008598028201E-3</v>
      </c>
      <c r="M1004" s="183">
        <v>2.0000005732018801E-3</v>
      </c>
      <c r="N1004" s="183">
        <v>3.8220010953887898E-2</v>
      </c>
      <c r="O1004" s="182">
        <v>3.8220010953887898E-2</v>
      </c>
      <c r="P1004" s="181">
        <v>1.6977910072127199E-2</v>
      </c>
    </row>
    <row r="1005" spans="1:16" ht="15.75" x14ac:dyDescent="0.25">
      <c r="A1005" s="189">
        <v>2037</v>
      </c>
      <c r="B1005" s="188">
        <v>2028</v>
      </c>
      <c r="C1005" s="187" t="s">
        <v>3428</v>
      </c>
      <c r="D1005" s="186">
        <v>4.3899254449616822E-2</v>
      </c>
      <c r="E1005" s="185">
        <v>9.6650319043221217E-2</v>
      </c>
      <c r="F1005" s="184">
        <v>8.0910145021501206E-2</v>
      </c>
      <c r="G1005" s="182">
        <v>4.0697607233000904E-3</v>
      </c>
      <c r="H1005" s="183">
        <v>5.5793166529742998E-2</v>
      </c>
      <c r="I1005" s="183">
        <v>3.1741175364354599E-2</v>
      </c>
      <c r="J1005" s="183">
        <v>1.5379242217209699E-2</v>
      </c>
      <c r="K1005" s="183">
        <v>1.5537102414136001E-3</v>
      </c>
      <c r="L1005" s="183">
        <v>3.0000008598028201E-3</v>
      </c>
      <c r="M1005" s="183">
        <v>2.0000005732018801E-3</v>
      </c>
      <c r="N1005" s="183">
        <v>3.8220010953887898E-2</v>
      </c>
      <c r="O1005" s="182">
        <v>3.8220010953887898E-2</v>
      </c>
      <c r="P1005" s="181">
        <v>1.6074623305895399E-2</v>
      </c>
    </row>
    <row r="1006" spans="1:16" ht="15.75" x14ac:dyDescent="0.25">
      <c r="A1006" s="189">
        <v>2037</v>
      </c>
      <c r="B1006" s="188">
        <v>2029</v>
      </c>
      <c r="C1006" s="187" t="s">
        <v>3427</v>
      </c>
      <c r="D1006" s="186">
        <v>4.3883167875588019E-2</v>
      </c>
      <c r="E1006" s="185">
        <v>9.6608535937041579E-2</v>
      </c>
      <c r="F1006" s="184">
        <v>7.9548260955155103E-2</v>
      </c>
      <c r="G1006" s="182">
        <v>4.05019630762874E-3</v>
      </c>
      <c r="H1006" s="183">
        <v>5.3929552478805702E-2</v>
      </c>
      <c r="I1006" s="183">
        <v>3.1370028115679897E-2</v>
      </c>
      <c r="J1006" s="183">
        <v>1.44562072007358E-2</v>
      </c>
      <c r="K1006" s="183">
        <v>1.5542903559853201E-3</v>
      </c>
      <c r="L1006" s="183">
        <v>3.0000008598028201E-3</v>
      </c>
      <c r="M1006" s="183">
        <v>2.0000005732018801E-3</v>
      </c>
      <c r="N1006" s="183">
        <v>3.8220010953887898E-2</v>
      </c>
      <c r="O1006" s="182">
        <v>3.8220010953887898E-2</v>
      </c>
      <c r="P1006" s="181">
        <v>1.51098527418837E-2</v>
      </c>
    </row>
    <row r="1007" spans="1:16" ht="15.75" x14ac:dyDescent="0.25">
      <c r="A1007" s="189">
        <v>2037</v>
      </c>
      <c r="B1007" s="188">
        <v>2030</v>
      </c>
      <c r="C1007" s="187" t="s">
        <v>3426</v>
      </c>
      <c r="D1007" s="186">
        <v>4.3866598513200294E-2</v>
      </c>
      <c r="E1007" s="185">
        <v>9.6564794719083663E-2</v>
      </c>
      <c r="F1007" s="184">
        <v>7.8095931535266103E-2</v>
      </c>
      <c r="G1007" s="182">
        <v>3.9977871095991397E-3</v>
      </c>
      <c r="H1007" s="183">
        <v>5.1946009501989097E-2</v>
      </c>
      <c r="I1007" s="183">
        <v>3.0079923926049999E-2</v>
      </c>
      <c r="J1007" s="183">
        <v>1.34743722117122E-2</v>
      </c>
      <c r="K1007" s="183">
        <v>1.5548857690456401E-3</v>
      </c>
      <c r="L1007" s="183">
        <v>3.0000008598028201E-3</v>
      </c>
      <c r="M1007" s="183">
        <v>2.0000005732018801E-3</v>
      </c>
      <c r="N1007" s="183">
        <v>3.8220010953887898E-2</v>
      </c>
      <c r="O1007" s="182">
        <v>3.8220010953887898E-2</v>
      </c>
      <c r="P1007" s="181">
        <v>1.40836235314847E-2</v>
      </c>
    </row>
    <row r="1008" spans="1:16" ht="15.75" x14ac:dyDescent="0.25">
      <c r="A1008" s="189">
        <v>2037</v>
      </c>
      <c r="B1008" s="188">
        <v>2031</v>
      </c>
      <c r="C1008" s="187" t="s">
        <v>3425</v>
      </c>
      <c r="D1008" s="186">
        <v>4.3849186813644497E-2</v>
      </c>
      <c r="E1008" s="185">
        <v>9.6518634867953465E-2</v>
      </c>
      <c r="F1008" s="184">
        <v>7.6550779063590604E-2</v>
      </c>
      <c r="G1008" s="182">
        <v>3.9347538358875901E-3</v>
      </c>
      <c r="H1008" s="183">
        <v>4.9841619523154003E-2</v>
      </c>
      <c r="I1008" s="183">
        <v>2.96881202042306E-2</v>
      </c>
      <c r="J1008" s="183">
        <v>1.2433585972979701E-2</v>
      </c>
      <c r="K1008" s="183">
        <v>1.5554716936766601E-3</v>
      </c>
      <c r="L1008" s="183">
        <v>3.0000008598028201E-3</v>
      </c>
      <c r="M1008" s="183">
        <v>2.0000005732018801E-3</v>
      </c>
      <c r="N1008" s="183">
        <v>3.8220010953887898E-2</v>
      </c>
      <c r="O1008" s="182">
        <v>3.8220010953887898E-2</v>
      </c>
      <c r="P1008" s="181">
        <v>1.29957775574572E-2</v>
      </c>
    </row>
    <row r="1009" spans="1:16" ht="15.75" x14ac:dyDescent="0.25">
      <c r="A1009" s="189">
        <v>2037</v>
      </c>
      <c r="B1009" s="188">
        <v>2032</v>
      </c>
      <c r="C1009" s="187" t="s">
        <v>3424</v>
      </c>
      <c r="D1009" s="186">
        <v>4.3830824283269405E-2</v>
      </c>
      <c r="E1009" s="185">
        <v>9.6471004158375409E-2</v>
      </c>
      <c r="F1009" s="184">
        <v>7.4914349154294402E-2</v>
      </c>
      <c r="G1009" s="182">
        <v>3.9150011398200596E-3</v>
      </c>
      <c r="H1009" s="183">
        <v>4.7616877832268999E-2</v>
      </c>
      <c r="I1009" s="183">
        <v>2.89896098150043E-2</v>
      </c>
      <c r="J1009" s="183">
        <v>1.13339059794681E-2</v>
      </c>
      <c r="K1009" s="183">
        <v>1.55606850927434E-3</v>
      </c>
      <c r="L1009" s="183">
        <v>3.0000008598028201E-3</v>
      </c>
      <c r="M1009" s="183">
        <v>2.0000005732018801E-3</v>
      </c>
      <c r="N1009" s="183">
        <v>3.8220010953887898E-2</v>
      </c>
      <c r="O1009" s="182">
        <v>3.8220010953887898E-2</v>
      </c>
      <c r="P1009" s="181">
        <v>1.1846374914396701E-2</v>
      </c>
    </row>
    <row r="1010" spans="1:16" ht="15.75" x14ac:dyDescent="0.25">
      <c r="A1010" s="189">
        <v>2037</v>
      </c>
      <c r="B1010" s="188">
        <v>2033</v>
      </c>
      <c r="C1010" s="187" t="s">
        <v>3423</v>
      </c>
      <c r="D1010" s="186">
        <v>4.3811032549723947E-2</v>
      </c>
      <c r="E1010" s="185">
        <v>9.642234546488658E-2</v>
      </c>
      <c r="F1010" s="184">
        <v>7.3185188168408202E-2</v>
      </c>
      <c r="G1010" s="182">
        <v>4.0271395607512197E-3</v>
      </c>
      <c r="H1010" s="183">
        <v>4.5271205637527602E-2</v>
      </c>
      <c r="I1010" s="183">
        <v>2.9012600466221401E-2</v>
      </c>
      <c r="J1010" s="183">
        <v>1.01752339437087E-2</v>
      </c>
      <c r="K1010" s="183">
        <v>1.55666198185495E-3</v>
      </c>
      <c r="L1010" s="183">
        <v>3.0000008598028201E-3</v>
      </c>
      <c r="M1010" s="183">
        <v>2.0000005732018801E-3</v>
      </c>
      <c r="N1010" s="183">
        <v>3.8220010953887898E-2</v>
      </c>
      <c r="O1010" s="182">
        <v>3.8220010953887898E-2</v>
      </c>
      <c r="P1010" s="181">
        <v>1.06353128707112E-2</v>
      </c>
    </row>
    <row r="1011" spans="1:16" ht="15.75" x14ac:dyDescent="0.25">
      <c r="A1011" s="189">
        <v>2037</v>
      </c>
      <c r="B1011" s="188">
        <v>2034</v>
      </c>
      <c r="C1011" s="187" t="s">
        <v>3422</v>
      </c>
      <c r="D1011" s="186">
        <v>4.378930424554324E-2</v>
      </c>
      <c r="E1011" s="185">
        <v>9.6372997998811633E-2</v>
      </c>
      <c r="F1011" s="184">
        <v>7.1364087686920999E-2</v>
      </c>
      <c r="G1011" s="182">
        <v>4.3770770544861101E-3</v>
      </c>
      <c r="H1011" s="183">
        <v>4.2804797431176503E-2</v>
      </c>
      <c r="I1011" s="183">
        <v>3.04942091164036E-2</v>
      </c>
      <c r="J1011" s="183">
        <v>8.9575771829827396E-3</v>
      </c>
      <c r="K1011" s="183">
        <v>1.55726328367067E-3</v>
      </c>
      <c r="L1011" s="183">
        <v>3.0000008598028201E-3</v>
      </c>
      <c r="M1011" s="183">
        <v>2.0000005732018801E-3</v>
      </c>
      <c r="N1011" s="183">
        <v>3.8220010953887898E-2</v>
      </c>
      <c r="O1011" s="182">
        <v>3.8220010953887898E-2</v>
      </c>
      <c r="P1011" s="181">
        <v>9.3625990745371604E-3</v>
      </c>
    </row>
    <row r="1012" spans="1:16" ht="15.75" x14ac:dyDescent="0.25">
      <c r="A1012" s="189">
        <v>2037</v>
      </c>
      <c r="B1012" s="188">
        <v>2035</v>
      </c>
      <c r="C1012" s="187" t="s">
        <v>3421</v>
      </c>
      <c r="D1012" s="186">
        <v>4.3764655968237483E-2</v>
      </c>
      <c r="E1012" s="185">
        <v>9.6320307340144615E-2</v>
      </c>
      <c r="F1012" s="184">
        <v>6.9451387887414201E-2</v>
      </c>
      <c r="G1012" s="182">
        <v>5.00611335208006E-3</v>
      </c>
      <c r="H1012" s="183">
        <v>4.0217674707237097E-2</v>
      </c>
      <c r="I1012" s="183">
        <v>3.3433841842885399E-2</v>
      </c>
      <c r="J1012" s="183">
        <v>7.6809131950955501E-3</v>
      </c>
      <c r="K1012" s="183">
        <v>1.5578802361709101E-3</v>
      </c>
      <c r="L1012" s="183">
        <v>3.0000008598028201E-3</v>
      </c>
      <c r="M1012" s="183">
        <v>2.0000005732018801E-3</v>
      </c>
      <c r="N1012" s="183">
        <v>3.8220010953887898E-2</v>
      </c>
      <c r="O1012" s="182">
        <v>3.8220010953887898E-2</v>
      </c>
      <c r="P1012" s="181">
        <v>8.0282100062302603E-3</v>
      </c>
    </row>
    <row r="1013" spans="1:16" ht="15.75" x14ac:dyDescent="0.25">
      <c r="A1013" s="189">
        <v>2037</v>
      </c>
      <c r="B1013" s="188">
        <v>2036</v>
      </c>
      <c r="C1013" s="187" t="s">
        <v>3420</v>
      </c>
      <c r="D1013" s="186">
        <v>4.3734697365324461E-2</v>
      </c>
      <c r="E1013" s="185">
        <v>9.6252411446674707E-2</v>
      </c>
      <c r="F1013" s="184">
        <v>6.74442351288954E-2</v>
      </c>
      <c r="G1013" s="182">
        <v>5.6707348014784298E-3</v>
      </c>
      <c r="H1013" s="183">
        <v>3.7508874246905001E-2</v>
      </c>
      <c r="I1013" s="183">
        <v>3.6695620161873603E-2</v>
      </c>
      <c r="J1013" s="183">
        <v>6.34511532076558E-3</v>
      </c>
      <c r="K1013" s="183">
        <v>1.55848026194701E-3</v>
      </c>
      <c r="L1013" s="183">
        <v>3.0000008598028201E-3</v>
      </c>
      <c r="M1013" s="183">
        <v>2.0000005732018801E-3</v>
      </c>
      <c r="N1013" s="183">
        <v>3.8220010953887898E-2</v>
      </c>
      <c r="O1013" s="182">
        <v>3.8220010953887898E-2</v>
      </c>
      <c r="P1013" s="181">
        <v>6.6320132795383699E-3</v>
      </c>
    </row>
    <row r="1014" spans="1:16" ht="15.75" x14ac:dyDescent="0.25">
      <c r="A1014" s="189">
        <v>2037</v>
      </c>
      <c r="B1014" s="188">
        <v>2037</v>
      </c>
      <c r="C1014" s="187" t="s">
        <v>3419</v>
      </c>
      <c r="D1014" s="186">
        <v>4.3693577993795668E-2</v>
      </c>
      <c r="E1014" s="185">
        <v>9.6138172168293318E-2</v>
      </c>
      <c r="F1014" s="184">
        <v>6.5344617099737795E-2</v>
      </c>
      <c r="G1014" s="182">
        <v>5.4218799738478202E-3</v>
      </c>
      <c r="H1014" s="183">
        <v>3.4678954961642798E-2</v>
      </c>
      <c r="I1014" s="183">
        <v>3.4349897329189097E-2</v>
      </c>
      <c r="J1014" s="183">
        <v>4.9502237430120799E-3</v>
      </c>
      <c r="K1014" s="183">
        <v>1.5590906091862899E-3</v>
      </c>
      <c r="L1014" s="183">
        <v>3.0000008598028201E-3</v>
      </c>
      <c r="M1014" s="183">
        <v>2.0000005732018801E-3</v>
      </c>
      <c r="N1014" s="183">
        <v>3.8220010953887898E-2</v>
      </c>
      <c r="O1014" s="182">
        <v>3.8220010953887898E-2</v>
      </c>
      <c r="P1014" s="181">
        <v>5.1740508943785603E-3</v>
      </c>
    </row>
    <row r="1015" spans="1:16" ht="15.75" x14ac:dyDescent="0.25">
      <c r="A1015" s="189">
        <v>2038</v>
      </c>
      <c r="B1015" s="188">
        <v>1994</v>
      </c>
      <c r="C1015" s="187" t="s">
        <v>3418</v>
      </c>
      <c r="D1015" s="186">
        <v>6.4200017604820858E-2</v>
      </c>
      <c r="E1015" s="185">
        <v>0.13463738655167873</v>
      </c>
      <c r="F1015" s="184">
        <v>0.36191073372058402</v>
      </c>
      <c r="G1015" s="182">
        <v>0.47451518747578503</v>
      </c>
      <c r="H1015" s="183">
        <v>9.2373617498434992</v>
      </c>
      <c r="I1015" s="183">
        <v>2.9135165101935301</v>
      </c>
      <c r="J1015" s="183">
        <v>5.1821407936480303E-2</v>
      </c>
      <c r="K1015" s="183">
        <v>7.6962795294755904E-3</v>
      </c>
      <c r="L1015" s="183">
        <v>3.0000008598028201E-3</v>
      </c>
      <c r="M1015" s="183">
        <v>2.0000005732018801E-3</v>
      </c>
      <c r="N1015" s="183">
        <v>3.8220010953887898E-2</v>
      </c>
      <c r="O1015" s="182">
        <v>3.8220010953887898E-2</v>
      </c>
      <c r="P1015" s="181">
        <v>5.4164542049275899E-2</v>
      </c>
    </row>
    <row r="1016" spans="1:16" ht="15.75" x14ac:dyDescent="0.25">
      <c r="A1016" s="189">
        <v>2038</v>
      </c>
      <c r="B1016" s="188">
        <v>1995</v>
      </c>
      <c r="C1016" s="187" t="s">
        <v>3417</v>
      </c>
      <c r="D1016" s="186">
        <v>6.4537171576185062E-2</v>
      </c>
      <c r="E1016" s="185">
        <v>0.13368603698424672</v>
      </c>
      <c r="F1016" s="184">
        <v>0.36610577531814698</v>
      </c>
      <c r="G1016" s="182">
        <v>0.25333078386659902</v>
      </c>
      <c r="H1016" s="183">
        <v>9.2118633803526802</v>
      </c>
      <c r="I1016" s="183">
        <v>1.6630431467397699</v>
      </c>
      <c r="J1016" s="183">
        <v>5.2422089103637097E-2</v>
      </c>
      <c r="K1016" s="183">
        <v>5.0265031962228304E-3</v>
      </c>
      <c r="L1016" s="183">
        <v>3.0000008598028201E-3</v>
      </c>
      <c r="M1016" s="183">
        <v>2.0000005732018801E-3</v>
      </c>
      <c r="N1016" s="183">
        <v>3.8220010953887898E-2</v>
      </c>
      <c r="O1016" s="182">
        <v>3.8220010953887898E-2</v>
      </c>
      <c r="P1016" s="181">
        <v>5.4792383353328297E-2</v>
      </c>
    </row>
    <row r="1017" spans="1:16" ht="15.75" x14ac:dyDescent="0.25">
      <c r="A1017" s="189">
        <v>2038</v>
      </c>
      <c r="B1017" s="188">
        <v>1996</v>
      </c>
      <c r="C1017" s="187" t="s">
        <v>3416</v>
      </c>
      <c r="D1017" s="186">
        <v>6.455816999318828E-2</v>
      </c>
      <c r="E1017" s="185">
        <v>0.1320314113210255</v>
      </c>
      <c r="F1017" s="184">
        <v>0.36643690336530199</v>
      </c>
      <c r="G1017" s="182">
        <v>2.29434040398021E-2</v>
      </c>
      <c r="H1017" s="183">
        <v>9.2074251055157408</v>
      </c>
      <c r="I1017" s="183">
        <v>0.39578810410757298</v>
      </c>
      <c r="J1017" s="183">
        <v>5.2469502788869297E-2</v>
      </c>
      <c r="K1017" s="183">
        <v>2.23619149237685E-3</v>
      </c>
      <c r="L1017" s="183">
        <v>3.0000008598028201E-3</v>
      </c>
      <c r="M1017" s="183">
        <v>2.0000005732018801E-3</v>
      </c>
      <c r="N1017" s="183">
        <v>3.8220010953887898E-2</v>
      </c>
      <c r="O1017" s="182">
        <v>3.8220010953887898E-2</v>
      </c>
      <c r="P1017" s="181">
        <v>5.4841940875011701E-2</v>
      </c>
    </row>
    <row r="1018" spans="1:16" ht="15.75" x14ac:dyDescent="0.25">
      <c r="A1018" s="189">
        <v>2038</v>
      </c>
      <c r="B1018" s="188">
        <v>1997</v>
      </c>
      <c r="C1018" s="187" t="s">
        <v>3415</v>
      </c>
      <c r="D1018" s="186">
        <v>6.4792041640845621E-2</v>
      </c>
      <c r="E1018" s="185">
        <v>0.13065058894633205</v>
      </c>
      <c r="F1018" s="184">
        <v>0.36920128036643701</v>
      </c>
      <c r="G1018" s="182">
        <v>2.23184461090776E-2</v>
      </c>
      <c r="H1018" s="183">
        <v>9.1675043461195695</v>
      </c>
      <c r="I1018" s="183">
        <v>0.39178586384865699</v>
      </c>
      <c r="J1018" s="183">
        <v>5.2865329424883499E-2</v>
      </c>
      <c r="K1018" s="183">
        <v>2.1778384798396598E-3</v>
      </c>
      <c r="L1018" s="183">
        <v>3.0000008598028201E-3</v>
      </c>
      <c r="M1018" s="183">
        <v>2.0000005732018801E-3</v>
      </c>
      <c r="N1018" s="183">
        <v>3.8220010953887898E-2</v>
      </c>
      <c r="O1018" s="182">
        <v>3.8220010953887898E-2</v>
      </c>
      <c r="P1018" s="181">
        <v>5.52556650350517E-2</v>
      </c>
    </row>
    <row r="1019" spans="1:16" ht="15.75" x14ac:dyDescent="0.25">
      <c r="A1019" s="189">
        <v>2038</v>
      </c>
      <c r="B1019" s="188">
        <v>1998</v>
      </c>
      <c r="C1019" s="187" t="s">
        <v>3414</v>
      </c>
      <c r="D1019" s="186">
        <v>6.4583946651849286E-2</v>
      </c>
      <c r="E1019" s="185">
        <v>0.13117347252113784</v>
      </c>
      <c r="F1019" s="184">
        <v>0.36773416249747798</v>
      </c>
      <c r="G1019" s="182">
        <v>2.2555195098369198E-2</v>
      </c>
      <c r="H1019" s="183">
        <v>9.2049289163354402</v>
      </c>
      <c r="I1019" s="183">
        <v>0.39351469480911699</v>
      </c>
      <c r="J1019" s="183">
        <v>5.2655255209077198E-2</v>
      </c>
      <c r="K1019" s="183">
        <v>2.20487816762798E-3</v>
      </c>
      <c r="L1019" s="183">
        <v>3.0000008598028201E-3</v>
      </c>
      <c r="M1019" s="183">
        <v>2.0000005732018801E-3</v>
      </c>
      <c r="N1019" s="183">
        <v>3.8220010953887898E-2</v>
      </c>
      <c r="O1019" s="182">
        <v>3.8220010953887898E-2</v>
      </c>
      <c r="P1019" s="181">
        <v>5.50360921953972E-2</v>
      </c>
    </row>
    <row r="1020" spans="1:16" ht="15.75" x14ac:dyDescent="0.25">
      <c r="A1020" s="189">
        <v>2038</v>
      </c>
      <c r="B1020" s="188">
        <v>1999</v>
      </c>
      <c r="C1020" s="187" t="s">
        <v>3413</v>
      </c>
      <c r="D1020" s="186">
        <v>6.4504058540529444E-2</v>
      </c>
      <c r="E1020" s="185">
        <v>0.13098692050713201</v>
      </c>
      <c r="F1020" s="184">
        <v>0.36708178015975501</v>
      </c>
      <c r="G1020" s="182">
        <v>2.2528903272092501E-2</v>
      </c>
      <c r="H1020" s="183">
        <v>9.2066757008091606</v>
      </c>
      <c r="I1020" s="183">
        <v>0.39354179880275503</v>
      </c>
      <c r="J1020" s="183">
        <v>5.2561841645721002E-2</v>
      </c>
      <c r="K1020" s="183">
        <v>2.1979597741674998E-3</v>
      </c>
      <c r="L1020" s="183">
        <v>3.0000008598028201E-3</v>
      </c>
      <c r="M1020" s="183">
        <v>2.0000005732018801E-3</v>
      </c>
      <c r="N1020" s="183">
        <v>3.8220010953887898E-2</v>
      </c>
      <c r="O1020" s="182">
        <v>3.8220010953887898E-2</v>
      </c>
      <c r="P1020" s="181">
        <v>5.4938454885222601E-2</v>
      </c>
    </row>
    <row r="1021" spans="1:16" ht="15.75" x14ac:dyDescent="0.25">
      <c r="A1021" s="189">
        <v>2038</v>
      </c>
      <c r="B1021" s="188">
        <v>2000</v>
      </c>
      <c r="C1021" s="187" t="s">
        <v>3412</v>
      </c>
      <c r="D1021" s="186">
        <v>6.4253104003584249E-2</v>
      </c>
      <c r="E1021" s="185">
        <v>0.13142161347767709</v>
      </c>
      <c r="F1021" s="184">
        <v>0.36470436630993103</v>
      </c>
      <c r="G1021" s="182">
        <v>2.2727385709282798E-2</v>
      </c>
      <c r="H1021" s="183">
        <v>9.2366343971999907</v>
      </c>
      <c r="I1021" s="183">
        <v>0.39551310641439202</v>
      </c>
      <c r="J1021" s="183">
        <v>5.2221423632474999E-2</v>
      </c>
      <c r="K1021" s="183">
        <v>2.22094411800217E-3</v>
      </c>
      <c r="L1021" s="183">
        <v>3.0000008598028201E-3</v>
      </c>
      <c r="M1021" s="183">
        <v>2.0000005732018801E-3</v>
      </c>
      <c r="N1021" s="183">
        <v>3.8220010953887898E-2</v>
      </c>
      <c r="O1021" s="182">
        <v>3.8220010953887898E-2</v>
      </c>
      <c r="P1021" s="181">
        <v>5.4582644680000202E-2</v>
      </c>
    </row>
    <row r="1022" spans="1:16" ht="15.75" x14ac:dyDescent="0.25">
      <c r="A1022" s="189">
        <v>2038</v>
      </c>
      <c r="B1022" s="188">
        <v>2001</v>
      </c>
      <c r="C1022" s="187" t="s">
        <v>3411</v>
      </c>
      <c r="D1022" s="186">
        <v>6.4465108169969129E-2</v>
      </c>
      <c r="E1022" s="185">
        <v>0.13158754532928563</v>
      </c>
      <c r="F1022" s="184">
        <v>0.36723213713949099</v>
      </c>
      <c r="G1022" s="182">
        <v>2.28286151719139E-2</v>
      </c>
      <c r="H1022" s="183">
        <v>9.2025070096722299</v>
      </c>
      <c r="I1022" s="183">
        <v>0.39696641877005301</v>
      </c>
      <c r="J1022" s="183">
        <v>5.2583371016521697E-2</v>
      </c>
      <c r="K1022" s="183">
        <v>2.2335765551531801E-3</v>
      </c>
      <c r="L1022" s="183">
        <v>3.0000008598028201E-3</v>
      </c>
      <c r="M1022" s="183">
        <v>2.0000005732018801E-3</v>
      </c>
      <c r="N1022" s="183">
        <v>3.8220010953887898E-2</v>
      </c>
      <c r="O1022" s="182">
        <v>3.8220010953887898E-2</v>
      </c>
      <c r="P1022" s="181">
        <v>5.4960957718635697E-2</v>
      </c>
    </row>
    <row r="1023" spans="1:16" ht="15.75" x14ac:dyDescent="0.25">
      <c r="A1023" s="189">
        <v>2038</v>
      </c>
      <c r="B1023" s="188">
        <v>2002</v>
      </c>
      <c r="C1023" s="187" t="s">
        <v>3410</v>
      </c>
      <c r="D1023" s="186">
        <v>6.430080505400361E-2</v>
      </c>
      <c r="E1023" s="185">
        <v>0.13141587043320585</v>
      </c>
      <c r="F1023" s="184">
        <v>0.28380197922013001</v>
      </c>
      <c r="G1023" s="182">
        <v>2.2781108198583502E-2</v>
      </c>
      <c r="H1023" s="183">
        <v>7.0999863653875703</v>
      </c>
      <c r="I1023" s="183">
        <v>0.31951753070243899</v>
      </c>
      <c r="J1023" s="183">
        <v>5.2900095032338897E-2</v>
      </c>
      <c r="K1023" s="183">
        <v>2.2310524000218701E-3</v>
      </c>
      <c r="L1023" s="183">
        <v>3.0000008598028201E-3</v>
      </c>
      <c r="M1023" s="183">
        <v>2.0000005732018801E-3</v>
      </c>
      <c r="N1023" s="183">
        <v>3.8220010953887898E-2</v>
      </c>
      <c r="O1023" s="182">
        <v>3.8220010953887898E-2</v>
      </c>
      <c r="P1023" s="181">
        <v>5.5292002589006198E-2</v>
      </c>
    </row>
    <row r="1024" spans="1:16" ht="15.75" x14ac:dyDescent="0.25">
      <c r="A1024" s="189">
        <v>2038</v>
      </c>
      <c r="B1024" s="188">
        <v>2003</v>
      </c>
      <c r="C1024" s="187" t="s">
        <v>3409</v>
      </c>
      <c r="D1024" s="186">
        <v>6.3997739337020507E-2</v>
      </c>
      <c r="E1024" s="185">
        <v>0.13082408464424256</v>
      </c>
      <c r="F1024" s="184">
        <v>0.28157288412029802</v>
      </c>
      <c r="G1024" s="182">
        <v>2.2539316328251499E-2</v>
      </c>
      <c r="H1024" s="183">
        <v>7.1277542601383601</v>
      </c>
      <c r="I1024" s="183">
        <v>0.31941775907486603</v>
      </c>
      <c r="J1024" s="183">
        <v>5.2484596370415297E-2</v>
      </c>
      <c r="K1024" s="183">
        <v>2.2078634624208399E-3</v>
      </c>
      <c r="L1024" s="183">
        <v>3.0000008598028201E-3</v>
      </c>
      <c r="M1024" s="183">
        <v>2.0000005732018801E-3</v>
      </c>
      <c r="N1024" s="183">
        <v>3.8220010953887898E-2</v>
      </c>
      <c r="O1024" s="182">
        <v>3.8220010953887898E-2</v>
      </c>
      <c r="P1024" s="181">
        <v>5.4857716921338402E-2</v>
      </c>
    </row>
    <row r="1025" spans="1:16" ht="15.75" x14ac:dyDescent="0.25">
      <c r="A1025" s="189">
        <v>2038</v>
      </c>
      <c r="B1025" s="188">
        <v>2004</v>
      </c>
      <c r="C1025" s="187" t="s">
        <v>3408</v>
      </c>
      <c r="D1025" s="186">
        <v>6.3767826352194523E-2</v>
      </c>
      <c r="E1025" s="185">
        <v>0.12982320644616729</v>
      </c>
      <c r="F1025" s="184">
        <v>0.23239972893341901</v>
      </c>
      <c r="G1025" s="182">
        <v>1.4769206251775699E-2</v>
      </c>
      <c r="H1025" s="183">
        <v>5.9616161857845098</v>
      </c>
      <c r="I1025" s="183">
        <v>0.270297201033529</v>
      </c>
      <c r="J1025" s="183">
        <v>5.2191634484232703E-2</v>
      </c>
      <c r="K1025" s="183">
        <v>1.4367838361859799E-4</v>
      </c>
      <c r="L1025" s="183">
        <v>3.0000008598028201E-3</v>
      </c>
      <c r="M1025" s="183">
        <v>2.0000005732018801E-3</v>
      </c>
      <c r="N1025" s="183">
        <v>3.8220010953887898E-2</v>
      </c>
      <c r="O1025" s="182">
        <v>3.8220010953887898E-2</v>
      </c>
      <c r="P1025" s="181">
        <v>5.4551508598661702E-2</v>
      </c>
    </row>
    <row r="1026" spans="1:16" ht="15.75" x14ac:dyDescent="0.25">
      <c r="A1026" s="189">
        <v>2038</v>
      </c>
      <c r="B1026" s="188">
        <v>2005</v>
      </c>
      <c r="C1026" s="187" t="s">
        <v>3407</v>
      </c>
      <c r="D1026" s="186">
        <v>6.3809778808117751E-2</v>
      </c>
      <c r="E1026" s="185">
        <v>0.13018364424222206</v>
      </c>
      <c r="F1026" s="184">
        <v>0.23276133565622301</v>
      </c>
      <c r="G1026" s="182">
        <v>1.49742433910048E-2</v>
      </c>
      <c r="H1026" s="183">
        <v>5.9515767449277401</v>
      </c>
      <c r="I1026" s="183">
        <v>0.27215785601324199</v>
      </c>
      <c r="J1026" s="183">
        <v>5.2272843038090301E-2</v>
      </c>
      <c r="K1026" s="183">
        <v>1.45089584070315E-4</v>
      </c>
      <c r="L1026" s="183">
        <v>3.0000008598028201E-3</v>
      </c>
      <c r="M1026" s="183">
        <v>2.0000005732018801E-3</v>
      </c>
      <c r="N1026" s="183">
        <v>3.8220010953887898E-2</v>
      </c>
      <c r="O1026" s="182">
        <v>3.8220010953887898E-2</v>
      </c>
      <c r="P1026" s="181">
        <v>5.46363890429672E-2</v>
      </c>
    </row>
    <row r="1027" spans="1:16" ht="15.75" x14ac:dyDescent="0.25">
      <c r="A1027" s="189">
        <v>2038</v>
      </c>
      <c r="B1027" s="188">
        <v>2006</v>
      </c>
      <c r="C1027" s="187" t="s">
        <v>3406</v>
      </c>
      <c r="D1027" s="186">
        <v>6.3637243702983792E-2</v>
      </c>
      <c r="E1027" s="185">
        <v>0.13048650093377653</v>
      </c>
      <c r="F1027" s="184">
        <v>0.23168277607836499</v>
      </c>
      <c r="G1027" s="182">
        <v>1.51311360414808E-2</v>
      </c>
      <c r="H1027" s="183">
        <v>5.9600357437009004</v>
      </c>
      <c r="I1027" s="183">
        <v>0.27382509790530701</v>
      </c>
      <c r="J1027" s="183">
        <v>5.2030623361176899E-2</v>
      </c>
      <c r="K1027" s="183">
        <v>1.4626053080720101E-4</v>
      </c>
      <c r="L1027" s="183">
        <v>3.0000008598028201E-3</v>
      </c>
      <c r="M1027" s="183">
        <v>2.0000005732018801E-3</v>
      </c>
      <c r="N1027" s="183">
        <v>3.8220010953887898E-2</v>
      </c>
      <c r="O1027" s="182">
        <v>3.8220010953887898E-2</v>
      </c>
      <c r="P1027" s="181">
        <v>5.4383217267097599E-2</v>
      </c>
    </row>
    <row r="1028" spans="1:16" ht="15.75" x14ac:dyDescent="0.25">
      <c r="A1028" s="189">
        <v>2038</v>
      </c>
      <c r="B1028" s="188">
        <v>2007</v>
      </c>
      <c r="C1028" s="187" t="s">
        <v>3405</v>
      </c>
      <c r="D1028" s="186">
        <v>6.379066698900944E-2</v>
      </c>
      <c r="E1028" s="185">
        <v>0.13083443291127023</v>
      </c>
      <c r="F1028" s="184">
        <v>0.170194631120579</v>
      </c>
      <c r="G1028" s="182">
        <v>1.5299067976840299E-2</v>
      </c>
      <c r="H1028" s="183">
        <v>3.11430527197667</v>
      </c>
      <c r="I1028" s="183">
        <v>0.27394287552672503</v>
      </c>
      <c r="J1028" s="183">
        <v>3.7811163927947603E-2</v>
      </c>
      <c r="K1028" s="183">
        <v>1.47621257149171E-4</v>
      </c>
      <c r="L1028" s="183">
        <v>3.0000008598028201E-3</v>
      </c>
      <c r="M1028" s="183">
        <v>2.0000005732018801E-3</v>
      </c>
      <c r="N1028" s="183">
        <v>3.8220010953887898E-2</v>
      </c>
      <c r="O1028" s="182">
        <v>3.8220010953887898E-2</v>
      </c>
      <c r="P1028" s="181">
        <v>3.9520816976214401E-2</v>
      </c>
    </row>
    <row r="1029" spans="1:16" ht="15.75" x14ac:dyDescent="0.25">
      <c r="A1029" s="189">
        <v>2038</v>
      </c>
      <c r="B1029" s="188">
        <v>2008</v>
      </c>
      <c r="C1029" s="187" t="s">
        <v>3404</v>
      </c>
      <c r="D1029" s="186">
        <v>6.4021440284620826E-2</v>
      </c>
      <c r="E1029" s="185">
        <v>0.13132077889968885</v>
      </c>
      <c r="F1029" s="184">
        <v>0.172304618518861</v>
      </c>
      <c r="G1029" s="182">
        <v>1.20859900057775E-2</v>
      </c>
      <c r="H1029" s="183">
        <v>3.1004892376655699</v>
      </c>
      <c r="I1029" s="183">
        <v>0.193146848315252</v>
      </c>
      <c r="J1029" s="183">
        <v>3.8092877442684699E-2</v>
      </c>
      <c r="K1029" s="183">
        <v>1.7041351587917801E-4</v>
      </c>
      <c r="L1029" s="183">
        <v>3.0000008598028201E-3</v>
      </c>
      <c r="M1029" s="183">
        <v>2.0000005732018801E-3</v>
      </c>
      <c r="N1029" s="183">
        <v>3.8220010953887898E-2</v>
      </c>
      <c r="O1029" s="182">
        <v>3.8220010953887898E-2</v>
      </c>
      <c r="P1029" s="181">
        <v>3.9815268326002802E-2</v>
      </c>
    </row>
    <row r="1030" spans="1:16" ht="15.75" x14ac:dyDescent="0.25">
      <c r="A1030" s="189">
        <v>2038</v>
      </c>
      <c r="B1030" s="188">
        <v>2009</v>
      </c>
      <c r="C1030" s="187" t="s">
        <v>3403</v>
      </c>
      <c r="D1030" s="186">
        <v>6.4010828445194262E-2</v>
      </c>
      <c r="E1030" s="185">
        <v>0.13007520812787479</v>
      </c>
      <c r="F1030" s="184">
        <v>0.17244176734390201</v>
      </c>
      <c r="G1030" s="182">
        <v>8.4760900377082501E-3</v>
      </c>
      <c r="H1030" s="183">
        <v>3.0984711804493599</v>
      </c>
      <c r="I1030" s="183">
        <v>0.108957009931009</v>
      </c>
      <c r="J1030" s="183">
        <v>3.8111281055185998E-2</v>
      </c>
      <c r="K1030" s="183">
        <v>1.8685357053813999E-4</v>
      </c>
      <c r="L1030" s="183">
        <v>3.0000008598028201E-3</v>
      </c>
      <c r="M1030" s="183">
        <v>2.0000005732018801E-3</v>
      </c>
      <c r="N1030" s="183">
        <v>3.8220010953887898E-2</v>
      </c>
      <c r="O1030" s="182">
        <v>3.8220010953887898E-2</v>
      </c>
      <c r="P1030" s="181">
        <v>3.9834504068196497E-2</v>
      </c>
    </row>
    <row r="1031" spans="1:16" ht="15.75" x14ac:dyDescent="0.25">
      <c r="A1031" s="189">
        <v>2038</v>
      </c>
      <c r="B1031" s="188">
        <v>2010</v>
      </c>
      <c r="C1031" s="187" t="s">
        <v>3402</v>
      </c>
      <c r="D1031" s="186">
        <v>6.4020305903239011E-2</v>
      </c>
      <c r="E1031" s="185">
        <v>0.12897882218811754</v>
      </c>
      <c r="F1031" s="184">
        <v>0.110573158970493</v>
      </c>
      <c r="G1031" s="182">
        <v>8.2864875932631404E-3</v>
      </c>
      <c r="H1031" s="183">
        <v>0.284759682698905</v>
      </c>
      <c r="I1031" s="183">
        <v>0.108829190788702</v>
      </c>
      <c r="J1031" s="183">
        <v>2.35221901153575E-2</v>
      </c>
      <c r="K1031" s="183">
        <v>2.2270704941440201E-4</v>
      </c>
      <c r="L1031" s="183">
        <v>3.0000008598028201E-3</v>
      </c>
      <c r="M1031" s="183">
        <v>2.0000005732018801E-3</v>
      </c>
      <c r="N1031" s="183">
        <v>3.8220010953887898E-2</v>
      </c>
      <c r="O1031" s="182">
        <v>3.8220010953887898E-2</v>
      </c>
      <c r="P1031" s="181">
        <v>2.4585759174201201E-2</v>
      </c>
    </row>
    <row r="1032" spans="1:16" ht="15.75" x14ac:dyDescent="0.25">
      <c r="A1032" s="189">
        <v>2038</v>
      </c>
      <c r="B1032" s="188">
        <v>2011</v>
      </c>
      <c r="C1032" s="187" t="s">
        <v>3401</v>
      </c>
      <c r="D1032" s="186">
        <v>6.3963752482835812E-2</v>
      </c>
      <c r="E1032" s="185">
        <v>0.13064662701990343</v>
      </c>
      <c r="F1032" s="184">
        <v>0.110278852333762</v>
      </c>
      <c r="G1032" s="182">
        <v>8.6169762413328896E-3</v>
      </c>
      <c r="H1032" s="183">
        <v>0.28429056295333599</v>
      </c>
      <c r="I1032" s="183">
        <v>0.110691335023858</v>
      </c>
      <c r="J1032" s="183">
        <v>2.3498686854013701E-2</v>
      </c>
      <c r="K1032" s="183">
        <v>3.1435853875522998E-4</v>
      </c>
      <c r="L1032" s="183">
        <v>3.0000008598028201E-3</v>
      </c>
      <c r="M1032" s="183">
        <v>2.0000005732018801E-3</v>
      </c>
      <c r="N1032" s="183">
        <v>3.8220010953887898E-2</v>
      </c>
      <c r="O1032" s="182">
        <v>3.8220010953887898E-2</v>
      </c>
      <c r="P1032" s="181">
        <v>2.4561193199673599E-2</v>
      </c>
    </row>
    <row r="1033" spans="1:16" ht="15.75" x14ac:dyDescent="0.25">
      <c r="A1033" s="189">
        <v>2038</v>
      </c>
      <c r="B1033" s="188">
        <v>2012</v>
      </c>
      <c r="C1033" s="187" t="s">
        <v>3400</v>
      </c>
      <c r="D1033" s="186">
        <v>6.4073838626973453E-2</v>
      </c>
      <c r="E1033" s="185">
        <v>0.13105020443746729</v>
      </c>
      <c r="F1033" s="184">
        <v>0.111680182735546</v>
      </c>
      <c r="G1033" s="182">
        <v>8.7021400652209108E-3</v>
      </c>
      <c r="H1033" s="183">
        <v>0.28637174317724101</v>
      </c>
      <c r="I1033" s="183">
        <v>0.111458038140942</v>
      </c>
      <c r="J1033" s="183">
        <v>2.3595990056226399E-2</v>
      </c>
      <c r="K1033" s="183">
        <v>4.6426429745078301E-4</v>
      </c>
      <c r="L1033" s="183">
        <v>3.0000008598028201E-3</v>
      </c>
      <c r="M1033" s="183">
        <v>2.0000005732018801E-3</v>
      </c>
      <c r="N1033" s="183">
        <v>3.8220010953887898E-2</v>
      </c>
      <c r="O1033" s="182">
        <v>3.8220010953887898E-2</v>
      </c>
      <c r="P1033" s="181">
        <v>2.4662896020913799E-2</v>
      </c>
    </row>
    <row r="1034" spans="1:16" ht="15.75" x14ac:dyDescent="0.25">
      <c r="A1034" s="189">
        <v>2038</v>
      </c>
      <c r="B1034" s="188">
        <v>2013</v>
      </c>
      <c r="C1034" s="187" t="s">
        <v>3399</v>
      </c>
      <c r="D1034" s="186">
        <v>6.3928736910580056E-2</v>
      </c>
      <c r="E1034" s="185">
        <v>0.13104919385338509</v>
      </c>
      <c r="F1034" s="184">
        <v>0.110500740512332</v>
      </c>
      <c r="G1034" s="182">
        <v>8.7317837785634792E-3</v>
      </c>
      <c r="H1034" s="183">
        <v>0.28468897667002302</v>
      </c>
      <c r="I1034" s="183">
        <v>0.111060227433501</v>
      </c>
      <c r="J1034" s="183">
        <v>2.3527111765543E-2</v>
      </c>
      <c r="K1034" s="183">
        <v>6.9556916583949605E-4</v>
      </c>
      <c r="L1034" s="183">
        <v>3.0000008598028201E-3</v>
      </c>
      <c r="M1034" s="183">
        <v>2.0000005732018801E-3</v>
      </c>
      <c r="N1034" s="183">
        <v>3.8220010953887898E-2</v>
      </c>
      <c r="O1034" s="182">
        <v>3.8220010953887898E-2</v>
      </c>
      <c r="P1034" s="181">
        <v>2.4590903359568601E-2</v>
      </c>
    </row>
    <row r="1035" spans="1:16" ht="15.75" x14ac:dyDescent="0.25">
      <c r="A1035" s="189">
        <v>2038</v>
      </c>
      <c r="B1035" s="188">
        <v>2014</v>
      </c>
      <c r="C1035" s="187" t="s">
        <v>3398</v>
      </c>
      <c r="D1035" s="186">
        <v>6.2378176534907293E-2</v>
      </c>
      <c r="E1035" s="185">
        <v>0.12889017908192549</v>
      </c>
      <c r="F1035" s="184">
        <v>0.109909201356145</v>
      </c>
      <c r="G1035" s="182">
        <v>8.7044762480612305E-3</v>
      </c>
      <c r="H1035" s="183">
        <v>0.28374239970257797</v>
      </c>
      <c r="I1035" s="183">
        <v>0.111150333733721</v>
      </c>
      <c r="J1035" s="183">
        <v>2.3480328829602399E-2</v>
      </c>
      <c r="K1035" s="183">
        <v>9.6500620147195405E-4</v>
      </c>
      <c r="L1035" s="183">
        <v>3.0000008598028201E-3</v>
      </c>
      <c r="M1035" s="183">
        <v>2.0000005732018801E-3</v>
      </c>
      <c r="N1035" s="183">
        <v>3.8220010953887898E-2</v>
      </c>
      <c r="O1035" s="182">
        <v>3.8220010953887898E-2</v>
      </c>
      <c r="P1035" s="181">
        <v>2.4542005106861001E-2</v>
      </c>
    </row>
    <row r="1036" spans="1:16" ht="15.75" x14ac:dyDescent="0.25">
      <c r="A1036" s="189">
        <v>2038</v>
      </c>
      <c r="B1036" s="188">
        <v>2015</v>
      </c>
      <c r="C1036" s="187" t="s">
        <v>3397</v>
      </c>
      <c r="D1036" s="186">
        <v>6.1845948978840659E-2</v>
      </c>
      <c r="E1036" s="185">
        <v>0.1288519107027099</v>
      </c>
      <c r="F1036" s="184">
        <v>0.109191105001572</v>
      </c>
      <c r="G1036" s="182">
        <v>8.83488908064229E-3</v>
      </c>
      <c r="H1036" s="183">
        <v>0.28241352201749498</v>
      </c>
      <c r="I1036" s="183">
        <v>0.111668868523779</v>
      </c>
      <c r="J1036" s="183">
        <v>2.3382395001724302E-2</v>
      </c>
      <c r="K1036" s="183">
        <v>1.234023952026E-3</v>
      </c>
      <c r="L1036" s="183">
        <v>3.0000008598028201E-3</v>
      </c>
      <c r="M1036" s="183">
        <v>2.0000005732018801E-3</v>
      </c>
      <c r="N1036" s="183">
        <v>3.8220010953887898E-2</v>
      </c>
      <c r="O1036" s="182">
        <v>3.8220010953887898E-2</v>
      </c>
      <c r="P1036" s="181">
        <v>2.4439643145861199E-2</v>
      </c>
    </row>
    <row r="1037" spans="1:16" ht="15.75" x14ac:dyDescent="0.25">
      <c r="A1037" s="189">
        <v>2038</v>
      </c>
      <c r="B1037" s="188">
        <v>2016</v>
      </c>
      <c r="C1037" s="187" t="s">
        <v>3396</v>
      </c>
      <c r="D1037" s="186">
        <v>5.9833176475859839E-2</v>
      </c>
      <c r="E1037" s="185">
        <v>0.12492589167041834</v>
      </c>
      <c r="F1037" s="184">
        <v>0.108225140473235</v>
      </c>
      <c r="G1037" s="182">
        <v>8.0730692769136192E-3</v>
      </c>
      <c r="H1037" s="183">
        <v>0.245788250187357</v>
      </c>
      <c r="I1037" s="183">
        <v>9.8040114874828999E-2</v>
      </c>
      <c r="J1037" s="183">
        <v>2.32129586046587E-2</v>
      </c>
      <c r="K1037" s="183">
        <v>1.38891935497162E-3</v>
      </c>
      <c r="L1037" s="183">
        <v>3.0000008598028201E-3</v>
      </c>
      <c r="M1037" s="183">
        <v>2.0000005732018801E-3</v>
      </c>
      <c r="N1037" s="183">
        <v>3.8220010953887898E-2</v>
      </c>
      <c r="O1037" s="182">
        <v>3.8220010953887898E-2</v>
      </c>
      <c r="P1037" s="181">
        <v>2.4262545586783101E-2</v>
      </c>
    </row>
    <row r="1038" spans="1:16" ht="15.75" x14ac:dyDescent="0.25">
      <c r="A1038" s="189">
        <v>2038</v>
      </c>
      <c r="B1038" s="188">
        <v>2017</v>
      </c>
      <c r="C1038" s="187" t="s">
        <v>3395</v>
      </c>
      <c r="D1038" s="186">
        <v>5.6325508188520217E-2</v>
      </c>
      <c r="E1038" s="185">
        <v>0.1210169030400363</v>
      </c>
      <c r="F1038" s="184">
        <v>9.0280800811919595E-2</v>
      </c>
      <c r="G1038" s="182">
        <v>7.2786933871533798E-3</v>
      </c>
      <c r="H1038" s="183">
        <v>0.19082696859555501</v>
      </c>
      <c r="I1038" s="183">
        <v>8.4804694871629893E-2</v>
      </c>
      <c r="J1038" s="183">
        <v>2.1883022160642099E-2</v>
      </c>
      <c r="K1038" s="183">
        <v>1.4475145007690599E-3</v>
      </c>
      <c r="L1038" s="183">
        <v>3.0000008598028201E-3</v>
      </c>
      <c r="M1038" s="183">
        <v>2.0000005732018801E-3</v>
      </c>
      <c r="N1038" s="183">
        <v>3.8220010953887898E-2</v>
      </c>
      <c r="O1038" s="182">
        <v>3.8220010953887898E-2</v>
      </c>
      <c r="P1038" s="181">
        <v>2.2872475318273602E-2</v>
      </c>
    </row>
    <row r="1039" spans="1:16" ht="15.75" x14ac:dyDescent="0.25">
      <c r="A1039" s="189">
        <v>2038</v>
      </c>
      <c r="B1039" s="188">
        <v>2018</v>
      </c>
      <c r="C1039" s="187" t="s">
        <v>3394</v>
      </c>
      <c r="D1039" s="186">
        <v>5.2593335557567691E-2</v>
      </c>
      <c r="E1039" s="185">
        <v>0.11582984693154977</v>
      </c>
      <c r="F1039" s="184">
        <v>8.9995373101543902E-2</v>
      </c>
      <c r="G1039" s="182">
        <v>6.5724232415875902E-3</v>
      </c>
      <c r="H1039" s="183">
        <v>0.154919823878091</v>
      </c>
      <c r="I1039" s="183">
        <v>7.1129716366162096E-2</v>
      </c>
      <c r="J1039" s="183">
        <v>2.1663239201832701E-2</v>
      </c>
      <c r="K1039" s="183">
        <v>1.5081860715663599E-3</v>
      </c>
      <c r="L1039" s="183">
        <v>3.0000008598028201E-3</v>
      </c>
      <c r="M1039" s="183">
        <v>2.0000005732018801E-3</v>
      </c>
      <c r="N1039" s="183">
        <v>3.8220010953887898E-2</v>
      </c>
      <c r="O1039" s="182">
        <v>3.8220010953887898E-2</v>
      </c>
      <c r="P1039" s="181">
        <v>2.2642754749339401E-2</v>
      </c>
    </row>
    <row r="1040" spans="1:16" ht="15.75" x14ac:dyDescent="0.25">
      <c r="A1040" s="189">
        <v>2038</v>
      </c>
      <c r="B1040" s="188">
        <v>2019</v>
      </c>
      <c r="C1040" s="187" t="s">
        <v>3393</v>
      </c>
      <c r="D1040" s="186">
        <v>5.2575160360571964E-2</v>
      </c>
      <c r="E1040" s="185">
        <v>0.1157820143958799</v>
      </c>
      <c r="F1040" s="184">
        <v>8.9622017009533206E-2</v>
      </c>
      <c r="G1040" s="182">
        <v>5.9572817098952398E-3</v>
      </c>
      <c r="H1040" s="183">
        <v>0.13241360953449199</v>
      </c>
      <c r="I1040" s="183">
        <v>6.17909326029027E-2</v>
      </c>
      <c r="J1040" s="183">
        <v>2.13850491347982E-2</v>
      </c>
      <c r="K1040" s="183">
        <v>1.5488318952008001E-3</v>
      </c>
      <c r="L1040" s="183">
        <v>3.0000008598028201E-3</v>
      </c>
      <c r="M1040" s="183">
        <v>2.0000005732018801E-3</v>
      </c>
      <c r="N1040" s="183">
        <v>3.8220010953887898E-2</v>
      </c>
      <c r="O1040" s="182">
        <v>3.8220010953887898E-2</v>
      </c>
      <c r="P1040" s="181">
        <v>2.2351986161923701E-2</v>
      </c>
    </row>
    <row r="1041" spans="1:16" ht="15.75" x14ac:dyDescent="0.25">
      <c r="A1041" s="189">
        <v>2038</v>
      </c>
      <c r="B1041" s="188">
        <v>2020</v>
      </c>
      <c r="C1041" s="187" t="s">
        <v>3392</v>
      </c>
      <c r="D1041" s="186">
        <v>5.2557153643297688E-2</v>
      </c>
      <c r="E1041" s="185">
        <v>0.11573463927967653</v>
      </c>
      <c r="F1041" s="184">
        <v>8.9160062560224504E-2</v>
      </c>
      <c r="G1041" s="182">
        <v>5.3111497009297398E-3</v>
      </c>
      <c r="H1041" s="183">
        <v>0.109728422482578</v>
      </c>
      <c r="I1041" s="183">
        <v>5.2669456997284397E-2</v>
      </c>
      <c r="J1041" s="183">
        <v>2.10484001147563E-2</v>
      </c>
      <c r="K1041" s="183">
        <v>1.5493460876795501E-3</v>
      </c>
      <c r="L1041" s="183">
        <v>3.0000008598028201E-3</v>
      </c>
      <c r="M1041" s="183">
        <v>2.0000005732018801E-3</v>
      </c>
      <c r="N1041" s="183">
        <v>3.8220010953887898E-2</v>
      </c>
      <c r="O1041" s="182">
        <v>3.8220010953887898E-2</v>
      </c>
      <c r="P1041" s="181">
        <v>2.2000115367053399E-2</v>
      </c>
    </row>
    <row r="1042" spans="1:16" ht="15.75" x14ac:dyDescent="0.25">
      <c r="A1042" s="189">
        <v>2038</v>
      </c>
      <c r="B1042" s="188">
        <v>2021</v>
      </c>
      <c r="C1042" s="187" t="s">
        <v>3391</v>
      </c>
      <c r="D1042" s="186">
        <v>5.1225890844950196E-2</v>
      </c>
      <c r="E1042" s="185">
        <v>0.11280089932291355</v>
      </c>
      <c r="F1042" s="184">
        <v>8.8610467614738106E-2</v>
      </c>
      <c r="G1042" s="182">
        <v>4.6576788774221802E-3</v>
      </c>
      <c r="H1042" s="183">
        <v>8.7649805003639003E-2</v>
      </c>
      <c r="I1042" s="183">
        <v>4.3127004439189501E-2</v>
      </c>
      <c r="J1042" s="183">
        <v>2.0653339006457799E-2</v>
      </c>
      <c r="K1042" s="183">
        <v>1.5498815213056401E-3</v>
      </c>
      <c r="L1042" s="183">
        <v>3.0000008598028201E-3</v>
      </c>
      <c r="M1042" s="183">
        <v>2.0000005732018801E-3</v>
      </c>
      <c r="N1042" s="183">
        <v>3.8220010953887898E-2</v>
      </c>
      <c r="O1042" s="182">
        <v>3.8220010953887898E-2</v>
      </c>
      <c r="P1042" s="181">
        <v>2.1587191348495401E-2</v>
      </c>
    </row>
    <row r="1043" spans="1:16" ht="15.75" x14ac:dyDescent="0.25">
      <c r="A1043" s="189">
        <v>2038</v>
      </c>
      <c r="B1043" s="188">
        <v>2022</v>
      </c>
      <c r="C1043" s="187" t="s">
        <v>3390</v>
      </c>
      <c r="D1043" s="186">
        <v>4.9948035793382674E-2</v>
      </c>
      <c r="E1043" s="185">
        <v>0.10998443600430149</v>
      </c>
      <c r="F1043" s="184">
        <v>8.7970653237325502E-2</v>
      </c>
      <c r="G1043" s="182">
        <v>4.00025051759115E-3</v>
      </c>
      <c r="H1043" s="183">
        <v>6.5500781535932404E-2</v>
      </c>
      <c r="I1043" s="183">
        <v>3.3746537863487802E-2</v>
      </c>
      <c r="J1043" s="183">
        <v>2.0199679418758301E-2</v>
      </c>
      <c r="K1043" s="183">
        <v>1.5504159373736399E-3</v>
      </c>
      <c r="L1043" s="183">
        <v>3.0000008598028201E-3</v>
      </c>
      <c r="M1043" s="183">
        <v>2.0000005732018801E-3</v>
      </c>
      <c r="N1043" s="183">
        <v>3.8220010953887898E-2</v>
      </c>
      <c r="O1043" s="182">
        <v>3.8220010953887898E-2</v>
      </c>
      <c r="P1043" s="181">
        <v>2.1113019287324699E-2</v>
      </c>
    </row>
    <row r="1044" spans="1:16" ht="15.75" x14ac:dyDescent="0.25">
      <c r="A1044" s="189">
        <v>2038</v>
      </c>
      <c r="B1044" s="188">
        <v>2023</v>
      </c>
      <c r="C1044" s="187" t="s">
        <v>3389</v>
      </c>
      <c r="D1044" s="186">
        <v>4.8671110614080991E-2</v>
      </c>
      <c r="E1044" s="185">
        <v>0.10717248460115929</v>
      </c>
      <c r="F1044" s="184">
        <v>8.7241913391318607E-2</v>
      </c>
      <c r="G1044" s="182">
        <v>3.9765044125181399E-3</v>
      </c>
      <c r="H1044" s="183">
        <v>6.4474823698866604E-2</v>
      </c>
      <c r="I1044" s="183">
        <v>3.2771015771736502E-2</v>
      </c>
      <c r="J1044" s="183">
        <v>1.9687488957795998E-2</v>
      </c>
      <c r="K1044" s="183">
        <v>1.5509629205942401E-3</v>
      </c>
      <c r="L1044" s="183">
        <v>3.0000008598028201E-3</v>
      </c>
      <c r="M1044" s="183">
        <v>2.0000005732018801E-3</v>
      </c>
      <c r="N1044" s="183">
        <v>3.8220010953887898E-2</v>
      </c>
      <c r="O1044" s="182">
        <v>3.8220010953887898E-2</v>
      </c>
      <c r="P1044" s="181">
        <v>2.0577669846529201E-2</v>
      </c>
    </row>
    <row r="1045" spans="1:16" ht="15.75" x14ac:dyDescent="0.25">
      <c r="A1045" s="189">
        <v>2038</v>
      </c>
      <c r="B1045" s="188">
        <v>2024</v>
      </c>
      <c r="C1045" s="187" t="s">
        <v>3388</v>
      </c>
      <c r="D1045" s="186">
        <v>4.7447446093677625E-2</v>
      </c>
      <c r="E1045" s="185">
        <v>0.10447786540407344</v>
      </c>
      <c r="F1045" s="184">
        <v>8.6422565136863597E-2</v>
      </c>
      <c r="G1045" s="182">
        <v>3.9689576522470198E-3</v>
      </c>
      <c r="H1045" s="183">
        <v>6.3329298820037294E-2</v>
      </c>
      <c r="I1045" s="183">
        <v>3.3131250195054002E-2</v>
      </c>
      <c r="J1045" s="183">
        <v>1.9116645942871501E-2</v>
      </c>
      <c r="K1045" s="183">
        <v>1.5515089585690001E-3</v>
      </c>
      <c r="L1045" s="183">
        <v>3.0000008598028201E-3</v>
      </c>
      <c r="M1045" s="183">
        <v>2.0000005732018801E-3</v>
      </c>
      <c r="N1045" s="183">
        <v>3.8220010953887898E-2</v>
      </c>
      <c r="O1045" s="182">
        <v>3.8220010953887898E-2</v>
      </c>
      <c r="P1045" s="181">
        <v>1.9981015843548101E-2</v>
      </c>
    </row>
    <row r="1046" spans="1:16" ht="15.75" x14ac:dyDescent="0.25">
      <c r="A1046" s="189">
        <v>2038</v>
      </c>
      <c r="B1046" s="188">
        <v>2025</v>
      </c>
      <c r="C1046" s="187" t="s">
        <v>3387</v>
      </c>
      <c r="D1046" s="186">
        <v>4.6224598818106206E-2</v>
      </c>
      <c r="E1046" s="185">
        <v>0.10178545787150346</v>
      </c>
      <c r="F1046" s="184">
        <v>8.5513941553180303E-2</v>
      </c>
      <c r="G1046" s="182">
        <v>3.9761880935355902E-3</v>
      </c>
      <c r="H1046" s="183">
        <v>6.2064650049413597E-2</v>
      </c>
      <c r="I1046" s="183">
        <v>3.2145021587176303E-2</v>
      </c>
      <c r="J1046" s="183">
        <v>1.84872099127463E-2</v>
      </c>
      <c r="K1046" s="183">
        <v>1.5520685395493099E-3</v>
      </c>
      <c r="L1046" s="183">
        <v>3.0000008598028201E-3</v>
      </c>
      <c r="M1046" s="183">
        <v>2.0000005732018801E-3</v>
      </c>
      <c r="N1046" s="183">
        <v>3.8220010953887898E-2</v>
      </c>
      <c r="O1046" s="182">
        <v>3.8220010953887898E-2</v>
      </c>
      <c r="P1046" s="181">
        <v>1.9323119509221699E-2</v>
      </c>
    </row>
    <row r="1047" spans="1:16" ht="15.75" x14ac:dyDescent="0.25">
      <c r="A1047" s="189">
        <v>2038</v>
      </c>
      <c r="B1047" s="188">
        <v>2026</v>
      </c>
      <c r="C1047" s="187" t="s">
        <v>3386</v>
      </c>
      <c r="D1047" s="186">
        <v>4.5054858800635707E-2</v>
      </c>
      <c r="E1047" s="185">
        <v>9.9210041901046153E-2</v>
      </c>
      <c r="F1047" s="184">
        <v>8.4514371493478693E-2</v>
      </c>
      <c r="G1047" s="182">
        <v>4.0013141531298401E-3</v>
      </c>
      <c r="H1047" s="183">
        <v>6.0686746396500797E-2</v>
      </c>
      <c r="I1047" s="183">
        <v>3.2622425962936803E-2</v>
      </c>
      <c r="J1047" s="183">
        <v>1.7799056721980899E-2</v>
      </c>
      <c r="K1047" s="183">
        <v>1.55262723318275E-3</v>
      </c>
      <c r="L1047" s="183">
        <v>3.0000008598028201E-3</v>
      </c>
      <c r="M1047" s="183">
        <v>2.0000005732018801E-3</v>
      </c>
      <c r="N1047" s="183">
        <v>3.8220010953887898E-2</v>
      </c>
      <c r="O1047" s="182">
        <v>3.8220010953887898E-2</v>
      </c>
      <c r="P1047" s="181">
        <v>1.8603851084804401E-2</v>
      </c>
    </row>
    <row r="1048" spans="1:16" ht="15.75" x14ac:dyDescent="0.25">
      <c r="A1048" s="189">
        <v>2038</v>
      </c>
      <c r="B1048" s="188">
        <v>2027</v>
      </c>
      <c r="C1048" s="187" t="s">
        <v>3385</v>
      </c>
      <c r="D1048" s="186">
        <v>4.3938330788736477E-2</v>
      </c>
      <c r="E1048" s="185">
        <v>9.675181336133111E-2</v>
      </c>
      <c r="F1048" s="184">
        <v>8.3426250053163301E-2</v>
      </c>
      <c r="G1048" s="182">
        <v>4.0342956310619503E-3</v>
      </c>
      <c r="H1048" s="183">
        <v>5.9183162278979802E-2</v>
      </c>
      <c r="I1048" s="183">
        <v>3.2102214659310201E-2</v>
      </c>
      <c r="J1048" s="183">
        <v>1.7052311848518902E-2</v>
      </c>
      <c r="K1048" s="183">
        <v>1.5532120623365699E-3</v>
      </c>
      <c r="L1048" s="183">
        <v>3.0000008598028201E-3</v>
      </c>
      <c r="M1048" s="183">
        <v>2.0000005732018801E-3</v>
      </c>
      <c r="N1048" s="183">
        <v>3.8220010953887898E-2</v>
      </c>
      <c r="O1048" s="182">
        <v>3.8220010953887898E-2</v>
      </c>
      <c r="P1048" s="181">
        <v>1.78233417217958E-2</v>
      </c>
    </row>
    <row r="1049" spans="1:16" ht="15.75" x14ac:dyDescent="0.25">
      <c r="A1049" s="189">
        <v>2038</v>
      </c>
      <c r="B1049" s="188">
        <v>2028</v>
      </c>
      <c r="C1049" s="187" t="s">
        <v>3384</v>
      </c>
      <c r="D1049" s="186">
        <v>4.3922925824751505E-2</v>
      </c>
      <c r="E1049" s="185">
        <v>9.6713136974073868E-2</v>
      </c>
      <c r="F1049" s="184">
        <v>8.2246063319108997E-2</v>
      </c>
      <c r="G1049" s="182">
        <v>4.0672456213947297E-3</v>
      </c>
      <c r="H1049" s="183">
        <v>5.7559232463850703E-2</v>
      </c>
      <c r="I1049" s="183">
        <v>3.21403521835417E-2</v>
      </c>
      <c r="J1049" s="183">
        <v>1.6246742380279601E-2</v>
      </c>
      <c r="K1049" s="183">
        <v>1.55378939576572E-3</v>
      </c>
      <c r="L1049" s="183">
        <v>3.0000008598028201E-3</v>
      </c>
      <c r="M1049" s="183">
        <v>2.0000005732018801E-3</v>
      </c>
      <c r="N1049" s="183">
        <v>3.8220010953887898E-2</v>
      </c>
      <c r="O1049" s="182">
        <v>3.8220010953887898E-2</v>
      </c>
      <c r="P1049" s="181">
        <v>1.6981347976864201E-2</v>
      </c>
    </row>
    <row r="1050" spans="1:16" ht="15.75" x14ac:dyDescent="0.25">
      <c r="A1050" s="189">
        <v>2038</v>
      </c>
      <c r="B1050" s="188">
        <v>2029</v>
      </c>
      <c r="C1050" s="187" t="s">
        <v>3383</v>
      </c>
      <c r="D1050" s="186">
        <v>4.3907189205196429E-2</v>
      </c>
      <c r="E1050" s="185">
        <v>9.6673106434031791E-2</v>
      </c>
      <c r="F1050" s="184">
        <v>8.0974698402419706E-2</v>
      </c>
      <c r="G1050" s="182">
        <v>4.08079736728855E-3</v>
      </c>
      <c r="H1050" s="183">
        <v>5.5815201730840501E-2</v>
      </c>
      <c r="I1050" s="183">
        <v>3.2013997234854097E-2</v>
      </c>
      <c r="J1050" s="183">
        <v>1.5382369426410501E-2</v>
      </c>
      <c r="K1050" s="183">
        <v>1.55436968060104E-3</v>
      </c>
      <c r="L1050" s="183">
        <v>3.0000008598028201E-3</v>
      </c>
      <c r="M1050" s="183">
        <v>2.0000005732018801E-3</v>
      </c>
      <c r="N1050" s="183">
        <v>3.8220010953887898E-2</v>
      </c>
      <c r="O1050" s="182">
        <v>3.8220010953887898E-2</v>
      </c>
      <c r="P1050" s="181">
        <v>1.6077891913619399E-2</v>
      </c>
    </row>
    <row r="1051" spans="1:16" ht="15.75" x14ac:dyDescent="0.25">
      <c r="A1051" s="189">
        <v>2038</v>
      </c>
      <c r="B1051" s="188">
        <v>2030</v>
      </c>
      <c r="C1051" s="187" t="s">
        <v>3382</v>
      </c>
      <c r="D1051" s="186">
        <v>4.3891103604615435E-2</v>
      </c>
      <c r="E1051" s="185">
        <v>9.6631440413059266E-2</v>
      </c>
      <c r="F1051" s="184">
        <v>7.9613033291241295E-2</v>
      </c>
      <c r="G1051" s="182">
        <v>4.0639397551680599E-3</v>
      </c>
      <c r="H1051" s="183">
        <v>5.3951338629581902E-2</v>
      </c>
      <c r="I1051" s="183">
        <v>3.0921543945992301E-2</v>
      </c>
      <c r="J1051" s="183">
        <v>1.4459221522522299E-2</v>
      </c>
      <c r="K1051" s="183">
        <v>1.55496527685955E-3</v>
      </c>
      <c r="L1051" s="183">
        <v>3.0000008598028201E-3</v>
      </c>
      <c r="M1051" s="183">
        <v>2.0000005732018801E-3</v>
      </c>
      <c r="N1051" s="183">
        <v>3.8220010953887898E-2</v>
      </c>
      <c r="O1051" s="182">
        <v>3.8220010953887898E-2</v>
      </c>
      <c r="P1051" s="181">
        <v>1.51130033579255E-2</v>
      </c>
    </row>
    <row r="1052" spans="1:16" ht="15.75" x14ac:dyDescent="0.25">
      <c r="A1052" s="189">
        <v>2038</v>
      </c>
      <c r="B1052" s="188">
        <v>2031</v>
      </c>
      <c r="C1052" s="187" t="s">
        <v>3381</v>
      </c>
      <c r="D1052" s="186">
        <v>4.3874354106115204E-2</v>
      </c>
      <c r="E1052" s="185">
        <v>9.6587277177209802E-2</v>
      </c>
      <c r="F1052" s="184">
        <v>7.8158649251080597E-2</v>
      </c>
      <c r="G1052" s="182">
        <v>4.0156902666582603E-3</v>
      </c>
      <c r="H1052" s="183">
        <v>5.1966696263903697E-2</v>
      </c>
      <c r="I1052" s="183">
        <v>3.0688679834009799E-2</v>
      </c>
      <c r="J1052" s="183">
        <v>1.34771395077473E-2</v>
      </c>
      <c r="K1052" s="183">
        <v>1.5555513771206299E-3</v>
      </c>
      <c r="L1052" s="183">
        <v>3.0000008598028201E-3</v>
      </c>
      <c r="M1052" s="183">
        <v>2.0000005732018801E-3</v>
      </c>
      <c r="N1052" s="183">
        <v>3.8220010953887898E-2</v>
      </c>
      <c r="O1052" s="182">
        <v>3.8220010953887898E-2</v>
      </c>
      <c r="P1052" s="181">
        <v>1.4086515952366801E-2</v>
      </c>
    </row>
    <row r="1053" spans="1:16" ht="15.75" x14ac:dyDescent="0.25">
      <c r="A1053" s="189">
        <v>2038</v>
      </c>
      <c r="B1053" s="188">
        <v>2032</v>
      </c>
      <c r="C1053" s="187" t="s">
        <v>3380</v>
      </c>
      <c r="D1053" s="186">
        <v>4.385690399227718E-2</v>
      </c>
      <c r="E1053" s="185">
        <v>9.6541073589694548E-2</v>
      </c>
      <c r="F1053" s="184">
        <v>7.6613128446360895E-2</v>
      </c>
      <c r="G1053" s="182">
        <v>3.9558712743215096E-3</v>
      </c>
      <c r="H1053" s="183">
        <v>4.9861795719404398E-2</v>
      </c>
      <c r="I1053" s="183">
        <v>2.97601001965274E-2</v>
      </c>
      <c r="J1053" s="183">
        <v>1.2436188121370199E-2</v>
      </c>
      <c r="K1053" s="183">
        <v>1.55614836939119E-3</v>
      </c>
      <c r="L1053" s="183">
        <v>3.0000008598028201E-3</v>
      </c>
      <c r="M1053" s="183">
        <v>2.0000005732018801E-3</v>
      </c>
      <c r="N1053" s="183">
        <v>3.8220010953887898E-2</v>
      </c>
      <c r="O1053" s="182">
        <v>3.8220010953887898E-2</v>
      </c>
      <c r="P1053" s="181">
        <v>1.2998497363451E-2</v>
      </c>
    </row>
    <row r="1054" spans="1:16" ht="15.75" x14ac:dyDescent="0.25">
      <c r="A1054" s="189">
        <v>2038</v>
      </c>
      <c r="B1054" s="188">
        <v>2033</v>
      </c>
      <c r="C1054" s="187" t="s">
        <v>3379</v>
      </c>
      <c r="D1054" s="186">
        <v>4.3838394237600775E-2</v>
      </c>
      <c r="E1054" s="185">
        <v>9.6493013895409416E-2</v>
      </c>
      <c r="F1054" s="184">
        <v>7.4974992767939203E-2</v>
      </c>
      <c r="G1054" s="182">
        <v>3.9339614803965096E-3</v>
      </c>
      <c r="H1054" s="183">
        <v>4.7636039633329297E-2</v>
      </c>
      <c r="I1054" s="183">
        <v>2.89844154321027E-2</v>
      </c>
      <c r="J1054" s="183">
        <v>1.1336263798547901E-2</v>
      </c>
      <c r="K1054" s="183">
        <v>1.55674203010181E-3</v>
      </c>
      <c r="L1054" s="183">
        <v>3.0000008598028201E-3</v>
      </c>
      <c r="M1054" s="183">
        <v>2.0000005732018801E-3</v>
      </c>
      <c r="N1054" s="183">
        <v>3.8220010953887898E-2</v>
      </c>
      <c r="O1054" s="182">
        <v>3.8220010953887898E-2</v>
      </c>
      <c r="P1054" s="181">
        <v>1.18488393435926E-2</v>
      </c>
    </row>
    <row r="1055" spans="1:16" ht="15.75" x14ac:dyDescent="0.25">
      <c r="A1055" s="189">
        <v>2038</v>
      </c>
      <c r="B1055" s="188">
        <v>2034</v>
      </c>
      <c r="C1055" s="187" t="s">
        <v>3378</v>
      </c>
      <c r="D1055" s="186">
        <v>4.3818533645797589E-2</v>
      </c>
      <c r="E1055" s="185">
        <v>9.6444085205916394E-2</v>
      </c>
      <c r="F1055" s="184">
        <v>7.3245056936155004E-2</v>
      </c>
      <c r="G1055" s="182">
        <v>4.0394461518942796E-3</v>
      </c>
      <c r="H1055" s="183">
        <v>4.5289638679121197E-2</v>
      </c>
      <c r="I1055" s="183">
        <v>2.9076224353623899E-2</v>
      </c>
      <c r="J1055" s="183">
        <v>1.01773783768706E-2</v>
      </c>
      <c r="K1055" s="183">
        <v>1.5573435101424401E-3</v>
      </c>
      <c r="L1055" s="183">
        <v>3.0000008598028201E-3</v>
      </c>
      <c r="M1055" s="183">
        <v>2.0000005732018801E-3</v>
      </c>
      <c r="N1055" s="183">
        <v>3.8220010953887898E-2</v>
      </c>
      <c r="O1055" s="182">
        <v>3.8220010953887898E-2</v>
      </c>
      <c r="P1055" s="181">
        <v>1.0637554265625E-2</v>
      </c>
    </row>
    <row r="1056" spans="1:16" ht="15.75" x14ac:dyDescent="0.25">
      <c r="A1056" s="189">
        <v>2038</v>
      </c>
      <c r="B1056" s="188">
        <v>2035</v>
      </c>
      <c r="C1056" s="187" t="s">
        <v>3377</v>
      </c>
      <c r="D1056" s="186">
        <v>4.379678258509602E-2</v>
      </c>
      <c r="E1056" s="185">
        <v>9.6394670083616657E-2</v>
      </c>
      <c r="F1056" s="184">
        <v>7.1423681494307098E-2</v>
      </c>
      <c r="G1056" s="182">
        <v>4.3828034091794102E-3</v>
      </c>
      <c r="H1056" s="183">
        <v>4.28226281574925E-2</v>
      </c>
      <c r="I1056" s="183">
        <v>3.041399683791E-2</v>
      </c>
      <c r="J1056" s="183">
        <v>8.9595132602138701E-3</v>
      </c>
      <c r="K1056" s="183">
        <v>1.55796063352782E-3</v>
      </c>
      <c r="L1056" s="183">
        <v>3.0000008598028201E-3</v>
      </c>
      <c r="M1056" s="183">
        <v>2.0000005732018801E-3</v>
      </c>
      <c r="N1056" s="183">
        <v>3.8220010953887898E-2</v>
      </c>
      <c r="O1056" s="182">
        <v>3.8220010953887898E-2</v>
      </c>
      <c r="P1056" s="181">
        <v>9.3646226925894697E-3</v>
      </c>
    </row>
    <row r="1057" spans="1:16" ht="15.75" x14ac:dyDescent="0.25">
      <c r="A1057" s="189">
        <v>2038</v>
      </c>
      <c r="B1057" s="188">
        <v>2036</v>
      </c>
      <c r="C1057" s="187" t="s">
        <v>3376</v>
      </c>
      <c r="D1057" s="186">
        <v>4.3771851116631733E-2</v>
      </c>
      <c r="E1057" s="185">
        <v>9.6341321986268907E-2</v>
      </c>
      <c r="F1057" s="184">
        <v>6.9507943152357698E-2</v>
      </c>
      <c r="G1057" s="182">
        <v>5.0114341524593996E-3</v>
      </c>
      <c r="H1057" s="183">
        <v>4.0233993768911798E-2</v>
      </c>
      <c r="I1057" s="183">
        <v>3.36222271471441E-2</v>
      </c>
      <c r="J1057" s="183">
        <v>7.6825276306639002E-3</v>
      </c>
      <c r="K1057" s="183">
        <v>1.5585608468884401E-3</v>
      </c>
      <c r="L1057" s="183">
        <v>3.0000008598028201E-3</v>
      </c>
      <c r="M1057" s="183">
        <v>2.0000005732018801E-3</v>
      </c>
      <c r="N1057" s="183">
        <v>3.8220010953887898E-2</v>
      </c>
      <c r="O1057" s="182">
        <v>3.8220010953887898E-2</v>
      </c>
      <c r="P1057" s="181">
        <v>8.0298974394110607E-3</v>
      </c>
    </row>
    <row r="1058" spans="1:16" ht="15.75" x14ac:dyDescent="0.25">
      <c r="A1058" s="189">
        <v>2038</v>
      </c>
      <c r="B1058" s="188">
        <v>2037</v>
      </c>
      <c r="C1058" s="187" t="s">
        <v>3375</v>
      </c>
      <c r="D1058" s="186">
        <v>4.3741786833962203E-2</v>
      </c>
      <c r="E1058" s="185">
        <v>9.6273187089339948E-2</v>
      </c>
      <c r="F1058" s="184">
        <v>6.7499890747638402E-2</v>
      </c>
      <c r="G1058" s="182">
        <v>5.6680190699507898E-3</v>
      </c>
      <c r="H1058" s="183">
        <v>3.7524338735696099E-2</v>
      </c>
      <c r="I1058" s="183">
        <v>3.6679549958473501E-2</v>
      </c>
      <c r="J1058" s="183">
        <v>6.3464744203419396E-3</v>
      </c>
      <c r="K1058" s="183">
        <v>1.5591713630260099E-3</v>
      </c>
      <c r="L1058" s="183">
        <v>3.0000008598028201E-3</v>
      </c>
      <c r="M1058" s="183">
        <v>2.0000005732018801E-3</v>
      </c>
      <c r="N1058" s="183">
        <v>3.8220010953887898E-2</v>
      </c>
      <c r="O1058" s="182">
        <v>3.8220010953887898E-2</v>
      </c>
      <c r="P1058" s="181">
        <v>6.63343383156665E-3</v>
      </c>
    </row>
    <row r="1059" spans="1:16" ht="15.75" x14ac:dyDescent="0.25">
      <c r="A1059" s="189">
        <v>2038</v>
      </c>
      <c r="B1059" s="188">
        <v>2038</v>
      </c>
      <c r="C1059" s="187" t="s">
        <v>3374</v>
      </c>
      <c r="D1059" s="186">
        <v>4.3700459023227042E-2</v>
      </c>
      <c r="E1059" s="185">
        <v>9.6158511067716695E-2</v>
      </c>
      <c r="F1059" s="184">
        <v>6.5398799920006495E-2</v>
      </c>
      <c r="G1059" s="182">
        <v>5.4270117911375104E-3</v>
      </c>
      <c r="H1059" s="183">
        <v>3.4693330247177599E-2</v>
      </c>
      <c r="I1059" s="183">
        <v>3.4376060297101198E-2</v>
      </c>
      <c r="J1059" s="183">
        <v>4.9512902836906202E-3</v>
      </c>
      <c r="K1059" s="183">
        <v>1.5597861698501999E-3</v>
      </c>
      <c r="L1059" s="183">
        <v>3.0000008598028201E-3</v>
      </c>
      <c r="M1059" s="183">
        <v>2.0000005732018801E-3</v>
      </c>
      <c r="N1059" s="183">
        <v>3.8220010953887898E-2</v>
      </c>
      <c r="O1059" s="182">
        <v>3.8220010953887898E-2</v>
      </c>
      <c r="P1059" s="181">
        <v>5.1751656592938797E-3</v>
      </c>
    </row>
    <row r="1060" spans="1:16" ht="15.75" x14ac:dyDescent="0.25">
      <c r="A1060" s="189">
        <v>2039</v>
      </c>
      <c r="B1060" s="188">
        <v>1995</v>
      </c>
      <c r="C1060" s="187" t="s">
        <v>3373</v>
      </c>
      <c r="D1060" s="186">
        <v>6.45807556537044E-2</v>
      </c>
      <c r="E1060" s="185">
        <v>0.13380768835384471</v>
      </c>
      <c r="F1060" s="184">
        <v>0.36611158786987402</v>
      </c>
      <c r="G1060" s="182">
        <v>0.25334118544471002</v>
      </c>
      <c r="H1060" s="183">
        <v>9.2118899540970407</v>
      </c>
      <c r="I1060" s="183">
        <v>1.6630633943708</v>
      </c>
      <c r="J1060" s="183">
        <v>5.2422921393442498E-2</v>
      </c>
      <c r="K1060" s="183">
        <v>5.0267014606987402E-3</v>
      </c>
      <c r="L1060" s="183">
        <v>3.0000008598028201E-3</v>
      </c>
      <c r="M1060" s="183">
        <v>2.0000005732018801E-3</v>
      </c>
      <c r="N1060" s="183">
        <v>3.8220010953887898E-2</v>
      </c>
      <c r="O1060" s="182">
        <v>3.8220010953887898E-2</v>
      </c>
      <c r="P1060" s="181">
        <v>5.4793253275585603E-2</v>
      </c>
    </row>
    <row r="1061" spans="1:16" ht="15.75" x14ac:dyDescent="0.25">
      <c r="A1061" s="189">
        <v>2039</v>
      </c>
      <c r="B1061" s="188">
        <v>1996</v>
      </c>
      <c r="C1061" s="187" t="s">
        <v>3372</v>
      </c>
      <c r="D1061" s="186">
        <v>6.4601703675328401E-2</v>
      </c>
      <c r="E1061" s="185">
        <v>0.13213675550131948</v>
      </c>
      <c r="F1061" s="184">
        <v>0.36644395772954602</v>
      </c>
      <c r="G1061" s="182">
        <v>2.2944336160414299E-2</v>
      </c>
      <c r="H1061" s="183">
        <v>9.2074440908669803</v>
      </c>
      <c r="I1061" s="183">
        <v>0.39579129940841701</v>
      </c>
      <c r="J1061" s="183">
        <v>5.2470512891784699E-2</v>
      </c>
      <c r="K1061" s="183">
        <v>2.2362744088036601E-3</v>
      </c>
      <c r="L1061" s="183">
        <v>3.0000008598028201E-3</v>
      </c>
      <c r="M1061" s="183">
        <v>2.0000005732018801E-3</v>
      </c>
      <c r="N1061" s="183">
        <v>3.8220010953887898E-2</v>
      </c>
      <c r="O1061" s="182">
        <v>3.8220010953887898E-2</v>
      </c>
      <c r="P1061" s="181">
        <v>5.4842996650298598E-2</v>
      </c>
    </row>
    <row r="1062" spans="1:16" ht="15.75" x14ac:dyDescent="0.25">
      <c r="A1062" s="189">
        <v>2039</v>
      </c>
      <c r="B1062" s="188">
        <v>1997</v>
      </c>
      <c r="C1062" s="187" t="s">
        <v>3371</v>
      </c>
      <c r="D1062" s="186">
        <v>6.4834638320368135E-2</v>
      </c>
      <c r="E1062" s="185">
        <v>0.13075481439239861</v>
      </c>
      <c r="F1062" s="184">
        <v>0.36920507547819298</v>
      </c>
      <c r="G1062" s="182">
        <v>2.2319559806615999E-2</v>
      </c>
      <c r="H1062" s="183">
        <v>9.1675597751836992</v>
      </c>
      <c r="I1062" s="183">
        <v>0.39179127839430999</v>
      </c>
      <c r="J1062" s="183">
        <v>5.2865872840748597E-2</v>
      </c>
      <c r="K1062" s="183">
        <v>2.1779432618426399E-3</v>
      </c>
      <c r="L1062" s="183">
        <v>3.0000008598028201E-3</v>
      </c>
      <c r="M1062" s="183">
        <v>2.0000005732018801E-3</v>
      </c>
      <c r="N1062" s="183">
        <v>3.8220010953887898E-2</v>
      </c>
      <c r="O1062" s="182">
        <v>3.8220010953887898E-2</v>
      </c>
      <c r="P1062" s="181">
        <v>5.5256233021770899E-2</v>
      </c>
    </row>
    <row r="1063" spans="1:16" ht="15.75" x14ac:dyDescent="0.25">
      <c r="A1063" s="189">
        <v>2039</v>
      </c>
      <c r="B1063" s="188">
        <v>1998</v>
      </c>
      <c r="C1063" s="187" t="s">
        <v>3370</v>
      </c>
      <c r="D1063" s="186">
        <v>6.4625397529783551E-2</v>
      </c>
      <c r="E1063" s="185">
        <v>0.13127567856260289</v>
      </c>
      <c r="F1063" s="184">
        <v>0.36773783585424802</v>
      </c>
      <c r="G1063" s="182">
        <v>2.2556396596342999E-2</v>
      </c>
      <c r="H1063" s="183">
        <v>9.2050207561938198</v>
      </c>
      <c r="I1063" s="183">
        <v>0.39352106587270103</v>
      </c>
      <c r="J1063" s="183">
        <v>5.2655781191044401E-2</v>
      </c>
      <c r="K1063" s="183">
        <v>2.2049925594309502E-3</v>
      </c>
      <c r="L1063" s="183">
        <v>3.0000008598028201E-3</v>
      </c>
      <c r="M1063" s="183">
        <v>2.0000005732018801E-3</v>
      </c>
      <c r="N1063" s="183">
        <v>3.8220010953887898E-2</v>
      </c>
      <c r="O1063" s="182">
        <v>3.8220010953887898E-2</v>
      </c>
      <c r="P1063" s="181">
        <v>5.5036641959934997E-2</v>
      </c>
    </row>
    <row r="1064" spans="1:16" ht="15.75" x14ac:dyDescent="0.25">
      <c r="A1064" s="189">
        <v>2039</v>
      </c>
      <c r="B1064" s="188">
        <v>1999</v>
      </c>
      <c r="C1064" s="187" t="s">
        <v>3369</v>
      </c>
      <c r="D1064" s="186">
        <v>6.4545058553488979E-2</v>
      </c>
      <c r="E1064" s="185">
        <v>0.13108624242875153</v>
      </c>
      <c r="F1064" s="184">
        <v>0.36708790834924498</v>
      </c>
      <c r="G1064" s="182">
        <v>2.25296168505211E-2</v>
      </c>
      <c r="H1064" s="183">
        <v>9.2067103454719899</v>
      </c>
      <c r="I1064" s="183">
        <v>0.39354493079886299</v>
      </c>
      <c r="J1064" s="183">
        <v>5.2562719131183197E-2</v>
      </c>
      <c r="K1064" s="183">
        <v>2.19802478904025E-3</v>
      </c>
      <c r="L1064" s="183">
        <v>3.0000008598028201E-3</v>
      </c>
      <c r="M1064" s="183">
        <v>2.0000005732018801E-3</v>
      </c>
      <c r="N1064" s="183">
        <v>3.8220010953887898E-2</v>
      </c>
      <c r="O1064" s="182">
        <v>3.8220010953887898E-2</v>
      </c>
      <c r="P1064" s="181">
        <v>5.4939372046683602E-2</v>
      </c>
    </row>
    <row r="1065" spans="1:16" ht="15.75" x14ac:dyDescent="0.25">
      <c r="A1065" s="189">
        <v>2039</v>
      </c>
      <c r="B1065" s="188">
        <v>2000</v>
      </c>
      <c r="C1065" s="187" t="s">
        <v>3368</v>
      </c>
      <c r="D1065" s="186">
        <v>6.4293527309869175E-2</v>
      </c>
      <c r="E1065" s="185">
        <v>0.13151965903795149</v>
      </c>
      <c r="F1065" s="184">
        <v>0.364710892604029</v>
      </c>
      <c r="G1065" s="182">
        <v>2.2728276442841099E-2</v>
      </c>
      <c r="H1065" s="183">
        <v>9.2366713991201799</v>
      </c>
      <c r="I1065" s="183">
        <v>0.39551701890485802</v>
      </c>
      <c r="J1065" s="183">
        <v>5.2222358121887101E-2</v>
      </c>
      <c r="K1065" s="183">
        <v>2.2210256469374001E-3</v>
      </c>
      <c r="L1065" s="183">
        <v>3.0000008598028201E-3</v>
      </c>
      <c r="M1065" s="183">
        <v>2.0000005732018801E-3</v>
      </c>
      <c r="N1065" s="183">
        <v>3.8220010953887898E-2</v>
      </c>
      <c r="O1065" s="182">
        <v>3.8220010953887898E-2</v>
      </c>
      <c r="P1065" s="181">
        <v>5.4583621422876698E-2</v>
      </c>
    </row>
    <row r="1066" spans="1:16" ht="15.75" x14ac:dyDescent="0.25">
      <c r="A1066" s="189">
        <v>2039</v>
      </c>
      <c r="B1066" s="188">
        <v>2001</v>
      </c>
      <c r="C1066" s="187" t="s">
        <v>3367</v>
      </c>
      <c r="D1066" s="186">
        <v>6.4504745635079505E-2</v>
      </c>
      <c r="E1066" s="185">
        <v>0.13168411759400306</v>
      </c>
      <c r="F1066" s="184">
        <v>0.36723627924626201</v>
      </c>
      <c r="G1066" s="182">
        <v>2.2829830988055199E-2</v>
      </c>
      <c r="H1066" s="183">
        <v>9.2025688278726694</v>
      </c>
      <c r="I1066" s="183">
        <v>0.39697276221149302</v>
      </c>
      <c r="J1066" s="183">
        <v>5.2583964118037299E-2</v>
      </c>
      <c r="K1066" s="183">
        <v>2.2336916619052501E-3</v>
      </c>
      <c r="L1066" s="183">
        <v>3.0000008598028201E-3</v>
      </c>
      <c r="M1066" s="183">
        <v>2.0000005732018801E-3</v>
      </c>
      <c r="N1066" s="183">
        <v>3.8220010953887898E-2</v>
      </c>
      <c r="O1066" s="182">
        <v>3.8220010953887898E-2</v>
      </c>
      <c r="P1066" s="181">
        <v>5.4961577637570001E-2</v>
      </c>
    </row>
    <row r="1067" spans="1:16" ht="15.75" x14ac:dyDescent="0.25">
      <c r="A1067" s="189">
        <v>2039</v>
      </c>
      <c r="B1067" s="188">
        <v>2002</v>
      </c>
      <c r="C1067" s="187" t="s">
        <v>3366</v>
      </c>
      <c r="D1067" s="186">
        <v>6.4339731498972569E-2</v>
      </c>
      <c r="E1067" s="185">
        <v>0.13151011740655905</v>
      </c>
      <c r="F1067" s="184">
        <v>0.28380559947735201</v>
      </c>
      <c r="G1067" s="182">
        <v>2.2782271327053401E-2</v>
      </c>
      <c r="H1067" s="183">
        <v>7.1000279107870998</v>
      </c>
      <c r="I1067" s="183">
        <v>0.319522170701244</v>
      </c>
      <c r="J1067" s="183">
        <v>5.2900769840709197E-2</v>
      </c>
      <c r="K1067" s="183">
        <v>2.23116183957397E-3</v>
      </c>
      <c r="L1067" s="183">
        <v>3.0000008598028201E-3</v>
      </c>
      <c r="M1067" s="183">
        <v>2.0000005732018801E-3</v>
      </c>
      <c r="N1067" s="183">
        <v>3.8220010953887898E-2</v>
      </c>
      <c r="O1067" s="182">
        <v>3.8220010953887898E-2</v>
      </c>
      <c r="P1067" s="181">
        <v>5.5292707909216601E-2</v>
      </c>
    </row>
    <row r="1068" spans="1:16" ht="15.75" x14ac:dyDescent="0.25">
      <c r="A1068" s="189">
        <v>2039</v>
      </c>
      <c r="B1068" s="188">
        <v>2003</v>
      </c>
      <c r="C1068" s="187" t="s">
        <v>3365</v>
      </c>
      <c r="D1068" s="186">
        <v>6.4036045776312764E-2</v>
      </c>
      <c r="E1068" s="185">
        <v>0.13091742440110901</v>
      </c>
      <c r="F1068" s="184">
        <v>0.28157670695211801</v>
      </c>
      <c r="G1068" s="182">
        <v>2.2540658863612902E-2</v>
      </c>
      <c r="H1068" s="183">
        <v>7.1278106813401498</v>
      </c>
      <c r="I1068" s="183">
        <v>0.31942368595597098</v>
      </c>
      <c r="J1068" s="183">
        <v>5.2485308938266799E-2</v>
      </c>
      <c r="K1068" s="183">
        <v>2.2079921697811199E-3</v>
      </c>
      <c r="L1068" s="183">
        <v>3.0000008598028201E-3</v>
      </c>
      <c r="M1068" s="183">
        <v>2.0000005732018801E-3</v>
      </c>
      <c r="N1068" s="183">
        <v>3.8220010953887898E-2</v>
      </c>
      <c r="O1068" s="182">
        <v>3.8220010953887898E-2</v>
      </c>
      <c r="P1068" s="181">
        <v>5.4858461708346198E-2</v>
      </c>
    </row>
    <row r="1069" spans="1:16" ht="15.75" x14ac:dyDescent="0.25">
      <c r="A1069" s="189">
        <v>2039</v>
      </c>
      <c r="B1069" s="188">
        <v>2004</v>
      </c>
      <c r="C1069" s="187" t="s">
        <v>3364</v>
      </c>
      <c r="D1069" s="186">
        <v>6.3805696420798239E-2</v>
      </c>
      <c r="E1069" s="185">
        <v>0.12992040144418671</v>
      </c>
      <c r="F1069" s="184">
        <v>0.23240411486953</v>
      </c>
      <c r="G1069" s="182">
        <v>1.47701730136313E-2</v>
      </c>
      <c r="H1069" s="183">
        <v>5.9616480296879004</v>
      </c>
      <c r="I1069" s="183">
        <v>0.27030250149435803</v>
      </c>
      <c r="J1069" s="183">
        <v>5.2192619464617299E-2</v>
      </c>
      <c r="K1069" s="183">
        <v>1.4368756159621699E-4</v>
      </c>
      <c r="L1069" s="183">
        <v>3.0000008598028201E-3</v>
      </c>
      <c r="M1069" s="183">
        <v>2.0000005732018801E-3</v>
      </c>
      <c r="N1069" s="183">
        <v>3.8220010953887898E-2</v>
      </c>
      <c r="O1069" s="182">
        <v>3.8220010953887898E-2</v>
      </c>
      <c r="P1069" s="181">
        <v>5.4552538115488498E-2</v>
      </c>
    </row>
    <row r="1070" spans="1:16" ht="15.75" x14ac:dyDescent="0.25">
      <c r="A1070" s="189">
        <v>2039</v>
      </c>
      <c r="B1070" s="188">
        <v>2005</v>
      </c>
      <c r="C1070" s="187" t="s">
        <v>3363</v>
      </c>
      <c r="D1070" s="186">
        <v>6.3847128626264002E-2</v>
      </c>
      <c r="E1070" s="185">
        <v>0.13027888319413919</v>
      </c>
      <c r="F1070" s="184">
        <v>0.23276558581179199</v>
      </c>
      <c r="G1070" s="182">
        <v>1.4975064477639299E-2</v>
      </c>
      <c r="H1070" s="183">
        <v>5.9515989595499796</v>
      </c>
      <c r="I1070" s="183">
        <v>0.27216215401560501</v>
      </c>
      <c r="J1070" s="183">
        <v>5.2273797525287997E-2</v>
      </c>
      <c r="K1070" s="183">
        <v>1.4509728565810401E-4</v>
      </c>
      <c r="L1070" s="183">
        <v>3.0000008598028201E-3</v>
      </c>
      <c r="M1070" s="183">
        <v>2.0000005732018801E-3</v>
      </c>
      <c r="N1070" s="183">
        <v>3.8220010953887898E-2</v>
      </c>
      <c r="O1070" s="182">
        <v>3.8220010953887898E-2</v>
      </c>
      <c r="P1070" s="181">
        <v>5.4637386687840399E-2</v>
      </c>
    </row>
    <row r="1071" spans="1:16" ht="15.75" x14ac:dyDescent="0.25">
      <c r="A1071" s="189">
        <v>2039</v>
      </c>
      <c r="B1071" s="188">
        <v>2006</v>
      </c>
      <c r="C1071" s="187" t="s">
        <v>3362</v>
      </c>
      <c r="D1071" s="186">
        <v>6.3674273056109273E-2</v>
      </c>
      <c r="E1071" s="185">
        <v>0.13058054479522252</v>
      </c>
      <c r="F1071" s="184">
        <v>0.231688306170236</v>
      </c>
      <c r="G1071" s="182">
        <v>1.51321411095753E-2</v>
      </c>
      <c r="H1071" s="183">
        <v>5.9600393435897399</v>
      </c>
      <c r="I1071" s="183">
        <v>0.27383059160940998</v>
      </c>
      <c r="J1071" s="183">
        <v>5.2031865292632401E-2</v>
      </c>
      <c r="K1071" s="183">
        <v>1.46270022760707E-4</v>
      </c>
      <c r="L1071" s="183">
        <v>3.0000008598028201E-3</v>
      </c>
      <c r="M1071" s="183">
        <v>2.0000005732018801E-3</v>
      </c>
      <c r="N1071" s="183">
        <v>3.8220010953887898E-2</v>
      </c>
      <c r="O1071" s="182">
        <v>3.8220010953887898E-2</v>
      </c>
      <c r="P1071" s="181">
        <v>5.4384515353182603E-2</v>
      </c>
    </row>
    <row r="1072" spans="1:16" ht="15.75" x14ac:dyDescent="0.25">
      <c r="A1072" s="189">
        <v>2039</v>
      </c>
      <c r="B1072" s="188">
        <v>2007</v>
      </c>
      <c r="C1072" s="187" t="s">
        <v>3361</v>
      </c>
      <c r="D1072" s="186">
        <v>6.3826691315647374E-2</v>
      </c>
      <c r="E1072" s="185">
        <v>0.13092712911350743</v>
      </c>
      <c r="F1072" s="184">
        <v>0.17019677793924301</v>
      </c>
      <c r="G1072" s="182">
        <v>1.5300035486584001E-2</v>
      </c>
      <c r="H1072" s="183">
        <v>3.1143279443760599</v>
      </c>
      <c r="I1072" s="183">
        <v>0.27394851022837802</v>
      </c>
      <c r="J1072" s="183">
        <v>3.7811477315494502E-2</v>
      </c>
      <c r="K1072" s="183">
        <v>1.47630442253469E-4</v>
      </c>
      <c r="L1072" s="183">
        <v>3.0000008598028201E-3</v>
      </c>
      <c r="M1072" s="183">
        <v>2.0000005732018801E-3</v>
      </c>
      <c r="N1072" s="183">
        <v>3.8220010953887898E-2</v>
      </c>
      <c r="O1072" s="182">
        <v>3.8220010953887898E-2</v>
      </c>
      <c r="P1072" s="181">
        <v>3.9521144533755603E-2</v>
      </c>
    </row>
    <row r="1073" spans="1:16" ht="15.75" x14ac:dyDescent="0.25">
      <c r="A1073" s="189">
        <v>2039</v>
      </c>
      <c r="B1073" s="188">
        <v>2008</v>
      </c>
      <c r="C1073" s="187" t="s">
        <v>3360</v>
      </c>
      <c r="D1073" s="186">
        <v>6.4057168218183982E-2</v>
      </c>
      <c r="E1073" s="185">
        <v>0.13141188344501198</v>
      </c>
      <c r="F1073" s="184">
        <v>0.17230788446553</v>
      </c>
      <c r="G1073" s="182">
        <v>1.20867019726815E-2</v>
      </c>
      <c r="H1073" s="183">
        <v>3.1005016725277699</v>
      </c>
      <c r="I1073" s="183">
        <v>0.19314987901093</v>
      </c>
      <c r="J1073" s="183">
        <v>3.80933346222894E-2</v>
      </c>
      <c r="K1073" s="183">
        <v>1.7042311679556999E-4</v>
      </c>
      <c r="L1073" s="183">
        <v>3.0000008598028201E-3</v>
      </c>
      <c r="M1073" s="183">
        <v>2.0000005732018801E-3</v>
      </c>
      <c r="N1073" s="183">
        <v>3.8220010953887898E-2</v>
      </c>
      <c r="O1073" s="182">
        <v>3.8220010953887898E-2</v>
      </c>
      <c r="P1073" s="181">
        <v>3.9815746177240402E-2</v>
      </c>
    </row>
    <row r="1074" spans="1:16" ht="15.75" x14ac:dyDescent="0.25">
      <c r="A1074" s="189">
        <v>2039</v>
      </c>
      <c r="B1074" s="188">
        <v>2009</v>
      </c>
      <c r="C1074" s="187" t="s">
        <v>3359</v>
      </c>
      <c r="D1074" s="186">
        <v>6.4045955960134418E-2</v>
      </c>
      <c r="E1074" s="185">
        <v>0.13016539495650828</v>
      </c>
      <c r="F1074" s="184">
        <v>0.17244449135303999</v>
      </c>
      <c r="G1074" s="182">
        <v>8.47679770106031E-3</v>
      </c>
      <c r="H1074" s="183">
        <v>3.0984861224332998</v>
      </c>
      <c r="I1074" s="183">
        <v>0.108959819095914</v>
      </c>
      <c r="J1074" s="183">
        <v>3.8111660676126799E-2</v>
      </c>
      <c r="K1074" s="183">
        <v>1.8686890153654401E-4</v>
      </c>
      <c r="L1074" s="183">
        <v>3.0000008598028201E-3</v>
      </c>
      <c r="M1074" s="183">
        <v>2.0000005732018801E-3</v>
      </c>
      <c r="N1074" s="183">
        <v>3.8220010953887898E-2</v>
      </c>
      <c r="O1074" s="182">
        <v>3.8220010953887898E-2</v>
      </c>
      <c r="P1074" s="181">
        <v>3.9834900853911698E-2</v>
      </c>
    </row>
    <row r="1075" spans="1:16" ht="15.75" x14ac:dyDescent="0.25">
      <c r="A1075" s="189">
        <v>2039</v>
      </c>
      <c r="B1075" s="188">
        <v>2010</v>
      </c>
      <c r="C1075" s="187" t="s">
        <v>3358</v>
      </c>
      <c r="D1075" s="186">
        <v>6.4054947617918453E-2</v>
      </c>
      <c r="E1075" s="185">
        <v>0.1290668136479243</v>
      </c>
      <c r="F1075" s="184">
        <v>0.11057670434099399</v>
      </c>
      <c r="G1075" s="182">
        <v>8.2869874009310895E-3</v>
      </c>
      <c r="H1075" s="183">
        <v>0.28476407506087797</v>
      </c>
      <c r="I1075" s="183">
        <v>0.108831087134402</v>
      </c>
      <c r="J1075" s="183">
        <v>2.3522332090828199E-2</v>
      </c>
      <c r="K1075" s="183">
        <v>2.2272012035451201E-4</v>
      </c>
      <c r="L1075" s="183">
        <v>3.0000008598028201E-3</v>
      </c>
      <c r="M1075" s="183">
        <v>2.0000005732018801E-3</v>
      </c>
      <c r="N1075" s="183">
        <v>3.8220010953887898E-2</v>
      </c>
      <c r="O1075" s="182">
        <v>3.8220010953887898E-2</v>
      </c>
      <c r="P1075" s="181">
        <v>2.4585907569172699E-2</v>
      </c>
    </row>
    <row r="1076" spans="1:16" ht="15.75" x14ac:dyDescent="0.25">
      <c r="A1076" s="189">
        <v>2039</v>
      </c>
      <c r="B1076" s="188">
        <v>2011</v>
      </c>
      <c r="C1076" s="187" t="s">
        <v>3357</v>
      </c>
      <c r="D1076" s="186">
        <v>6.399796530296091E-2</v>
      </c>
      <c r="E1076" s="185">
        <v>0.1307327753948381</v>
      </c>
      <c r="F1076" s="184">
        <v>0.110282439818428</v>
      </c>
      <c r="G1076" s="182">
        <v>8.6175097601676708E-3</v>
      </c>
      <c r="H1076" s="183">
        <v>0.284295050567896</v>
      </c>
      <c r="I1076" s="183">
        <v>0.110693268634384</v>
      </c>
      <c r="J1076" s="183">
        <v>2.34988379106774E-2</v>
      </c>
      <c r="K1076" s="183">
        <v>3.1437721090381998E-4</v>
      </c>
      <c r="L1076" s="183">
        <v>3.0000008598028201E-3</v>
      </c>
      <c r="M1076" s="183">
        <v>2.0000005732018801E-3</v>
      </c>
      <c r="N1076" s="183">
        <v>3.8220010953887898E-2</v>
      </c>
      <c r="O1076" s="182">
        <v>3.8220010953887898E-2</v>
      </c>
      <c r="P1076" s="181">
        <v>2.4561351086449398E-2</v>
      </c>
    </row>
    <row r="1077" spans="1:16" ht="15.75" x14ac:dyDescent="0.25">
      <c r="A1077" s="189">
        <v>2039</v>
      </c>
      <c r="B1077" s="188">
        <v>2012</v>
      </c>
      <c r="C1077" s="187" t="s">
        <v>3356</v>
      </c>
      <c r="D1077" s="186">
        <v>6.4107490537001918E-2</v>
      </c>
      <c r="E1077" s="185">
        <v>0.13113658562708388</v>
      </c>
      <c r="F1077" s="184">
        <v>0.111682983395418</v>
      </c>
      <c r="G1077" s="182">
        <v>8.7028174976561401E-3</v>
      </c>
      <c r="H1077" s="183">
        <v>0.28637503046893298</v>
      </c>
      <c r="I1077" s="183">
        <v>0.11146071119317599</v>
      </c>
      <c r="J1077" s="183">
        <v>2.3596080971089201E-2</v>
      </c>
      <c r="K1077" s="183">
        <v>4.6429958979975498E-4</v>
      </c>
      <c r="L1077" s="183">
        <v>3.0000008598028201E-3</v>
      </c>
      <c r="M1077" s="183">
        <v>2.0000005732018801E-3</v>
      </c>
      <c r="N1077" s="183">
        <v>3.8220010953887898E-2</v>
      </c>
      <c r="O1077" s="182">
        <v>3.8220010953887898E-2</v>
      </c>
      <c r="P1077" s="181">
        <v>2.4662991046543299E-2</v>
      </c>
    </row>
    <row r="1078" spans="1:16" ht="15.75" x14ac:dyDescent="0.25">
      <c r="A1078" s="189">
        <v>2039</v>
      </c>
      <c r="B1078" s="188">
        <v>2013</v>
      </c>
      <c r="C1078" s="187" t="s">
        <v>3355</v>
      </c>
      <c r="D1078" s="186">
        <v>6.3962234607020649E-2</v>
      </c>
      <c r="E1078" s="185">
        <v>0.13113446848108223</v>
      </c>
      <c r="F1078" s="184">
        <v>0.110504847309546</v>
      </c>
      <c r="G1078" s="182">
        <v>8.7324673137896703E-3</v>
      </c>
      <c r="H1078" s="183">
        <v>0.28469433820821299</v>
      </c>
      <c r="I1078" s="183">
        <v>0.11106276294182101</v>
      </c>
      <c r="J1078" s="183">
        <v>2.3527306268924901E-2</v>
      </c>
      <c r="K1078" s="183">
        <v>6.9562180334908897E-4</v>
      </c>
      <c r="L1078" s="183">
        <v>3.0000008598028201E-3</v>
      </c>
      <c r="M1078" s="183">
        <v>2.0000005732018801E-3</v>
      </c>
      <c r="N1078" s="183">
        <v>3.8220010953887898E-2</v>
      </c>
      <c r="O1078" s="182">
        <v>3.8220010953887898E-2</v>
      </c>
      <c r="P1078" s="181">
        <v>2.4591106657530299E-2</v>
      </c>
    </row>
    <row r="1079" spans="1:16" ht="15.75" x14ac:dyDescent="0.25">
      <c r="A1079" s="189">
        <v>2039</v>
      </c>
      <c r="B1079" s="188">
        <v>2014</v>
      </c>
      <c r="C1079" s="187" t="s">
        <v>3354</v>
      </c>
      <c r="D1079" s="186">
        <v>6.2410581277362445E-2</v>
      </c>
      <c r="E1079" s="185">
        <v>0.12897242267289924</v>
      </c>
      <c r="F1079" s="184">
        <v>0.109912493369972</v>
      </c>
      <c r="G1079" s="182">
        <v>8.7049009795682804E-3</v>
      </c>
      <c r="H1079" s="183">
        <v>0.28374650481515001</v>
      </c>
      <c r="I1079" s="183">
        <v>0.111151983977976</v>
      </c>
      <c r="J1079" s="183">
        <v>2.34804630230744E-2</v>
      </c>
      <c r="K1079" s="183">
        <v>9.6505191516936203E-4</v>
      </c>
      <c r="L1079" s="183">
        <v>3.0000008598028201E-3</v>
      </c>
      <c r="M1079" s="183">
        <v>2.0000005732018801E-3</v>
      </c>
      <c r="N1079" s="183">
        <v>3.8220010953887898E-2</v>
      </c>
      <c r="O1079" s="182">
        <v>3.8220010953887898E-2</v>
      </c>
      <c r="P1079" s="181">
        <v>2.4542145367966301E-2</v>
      </c>
    </row>
    <row r="1080" spans="1:16" ht="15.75" x14ac:dyDescent="0.25">
      <c r="A1080" s="189">
        <v>2039</v>
      </c>
      <c r="B1080" s="188">
        <v>2015</v>
      </c>
      <c r="C1080" s="187" t="s">
        <v>3353</v>
      </c>
      <c r="D1080" s="186">
        <v>6.1877612993794517E-2</v>
      </c>
      <c r="E1080" s="185">
        <v>0.12893262335506969</v>
      </c>
      <c r="F1080" s="184">
        <v>0.109280633615498</v>
      </c>
      <c r="G1080" s="182">
        <v>8.8356307684888703E-3</v>
      </c>
      <c r="H1080" s="183">
        <v>0.28281072961489501</v>
      </c>
      <c r="I1080" s="183">
        <v>0.111742168847561</v>
      </c>
      <c r="J1080" s="183">
        <v>2.34329529228312E-2</v>
      </c>
      <c r="K1080" s="183">
        <v>1.2340758840281101E-3</v>
      </c>
      <c r="L1080" s="183">
        <v>3.0000008598028201E-3</v>
      </c>
      <c r="M1080" s="183">
        <v>2.0000005732018801E-3</v>
      </c>
      <c r="N1080" s="183">
        <v>3.8220010953887898E-2</v>
      </c>
      <c r="O1080" s="182">
        <v>3.8220010953887898E-2</v>
      </c>
      <c r="P1080" s="181">
        <v>2.4492487071813101E-2</v>
      </c>
    </row>
    <row r="1081" spans="1:16" ht="15.75" x14ac:dyDescent="0.25">
      <c r="A1081" s="189">
        <v>2039</v>
      </c>
      <c r="B1081" s="188">
        <v>2016</v>
      </c>
      <c r="C1081" s="187" t="s">
        <v>3352</v>
      </c>
      <c r="D1081" s="186">
        <v>5.9863638918811517E-2</v>
      </c>
      <c r="E1081" s="185">
        <v>0.12500453093964817</v>
      </c>
      <c r="F1081" s="184">
        <v>0.108421739064747</v>
      </c>
      <c r="G1081" s="182">
        <v>8.0725433000152294E-3</v>
      </c>
      <c r="H1081" s="183">
        <v>0.24655803449658301</v>
      </c>
      <c r="I1081" s="183">
        <v>9.8094715381278494E-2</v>
      </c>
      <c r="J1081" s="183">
        <v>2.3324982095970101E-2</v>
      </c>
      <c r="K1081" s="183">
        <v>1.3889838674889E-3</v>
      </c>
      <c r="L1081" s="183">
        <v>3.0000008598028201E-3</v>
      </c>
      <c r="M1081" s="183">
        <v>2.0000005732018801E-3</v>
      </c>
      <c r="N1081" s="183">
        <v>3.8220010953887898E-2</v>
      </c>
      <c r="O1081" s="182">
        <v>3.8220010953887898E-2</v>
      </c>
      <c r="P1081" s="181">
        <v>2.43796342832748E-2</v>
      </c>
    </row>
    <row r="1082" spans="1:16" ht="15.75" x14ac:dyDescent="0.25">
      <c r="A1082" s="189">
        <v>2039</v>
      </c>
      <c r="B1082" s="188">
        <v>2017</v>
      </c>
      <c r="C1082" s="187" t="s">
        <v>3351</v>
      </c>
      <c r="D1082" s="186">
        <v>5.6356044470761271E-2</v>
      </c>
      <c r="E1082" s="185">
        <v>0.12109416906347169</v>
      </c>
      <c r="F1082" s="184">
        <v>9.0538712250878603E-2</v>
      </c>
      <c r="G1082" s="182">
        <v>7.2762490910887601E-3</v>
      </c>
      <c r="H1082" s="183">
        <v>0.19176070278676299</v>
      </c>
      <c r="I1082" s="183">
        <v>8.4846996533592206E-2</v>
      </c>
      <c r="J1082" s="183">
        <v>2.2048099284921401E-2</v>
      </c>
      <c r="K1082" s="183">
        <v>1.4475751829761E-3</v>
      </c>
      <c r="L1082" s="183">
        <v>3.0000008598028201E-3</v>
      </c>
      <c r="M1082" s="183">
        <v>2.0000005732018801E-3</v>
      </c>
      <c r="N1082" s="183">
        <v>3.8220010953887898E-2</v>
      </c>
      <c r="O1082" s="182">
        <v>3.8220010953887898E-2</v>
      </c>
      <c r="P1082" s="181">
        <v>2.3045016497593902E-2</v>
      </c>
    </row>
    <row r="1083" spans="1:16" ht="15.75" x14ac:dyDescent="0.25">
      <c r="A1083" s="189">
        <v>2039</v>
      </c>
      <c r="B1083" s="188">
        <v>2018</v>
      </c>
      <c r="C1083" s="187" t="s">
        <v>3350</v>
      </c>
      <c r="D1083" s="186">
        <v>5.2621615623021943E-2</v>
      </c>
      <c r="E1083" s="185">
        <v>0.11590353214334748</v>
      </c>
      <c r="F1083" s="184">
        <v>9.0342463624348807E-2</v>
      </c>
      <c r="G1083" s="182">
        <v>6.5719236008978396E-3</v>
      </c>
      <c r="H1083" s="183">
        <v>0.155951377693378</v>
      </c>
      <c r="I1083" s="183">
        <v>7.1239536187024499E-2</v>
      </c>
      <c r="J1083" s="183">
        <v>2.1886753094333501E-2</v>
      </c>
      <c r="K1083" s="183">
        <v>1.5082493811901399E-3</v>
      </c>
      <c r="L1083" s="183">
        <v>3.0000008598028201E-3</v>
      </c>
      <c r="M1083" s="183">
        <v>2.0000005732018801E-3</v>
      </c>
      <c r="N1083" s="183">
        <v>3.8220010953887898E-2</v>
      </c>
      <c r="O1083" s="182">
        <v>3.8220010953887898E-2</v>
      </c>
      <c r="P1083" s="181">
        <v>2.2876374948230801E-2</v>
      </c>
    </row>
    <row r="1084" spans="1:16" ht="15.75" x14ac:dyDescent="0.25">
      <c r="A1084" s="189">
        <v>2039</v>
      </c>
      <c r="B1084" s="188">
        <v>2019</v>
      </c>
      <c r="C1084" s="187" t="s">
        <v>3349</v>
      </c>
      <c r="D1084" s="186">
        <v>5.2603221792502833E-2</v>
      </c>
      <c r="E1084" s="185">
        <v>0.11585532858102378</v>
      </c>
      <c r="F1084" s="184">
        <v>9.0058397569454399E-2</v>
      </c>
      <c r="G1084" s="182">
        <v>5.9664108648494899E-3</v>
      </c>
      <c r="H1084" s="183">
        <v>0.13353415996450799</v>
      </c>
      <c r="I1084" s="183">
        <v>6.2031108471569403E-2</v>
      </c>
      <c r="J1084" s="183">
        <v>2.1667018014905601E-2</v>
      </c>
      <c r="K1084" s="183">
        <v>1.5488970225550501E-3</v>
      </c>
      <c r="L1084" s="183">
        <v>3.0000008598028201E-3</v>
      </c>
      <c r="M1084" s="183">
        <v>2.0000005732018801E-3</v>
      </c>
      <c r="N1084" s="183">
        <v>3.8220010953887898E-2</v>
      </c>
      <c r="O1084" s="182">
        <v>3.8220010953887898E-2</v>
      </c>
      <c r="P1084" s="181">
        <v>2.2646704423571199E-2</v>
      </c>
    </row>
    <row r="1085" spans="1:16" ht="15.75" x14ac:dyDescent="0.25">
      <c r="A1085" s="189">
        <v>2039</v>
      </c>
      <c r="B1085" s="188">
        <v>2020</v>
      </c>
      <c r="C1085" s="187" t="s">
        <v>3348</v>
      </c>
      <c r="D1085" s="186">
        <v>5.2585025062021153E-2</v>
      </c>
      <c r="E1085" s="185">
        <v>0.11580772638243982</v>
      </c>
      <c r="F1085" s="184">
        <v>8.9685845349012902E-2</v>
      </c>
      <c r="G1085" s="182">
        <v>5.3326048701051298E-3</v>
      </c>
      <c r="H1085" s="183">
        <v>0.110860284513653</v>
      </c>
      <c r="I1085" s="183">
        <v>5.30584119709352E-2</v>
      </c>
      <c r="J1085" s="183">
        <v>2.138884248105E-2</v>
      </c>
      <c r="K1085" s="183">
        <v>1.54941136647054E-3</v>
      </c>
      <c r="L1085" s="183">
        <v>3.0000008598028201E-3</v>
      </c>
      <c r="M1085" s="183">
        <v>2.0000005732018801E-3</v>
      </c>
      <c r="N1085" s="183">
        <v>3.8220010953887898E-2</v>
      </c>
      <c r="O1085" s="182">
        <v>3.8220010953887898E-2</v>
      </c>
      <c r="P1085" s="181">
        <v>2.2355951026460302E-2</v>
      </c>
    </row>
    <row r="1086" spans="1:16" ht="15.75" x14ac:dyDescent="0.25">
      <c r="A1086" s="189">
        <v>2039</v>
      </c>
      <c r="B1086" s="188">
        <v>2021</v>
      </c>
      <c r="C1086" s="187" t="s">
        <v>3347</v>
      </c>
      <c r="D1086" s="186">
        <v>5.1252912292713421E-2</v>
      </c>
      <c r="E1086" s="185">
        <v>0.11287220974569934</v>
      </c>
      <c r="F1086" s="184">
        <v>8.9225775343704197E-2</v>
      </c>
      <c r="G1086" s="182">
        <v>4.6894293544390798E-3</v>
      </c>
      <c r="H1086" s="183">
        <v>8.8721580343007395E-2</v>
      </c>
      <c r="I1086" s="183">
        <v>4.3593887504017499E-2</v>
      </c>
      <c r="J1086" s="183">
        <v>2.1052275317510499E-2</v>
      </c>
      <c r="K1086" s="183">
        <v>1.54994696501208E-3</v>
      </c>
      <c r="L1086" s="183">
        <v>3.0000008598028201E-3</v>
      </c>
      <c r="M1086" s="183">
        <v>2.0000005732018801E-3</v>
      </c>
      <c r="N1086" s="183">
        <v>3.8220010953887898E-2</v>
      </c>
      <c r="O1086" s="182">
        <v>3.8220010953887898E-2</v>
      </c>
      <c r="P1086" s="181">
        <v>2.2004165789280099E-2</v>
      </c>
    </row>
    <row r="1087" spans="1:16" ht="15.75" x14ac:dyDescent="0.25">
      <c r="A1087" s="189">
        <v>2039</v>
      </c>
      <c r="B1087" s="188">
        <v>2022</v>
      </c>
      <c r="C1087" s="187" t="s">
        <v>3346</v>
      </c>
      <c r="D1087" s="186">
        <v>4.9974272372628824E-2</v>
      </c>
      <c r="E1087" s="185">
        <v>0.11005392203090898</v>
      </c>
      <c r="F1087" s="184">
        <v>8.8675595976155402E-2</v>
      </c>
      <c r="G1087" s="182">
        <v>4.0336360748592804E-3</v>
      </c>
      <c r="H1087" s="183">
        <v>6.6431775239105303E-2</v>
      </c>
      <c r="I1087" s="183">
        <v>3.4196228771788503E-2</v>
      </c>
      <c r="J1087" s="183">
        <v>2.0657127880551799E-2</v>
      </c>
      <c r="K1087" s="183">
        <v>1.5504815535333301E-3</v>
      </c>
      <c r="L1087" s="183">
        <v>3.0000008598028201E-3</v>
      </c>
      <c r="M1087" s="183">
        <v>2.0000005732018801E-3</v>
      </c>
      <c r="N1087" s="183">
        <v>3.8220010953887898E-2</v>
      </c>
      <c r="O1087" s="182">
        <v>3.8220010953887898E-2</v>
      </c>
      <c r="P1087" s="181">
        <v>2.1591151538662999E-2</v>
      </c>
    </row>
    <row r="1088" spans="1:16" ht="15.75" x14ac:dyDescent="0.25">
      <c r="A1088" s="189">
        <v>2039</v>
      </c>
      <c r="B1088" s="188">
        <v>2023</v>
      </c>
      <c r="C1088" s="187" t="s">
        <v>3345</v>
      </c>
      <c r="D1088" s="186">
        <v>4.8696604835966321E-2</v>
      </c>
      <c r="E1088" s="185">
        <v>0.107240089543786</v>
      </c>
      <c r="F1088" s="184">
        <v>8.8036614187038995E-2</v>
      </c>
      <c r="G1088" s="182">
        <v>4.0065135484065604E-3</v>
      </c>
      <c r="H1088" s="183">
        <v>6.5524882962719896E-2</v>
      </c>
      <c r="I1088" s="183">
        <v>3.31989824223849E-2</v>
      </c>
      <c r="J1088" s="183">
        <v>2.02034701696257E-2</v>
      </c>
      <c r="K1088" s="183">
        <v>1.55102871903896E-3</v>
      </c>
      <c r="L1088" s="183">
        <v>3.0000008598028201E-3</v>
      </c>
      <c r="M1088" s="183">
        <v>2.0000005732018801E-3</v>
      </c>
      <c r="N1088" s="183">
        <v>3.8220010953887898E-2</v>
      </c>
      <c r="O1088" s="182">
        <v>3.8220010953887898E-2</v>
      </c>
      <c r="P1088" s="181">
        <v>2.1116981439125101E-2</v>
      </c>
    </row>
    <row r="1089" spans="1:16" ht="15.75" x14ac:dyDescent="0.25">
      <c r="A1089" s="189">
        <v>2039</v>
      </c>
      <c r="B1089" s="188">
        <v>2024</v>
      </c>
      <c r="C1089" s="187" t="s">
        <v>3344</v>
      </c>
      <c r="D1089" s="186">
        <v>4.7472266021079436E-2</v>
      </c>
      <c r="E1089" s="185">
        <v>0.1045435524262969</v>
      </c>
      <c r="F1089" s="184">
        <v>8.7307133770354997E-2</v>
      </c>
      <c r="G1089" s="182">
        <v>3.9875798639098601E-3</v>
      </c>
      <c r="H1089" s="183">
        <v>6.4498496518472101E-2</v>
      </c>
      <c r="I1089" s="183">
        <v>3.3526225634976002E-2</v>
      </c>
      <c r="J1089" s="183">
        <v>1.9691178502405201E-2</v>
      </c>
      <c r="K1089" s="183">
        <v>1.55157492567364E-3</v>
      </c>
      <c r="L1089" s="183">
        <v>3.0000008598028201E-3</v>
      </c>
      <c r="M1089" s="183">
        <v>2.0000005732018801E-3</v>
      </c>
      <c r="N1089" s="183">
        <v>3.8220010953887898E-2</v>
      </c>
      <c r="O1089" s="182">
        <v>3.8220010953887898E-2</v>
      </c>
      <c r="P1089" s="181">
        <v>2.0581526215973499E-2</v>
      </c>
    </row>
    <row r="1090" spans="1:16" ht="15.75" x14ac:dyDescent="0.25">
      <c r="A1090" s="189">
        <v>2039</v>
      </c>
      <c r="B1090" s="188">
        <v>2025</v>
      </c>
      <c r="C1090" s="187" t="s">
        <v>3343</v>
      </c>
      <c r="D1090" s="186">
        <v>4.624879020714151E-2</v>
      </c>
      <c r="E1090" s="185">
        <v>0.10184922094959177</v>
      </c>
      <c r="F1090" s="184">
        <v>8.6488506247712801E-2</v>
      </c>
      <c r="G1090" s="182">
        <v>3.9774488492468401E-3</v>
      </c>
      <c r="H1090" s="183">
        <v>6.3353071090877205E-2</v>
      </c>
      <c r="I1090" s="183">
        <v>3.2423149893193899E-2</v>
      </c>
      <c r="J1090" s="183">
        <v>1.91203155308695E-2</v>
      </c>
      <c r="K1090" s="183">
        <v>1.5521346804623099E-3</v>
      </c>
      <c r="L1090" s="183">
        <v>3.0000008598028201E-3</v>
      </c>
      <c r="M1090" s="183">
        <v>2.0000005732018801E-3</v>
      </c>
      <c r="N1090" s="183">
        <v>3.8220010953887898E-2</v>
      </c>
      <c r="O1090" s="182">
        <v>3.8220010953887898E-2</v>
      </c>
      <c r="P1090" s="181">
        <v>1.9984851354031899E-2</v>
      </c>
    </row>
    <row r="1091" spans="1:16" ht="15.75" x14ac:dyDescent="0.25">
      <c r="A1091" s="189">
        <v>2039</v>
      </c>
      <c r="B1091" s="188">
        <v>2026</v>
      </c>
      <c r="C1091" s="187" t="s">
        <v>3342</v>
      </c>
      <c r="D1091" s="186">
        <v>4.5078496232688996E-2</v>
      </c>
      <c r="E1091" s="185">
        <v>9.9272084067417554E-2</v>
      </c>
      <c r="F1091" s="184">
        <v>8.5579046513536594E-2</v>
      </c>
      <c r="G1091" s="182">
        <v>3.9853120230342E-3</v>
      </c>
      <c r="H1091" s="183">
        <v>6.2094618253297901E-2</v>
      </c>
      <c r="I1091" s="183">
        <v>3.2839865267299803E-2</v>
      </c>
      <c r="J1091" s="183">
        <v>1.8490754579898499E-2</v>
      </c>
      <c r="K1091" s="183">
        <v>1.5526935513354701E-3</v>
      </c>
      <c r="L1091" s="183">
        <v>3.0000008598028201E-3</v>
      </c>
      <c r="M1091" s="183">
        <v>2.0000005732018801E-3</v>
      </c>
      <c r="N1091" s="183">
        <v>3.8220010953887898E-2</v>
      </c>
      <c r="O1091" s="182">
        <v>3.8220010953887898E-2</v>
      </c>
      <c r="P1091" s="181">
        <v>1.9326824450493298E-2</v>
      </c>
    </row>
    <row r="1092" spans="1:16" ht="15.75" x14ac:dyDescent="0.25">
      <c r="A1092" s="189">
        <v>2039</v>
      </c>
      <c r="B1092" s="188">
        <v>2027</v>
      </c>
      <c r="C1092" s="187" t="s">
        <v>3341</v>
      </c>
      <c r="D1092" s="186">
        <v>4.396149471151245E-2</v>
      </c>
      <c r="E1092" s="185">
        <v>9.6812536975596553E-2</v>
      </c>
      <c r="F1092" s="184">
        <v>8.4581182658725496E-2</v>
      </c>
      <c r="G1092" s="182">
        <v>4.0064805766365699E-3</v>
      </c>
      <c r="H1092" s="183">
        <v>6.0710445034047301E-2</v>
      </c>
      <c r="I1092" s="183">
        <v>3.2260501962877698E-2</v>
      </c>
      <c r="J1092" s="183">
        <v>1.7802627784875499E-2</v>
      </c>
      <c r="K1092" s="183">
        <v>1.5532785397294399E-3</v>
      </c>
      <c r="L1092" s="183">
        <v>3.0000008598028201E-3</v>
      </c>
      <c r="M1092" s="183">
        <v>2.0000005732018801E-3</v>
      </c>
      <c r="N1092" s="183">
        <v>3.8220010953887898E-2</v>
      </c>
      <c r="O1092" s="182">
        <v>3.8220010953887898E-2</v>
      </c>
      <c r="P1092" s="181">
        <v>1.8607583615316801E-2</v>
      </c>
    </row>
    <row r="1093" spans="1:16" ht="15.75" x14ac:dyDescent="0.25">
      <c r="A1093" s="189">
        <v>2039</v>
      </c>
      <c r="B1093" s="188">
        <v>2028</v>
      </c>
      <c r="C1093" s="187" t="s">
        <v>3340</v>
      </c>
      <c r="D1093" s="186">
        <v>4.3946260439193433E-2</v>
      </c>
      <c r="E1093" s="185">
        <v>9.6774414794539368E-2</v>
      </c>
      <c r="F1093" s="184">
        <v>8.3491361812478598E-2</v>
      </c>
      <c r="G1093" s="182">
        <v>4.0409891086403797E-3</v>
      </c>
      <c r="H1093" s="183">
        <v>5.9205998105885498E-2</v>
      </c>
      <c r="I1093" s="183">
        <v>3.2341285337431303E-2</v>
      </c>
      <c r="J1093" s="183">
        <v>1.7055694880680101E-2</v>
      </c>
      <c r="K1093" s="183">
        <v>1.5538560289260501E-3</v>
      </c>
      <c r="L1093" s="183">
        <v>3.0000008598028201E-3</v>
      </c>
      <c r="M1093" s="183">
        <v>2.0000005732018801E-3</v>
      </c>
      <c r="N1093" s="183">
        <v>3.8220010953887898E-2</v>
      </c>
      <c r="O1093" s="182">
        <v>3.8220010953887898E-2</v>
      </c>
      <c r="P1093" s="181">
        <v>1.7826877719659299E-2</v>
      </c>
    </row>
    <row r="1094" spans="1:16" ht="15.75" x14ac:dyDescent="0.25">
      <c r="A1094" s="189">
        <v>2039</v>
      </c>
      <c r="B1094" s="188">
        <v>2029</v>
      </c>
      <c r="C1094" s="187" t="s">
        <v>3339</v>
      </c>
      <c r="D1094" s="186">
        <v>4.3930777315788622E-2</v>
      </c>
      <c r="E1094" s="185">
        <v>9.6735553376350231E-2</v>
      </c>
      <c r="F1094" s="184">
        <v>8.2310485685044898E-2</v>
      </c>
      <c r="G1094" s="182">
        <v>4.0716406883003703E-3</v>
      </c>
      <c r="H1094" s="183">
        <v>5.7581531559190297E-2</v>
      </c>
      <c r="I1094" s="183">
        <v>3.2358964481260299E-2</v>
      </c>
      <c r="J1094" s="183">
        <v>1.6249979248342102E-2</v>
      </c>
      <c r="K1094" s="183">
        <v>1.55443646656285E-3</v>
      </c>
      <c r="L1094" s="183">
        <v>3.0000008598028201E-3</v>
      </c>
      <c r="M1094" s="183">
        <v>2.0000005732018801E-3</v>
      </c>
      <c r="N1094" s="183">
        <v>3.8220010953887898E-2</v>
      </c>
      <c r="O1094" s="182">
        <v>3.8220010953887898E-2</v>
      </c>
      <c r="P1094" s="181">
        <v>1.6984731201737199E-2</v>
      </c>
    </row>
    <row r="1095" spans="1:16" ht="15.75" x14ac:dyDescent="0.25">
      <c r="A1095" s="189">
        <v>2039</v>
      </c>
      <c r="B1095" s="188">
        <v>2030</v>
      </c>
      <c r="C1095" s="187" t="s">
        <v>3338</v>
      </c>
      <c r="D1095" s="186">
        <v>4.3915047569944979E-2</v>
      </c>
      <c r="E1095" s="185">
        <v>9.6695617554097599E-2</v>
      </c>
      <c r="F1095" s="184">
        <v>8.1039454201305497E-2</v>
      </c>
      <c r="G1095" s="182">
        <v>4.0861115995608696E-3</v>
      </c>
      <c r="H1095" s="183">
        <v>5.5837329155317597E-2</v>
      </c>
      <c r="I1095" s="183">
        <v>3.14403594251517E-2</v>
      </c>
      <c r="J1095" s="183">
        <v>1.5385513665713901E-2</v>
      </c>
      <c r="K1095" s="183">
        <v>1.55503222921486E-3</v>
      </c>
      <c r="L1095" s="183">
        <v>3.0000008598028201E-3</v>
      </c>
      <c r="M1095" s="183">
        <v>2.0000005732018801E-3</v>
      </c>
      <c r="N1095" s="183">
        <v>3.8220010953887898E-2</v>
      </c>
      <c r="O1095" s="182">
        <v>3.8220010953887898E-2</v>
      </c>
      <c r="P1095" s="181">
        <v>1.6081178321471701E-2</v>
      </c>
    </row>
    <row r="1096" spans="1:16" ht="15.75" x14ac:dyDescent="0.25">
      <c r="A1096" s="189">
        <v>2039</v>
      </c>
      <c r="B1096" s="188">
        <v>2031</v>
      </c>
      <c r="C1096" s="187" t="s">
        <v>3337</v>
      </c>
      <c r="D1096" s="186">
        <v>4.3898788438881904E-2</v>
      </c>
      <c r="E1096" s="185">
        <v>9.6653549601487448E-2</v>
      </c>
      <c r="F1096" s="184">
        <v>7.9675810083425003E-2</v>
      </c>
      <c r="G1096" s="182">
        <v>4.0726360880903598E-3</v>
      </c>
      <c r="H1096" s="183">
        <v>5.3972416964311598E-2</v>
      </c>
      <c r="I1096" s="183">
        <v>3.1490599457096799E-2</v>
      </c>
      <c r="J1096" s="183">
        <v>1.4462131571443999E-2</v>
      </c>
      <c r="K1096" s="183">
        <v>1.55561849090815E-3</v>
      </c>
      <c r="L1096" s="183">
        <v>3.0000008598028201E-3</v>
      </c>
      <c r="M1096" s="183">
        <v>2.0000005732018801E-3</v>
      </c>
      <c r="N1096" s="183">
        <v>3.8220010953887898E-2</v>
      </c>
      <c r="O1096" s="182">
        <v>3.8220010953887898E-2</v>
      </c>
      <c r="P1096" s="181">
        <v>1.51160449863463E-2</v>
      </c>
    </row>
    <row r="1097" spans="1:16" ht="15.75" x14ac:dyDescent="0.25">
      <c r="A1097" s="189">
        <v>2039</v>
      </c>
      <c r="B1097" s="188">
        <v>2032</v>
      </c>
      <c r="C1097" s="187" t="s">
        <v>3336</v>
      </c>
      <c r="D1097" s="186">
        <v>4.3882008164610319E-2</v>
      </c>
      <c r="E1097" s="185">
        <v>9.6609409858105094E-2</v>
      </c>
      <c r="F1097" s="184">
        <v>7.8221169464303394E-2</v>
      </c>
      <c r="G1097" s="182">
        <v>4.0299184569636201E-3</v>
      </c>
      <c r="H1097" s="183">
        <v>5.1987340268774697E-2</v>
      </c>
      <c r="I1097" s="183">
        <v>3.0680259006833899E-2</v>
      </c>
      <c r="J1097" s="183">
        <v>1.34799045175924E-2</v>
      </c>
      <c r="K1097" s="183">
        <v>1.55621564327627E-3</v>
      </c>
      <c r="L1097" s="183">
        <v>3.0000008598028201E-3</v>
      </c>
      <c r="M1097" s="183">
        <v>2.0000005732018801E-3</v>
      </c>
      <c r="N1097" s="183">
        <v>3.8220010953887898E-2</v>
      </c>
      <c r="O1097" s="182">
        <v>3.8220010953887898E-2</v>
      </c>
      <c r="P1097" s="181">
        <v>1.4089405983687501E-2</v>
      </c>
    </row>
    <row r="1098" spans="1:16" ht="15.75" x14ac:dyDescent="0.25">
      <c r="A1098" s="189">
        <v>2039</v>
      </c>
      <c r="B1098" s="188">
        <v>2033</v>
      </c>
      <c r="C1098" s="187" t="s">
        <v>3335</v>
      </c>
      <c r="D1098" s="186">
        <v>4.3864420032695056E-2</v>
      </c>
      <c r="E1098" s="185">
        <v>9.6562887434410577E-2</v>
      </c>
      <c r="F1098" s="184">
        <v>7.6674031236742005E-2</v>
      </c>
      <c r="G1098" s="182">
        <v>3.9719714525484201E-3</v>
      </c>
      <c r="H1098" s="183">
        <v>4.9881484292311297E-2</v>
      </c>
      <c r="I1098" s="183">
        <v>2.9682276723265701E-2</v>
      </c>
      <c r="J1098" s="183">
        <v>1.2438723980483599E-2</v>
      </c>
      <c r="K1098" s="183">
        <v>1.5568094741796E-3</v>
      </c>
      <c r="L1098" s="183">
        <v>3.0000008598028201E-3</v>
      </c>
      <c r="M1098" s="183">
        <v>2.0000005732018801E-3</v>
      </c>
      <c r="N1098" s="183">
        <v>3.8220010953887898E-2</v>
      </c>
      <c r="O1098" s="182">
        <v>3.8220010953887898E-2</v>
      </c>
      <c r="P1098" s="181">
        <v>1.30011478828609E-2</v>
      </c>
    </row>
    <row r="1099" spans="1:16" ht="15.75" x14ac:dyDescent="0.25">
      <c r="A1099" s="189">
        <v>2039</v>
      </c>
      <c r="B1099" s="188">
        <v>2034</v>
      </c>
      <c r="C1099" s="187" t="s">
        <v>3334</v>
      </c>
      <c r="D1099" s="186">
        <v>4.3845852545001597E-2</v>
      </c>
      <c r="E1099" s="185">
        <v>9.651465004367922E-2</v>
      </c>
      <c r="F1099" s="184">
        <v>7.5035231723638005E-2</v>
      </c>
      <c r="G1099" s="182">
        <v>3.9481695587006401E-3</v>
      </c>
      <c r="H1099" s="183">
        <v>4.76550749785392E-2</v>
      </c>
      <c r="I1099" s="183">
        <v>2.9035388563582998E-2</v>
      </c>
      <c r="J1099" s="183">
        <v>1.1338606067069599E-2</v>
      </c>
      <c r="K1099" s="183">
        <v>1.55741111212778E-3</v>
      </c>
      <c r="L1099" s="183">
        <v>3.0000008598028201E-3</v>
      </c>
      <c r="M1099" s="183">
        <v>2.0000005732018801E-3</v>
      </c>
      <c r="N1099" s="183">
        <v>3.8220010953887898E-2</v>
      </c>
      <c r="O1099" s="182">
        <v>3.8220010953887898E-2</v>
      </c>
      <c r="P1099" s="181">
        <v>1.18512875191032E-2</v>
      </c>
    </row>
    <row r="1100" spans="1:16" ht="15.75" x14ac:dyDescent="0.25">
      <c r="A1100" s="189">
        <v>2039</v>
      </c>
      <c r="B1100" s="188">
        <v>2035</v>
      </c>
      <c r="C1100" s="187" t="s">
        <v>3333</v>
      </c>
      <c r="D1100" s="186">
        <v>4.3825983819226082E-2</v>
      </c>
      <c r="E1100" s="185">
        <v>9.6465651088252238E-2</v>
      </c>
      <c r="F1100" s="184">
        <v>7.3305151423852993E-2</v>
      </c>
      <c r="G1100" s="182">
        <v>4.04846551441637E-3</v>
      </c>
      <c r="H1100" s="183">
        <v>4.53081611018347E-2</v>
      </c>
      <c r="I1100" s="183">
        <v>2.89792747088988E-2</v>
      </c>
      <c r="J1100" s="183">
        <v>1.0179535959066901E-2</v>
      </c>
      <c r="K1100" s="183">
        <v>1.5580283900437301E-3</v>
      </c>
      <c r="L1100" s="183">
        <v>3.0000008598028201E-3</v>
      </c>
      <c r="M1100" s="183">
        <v>2.0000005732018801E-3</v>
      </c>
      <c r="N1100" s="183">
        <v>3.8220010953887898E-2</v>
      </c>
      <c r="O1100" s="182">
        <v>3.8220010953887898E-2</v>
      </c>
      <c r="P1100" s="181">
        <v>1.06398094041141E-2</v>
      </c>
    </row>
    <row r="1101" spans="1:16" ht="15.75" x14ac:dyDescent="0.25">
      <c r="A1101" s="189">
        <v>2039</v>
      </c>
      <c r="B1101" s="188">
        <v>2036</v>
      </c>
      <c r="C1101" s="187" t="s">
        <v>3332</v>
      </c>
      <c r="D1101" s="186">
        <v>4.3803969937017372E-2</v>
      </c>
      <c r="E1101" s="185">
        <v>9.6415530535123042E-2</v>
      </c>
      <c r="F1101" s="184">
        <v>7.1480800200518696E-2</v>
      </c>
      <c r="G1101" s="182">
        <v>4.3901689688682199E-3</v>
      </c>
      <c r="H1101" s="183">
        <v>4.2839679636993103E-2</v>
      </c>
      <c r="I1101" s="183">
        <v>3.0640573778085101E-2</v>
      </c>
      <c r="J1101" s="183">
        <v>8.9613593438737198E-3</v>
      </c>
      <c r="K1101" s="183">
        <v>1.5586287732420501E-3</v>
      </c>
      <c r="L1101" s="183">
        <v>3.0000008598028201E-3</v>
      </c>
      <c r="M1101" s="183">
        <v>2.0000005732018801E-3</v>
      </c>
      <c r="N1101" s="183">
        <v>3.8220010953887898E-2</v>
      </c>
      <c r="O1101" s="182">
        <v>3.8220010953887898E-2</v>
      </c>
      <c r="P1101" s="181">
        <v>9.3665522479605395E-3</v>
      </c>
    </row>
    <row r="1102" spans="1:16" ht="15.75" x14ac:dyDescent="0.25">
      <c r="A1102" s="189">
        <v>2039</v>
      </c>
      <c r="B1102" s="188">
        <v>2037</v>
      </c>
      <c r="C1102" s="187" t="s">
        <v>3331</v>
      </c>
      <c r="D1102" s="186">
        <v>4.377896487192709E-2</v>
      </c>
      <c r="E1102" s="185">
        <v>9.6362198559742429E-2</v>
      </c>
      <c r="F1102" s="184">
        <v>6.9564285050244798E-2</v>
      </c>
      <c r="G1102" s="182">
        <v>5.0195632958251399E-3</v>
      </c>
      <c r="H1102" s="183">
        <v>4.0250276070112397E-2</v>
      </c>
      <c r="I1102" s="183">
        <v>3.3645529327886503E-2</v>
      </c>
      <c r="J1102" s="183">
        <v>7.68414130037684E-3</v>
      </c>
      <c r="K1102" s="183">
        <v>1.5592394423689299E-3</v>
      </c>
      <c r="L1102" s="183">
        <v>3.0000008598028201E-3</v>
      </c>
      <c r="M1102" s="183">
        <v>2.0000005732018801E-3</v>
      </c>
      <c r="N1102" s="183">
        <v>3.8220010953887898E-2</v>
      </c>
      <c r="O1102" s="182">
        <v>3.8220010953887898E-2</v>
      </c>
      <c r="P1102" s="181">
        <v>8.0315840721078696E-3</v>
      </c>
    </row>
    <row r="1103" spans="1:16" ht="15.75" x14ac:dyDescent="0.25">
      <c r="A1103" s="189">
        <v>2039</v>
      </c>
      <c r="B1103" s="188">
        <v>2038</v>
      </c>
      <c r="C1103" s="187" t="s">
        <v>3330</v>
      </c>
      <c r="D1103" s="186">
        <v>4.374875659253704E-2</v>
      </c>
      <c r="E1103" s="185">
        <v>9.6293505535115134E-2</v>
      </c>
      <c r="F1103" s="184">
        <v>6.7554873503729004E-2</v>
      </c>
      <c r="G1103" s="182">
        <v>5.6590678827092298E-3</v>
      </c>
      <c r="H1103" s="183">
        <v>3.7539608283296902E-2</v>
      </c>
      <c r="I1103" s="183">
        <v>3.6629387690523499E-2</v>
      </c>
      <c r="J1103" s="183">
        <v>6.3478154209038297E-3</v>
      </c>
      <c r="K1103" s="183">
        <v>1.5598544106121401E-3</v>
      </c>
      <c r="L1103" s="183">
        <v>3.0000008598028201E-3</v>
      </c>
      <c r="M1103" s="183">
        <v>2.0000005732018801E-3</v>
      </c>
      <c r="N1103" s="183">
        <v>3.8220010953887898E-2</v>
      </c>
      <c r="O1103" s="182">
        <v>3.8220010953887898E-2</v>
      </c>
      <c r="P1103" s="181">
        <v>6.6348354662233502E-3</v>
      </c>
    </row>
    <row r="1104" spans="1:16" ht="15.75" x14ac:dyDescent="0.25">
      <c r="A1104" s="189">
        <v>2039</v>
      </c>
      <c r="B1104" s="188">
        <v>2039</v>
      </c>
      <c r="C1104" s="187" t="s">
        <v>3329</v>
      </c>
      <c r="D1104" s="186">
        <v>4.3707191566613235E-2</v>
      </c>
      <c r="E1104" s="185">
        <v>9.6178449894169585E-2</v>
      </c>
      <c r="F1104" s="184">
        <v>6.5451969293184406E-2</v>
      </c>
      <c r="G1104" s="182">
        <v>5.4337620489354399E-3</v>
      </c>
      <c r="H1104" s="183">
        <v>3.4707430860432799E-2</v>
      </c>
      <c r="I1104" s="183">
        <v>3.4324979679181397E-2</v>
      </c>
      <c r="J1104" s="183">
        <v>4.9523358816075504E-3</v>
      </c>
      <c r="K1104" s="183">
        <v>1.56046876545266E-3</v>
      </c>
      <c r="L1104" s="183">
        <v>3.0000008598028201E-3</v>
      </c>
      <c r="M1104" s="183">
        <v>2.0000005732018801E-3</v>
      </c>
      <c r="N1104" s="183">
        <v>3.8220010953887898E-2</v>
      </c>
      <c r="O1104" s="182">
        <v>3.8220010953887898E-2</v>
      </c>
      <c r="P1104" s="181">
        <v>5.1762585345088404E-3</v>
      </c>
    </row>
    <row r="1105" spans="1:16" ht="15.75" x14ac:dyDescent="0.25">
      <c r="A1105" s="189">
        <v>2040</v>
      </c>
      <c r="B1105" s="188">
        <v>1996</v>
      </c>
      <c r="C1105" s="187" t="s">
        <v>3328</v>
      </c>
      <c r="D1105" s="186">
        <v>6.4646047618530489E-2</v>
      </c>
      <c r="E1105" s="185">
        <v>0.13224403182523109</v>
      </c>
      <c r="F1105" s="184">
        <v>0.36645021592370702</v>
      </c>
      <c r="G1105" s="182">
        <v>2.2945227306457799E-2</v>
      </c>
      <c r="H1105" s="183">
        <v>9.2074699419314392</v>
      </c>
      <c r="I1105" s="183">
        <v>0.39579428150637003</v>
      </c>
      <c r="J1105" s="183">
        <v>5.2471408992403899E-2</v>
      </c>
      <c r="K1105" s="183">
        <v>2.2363538082981098E-3</v>
      </c>
      <c r="L1105" s="183">
        <v>3.0000008598028201E-3</v>
      </c>
      <c r="M1105" s="183">
        <v>2.0000005732018801E-3</v>
      </c>
      <c r="N1105" s="183">
        <v>3.8220010953887898E-2</v>
      </c>
      <c r="O1105" s="182">
        <v>3.8220010953887898E-2</v>
      </c>
      <c r="P1105" s="181">
        <v>5.4843933268611401E-2</v>
      </c>
    </row>
    <row r="1106" spans="1:16" ht="15.75" x14ac:dyDescent="0.25">
      <c r="A1106" s="189">
        <v>2040</v>
      </c>
      <c r="B1106" s="188">
        <v>1997</v>
      </c>
      <c r="C1106" s="187" t="s">
        <v>3327</v>
      </c>
      <c r="D1106" s="186">
        <v>6.4878058963635965E-2</v>
      </c>
      <c r="E1106" s="185">
        <v>0.13086102652795276</v>
      </c>
      <c r="F1106" s="184">
        <v>0.36920883794618098</v>
      </c>
      <c r="G1106" s="182">
        <v>2.23206931721802E-2</v>
      </c>
      <c r="H1106" s="183">
        <v>9.1676115923973196</v>
      </c>
      <c r="I1106" s="183">
        <v>0.391796788220862</v>
      </c>
      <c r="J1106" s="183">
        <v>5.2866411582405903E-2</v>
      </c>
      <c r="K1106" s="183">
        <v>2.1780503293531801E-3</v>
      </c>
      <c r="L1106" s="183">
        <v>3.0000008598028201E-3</v>
      </c>
      <c r="M1106" s="183">
        <v>2.0000005732018801E-3</v>
      </c>
      <c r="N1106" s="183">
        <v>3.8220010953887898E-2</v>
      </c>
      <c r="O1106" s="182">
        <v>3.8220010953887898E-2</v>
      </c>
      <c r="P1106" s="181">
        <v>5.5256796122935298E-2</v>
      </c>
    </row>
    <row r="1107" spans="1:16" ht="15.75" x14ac:dyDescent="0.25">
      <c r="A1107" s="189">
        <v>2040</v>
      </c>
      <c r="B1107" s="188">
        <v>1998</v>
      </c>
      <c r="C1107" s="187" t="s">
        <v>3326</v>
      </c>
      <c r="D1107" s="186">
        <v>6.4667616007356377E-2</v>
      </c>
      <c r="E1107" s="185">
        <v>0.131379726228429</v>
      </c>
      <c r="F1107" s="184">
        <v>0.36774101740996901</v>
      </c>
      <c r="G1107" s="182">
        <v>2.2557593896037901E-2</v>
      </c>
      <c r="H1107" s="183">
        <v>9.2051153240030708</v>
      </c>
      <c r="I1107" s="183">
        <v>0.39352731860160001</v>
      </c>
      <c r="J1107" s="183">
        <v>5.26562367528213E-2</v>
      </c>
      <c r="K1107" s="183">
        <v>2.2051066665860399E-3</v>
      </c>
      <c r="L1107" s="183">
        <v>3.0000008598028201E-3</v>
      </c>
      <c r="M1107" s="183">
        <v>2.0000005732018801E-3</v>
      </c>
      <c r="N1107" s="183">
        <v>3.8220010953887898E-2</v>
      </c>
      <c r="O1107" s="182">
        <v>3.8220010953887898E-2</v>
      </c>
      <c r="P1107" s="181">
        <v>5.5037118120193802E-2</v>
      </c>
    </row>
    <row r="1108" spans="1:16" ht="15.75" x14ac:dyDescent="0.25">
      <c r="A1108" s="189">
        <v>2040</v>
      </c>
      <c r="B1108" s="188">
        <v>1999</v>
      </c>
      <c r="C1108" s="187" t="s">
        <v>3325</v>
      </c>
      <c r="D1108" s="186">
        <v>6.4586808248763353E-2</v>
      </c>
      <c r="E1108" s="185">
        <v>0.13118750422185957</v>
      </c>
      <c r="F1108" s="184">
        <v>0.36709353167129699</v>
      </c>
      <c r="G1108" s="182">
        <v>2.25303965554337E-2</v>
      </c>
      <c r="H1108" s="183">
        <v>9.2067482894383801</v>
      </c>
      <c r="I1108" s="183">
        <v>0.39354838120763602</v>
      </c>
      <c r="J1108" s="183">
        <v>5.2563524325500099E-2</v>
      </c>
      <c r="K1108" s="183">
        <v>2.1980965290367598E-3</v>
      </c>
      <c r="L1108" s="183">
        <v>3.0000008598028201E-3</v>
      </c>
      <c r="M1108" s="183">
        <v>2.0000005732018801E-3</v>
      </c>
      <c r="N1108" s="183">
        <v>3.8220010953887898E-2</v>
      </c>
      <c r="O1108" s="182">
        <v>3.8220010953887898E-2</v>
      </c>
      <c r="P1108" s="181">
        <v>5.4940213648314501E-2</v>
      </c>
    </row>
    <row r="1109" spans="1:16" ht="15.75" x14ac:dyDescent="0.25">
      <c r="A1109" s="189">
        <v>2040</v>
      </c>
      <c r="B1109" s="188">
        <v>2000</v>
      </c>
      <c r="C1109" s="187" t="s">
        <v>3324</v>
      </c>
      <c r="D1109" s="186">
        <v>6.4334680709678585E-2</v>
      </c>
      <c r="E1109" s="185">
        <v>0.13161943694130768</v>
      </c>
      <c r="F1109" s="184">
        <v>0.36471709312709999</v>
      </c>
      <c r="G1109" s="182">
        <v>2.2729169046721901E-2</v>
      </c>
      <c r="H1109" s="183">
        <v>9.2367095467901894</v>
      </c>
      <c r="I1109" s="183">
        <v>0.39552090246877197</v>
      </c>
      <c r="J1109" s="183">
        <v>5.2223245964676798E-2</v>
      </c>
      <c r="K1109" s="183">
        <v>2.22110768730404E-3</v>
      </c>
      <c r="L1109" s="183">
        <v>3.0000008598028201E-3</v>
      </c>
      <c r="M1109" s="183">
        <v>2.0000005732018801E-3</v>
      </c>
      <c r="N1109" s="183">
        <v>3.8220010953887898E-2</v>
      </c>
      <c r="O1109" s="182">
        <v>3.8220010953887898E-2</v>
      </c>
      <c r="P1109" s="181">
        <v>5.4584549409977701E-2</v>
      </c>
    </row>
    <row r="1110" spans="1:16" ht="15.75" x14ac:dyDescent="0.25">
      <c r="A1110" s="189">
        <v>2040</v>
      </c>
      <c r="B1110" s="188">
        <v>2001</v>
      </c>
      <c r="C1110" s="187" t="s">
        <v>3323</v>
      </c>
      <c r="D1110" s="186">
        <v>6.4545095082892162E-2</v>
      </c>
      <c r="E1110" s="185">
        <v>0.13178230080286596</v>
      </c>
      <c r="F1110" s="184">
        <v>0.36724023592022798</v>
      </c>
      <c r="G1110" s="182">
        <v>2.2831013394571699E-2</v>
      </c>
      <c r="H1110" s="183">
        <v>9.2026295536820601</v>
      </c>
      <c r="I1110" s="183">
        <v>0.39697885604328598</v>
      </c>
      <c r="J1110" s="183">
        <v>5.2584530667731798E-2</v>
      </c>
      <c r="K1110" s="183">
        <v>2.2338037765446302E-3</v>
      </c>
      <c r="L1110" s="183">
        <v>3.0000008598028201E-3</v>
      </c>
      <c r="M1110" s="183">
        <v>2.0000005732018801E-3</v>
      </c>
      <c r="N1110" s="183">
        <v>3.8220010953887898E-2</v>
      </c>
      <c r="O1110" s="182">
        <v>3.8220010953887898E-2</v>
      </c>
      <c r="P1110" s="181">
        <v>5.49621698041277E-2</v>
      </c>
    </row>
    <row r="1111" spans="1:16" ht="15.75" x14ac:dyDescent="0.25">
      <c r="A1111" s="189">
        <v>2040</v>
      </c>
      <c r="B1111" s="188">
        <v>2002</v>
      </c>
      <c r="C1111" s="187" t="s">
        <v>3322</v>
      </c>
      <c r="D1111" s="186">
        <v>6.4379367311487634E-2</v>
      </c>
      <c r="E1111" s="185">
        <v>0.13160598471091178</v>
      </c>
      <c r="F1111" s="184">
        <v>0.28380916423566799</v>
      </c>
      <c r="G1111" s="182">
        <v>2.2783433689025599E-2</v>
      </c>
      <c r="H1111" s="183">
        <v>7.1000686781558899</v>
      </c>
      <c r="I1111" s="183">
        <v>0.31952674109706197</v>
      </c>
      <c r="J1111" s="183">
        <v>5.29014343041996E-2</v>
      </c>
      <c r="K1111" s="183">
        <v>2.2312713957140201E-3</v>
      </c>
      <c r="L1111" s="183">
        <v>3.0000008598028201E-3</v>
      </c>
      <c r="M1111" s="183">
        <v>2.0000005732018801E-3</v>
      </c>
      <c r="N1111" s="183">
        <v>3.8220010953887898E-2</v>
      </c>
      <c r="O1111" s="182">
        <v>3.8220010953887898E-2</v>
      </c>
      <c r="P1111" s="181">
        <v>5.5293402416797498E-2</v>
      </c>
    </row>
    <row r="1112" spans="1:16" ht="15.75" x14ac:dyDescent="0.25">
      <c r="A1112" s="189">
        <v>2040</v>
      </c>
      <c r="B1112" s="188">
        <v>2003</v>
      </c>
      <c r="C1112" s="187" t="s">
        <v>3321</v>
      </c>
      <c r="D1112" s="186">
        <v>6.4075013850753731E-2</v>
      </c>
      <c r="E1112" s="185">
        <v>0.13101228979627183</v>
      </c>
      <c r="F1112" s="184">
        <v>0.281580373113831</v>
      </c>
      <c r="G1112" s="182">
        <v>2.25419729322653E-2</v>
      </c>
      <c r="H1112" s="183">
        <v>7.1278665908159997</v>
      </c>
      <c r="I1112" s="183">
        <v>0.31942946110683601</v>
      </c>
      <c r="J1112" s="183">
        <v>5.2485992303138197E-2</v>
      </c>
      <c r="K1112" s="183">
        <v>2.2081183998181701E-3</v>
      </c>
      <c r="L1112" s="183">
        <v>3.0000008598028201E-3</v>
      </c>
      <c r="M1112" s="183">
        <v>2.0000005732018801E-3</v>
      </c>
      <c r="N1112" s="183">
        <v>3.8220010953887898E-2</v>
      </c>
      <c r="O1112" s="182">
        <v>3.8220010953887898E-2</v>
      </c>
      <c r="P1112" s="181">
        <v>5.4859175971944701E-2</v>
      </c>
    </row>
    <row r="1113" spans="1:16" ht="15.75" x14ac:dyDescent="0.25">
      <c r="A1113" s="189">
        <v>2040</v>
      </c>
      <c r="B1113" s="188">
        <v>2004</v>
      </c>
      <c r="C1113" s="187" t="s">
        <v>3320</v>
      </c>
      <c r="D1113" s="186">
        <v>6.3844197697619454E-2</v>
      </c>
      <c r="E1113" s="185">
        <v>0.1300191125922483</v>
      </c>
      <c r="F1113" s="184">
        <v>0.232408362863434</v>
      </c>
      <c r="G1113" s="182">
        <v>1.47711180415684E-2</v>
      </c>
      <c r="H1113" s="183">
        <v>5.9616797531694603</v>
      </c>
      <c r="I1113" s="183">
        <v>0.27030765877479201</v>
      </c>
      <c r="J1113" s="183">
        <v>5.21935734663544E-2</v>
      </c>
      <c r="K1113" s="183">
        <v>1.43696551798219E-4</v>
      </c>
      <c r="L1113" s="183">
        <v>3.0000008598028201E-3</v>
      </c>
      <c r="M1113" s="183">
        <v>2.0000005732018801E-3</v>
      </c>
      <c r="N1113" s="183">
        <v>3.8220010953887898E-2</v>
      </c>
      <c r="O1113" s="182">
        <v>3.8220010953887898E-2</v>
      </c>
      <c r="P1113" s="181">
        <v>5.4553535252950897E-2</v>
      </c>
    </row>
    <row r="1114" spans="1:16" ht="15.75" x14ac:dyDescent="0.25">
      <c r="A1114" s="189">
        <v>2040</v>
      </c>
      <c r="B1114" s="188">
        <v>2005</v>
      </c>
      <c r="C1114" s="187" t="s">
        <v>3319</v>
      </c>
      <c r="D1114" s="186">
        <v>6.3885082981520569E-2</v>
      </c>
      <c r="E1114" s="185">
        <v>0.13037574013852241</v>
      </c>
      <c r="F1114" s="184">
        <v>0.23276963806762799</v>
      </c>
      <c r="G1114" s="182">
        <v>1.4975911553586701E-2</v>
      </c>
      <c r="H1114" s="183">
        <v>5.9516219581241598</v>
      </c>
      <c r="I1114" s="183">
        <v>0.27216659317436598</v>
      </c>
      <c r="J1114" s="183">
        <v>5.22747075687564E-2</v>
      </c>
      <c r="K1114" s="183">
        <v>1.4510526405374699E-4</v>
      </c>
      <c r="L1114" s="183">
        <v>3.0000008598028201E-3</v>
      </c>
      <c r="M1114" s="183">
        <v>2.0000005732018801E-3</v>
      </c>
      <c r="N1114" s="183">
        <v>3.8220010953887898E-2</v>
      </c>
      <c r="O1114" s="182">
        <v>3.8220010953887898E-2</v>
      </c>
      <c r="P1114" s="181">
        <v>5.4638337879436297E-2</v>
      </c>
    </row>
    <row r="1115" spans="1:16" ht="15.75" x14ac:dyDescent="0.25">
      <c r="A1115" s="189">
        <v>2040</v>
      </c>
      <c r="B1115" s="188">
        <v>2006</v>
      </c>
      <c r="C1115" s="187" t="s">
        <v>3318</v>
      </c>
      <c r="D1115" s="186">
        <v>6.3711864168663868E-2</v>
      </c>
      <c r="E1115" s="185">
        <v>0.13067600013368963</v>
      </c>
      <c r="F1115" s="184">
        <v>0.23169350899669799</v>
      </c>
      <c r="G1115" s="182">
        <v>1.51331235595988E-2</v>
      </c>
      <c r="H1115" s="183">
        <v>5.9600456437913998</v>
      </c>
      <c r="I1115" s="183">
        <v>0.27383592759948699</v>
      </c>
      <c r="J1115" s="183">
        <v>5.2033033727803303E-2</v>
      </c>
      <c r="K1115" s="183">
        <v>1.4627931674496999E-4</v>
      </c>
      <c r="L1115" s="183">
        <v>3.0000008598028201E-3</v>
      </c>
      <c r="M1115" s="183">
        <v>2.0000005732018801E-3</v>
      </c>
      <c r="N1115" s="183">
        <v>3.8220010953887898E-2</v>
      </c>
      <c r="O1115" s="182">
        <v>3.8220010953887898E-2</v>
      </c>
      <c r="P1115" s="181">
        <v>5.4385736619807001E-2</v>
      </c>
    </row>
    <row r="1116" spans="1:16" ht="15.75" x14ac:dyDescent="0.25">
      <c r="A1116" s="189">
        <v>2040</v>
      </c>
      <c r="B1116" s="188">
        <v>2007</v>
      </c>
      <c r="C1116" s="187" t="s">
        <v>3317</v>
      </c>
      <c r="D1116" s="186">
        <v>6.3863266799894264E-2</v>
      </c>
      <c r="E1116" s="185">
        <v>0.13102119126855311</v>
      </c>
      <c r="F1116" s="184">
        <v>0.17019858080175301</v>
      </c>
      <c r="G1116" s="182">
        <v>1.5300976633201799E-2</v>
      </c>
      <c r="H1116" s="183">
        <v>3.1143508781814102</v>
      </c>
      <c r="I1116" s="183">
        <v>0.273953991422623</v>
      </c>
      <c r="J1116" s="183">
        <v>3.7811750099512202E-2</v>
      </c>
      <c r="K1116" s="183">
        <v>1.4763940150836299E-4</v>
      </c>
      <c r="L1116" s="183">
        <v>3.0000008598028201E-3</v>
      </c>
      <c r="M1116" s="183">
        <v>2.0000005732018801E-3</v>
      </c>
      <c r="N1116" s="183">
        <v>3.8220010953887898E-2</v>
      </c>
      <c r="O1116" s="182">
        <v>3.8220010953887898E-2</v>
      </c>
      <c r="P1116" s="181">
        <v>3.9521429651856101E-2</v>
      </c>
    </row>
    <row r="1117" spans="1:16" ht="15.75" x14ac:dyDescent="0.25">
      <c r="A1117" s="189">
        <v>2040</v>
      </c>
      <c r="B1117" s="188">
        <v>2008</v>
      </c>
      <c r="C1117" s="187" t="s">
        <v>3316</v>
      </c>
      <c r="D1117" s="186">
        <v>6.409343062568057E-2</v>
      </c>
      <c r="E1117" s="185">
        <v>0.13150426450646194</v>
      </c>
      <c r="F1117" s="184">
        <v>0.17231080792039699</v>
      </c>
      <c r="G1117" s="182">
        <v>1.20873979272511E-2</v>
      </c>
      <c r="H1117" s="183">
        <v>3.10051451781389</v>
      </c>
      <c r="I1117" s="183">
        <v>0.193152800455061</v>
      </c>
      <c r="J1117" s="183">
        <v>3.8093751633814503E-2</v>
      </c>
      <c r="K1117" s="183">
        <v>1.70432511565503E-4</v>
      </c>
      <c r="L1117" s="183">
        <v>3.0000008598028201E-3</v>
      </c>
      <c r="M1117" s="183">
        <v>2.0000005732018801E-3</v>
      </c>
      <c r="N1117" s="183">
        <v>3.8220010953887898E-2</v>
      </c>
      <c r="O1117" s="182">
        <v>3.8220010953887898E-2</v>
      </c>
      <c r="P1117" s="181">
        <v>3.98161820441763E-2</v>
      </c>
    </row>
    <row r="1118" spans="1:16" ht="15.75" x14ac:dyDescent="0.25">
      <c r="A1118" s="189">
        <v>2040</v>
      </c>
      <c r="B1118" s="188">
        <v>2009</v>
      </c>
      <c r="C1118" s="187" t="s">
        <v>3315</v>
      </c>
      <c r="D1118" s="186">
        <v>6.408161719561474E-2</v>
      </c>
      <c r="E1118" s="185">
        <v>0.13025670968243794</v>
      </c>
      <c r="F1118" s="184">
        <v>0.17244712335441201</v>
      </c>
      <c r="G1118" s="182">
        <v>8.4774713390828697E-3</v>
      </c>
      <c r="H1118" s="183">
        <v>3.0985000613692</v>
      </c>
      <c r="I1118" s="183">
        <v>0.10896245989181701</v>
      </c>
      <c r="J1118" s="183">
        <v>3.81120341504275E-2</v>
      </c>
      <c r="K1118" s="183">
        <v>1.86883502467227E-4</v>
      </c>
      <c r="L1118" s="183">
        <v>3.0000008598028201E-3</v>
      </c>
      <c r="M1118" s="183">
        <v>2.0000005732018801E-3</v>
      </c>
      <c r="N1118" s="183">
        <v>3.8220010953887898E-2</v>
      </c>
      <c r="O1118" s="182">
        <v>3.8220010953887898E-2</v>
      </c>
      <c r="P1118" s="181">
        <v>3.9835291215063101E-2</v>
      </c>
    </row>
    <row r="1119" spans="1:16" ht="15.75" x14ac:dyDescent="0.25">
      <c r="A1119" s="189">
        <v>2040</v>
      </c>
      <c r="B1119" s="188">
        <v>2010</v>
      </c>
      <c r="C1119" s="187" t="s">
        <v>3314</v>
      </c>
      <c r="D1119" s="186">
        <v>6.4090085601490487E-2</v>
      </c>
      <c r="E1119" s="185">
        <v>0.1291561565199027</v>
      </c>
      <c r="F1119" s="184">
        <v>0.110579841663001</v>
      </c>
      <c r="G1119" s="182">
        <v>8.2875054344903002E-3</v>
      </c>
      <c r="H1119" s="183">
        <v>0.28476785056748599</v>
      </c>
      <c r="I1119" s="183">
        <v>0.108833042729907</v>
      </c>
      <c r="J1119" s="183">
        <v>2.3522451036333498E-2</v>
      </c>
      <c r="K1119" s="183">
        <v>2.22733712352721E-4</v>
      </c>
      <c r="L1119" s="183">
        <v>3.0000008598028201E-3</v>
      </c>
      <c r="M1119" s="183">
        <v>2.0000005732018801E-3</v>
      </c>
      <c r="N1119" s="183">
        <v>3.8220010953887898E-2</v>
      </c>
      <c r="O1119" s="182">
        <v>3.8220010953887898E-2</v>
      </c>
      <c r="P1119" s="181">
        <v>2.4586031892866001E-2</v>
      </c>
    </row>
    <row r="1120" spans="1:16" ht="15.75" x14ac:dyDescent="0.25">
      <c r="A1120" s="189">
        <v>2040</v>
      </c>
      <c r="B1120" s="188">
        <v>2011</v>
      </c>
      <c r="C1120" s="187" t="s">
        <v>3313</v>
      </c>
      <c r="D1120" s="186">
        <v>6.4032664057116592E-2</v>
      </c>
      <c r="E1120" s="185">
        <v>0.13082025269319114</v>
      </c>
      <c r="F1120" s="184">
        <v>0.110285710877061</v>
      </c>
      <c r="G1120" s="182">
        <v>8.6180496736120993E-3</v>
      </c>
      <c r="H1120" s="183">
        <v>0.28429906176875203</v>
      </c>
      <c r="I1120" s="183">
        <v>0.110695221707974</v>
      </c>
      <c r="J1120" s="183">
        <v>2.3498973151919698E-2</v>
      </c>
      <c r="K1120" s="183">
        <v>3.1439619602761199E-4</v>
      </c>
      <c r="L1120" s="183">
        <v>3.0000008598028201E-3</v>
      </c>
      <c r="M1120" s="183">
        <v>2.0000005732018801E-3</v>
      </c>
      <c r="N1120" s="183">
        <v>3.8220010953887898E-2</v>
      </c>
      <c r="O1120" s="182">
        <v>3.8220010953887898E-2</v>
      </c>
      <c r="P1120" s="181">
        <v>2.4561492442700499E-2</v>
      </c>
    </row>
    <row r="1121" spans="1:16" ht="15.75" x14ac:dyDescent="0.25">
      <c r="A1121" s="189">
        <v>2040</v>
      </c>
      <c r="B1121" s="188">
        <v>2012</v>
      </c>
      <c r="C1121" s="187" t="s">
        <v>3312</v>
      </c>
      <c r="D1121" s="186">
        <v>6.4141607835279252E-2</v>
      </c>
      <c r="E1121" s="185">
        <v>0.13122398217969802</v>
      </c>
      <c r="F1121" s="184">
        <v>0.11168549262673701</v>
      </c>
      <c r="G1121" s="182">
        <v>8.7034634993093402E-3</v>
      </c>
      <c r="H1121" s="183">
        <v>0.28637786832567003</v>
      </c>
      <c r="I1121" s="183">
        <v>0.1114632505545</v>
      </c>
      <c r="J1121" s="183">
        <v>2.3596157693268199E-2</v>
      </c>
      <c r="K1121" s="183">
        <v>4.6433331916924999E-4</v>
      </c>
      <c r="L1121" s="183">
        <v>3.0000008598028201E-3</v>
      </c>
      <c r="M1121" s="183">
        <v>2.0000005732018801E-3</v>
      </c>
      <c r="N1121" s="183">
        <v>3.8220010953887898E-2</v>
      </c>
      <c r="O1121" s="182">
        <v>3.8220010953887898E-2</v>
      </c>
      <c r="P1121" s="181">
        <v>2.46630712377588E-2</v>
      </c>
    </row>
    <row r="1122" spans="1:16" ht="15.75" x14ac:dyDescent="0.25">
      <c r="A1122" s="189">
        <v>2040</v>
      </c>
      <c r="B1122" s="188">
        <v>2013</v>
      </c>
      <c r="C1122" s="187" t="s">
        <v>3311</v>
      </c>
      <c r="D1122" s="186">
        <v>6.3996206957706789E-2</v>
      </c>
      <c r="E1122" s="185">
        <v>0.13122074697195987</v>
      </c>
      <c r="F1122" s="184">
        <v>0.11050895832381</v>
      </c>
      <c r="G1122" s="182">
        <v>8.7331177137454797E-3</v>
      </c>
      <c r="H1122" s="183">
        <v>0.28469969590454203</v>
      </c>
      <c r="I1122" s="183">
        <v>0.111065160204177</v>
      </c>
      <c r="J1122" s="183">
        <v>2.3527506768719599E-2</v>
      </c>
      <c r="K1122" s="183">
        <v>6.9567199634096896E-4</v>
      </c>
      <c r="L1122" s="183">
        <v>3.0000008598028201E-3</v>
      </c>
      <c r="M1122" s="183">
        <v>2.0000005732018801E-3</v>
      </c>
      <c r="N1122" s="183">
        <v>3.8220010953887898E-2</v>
      </c>
      <c r="O1122" s="182">
        <v>3.8220010953887898E-2</v>
      </c>
      <c r="P1122" s="181">
        <v>2.4591316223036001E-2</v>
      </c>
    </row>
    <row r="1123" spans="1:16" ht="15.75" x14ac:dyDescent="0.25">
      <c r="A1123" s="189">
        <v>2040</v>
      </c>
      <c r="B1123" s="188">
        <v>2014</v>
      </c>
      <c r="C1123" s="187" t="s">
        <v>3310</v>
      </c>
      <c r="D1123" s="186">
        <v>6.2443393843968333E-2</v>
      </c>
      <c r="E1123" s="185">
        <v>0.1290558206140941</v>
      </c>
      <c r="F1123" s="184">
        <v>0.10991561239099901</v>
      </c>
      <c r="G1123" s="182">
        <v>8.7053477569152202E-3</v>
      </c>
      <c r="H1123" s="183">
        <v>0.28375033218529</v>
      </c>
      <c r="I1123" s="183">
        <v>0.11115371113136201</v>
      </c>
      <c r="J1123" s="183">
        <v>2.3480589814742402E-2</v>
      </c>
      <c r="K1123" s="183">
        <v>9.6510021351472498E-4</v>
      </c>
      <c r="L1123" s="183">
        <v>3.0000008598028201E-3</v>
      </c>
      <c r="M1123" s="183">
        <v>2.0000005732018801E-3</v>
      </c>
      <c r="N1123" s="183">
        <v>3.8220010953887898E-2</v>
      </c>
      <c r="O1123" s="182">
        <v>3.8220010953887898E-2</v>
      </c>
      <c r="P1123" s="181">
        <v>2.4542277892590902E-2</v>
      </c>
    </row>
    <row r="1124" spans="1:16" ht="15.75" x14ac:dyDescent="0.25">
      <c r="A1124" s="189">
        <v>2040</v>
      </c>
      <c r="B1124" s="188">
        <v>2015</v>
      </c>
      <c r="C1124" s="187" t="s">
        <v>3309</v>
      </c>
      <c r="D1124" s="186">
        <v>6.1909682328573183E-2</v>
      </c>
      <c r="E1124" s="185">
        <v>0.1290145137082182</v>
      </c>
      <c r="F1124" s="184">
        <v>0.10928237580733401</v>
      </c>
      <c r="G1124" s="182">
        <v>8.8360439825883302E-3</v>
      </c>
      <c r="H1124" s="183">
        <v>0.28281239305622802</v>
      </c>
      <c r="I1124" s="183">
        <v>0.111743556168383</v>
      </c>
      <c r="J1124" s="183">
        <v>2.3432971855138599E-2</v>
      </c>
      <c r="K1124" s="183">
        <v>1.2341309988265199E-3</v>
      </c>
      <c r="L1124" s="183">
        <v>3.0000008598028201E-3</v>
      </c>
      <c r="M1124" s="183">
        <v>2.0000005732018801E-3</v>
      </c>
      <c r="N1124" s="183">
        <v>3.8220010953887898E-2</v>
      </c>
      <c r="O1124" s="182">
        <v>3.8220010953887898E-2</v>
      </c>
      <c r="P1124" s="181">
        <v>2.44925068601555E-2</v>
      </c>
    </row>
    <row r="1125" spans="1:16" ht="15.75" x14ac:dyDescent="0.25">
      <c r="A1125" s="189">
        <v>2040</v>
      </c>
      <c r="B1125" s="188">
        <v>2016</v>
      </c>
      <c r="C1125" s="187" t="s">
        <v>3308</v>
      </c>
      <c r="D1125" s="186">
        <v>5.9894464355888813E-2</v>
      </c>
      <c r="E1125" s="185">
        <v>0.12508439682904768</v>
      </c>
      <c r="F1125" s="184">
        <v>0.108511973652735</v>
      </c>
      <c r="G1125" s="182">
        <v>8.0712201902253203E-3</v>
      </c>
      <c r="H1125" s="183">
        <v>0.24690661526423799</v>
      </c>
      <c r="I1125" s="183">
        <v>9.8098873575275095E-2</v>
      </c>
      <c r="J1125" s="183">
        <v>2.3375519397498299E-2</v>
      </c>
      <c r="K1125" s="183">
        <v>1.3890583308215599E-3</v>
      </c>
      <c r="L1125" s="183">
        <v>3.0000008598028201E-3</v>
      </c>
      <c r="M1125" s="183">
        <v>2.0000005732018801E-3</v>
      </c>
      <c r="N1125" s="183">
        <v>3.8220010953887898E-2</v>
      </c>
      <c r="O1125" s="182">
        <v>3.8220010953887898E-2</v>
      </c>
      <c r="P1125" s="181">
        <v>2.4432456657322101E-2</v>
      </c>
    </row>
    <row r="1126" spans="1:16" ht="15.75" x14ac:dyDescent="0.25">
      <c r="A1126" s="189">
        <v>2040</v>
      </c>
      <c r="B1126" s="188">
        <v>2017</v>
      </c>
      <c r="C1126" s="187" t="s">
        <v>3307</v>
      </c>
      <c r="D1126" s="186">
        <v>5.6386890013257945E-2</v>
      </c>
      <c r="E1126" s="185">
        <v>0.12117218217317909</v>
      </c>
      <c r="F1126" s="184">
        <v>9.0707760050107306E-2</v>
      </c>
      <c r="G1126" s="182">
        <v>7.2698220103817497E-3</v>
      </c>
      <c r="H1126" s="183">
        <v>0.19236604634580901</v>
      </c>
      <c r="I1126" s="183">
        <v>8.4799175460744697E-2</v>
      </c>
      <c r="J1126" s="183">
        <v>2.2154795061581099E-2</v>
      </c>
      <c r="K1126" s="183">
        <v>1.44763798083358E-3</v>
      </c>
      <c r="L1126" s="183">
        <v>3.0000008598028201E-3</v>
      </c>
      <c r="M1126" s="183">
        <v>2.0000005732018801E-3</v>
      </c>
      <c r="N1126" s="183">
        <v>3.8220010953887898E-2</v>
      </c>
      <c r="O1126" s="182">
        <v>3.8220010953887898E-2</v>
      </c>
      <c r="P1126" s="181">
        <v>2.31565365838187E-2</v>
      </c>
    </row>
    <row r="1127" spans="1:16" ht="15.75" x14ac:dyDescent="0.25">
      <c r="A1127" s="189">
        <v>2040</v>
      </c>
      <c r="B1127" s="188">
        <v>2018</v>
      </c>
      <c r="C1127" s="187" t="s">
        <v>3306</v>
      </c>
      <c r="D1127" s="186">
        <v>5.2650159708417195E-2</v>
      </c>
      <c r="E1127" s="185">
        <v>0.11597772200101379</v>
      </c>
      <c r="F1127" s="184">
        <v>9.0600650825713405E-2</v>
      </c>
      <c r="G1127" s="182">
        <v>6.56146301410782E-3</v>
      </c>
      <c r="H1127" s="183">
        <v>0.156714592078355</v>
      </c>
      <c r="I1127" s="183">
        <v>7.1189142033053196E-2</v>
      </c>
      <c r="J1127" s="183">
        <v>2.20518785960221E-2</v>
      </c>
      <c r="K1127" s="183">
        <v>1.5083148971749599E-3</v>
      </c>
      <c r="L1127" s="183">
        <v>3.0000008598028201E-3</v>
      </c>
      <c r="M1127" s="183">
        <v>2.0000005732018801E-3</v>
      </c>
      <c r="N1127" s="183">
        <v>3.8220010953887898E-2</v>
      </c>
      <c r="O1127" s="182">
        <v>3.8220010953887898E-2</v>
      </c>
      <c r="P1127" s="181">
        <v>2.3048966692372198E-2</v>
      </c>
    </row>
    <row r="1128" spans="1:16" ht="15.75" x14ac:dyDescent="0.25">
      <c r="A1128" s="189">
        <v>2040</v>
      </c>
      <c r="B1128" s="188">
        <v>2019</v>
      </c>
      <c r="C1128" s="187" t="s">
        <v>3305</v>
      </c>
      <c r="D1128" s="186">
        <v>5.2631525042494708E-2</v>
      </c>
      <c r="E1128" s="185">
        <v>0.11592896062102886</v>
      </c>
      <c r="F1128" s="184">
        <v>9.04058331659022E-2</v>
      </c>
      <c r="G1128" s="182">
        <v>5.9591112153425298E-3</v>
      </c>
      <c r="H1128" s="183">
        <v>0.13442344058877201</v>
      </c>
      <c r="I1128" s="183">
        <v>6.2053422873692601E-2</v>
      </c>
      <c r="J1128" s="183">
        <v>2.18905911626722E-2</v>
      </c>
      <c r="K1128" s="183">
        <v>1.5489644141702E-3</v>
      </c>
      <c r="L1128" s="183">
        <v>3.0000008598028201E-3</v>
      </c>
      <c r="M1128" s="183">
        <v>2.0000005732018801E-3</v>
      </c>
      <c r="N1128" s="183">
        <v>3.8220010953887898E-2</v>
      </c>
      <c r="O1128" s="182">
        <v>3.8220010953887898E-2</v>
      </c>
      <c r="P1128" s="181">
        <v>2.28803865569886E-2</v>
      </c>
    </row>
    <row r="1129" spans="1:16" ht="15.75" x14ac:dyDescent="0.25">
      <c r="A1129" s="189">
        <v>2040</v>
      </c>
      <c r="B1129" s="188">
        <v>2020</v>
      </c>
      <c r="C1129" s="187" t="s">
        <v>3304</v>
      </c>
      <c r="D1129" s="186">
        <v>5.2613111913220829E-2</v>
      </c>
      <c r="E1129" s="185">
        <v>0.11588095215873589</v>
      </c>
      <c r="F1129" s="184">
        <v>9.0122639887818504E-2</v>
      </c>
      <c r="G1129" s="182">
        <v>5.3355167583773299E-3</v>
      </c>
      <c r="H1129" s="183">
        <v>0.11179854407018799</v>
      </c>
      <c r="I1129" s="183">
        <v>5.3223260357361697E-2</v>
      </c>
      <c r="J1129" s="183">
        <v>2.1670881529033799E-2</v>
      </c>
      <c r="K1129" s="183">
        <v>1.5494789035661899E-3</v>
      </c>
      <c r="L1129" s="183">
        <v>3.0000008598028201E-3</v>
      </c>
      <c r="M1129" s="183">
        <v>2.0000005732018801E-3</v>
      </c>
      <c r="N1129" s="183">
        <v>3.8220010953887898E-2</v>
      </c>
      <c r="O1129" s="182">
        <v>3.8220010953887898E-2</v>
      </c>
      <c r="P1129" s="181">
        <v>2.2650742628664101E-2</v>
      </c>
    </row>
    <row r="1130" spans="1:16" ht="15.75" x14ac:dyDescent="0.25">
      <c r="A1130" s="189">
        <v>2040</v>
      </c>
      <c r="B1130" s="188">
        <v>2021</v>
      </c>
      <c r="C1130" s="187" t="s">
        <v>3303</v>
      </c>
      <c r="D1130" s="186">
        <v>5.1280113769015125E-2</v>
      </c>
      <c r="E1130" s="185">
        <v>0.11294363786282037</v>
      </c>
      <c r="F1130" s="184">
        <v>8.9752049163699402E-2</v>
      </c>
      <c r="G1130" s="182">
        <v>4.7055402657621504E-3</v>
      </c>
      <c r="H1130" s="183">
        <v>8.9636836332649794E-2</v>
      </c>
      <c r="I1130" s="183">
        <v>4.3885559210715797E-2</v>
      </c>
      <c r="J1130" s="183">
        <v>2.1392800288776499E-2</v>
      </c>
      <c r="K1130" s="183">
        <v>1.5500146598967301E-3</v>
      </c>
      <c r="L1130" s="183">
        <v>3.0000008598028201E-3</v>
      </c>
      <c r="M1130" s="183">
        <v>2.0000005732018801E-3</v>
      </c>
      <c r="N1130" s="183">
        <v>3.8220010953887898E-2</v>
      </c>
      <c r="O1130" s="182">
        <v>3.8220010953887898E-2</v>
      </c>
      <c r="P1130" s="181">
        <v>2.2360087788689701E-2</v>
      </c>
    </row>
    <row r="1131" spans="1:16" ht="15.75" x14ac:dyDescent="0.25">
      <c r="A1131" s="189">
        <v>2040</v>
      </c>
      <c r="B1131" s="188">
        <v>2022</v>
      </c>
      <c r="C1131" s="187" t="s">
        <v>3302</v>
      </c>
      <c r="D1131" s="186">
        <v>5.000065709764568E-2</v>
      </c>
      <c r="E1131" s="185">
        <v>0.11012363177573599</v>
      </c>
      <c r="F1131" s="184">
        <v>8.9291458766682402E-2</v>
      </c>
      <c r="G1131" s="182">
        <v>4.0584873761682697E-3</v>
      </c>
      <c r="H1131" s="183">
        <v>6.7244154898633099E-2</v>
      </c>
      <c r="I1131" s="183">
        <v>3.4546093186406397E-2</v>
      </c>
      <c r="J1131" s="183">
        <v>2.10561569510881E-2</v>
      </c>
      <c r="K1131" s="183">
        <v>1.5505494087190599E-3</v>
      </c>
      <c r="L1131" s="183">
        <v>3.0000008598028201E-3</v>
      </c>
      <c r="M1131" s="183">
        <v>2.0000005732018801E-3</v>
      </c>
      <c r="N1131" s="183">
        <v>3.8220010953887898E-2</v>
      </c>
      <c r="O1131" s="182">
        <v>3.8220010953887898E-2</v>
      </c>
      <c r="P1131" s="181">
        <v>2.2008222933103599E-2</v>
      </c>
    </row>
    <row r="1132" spans="1:16" ht="15.75" x14ac:dyDescent="0.25">
      <c r="A1132" s="189">
        <v>2040</v>
      </c>
      <c r="B1132" s="188">
        <v>2023</v>
      </c>
      <c r="C1132" s="187" t="s">
        <v>3301</v>
      </c>
      <c r="D1132" s="186">
        <v>4.8722209283582639E-2</v>
      </c>
      <c r="E1132" s="185">
        <v>0.10730806190039494</v>
      </c>
      <c r="F1132" s="184">
        <v>8.8742187562117394E-2</v>
      </c>
      <c r="G1132" s="182">
        <v>4.0361148310638899E-3</v>
      </c>
      <c r="H1132" s="183">
        <v>6.64562962274656E-2</v>
      </c>
      <c r="I1132" s="183">
        <v>3.3586749288132302E-2</v>
      </c>
      <c r="J1132" s="183">
        <v>2.0661023657248E-2</v>
      </c>
      <c r="K1132" s="183">
        <v>1.55109674372838E-3</v>
      </c>
      <c r="L1132" s="183">
        <v>3.0000008598028201E-3</v>
      </c>
      <c r="M1132" s="183">
        <v>2.0000005732018801E-3</v>
      </c>
      <c r="N1132" s="183">
        <v>3.8220010953887898E-2</v>
      </c>
      <c r="O1132" s="182">
        <v>3.8220010953887898E-2</v>
      </c>
      <c r="P1132" s="181">
        <v>2.1595223465094199E-2</v>
      </c>
    </row>
    <row r="1133" spans="1:16" ht="15.75" x14ac:dyDescent="0.25">
      <c r="A1133" s="189">
        <v>2040</v>
      </c>
      <c r="B1133" s="188">
        <v>2024</v>
      </c>
      <c r="C1133" s="187" t="s">
        <v>3300</v>
      </c>
      <c r="D1133" s="186">
        <v>4.7497159338121056E-2</v>
      </c>
      <c r="E1133" s="185">
        <v>0.10460973968530368</v>
      </c>
      <c r="F1133" s="184">
        <v>8.8102527508955406E-2</v>
      </c>
      <c r="G1133" s="182">
        <v>4.0144074023968097E-3</v>
      </c>
      <c r="H1133" s="183">
        <v>6.5549016213145794E-2</v>
      </c>
      <c r="I1133" s="183">
        <v>3.3933829915270497E-2</v>
      </c>
      <c r="J1133" s="183">
        <v>2.0207274976924199E-2</v>
      </c>
      <c r="K1133" s="183">
        <v>1.5516431051897301E-3</v>
      </c>
      <c r="L1133" s="183">
        <v>3.0000008598028201E-3</v>
      </c>
      <c r="M1133" s="183">
        <v>2.0000005732018801E-3</v>
      </c>
      <c r="N1133" s="183">
        <v>3.8220010953887898E-2</v>
      </c>
      <c r="O1133" s="182">
        <v>3.8220010953887898E-2</v>
      </c>
      <c r="P1133" s="181">
        <v>2.1120958282926001E-2</v>
      </c>
    </row>
    <row r="1134" spans="1:16" ht="15.75" x14ac:dyDescent="0.25">
      <c r="A1134" s="189">
        <v>2040</v>
      </c>
      <c r="B1134" s="188">
        <v>2025</v>
      </c>
      <c r="C1134" s="187" t="s">
        <v>3299</v>
      </c>
      <c r="D1134" s="186">
        <v>4.62730119944905E-2</v>
      </c>
      <c r="E1134" s="185">
        <v>0.10191351785559319</v>
      </c>
      <c r="F1134" s="184">
        <v>8.7373847107469593E-2</v>
      </c>
      <c r="G1134" s="182">
        <v>3.9931804520085303E-3</v>
      </c>
      <c r="H1134" s="183">
        <v>6.4522781061546103E-2</v>
      </c>
      <c r="I1134" s="183">
        <v>3.2752964243987097E-2</v>
      </c>
      <c r="J1134" s="183">
        <v>1.9694976406013798E-2</v>
      </c>
      <c r="K1134" s="183">
        <v>1.5522030197434699E-3</v>
      </c>
      <c r="L1134" s="183">
        <v>3.0000008598028201E-3</v>
      </c>
      <c r="M1134" s="183">
        <v>2.0000005732018801E-3</v>
      </c>
      <c r="N1134" s="183">
        <v>3.8220010953887898E-2</v>
      </c>
      <c r="O1134" s="182">
        <v>3.8220010953887898E-2</v>
      </c>
      <c r="P1134" s="181">
        <v>2.0585495843930299E-2</v>
      </c>
    </row>
    <row r="1135" spans="1:16" ht="15.75" x14ac:dyDescent="0.25">
      <c r="A1135" s="189">
        <v>2040</v>
      </c>
      <c r="B1135" s="188">
        <v>2026</v>
      </c>
      <c r="C1135" s="187" t="s">
        <v>3298</v>
      </c>
      <c r="D1135" s="186">
        <v>4.5102118732780735E-2</v>
      </c>
      <c r="E1135" s="185">
        <v>9.9334537662571637E-2</v>
      </c>
      <c r="F1135" s="184">
        <v>8.6554448757959798E-2</v>
      </c>
      <c r="G1135" s="182">
        <v>3.9848347029794503E-3</v>
      </c>
      <c r="H1135" s="183">
        <v>6.3383733113769103E-2</v>
      </c>
      <c r="I1135" s="183">
        <v>3.3110594217056803E-2</v>
      </c>
      <c r="J1135" s="183">
        <v>1.9123999017209799E-2</v>
      </c>
      <c r="K1135" s="183">
        <v>1.5527620533602399E-3</v>
      </c>
      <c r="L1135" s="183">
        <v>3.0000008598028201E-3</v>
      </c>
      <c r="M1135" s="183">
        <v>2.0000005732018801E-3</v>
      </c>
      <c r="N1135" s="183">
        <v>3.8220010953887898E-2</v>
      </c>
      <c r="O1135" s="182">
        <v>3.8220010953887898E-2</v>
      </c>
      <c r="P1135" s="181">
        <v>1.9988701391279201E-2</v>
      </c>
    </row>
    <row r="1136" spans="1:16" ht="15.75" x14ac:dyDescent="0.25">
      <c r="A1136" s="189">
        <v>2040</v>
      </c>
      <c r="B1136" s="188">
        <v>2027</v>
      </c>
      <c r="C1136" s="187" t="s">
        <v>3297</v>
      </c>
      <c r="D1136" s="186">
        <v>4.3984591431311566E-2</v>
      </c>
      <c r="E1136" s="185">
        <v>9.6873341405156077E-2</v>
      </c>
      <c r="F1136" s="184">
        <v>8.5646790742775702E-2</v>
      </c>
      <c r="G1136" s="182">
        <v>3.9881735824779403E-3</v>
      </c>
      <c r="H1136" s="183">
        <v>6.2118935700041802E-2</v>
      </c>
      <c r="I1136" s="183">
        <v>3.2438146194161098E-2</v>
      </c>
      <c r="J1136" s="183">
        <v>1.8494481062979299E-2</v>
      </c>
      <c r="K1136" s="183">
        <v>1.5533471862663401E-3</v>
      </c>
      <c r="L1136" s="183">
        <v>3.0000008598028201E-3</v>
      </c>
      <c r="M1136" s="183">
        <v>2.0000005732018801E-3</v>
      </c>
      <c r="N1136" s="183">
        <v>3.8220010953887898E-2</v>
      </c>
      <c r="O1136" s="182">
        <v>3.8220010953887898E-2</v>
      </c>
      <c r="P1136" s="181">
        <v>1.9330719428602899E-2</v>
      </c>
    </row>
    <row r="1137" spans="1:16" ht="15.75" x14ac:dyDescent="0.25">
      <c r="A1137" s="189">
        <v>2040</v>
      </c>
      <c r="B1137" s="188">
        <v>2028</v>
      </c>
      <c r="C1137" s="187" t="s">
        <v>3296</v>
      </c>
      <c r="D1137" s="186">
        <v>4.3969464651708846E-2</v>
      </c>
      <c r="E1137" s="185">
        <v>9.6835253711293423E-2</v>
      </c>
      <c r="F1137" s="184">
        <v>8.4647284862953601E-2</v>
      </c>
      <c r="G1137" s="182">
        <v>4.01135902765917E-3</v>
      </c>
      <c r="H1137" s="183">
        <v>6.0733937071381999E-2</v>
      </c>
      <c r="I1137" s="183">
        <v>3.2481652664415002E-2</v>
      </c>
      <c r="J1137" s="183">
        <v>1.7806175591148998E-2</v>
      </c>
      <c r="K1137" s="183">
        <v>1.55392481772304E-3</v>
      </c>
      <c r="L1137" s="183">
        <v>3.0000008598028201E-3</v>
      </c>
      <c r="M1137" s="183">
        <v>2.0000005732018801E-3</v>
      </c>
      <c r="N1137" s="183">
        <v>3.8220010953887898E-2</v>
      </c>
      <c r="O1137" s="182">
        <v>3.8220010953887898E-2</v>
      </c>
      <c r="P1137" s="181">
        <v>1.8611291837646801E-2</v>
      </c>
    </row>
    <row r="1138" spans="1:16" ht="15.75" x14ac:dyDescent="0.25">
      <c r="A1138" s="189">
        <v>2040</v>
      </c>
      <c r="B1138" s="188">
        <v>2029</v>
      </c>
      <c r="C1138" s="187" t="s">
        <v>3295</v>
      </c>
      <c r="D1138" s="186">
        <v>4.3954155755735615E-2</v>
      </c>
      <c r="E1138" s="185">
        <v>9.679692528801595E-2</v>
      </c>
      <c r="F1138" s="184">
        <v>8.3556846097171206E-2</v>
      </c>
      <c r="G1138" s="182">
        <v>4.04165501317795E-3</v>
      </c>
      <c r="H1138" s="183">
        <v>5.9228999842159499E-2</v>
      </c>
      <c r="I1138" s="183">
        <v>3.2534416456878698E-2</v>
      </c>
      <c r="J1138" s="183">
        <v>1.7059108066161802E-2</v>
      </c>
      <c r="K1138" s="183">
        <v>1.5545053944408299E-3</v>
      </c>
      <c r="L1138" s="183">
        <v>3.0000008598028201E-3</v>
      </c>
      <c r="M1138" s="183">
        <v>2.0000005732018801E-3</v>
      </c>
      <c r="N1138" s="183">
        <v>3.8220010953887898E-2</v>
      </c>
      <c r="O1138" s="182">
        <v>3.8220010953887898E-2</v>
      </c>
      <c r="P1138" s="181">
        <v>1.7830445234242698E-2</v>
      </c>
    </row>
    <row r="1139" spans="1:16" ht="15.75" x14ac:dyDescent="0.25">
      <c r="A1139" s="189">
        <v>2040</v>
      </c>
      <c r="B1139" s="188">
        <v>2030</v>
      </c>
      <c r="C1139" s="187" t="s">
        <v>3294</v>
      </c>
      <c r="D1139" s="186">
        <v>4.3938683593800494E-2</v>
      </c>
      <c r="E1139" s="185">
        <v>9.6758112530478974E-2</v>
      </c>
      <c r="F1139" s="184">
        <v>8.2376394829606195E-2</v>
      </c>
      <c r="G1139" s="182">
        <v>4.0709843024170304E-3</v>
      </c>
      <c r="H1139" s="183">
        <v>5.7604422049685501E-2</v>
      </c>
      <c r="I1139" s="183">
        <v>3.1691423103380703E-2</v>
      </c>
      <c r="J1139" s="183">
        <v>1.6253315251706701E-2</v>
      </c>
      <c r="K1139" s="183">
        <v>1.5551013070470099E-3</v>
      </c>
      <c r="L1139" s="183">
        <v>3.0000008598028201E-3</v>
      </c>
      <c r="M1139" s="183">
        <v>2.0000005732018801E-3</v>
      </c>
      <c r="N1139" s="183">
        <v>3.8220010953887898E-2</v>
      </c>
      <c r="O1139" s="182">
        <v>3.8220010953887898E-2</v>
      </c>
      <c r="P1139" s="181">
        <v>1.69882180443706E-2</v>
      </c>
    </row>
    <row r="1140" spans="1:16" ht="15.75" x14ac:dyDescent="0.25">
      <c r="A1140" s="189">
        <v>2040</v>
      </c>
      <c r="B1140" s="188">
        <v>2031</v>
      </c>
      <c r="C1140" s="187" t="s">
        <v>3293</v>
      </c>
      <c r="D1140" s="186">
        <v>4.3922784877427748E-2</v>
      </c>
      <c r="E1140" s="185">
        <v>9.6717748449080099E-2</v>
      </c>
      <c r="F1140" s="184">
        <v>8.1103437782921103E-2</v>
      </c>
      <c r="G1140" s="182">
        <v>4.0862496194005301E-3</v>
      </c>
      <c r="H1140" s="183">
        <v>5.5859204537518303E-2</v>
      </c>
      <c r="I1140" s="183">
        <v>3.19888060381366E-2</v>
      </c>
      <c r="J1140" s="183">
        <v>1.53886236755785E-2</v>
      </c>
      <c r="K1140" s="183">
        <v>1.55568771315121E-3</v>
      </c>
      <c r="L1140" s="183">
        <v>3.0000008598028201E-3</v>
      </c>
      <c r="M1140" s="183">
        <v>2.0000005732018801E-3</v>
      </c>
      <c r="N1140" s="183">
        <v>3.8220010953887898E-2</v>
      </c>
      <c r="O1140" s="182">
        <v>3.8220010953887898E-2</v>
      </c>
      <c r="P1140" s="181">
        <v>1.6084428952181901E-2</v>
      </c>
    </row>
    <row r="1141" spans="1:16" ht="15.75" x14ac:dyDescent="0.25">
      <c r="A1141" s="189">
        <v>2040</v>
      </c>
      <c r="B1141" s="188">
        <v>2032</v>
      </c>
      <c r="C1141" s="187" t="s">
        <v>3292</v>
      </c>
      <c r="D1141" s="186">
        <v>4.3906500237126708E-2</v>
      </c>
      <c r="E1141" s="185">
        <v>9.6675718367560726E-2</v>
      </c>
      <c r="F1141" s="184">
        <v>7.97396230469615E-2</v>
      </c>
      <c r="G1141" s="182">
        <v>4.0782765097930303E-3</v>
      </c>
      <c r="H1141" s="183">
        <v>5.3993915373689902E-2</v>
      </c>
      <c r="I1141" s="183">
        <v>3.1409909097312297E-2</v>
      </c>
      <c r="J1141" s="183">
        <v>1.4465111297949701E-2</v>
      </c>
      <c r="K1141" s="183">
        <v>1.5562850089654899E-3</v>
      </c>
      <c r="L1141" s="183">
        <v>3.0000008598028201E-3</v>
      </c>
      <c r="M1141" s="183">
        <v>2.0000005732018801E-3</v>
      </c>
      <c r="N1141" s="183">
        <v>3.8220010953887898E-2</v>
      </c>
      <c r="O1141" s="182">
        <v>3.8220010953887898E-2</v>
      </c>
      <c r="P1141" s="181">
        <v>1.5119159442862301E-2</v>
      </c>
    </row>
    <row r="1142" spans="1:16" ht="15.75" x14ac:dyDescent="0.25">
      <c r="A1142" s="189">
        <v>2040</v>
      </c>
      <c r="B1142" s="188">
        <v>2033</v>
      </c>
      <c r="C1142" s="187" t="s">
        <v>3291</v>
      </c>
      <c r="D1142" s="186">
        <v>4.3889588311772171E-2</v>
      </c>
      <c r="E1142" s="185">
        <v>9.66313301764921E-2</v>
      </c>
      <c r="F1142" s="184">
        <v>7.8283427827229898E-2</v>
      </c>
      <c r="G1142" s="182">
        <v>4.0389953272405099E-3</v>
      </c>
      <c r="H1142" s="183">
        <v>5.2007923453883602E-2</v>
      </c>
      <c r="I1142" s="183">
        <v>3.05205550439108E-2</v>
      </c>
      <c r="J1142" s="183">
        <v>1.3482664944251399E-2</v>
      </c>
      <c r="K1142" s="183">
        <v>1.55687899296242E-3</v>
      </c>
      <c r="L1142" s="183">
        <v>3.0000008598028201E-3</v>
      </c>
      <c r="M1142" s="183">
        <v>2.0000005732018801E-3</v>
      </c>
      <c r="N1142" s="183">
        <v>3.8220010953887898E-2</v>
      </c>
      <c r="O1142" s="182">
        <v>3.8220010953887898E-2</v>
      </c>
      <c r="P1142" s="181">
        <v>1.4092291224590801E-2</v>
      </c>
    </row>
    <row r="1143" spans="1:16" ht="15.75" x14ac:dyDescent="0.25">
      <c r="A1143" s="189">
        <v>2040</v>
      </c>
      <c r="B1143" s="188">
        <v>2034</v>
      </c>
      <c r="C1143" s="187" t="s">
        <v>3290</v>
      </c>
      <c r="D1143" s="186">
        <v>4.3871949991000934E-2</v>
      </c>
      <c r="E1143" s="185">
        <v>9.6584738811966511E-2</v>
      </c>
      <c r="F1143" s="184">
        <v>7.6735708792853199E-2</v>
      </c>
      <c r="G1143" s="182">
        <v>3.9833211843310302E-3</v>
      </c>
      <c r="H1143" s="183">
        <v>4.99014691663002E-2</v>
      </c>
      <c r="I1143" s="183">
        <v>2.97026219660112E-2</v>
      </c>
      <c r="J1143" s="183">
        <v>1.24413047521168E-2</v>
      </c>
      <c r="K1143" s="183">
        <v>1.5574807733073699E-3</v>
      </c>
      <c r="L1143" s="183">
        <v>3.0000008598028201E-3</v>
      </c>
      <c r="M1143" s="183">
        <v>2.0000005732018801E-3</v>
      </c>
      <c r="N1143" s="183">
        <v>3.8220010953887898E-2</v>
      </c>
      <c r="O1143" s="182">
        <v>3.8220010953887898E-2</v>
      </c>
      <c r="P1143" s="181">
        <v>1.30038453455353E-2</v>
      </c>
    </row>
    <row r="1144" spans="1:16" ht="15.75" x14ac:dyDescent="0.25">
      <c r="A1144" s="189">
        <v>2040</v>
      </c>
      <c r="B1144" s="188">
        <v>2035</v>
      </c>
      <c r="C1144" s="187" t="s">
        <v>3289</v>
      </c>
      <c r="D1144" s="186">
        <v>4.3853384094398151E-2</v>
      </c>
      <c r="E1144" s="185">
        <v>9.6536502530316357E-2</v>
      </c>
      <c r="F1144" s="184">
        <v>7.5096865370519503E-2</v>
      </c>
      <c r="G1144" s="182">
        <v>3.9580286744789299E-3</v>
      </c>
      <c r="H1144" s="183">
        <v>4.7674614201680801E-2</v>
      </c>
      <c r="I1144" s="183">
        <v>2.8914914856968399E-2</v>
      </c>
      <c r="J1144" s="183">
        <v>1.1341019524031701E-2</v>
      </c>
      <c r="K1144" s="183">
        <v>1.55809819048412E-3</v>
      </c>
      <c r="L1144" s="183">
        <v>3.0000008598028201E-3</v>
      </c>
      <c r="M1144" s="183">
        <v>2.0000005732018801E-3</v>
      </c>
      <c r="N1144" s="183">
        <v>3.8220010953887898E-2</v>
      </c>
      <c r="O1144" s="182">
        <v>3.8220010953887898E-2</v>
      </c>
      <c r="P1144" s="181">
        <v>1.18538101018796E-2</v>
      </c>
    </row>
    <row r="1145" spans="1:16" ht="15.75" x14ac:dyDescent="0.25">
      <c r="A1145" s="189">
        <v>2040</v>
      </c>
      <c r="B1145" s="188">
        <v>2036</v>
      </c>
      <c r="C1145" s="187" t="s">
        <v>3288</v>
      </c>
      <c r="D1145" s="186">
        <v>4.3833265372616066E-2</v>
      </c>
      <c r="E1145" s="185">
        <v>9.6486755577361416E-2</v>
      </c>
      <c r="F1145" s="184">
        <v>7.3363843697034498E-2</v>
      </c>
      <c r="G1145" s="182">
        <v>4.0551749741174698E-3</v>
      </c>
      <c r="H1145" s="183">
        <v>4.5326249246639902E-2</v>
      </c>
      <c r="I1145" s="183">
        <v>2.92419027415106E-2</v>
      </c>
      <c r="J1145" s="183">
        <v>1.01816421260028E-2</v>
      </c>
      <c r="K1145" s="183">
        <v>1.55869872662398E-3</v>
      </c>
      <c r="L1145" s="183">
        <v>3.0000008598028201E-3</v>
      </c>
      <c r="M1145" s="183">
        <v>2.0000005732018801E-3</v>
      </c>
      <c r="N1145" s="183">
        <v>3.8220010953887898E-2</v>
      </c>
      <c r="O1145" s="182">
        <v>3.8220010953887898E-2</v>
      </c>
      <c r="P1145" s="181">
        <v>1.06420108025728E-2</v>
      </c>
    </row>
    <row r="1146" spans="1:16" ht="15.75" x14ac:dyDescent="0.25">
      <c r="A1146" s="189">
        <v>2040</v>
      </c>
      <c r="B1146" s="188">
        <v>2037</v>
      </c>
      <c r="C1146" s="187" t="s">
        <v>3287</v>
      </c>
      <c r="D1146" s="186">
        <v>4.3811196194376643E-2</v>
      </c>
      <c r="E1146" s="185">
        <v>9.6436647961790106E-2</v>
      </c>
      <c r="F1146" s="184">
        <v>7.1538806051974102E-2</v>
      </c>
      <c r="G1146" s="182">
        <v>4.3983168420205698E-3</v>
      </c>
      <c r="H1146" s="183">
        <v>4.2857060036387097E-2</v>
      </c>
      <c r="I1146" s="183">
        <v>3.0658092835532301E-2</v>
      </c>
      <c r="J1146" s="183">
        <v>8.9632491893802402E-3</v>
      </c>
      <c r="K1146" s="183">
        <v>1.5593095342061199E-3</v>
      </c>
      <c r="L1146" s="183">
        <v>3.0000008598028201E-3</v>
      </c>
      <c r="M1146" s="183">
        <v>2.0000005732018801E-3</v>
      </c>
      <c r="N1146" s="183">
        <v>3.8220010953887898E-2</v>
      </c>
      <c r="O1146" s="182">
        <v>3.8220010953887898E-2</v>
      </c>
      <c r="P1146" s="181">
        <v>9.3685275438948005E-3</v>
      </c>
    </row>
    <row r="1147" spans="1:16" ht="15.75" x14ac:dyDescent="0.25">
      <c r="A1147" s="189">
        <v>2040</v>
      </c>
      <c r="B1147" s="188">
        <v>2038</v>
      </c>
      <c r="C1147" s="187" t="s">
        <v>3286</v>
      </c>
      <c r="D1147" s="186">
        <v>4.3786076517831049E-2</v>
      </c>
      <c r="E1147" s="185">
        <v>9.6383302067201249E-2</v>
      </c>
      <c r="F1147" s="184">
        <v>6.9621012026977902E-2</v>
      </c>
      <c r="G1147" s="182">
        <v>5.0334526093811201E-3</v>
      </c>
      <c r="H1147" s="183">
        <v>4.0266695675619101E-2</v>
      </c>
      <c r="I1147" s="183">
        <v>3.3746372620538402E-2</v>
      </c>
      <c r="J1147" s="183">
        <v>7.6857714146463E-3</v>
      </c>
      <c r="K1147" s="183">
        <v>1.5599246482180401E-3</v>
      </c>
      <c r="L1147" s="183">
        <v>3.0000008598028201E-3</v>
      </c>
      <c r="M1147" s="183">
        <v>2.0000005732018801E-3</v>
      </c>
      <c r="N1147" s="183">
        <v>3.8220010953887898E-2</v>
      </c>
      <c r="O1147" s="182">
        <v>3.8220010953887898E-2</v>
      </c>
      <c r="P1147" s="181">
        <v>8.0332878929110594E-3</v>
      </c>
    </row>
    <row r="1148" spans="1:16" ht="15.75" x14ac:dyDescent="0.25">
      <c r="A1148" s="189">
        <v>2040</v>
      </c>
      <c r="B1148" s="188">
        <v>2039</v>
      </c>
      <c r="C1148" s="187" t="s">
        <v>3285</v>
      </c>
      <c r="D1148" s="186">
        <v>4.3755691437185613E-2</v>
      </c>
      <c r="E1148" s="185">
        <v>9.6313597769694406E-2</v>
      </c>
      <c r="F1148" s="184">
        <v>6.7609854845880599E-2</v>
      </c>
      <c r="G1148" s="182">
        <v>5.6416728317377901E-3</v>
      </c>
      <c r="H1148" s="183">
        <v>3.7554903226180401E-2</v>
      </c>
      <c r="I1148" s="183">
        <v>3.6377397624063598E-2</v>
      </c>
      <c r="J1148" s="183">
        <v>6.3491612186554799E-3</v>
      </c>
      <c r="K1148" s="183">
        <v>1.5605391389522799E-3</v>
      </c>
      <c r="L1148" s="183">
        <v>3.0000008598028201E-3</v>
      </c>
      <c r="M1148" s="183">
        <v>2.0000005732018801E-3</v>
      </c>
      <c r="N1148" s="183">
        <v>3.8220010953887898E-2</v>
      </c>
      <c r="O1148" s="182">
        <v>3.8220010953887898E-2</v>
      </c>
      <c r="P1148" s="181">
        <v>6.6362421149774404E-3</v>
      </c>
    </row>
    <row r="1149" spans="1:16" ht="15.75" x14ac:dyDescent="0.25">
      <c r="A1149" s="189">
        <v>2040</v>
      </c>
      <c r="B1149" s="188">
        <v>2040</v>
      </c>
      <c r="C1149" s="187" t="s">
        <v>3284</v>
      </c>
      <c r="D1149" s="186">
        <v>4.3713994274451169E-2</v>
      </c>
      <c r="E1149" s="185">
        <v>9.6198669770654124E-2</v>
      </c>
      <c r="F1149" s="184">
        <v>6.5506116609286305E-2</v>
      </c>
      <c r="G1149" s="182">
        <v>5.4421596011080499E-3</v>
      </c>
      <c r="H1149" s="183">
        <v>3.4721835145261601E-2</v>
      </c>
      <c r="I1149" s="183">
        <v>3.43681182859343E-2</v>
      </c>
      <c r="J1149" s="183">
        <v>4.95340769644027E-3</v>
      </c>
      <c r="K1149" s="183">
        <v>1.56116694951575E-3</v>
      </c>
      <c r="L1149" s="183">
        <v>3.0000008598028201E-3</v>
      </c>
      <c r="M1149" s="183">
        <v>2.0000005732018801E-3</v>
      </c>
      <c r="N1149" s="183">
        <v>3.8220010953887898E-2</v>
      </c>
      <c r="O1149" s="182">
        <v>3.8220010953887898E-2</v>
      </c>
      <c r="P1149" s="181">
        <v>5.1773788120521901E-3</v>
      </c>
    </row>
    <row r="1150" spans="1:16" ht="15.75" x14ac:dyDescent="0.25">
      <c r="A1150" s="189">
        <v>2041</v>
      </c>
      <c r="B1150" s="188">
        <v>1997</v>
      </c>
      <c r="C1150" s="187" t="s">
        <v>3283</v>
      </c>
      <c r="D1150" s="186">
        <v>6.4922337298205554E-2</v>
      </c>
      <c r="E1150" s="185">
        <v>0.1309692367535448</v>
      </c>
      <c r="F1150" s="184">
        <v>0.36921121679670699</v>
      </c>
      <c r="G1150" s="182">
        <v>2.2321684970263801E-2</v>
      </c>
      <c r="H1150" s="183">
        <v>9.1676823411700408</v>
      </c>
      <c r="I1150" s="183">
        <v>0.39180145762841601</v>
      </c>
      <c r="J1150" s="183">
        <v>5.2866752206134397E-2</v>
      </c>
      <c r="K1150" s="183">
        <v>2.17814337638038E-3</v>
      </c>
      <c r="L1150" s="183">
        <v>3.0000008598028201E-3</v>
      </c>
      <c r="M1150" s="183">
        <v>2.0000005732018801E-3</v>
      </c>
      <c r="N1150" s="183">
        <v>3.8220010953887898E-2</v>
      </c>
      <c r="O1150" s="182">
        <v>3.8220010953887898E-2</v>
      </c>
      <c r="P1150" s="181">
        <v>5.52571521481574E-2</v>
      </c>
    </row>
    <row r="1151" spans="1:16" ht="15.75" x14ac:dyDescent="0.25">
      <c r="A1151" s="189">
        <v>2041</v>
      </c>
      <c r="B1151" s="188">
        <v>1998</v>
      </c>
      <c r="C1151" s="187" t="s">
        <v>3282</v>
      </c>
      <c r="D1151" s="186">
        <v>6.4710668341634761E-2</v>
      </c>
      <c r="E1151" s="185">
        <v>0.13148567873776859</v>
      </c>
      <c r="F1151" s="184">
        <v>0.36774321575451802</v>
      </c>
      <c r="G1151" s="182">
        <v>2.2558645980859601E-2</v>
      </c>
      <c r="H1151" s="183">
        <v>9.2052222523188991</v>
      </c>
      <c r="I1151" s="183">
        <v>0.39353277882711801</v>
      </c>
      <c r="J1151" s="183">
        <v>5.2656551530193198E-2</v>
      </c>
      <c r="K1151" s="183">
        <v>2.2052065366104001E-3</v>
      </c>
      <c r="L1151" s="183">
        <v>3.0000008598028201E-3</v>
      </c>
      <c r="M1151" s="183">
        <v>2.0000005732018801E-3</v>
      </c>
      <c r="N1151" s="183">
        <v>3.8220010953887898E-2</v>
      </c>
      <c r="O1151" s="182">
        <v>3.8220010953887898E-2</v>
      </c>
      <c r="P1151" s="181">
        <v>5.50374471304017E-2</v>
      </c>
    </row>
    <row r="1152" spans="1:16" ht="15.75" x14ac:dyDescent="0.25">
      <c r="A1152" s="189">
        <v>2041</v>
      </c>
      <c r="B1152" s="188">
        <v>1999</v>
      </c>
      <c r="C1152" s="187" t="s">
        <v>3281</v>
      </c>
      <c r="D1152" s="186">
        <v>6.4629340836036012E-2</v>
      </c>
      <c r="E1152" s="185">
        <v>0.13129058296646196</v>
      </c>
      <c r="F1152" s="184">
        <v>0.36709801204850501</v>
      </c>
      <c r="G1152" s="182">
        <v>2.2531028429984501E-2</v>
      </c>
      <c r="H1152" s="183">
        <v>9.20680248269956</v>
      </c>
      <c r="I1152" s="183">
        <v>0.39355096958757502</v>
      </c>
      <c r="J1152" s="183">
        <v>5.2564165863408202E-2</v>
      </c>
      <c r="K1152" s="183">
        <v>2.1981536469218499E-3</v>
      </c>
      <c r="L1152" s="183">
        <v>3.0000008598028201E-3</v>
      </c>
      <c r="M1152" s="183">
        <v>2.0000005732018801E-3</v>
      </c>
      <c r="N1152" s="183">
        <v>3.8220010953887898E-2</v>
      </c>
      <c r="O1152" s="182">
        <v>3.8220010953887898E-2</v>
      </c>
      <c r="P1152" s="181">
        <v>5.4940884193720001E-2</v>
      </c>
    </row>
    <row r="1153" spans="1:16" ht="15.75" x14ac:dyDescent="0.25">
      <c r="A1153" s="189">
        <v>2041</v>
      </c>
      <c r="B1153" s="188">
        <v>2000</v>
      </c>
      <c r="C1153" s="187" t="s">
        <v>3280</v>
      </c>
      <c r="D1153" s="186">
        <v>6.4376576638621383E-2</v>
      </c>
      <c r="E1153" s="185">
        <v>0.13172095081999186</v>
      </c>
      <c r="F1153" s="184">
        <v>0.36472193465852998</v>
      </c>
      <c r="G1153" s="182">
        <v>2.2729903683321499E-2</v>
      </c>
      <c r="H1153" s="183">
        <v>9.2367665859018704</v>
      </c>
      <c r="I1153" s="183">
        <v>0.39552383692805398</v>
      </c>
      <c r="J1153" s="183">
        <v>5.2223939215669098E-2</v>
      </c>
      <c r="K1153" s="183">
        <v>2.2211740209616801E-3</v>
      </c>
      <c r="L1153" s="183">
        <v>3.0000008598028201E-3</v>
      </c>
      <c r="M1153" s="183">
        <v>2.0000005732018801E-3</v>
      </c>
      <c r="N1153" s="183">
        <v>3.8220010953887898E-2</v>
      </c>
      <c r="O1153" s="182">
        <v>3.8220010953887898E-2</v>
      </c>
      <c r="P1153" s="181">
        <v>5.4585274006703599E-2</v>
      </c>
    </row>
    <row r="1154" spans="1:16" ht="15.75" x14ac:dyDescent="0.25">
      <c r="A1154" s="189">
        <v>2041</v>
      </c>
      <c r="B1154" s="188">
        <v>2001</v>
      </c>
      <c r="C1154" s="187" t="s">
        <v>3279</v>
      </c>
      <c r="D1154" s="186">
        <v>6.4586170124637868E-2</v>
      </c>
      <c r="E1154" s="185">
        <v>0.13188217483900999</v>
      </c>
      <c r="F1154" s="184">
        <v>0.367242868180577</v>
      </c>
      <c r="G1154" s="182">
        <v>2.2832062603839201E-2</v>
      </c>
      <c r="H1154" s="183">
        <v>9.2027085259462105</v>
      </c>
      <c r="I1154" s="183">
        <v>0.39698420225905401</v>
      </c>
      <c r="J1154" s="183">
        <v>5.2584907576799803E-2</v>
      </c>
      <c r="K1154" s="183">
        <v>2.2339027753281102E-3</v>
      </c>
      <c r="L1154" s="183">
        <v>3.0000008598028201E-3</v>
      </c>
      <c r="M1154" s="183">
        <v>2.0000005732018801E-3</v>
      </c>
      <c r="N1154" s="183">
        <v>3.8220010953887898E-2</v>
      </c>
      <c r="O1154" s="182">
        <v>3.8220010953887898E-2</v>
      </c>
      <c r="P1154" s="181">
        <v>5.4962563755351301E-2</v>
      </c>
    </row>
    <row r="1155" spans="1:16" ht="15.75" x14ac:dyDescent="0.25">
      <c r="A1155" s="189">
        <v>2041</v>
      </c>
      <c r="B1155" s="188">
        <v>2002</v>
      </c>
      <c r="C1155" s="187" t="s">
        <v>3278</v>
      </c>
      <c r="D1155" s="186">
        <v>6.4419685817356742E-2</v>
      </c>
      <c r="E1155" s="185">
        <v>0.13170339903029374</v>
      </c>
      <c r="F1155" s="184">
        <v>0.28381167091745702</v>
      </c>
      <c r="G1155" s="182">
        <v>2.27844288937358E-2</v>
      </c>
      <c r="H1155" s="183">
        <v>7.1001242377207197</v>
      </c>
      <c r="I1155" s="183">
        <v>0.31953054599726699</v>
      </c>
      <c r="J1155" s="183">
        <v>5.2901901544439502E-2</v>
      </c>
      <c r="K1155" s="183">
        <v>2.2313644569560802E-3</v>
      </c>
      <c r="L1155" s="183">
        <v>3.0000008598028201E-3</v>
      </c>
      <c r="M1155" s="183">
        <v>2.0000005732018801E-3</v>
      </c>
      <c r="N1155" s="183">
        <v>3.8220010953887898E-2</v>
      </c>
      <c r="O1155" s="182">
        <v>3.8220010953887898E-2</v>
      </c>
      <c r="P1155" s="181">
        <v>5.5293890783567702E-2</v>
      </c>
    </row>
    <row r="1156" spans="1:16" ht="15.75" x14ac:dyDescent="0.25">
      <c r="A1156" s="189">
        <v>2041</v>
      </c>
      <c r="B1156" s="188">
        <v>2003</v>
      </c>
      <c r="C1156" s="187" t="s">
        <v>3277</v>
      </c>
      <c r="D1156" s="186">
        <v>6.4114645103811888E-2</v>
      </c>
      <c r="E1156" s="185">
        <v>0.13110869764125102</v>
      </c>
      <c r="F1156" s="184">
        <v>0.28158299441731499</v>
      </c>
      <c r="G1156" s="182">
        <v>2.25431535250207E-2</v>
      </c>
      <c r="H1156" s="183">
        <v>7.1279364840736301</v>
      </c>
      <c r="I1156" s="183">
        <v>0.31943460232409499</v>
      </c>
      <c r="J1156" s="183">
        <v>5.24864809086222E-2</v>
      </c>
      <c r="K1156" s="183">
        <v>2.2082314164685399E-3</v>
      </c>
      <c r="L1156" s="183">
        <v>3.0000008598028201E-3</v>
      </c>
      <c r="M1156" s="183">
        <v>2.0000005732018801E-3</v>
      </c>
      <c r="N1156" s="183">
        <v>3.8220010953887898E-2</v>
      </c>
      <c r="O1156" s="182">
        <v>3.8220010953887898E-2</v>
      </c>
      <c r="P1156" s="181">
        <v>5.4859686670000497E-2</v>
      </c>
    </row>
    <row r="1157" spans="1:16" ht="15.75" x14ac:dyDescent="0.25">
      <c r="A1157" s="189">
        <v>2041</v>
      </c>
      <c r="B1157" s="188">
        <v>2004</v>
      </c>
      <c r="C1157" s="187" t="s">
        <v>3276</v>
      </c>
      <c r="D1157" s="186">
        <v>6.388331894745955E-2</v>
      </c>
      <c r="E1157" s="185">
        <v>0.13011937339472743</v>
      </c>
      <c r="F1157" s="184">
        <v>0.232411647178283</v>
      </c>
      <c r="G1157" s="182">
        <v>1.47719593090517E-2</v>
      </c>
      <c r="H1157" s="183">
        <v>5.9617247497088499</v>
      </c>
      <c r="I1157" s="183">
        <v>0.27031221625494101</v>
      </c>
      <c r="J1157" s="183">
        <v>5.2194311047938098E-2</v>
      </c>
      <c r="K1157" s="183">
        <v>1.4370452679949601E-4</v>
      </c>
      <c r="L1157" s="183">
        <v>3.0000008598028201E-3</v>
      </c>
      <c r="M1157" s="183">
        <v>2.0000005732018801E-3</v>
      </c>
      <c r="N1157" s="183">
        <v>3.8220010953887898E-2</v>
      </c>
      <c r="O1157" s="182">
        <v>3.8220010953887898E-2</v>
      </c>
      <c r="P1157" s="181">
        <v>5.45543061847008E-2</v>
      </c>
    </row>
    <row r="1158" spans="1:16" ht="15.75" x14ac:dyDescent="0.25">
      <c r="A1158" s="189">
        <v>2041</v>
      </c>
      <c r="B1158" s="188">
        <v>2005</v>
      </c>
      <c r="C1158" s="187" t="s">
        <v>3275</v>
      </c>
      <c r="D1158" s="186">
        <v>6.3923635758354941E-2</v>
      </c>
      <c r="E1158" s="185">
        <v>0.13047407338922126</v>
      </c>
      <c r="F1158" s="184">
        <v>0.23277276530350799</v>
      </c>
      <c r="G1158" s="182">
        <v>1.49766552466965E-2</v>
      </c>
      <c r="H1158" s="183">
        <v>5.9516576791135298</v>
      </c>
      <c r="I1158" s="183">
        <v>0.27217045237838799</v>
      </c>
      <c r="J1158" s="183">
        <v>5.2275409874016299E-2</v>
      </c>
      <c r="K1158" s="183">
        <v>1.45112239126765E-4</v>
      </c>
      <c r="L1158" s="183">
        <v>3.0000008598028102E-3</v>
      </c>
      <c r="M1158" s="183">
        <v>2.0000005732018801E-3</v>
      </c>
      <c r="N1158" s="183">
        <v>3.8220010953887898E-2</v>
      </c>
      <c r="O1158" s="182">
        <v>3.8220010953887898E-2</v>
      </c>
      <c r="P1158" s="181">
        <v>5.4639071939823501E-2</v>
      </c>
    </row>
    <row r="1159" spans="1:16" ht="15.75" x14ac:dyDescent="0.25">
      <c r="A1159" s="189">
        <v>2041</v>
      </c>
      <c r="B1159" s="188">
        <v>2006</v>
      </c>
      <c r="C1159" s="187" t="s">
        <v>3274</v>
      </c>
      <c r="D1159" s="186">
        <v>6.3750038016046298E-2</v>
      </c>
      <c r="E1159" s="185">
        <v>0.13077285359533863</v>
      </c>
      <c r="F1159" s="184">
        <v>0.231697883931412</v>
      </c>
      <c r="G1159" s="182">
        <v>1.5133997561387599E-2</v>
      </c>
      <c r="H1159" s="183">
        <v>5.9600634080966399</v>
      </c>
      <c r="I1159" s="183">
        <v>0.27384062430210898</v>
      </c>
      <c r="J1159" s="183">
        <v>5.2034016237527E-2</v>
      </c>
      <c r="K1159" s="183">
        <v>1.4628755173727099E-4</v>
      </c>
      <c r="L1159" s="183">
        <v>3.0000008598028201E-3</v>
      </c>
      <c r="M1159" s="183">
        <v>2.0000005732018801E-3</v>
      </c>
      <c r="N1159" s="183">
        <v>3.8220010953887898E-2</v>
      </c>
      <c r="O1159" s="182">
        <v>3.8220010953887898E-2</v>
      </c>
      <c r="P1159" s="181">
        <v>5.43867635542606E-2</v>
      </c>
    </row>
    <row r="1160" spans="1:16" ht="15.75" x14ac:dyDescent="0.25">
      <c r="A1160" s="189">
        <v>2041</v>
      </c>
      <c r="B1160" s="188">
        <v>2007</v>
      </c>
      <c r="C1160" s="187" t="s">
        <v>3273</v>
      </c>
      <c r="D1160" s="186">
        <v>6.3900410069159252E-2</v>
      </c>
      <c r="E1160" s="185">
        <v>0.13111666113237863</v>
      </c>
      <c r="F1160" s="184">
        <v>0.170199494787136</v>
      </c>
      <c r="G1160" s="182">
        <v>1.5301839205406099E-2</v>
      </c>
      <c r="H1160" s="183">
        <v>3.1143780632490699</v>
      </c>
      <c r="I1160" s="183">
        <v>0.27395902578840903</v>
      </c>
      <c r="J1160" s="183">
        <v>3.7811900320607203E-2</v>
      </c>
      <c r="K1160" s="183">
        <v>1.47647599782688E-4</v>
      </c>
      <c r="L1160" s="183">
        <v>3.0000008598028201E-3</v>
      </c>
      <c r="M1160" s="183">
        <v>2.0000005732018801E-3</v>
      </c>
      <c r="N1160" s="183">
        <v>3.8220010953887898E-2</v>
      </c>
      <c r="O1160" s="182">
        <v>3.8220010953887898E-2</v>
      </c>
      <c r="P1160" s="181">
        <v>3.9521586665282403E-2</v>
      </c>
    </row>
    <row r="1161" spans="1:16" ht="15.75" x14ac:dyDescent="0.25">
      <c r="A1161" s="189">
        <v>2041</v>
      </c>
      <c r="B1161" s="188">
        <v>2008</v>
      </c>
      <c r="C1161" s="187" t="s">
        <v>3272</v>
      </c>
      <c r="D1161" s="186">
        <v>6.4130249992559604E-2</v>
      </c>
      <c r="E1161" s="185">
        <v>0.13159805307356784</v>
      </c>
      <c r="F1161" s="184">
        <v>0.17231298554986599</v>
      </c>
      <c r="G1161" s="182">
        <v>1.20880449038072E-2</v>
      </c>
      <c r="H1161" s="183">
        <v>3.1005309900656499</v>
      </c>
      <c r="I1161" s="183">
        <v>0.193155524947455</v>
      </c>
      <c r="J1161" s="183">
        <v>3.8094065707036801E-2</v>
      </c>
      <c r="K1161" s="183">
        <v>1.7044123847603101E-4</v>
      </c>
      <c r="L1161" s="183">
        <v>3.0000008598028201E-3</v>
      </c>
      <c r="M1161" s="183">
        <v>2.0000005732018801E-3</v>
      </c>
      <c r="N1161" s="183">
        <v>3.8220010953887898E-2</v>
      </c>
      <c r="O1161" s="182">
        <v>3.8220010953887898E-2</v>
      </c>
      <c r="P1161" s="181">
        <v>3.9816510318396003E-2</v>
      </c>
    </row>
    <row r="1162" spans="1:16" ht="15.75" x14ac:dyDescent="0.25">
      <c r="A1162" s="189">
        <v>2041</v>
      </c>
      <c r="B1162" s="188">
        <v>2009</v>
      </c>
      <c r="C1162" s="187" t="s">
        <v>3271</v>
      </c>
      <c r="D1162" s="186">
        <v>6.4117811418515525E-2</v>
      </c>
      <c r="E1162" s="185">
        <v>0.1303493150794087</v>
      </c>
      <c r="F1162" s="184">
        <v>0.17244903637931</v>
      </c>
      <c r="G1162" s="182">
        <v>8.4781071184789301E-3</v>
      </c>
      <c r="H1162" s="183">
        <v>3.0985175185571698</v>
      </c>
      <c r="I1162" s="183">
        <v>0.108964933136699</v>
      </c>
      <c r="J1162" s="183">
        <v>3.8112308064674499E-2</v>
      </c>
      <c r="K1162" s="183">
        <v>1.86897256344477E-4</v>
      </c>
      <c r="L1162" s="183">
        <v>3.0000008598028201E-3</v>
      </c>
      <c r="M1162" s="183">
        <v>2.0000005732018801E-3</v>
      </c>
      <c r="N1162" s="183">
        <v>3.8220010953887898E-2</v>
      </c>
      <c r="O1162" s="182">
        <v>3.8220010953887898E-2</v>
      </c>
      <c r="P1162" s="181">
        <v>3.9835577514496803E-2</v>
      </c>
    </row>
    <row r="1163" spans="1:16" ht="15.75" x14ac:dyDescent="0.25">
      <c r="A1163" s="189">
        <v>2041</v>
      </c>
      <c r="B1163" s="188">
        <v>2010</v>
      </c>
      <c r="C1163" s="187" t="s">
        <v>3270</v>
      </c>
      <c r="D1163" s="186">
        <v>6.4125710792529086E-2</v>
      </c>
      <c r="E1163" s="185">
        <v>0.12924663870482189</v>
      </c>
      <c r="F1163" s="184">
        <v>0.110581949383578</v>
      </c>
      <c r="G1163" s="182">
        <v>8.2879666235719102E-3</v>
      </c>
      <c r="H1163" s="183">
        <v>0.28477004747415702</v>
      </c>
      <c r="I1163" s="183">
        <v>0.10883475474924401</v>
      </c>
      <c r="J1163" s="183">
        <v>2.35224912878714E-2</v>
      </c>
      <c r="K1163" s="183">
        <v>2.2274575102567199E-4</v>
      </c>
      <c r="L1163" s="183">
        <v>3.0000008598028201E-3</v>
      </c>
      <c r="M1163" s="183">
        <v>2.0000005732018801E-3</v>
      </c>
      <c r="N1163" s="183">
        <v>3.8220010953887898E-2</v>
      </c>
      <c r="O1163" s="182">
        <v>3.8220010953887898E-2</v>
      </c>
      <c r="P1163" s="181">
        <v>2.45860739643998E-2</v>
      </c>
    </row>
    <row r="1164" spans="1:16" ht="15.75" x14ac:dyDescent="0.25">
      <c r="A1164" s="189">
        <v>2041</v>
      </c>
      <c r="B1164" s="188">
        <v>2011</v>
      </c>
      <c r="C1164" s="187" t="s">
        <v>3269</v>
      </c>
      <c r="D1164" s="186">
        <v>6.4067816176516038E-2</v>
      </c>
      <c r="E1164" s="185">
        <v>0.13090886247010916</v>
      </c>
      <c r="F1164" s="184">
        <v>0.11028783479981601</v>
      </c>
      <c r="G1164" s="182">
        <v>8.6185447574923992E-3</v>
      </c>
      <c r="H1164" s="183">
        <v>0.28430130382018198</v>
      </c>
      <c r="I1164" s="183">
        <v>0.11069699626228501</v>
      </c>
      <c r="J1164" s="183">
        <v>2.34990195480499E-2</v>
      </c>
      <c r="K1164" s="183">
        <v>3.14413545425885E-4</v>
      </c>
      <c r="L1164" s="183">
        <v>3.0000008598028201E-3</v>
      </c>
      <c r="M1164" s="183">
        <v>2.0000005732018801E-3</v>
      </c>
      <c r="N1164" s="183">
        <v>3.8220010953887898E-2</v>
      </c>
      <c r="O1164" s="182">
        <v>3.8220010953887898E-2</v>
      </c>
      <c r="P1164" s="181">
        <v>2.45615409366578E-2</v>
      </c>
    </row>
    <row r="1165" spans="1:16" ht="15.75" x14ac:dyDescent="0.25">
      <c r="A1165" s="189">
        <v>2041</v>
      </c>
      <c r="B1165" s="188">
        <v>2012</v>
      </c>
      <c r="C1165" s="187" t="s">
        <v>3268</v>
      </c>
      <c r="D1165" s="186">
        <v>6.4176158146063048E-2</v>
      </c>
      <c r="E1165" s="185">
        <v>0.13131250243533235</v>
      </c>
      <c r="F1165" s="184">
        <v>0.111686945859824</v>
      </c>
      <c r="G1165" s="182">
        <v>8.7040708975337899E-3</v>
      </c>
      <c r="H1165" s="183">
        <v>0.28637907971413801</v>
      </c>
      <c r="I1165" s="183">
        <v>0.111465642326736</v>
      </c>
      <c r="J1165" s="183">
        <v>2.3596152631887302E-2</v>
      </c>
      <c r="K1165" s="183">
        <v>4.6436500742482302E-4</v>
      </c>
      <c r="L1165" s="183">
        <v>3.0000008598028201E-3</v>
      </c>
      <c r="M1165" s="183">
        <v>2.0000005732018801E-3</v>
      </c>
      <c r="N1165" s="183">
        <v>3.8220010953887898E-2</v>
      </c>
      <c r="O1165" s="182">
        <v>3.8220010953887898E-2</v>
      </c>
      <c r="P1165" s="181">
        <v>2.4663065947524699E-2</v>
      </c>
    </row>
    <row r="1166" spans="1:16" ht="15.75" x14ac:dyDescent="0.25">
      <c r="A1166" s="189">
        <v>2041</v>
      </c>
      <c r="B1166" s="188">
        <v>2013</v>
      </c>
      <c r="C1166" s="187" t="s">
        <v>3267</v>
      </c>
      <c r="D1166" s="186">
        <v>6.4030583345457581E-2</v>
      </c>
      <c r="E1166" s="185">
        <v>0.13130808628612595</v>
      </c>
      <c r="F1166" s="184">
        <v>0.110511899849237</v>
      </c>
      <c r="G1166" s="182">
        <v>8.7337323181201302E-3</v>
      </c>
      <c r="H1166" s="183">
        <v>0.28470325954175901</v>
      </c>
      <c r="I1166" s="183">
        <v>0.111067409572815</v>
      </c>
      <c r="J1166" s="183">
        <v>2.3527618065142399E-2</v>
      </c>
      <c r="K1166" s="183">
        <v>6.9571933277801697E-4</v>
      </c>
      <c r="L1166" s="183">
        <v>3.0000008598028201E-3</v>
      </c>
      <c r="M1166" s="183">
        <v>2.0000005732018801E-3</v>
      </c>
      <c r="N1166" s="183">
        <v>3.8220010953887898E-2</v>
      </c>
      <c r="O1166" s="182">
        <v>3.8220010953887898E-2</v>
      </c>
      <c r="P1166" s="181">
        <v>2.4591432551789302E-2</v>
      </c>
    </row>
    <row r="1167" spans="1:16" ht="15.75" x14ac:dyDescent="0.25">
      <c r="A1167" s="189">
        <v>2041</v>
      </c>
      <c r="B1167" s="188">
        <v>2014</v>
      </c>
      <c r="C1167" s="187" t="s">
        <v>3266</v>
      </c>
      <c r="D1167" s="186">
        <v>6.247660098665557E-2</v>
      </c>
      <c r="E1167" s="185">
        <v>0.12914020648379299</v>
      </c>
      <c r="F1167" s="184">
        <v>0.109917777057609</v>
      </c>
      <c r="G1167" s="182">
        <v>8.7057561747683997E-3</v>
      </c>
      <c r="H1167" s="183">
        <v>0.28375269412559401</v>
      </c>
      <c r="I1167" s="183">
        <v>0.111155271702214</v>
      </c>
      <c r="J1167" s="183">
        <v>2.3480643252751399E-2</v>
      </c>
      <c r="K1167" s="183">
        <v>9.6514422066014296E-4</v>
      </c>
      <c r="L1167" s="183">
        <v>3.0000008598028201E-3</v>
      </c>
      <c r="M1167" s="183">
        <v>2.0000005732018801E-3</v>
      </c>
      <c r="N1167" s="183">
        <v>3.8220010953887898E-2</v>
      </c>
      <c r="O1167" s="182">
        <v>3.8220010953887898E-2</v>
      </c>
      <c r="P1167" s="181">
        <v>2.4542333746829501E-2</v>
      </c>
    </row>
    <row r="1168" spans="1:16" ht="15.75" x14ac:dyDescent="0.25">
      <c r="A1168" s="189">
        <v>2041</v>
      </c>
      <c r="B1168" s="188">
        <v>2015</v>
      </c>
      <c r="C1168" s="187" t="s">
        <v>3265</v>
      </c>
      <c r="D1168" s="186">
        <v>6.194210808224495E-2</v>
      </c>
      <c r="E1168" s="185">
        <v>0.12909729791210192</v>
      </c>
      <c r="F1168" s="184">
        <v>0.109283065493226</v>
      </c>
      <c r="G1168" s="182">
        <v>8.8364109711808695E-3</v>
      </c>
      <c r="H1168" s="183">
        <v>0.28281244153055402</v>
      </c>
      <c r="I1168" s="183">
        <v>0.111744761428544</v>
      </c>
      <c r="J1168" s="183">
        <v>2.3432910295498599E-2</v>
      </c>
      <c r="K1168" s="183">
        <v>1.2341796827381999E-3</v>
      </c>
      <c r="L1168" s="183">
        <v>3.0000008598028201E-3</v>
      </c>
      <c r="M1168" s="183">
        <v>2.0000005732018801E-3</v>
      </c>
      <c r="N1168" s="183">
        <v>3.8220010953887898E-2</v>
      </c>
      <c r="O1168" s="182">
        <v>3.8220010953887898E-2</v>
      </c>
      <c r="P1168" s="181">
        <v>2.4492442517061602E-2</v>
      </c>
    </row>
    <row r="1169" spans="1:16" ht="15.75" x14ac:dyDescent="0.25">
      <c r="A1169" s="189">
        <v>2041</v>
      </c>
      <c r="B1169" s="188">
        <v>2016</v>
      </c>
      <c r="C1169" s="187" t="s">
        <v>3264</v>
      </c>
      <c r="D1169" s="186">
        <v>5.9925612354679927E-2</v>
      </c>
      <c r="E1169" s="185">
        <v>0.12516506313019599</v>
      </c>
      <c r="F1169" s="184">
        <v>0.108513898646435</v>
      </c>
      <c r="G1169" s="182">
        <v>8.0715936960483702E-3</v>
      </c>
      <c r="H1169" s="183">
        <v>0.24690833612756699</v>
      </c>
      <c r="I1169" s="183">
        <v>9.8100052935112897E-2</v>
      </c>
      <c r="J1169" s="183">
        <v>2.3375549023649401E-2</v>
      </c>
      <c r="K1169" s="183">
        <v>1.3891200667330501E-3</v>
      </c>
      <c r="L1169" s="183">
        <v>3.0000008598028201E-3</v>
      </c>
      <c r="M1169" s="183">
        <v>2.0000005732018801E-3</v>
      </c>
      <c r="N1169" s="183">
        <v>3.8220010953887898E-2</v>
      </c>
      <c r="O1169" s="182">
        <v>3.8220010953887898E-2</v>
      </c>
      <c r="P1169" s="181">
        <v>2.4432487623036299E-2</v>
      </c>
    </row>
    <row r="1170" spans="1:16" ht="15.75" x14ac:dyDescent="0.25">
      <c r="A1170" s="189">
        <v>2041</v>
      </c>
      <c r="B1170" s="188">
        <v>2017</v>
      </c>
      <c r="C1170" s="187" t="s">
        <v>3263</v>
      </c>
      <c r="D1170" s="186">
        <v>5.6418061635363483E-2</v>
      </c>
      <c r="E1170" s="185">
        <v>0.12125107128015951</v>
      </c>
      <c r="F1170" s="184">
        <v>9.0787063846812496E-2</v>
      </c>
      <c r="G1170" s="182">
        <v>7.2656393135771997E-3</v>
      </c>
      <c r="H1170" s="183">
        <v>0.19264189895241601</v>
      </c>
      <c r="I1170" s="183">
        <v>8.4756530057694304E-2</v>
      </c>
      <c r="J1170" s="183">
        <v>2.2203027906621299E-2</v>
      </c>
      <c r="K1170" s="183">
        <v>1.4476935986368999E-3</v>
      </c>
      <c r="L1170" s="183">
        <v>3.0000008598028201E-3</v>
      </c>
      <c r="M1170" s="183">
        <v>2.0000005732018801E-3</v>
      </c>
      <c r="N1170" s="183">
        <v>3.8220010953887898E-2</v>
      </c>
      <c r="O1170" s="182">
        <v>3.8220010953887898E-2</v>
      </c>
      <c r="P1170" s="181">
        <v>2.3206950304081601E-2</v>
      </c>
    </row>
    <row r="1171" spans="1:16" ht="15.75" x14ac:dyDescent="0.25">
      <c r="A1171" s="189">
        <v>2041</v>
      </c>
      <c r="B1171" s="188">
        <v>2018</v>
      </c>
      <c r="C1171" s="187" t="s">
        <v>3262</v>
      </c>
      <c r="D1171" s="186">
        <v>5.2678984244049064E-2</v>
      </c>
      <c r="E1171" s="185">
        <v>0.11605257081863364</v>
      </c>
      <c r="F1171" s="184">
        <v>9.0769051383882596E-2</v>
      </c>
      <c r="G1171" s="182">
        <v>6.5492840579451901E-3</v>
      </c>
      <c r="H1171" s="183">
        <v>0.15720856141850501</v>
      </c>
      <c r="I1171" s="183">
        <v>7.10865836480572E-2</v>
      </c>
      <c r="J1171" s="183">
        <v>2.21585341501923E-2</v>
      </c>
      <c r="K1171" s="183">
        <v>1.5083729020322601E-3</v>
      </c>
      <c r="L1171" s="183">
        <v>3.0000008598028201E-3</v>
      </c>
      <c r="M1171" s="183">
        <v>2.0000005732018801E-3</v>
      </c>
      <c r="N1171" s="183">
        <v>3.8220010953887898E-2</v>
      </c>
      <c r="O1171" s="182">
        <v>3.8220010953887898E-2</v>
      </c>
      <c r="P1171" s="181">
        <v>2.3160444737424901E-2</v>
      </c>
    </row>
    <row r="1172" spans="1:16" ht="15.75" x14ac:dyDescent="0.25">
      <c r="A1172" s="189">
        <v>2041</v>
      </c>
      <c r="B1172" s="188">
        <v>2019</v>
      </c>
      <c r="C1172" s="187" t="s">
        <v>3261</v>
      </c>
      <c r="D1172" s="186">
        <v>5.2660081656859974E-2</v>
      </c>
      <c r="E1172" s="185">
        <v>0.11600301918262616</v>
      </c>
      <c r="F1172" s="184">
        <v>9.0663438569329902E-2</v>
      </c>
      <c r="G1172" s="182">
        <v>5.9430145464219502E-3</v>
      </c>
      <c r="H1172" s="183">
        <v>0.13508066881332101</v>
      </c>
      <c r="I1172" s="183">
        <v>6.1948695139335902E-2</v>
      </c>
      <c r="J1172" s="183">
        <v>2.2055687276214899E-2</v>
      </c>
      <c r="K1172" s="183">
        <v>1.54902405983199E-3</v>
      </c>
      <c r="L1172" s="183">
        <v>3.0000008598028201E-3</v>
      </c>
      <c r="M1172" s="183">
        <v>2.0000005732018801E-3</v>
      </c>
      <c r="N1172" s="183">
        <v>3.8220010953887898E-2</v>
      </c>
      <c r="O1172" s="182">
        <v>3.8220010953887898E-2</v>
      </c>
      <c r="P1172" s="181">
        <v>2.3052947584182599E-2</v>
      </c>
    </row>
    <row r="1173" spans="1:16" ht="15.75" x14ac:dyDescent="0.25">
      <c r="A1173" s="189">
        <v>2041</v>
      </c>
      <c r="B1173" s="188">
        <v>2020</v>
      </c>
      <c r="C1173" s="187" t="s">
        <v>3260</v>
      </c>
      <c r="D1173" s="186">
        <v>5.2641427715814385E-2</v>
      </c>
      <c r="E1173" s="185">
        <v>0.11595436859388292</v>
      </c>
      <c r="F1173" s="184">
        <v>9.0469560285225098E-2</v>
      </c>
      <c r="G1173" s="182">
        <v>5.3239135709811699E-3</v>
      </c>
      <c r="H1173" s="183">
        <v>0.112542544838291</v>
      </c>
      <c r="I1173" s="183">
        <v>5.3211835113737602E-2</v>
      </c>
      <c r="J1173" s="183">
        <v>2.1894436446309E-2</v>
      </c>
      <c r="K1173" s="183">
        <v>1.5495386582523899E-3</v>
      </c>
      <c r="L1173" s="183">
        <v>3.0000008598028201E-3</v>
      </c>
      <c r="M1173" s="183">
        <v>2.0000005732018801E-3</v>
      </c>
      <c r="N1173" s="183">
        <v>3.8220010953887898E-2</v>
      </c>
      <c r="O1173" s="182">
        <v>3.8220010953887898E-2</v>
      </c>
      <c r="P1173" s="181">
        <v>2.2884405707288301E-2</v>
      </c>
    </row>
    <row r="1174" spans="1:16" ht="15.75" x14ac:dyDescent="0.25">
      <c r="A1174" s="189">
        <v>2041</v>
      </c>
      <c r="B1174" s="188">
        <v>2021</v>
      </c>
      <c r="C1174" s="187" t="s">
        <v>3259</v>
      </c>
      <c r="D1174" s="186">
        <v>5.1307510600741055E-2</v>
      </c>
      <c r="E1174" s="185">
        <v>0.1130151186083786</v>
      </c>
      <c r="F1174" s="184">
        <v>9.0188403379777599E-2</v>
      </c>
      <c r="G1174" s="182">
        <v>4.7053263686566401E-3</v>
      </c>
      <c r="H1174" s="183">
        <v>9.0395041431950096E-2</v>
      </c>
      <c r="I1174" s="183">
        <v>4.4004514130393198E-2</v>
      </c>
      <c r="J1174" s="183">
        <v>2.16748338093058E-2</v>
      </c>
      <c r="K1174" s="183">
        <v>1.55007453469771E-3</v>
      </c>
      <c r="L1174" s="183">
        <v>3.0000008598028201E-3</v>
      </c>
      <c r="M1174" s="183">
        <v>2.0000005732018801E-3</v>
      </c>
      <c r="N1174" s="183">
        <v>3.8220010953887898E-2</v>
      </c>
      <c r="O1174" s="182">
        <v>3.8220010953887898E-2</v>
      </c>
      <c r="P1174" s="181">
        <v>2.2654873613512001E-2</v>
      </c>
    </row>
    <row r="1175" spans="1:16" ht="15.75" x14ac:dyDescent="0.25">
      <c r="A1175" s="189">
        <v>2041</v>
      </c>
      <c r="B1175" s="188">
        <v>2022</v>
      </c>
      <c r="C1175" s="187" t="s">
        <v>3258</v>
      </c>
      <c r="D1175" s="186">
        <v>5.0027200987094338E-2</v>
      </c>
      <c r="E1175" s="185">
        <v>0.11019338234431936</v>
      </c>
      <c r="F1175" s="184">
        <v>8.9817357542960899E-2</v>
      </c>
      <c r="G1175" s="182">
        <v>4.0701982179464904E-3</v>
      </c>
      <c r="H1175" s="183">
        <v>6.7937516337295403E-2</v>
      </c>
      <c r="I1175" s="183">
        <v>3.4770245195673802E-2</v>
      </c>
      <c r="J1175" s="183">
        <v>2.1396687472430901E-2</v>
      </c>
      <c r="K1175" s="183">
        <v>1.5506094065411999E-3</v>
      </c>
      <c r="L1175" s="183">
        <v>3.0000008598028201E-3</v>
      </c>
      <c r="M1175" s="183">
        <v>2.0000005732018801E-3</v>
      </c>
      <c r="N1175" s="183">
        <v>3.8220010953887898E-2</v>
      </c>
      <c r="O1175" s="182">
        <v>3.8220010953887898E-2</v>
      </c>
      <c r="P1175" s="181">
        <v>2.2364150733539701E-2</v>
      </c>
    </row>
    <row r="1176" spans="1:16" ht="15.75" x14ac:dyDescent="0.25">
      <c r="A1176" s="189">
        <v>2041</v>
      </c>
      <c r="B1176" s="188">
        <v>2023</v>
      </c>
      <c r="C1176" s="187" t="s">
        <v>3257</v>
      </c>
      <c r="D1176" s="186">
        <v>4.8747940103136572E-2</v>
      </c>
      <c r="E1176" s="185">
        <v>0.10737617382964966</v>
      </c>
      <c r="F1176" s="184">
        <v>8.9357751896272E-2</v>
      </c>
      <c r="G1176" s="182">
        <v>4.0578342931566298E-3</v>
      </c>
      <c r="H1176" s="183">
        <v>6.7268662542053007E-2</v>
      </c>
      <c r="I1176" s="183">
        <v>3.3890979435012202E-2</v>
      </c>
      <c r="J1176" s="183">
        <v>2.1060071425789001E-2</v>
      </c>
      <c r="K1176" s="183">
        <v>1.5511568723983E-3</v>
      </c>
      <c r="L1176" s="183">
        <v>3.0000008598028201E-3</v>
      </c>
      <c r="M1176" s="183">
        <v>2.0000005732018801E-3</v>
      </c>
      <c r="N1176" s="183">
        <v>3.8220010953887898E-2</v>
      </c>
      <c r="O1176" s="182">
        <v>3.8220010953887898E-2</v>
      </c>
      <c r="P1176" s="181">
        <v>2.20123144029803E-2</v>
      </c>
    </row>
    <row r="1177" spans="1:16" ht="15.75" x14ac:dyDescent="0.25">
      <c r="A1177" s="189">
        <v>2041</v>
      </c>
      <c r="B1177" s="188">
        <v>2024</v>
      </c>
      <c r="C1177" s="187" t="s">
        <v>3256</v>
      </c>
      <c r="D1177" s="186">
        <v>4.7522140562010248E-2</v>
      </c>
      <c r="E1177" s="185">
        <v>0.10467620549061372</v>
      </c>
      <c r="F1177" s="184">
        <v>8.88078683328868E-2</v>
      </c>
      <c r="G1177" s="182">
        <v>4.0413765114338304E-3</v>
      </c>
      <c r="H1177" s="183">
        <v>6.6480460988094695E-2</v>
      </c>
      <c r="I1177" s="183">
        <v>3.4309818404106303E-2</v>
      </c>
      <c r="J1177" s="183">
        <v>2.0664858767286201E-2</v>
      </c>
      <c r="K1177" s="183">
        <v>1.55170335134216E-3</v>
      </c>
      <c r="L1177" s="183">
        <v>3.0000008598028201E-3</v>
      </c>
      <c r="M1177" s="183">
        <v>2.0000005732018801E-3</v>
      </c>
      <c r="N1177" s="183">
        <v>3.8220010953887898E-2</v>
      </c>
      <c r="O1177" s="182">
        <v>3.8220010953887898E-2</v>
      </c>
      <c r="P1177" s="181">
        <v>2.1599231981790201E-2</v>
      </c>
    </row>
    <row r="1178" spans="1:16" ht="15.75" x14ac:dyDescent="0.25">
      <c r="A1178" s="189">
        <v>2041</v>
      </c>
      <c r="B1178" s="188">
        <v>2025</v>
      </c>
      <c r="C1178" s="187" t="s">
        <v>3255</v>
      </c>
      <c r="D1178" s="186">
        <v>4.6297284251662116E-2</v>
      </c>
      <c r="E1178" s="185">
        <v>0.1019782301763705</v>
      </c>
      <c r="F1178" s="184">
        <v>8.8169090399547095E-2</v>
      </c>
      <c r="G1178" s="182">
        <v>4.0176282383338697E-3</v>
      </c>
      <c r="H1178" s="183">
        <v>6.5573387707636197E-2</v>
      </c>
      <c r="I1178" s="183">
        <v>3.31074100115673E-2</v>
      </c>
      <c r="J1178" s="183">
        <v>2.0211117537260501E-2</v>
      </c>
      <c r="K1178" s="183">
        <v>1.5522633859810101E-3</v>
      </c>
      <c r="L1178" s="183">
        <v>3.0000008598028201E-3</v>
      </c>
      <c r="M1178" s="183">
        <v>2.0000005732018801E-3</v>
      </c>
      <c r="N1178" s="183">
        <v>3.8220010953887898E-2</v>
      </c>
      <c r="O1178" s="182">
        <v>3.8220010953887898E-2</v>
      </c>
      <c r="P1178" s="181">
        <v>2.1124974586789701E-2</v>
      </c>
    </row>
    <row r="1179" spans="1:16" ht="15.75" x14ac:dyDescent="0.25">
      <c r="A1179" s="189">
        <v>2041</v>
      </c>
      <c r="B1179" s="188">
        <v>2026</v>
      </c>
      <c r="C1179" s="187" t="s">
        <v>3254</v>
      </c>
      <c r="D1179" s="186">
        <v>4.5125748380730746E-2</v>
      </c>
      <c r="E1179" s="185">
        <v>9.9397451407627749E-2</v>
      </c>
      <c r="F1179" s="184">
        <v>8.7439709776444594E-2</v>
      </c>
      <c r="G1179" s="182">
        <v>3.99949853825355E-3</v>
      </c>
      <c r="H1179" s="183">
        <v>6.4553704091278002E-2</v>
      </c>
      <c r="I1179" s="183">
        <v>3.3441662599050598E-2</v>
      </c>
      <c r="J1179" s="183">
        <v>1.9698716854765801E-2</v>
      </c>
      <c r="K1179" s="183">
        <v>1.5528225427199E-3</v>
      </c>
      <c r="L1179" s="183">
        <v>3.0000008598028201E-3</v>
      </c>
      <c r="M1179" s="183">
        <v>2.0000005732018801E-3</v>
      </c>
      <c r="N1179" s="183">
        <v>3.8220010953887898E-2</v>
      </c>
      <c r="O1179" s="182">
        <v>3.8220010953887898E-2</v>
      </c>
      <c r="P1179" s="181">
        <v>2.05894054191769E-2</v>
      </c>
    </row>
    <row r="1180" spans="1:16" ht="15.75" x14ac:dyDescent="0.25">
      <c r="A1180" s="189">
        <v>2041</v>
      </c>
      <c r="B1180" s="188">
        <v>2027</v>
      </c>
      <c r="C1180" s="187" t="s">
        <v>3253</v>
      </c>
      <c r="D1180" s="186">
        <v>4.4007649701350952E-2</v>
      </c>
      <c r="E1180" s="185">
        <v>9.6934495138116777E-2</v>
      </c>
      <c r="F1180" s="184">
        <v>8.6622212236590002E-2</v>
      </c>
      <c r="G1180" s="182">
        <v>3.9865311238875102E-3</v>
      </c>
      <c r="H1180" s="183">
        <v>6.3408253590579902E-2</v>
      </c>
      <c r="I1180" s="183">
        <v>3.2688622716698E-2</v>
      </c>
      <c r="J1180" s="183">
        <v>1.9127800558138001E-2</v>
      </c>
      <c r="K1180" s="183">
        <v>1.5534077818828501E-3</v>
      </c>
      <c r="L1180" s="183">
        <v>3.0000008598028201E-3</v>
      </c>
      <c r="M1180" s="183">
        <v>2.0000005732018801E-3</v>
      </c>
      <c r="N1180" s="183">
        <v>3.8220010953887898E-2</v>
      </c>
      <c r="O1180" s="182">
        <v>3.8220010953887898E-2</v>
      </c>
      <c r="P1180" s="181">
        <v>1.9992674821019098E-2</v>
      </c>
    </row>
    <row r="1181" spans="1:16" ht="15.75" x14ac:dyDescent="0.25">
      <c r="A1181" s="189">
        <v>2041</v>
      </c>
      <c r="B1181" s="188">
        <v>2028</v>
      </c>
      <c r="C1181" s="187" t="s">
        <v>3252</v>
      </c>
      <c r="D1181" s="186">
        <v>4.3992575771525391E-2</v>
      </c>
      <c r="E1181" s="185">
        <v>9.6896128771954734E-2</v>
      </c>
      <c r="F1181" s="184">
        <v>8.5712977568288606E-2</v>
      </c>
      <c r="G1181" s="182">
        <v>3.9934396244160602E-3</v>
      </c>
      <c r="H1181" s="183">
        <v>6.2142675537617403E-2</v>
      </c>
      <c r="I1181" s="183">
        <v>3.2664889934393003E-2</v>
      </c>
      <c r="J1181" s="183">
        <v>1.84981156531197E-2</v>
      </c>
      <c r="K1181" s="183">
        <v>1.5539855167251699E-3</v>
      </c>
      <c r="L1181" s="183">
        <v>3.0000008598028201E-3</v>
      </c>
      <c r="M1181" s="183">
        <v>2.0000005732018801E-3</v>
      </c>
      <c r="N1181" s="183">
        <v>3.8220010953887898E-2</v>
      </c>
      <c r="O1181" s="182">
        <v>3.8220010953887898E-2</v>
      </c>
      <c r="P1181" s="181">
        <v>1.9334518358781201E-2</v>
      </c>
    </row>
    <row r="1182" spans="1:16" ht="15.75" x14ac:dyDescent="0.25">
      <c r="A1182" s="189">
        <v>2041</v>
      </c>
      <c r="B1182" s="188">
        <v>2029</v>
      </c>
      <c r="C1182" s="187" t="s">
        <v>3251</v>
      </c>
      <c r="D1182" s="186">
        <v>4.3977375811488854E-2</v>
      </c>
      <c r="E1182" s="185">
        <v>9.6857829570240028E-2</v>
      </c>
      <c r="F1182" s="184">
        <v>8.4712932885307304E-2</v>
      </c>
      <c r="G1182" s="182">
        <v>4.0115535602821602E-3</v>
      </c>
      <c r="H1182" s="183">
        <v>6.0757240356811001E-2</v>
      </c>
      <c r="I1182" s="183">
        <v>3.2679582286008702E-2</v>
      </c>
      <c r="J1182" s="183">
        <v>1.7809689511994901E-2</v>
      </c>
      <c r="K1182" s="183">
        <v>1.5545661934686799E-3</v>
      </c>
      <c r="L1182" s="183">
        <v>3.0000008598028201E-3</v>
      </c>
      <c r="M1182" s="183">
        <v>2.0000005732018801E-3</v>
      </c>
      <c r="N1182" s="183">
        <v>3.8220010953887898E-2</v>
      </c>
      <c r="O1182" s="182">
        <v>3.8220010953887898E-2</v>
      </c>
      <c r="P1182" s="181">
        <v>1.8614964642400599E-2</v>
      </c>
    </row>
    <row r="1183" spans="1:16" ht="15.75" x14ac:dyDescent="0.25">
      <c r="A1183" s="189">
        <v>2041</v>
      </c>
      <c r="B1183" s="188">
        <v>2030</v>
      </c>
      <c r="C1183" s="187" t="s">
        <v>3250</v>
      </c>
      <c r="D1183" s="186">
        <v>4.3962079760017689E-2</v>
      </c>
      <c r="E1183" s="185">
        <v>9.681950278231205E-2</v>
      </c>
      <c r="F1183" s="184">
        <v>8.3623017765952296E-2</v>
      </c>
      <c r="G1183" s="182">
        <v>4.0387052119310596E-3</v>
      </c>
      <c r="H1183" s="183">
        <v>5.9252259495161497E-2</v>
      </c>
      <c r="I1183" s="183">
        <v>3.1811633339173001E-2</v>
      </c>
      <c r="J1183" s="183">
        <v>1.70625626386041E-2</v>
      </c>
      <c r="K1183" s="183">
        <v>1.5551622164237701E-3</v>
      </c>
      <c r="L1183" s="183">
        <v>3.0000008598028201E-3</v>
      </c>
      <c r="M1183" s="183">
        <v>2.0000005732018801E-3</v>
      </c>
      <c r="N1183" s="183">
        <v>3.8220010953887898E-2</v>
      </c>
      <c r="O1183" s="182">
        <v>3.8220010953887898E-2</v>
      </c>
      <c r="P1183" s="181">
        <v>1.7834056007121499E-2</v>
      </c>
    </row>
    <row r="1184" spans="1:16" ht="15.75" x14ac:dyDescent="0.25">
      <c r="A1184" s="189">
        <v>2041</v>
      </c>
      <c r="B1184" s="188">
        <v>2031</v>
      </c>
      <c r="C1184" s="187" t="s">
        <v>3249</v>
      </c>
      <c r="D1184" s="186">
        <v>4.3946440877323648E-2</v>
      </c>
      <c r="E1184" s="185">
        <v>9.6780210279928849E-2</v>
      </c>
      <c r="F1184" s="184">
        <v>8.2440705502339895E-2</v>
      </c>
      <c r="G1184" s="182">
        <v>4.0657576437653402E-3</v>
      </c>
      <c r="H1184" s="183">
        <v>5.7626710381582E-2</v>
      </c>
      <c r="I1184" s="183">
        <v>3.2251203967978002E-2</v>
      </c>
      <c r="J1184" s="183">
        <v>1.62565551415823E-2</v>
      </c>
      <c r="K1184" s="183">
        <v>1.5557487287456201E-3</v>
      </c>
      <c r="L1184" s="183">
        <v>3.0000008598028102E-3</v>
      </c>
      <c r="M1184" s="183">
        <v>2.0000005732018801E-3</v>
      </c>
      <c r="N1184" s="183">
        <v>3.8220010953887898E-2</v>
      </c>
      <c r="O1184" s="182">
        <v>3.8220010953887898E-2</v>
      </c>
      <c r="P1184" s="181">
        <v>1.6991604427689599E-2</v>
      </c>
    </row>
    <row r="1185" spans="1:16" ht="15.75" x14ac:dyDescent="0.25">
      <c r="A1185" s="189">
        <v>2041</v>
      </c>
      <c r="B1185" s="188">
        <v>2032</v>
      </c>
      <c r="C1185" s="187" t="s">
        <v>3248</v>
      </c>
      <c r="D1185" s="186">
        <v>4.3930519410345543E-2</v>
      </c>
      <c r="E1185" s="185">
        <v>9.6739849836823447E-2</v>
      </c>
      <c r="F1185" s="184">
        <v>8.1167674040867596E-2</v>
      </c>
      <c r="G1185" s="182">
        <v>4.0849651674995302E-3</v>
      </c>
      <c r="H1185" s="183">
        <v>5.5881182421429497E-2</v>
      </c>
      <c r="I1185" s="183">
        <v>3.1863244786741199E-2</v>
      </c>
      <c r="J1185" s="183">
        <v>1.53917509802348E-2</v>
      </c>
      <c r="K1185" s="183">
        <v>1.5563461312716E-3</v>
      </c>
      <c r="L1185" s="183">
        <v>3.0000008598028201E-3</v>
      </c>
      <c r="M1185" s="183">
        <v>2.0000005732018801E-3</v>
      </c>
      <c r="N1185" s="183">
        <v>3.8220010953887898E-2</v>
      </c>
      <c r="O1185" s="182">
        <v>3.8220010953887898E-2</v>
      </c>
      <c r="P1185" s="181">
        <v>1.6087697659677599E-2</v>
      </c>
    </row>
    <row r="1186" spans="1:16" ht="15.75" x14ac:dyDescent="0.25">
      <c r="A1186" s="189">
        <v>2041</v>
      </c>
      <c r="B1186" s="188">
        <v>2033</v>
      </c>
      <c r="C1186" s="187" t="s">
        <v>3247</v>
      </c>
      <c r="D1186" s="186">
        <v>4.3914106676667397E-2</v>
      </c>
      <c r="E1186" s="185">
        <v>9.6697578476586041E-2</v>
      </c>
      <c r="F1186" s="184">
        <v>7.98023800269059E-2</v>
      </c>
      <c r="G1186" s="182">
        <v>4.0792558229410499E-3</v>
      </c>
      <c r="H1186" s="183">
        <v>5.4015029183488002E-2</v>
      </c>
      <c r="I1186" s="183">
        <v>3.1180241294325398E-2</v>
      </c>
      <c r="J1186" s="183">
        <v>1.4468032623339599E-2</v>
      </c>
      <c r="K1186" s="183">
        <v>1.5569402298918299E-3</v>
      </c>
      <c r="L1186" s="183">
        <v>3.0000008598028201E-3</v>
      </c>
      <c r="M1186" s="183">
        <v>2.0000005732018801E-3</v>
      </c>
      <c r="N1186" s="183">
        <v>3.8220010953887898E-2</v>
      </c>
      <c r="O1186" s="182">
        <v>3.8220010953887898E-2</v>
      </c>
      <c r="P1186" s="181">
        <v>1.51222128576231E-2</v>
      </c>
    </row>
    <row r="1187" spans="1:16" ht="15.75" x14ac:dyDescent="0.25">
      <c r="A1187" s="189">
        <v>2041</v>
      </c>
      <c r="B1187" s="188">
        <v>2034</v>
      </c>
      <c r="C1187" s="187" t="s">
        <v>3246</v>
      </c>
      <c r="D1187" s="186">
        <v>4.3897148866292028E-2</v>
      </c>
      <c r="E1187" s="185">
        <v>9.6653190985321311E-2</v>
      </c>
      <c r="F1187" s="184">
        <v>7.8345699373090702E-2</v>
      </c>
      <c r="G1187" s="182">
        <v>4.0439323344109799E-3</v>
      </c>
      <c r="H1187" s="183">
        <v>5.2028504728155303E-2</v>
      </c>
      <c r="I1187" s="183">
        <v>3.05055808583122E-2</v>
      </c>
      <c r="J1187" s="183">
        <v>1.34854240118187E-2</v>
      </c>
      <c r="K1187" s="183">
        <v>1.55754211562394E-3</v>
      </c>
      <c r="L1187" s="183">
        <v>3.0000008598028201E-3</v>
      </c>
      <c r="M1187" s="183">
        <v>2.0000005732018801E-3</v>
      </c>
      <c r="N1187" s="183">
        <v>3.8220010953887898E-2</v>
      </c>
      <c r="O1187" s="182">
        <v>3.8220010953887898E-2</v>
      </c>
      <c r="P1187" s="181">
        <v>1.40951750449503E-2</v>
      </c>
    </row>
    <row r="1188" spans="1:16" ht="15.75" x14ac:dyDescent="0.25">
      <c r="A1188" s="189">
        <v>2041</v>
      </c>
      <c r="B1188" s="188">
        <v>2035</v>
      </c>
      <c r="C1188" s="187" t="s">
        <v>3245</v>
      </c>
      <c r="D1188" s="186">
        <v>4.3879517902169367E-2</v>
      </c>
      <c r="E1188" s="185">
        <v>9.6606695405068194E-2</v>
      </c>
      <c r="F1188" s="184">
        <v>7.6798049599770907E-2</v>
      </c>
      <c r="G1188" s="182">
        <v>3.9904964433541299E-3</v>
      </c>
      <c r="H1188" s="183">
        <v>4.9921683162441E-2</v>
      </c>
      <c r="I1188" s="183">
        <v>2.95500636074435E-2</v>
      </c>
      <c r="J1188" s="183">
        <v>1.2443917420770501E-2</v>
      </c>
      <c r="K1188" s="183">
        <v>1.5581596371139999E-3</v>
      </c>
      <c r="L1188" s="183">
        <v>3.0000008598028201E-3</v>
      </c>
      <c r="M1188" s="183">
        <v>2.0000005732018801E-3</v>
      </c>
      <c r="N1188" s="183">
        <v>3.8220010953887898E-2</v>
      </c>
      <c r="O1188" s="182">
        <v>3.8220010953887898E-2</v>
      </c>
      <c r="P1188" s="181">
        <v>1.3006576147472E-2</v>
      </c>
    </row>
    <row r="1189" spans="1:16" ht="15.75" x14ac:dyDescent="0.25">
      <c r="A1189" s="189">
        <v>2041</v>
      </c>
      <c r="B1189" s="188">
        <v>2036</v>
      </c>
      <c r="C1189" s="187" t="s">
        <v>3244</v>
      </c>
      <c r="D1189" s="186">
        <v>4.3860709634487904E-2</v>
      </c>
      <c r="E1189" s="185">
        <v>9.6557732528068319E-2</v>
      </c>
      <c r="F1189" s="184">
        <v>7.5156316343220994E-2</v>
      </c>
      <c r="G1189" s="182">
        <v>3.96256634560421E-3</v>
      </c>
      <c r="H1189" s="183">
        <v>4.7693411332500303E-2</v>
      </c>
      <c r="I1189" s="183">
        <v>2.9217058842412599E-2</v>
      </c>
      <c r="J1189" s="183">
        <v>1.1343333567701199E-2</v>
      </c>
      <c r="K1189" s="183">
        <v>1.5587602925104401E-3</v>
      </c>
      <c r="L1189" s="183">
        <v>3.0000008598028201E-3</v>
      </c>
      <c r="M1189" s="183">
        <v>2.0000005732018801E-3</v>
      </c>
      <c r="N1189" s="183">
        <v>3.8220010953887898E-2</v>
      </c>
      <c r="O1189" s="182">
        <v>3.8220010953887898E-2</v>
      </c>
      <c r="P1189" s="181">
        <v>1.1856228776335499E-2</v>
      </c>
    </row>
    <row r="1190" spans="1:16" ht="15.75" x14ac:dyDescent="0.25">
      <c r="A1190" s="189">
        <v>2041</v>
      </c>
      <c r="B1190" s="188">
        <v>2037</v>
      </c>
      <c r="C1190" s="187" t="s">
        <v>3243</v>
      </c>
      <c r="D1190" s="186">
        <v>4.3840546240315678E-2</v>
      </c>
      <c r="E1190" s="185">
        <v>9.6507862295587957E-2</v>
      </c>
      <c r="F1190" s="184">
        <v>7.3422713969802003E-2</v>
      </c>
      <c r="G1190" s="182">
        <v>4.0566769190413096E-3</v>
      </c>
      <c r="H1190" s="183">
        <v>4.5344413098680099E-2</v>
      </c>
      <c r="I1190" s="183">
        <v>2.9236337500961301E-2</v>
      </c>
      <c r="J1190" s="183">
        <v>1.0183760031920199E-2</v>
      </c>
      <c r="K1190" s="183">
        <v>1.55937120574283E-3</v>
      </c>
      <c r="L1190" s="183">
        <v>3.0000008598028201E-3</v>
      </c>
      <c r="M1190" s="183">
        <v>2.0000005732018801E-3</v>
      </c>
      <c r="N1190" s="183">
        <v>3.8220010953887898E-2</v>
      </c>
      <c r="O1190" s="182">
        <v>3.8220010953887898E-2</v>
      </c>
      <c r="P1190" s="181">
        <v>1.0644224470797801E-2</v>
      </c>
    </row>
    <row r="1191" spans="1:16" ht="15.75" x14ac:dyDescent="0.25">
      <c r="A1191" s="189">
        <v>2041</v>
      </c>
      <c r="B1191" s="188">
        <v>2038</v>
      </c>
      <c r="C1191" s="187" t="s">
        <v>3242</v>
      </c>
      <c r="D1191" s="186">
        <v>4.3818378220651336E-2</v>
      </c>
      <c r="E1191" s="185">
        <v>9.645779308208477E-2</v>
      </c>
      <c r="F1191" s="184">
        <v>7.1596494640319697E-2</v>
      </c>
      <c r="G1191" s="182">
        <v>4.4075551329070903E-3</v>
      </c>
      <c r="H1191" s="183">
        <v>4.2874329398554498E-2</v>
      </c>
      <c r="I1191" s="183">
        <v>3.0741101316014801E-2</v>
      </c>
      <c r="J1191" s="183">
        <v>8.9651248003853393E-3</v>
      </c>
      <c r="K1191" s="183">
        <v>1.55998643383622E-3</v>
      </c>
      <c r="L1191" s="183">
        <v>3.0000008598028201E-3</v>
      </c>
      <c r="M1191" s="183">
        <v>2.0000005732018801E-3</v>
      </c>
      <c r="N1191" s="183">
        <v>3.8220010953887898E-2</v>
      </c>
      <c r="O1191" s="182">
        <v>3.8220010953887898E-2</v>
      </c>
      <c r="P1191" s="181">
        <v>9.3704879617066503E-3</v>
      </c>
    </row>
    <row r="1192" spans="1:16" ht="15.75" x14ac:dyDescent="0.25">
      <c r="A1192" s="189">
        <v>2041</v>
      </c>
      <c r="B1192" s="188">
        <v>2039</v>
      </c>
      <c r="C1192" s="187" t="s">
        <v>3241</v>
      </c>
      <c r="D1192" s="186">
        <v>4.3793108174341205E-2</v>
      </c>
      <c r="E1192" s="185">
        <v>9.640441293009358E-2</v>
      </c>
      <c r="F1192" s="184">
        <v>6.9677041279875701E-2</v>
      </c>
      <c r="G1192" s="182">
        <v>5.0598577289237001E-3</v>
      </c>
      <c r="H1192" s="183">
        <v>4.0282900098369101E-2</v>
      </c>
      <c r="I1192" s="183">
        <v>3.3707310788553199E-2</v>
      </c>
      <c r="J1192" s="183">
        <v>7.6873785987687801E-3</v>
      </c>
      <c r="K1192" s="183">
        <v>1.5606010305718001E-3</v>
      </c>
      <c r="L1192" s="183">
        <v>3.0000008598028201E-3</v>
      </c>
      <c r="M1192" s="183">
        <v>2.0000005732018801E-3</v>
      </c>
      <c r="N1192" s="183">
        <v>3.8220010953887898E-2</v>
      </c>
      <c r="O1192" s="182">
        <v>3.8220010953887898E-2</v>
      </c>
      <c r="P1192" s="181">
        <v>8.0349677467677801E-3</v>
      </c>
    </row>
    <row r="1193" spans="1:16" ht="15.75" x14ac:dyDescent="0.25">
      <c r="A1193" s="189">
        <v>2041</v>
      </c>
      <c r="B1193" s="188">
        <v>2040</v>
      </c>
      <c r="C1193" s="187" t="s">
        <v>3240</v>
      </c>
      <c r="D1193" s="186">
        <v>4.3762647350052898E-2</v>
      </c>
      <c r="E1193" s="185">
        <v>9.6333600047594531E-2</v>
      </c>
      <c r="F1193" s="184">
        <v>6.7665170820315507E-2</v>
      </c>
      <c r="G1193" s="182">
        <v>5.6146441354645296E-3</v>
      </c>
      <c r="H1193" s="183">
        <v>3.7570300799381798E-2</v>
      </c>
      <c r="I1193" s="183">
        <v>3.6187058244481297E-2</v>
      </c>
      <c r="J1193" s="183">
        <v>6.3505168990110796E-3</v>
      </c>
      <c r="K1193" s="183">
        <v>1.56122895584787E-3</v>
      </c>
      <c r="L1193" s="183">
        <v>3.0000008598028201E-3</v>
      </c>
      <c r="M1193" s="183">
        <v>2.0000005732018801E-3</v>
      </c>
      <c r="N1193" s="183">
        <v>3.8220010953887898E-2</v>
      </c>
      <c r="O1193" s="182">
        <v>3.8220010953887898E-2</v>
      </c>
      <c r="P1193" s="181">
        <v>6.6376590931829802E-3</v>
      </c>
    </row>
    <row r="1194" spans="1:16" ht="15.75" x14ac:dyDescent="0.25">
      <c r="A1194" s="189">
        <v>2041</v>
      </c>
      <c r="B1194" s="188">
        <v>2041</v>
      </c>
      <c r="C1194" s="187" t="s">
        <v>3239</v>
      </c>
      <c r="D1194" s="186">
        <v>4.3720730876117379E-2</v>
      </c>
      <c r="E1194" s="185">
        <v>9.6218713997448649E-2</v>
      </c>
      <c r="F1194" s="184">
        <v>6.5559719737492306E-2</v>
      </c>
      <c r="G1194" s="182">
        <v>5.4516783694646201E-3</v>
      </c>
      <c r="H1194" s="183">
        <v>3.47360731545426E-2</v>
      </c>
      <c r="I1194" s="183">
        <v>5.9917443110693698E-2</v>
      </c>
      <c r="J1194" s="183">
        <v>4.9544652323744E-3</v>
      </c>
      <c r="K1194" s="183">
        <v>1.5618573211374099E-3</v>
      </c>
      <c r="L1194" s="183">
        <v>3.0000008598028201E-3</v>
      </c>
      <c r="M1194" s="183">
        <v>2.0000005732018801E-3</v>
      </c>
      <c r="N1194" s="183">
        <v>3.8220010953887898E-2</v>
      </c>
      <c r="O1194" s="182">
        <v>3.8220010953887898E-2</v>
      </c>
      <c r="P1194" s="181">
        <v>5.1784841650685202E-3</v>
      </c>
    </row>
    <row r="1195" spans="1:16" ht="15.75" x14ac:dyDescent="0.25">
      <c r="A1195" s="189">
        <v>2042</v>
      </c>
      <c r="B1195" s="188">
        <v>1998</v>
      </c>
      <c r="C1195" s="187" t="s">
        <v>3238</v>
      </c>
      <c r="D1195" s="186">
        <v>6.4754289137860327E-2</v>
      </c>
      <c r="E1195" s="185">
        <v>0.13159236227422627</v>
      </c>
      <c r="F1195" s="184">
        <v>0.36774247148505101</v>
      </c>
      <c r="G1195" s="182">
        <v>2.2559181929605598E-2</v>
      </c>
      <c r="H1195" s="183">
        <v>9.2053685954743401</v>
      </c>
      <c r="I1195" s="183">
        <v>0.39353508036443602</v>
      </c>
      <c r="J1195" s="183">
        <v>5.2656444959461597E-2</v>
      </c>
      <c r="K1195" s="183">
        <v>2.2052550387698399E-3</v>
      </c>
      <c r="L1195" s="183">
        <v>3.0000008598028201E-3</v>
      </c>
      <c r="M1195" s="183">
        <v>2.0000005732018801E-3</v>
      </c>
      <c r="N1195" s="183">
        <v>3.8220010953887898E-2</v>
      </c>
      <c r="O1195" s="182">
        <v>3.8220010953887898E-2</v>
      </c>
      <c r="P1195" s="181">
        <v>5.5037335741014597E-2</v>
      </c>
    </row>
    <row r="1196" spans="1:16" ht="15.75" x14ac:dyDescent="0.25">
      <c r="A1196" s="189">
        <v>2042</v>
      </c>
      <c r="B1196" s="188">
        <v>1999</v>
      </c>
      <c r="C1196" s="187" t="s">
        <v>3237</v>
      </c>
      <c r="D1196" s="186">
        <v>6.4672467588557492E-2</v>
      </c>
      <c r="E1196" s="185">
        <v>0.13139447627253709</v>
      </c>
      <c r="F1196" s="184">
        <v>0.36710009344272199</v>
      </c>
      <c r="G1196" s="182">
        <v>2.2531205944004599E-2</v>
      </c>
      <c r="H1196" s="183">
        <v>9.2068863752606802</v>
      </c>
      <c r="I1196" s="183">
        <v>0.393550837206255</v>
      </c>
      <c r="J1196" s="183">
        <v>5.2564463894852802E-2</v>
      </c>
      <c r="K1196" s="183">
        <v>2.1981658220180098E-3</v>
      </c>
      <c r="L1196" s="183">
        <v>3.0000008598028201E-3</v>
      </c>
      <c r="M1196" s="183">
        <v>2.0000005732018801E-3</v>
      </c>
      <c r="N1196" s="183">
        <v>3.8220010953887898E-2</v>
      </c>
      <c r="O1196" s="182">
        <v>3.8220010953887898E-2</v>
      </c>
      <c r="P1196" s="181">
        <v>5.4941195700824098E-2</v>
      </c>
    </row>
    <row r="1197" spans="1:16" ht="15.75" x14ac:dyDescent="0.25">
      <c r="A1197" s="189">
        <v>2042</v>
      </c>
      <c r="B1197" s="188">
        <v>2000</v>
      </c>
      <c r="C1197" s="187" t="s">
        <v>3236</v>
      </c>
      <c r="D1197" s="186">
        <v>6.4419033355120406E-2</v>
      </c>
      <c r="E1197" s="185">
        <v>0.1318232199301651</v>
      </c>
      <c r="F1197" s="184">
        <v>0.36472436949477199</v>
      </c>
      <c r="G1197" s="182">
        <v>2.2730163930253799E-2</v>
      </c>
      <c r="H1197" s="183">
        <v>9.2368528136241199</v>
      </c>
      <c r="I1197" s="183">
        <v>0.39552397863261002</v>
      </c>
      <c r="J1197" s="183">
        <v>5.2224287855901101E-2</v>
      </c>
      <c r="K1197" s="183">
        <v>2.22119356929543E-3</v>
      </c>
      <c r="L1197" s="183">
        <v>3.0000008598028201E-3</v>
      </c>
      <c r="M1197" s="183">
        <v>2.0000005732018801E-3</v>
      </c>
      <c r="N1197" s="183">
        <v>3.8220010953887898E-2</v>
      </c>
      <c r="O1197" s="182">
        <v>3.8220010953887898E-2</v>
      </c>
      <c r="P1197" s="181">
        <v>5.4585638410899799E-2</v>
      </c>
    </row>
    <row r="1198" spans="1:16" ht="15.75" x14ac:dyDescent="0.25">
      <c r="A1198" s="189">
        <v>2042</v>
      </c>
      <c r="B1198" s="188">
        <v>2001</v>
      </c>
      <c r="C1198" s="187" t="s">
        <v>3235</v>
      </c>
      <c r="D1198" s="186">
        <v>6.4627765984615657E-2</v>
      </c>
      <c r="E1198" s="185">
        <v>0.13198270470719256</v>
      </c>
      <c r="F1198" s="184">
        <v>0.36724294252071399</v>
      </c>
      <c r="G1198" s="182">
        <v>2.2832636715641699E-2</v>
      </c>
      <c r="H1198" s="183">
        <v>9.2028191029681494</v>
      </c>
      <c r="I1198" s="183">
        <v>0.39698665766688201</v>
      </c>
      <c r="J1198" s="183">
        <v>5.25849182214429E-2</v>
      </c>
      <c r="K1198" s="183">
        <v>2.2339545827456198E-3</v>
      </c>
      <c r="L1198" s="183">
        <v>3.0000008598028201E-3</v>
      </c>
      <c r="M1198" s="183">
        <v>2.0000005732018801E-3</v>
      </c>
      <c r="N1198" s="183">
        <v>3.8220010953887898E-2</v>
      </c>
      <c r="O1198" s="182">
        <v>3.8220010953887898E-2</v>
      </c>
      <c r="P1198" s="181">
        <v>5.4962574881297903E-2</v>
      </c>
    </row>
    <row r="1199" spans="1:16" ht="15.75" x14ac:dyDescent="0.25">
      <c r="A1199" s="189">
        <v>2042</v>
      </c>
      <c r="B1199" s="188">
        <v>2002</v>
      </c>
      <c r="C1199" s="187" t="s">
        <v>3234</v>
      </c>
      <c r="D1199" s="186">
        <v>6.4460530314933998E-2</v>
      </c>
      <c r="E1199" s="185">
        <v>0.13180146815946156</v>
      </c>
      <c r="F1199" s="184">
        <v>0.28381243439853998</v>
      </c>
      <c r="G1199" s="182">
        <v>2.2784971968452899E-2</v>
      </c>
      <c r="H1199" s="183">
        <v>7.1002013661126604</v>
      </c>
      <c r="I1199" s="183">
        <v>0.31953214277526598</v>
      </c>
      <c r="J1199" s="183">
        <v>5.2902043855715702E-2</v>
      </c>
      <c r="K1199" s="183">
        <v>2.2314126682829601E-3</v>
      </c>
      <c r="L1199" s="183">
        <v>3.0000008598028201E-3</v>
      </c>
      <c r="M1199" s="183">
        <v>2.0000005732018801E-3</v>
      </c>
      <c r="N1199" s="183">
        <v>3.8220010953887898E-2</v>
      </c>
      <c r="O1199" s="182">
        <v>3.8220010953887898E-2</v>
      </c>
      <c r="P1199" s="181">
        <v>5.5294039529528299E-2</v>
      </c>
    </row>
    <row r="1200" spans="1:16" ht="15.75" x14ac:dyDescent="0.25">
      <c r="A1200" s="189">
        <v>2042</v>
      </c>
      <c r="B1200" s="188">
        <v>2003</v>
      </c>
      <c r="C1200" s="187" t="s">
        <v>3233</v>
      </c>
      <c r="D1200" s="186">
        <v>6.4154702929400745E-2</v>
      </c>
      <c r="E1200" s="185">
        <v>0.13120566319197366</v>
      </c>
      <c r="F1200" s="184">
        <v>0.28158329091359002</v>
      </c>
      <c r="G1200" s="182">
        <v>2.2543867270292499E-2</v>
      </c>
      <c r="H1200" s="183">
        <v>7.1280345543890498</v>
      </c>
      <c r="I1200" s="183">
        <v>0.31943741213231402</v>
      </c>
      <c r="J1200" s="183">
        <v>5.2486536174907401E-2</v>
      </c>
      <c r="K1200" s="183">
        <v>2.2082979365835201E-3</v>
      </c>
      <c r="L1200" s="183">
        <v>3.0000008598028201E-3</v>
      </c>
      <c r="M1200" s="183">
        <v>2.0000005732018801E-3</v>
      </c>
      <c r="N1200" s="183">
        <v>3.8220010953887898E-2</v>
      </c>
      <c r="O1200" s="182">
        <v>3.8220010953887898E-2</v>
      </c>
      <c r="P1200" s="181">
        <v>5.4859744435181899E-2</v>
      </c>
    </row>
    <row r="1201" spans="1:16" ht="15.75" x14ac:dyDescent="0.25">
      <c r="A1201" s="189">
        <v>2042</v>
      </c>
      <c r="B1201" s="188">
        <v>2004</v>
      </c>
      <c r="C1201" s="187" t="s">
        <v>3232</v>
      </c>
      <c r="D1201" s="186">
        <v>6.3922863761478474E-2</v>
      </c>
      <c r="E1201" s="185">
        <v>0.13022022932409955</v>
      </c>
      <c r="F1201" s="184">
        <v>0.232413215934169</v>
      </c>
      <c r="G1201" s="182">
        <v>1.4772502462812399E-2</v>
      </c>
      <c r="H1201" s="183">
        <v>5.9617906330304997</v>
      </c>
      <c r="I1201" s="183">
        <v>0.27031490393872298</v>
      </c>
      <c r="J1201" s="183">
        <v>5.2194663354432597E-2</v>
      </c>
      <c r="K1201" s="183">
        <v>1.43709554324102E-4</v>
      </c>
      <c r="L1201" s="183">
        <v>3.0000008598028201E-3</v>
      </c>
      <c r="M1201" s="183">
        <v>2.0000005732018801E-3</v>
      </c>
      <c r="N1201" s="183">
        <v>3.8220010953887898E-2</v>
      </c>
      <c r="O1201" s="182">
        <v>3.8220010953887898E-2</v>
      </c>
      <c r="P1201" s="181">
        <v>5.45546744209316E-2</v>
      </c>
    </row>
    <row r="1202" spans="1:16" ht="15.75" x14ac:dyDescent="0.25">
      <c r="A1202" s="189">
        <v>2042</v>
      </c>
      <c r="B1202" s="188">
        <v>2005</v>
      </c>
      <c r="C1202" s="187" t="s">
        <v>3231</v>
      </c>
      <c r="D1202" s="186">
        <v>6.3962605785790438E-2</v>
      </c>
      <c r="E1202" s="185">
        <v>0.13057296114852152</v>
      </c>
      <c r="F1202" s="184">
        <v>0.23277429921673801</v>
      </c>
      <c r="G1202" s="182">
        <v>1.4977097402776E-2</v>
      </c>
      <c r="H1202" s="183">
        <v>5.9517124903932999</v>
      </c>
      <c r="I1202" s="183">
        <v>0.27217244537986701</v>
      </c>
      <c r="J1202" s="183">
        <v>5.2275754355651502E-2</v>
      </c>
      <c r="K1202" s="183">
        <v>1.4511625278802701E-4</v>
      </c>
      <c r="L1202" s="183">
        <v>3.0000008598028201E-3</v>
      </c>
      <c r="M1202" s="183">
        <v>2.0000005732018801E-3</v>
      </c>
      <c r="N1202" s="183">
        <v>3.8220010953887898E-2</v>
      </c>
      <c r="O1202" s="182">
        <v>3.8220010953887898E-2</v>
      </c>
      <c r="P1202" s="181">
        <v>5.4639431997389701E-2</v>
      </c>
    </row>
    <row r="1203" spans="1:16" ht="15.75" x14ac:dyDescent="0.25">
      <c r="A1203" s="189">
        <v>2042</v>
      </c>
      <c r="B1203" s="188">
        <v>2006</v>
      </c>
      <c r="C1203" s="187" t="s">
        <v>3230</v>
      </c>
      <c r="D1203" s="186">
        <v>6.3788574309895429E-2</v>
      </c>
      <c r="E1203" s="185">
        <v>0.13087022365288062</v>
      </c>
      <c r="F1203" s="184">
        <v>0.23170048287563499</v>
      </c>
      <c r="G1203" s="182">
        <v>1.5134578857359301E-2</v>
      </c>
      <c r="H1203" s="183">
        <v>5.9601014466355604</v>
      </c>
      <c r="I1203" s="183">
        <v>0.27384352991394001</v>
      </c>
      <c r="J1203" s="183">
        <v>5.2034599900630099E-2</v>
      </c>
      <c r="K1203" s="183">
        <v>1.4629292996995799E-4</v>
      </c>
      <c r="L1203" s="183">
        <v>3.0000008598028201E-3</v>
      </c>
      <c r="M1203" s="183">
        <v>2.0000005732018801E-3</v>
      </c>
      <c r="N1203" s="183">
        <v>3.8220010953887898E-2</v>
      </c>
      <c r="O1203" s="182">
        <v>3.8220010953887898E-2</v>
      </c>
      <c r="P1203" s="181">
        <v>5.43873736080192E-2</v>
      </c>
    </row>
    <row r="1204" spans="1:16" ht="15.75" x14ac:dyDescent="0.25">
      <c r="A1204" s="189">
        <v>2042</v>
      </c>
      <c r="B1204" s="188">
        <v>2007</v>
      </c>
      <c r="C1204" s="187" t="s">
        <v>3229</v>
      </c>
      <c r="D1204" s="186">
        <v>6.3937892829492041E-2</v>
      </c>
      <c r="E1204" s="185">
        <v>0.13121248760254495</v>
      </c>
      <c r="F1204" s="184">
        <v>0.17019821916165701</v>
      </c>
      <c r="G1204" s="182">
        <v>1.53023747107832E-2</v>
      </c>
      <c r="H1204" s="183">
        <v>3.1144140609561002</v>
      </c>
      <c r="I1204" s="183">
        <v>0.27396204564672</v>
      </c>
      <c r="J1204" s="183">
        <v>3.7811761604925297E-2</v>
      </c>
      <c r="K1204" s="183">
        <v>1.4765260412941299E-4</v>
      </c>
      <c r="L1204" s="183">
        <v>3.0000008598028201E-3</v>
      </c>
      <c r="M1204" s="183">
        <v>2.0000005732018801E-3</v>
      </c>
      <c r="N1204" s="183">
        <v>3.8220010953887898E-2</v>
      </c>
      <c r="O1204" s="182">
        <v>3.8220010953887898E-2</v>
      </c>
      <c r="P1204" s="181">
        <v>3.9521441677492899E-2</v>
      </c>
    </row>
    <row r="1205" spans="1:16" ht="15.75" x14ac:dyDescent="0.25">
      <c r="A1205" s="189">
        <v>2042</v>
      </c>
      <c r="B1205" s="188">
        <v>2008</v>
      </c>
      <c r="C1205" s="187" t="s">
        <v>3228</v>
      </c>
      <c r="D1205" s="186">
        <v>6.4167412275698485E-2</v>
      </c>
      <c r="E1205" s="185">
        <v>0.13169221750232871</v>
      </c>
      <c r="F1205" s="184">
        <v>0.17231325089364799</v>
      </c>
      <c r="G1205" s="182">
        <v>1.2088460987032101E-2</v>
      </c>
      <c r="H1205" s="183">
        <v>3.1005547583978199</v>
      </c>
      <c r="I1205" s="183">
        <v>0.19315694417080101</v>
      </c>
      <c r="J1205" s="183">
        <v>3.8094127713469698E-2</v>
      </c>
      <c r="K1205" s="183">
        <v>1.7044665456869199E-4</v>
      </c>
      <c r="L1205" s="183">
        <v>3.0000008598028201E-3</v>
      </c>
      <c r="M1205" s="183">
        <v>2.0000005732018801E-3</v>
      </c>
      <c r="N1205" s="183">
        <v>3.8220010953887898E-2</v>
      </c>
      <c r="O1205" s="182">
        <v>3.8220010953887898E-2</v>
      </c>
      <c r="P1205" s="181">
        <v>3.9816575128484598E-2</v>
      </c>
    </row>
    <row r="1206" spans="1:16" ht="15.75" x14ac:dyDescent="0.25">
      <c r="A1206" s="189">
        <v>2042</v>
      </c>
      <c r="B1206" s="188">
        <v>2009</v>
      </c>
      <c r="C1206" s="187" t="s">
        <v>3227</v>
      </c>
      <c r="D1206" s="186">
        <v>6.4154288447739863E-2</v>
      </c>
      <c r="E1206" s="185">
        <v>0.13044206016335419</v>
      </c>
      <c r="F1206" s="184">
        <v>0.172448691310498</v>
      </c>
      <c r="G1206" s="182">
        <v>8.4785501396216698E-3</v>
      </c>
      <c r="H1206" s="183">
        <v>3.09854378000054</v>
      </c>
      <c r="I1206" s="183">
        <v>0.10896655666073</v>
      </c>
      <c r="J1206" s="183">
        <v>3.8112283161756702E-2</v>
      </c>
      <c r="K1206" s="183">
        <v>1.8690669360299099E-4</v>
      </c>
      <c r="L1206" s="183">
        <v>3.0000008598028201E-3</v>
      </c>
      <c r="M1206" s="183">
        <v>2.0000005732018801E-3</v>
      </c>
      <c r="N1206" s="183">
        <v>3.8220010953887898E-2</v>
      </c>
      <c r="O1206" s="182">
        <v>3.8220010953887898E-2</v>
      </c>
      <c r="P1206" s="181">
        <v>3.9835551485579497E-2</v>
      </c>
    </row>
    <row r="1207" spans="1:16" ht="15.75" x14ac:dyDescent="0.25">
      <c r="A1207" s="189">
        <v>2042</v>
      </c>
      <c r="B1207" s="188">
        <v>2010</v>
      </c>
      <c r="C1207" s="187" t="s">
        <v>3226</v>
      </c>
      <c r="D1207" s="186">
        <v>6.4161635374417825E-2</v>
      </c>
      <c r="E1207" s="185">
        <v>0.12933717434713862</v>
      </c>
      <c r="F1207" s="184">
        <v>0.110581757344137</v>
      </c>
      <c r="G1207" s="182">
        <v>8.2882364943594501E-3</v>
      </c>
      <c r="H1207" s="183">
        <v>0.28476881153085098</v>
      </c>
      <c r="I1207" s="183">
        <v>0.10883563270371099</v>
      </c>
      <c r="J1207" s="183">
        <v>2.3522371747301402E-2</v>
      </c>
      <c r="K1207" s="183">
        <v>2.22752587236543E-4</v>
      </c>
      <c r="L1207" s="183">
        <v>3.0000008598028201E-3</v>
      </c>
      <c r="M1207" s="183">
        <v>2.0000005732018801E-3</v>
      </c>
      <c r="N1207" s="183">
        <v>3.8220010953887898E-2</v>
      </c>
      <c r="O1207" s="182">
        <v>3.8220010953887898E-2</v>
      </c>
      <c r="P1207" s="181">
        <v>2.45859490187357E-2</v>
      </c>
    </row>
    <row r="1208" spans="1:16" ht="15.75" x14ac:dyDescent="0.25">
      <c r="A1208" s="189">
        <v>2042</v>
      </c>
      <c r="B1208" s="188">
        <v>2011</v>
      </c>
      <c r="C1208" s="187" t="s">
        <v>3225</v>
      </c>
      <c r="D1208" s="186">
        <v>6.4103246287103552E-2</v>
      </c>
      <c r="E1208" s="185">
        <v>0.13099771085948814</v>
      </c>
      <c r="F1208" s="184">
        <v>0.11028770002018801</v>
      </c>
      <c r="G1208" s="182">
        <v>8.6188795451970501E-3</v>
      </c>
      <c r="H1208" s="183">
        <v>0.28430017482328301</v>
      </c>
      <c r="I1208" s="183">
        <v>0.11069803460828299</v>
      </c>
      <c r="J1208" s="183">
        <v>2.34989091222392E-2</v>
      </c>
      <c r="K1208" s="183">
        <v>3.14424937238886E-4</v>
      </c>
      <c r="L1208" s="183">
        <v>3.0000008598028201E-3</v>
      </c>
      <c r="M1208" s="183">
        <v>2.0000005732018801E-3</v>
      </c>
      <c r="N1208" s="183">
        <v>3.8220010953887898E-2</v>
      </c>
      <c r="O1208" s="182">
        <v>3.8220010953887898E-2</v>
      </c>
      <c r="P1208" s="181">
        <v>2.4561425517881999E-2</v>
      </c>
    </row>
    <row r="1209" spans="1:16" ht="15.75" x14ac:dyDescent="0.25">
      <c r="A1209" s="189">
        <v>2042</v>
      </c>
      <c r="B1209" s="188">
        <v>2012</v>
      </c>
      <c r="C1209" s="187" t="s">
        <v>3224</v>
      </c>
      <c r="D1209" s="186">
        <v>6.4210958621975858E-2</v>
      </c>
      <c r="E1209" s="185">
        <v>0.13140112486896879</v>
      </c>
      <c r="F1209" s="184">
        <v>0.111685966986642</v>
      </c>
      <c r="G1209" s="182">
        <v>8.7045062592080204E-3</v>
      </c>
      <c r="H1209" s="183">
        <v>0.28637664225949899</v>
      </c>
      <c r="I1209" s="183">
        <v>0.111467258237023</v>
      </c>
      <c r="J1209" s="183">
        <v>2.3595976695351399E-2</v>
      </c>
      <c r="K1209" s="183">
        <v>4.6438737176056902E-4</v>
      </c>
      <c r="L1209" s="183">
        <v>3.0000008598028201E-3</v>
      </c>
      <c r="M1209" s="183">
        <v>2.0000005732018801E-3</v>
      </c>
      <c r="N1209" s="183">
        <v>3.8220010953887898E-2</v>
      </c>
      <c r="O1209" s="182">
        <v>3.8220010953887898E-2</v>
      </c>
      <c r="P1209" s="181">
        <v>2.4662882055919301E-2</v>
      </c>
    </row>
    <row r="1210" spans="1:16" ht="15.75" x14ac:dyDescent="0.25">
      <c r="A1210" s="189">
        <v>2042</v>
      </c>
      <c r="B1210" s="188">
        <v>2013</v>
      </c>
      <c r="C1210" s="187" t="s">
        <v>3223</v>
      </c>
      <c r="D1210" s="186">
        <v>6.4065187255589726E-2</v>
      </c>
      <c r="E1210" s="185">
        <v>0.13139561760089971</v>
      </c>
      <c r="F1210" s="184">
        <v>0.110512441386342</v>
      </c>
      <c r="G1210" s="182">
        <v>8.7341951531483206E-3</v>
      </c>
      <c r="H1210" s="183">
        <v>0.28470323882627202</v>
      </c>
      <c r="I1210" s="183">
        <v>0.111068974417055</v>
      </c>
      <c r="J1210" s="183">
        <v>2.35275629206614E-2</v>
      </c>
      <c r="K1210" s="183">
        <v>6.9575440683266102E-4</v>
      </c>
      <c r="L1210" s="183">
        <v>3.0000008598028201E-3</v>
      </c>
      <c r="M1210" s="183">
        <v>2.0000005732018801E-3</v>
      </c>
      <c r="N1210" s="183">
        <v>3.8220010953887898E-2</v>
      </c>
      <c r="O1210" s="182">
        <v>3.8220010953887898E-2</v>
      </c>
      <c r="P1210" s="181">
        <v>2.4591374913919498E-2</v>
      </c>
    </row>
    <row r="1211" spans="1:16" ht="15.75" x14ac:dyDescent="0.25">
      <c r="A1211" s="189">
        <v>2042</v>
      </c>
      <c r="B1211" s="188">
        <v>2014</v>
      </c>
      <c r="C1211" s="187" t="s">
        <v>3222</v>
      </c>
      <c r="D1211" s="186">
        <v>6.2510022614705119E-2</v>
      </c>
      <c r="E1211" s="185">
        <v>0.12922475640085107</v>
      </c>
      <c r="F1211" s="184">
        <v>0.109917786547888</v>
      </c>
      <c r="G1211" s="182">
        <v>8.70601694392731E-3</v>
      </c>
      <c r="H1211" s="183">
        <v>0.283751860912003</v>
      </c>
      <c r="I1211" s="183">
        <v>0.111156169472395</v>
      </c>
      <c r="J1211" s="183">
        <v>2.3480549318006999E-2</v>
      </c>
      <c r="K1211" s="183">
        <v>9.6517160112872397E-4</v>
      </c>
      <c r="L1211" s="183">
        <v>3.0000008598028201E-3</v>
      </c>
      <c r="M1211" s="183">
        <v>2.0000005732018801E-3</v>
      </c>
      <c r="N1211" s="183">
        <v>3.8220010953887898E-2</v>
      </c>
      <c r="O1211" s="182">
        <v>3.8220010953887898E-2</v>
      </c>
      <c r="P1211" s="181">
        <v>2.45422355647728E-2</v>
      </c>
    </row>
    <row r="1212" spans="1:16" ht="15.75" x14ac:dyDescent="0.25">
      <c r="A1212" s="189">
        <v>2042</v>
      </c>
      <c r="B1212" s="188">
        <v>2015</v>
      </c>
      <c r="C1212" s="187" t="s">
        <v>3221</v>
      </c>
      <c r="D1212" s="186">
        <v>6.1974719699276884E-2</v>
      </c>
      <c r="E1212" s="185">
        <v>0.12918016588132486</v>
      </c>
      <c r="F1212" s="184">
        <v>0.109281470527947</v>
      </c>
      <c r="G1212" s="182">
        <v>8.8366181082325801E-3</v>
      </c>
      <c r="H1212" s="183">
        <v>0.28280909202271798</v>
      </c>
      <c r="I1212" s="183">
        <v>0.11174523519337599</v>
      </c>
      <c r="J1212" s="183">
        <v>2.3432691105205201E-2</v>
      </c>
      <c r="K1212" s="183">
        <v>1.2342056838549301E-3</v>
      </c>
      <c r="L1212" s="183">
        <v>3.0000008598028201E-3</v>
      </c>
      <c r="M1212" s="183">
        <v>2.0000005732018801E-3</v>
      </c>
      <c r="N1212" s="183">
        <v>3.8220010953887898E-2</v>
      </c>
      <c r="O1212" s="182">
        <v>3.8220010953887898E-2</v>
      </c>
      <c r="P1212" s="181">
        <v>2.44922134159558E-2</v>
      </c>
    </row>
    <row r="1213" spans="1:16" ht="15.75" x14ac:dyDescent="0.25">
      <c r="A1213" s="189">
        <v>2042</v>
      </c>
      <c r="B1213" s="188">
        <v>2016</v>
      </c>
      <c r="C1213" s="187" t="s">
        <v>3220</v>
      </c>
      <c r="D1213" s="186">
        <v>5.9956913082115884E-2</v>
      </c>
      <c r="E1213" s="185">
        <v>0.1252455762677849</v>
      </c>
      <c r="F1213" s="184">
        <v>0.10851342980169</v>
      </c>
      <c r="G1213" s="182">
        <v>8.0717980689805503E-3</v>
      </c>
      <c r="H1213" s="183">
        <v>0.24690693882585499</v>
      </c>
      <c r="I1213" s="183">
        <v>9.8100524769231395E-2</v>
      </c>
      <c r="J1213" s="183">
        <v>2.3375413715339199E-2</v>
      </c>
      <c r="K1213" s="183">
        <v>1.38915222863761E-3</v>
      </c>
      <c r="L1213" s="183">
        <v>3.0000008598028201E-3</v>
      </c>
      <c r="M1213" s="183">
        <v>2.0000005732018801E-3</v>
      </c>
      <c r="N1213" s="183">
        <v>3.8220010953887898E-2</v>
      </c>
      <c r="O1213" s="182">
        <v>3.8220010953887898E-2</v>
      </c>
      <c r="P1213" s="181">
        <v>2.4432346196684801E-2</v>
      </c>
    </row>
    <row r="1214" spans="1:16" ht="15.75" x14ac:dyDescent="0.25">
      <c r="A1214" s="189">
        <v>2042</v>
      </c>
      <c r="B1214" s="188">
        <v>2017</v>
      </c>
      <c r="C1214" s="187" t="s">
        <v>3219</v>
      </c>
      <c r="D1214" s="186">
        <v>5.64492353748502E-2</v>
      </c>
      <c r="E1214" s="185">
        <v>0.12132999659778705</v>
      </c>
      <c r="F1214" s="184">
        <v>9.0790194603496605E-2</v>
      </c>
      <c r="G1214" s="182">
        <v>7.2657948512774304E-3</v>
      </c>
      <c r="H1214" s="183">
        <v>0.192644765244255</v>
      </c>
      <c r="I1214" s="183">
        <v>8.4756909898015903E-2</v>
      </c>
      <c r="J1214" s="183">
        <v>2.22031526703384E-2</v>
      </c>
      <c r="K1214" s="183">
        <v>1.4477218547815701E-3</v>
      </c>
      <c r="L1214" s="183">
        <v>3.0000008598028201E-3</v>
      </c>
      <c r="M1214" s="183">
        <v>2.0000005732018801E-3</v>
      </c>
      <c r="N1214" s="183">
        <v>3.8220010953887898E-2</v>
      </c>
      <c r="O1214" s="182">
        <v>3.8220010953887898E-2</v>
      </c>
      <c r="P1214" s="181">
        <v>2.3207080709060302E-2</v>
      </c>
    </row>
    <row r="1215" spans="1:16" ht="15.75" x14ac:dyDescent="0.25">
      <c r="A1215" s="189">
        <v>2042</v>
      </c>
      <c r="B1215" s="188">
        <v>2018</v>
      </c>
      <c r="C1215" s="187" t="s">
        <v>3218</v>
      </c>
      <c r="D1215" s="186">
        <v>5.2707790746696528E-2</v>
      </c>
      <c r="E1215" s="185">
        <v>0.11612738870920349</v>
      </c>
      <c r="F1215" s="184">
        <v>9.0845223437880401E-2</v>
      </c>
      <c r="G1215" s="182">
        <v>6.5422459951931296E-3</v>
      </c>
      <c r="H1215" s="183">
        <v>0.15743114205256301</v>
      </c>
      <c r="I1215" s="183">
        <v>7.1020412312644707E-2</v>
      </c>
      <c r="J1215" s="183">
        <v>2.22065641240295E-2</v>
      </c>
      <c r="K1215" s="183">
        <v>1.50840243849531E-3</v>
      </c>
      <c r="L1215" s="183">
        <v>3.0000008598028201E-3</v>
      </c>
      <c r="M1215" s="183">
        <v>2.0000005732018801E-3</v>
      </c>
      <c r="N1215" s="183">
        <v>3.8220010953887898E-2</v>
      </c>
      <c r="O1215" s="182">
        <v>3.8220010953887898E-2</v>
      </c>
      <c r="P1215" s="181">
        <v>2.32106464135492E-2</v>
      </c>
    </row>
    <row r="1216" spans="1:16" ht="15.75" x14ac:dyDescent="0.25">
      <c r="A1216" s="189">
        <v>2042</v>
      </c>
      <c r="B1216" s="188">
        <v>2019</v>
      </c>
      <c r="C1216" s="187" t="s">
        <v>3217</v>
      </c>
      <c r="D1216" s="186">
        <v>5.268859966462542E-2</v>
      </c>
      <c r="E1216" s="185">
        <v>0.11607685158336235</v>
      </c>
      <c r="F1216" s="184">
        <v>9.0828778903863094E-2</v>
      </c>
      <c r="G1216" s="182">
        <v>5.9268302645044801E-3</v>
      </c>
      <c r="H1216" s="183">
        <v>0.135504006383492</v>
      </c>
      <c r="I1216" s="183">
        <v>6.1816616330509298E-2</v>
      </c>
      <c r="J1216" s="183">
        <v>2.2162151122024999E-2</v>
      </c>
      <c r="K1216" s="183">
        <v>1.5490545165980901E-3</v>
      </c>
      <c r="L1216" s="183">
        <v>3.0000008598028201E-3</v>
      </c>
      <c r="M1216" s="183">
        <v>2.0000005732018801E-3</v>
      </c>
      <c r="N1216" s="183">
        <v>3.8220010953887898E-2</v>
      </c>
      <c r="O1216" s="182">
        <v>3.8220010953887898E-2</v>
      </c>
      <c r="P1216" s="181">
        <v>2.3164225252673899E-2</v>
      </c>
    </row>
    <row r="1217" spans="1:16" ht="15.75" x14ac:dyDescent="0.25">
      <c r="A1217" s="189">
        <v>2042</v>
      </c>
      <c r="B1217" s="188">
        <v>2020</v>
      </c>
      <c r="C1217" s="187" t="s">
        <v>3216</v>
      </c>
      <c r="D1217" s="186">
        <v>5.2669681363751678E-2</v>
      </c>
      <c r="E1217" s="185">
        <v>0.11602731671317103</v>
      </c>
      <c r="F1217" s="184">
        <v>9.0724181214773006E-2</v>
      </c>
      <c r="G1217" s="182">
        <v>5.3051090697838598E-3</v>
      </c>
      <c r="H1217" s="183">
        <v>0.113090759719362</v>
      </c>
      <c r="I1217" s="183">
        <v>5.3101171150497402E-2</v>
      </c>
      <c r="J1217" s="183">
        <v>2.2059352806019401E-2</v>
      </c>
      <c r="K1217" s="183">
        <v>1.5495692621080501E-3</v>
      </c>
      <c r="L1217" s="183">
        <v>3.0000008598028201E-3</v>
      </c>
      <c r="M1217" s="183">
        <v>2.0000005732018801E-3</v>
      </c>
      <c r="N1217" s="183">
        <v>3.8220010953887898E-2</v>
      </c>
      <c r="O1217" s="182">
        <v>3.8220010953887898E-2</v>
      </c>
      <c r="P1217" s="181">
        <v>2.3056778852979298E-2</v>
      </c>
    </row>
    <row r="1218" spans="1:16" ht="15.75" x14ac:dyDescent="0.25">
      <c r="A1218" s="189">
        <v>2042</v>
      </c>
      <c r="B1218" s="188">
        <v>2021</v>
      </c>
      <c r="C1218" s="187" t="s">
        <v>3215</v>
      </c>
      <c r="D1218" s="186">
        <v>5.1334826467451293E-2</v>
      </c>
      <c r="E1218" s="185">
        <v>0.11308593290104434</v>
      </c>
      <c r="F1218" s="184">
        <v>9.0532424455376695E-2</v>
      </c>
      <c r="G1218" s="182">
        <v>4.6924860319958999E-3</v>
      </c>
      <c r="H1218" s="183">
        <v>9.0994974007903198E-2</v>
      </c>
      <c r="I1218" s="183">
        <v>4.3988095079839001E-2</v>
      </c>
      <c r="J1218" s="183">
        <v>2.1898222637354602E-2</v>
      </c>
      <c r="K1218" s="183">
        <v>1.5501052948929501E-3</v>
      </c>
      <c r="L1218" s="183">
        <v>3.0000008598028201E-3</v>
      </c>
      <c r="M1218" s="183">
        <v>2.0000005732018801E-3</v>
      </c>
      <c r="N1218" s="183">
        <v>3.8220010953887898E-2</v>
      </c>
      <c r="O1218" s="182">
        <v>3.8220010953887898E-2</v>
      </c>
      <c r="P1218" s="181">
        <v>2.2888363093092001E-2</v>
      </c>
    </row>
    <row r="1219" spans="1:16" ht="15.75" x14ac:dyDescent="0.25">
      <c r="A1219" s="189">
        <v>2042</v>
      </c>
      <c r="B1219" s="188">
        <v>2022</v>
      </c>
      <c r="C1219" s="187" t="s">
        <v>3214</v>
      </c>
      <c r="D1219" s="186">
        <v>5.0053642042564531E-2</v>
      </c>
      <c r="E1219" s="185">
        <v>0.1102623711864338</v>
      </c>
      <c r="F1219" s="184">
        <v>9.0250892810274805E-2</v>
      </c>
      <c r="G1219" s="182">
        <v>4.0681781811338601E-3</v>
      </c>
      <c r="H1219" s="183">
        <v>6.8510947648094997E-2</v>
      </c>
      <c r="I1219" s="183">
        <v>3.48696760668415E-2</v>
      </c>
      <c r="J1219" s="183">
        <v>2.1678567766271199E-2</v>
      </c>
      <c r="K1219" s="183">
        <v>1.55064032608379E-3</v>
      </c>
      <c r="L1219" s="183">
        <v>3.0000008598028201E-3</v>
      </c>
      <c r="M1219" s="183">
        <v>2.0000005732018801E-3</v>
      </c>
      <c r="N1219" s="183">
        <v>3.8220010953887898E-2</v>
      </c>
      <c r="O1219" s="182">
        <v>3.8220010953887898E-2</v>
      </c>
      <c r="P1219" s="181">
        <v>2.2658776403442198E-2</v>
      </c>
    </row>
    <row r="1220" spans="1:16" ht="15.75" x14ac:dyDescent="0.25">
      <c r="A1220" s="189">
        <v>2042</v>
      </c>
      <c r="B1220" s="188">
        <v>2023</v>
      </c>
      <c r="C1220" s="187" t="s">
        <v>3213</v>
      </c>
      <c r="D1220" s="186">
        <v>4.8773543279324122E-2</v>
      </c>
      <c r="E1220" s="185">
        <v>0.10744353759285546</v>
      </c>
      <c r="F1220" s="184">
        <v>8.9880923967942894E-2</v>
      </c>
      <c r="G1220" s="182">
        <v>4.0671170077402697E-3</v>
      </c>
      <c r="H1220" s="183">
        <v>6.7961078694615304E-2</v>
      </c>
      <c r="I1220" s="183">
        <v>3.4086367307716497E-2</v>
      </c>
      <c r="J1220" s="183">
        <v>2.1400463732038601E-2</v>
      </c>
      <c r="K1220" s="183">
        <v>1.55118795735682E-3</v>
      </c>
      <c r="L1220" s="183">
        <v>3.0000008598028201E-3</v>
      </c>
      <c r="M1220" s="183">
        <v>2.0000005732018801E-3</v>
      </c>
      <c r="N1220" s="183">
        <v>3.8220010953887898E-2</v>
      </c>
      <c r="O1220" s="182">
        <v>3.8220010953887898E-2</v>
      </c>
      <c r="P1220" s="181">
        <v>2.2368097738849999E-2</v>
      </c>
    </row>
    <row r="1221" spans="1:16" ht="15.75" x14ac:dyDescent="0.25">
      <c r="A1221" s="189">
        <v>2042</v>
      </c>
      <c r="B1221" s="188">
        <v>2024</v>
      </c>
      <c r="C1221" s="187" t="s">
        <v>3212</v>
      </c>
      <c r="D1221" s="186">
        <v>4.7546972380725513E-2</v>
      </c>
      <c r="E1221" s="185">
        <v>0.10474204275535687</v>
      </c>
      <c r="F1221" s="184">
        <v>8.9420791856501897E-2</v>
      </c>
      <c r="G1221" s="182">
        <v>4.0610580285258E-3</v>
      </c>
      <c r="H1221" s="183">
        <v>6.7291937920107806E-2</v>
      </c>
      <c r="I1221" s="183">
        <v>3.4612286924516698E-2</v>
      </c>
      <c r="J1221" s="183">
        <v>2.1063782459058499E-2</v>
      </c>
      <c r="K1221" s="183">
        <v>1.55173459253815E-3</v>
      </c>
      <c r="L1221" s="183">
        <v>3.0000008598028201E-3</v>
      </c>
      <c r="M1221" s="183">
        <v>2.0000005732018801E-3</v>
      </c>
      <c r="N1221" s="183">
        <v>3.8220010953887898E-2</v>
      </c>
      <c r="O1221" s="182">
        <v>3.8220010953887898E-2</v>
      </c>
      <c r="P1221" s="181">
        <v>2.2016193232706802E-2</v>
      </c>
    </row>
    <row r="1222" spans="1:16" ht="15.75" x14ac:dyDescent="0.25">
      <c r="A1222" s="189">
        <v>2042</v>
      </c>
      <c r="B1222" s="188">
        <v>2025</v>
      </c>
      <c r="C1222" s="187" t="s">
        <v>3211</v>
      </c>
      <c r="D1222" s="186">
        <v>4.6321379438382417E-2</v>
      </c>
      <c r="E1222" s="185">
        <v>0.10204247898806351</v>
      </c>
      <c r="F1222" s="184">
        <v>8.8871892583477205E-2</v>
      </c>
      <c r="G1222" s="182">
        <v>4.0425948944936398E-3</v>
      </c>
      <c r="H1222" s="183">
        <v>6.6504009753587501E-2</v>
      </c>
      <c r="I1222" s="183">
        <v>3.3442275034011003E-2</v>
      </c>
      <c r="J1222" s="183">
        <v>2.0668594189005799E-2</v>
      </c>
      <c r="K1222" s="183">
        <v>1.55229478154502E-3</v>
      </c>
      <c r="L1222" s="183">
        <v>3.0000008598028201E-3</v>
      </c>
      <c r="M1222" s="183">
        <v>2.0000005732018801E-3</v>
      </c>
      <c r="N1222" s="183">
        <v>3.8220010953887898E-2</v>
      </c>
      <c r="O1222" s="182">
        <v>3.8220010953887898E-2</v>
      </c>
      <c r="P1222" s="181">
        <v>2.16031363027042E-2</v>
      </c>
    </row>
    <row r="1223" spans="1:16" ht="15.75" x14ac:dyDescent="0.25">
      <c r="A1223" s="189">
        <v>2042</v>
      </c>
      <c r="B1223" s="188">
        <v>2026</v>
      </c>
      <c r="C1223" s="187" t="s">
        <v>3210</v>
      </c>
      <c r="D1223" s="186">
        <v>4.5149173936981188E-2</v>
      </c>
      <c r="E1223" s="185">
        <v>9.9460072020756934E-2</v>
      </c>
      <c r="F1223" s="184">
        <v>8.8232508936523193E-2</v>
      </c>
      <c r="G1223" s="182">
        <v>4.0232400208241601E-3</v>
      </c>
      <c r="H1223" s="183">
        <v>6.56036628369739E-2</v>
      </c>
      <c r="I1223" s="183">
        <v>3.3803056831795603E-2</v>
      </c>
      <c r="J1223" s="183">
        <v>2.02147663872373E-2</v>
      </c>
      <c r="K1223" s="183">
        <v>1.5528540942175699E-3</v>
      </c>
      <c r="L1223" s="183">
        <v>3.0000008598028201E-3</v>
      </c>
      <c r="M1223" s="183">
        <v>2.0000005732018801E-3</v>
      </c>
      <c r="N1223" s="183">
        <v>3.8220010953887898E-2</v>
      </c>
      <c r="O1223" s="182">
        <v>3.8220010953887898E-2</v>
      </c>
      <c r="P1223" s="181">
        <v>2.1128788421570899E-2</v>
      </c>
    </row>
    <row r="1224" spans="1:16" ht="15.75" x14ac:dyDescent="0.25">
      <c r="A1224" s="189">
        <v>2042</v>
      </c>
      <c r="B1224" s="188">
        <v>2027</v>
      </c>
      <c r="C1224" s="187" t="s">
        <v>3209</v>
      </c>
      <c r="D1224" s="186">
        <v>4.4030470592994427E-2</v>
      </c>
      <c r="E1224" s="185">
        <v>9.6995435174510675E-2</v>
      </c>
      <c r="F1224" s="184">
        <v>8.7505151424080496E-2</v>
      </c>
      <c r="G1224" s="182">
        <v>4.0005699328682096E-3</v>
      </c>
      <c r="H1224" s="183">
        <v>6.4577544721767799E-2</v>
      </c>
      <c r="I1224" s="183">
        <v>3.3012608142339098E-2</v>
      </c>
      <c r="J1224" s="183">
        <v>1.97024479406415E-2</v>
      </c>
      <c r="K1224" s="183">
        <v>1.5534394716151801E-3</v>
      </c>
      <c r="L1224" s="183">
        <v>3.0000008598028201E-3</v>
      </c>
      <c r="M1224" s="183">
        <v>2.0000005732018801E-3</v>
      </c>
      <c r="N1224" s="183">
        <v>3.8220010953887898E-2</v>
      </c>
      <c r="O1224" s="182">
        <v>3.8220010953887898E-2</v>
      </c>
      <c r="P1224" s="181">
        <v>2.0593305208199401E-2</v>
      </c>
    </row>
    <row r="1225" spans="1:16" ht="15.75" x14ac:dyDescent="0.25">
      <c r="A1225" s="189">
        <v>2042</v>
      </c>
      <c r="B1225" s="188">
        <v>2028</v>
      </c>
      <c r="C1225" s="187" t="s">
        <v>3208</v>
      </c>
      <c r="D1225" s="186">
        <v>4.4015406798997E-2</v>
      </c>
      <c r="E1225" s="185">
        <v>9.6956708086158069E-2</v>
      </c>
      <c r="F1225" s="184">
        <v>8.6686171281072893E-2</v>
      </c>
      <c r="G1225" s="182">
        <v>3.9935696721045697E-3</v>
      </c>
      <c r="H1225" s="183">
        <v>6.3431375275045096E-2</v>
      </c>
      <c r="I1225" s="183">
        <v>3.2937108716093698E-2</v>
      </c>
      <c r="J1225" s="183">
        <v>1.91313804644163E-2</v>
      </c>
      <c r="K1225" s="183">
        <v>1.5540173407057301E-3</v>
      </c>
      <c r="L1225" s="183">
        <v>3.0000008598028201E-3</v>
      </c>
      <c r="M1225" s="183">
        <v>2.0000005732018801E-3</v>
      </c>
      <c r="N1225" s="183">
        <v>3.8220010953887898E-2</v>
      </c>
      <c r="O1225" s="182">
        <v>3.8220010953887898E-2</v>
      </c>
      <c r="P1225" s="181">
        <v>1.9996416594773699E-2</v>
      </c>
    </row>
    <row r="1226" spans="1:16" ht="15.75" x14ac:dyDescent="0.25">
      <c r="A1226" s="189">
        <v>2042</v>
      </c>
      <c r="B1226" s="188">
        <v>2029</v>
      </c>
      <c r="C1226" s="187" t="s">
        <v>3207</v>
      </c>
      <c r="D1226" s="186">
        <v>4.4000263785730673E-2</v>
      </c>
      <c r="E1226" s="185">
        <v>9.6918162073698647E-2</v>
      </c>
      <c r="F1226" s="184">
        <v>8.5776506463076593E-2</v>
      </c>
      <c r="G1226" s="182">
        <v>3.9957800552840404E-3</v>
      </c>
      <c r="H1226" s="183">
        <v>6.2165431948421203E-2</v>
      </c>
      <c r="I1226" s="183">
        <v>3.2891378425460097E-2</v>
      </c>
      <c r="J1226" s="183">
        <v>1.8501593051169201E-2</v>
      </c>
      <c r="K1226" s="183">
        <v>1.5545981463425901E-3</v>
      </c>
      <c r="L1226" s="183">
        <v>3.0000008598028201E-3</v>
      </c>
      <c r="M1226" s="183">
        <v>2.0000005732018801E-3</v>
      </c>
      <c r="N1226" s="183">
        <v>3.8220010953887898E-2</v>
      </c>
      <c r="O1226" s="182">
        <v>3.8220010953887898E-2</v>
      </c>
      <c r="P1226" s="181">
        <v>1.9338152989339798E-2</v>
      </c>
    </row>
    <row r="1227" spans="1:16" ht="15.75" x14ac:dyDescent="0.25">
      <c r="A1227" s="189">
        <v>2042</v>
      </c>
      <c r="B1227" s="188">
        <v>2030</v>
      </c>
      <c r="C1227" s="187" t="s">
        <v>3206</v>
      </c>
      <c r="D1227" s="186">
        <v>4.3985081166268925E-2</v>
      </c>
      <c r="E1227" s="185">
        <v>9.6879849159516543E-2</v>
      </c>
      <c r="F1227" s="184">
        <v>8.4777114820458799E-2</v>
      </c>
      <c r="G1227" s="182">
        <v>4.0099428497187397E-3</v>
      </c>
      <c r="H1227" s="183">
        <v>6.07800388512146E-2</v>
      </c>
      <c r="I1227" s="183">
        <v>3.1937140631291203E-2</v>
      </c>
      <c r="J1227" s="183">
        <v>1.7813129717411901E-2</v>
      </c>
      <c r="K1227" s="183">
        <v>1.5551943096744E-3</v>
      </c>
      <c r="L1227" s="183">
        <v>3.0000008598028201E-3</v>
      </c>
      <c r="M1227" s="183">
        <v>2.0000005732018801E-3</v>
      </c>
      <c r="N1227" s="183">
        <v>3.8220010953887898E-2</v>
      </c>
      <c r="O1227" s="182">
        <v>3.8220010953887898E-2</v>
      </c>
      <c r="P1227" s="181">
        <v>1.86185603986408E-2</v>
      </c>
    </row>
    <row r="1228" spans="1:16" ht="15.75" x14ac:dyDescent="0.25">
      <c r="A1228" s="189">
        <v>2042</v>
      </c>
      <c r="B1228" s="188">
        <v>2031</v>
      </c>
      <c r="C1228" s="187" t="s">
        <v>3205</v>
      </c>
      <c r="D1228" s="186">
        <v>4.3969623195357299E-2</v>
      </c>
      <c r="E1228" s="185">
        <v>9.6841005953101286E-2</v>
      </c>
      <c r="F1228" s="184">
        <v>8.3685438589604005E-2</v>
      </c>
      <c r="G1228" s="182">
        <v>4.0325039262738603E-3</v>
      </c>
      <c r="H1228" s="183">
        <v>5.9274151723624102E-2</v>
      </c>
      <c r="I1228" s="183">
        <v>3.2416083591661198E-2</v>
      </c>
      <c r="J1228" s="183">
        <v>1.7065804629583101E-2</v>
      </c>
      <c r="K1228" s="183">
        <v>1.5557809593753399E-3</v>
      </c>
      <c r="L1228" s="183">
        <v>3.0000008598028201E-3</v>
      </c>
      <c r="M1228" s="183">
        <v>2.0000005732018801E-3</v>
      </c>
      <c r="N1228" s="183">
        <v>3.8220010953887898E-2</v>
      </c>
      <c r="O1228" s="182">
        <v>3.8220010953887898E-2</v>
      </c>
      <c r="P1228" s="181">
        <v>1.7837444586546399E-2</v>
      </c>
    </row>
    <row r="1229" spans="1:16" ht="15.75" x14ac:dyDescent="0.25">
      <c r="A1229" s="189">
        <v>2042</v>
      </c>
      <c r="B1229" s="188">
        <v>2032</v>
      </c>
      <c r="C1229" s="187" t="s">
        <v>3204</v>
      </c>
      <c r="D1229" s="186">
        <v>4.3953966753668507E-2</v>
      </c>
      <c r="E1229" s="185">
        <v>9.6801669389450118E-2</v>
      </c>
      <c r="F1229" s="184">
        <v>8.2503183009444606E-2</v>
      </c>
      <c r="G1229" s="182">
        <v>4.0616984107794598E-3</v>
      </c>
      <c r="H1229" s="183">
        <v>5.7648379669686001E-2</v>
      </c>
      <c r="I1229" s="183">
        <v>3.2116737526377198E-2</v>
      </c>
      <c r="J1229" s="183">
        <v>1.6259707305415101E-2</v>
      </c>
      <c r="K1229" s="183">
        <v>1.5563784959382501E-3</v>
      </c>
      <c r="L1229" s="183">
        <v>3.0000008598028201E-3</v>
      </c>
      <c r="M1229" s="183">
        <v>2.0000005732018801E-3</v>
      </c>
      <c r="N1229" s="183">
        <v>3.8220010953887898E-2</v>
      </c>
      <c r="O1229" s="182">
        <v>3.8220010953887898E-2</v>
      </c>
      <c r="P1229" s="181">
        <v>1.6994899118383401E-2</v>
      </c>
    </row>
    <row r="1230" spans="1:16" ht="15.75" x14ac:dyDescent="0.25">
      <c r="A1230" s="189">
        <v>2042</v>
      </c>
      <c r="B1230" s="188">
        <v>2033</v>
      </c>
      <c r="C1230" s="187" t="s">
        <v>3203</v>
      </c>
      <c r="D1230" s="186">
        <v>4.3937923049186707E-2</v>
      </c>
      <c r="E1230" s="185">
        <v>9.6761031681709866E-2</v>
      </c>
      <c r="F1230" s="184">
        <v>8.1228786070646597E-2</v>
      </c>
      <c r="G1230" s="182">
        <v>4.0801451123595499E-3</v>
      </c>
      <c r="H1230" s="183">
        <v>5.5902062210094403E-2</v>
      </c>
      <c r="I1230" s="183">
        <v>3.1590648900847097E-2</v>
      </c>
      <c r="J1230" s="183">
        <v>1.5394716194349799E-2</v>
      </c>
      <c r="K1230" s="183">
        <v>1.55697273811204E-3</v>
      </c>
      <c r="L1230" s="183">
        <v>3.0000008598028201E-3</v>
      </c>
      <c r="M1230" s="183">
        <v>2.0000005732018801E-3</v>
      </c>
      <c r="N1230" s="183">
        <v>3.8220010953887898E-2</v>
      </c>
      <c r="O1230" s="182">
        <v>3.8220010953887898E-2</v>
      </c>
      <c r="P1230" s="181">
        <v>1.6090796947617E-2</v>
      </c>
    </row>
    <row r="1231" spans="1:16" ht="15.75" x14ac:dyDescent="0.25">
      <c r="A1231" s="189">
        <v>2042</v>
      </c>
      <c r="B1231" s="188">
        <v>2034</v>
      </c>
      <c r="C1231" s="187" t="s">
        <v>3202</v>
      </c>
      <c r="D1231" s="186">
        <v>4.3921470849139332E-2</v>
      </c>
      <c r="E1231" s="185">
        <v>9.6718778813279754E-2</v>
      </c>
      <c r="F1231" s="184">
        <v>7.98631413502357E-2</v>
      </c>
      <c r="G1231" s="182">
        <v>4.0772975268778397E-3</v>
      </c>
      <c r="H1231" s="183">
        <v>5.4035466111295602E-2</v>
      </c>
      <c r="I1231" s="183">
        <v>3.1140590384046599E-2</v>
      </c>
      <c r="J1231" s="183">
        <v>1.44708587824361E-2</v>
      </c>
      <c r="K1231" s="183">
        <v>1.55757475742786E-3</v>
      </c>
      <c r="L1231" s="183">
        <v>3.0000008598028201E-3</v>
      </c>
      <c r="M1231" s="183">
        <v>2.0000005732018801E-3</v>
      </c>
      <c r="N1231" s="183">
        <v>3.8220010953887898E-2</v>
      </c>
      <c r="O1231" s="182">
        <v>3.8220010953887898E-2</v>
      </c>
      <c r="P1231" s="181">
        <v>1.51251668030931E-2</v>
      </c>
    </row>
    <row r="1232" spans="1:16" ht="15.75" x14ac:dyDescent="0.25">
      <c r="A1232" s="189">
        <v>2042</v>
      </c>
      <c r="B1232" s="188">
        <v>2035</v>
      </c>
      <c r="C1232" s="187" t="s">
        <v>3201</v>
      </c>
      <c r="D1232" s="186">
        <v>4.3904527959310533E-2</v>
      </c>
      <c r="E1232" s="185">
        <v>9.6674562879253245E-2</v>
      </c>
      <c r="F1232" s="184">
        <v>7.8406683743618796E-2</v>
      </c>
      <c r="G1232" s="182">
        <v>4.0462542761736404E-3</v>
      </c>
      <c r="H1232" s="183">
        <v>5.2048677425228701E-2</v>
      </c>
      <c r="I1232" s="183">
        <v>3.0317772561325999E-2</v>
      </c>
      <c r="J1232" s="183">
        <v>1.34881306738122E-2</v>
      </c>
      <c r="K1232" s="183">
        <v>1.5581924124746401E-3</v>
      </c>
      <c r="L1232" s="183">
        <v>3.0000008598028201E-3</v>
      </c>
      <c r="M1232" s="183">
        <v>2.0000005732018801E-3</v>
      </c>
      <c r="N1232" s="183">
        <v>3.8220010953887898E-2</v>
      </c>
      <c r="O1232" s="182">
        <v>3.8220010953887898E-2</v>
      </c>
      <c r="P1232" s="181">
        <v>1.40980040901885E-2</v>
      </c>
    </row>
    <row r="1233" spans="1:16" ht="15.75" x14ac:dyDescent="0.25">
      <c r="A1233" s="189">
        <v>2042</v>
      </c>
      <c r="B1233" s="188">
        <v>2036</v>
      </c>
      <c r="C1233" s="187" t="s">
        <v>3200</v>
      </c>
      <c r="D1233" s="186">
        <v>4.3886663497184827E-2</v>
      </c>
      <c r="E1233" s="185">
        <v>9.6627429054491218E-2</v>
      </c>
      <c r="F1233" s="184">
        <v>7.6856241429075003E-2</v>
      </c>
      <c r="G1233" s="182">
        <v>3.99279695471671E-3</v>
      </c>
      <c r="H1233" s="183">
        <v>4.9940501527026199E-2</v>
      </c>
      <c r="I1233" s="183">
        <v>2.98964028289362E-2</v>
      </c>
      <c r="J1233" s="183">
        <v>1.24463410989018E-2</v>
      </c>
      <c r="K1233" s="183">
        <v>1.55879321474641E-3</v>
      </c>
      <c r="L1233" s="183">
        <v>3.0000008598028201E-3</v>
      </c>
      <c r="M1233" s="183">
        <v>2.0000005732018801E-3</v>
      </c>
      <c r="N1233" s="183">
        <v>3.8220010953887898E-2</v>
      </c>
      <c r="O1233" s="182">
        <v>3.8220010953887898E-2</v>
      </c>
      <c r="P1233" s="181">
        <v>1.30091094135735E-2</v>
      </c>
    </row>
    <row r="1234" spans="1:16" ht="15.75" x14ac:dyDescent="0.25">
      <c r="A1234" s="189">
        <v>2042</v>
      </c>
      <c r="B1234" s="188">
        <v>2037</v>
      </c>
      <c r="C1234" s="187" t="s">
        <v>3199</v>
      </c>
      <c r="D1234" s="186">
        <v>4.3867821432329576E-2</v>
      </c>
      <c r="E1234" s="185">
        <v>9.6578275706224501E-2</v>
      </c>
      <c r="F1234" s="184">
        <v>7.5214078093094897E-2</v>
      </c>
      <c r="G1234" s="182">
        <v>3.95965602587649E-3</v>
      </c>
      <c r="H1234" s="183">
        <v>4.7711698402004198E-2</v>
      </c>
      <c r="I1234" s="183">
        <v>2.92102760381245E-2</v>
      </c>
      <c r="J1234" s="183">
        <v>1.1345587996937001E-2</v>
      </c>
      <c r="K1234" s="183">
        <v>1.55940426348577E-3</v>
      </c>
      <c r="L1234" s="183">
        <v>3.0000008598028201E-3</v>
      </c>
      <c r="M1234" s="183">
        <v>2.0000005732018801E-3</v>
      </c>
      <c r="N1234" s="183">
        <v>3.8220010953887898E-2</v>
      </c>
      <c r="O1234" s="182">
        <v>3.8220010953887898E-2</v>
      </c>
      <c r="P1234" s="181">
        <v>1.18585851408574E-2</v>
      </c>
    </row>
    <row r="1235" spans="1:16" ht="15.75" x14ac:dyDescent="0.25">
      <c r="A1235" s="189">
        <v>2042</v>
      </c>
      <c r="B1235" s="188">
        <v>2038</v>
      </c>
      <c r="C1235" s="187" t="s">
        <v>3198</v>
      </c>
      <c r="D1235" s="186">
        <v>4.3847573106063423E-2</v>
      </c>
      <c r="E1235" s="185">
        <v>9.65281689756749E-2</v>
      </c>
      <c r="F1235" s="184">
        <v>7.3479438420457496E-2</v>
      </c>
      <c r="G1235" s="182">
        <v>4.0503155970665903E-3</v>
      </c>
      <c r="H1235" s="183">
        <v>4.5361901225474899E-2</v>
      </c>
      <c r="I1235" s="183">
        <v>2.9233685461191102E-2</v>
      </c>
      <c r="J1235" s="183">
        <v>1.01857967919666E-2</v>
      </c>
      <c r="K1235" s="183">
        <v>1.56001963159407E-3</v>
      </c>
      <c r="L1235" s="183">
        <v>3.0000008598028201E-3</v>
      </c>
      <c r="M1235" s="183">
        <v>2.0000005732018801E-3</v>
      </c>
      <c r="N1235" s="183">
        <v>3.8220010953887898E-2</v>
      </c>
      <c r="O1235" s="182">
        <v>3.8220010953887898E-2</v>
      </c>
      <c r="P1235" s="181">
        <v>1.0646353324095401E-2</v>
      </c>
    </row>
    <row r="1236" spans="1:16" ht="15.75" x14ac:dyDescent="0.25">
      <c r="A1236" s="189">
        <v>2042</v>
      </c>
      <c r="B1236" s="188">
        <v>2039</v>
      </c>
      <c r="C1236" s="187" t="s">
        <v>3197</v>
      </c>
      <c r="D1236" s="186">
        <v>4.3825273980600966E-2</v>
      </c>
      <c r="E1236" s="185">
        <v>9.6478141574639298E-2</v>
      </c>
      <c r="F1236" s="184">
        <v>7.1651695611817307E-2</v>
      </c>
      <c r="G1236" s="182">
        <v>4.4182687641952803E-3</v>
      </c>
      <c r="H1236" s="183">
        <v>4.2890843100658903E-2</v>
      </c>
      <c r="I1236" s="183">
        <v>3.05585094672584E-2</v>
      </c>
      <c r="J1236" s="183">
        <v>8.9669166022437394E-3</v>
      </c>
      <c r="K1236" s="183">
        <v>1.5606343606450999E-3</v>
      </c>
      <c r="L1236" s="183">
        <v>3.0000008598028201E-3</v>
      </c>
      <c r="M1236" s="183">
        <v>2.0000005732018801E-3</v>
      </c>
      <c r="N1236" s="183">
        <v>3.8220010953887898E-2</v>
      </c>
      <c r="O1236" s="182">
        <v>3.8220010953887898E-2</v>
      </c>
      <c r="P1236" s="181">
        <v>9.3723607808940904E-3</v>
      </c>
    </row>
    <row r="1237" spans="1:16" ht="15.75" x14ac:dyDescent="0.25">
      <c r="A1237" s="189">
        <v>2042</v>
      </c>
      <c r="B1237" s="188">
        <v>2040</v>
      </c>
      <c r="C1237" s="187" t="s">
        <v>3196</v>
      </c>
      <c r="D1237" s="186">
        <v>4.3799958374550897E-2</v>
      </c>
      <c r="E1237" s="185">
        <v>9.6425392572724117E-2</v>
      </c>
      <c r="F1237" s="184">
        <v>6.9731699598193503E-2</v>
      </c>
      <c r="G1237" s="182">
        <v>5.10515669530337E-3</v>
      </c>
      <c r="H1237" s="183">
        <v>4.0298721810154703E-2</v>
      </c>
      <c r="I1237" s="183">
        <v>3.3930559817851598E-2</v>
      </c>
      <c r="J1237" s="183">
        <v>7.6889490155597302E-3</v>
      </c>
      <c r="K1237" s="183">
        <v>1.5612624242456301E-3</v>
      </c>
      <c r="L1237" s="183">
        <v>3.0000008598028201E-3</v>
      </c>
      <c r="M1237" s="183">
        <v>2.0000005732018801E-3</v>
      </c>
      <c r="N1237" s="183">
        <v>3.8220010953887898E-2</v>
      </c>
      <c r="O1237" s="182">
        <v>3.8220010953887898E-2</v>
      </c>
      <c r="P1237" s="181">
        <v>8.0366091708374103E-3</v>
      </c>
    </row>
    <row r="1238" spans="1:16" ht="15.75" x14ac:dyDescent="0.25">
      <c r="A1238" s="189">
        <v>2042</v>
      </c>
      <c r="B1238" s="188">
        <v>2041</v>
      </c>
      <c r="C1238" s="187" t="s">
        <v>3195</v>
      </c>
      <c r="D1238" s="186">
        <v>4.3769338649930427E-2</v>
      </c>
      <c r="E1238" s="185">
        <v>9.6352665683096209E-2</v>
      </c>
      <c r="F1238" s="184">
        <v>6.7718263660921194E-2</v>
      </c>
      <c r="G1238" s="182">
        <v>5.5782389804349903E-3</v>
      </c>
      <c r="H1238" s="183">
        <v>3.7585060168184803E-2</v>
      </c>
      <c r="I1238" s="183">
        <v>8.9663316316635502E-2</v>
      </c>
      <c r="J1238" s="183">
        <v>6.3518141288937202E-3</v>
      </c>
      <c r="K1238" s="183">
        <v>1.5618909338659399E-3</v>
      </c>
      <c r="L1238" s="183">
        <v>3.0000008598028201E-3</v>
      </c>
      <c r="M1238" s="183">
        <v>2.0000005732018801E-3</v>
      </c>
      <c r="N1238" s="183">
        <v>3.8220010953887898E-2</v>
      </c>
      <c r="O1238" s="182">
        <v>3.8220010953887898E-2</v>
      </c>
      <c r="P1238" s="181">
        <v>6.6390149780445303E-3</v>
      </c>
    </row>
    <row r="1239" spans="1:16" ht="15.75" x14ac:dyDescent="0.25">
      <c r="A1239" s="189">
        <v>2042</v>
      </c>
      <c r="B1239" s="188">
        <v>2042</v>
      </c>
      <c r="C1239" s="187" t="s">
        <v>3194</v>
      </c>
      <c r="D1239" s="186">
        <v>4.3727093915192458E-2</v>
      </c>
      <c r="E1239" s="185">
        <v>9.6237669013567853E-2</v>
      </c>
      <c r="F1239" s="184">
        <v>6.5609981142623106E-2</v>
      </c>
      <c r="G1239" s="182">
        <v>5.4612336215030298E-3</v>
      </c>
      <c r="H1239" s="183">
        <v>3.4749416485232797E-2</v>
      </c>
      <c r="I1239" s="183">
        <v>0.11538003273083999</v>
      </c>
      <c r="J1239" s="183">
        <v>4.9554553883769496E-3</v>
      </c>
      <c r="K1239" s="183">
        <v>1.56250534029045E-3</v>
      </c>
      <c r="L1239" s="183">
        <v>3.0000008598028201E-3</v>
      </c>
      <c r="M1239" s="183">
        <v>2.0000005732018801E-3</v>
      </c>
      <c r="N1239" s="183">
        <v>3.8220010953887898E-2</v>
      </c>
      <c r="O1239" s="182">
        <v>3.8220010953887898E-2</v>
      </c>
      <c r="P1239" s="181">
        <v>5.1795190915317497E-3</v>
      </c>
    </row>
    <row r="1240" spans="1:16" ht="15.75" x14ac:dyDescent="0.25">
      <c r="A1240" s="189">
        <v>2043</v>
      </c>
      <c r="B1240" s="188">
        <v>1999</v>
      </c>
      <c r="C1240" s="187" t="s">
        <v>3193</v>
      </c>
      <c r="D1240" s="186">
        <v>6.4716380820196512E-2</v>
      </c>
      <c r="E1240" s="185">
        <v>0.13150041512220545</v>
      </c>
      <c r="F1240" s="184">
        <v>0.36710062138368199</v>
      </c>
      <c r="G1240" s="182">
        <v>2.25313022373183E-2</v>
      </c>
      <c r="H1240" s="183">
        <v>9.2069940805697392</v>
      </c>
      <c r="I1240" s="183">
        <v>0.39355017198013498</v>
      </c>
      <c r="J1240" s="183">
        <v>5.2564539489858203E-2</v>
      </c>
      <c r="K1240" s="183">
        <v>2.19817017462156E-3</v>
      </c>
      <c r="L1240" s="183">
        <v>3.0000008598028201E-3</v>
      </c>
      <c r="M1240" s="183">
        <v>2.0000005732018801E-3</v>
      </c>
      <c r="N1240" s="183">
        <v>3.8220010953887898E-2</v>
      </c>
      <c r="O1240" s="182">
        <v>3.8220010953887898E-2</v>
      </c>
      <c r="P1240" s="181">
        <v>5.4941274713900201E-2</v>
      </c>
    </row>
    <row r="1241" spans="1:16" ht="15.75" x14ac:dyDescent="0.25">
      <c r="A1241" s="189">
        <v>2043</v>
      </c>
      <c r="B1241" s="188">
        <v>2000</v>
      </c>
      <c r="C1241" s="187" t="s">
        <v>3192</v>
      </c>
      <c r="D1241" s="186">
        <v>6.44622253132867E-2</v>
      </c>
      <c r="E1241" s="185">
        <v>0.13192739662660496</v>
      </c>
      <c r="F1241" s="184">
        <v>0.36472502301807203</v>
      </c>
      <c r="G1241" s="182">
        <v>2.2730325027258601E-2</v>
      </c>
      <c r="H1241" s="183">
        <v>9.2369662958343302</v>
      </c>
      <c r="I1241" s="183">
        <v>0.39552344577832499</v>
      </c>
      <c r="J1241" s="183">
        <v>5.22243814328371E-2</v>
      </c>
      <c r="K1241" s="183">
        <v>2.2212034531036299E-3</v>
      </c>
      <c r="L1241" s="183">
        <v>3.0000008598028201E-3</v>
      </c>
      <c r="M1241" s="183">
        <v>2.0000005732018801E-3</v>
      </c>
      <c r="N1241" s="183">
        <v>3.8220010953887898E-2</v>
      </c>
      <c r="O1241" s="182">
        <v>3.8220010953887898E-2</v>
      </c>
      <c r="P1241" s="181">
        <v>5.4585736218969498E-2</v>
      </c>
    </row>
    <row r="1242" spans="1:16" ht="15.75" x14ac:dyDescent="0.25">
      <c r="A1242" s="189">
        <v>2043</v>
      </c>
      <c r="B1242" s="188">
        <v>2001</v>
      </c>
      <c r="C1242" s="187" t="s">
        <v>3191</v>
      </c>
      <c r="D1242" s="186">
        <v>6.4670108891753966E-2</v>
      </c>
      <c r="E1242" s="185">
        <v>0.13208503381627507</v>
      </c>
      <c r="F1242" s="184">
        <v>0.36724167102883798</v>
      </c>
      <c r="G1242" s="182">
        <v>2.28330810203419E-2</v>
      </c>
      <c r="H1242" s="183">
        <v>9.2029509047396605</v>
      </c>
      <c r="I1242" s="183">
        <v>0.39698830241358002</v>
      </c>
      <c r="J1242" s="183">
        <v>5.2584736158594103E-2</v>
      </c>
      <c r="K1242" s="183">
        <v>2.2339938213567401E-3</v>
      </c>
      <c r="L1242" s="183">
        <v>3.0000008598028201E-3</v>
      </c>
      <c r="M1242" s="183">
        <v>2.0000005732018801E-3</v>
      </c>
      <c r="N1242" s="183">
        <v>3.8220010953887898E-2</v>
      </c>
      <c r="O1242" s="182">
        <v>3.8220010953887898E-2</v>
      </c>
      <c r="P1242" s="181">
        <v>5.4962384586375E-2</v>
      </c>
    </row>
    <row r="1243" spans="1:16" ht="15.75" x14ac:dyDescent="0.25">
      <c r="A1243" s="189">
        <v>2043</v>
      </c>
      <c r="B1243" s="188">
        <v>2002</v>
      </c>
      <c r="C1243" s="187" t="s">
        <v>3190</v>
      </c>
      <c r="D1243" s="186">
        <v>6.4502065628578076E-2</v>
      </c>
      <c r="E1243" s="185">
        <v>0.13190123479770854</v>
      </c>
      <c r="F1243" s="184">
        <v>0.28381195983817797</v>
      </c>
      <c r="G1243" s="182">
        <v>2.2785379305372899E-2</v>
      </c>
      <c r="H1243" s="183">
        <v>7.1002975571648204</v>
      </c>
      <c r="I1243" s="183">
        <v>0.31953306135722198</v>
      </c>
      <c r="J1243" s="183">
        <v>5.2901955398657302E-2</v>
      </c>
      <c r="K1243" s="183">
        <v>2.2314476629205701E-3</v>
      </c>
      <c r="L1243" s="183">
        <v>3.0000008598028201E-3</v>
      </c>
      <c r="M1243" s="183">
        <v>2.0000005732018801E-3</v>
      </c>
      <c r="N1243" s="183">
        <v>3.8220010953887898E-2</v>
      </c>
      <c r="O1243" s="182">
        <v>3.8220010953887898E-2</v>
      </c>
      <c r="P1243" s="181">
        <v>5.5293947072834297E-2</v>
      </c>
    </row>
    <row r="1244" spans="1:16" ht="15.75" x14ac:dyDescent="0.25">
      <c r="A1244" s="189">
        <v>2043</v>
      </c>
      <c r="B1244" s="188">
        <v>2003</v>
      </c>
      <c r="C1244" s="187" t="s">
        <v>3189</v>
      </c>
      <c r="D1244" s="186">
        <v>6.419543132650217E-2</v>
      </c>
      <c r="E1244" s="185">
        <v>0.13130424799027132</v>
      </c>
      <c r="F1244" s="184">
        <v>0.28158252234597703</v>
      </c>
      <c r="G1244" s="182">
        <v>2.25444416537703E-2</v>
      </c>
      <c r="H1244" s="183">
        <v>7.1281499166021502</v>
      </c>
      <c r="I1244" s="183">
        <v>0.319439542408051</v>
      </c>
      <c r="J1244" s="183">
        <v>5.2486392915512499E-2</v>
      </c>
      <c r="K1244" s="183">
        <v>2.20835099692844E-3</v>
      </c>
      <c r="L1244" s="183">
        <v>3.0000008598028201E-3</v>
      </c>
      <c r="M1244" s="183">
        <v>2.0000005732018801E-3</v>
      </c>
      <c r="N1244" s="183">
        <v>3.8220010953887898E-2</v>
      </c>
      <c r="O1244" s="182">
        <v>3.8220010953887898E-2</v>
      </c>
      <c r="P1244" s="181">
        <v>5.48595946982329E-2</v>
      </c>
    </row>
    <row r="1245" spans="1:16" ht="15.75" x14ac:dyDescent="0.25">
      <c r="A1245" s="189">
        <v>2043</v>
      </c>
      <c r="B1245" s="188">
        <v>2004</v>
      </c>
      <c r="C1245" s="187" t="s">
        <v>3188</v>
      </c>
      <c r="D1245" s="186">
        <v>6.3963028641370906E-2</v>
      </c>
      <c r="E1245" s="185">
        <v>0.13032271380109692</v>
      </c>
      <c r="F1245" s="184">
        <v>0.23241377816523801</v>
      </c>
      <c r="G1245" s="182">
        <v>1.4772944268184301E-2</v>
      </c>
      <c r="H1245" s="183">
        <v>5.9618729916320703</v>
      </c>
      <c r="I1245" s="183">
        <v>0.270317003081739</v>
      </c>
      <c r="J1245" s="183">
        <v>5.2194789618600697E-2</v>
      </c>
      <c r="K1245" s="183">
        <v>1.43713615846566E-4</v>
      </c>
      <c r="L1245" s="183">
        <v>3.0000008598028201E-3</v>
      </c>
      <c r="M1245" s="183">
        <v>2.0000005732018801E-3</v>
      </c>
      <c r="N1245" s="183">
        <v>3.8220010953887898E-2</v>
      </c>
      <c r="O1245" s="182">
        <v>3.8220010953887898E-2</v>
      </c>
      <c r="P1245" s="181">
        <v>5.4554806394205201E-2</v>
      </c>
    </row>
    <row r="1246" spans="1:16" ht="15.75" x14ac:dyDescent="0.25">
      <c r="A1246" s="189">
        <v>2043</v>
      </c>
      <c r="B1246" s="188">
        <v>2005</v>
      </c>
      <c r="C1246" s="187" t="s">
        <v>3187</v>
      </c>
      <c r="D1246" s="186">
        <v>6.4002146204523727E-2</v>
      </c>
      <c r="E1246" s="185">
        <v>0.13067350380326861</v>
      </c>
      <c r="F1246" s="184">
        <v>0.23277454514767101</v>
      </c>
      <c r="G1246" s="182">
        <v>1.49774708902167E-2</v>
      </c>
      <c r="H1246" s="183">
        <v>5.95178719825455</v>
      </c>
      <c r="I1246" s="183">
        <v>0.27217402448838102</v>
      </c>
      <c r="J1246" s="183">
        <v>5.2275809586083202E-2</v>
      </c>
      <c r="K1246" s="183">
        <v>1.4511961908589299E-4</v>
      </c>
      <c r="L1246" s="183">
        <v>3.0000008598028201E-3</v>
      </c>
      <c r="M1246" s="183">
        <v>2.0000005732018801E-3</v>
      </c>
      <c r="N1246" s="183">
        <v>3.8220010953887898E-2</v>
      </c>
      <c r="O1246" s="182">
        <v>3.8220010953887898E-2</v>
      </c>
      <c r="P1246" s="181">
        <v>5.4639489725096503E-2</v>
      </c>
    </row>
    <row r="1247" spans="1:16" ht="15.75" x14ac:dyDescent="0.25">
      <c r="A1247" s="189">
        <v>2043</v>
      </c>
      <c r="B1247" s="188">
        <v>2006</v>
      </c>
      <c r="C1247" s="187" t="s">
        <v>3186</v>
      </c>
      <c r="D1247" s="186">
        <v>6.3827666959209606E-2</v>
      </c>
      <c r="E1247" s="185">
        <v>0.13096911341454881</v>
      </c>
      <c r="F1247" s="184">
        <v>0.231701871599338</v>
      </c>
      <c r="G1247" s="182">
        <v>1.5135069162093799E-2</v>
      </c>
      <c r="H1247" s="183">
        <v>5.96015798314893</v>
      </c>
      <c r="I1247" s="183">
        <v>0.273845872728257</v>
      </c>
      <c r="J1247" s="183">
        <v>5.2034911776036502E-2</v>
      </c>
      <c r="K1247" s="183">
        <v>1.4629743728765101E-4</v>
      </c>
      <c r="L1247" s="183">
        <v>3.0000008598028201E-3</v>
      </c>
      <c r="M1247" s="183">
        <v>2.0000005732018801E-3</v>
      </c>
      <c r="N1247" s="183">
        <v>3.8220010953887898E-2</v>
      </c>
      <c r="O1247" s="182">
        <v>3.8220010953887898E-2</v>
      </c>
      <c r="P1247" s="181">
        <v>5.4387699585047598E-2</v>
      </c>
    </row>
    <row r="1248" spans="1:16" ht="15.75" x14ac:dyDescent="0.25">
      <c r="A1248" s="189">
        <v>2043</v>
      </c>
      <c r="B1248" s="188">
        <v>2007</v>
      </c>
      <c r="C1248" s="187" t="s">
        <v>3185</v>
      </c>
      <c r="D1248" s="186">
        <v>6.3975906358389664E-2</v>
      </c>
      <c r="E1248" s="185">
        <v>0.13130980683735813</v>
      </c>
      <c r="F1248" s="184">
        <v>0.17019533337321699</v>
      </c>
      <c r="G1248" s="182">
        <v>1.5302823830133599E-2</v>
      </c>
      <c r="H1248" s="183">
        <v>3.1144579881638701</v>
      </c>
      <c r="I1248" s="183">
        <v>0.27396452003048699</v>
      </c>
      <c r="J1248" s="183">
        <v>3.7811410028837499E-2</v>
      </c>
      <c r="K1248" s="183">
        <v>1.47656789706573E-4</v>
      </c>
      <c r="L1248" s="183">
        <v>3.0000008598028201E-3</v>
      </c>
      <c r="M1248" s="183">
        <v>2.0000005732018801E-3</v>
      </c>
      <c r="N1248" s="183">
        <v>3.8220010953887898E-2</v>
      </c>
      <c r="O1248" s="182">
        <v>3.8220010953887898E-2</v>
      </c>
      <c r="P1248" s="181">
        <v>3.9521074204694501E-2</v>
      </c>
    </row>
    <row r="1249" spans="1:16" ht="15.75" x14ac:dyDescent="0.25">
      <c r="A1249" s="189">
        <v>2043</v>
      </c>
      <c r="B1249" s="188">
        <v>2008</v>
      </c>
      <c r="C1249" s="187" t="s">
        <v>3184</v>
      </c>
      <c r="D1249" s="186">
        <v>6.420509849442671E-2</v>
      </c>
      <c r="E1249" s="185">
        <v>0.13178777606237285</v>
      </c>
      <c r="F1249" s="184">
        <v>0.17231200073042099</v>
      </c>
      <c r="G1249" s="182">
        <v>1.2088804286248299E-2</v>
      </c>
      <c r="H1249" s="183">
        <v>3.1005855120882999</v>
      </c>
      <c r="I1249" s="183">
        <v>0.19315794221200899</v>
      </c>
      <c r="J1249" s="183">
        <v>3.8093988928117599E-2</v>
      </c>
      <c r="K1249" s="183">
        <v>1.7045105445272999E-4</v>
      </c>
      <c r="L1249" s="183">
        <v>3.0000008598028201E-3</v>
      </c>
      <c r="M1249" s="183">
        <v>2.0000005732018801E-3</v>
      </c>
      <c r="N1249" s="183">
        <v>3.8220010953887898E-2</v>
      </c>
      <c r="O1249" s="182">
        <v>3.8220010953887898E-2</v>
      </c>
      <c r="P1249" s="181">
        <v>3.9816430067874699E-2</v>
      </c>
    </row>
    <row r="1250" spans="1:16" ht="15.75" x14ac:dyDescent="0.25">
      <c r="A1250" s="189">
        <v>2043</v>
      </c>
      <c r="B1250" s="188">
        <v>2009</v>
      </c>
      <c r="C1250" s="187" t="s">
        <v>3183</v>
      </c>
      <c r="D1250" s="186">
        <v>6.4191311392340439E-2</v>
      </c>
      <c r="E1250" s="185">
        <v>0.13053628793620398</v>
      </c>
      <c r="F1250" s="184">
        <v>0.172447329130927</v>
      </c>
      <c r="G1250" s="182">
        <v>8.4789754470717092E-3</v>
      </c>
      <c r="H1250" s="183">
        <v>3.0985744307340002</v>
      </c>
      <c r="I1250" s="183">
        <v>0.10896811402185599</v>
      </c>
      <c r="J1250" s="183">
        <v>3.8112124711995002E-2</v>
      </c>
      <c r="K1250" s="183">
        <v>1.86915777697238E-4</v>
      </c>
      <c r="L1250" s="183">
        <v>3.0000008598028201E-3</v>
      </c>
      <c r="M1250" s="183">
        <v>2.0000005732018801E-3</v>
      </c>
      <c r="N1250" s="183">
        <v>3.8220010953887898E-2</v>
      </c>
      <c r="O1250" s="182">
        <v>3.8220010953887898E-2</v>
      </c>
      <c r="P1250" s="181">
        <v>3.9835385871422699E-2</v>
      </c>
    </row>
    <row r="1251" spans="1:16" ht="15.75" x14ac:dyDescent="0.25">
      <c r="A1251" s="189">
        <v>2043</v>
      </c>
      <c r="B1251" s="188">
        <v>2010</v>
      </c>
      <c r="C1251" s="187" t="s">
        <v>3182</v>
      </c>
      <c r="D1251" s="186">
        <v>6.4198033757234221E-2</v>
      </c>
      <c r="E1251" s="185">
        <v>0.12942908329679984</v>
      </c>
      <c r="F1251" s="184">
        <v>0.11057979367029699</v>
      </c>
      <c r="G1251" s="182">
        <v>8.2884672246165796E-3</v>
      </c>
      <c r="H1251" s="183">
        <v>0.284764795757877</v>
      </c>
      <c r="I1251" s="183">
        <v>0.108836342783122</v>
      </c>
      <c r="J1251" s="183">
        <v>2.3522119848069699E-2</v>
      </c>
      <c r="K1251" s="183">
        <v>2.2275839853739E-4</v>
      </c>
      <c r="L1251" s="183">
        <v>3.0000008598028201E-3</v>
      </c>
      <c r="M1251" s="183">
        <v>2.0000005732018801E-3</v>
      </c>
      <c r="N1251" s="183">
        <v>3.8220010953887898E-2</v>
      </c>
      <c r="O1251" s="182">
        <v>3.8220010953887898E-2</v>
      </c>
      <c r="P1251" s="181">
        <v>2.4585685729738498E-2</v>
      </c>
    </row>
    <row r="1252" spans="1:16" ht="15.75" x14ac:dyDescent="0.25">
      <c r="A1252" s="189">
        <v>2043</v>
      </c>
      <c r="B1252" s="188">
        <v>2011</v>
      </c>
      <c r="C1252" s="187" t="s">
        <v>3181</v>
      </c>
      <c r="D1252" s="186">
        <v>6.4139132217766806E-2</v>
      </c>
      <c r="E1252" s="185">
        <v>0.13108767080842157</v>
      </c>
      <c r="F1252" s="184">
        <v>0.110285693657559</v>
      </c>
      <c r="G1252" s="182">
        <v>8.6191388430666097E-3</v>
      </c>
      <c r="H1252" s="183">
        <v>0.28429612710254498</v>
      </c>
      <c r="I1252" s="183">
        <v>0.110698757279896</v>
      </c>
      <c r="J1252" s="183">
        <v>2.3498661687060302E-2</v>
      </c>
      <c r="K1252" s="183">
        <v>3.14433637734113E-4</v>
      </c>
      <c r="L1252" s="183">
        <v>3.0000008598028201E-3</v>
      </c>
      <c r="M1252" s="183">
        <v>2.0000005732018801E-3</v>
      </c>
      <c r="N1252" s="183">
        <v>3.8220010953887898E-2</v>
      </c>
      <c r="O1252" s="182">
        <v>3.8220010953887898E-2</v>
      </c>
      <c r="P1252" s="181">
        <v>2.4561166894782299E-2</v>
      </c>
    </row>
    <row r="1253" spans="1:16" ht="15.75" x14ac:dyDescent="0.25">
      <c r="A1253" s="189">
        <v>2043</v>
      </c>
      <c r="B1253" s="188">
        <v>2012</v>
      </c>
      <c r="C1253" s="187" t="s">
        <v>3180</v>
      </c>
      <c r="D1253" s="186">
        <v>6.4246201847354495E-2</v>
      </c>
      <c r="E1253" s="185">
        <v>0.13149081194522166</v>
      </c>
      <c r="F1253" s="184">
        <v>0.11168326346641599</v>
      </c>
      <c r="G1253" s="182">
        <v>8.7048678702140395E-3</v>
      </c>
      <c r="H1253" s="183">
        <v>0.28637150603146699</v>
      </c>
      <c r="I1253" s="183">
        <v>0.11146855684868</v>
      </c>
      <c r="J1253" s="183">
        <v>2.35956740619826E-2</v>
      </c>
      <c r="K1253" s="183">
        <v>4.6440588481643701E-4</v>
      </c>
      <c r="L1253" s="183">
        <v>3.0000008598028201E-3</v>
      </c>
      <c r="M1253" s="183">
        <v>2.0000005732018801E-3</v>
      </c>
      <c r="N1253" s="183">
        <v>3.8220010953887898E-2</v>
      </c>
      <c r="O1253" s="182">
        <v>3.8220010953887898E-2</v>
      </c>
      <c r="P1253" s="181">
        <v>2.4662565738812502E-2</v>
      </c>
    </row>
    <row r="1254" spans="1:16" ht="15.75" x14ac:dyDescent="0.25">
      <c r="A1254" s="189">
        <v>2043</v>
      </c>
      <c r="B1254" s="188">
        <v>2013</v>
      </c>
      <c r="C1254" s="187" t="s">
        <v>3179</v>
      </c>
      <c r="D1254" s="186">
        <v>6.410021552172214E-2</v>
      </c>
      <c r="E1254" s="185">
        <v>0.1314841417026304</v>
      </c>
      <c r="F1254" s="184">
        <v>0.110511349399132</v>
      </c>
      <c r="G1254" s="182">
        <v>8.7345834997104802E-3</v>
      </c>
      <c r="H1254" s="183">
        <v>0.28470065948293499</v>
      </c>
      <c r="I1254" s="183">
        <v>0.1110702389826</v>
      </c>
      <c r="J1254" s="183">
        <v>2.3527387478688901E-2</v>
      </c>
      <c r="K1254" s="183">
        <v>6.9578372596966497E-4</v>
      </c>
      <c r="L1254" s="183">
        <v>3.0000008598028201E-3</v>
      </c>
      <c r="M1254" s="183">
        <v>2.0000005732018801E-3</v>
      </c>
      <c r="N1254" s="183">
        <v>3.8220010953887898E-2</v>
      </c>
      <c r="O1254" s="182">
        <v>3.8220010953887898E-2</v>
      </c>
      <c r="P1254" s="181">
        <v>2.4591191539239499E-2</v>
      </c>
    </row>
    <row r="1255" spans="1:16" ht="15.75" x14ac:dyDescent="0.25">
      <c r="A1255" s="189">
        <v>2043</v>
      </c>
      <c r="B1255" s="188">
        <v>2014</v>
      </c>
      <c r="C1255" s="187" t="s">
        <v>3178</v>
      </c>
      <c r="D1255" s="186">
        <v>6.2543815681836812E-2</v>
      </c>
      <c r="E1255" s="185">
        <v>0.12931042661900069</v>
      </c>
      <c r="F1255" s="184">
        <v>0.109915991860145</v>
      </c>
      <c r="G1255" s="182">
        <v>8.7062500656663391E-3</v>
      </c>
      <c r="H1255" s="183">
        <v>0.28374818713328398</v>
      </c>
      <c r="I1255" s="183">
        <v>0.11115694497465101</v>
      </c>
      <c r="J1255" s="183">
        <v>2.3480320675155798E-2</v>
      </c>
      <c r="K1255" s="183">
        <v>9.6519606830855302E-4</v>
      </c>
      <c r="L1255" s="183">
        <v>3.0000008598028201E-3</v>
      </c>
      <c r="M1255" s="183">
        <v>2.0000005732018801E-3</v>
      </c>
      <c r="N1255" s="183">
        <v>3.8220010953887898E-2</v>
      </c>
      <c r="O1255" s="182">
        <v>3.8220010953887898E-2</v>
      </c>
      <c r="P1255" s="181">
        <v>2.4541996583706399E-2</v>
      </c>
    </row>
    <row r="1256" spans="1:16" ht="15.75" x14ac:dyDescent="0.25">
      <c r="A1256" s="189">
        <v>2043</v>
      </c>
      <c r="B1256" s="188">
        <v>2015</v>
      </c>
      <c r="C1256" s="187" t="s">
        <v>3177</v>
      </c>
      <c r="D1256" s="186">
        <v>6.2007680841731083E-2</v>
      </c>
      <c r="E1256" s="185">
        <v>0.12926405453720149</v>
      </c>
      <c r="F1256" s="184">
        <v>0.109278184644096</v>
      </c>
      <c r="G1256" s="182">
        <v>8.8367891970480804E-3</v>
      </c>
      <c r="H1256" s="183">
        <v>0.28280308333112802</v>
      </c>
      <c r="I1256" s="183">
        <v>0.11174554641168299</v>
      </c>
      <c r="J1256" s="183">
        <v>2.34323460283461E-2</v>
      </c>
      <c r="K1256" s="183">
        <v>1.23422679129198E-3</v>
      </c>
      <c r="L1256" s="183">
        <v>3.0000008598028201E-3</v>
      </c>
      <c r="M1256" s="183">
        <v>2.0000005732018801E-3</v>
      </c>
      <c r="N1256" s="183">
        <v>3.8220010953887898E-2</v>
      </c>
      <c r="O1256" s="182">
        <v>3.8220010953887898E-2</v>
      </c>
      <c r="P1256" s="181">
        <v>2.4491852736252401E-2</v>
      </c>
    </row>
    <row r="1257" spans="1:16" ht="15.75" x14ac:dyDescent="0.25">
      <c r="A1257" s="189">
        <v>2043</v>
      </c>
      <c r="B1257" s="188">
        <v>2016</v>
      </c>
      <c r="C1257" s="187" t="s">
        <v>3176</v>
      </c>
      <c r="D1257" s="186">
        <v>5.998851688105989E-2</v>
      </c>
      <c r="E1257" s="185">
        <v>0.12532696405159738</v>
      </c>
      <c r="F1257" s="184">
        <v>0.10851118284928001</v>
      </c>
      <c r="G1257" s="182">
        <v>8.0719418864612803E-3</v>
      </c>
      <c r="H1257" s="183">
        <v>0.24690308543812201</v>
      </c>
      <c r="I1257" s="183">
        <v>9.8100745013275994E-2</v>
      </c>
      <c r="J1257" s="183">
        <v>2.33751437927999E-2</v>
      </c>
      <c r="K1257" s="183">
        <v>1.3891741218086701E-3</v>
      </c>
      <c r="L1257" s="183">
        <v>3.0000008598028201E-3</v>
      </c>
      <c r="M1257" s="183">
        <v>2.0000005732018801E-3</v>
      </c>
      <c r="N1257" s="183">
        <v>3.8220010953887898E-2</v>
      </c>
      <c r="O1257" s="182">
        <v>3.8220010953887898E-2</v>
      </c>
      <c r="P1257" s="181">
        <v>2.4432064069446001E-2</v>
      </c>
    </row>
    <row r="1258" spans="1:16" ht="15.75" x14ac:dyDescent="0.25">
      <c r="A1258" s="189">
        <v>2043</v>
      </c>
      <c r="B1258" s="188">
        <v>2017</v>
      </c>
      <c r="C1258" s="187" t="s">
        <v>3175</v>
      </c>
      <c r="D1258" s="186">
        <v>5.6480820079836222E-2</v>
      </c>
      <c r="E1258" s="185">
        <v>0.12140996112428314</v>
      </c>
      <c r="F1258" s="184">
        <v>9.0793308574656895E-2</v>
      </c>
      <c r="G1258" s="182">
        <v>7.2659491243077601E-3</v>
      </c>
      <c r="H1258" s="183">
        <v>0.19264756541144201</v>
      </c>
      <c r="I1258" s="183">
        <v>8.4757276307266496E-2</v>
      </c>
      <c r="J1258" s="183">
        <v>2.2203274031150601E-2</v>
      </c>
      <c r="K1258" s="183">
        <v>1.4477500487244299E-3</v>
      </c>
      <c r="L1258" s="183">
        <v>3.0000008598028201E-3</v>
      </c>
      <c r="M1258" s="183">
        <v>2.0000005732018801E-3</v>
      </c>
      <c r="N1258" s="183">
        <v>3.8220010953887898E-2</v>
      </c>
      <c r="O1258" s="182">
        <v>3.8220010953887898E-2</v>
      </c>
      <c r="P1258" s="181">
        <v>2.3207207557269901E-2</v>
      </c>
    </row>
    <row r="1259" spans="1:16" ht="15.75" x14ac:dyDescent="0.25">
      <c r="A1259" s="189">
        <v>2043</v>
      </c>
      <c r="B1259" s="188">
        <v>2018</v>
      </c>
      <c r="C1259" s="187" t="s">
        <v>3174</v>
      </c>
      <c r="D1259" s="186">
        <v>5.2736961935643915E-2</v>
      </c>
      <c r="E1259" s="185">
        <v>0.11620332771782514</v>
      </c>
      <c r="F1259" s="184">
        <v>9.0848346609747804E-2</v>
      </c>
      <c r="G1259" s="182">
        <v>6.5423852947974898E-3</v>
      </c>
      <c r="H1259" s="183">
        <v>0.15743343074966201</v>
      </c>
      <c r="I1259" s="183">
        <v>7.1020721338178799E-2</v>
      </c>
      <c r="J1259" s="183">
        <v>2.2206686289586101E-2</v>
      </c>
      <c r="K1259" s="183">
        <v>1.5084319083893301E-3</v>
      </c>
      <c r="L1259" s="183">
        <v>3.0000008598028201E-3</v>
      </c>
      <c r="M1259" s="183">
        <v>2.0000005732018801E-3</v>
      </c>
      <c r="N1259" s="183">
        <v>3.8220010953887898E-2</v>
      </c>
      <c r="O1259" s="182">
        <v>3.8220010953887898E-2</v>
      </c>
      <c r="P1259" s="181">
        <v>2.32107741028902E-2</v>
      </c>
    </row>
    <row r="1260" spans="1:16" ht="15.75" x14ac:dyDescent="0.25">
      <c r="A1260" s="189">
        <v>2043</v>
      </c>
      <c r="B1260" s="188">
        <v>2019</v>
      </c>
      <c r="C1260" s="187" t="s">
        <v>3173</v>
      </c>
      <c r="D1260" s="186">
        <v>5.2717459262353029E-2</v>
      </c>
      <c r="E1260" s="185">
        <v>0.11615171342227333</v>
      </c>
      <c r="F1260" s="184">
        <v>9.0904992760133793E-2</v>
      </c>
      <c r="G1260" s="182">
        <v>5.9179632470914003E-3</v>
      </c>
      <c r="H1260" s="183">
        <v>0.13569581948105899</v>
      </c>
      <c r="I1260" s="183">
        <v>6.1739040181320197E-2</v>
      </c>
      <c r="J1260" s="183">
        <v>2.2210186414122899E-2</v>
      </c>
      <c r="K1260" s="183">
        <v>1.54908489266085E-3</v>
      </c>
      <c r="L1260" s="183">
        <v>3.0000008598028201E-3</v>
      </c>
      <c r="M1260" s="183">
        <v>2.0000005732018801E-3</v>
      </c>
      <c r="N1260" s="183">
        <v>3.8220010953887898E-2</v>
      </c>
      <c r="O1260" s="182">
        <v>3.8220010953887898E-2</v>
      </c>
      <c r="P1260" s="181">
        <v>2.3214432487527002E-2</v>
      </c>
    </row>
    <row r="1261" spans="1:16" ht="15.75" x14ac:dyDescent="0.25">
      <c r="A1261" s="189">
        <v>2043</v>
      </c>
      <c r="B1261" s="188">
        <v>2020</v>
      </c>
      <c r="C1261" s="187" t="s">
        <v>3172</v>
      </c>
      <c r="D1261" s="186">
        <v>5.2698252880332523E-2</v>
      </c>
      <c r="E1261" s="185">
        <v>0.11610109739183827</v>
      </c>
      <c r="F1261" s="184">
        <v>9.0889623711188305E-2</v>
      </c>
      <c r="G1261" s="182">
        <v>5.28755813619417E-3</v>
      </c>
      <c r="H1261" s="183">
        <v>0.113445150641848</v>
      </c>
      <c r="I1261" s="183">
        <v>5.2975831825392998E-2</v>
      </c>
      <c r="J1261" s="183">
        <v>2.2165831801336799E-2</v>
      </c>
      <c r="K1261" s="183">
        <v>1.5495997694557899E-3</v>
      </c>
      <c r="L1261" s="183">
        <v>3.0000008598028201E-3</v>
      </c>
      <c r="M1261" s="183">
        <v>2.0000005732018801E-3</v>
      </c>
      <c r="N1261" s="183">
        <v>3.8220010953887898E-2</v>
      </c>
      <c r="O1261" s="182">
        <v>3.8220010953887898E-2</v>
      </c>
      <c r="P1261" s="181">
        <v>2.3168072355971299E-2</v>
      </c>
    </row>
    <row r="1262" spans="1:16" ht="15.75" x14ac:dyDescent="0.25">
      <c r="A1262" s="189">
        <v>2043</v>
      </c>
      <c r="B1262" s="188">
        <v>2021</v>
      </c>
      <c r="C1262" s="187" t="s">
        <v>3171</v>
      </c>
      <c r="D1262" s="186">
        <v>5.1362426171960754E-2</v>
      </c>
      <c r="E1262" s="185">
        <v>0.11315728930237683</v>
      </c>
      <c r="F1262" s="184">
        <v>9.0787212426247502E-2</v>
      </c>
      <c r="G1262" s="182">
        <v>4.6738188551991699E-3</v>
      </c>
      <c r="H1262" s="183">
        <v>9.1438201581426695E-2</v>
      </c>
      <c r="I1262" s="183">
        <v>4.38967168316571E-2</v>
      </c>
      <c r="J1262" s="183">
        <v>2.2063164880159199E-2</v>
      </c>
      <c r="K1262" s="183">
        <v>1.55013593742238E-3</v>
      </c>
      <c r="L1262" s="183">
        <v>3.0000008598028201E-3</v>
      </c>
      <c r="M1262" s="183">
        <v>2.0000005732018801E-3</v>
      </c>
      <c r="N1262" s="183">
        <v>3.8220010953887898E-2</v>
      </c>
      <c r="O1262" s="182">
        <v>3.8220010953887898E-2</v>
      </c>
      <c r="P1262" s="181">
        <v>2.30607632921958E-2</v>
      </c>
    </row>
    <row r="1263" spans="1:16" ht="15.75" x14ac:dyDescent="0.25">
      <c r="A1263" s="189">
        <v>2043</v>
      </c>
      <c r="B1263" s="188">
        <v>2022</v>
      </c>
      <c r="C1263" s="187" t="s">
        <v>3170</v>
      </c>
      <c r="D1263" s="186">
        <v>5.0080337030748261E-2</v>
      </c>
      <c r="E1263" s="185">
        <v>0.11033168203163195</v>
      </c>
      <c r="F1263" s="184">
        <v>9.05951399940398E-2</v>
      </c>
      <c r="G1263" s="182">
        <v>4.05574381461933E-3</v>
      </c>
      <c r="H1263" s="183">
        <v>6.8965619613077705E-2</v>
      </c>
      <c r="I1263" s="183">
        <v>3.4870590354161603E-2</v>
      </c>
      <c r="J1263" s="183">
        <v>2.1901992277727898E-2</v>
      </c>
      <c r="K1263" s="183">
        <v>1.5506711014290099E-3</v>
      </c>
      <c r="L1263" s="183">
        <v>3.0000008598028201E-3</v>
      </c>
      <c r="M1263" s="183">
        <v>2.0000005732018801E-3</v>
      </c>
      <c r="N1263" s="183">
        <v>3.8220010953887898E-2</v>
      </c>
      <c r="O1263" s="182">
        <v>3.8220010953887898E-2</v>
      </c>
      <c r="P1263" s="181">
        <v>2.2892303179875399E-2</v>
      </c>
    </row>
    <row r="1264" spans="1:16" ht="15.75" x14ac:dyDescent="0.25">
      <c r="A1264" s="189">
        <v>2043</v>
      </c>
      <c r="B1264" s="188">
        <v>2023</v>
      </c>
      <c r="C1264" s="187" t="s">
        <v>3169</v>
      </c>
      <c r="D1264" s="186">
        <v>4.8799367699084654E-2</v>
      </c>
      <c r="E1264" s="185">
        <v>0.10751109455891689</v>
      </c>
      <c r="F1264" s="184">
        <v>9.0314751273839505E-2</v>
      </c>
      <c r="G1264" s="182">
        <v>4.0634673985853404E-3</v>
      </c>
      <c r="H1264" s="183">
        <v>6.8534698505511402E-2</v>
      </c>
      <c r="I1264" s="183">
        <v>3.4172311267716297E-2</v>
      </c>
      <c r="J1264" s="183">
        <v>2.16823908085285E-2</v>
      </c>
      <c r="K1264" s="183">
        <v>1.5512188671954099E-3</v>
      </c>
      <c r="L1264" s="183">
        <v>3.0000008598028201E-3</v>
      </c>
      <c r="M1264" s="183">
        <v>2.0000005732018801E-3</v>
      </c>
      <c r="N1264" s="183">
        <v>3.8220010953887898E-2</v>
      </c>
      <c r="O1264" s="182">
        <v>3.8220010953887898E-2</v>
      </c>
      <c r="P1264" s="181">
        <v>2.2662772306705999E-2</v>
      </c>
    </row>
    <row r="1265" spans="1:16" ht="15.75" x14ac:dyDescent="0.25">
      <c r="A1265" s="189">
        <v>2043</v>
      </c>
      <c r="B1265" s="188">
        <v>2024</v>
      </c>
      <c r="C1265" s="187" t="s">
        <v>3168</v>
      </c>
      <c r="D1265" s="186">
        <v>4.757199028198178E-2</v>
      </c>
      <c r="E1265" s="185">
        <v>0.10480804671183454</v>
      </c>
      <c r="F1265" s="184">
        <v>8.9944314197708403E-2</v>
      </c>
      <c r="G1265" s="182">
        <v>4.0690025336880499E-3</v>
      </c>
      <c r="H1265" s="183">
        <v>6.7984581682520306E-2</v>
      </c>
      <c r="I1265" s="183">
        <v>3.4815727777762102E-2</v>
      </c>
      <c r="J1265" s="183">
        <v>2.1404231518011099E-2</v>
      </c>
      <c r="K1265" s="183">
        <v>1.5517656275447799E-3</v>
      </c>
      <c r="L1265" s="183">
        <v>3.0000008598028201E-3</v>
      </c>
      <c r="M1265" s="183">
        <v>2.0000005732018801E-3</v>
      </c>
      <c r="N1265" s="183">
        <v>3.8220010953887898E-2</v>
      </c>
      <c r="O1265" s="182">
        <v>3.8220010953887898E-2</v>
      </c>
      <c r="P1265" s="181">
        <v>2.23720358873848E-2</v>
      </c>
    </row>
    <row r="1266" spans="1:16" ht="15.75" x14ac:dyDescent="0.25">
      <c r="A1266" s="189">
        <v>2043</v>
      </c>
      <c r="B1266" s="188">
        <v>2025</v>
      </c>
      <c r="C1266" s="187" t="s">
        <v>3167</v>
      </c>
      <c r="D1266" s="186">
        <v>4.6345628781719106E-2</v>
      </c>
      <c r="E1266" s="185">
        <v>0.10210697539536999</v>
      </c>
      <c r="F1266" s="184">
        <v>8.9485235714632502E-2</v>
      </c>
      <c r="G1266" s="182">
        <v>4.06064972467623E-3</v>
      </c>
      <c r="H1266" s="183">
        <v>6.7315760843220399E-2</v>
      </c>
      <c r="I1266" s="183">
        <v>3.3715111831113601E-2</v>
      </c>
      <c r="J1266" s="183">
        <v>2.1067586558605699E-2</v>
      </c>
      <c r="K1266" s="183">
        <v>1.5523259383205901E-3</v>
      </c>
      <c r="L1266" s="183">
        <v>3.0000008598028201E-3</v>
      </c>
      <c r="M1266" s="183">
        <v>2.0000005732018801E-3</v>
      </c>
      <c r="N1266" s="183">
        <v>3.8220010953887898E-2</v>
      </c>
      <c r="O1266" s="182">
        <v>3.8220010953887898E-2</v>
      </c>
      <c r="P1266" s="181">
        <v>2.2020169336755099E-2</v>
      </c>
    </row>
    <row r="1267" spans="1:16" ht="15.75" x14ac:dyDescent="0.25">
      <c r="A1267" s="189">
        <v>2043</v>
      </c>
      <c r="B1267" s="188">
        <v>2026</v>
      </c>
      <c r="C1267" s="187" t="s">
        <v>3166</v>
      </c>
      <c r="D1267" s="186">
        <v>4.5172716274887587E-2</v>
      </c>
      <c r="E1267" s="185">
        <v>9.9523075481369766E-2</v>
      </c>
      <c r="F1267" s="184">
        <v>8.8935791153873803E-2</v>
      </c>
      <c r="G1267" s="182">
        <v>4.0476847758913401E-3</v>
      </c>
      <c r="H1267" s="183">
        <v>6.6534700051576606E-2</v>
      </c>
      <c r="I1267" s="183">
        <v>3.4147512145860301E-2</v>
      </c>
      <c r="J1267" s="183">
        <v>2.0672322017996798E-2</v>
      </c>
      <c r="K1267" s="183">
        <v>1.55288537185538E-3</v>
      </c>
      <c r="L1267" s="183">
        <v>3.0000008598028201E-3</v>
      </c>
      <c r="M1267" s="183">
        <v>2.0000005732018801E-3</v>
      </c>
      <c r="N1267" s="183">
        <v>3.8220010953887898E-2</v>
      </c>
      <c r="O1267" s="182">
        <v>3.8220010953887898E-2</v>
      </c>
      <c r="P1267" s="181">
        <v>2.16070326875803E-2</v>
      </c>
    </row>
    <row r="1268" spans="1:16" ht="15.75" x14ac:dyDescent="0.25">
      <c r="A1268" s="189">
        <v>2043</v>
      </c>
      <c r="B1268" s="188">
        <v>2027</v>
      </c>
      <c r="C1268" s="187" t="s">
        <v>3165</v>
      </c>
      <c r="D1268" s="186">
        <v>4.4053371967324381E-2</v>
      </c>
      <c r="E1268" s="185">
        <v>9.7056902743268572E-2</v>
      </c>
      <c r="F1268" s="184">
        <v>8.8298513257820996E-2</v>
      </c>
      <c r="G1268" s="182">
        <v>4.0236957124236503E-3</v>
      </c>
      <c r="H1268" s="183">
        <v>6.5627874804825195E-2</v>
      </c>
      <c r="I1268" s="183">
        <v>3.3372844840099801E-2</v>
      </c>
      <c r="J1268" s="183">
        <v>2.0218591314279E-2</v>
      </c>
      <c r="K1268" s="183">
        <v>1.5534708526451801E-3</v>
      </c>
      <c r="L1268" s="183">
        <v>3.0000008598028201E-3</v>
      </c>
      <c r="M1268" s="183">
        <v>2.0000005732018801E-3</v>
      </c>
      <c r="N1268" s="183">
        <v>3.8220010953887898E-2</v>
      </c>
      <c r="O1268" s="182">
        <v>3.8220010953887898E-2</v>
      </c>
      <c r="P1268" s="181">
        <v>2.11327862948405E-2</v>
      </c>
    </row>
    <row r="1269" spans="1:16" ht="15.75" x14ac:dyDescent="0.25">
      <c r="A1269" s="189">
        <v>2043</v>
      </c>
      <c r="B1269" s="188">
        <v>2028</v>
      </c>
      <c r="C1269" s="187" t="s">
        <v>3164</v>
      </c>
      <c r="D1269" s="186">
        <v>4.403827722256852E-2</v>
      </c>
      <c r="E1269" s="185">
        <v>9.7017884972642188E-2</v>
      </c>
      <c r="F1269" s="184">
        <v>8.7569728157948099E-2</v>
      </c>
      <c r="G1269" s="182">
        <v>4.0097752314718401E-3</v>
      </c>
      <c r="H1269" s="183">
        <v>6.4601075074643702E-2</v>
      </c>
      <c r="I1269" s="183">
        <v>3.3289037132494197E-2</v>
      </c>
      <c r="J1269" s="183">
        <v>1.97061313235458E-2</v>
      </c>
      <c r="K1269" s="183">
        <v>1.5540488207933501E-3</v>
      </c>
      <c r="L1269" s="183">
        <v>3.0000008598028201E-3</v>
      </c>
      <c r="M1269" s="183">
        <v>2.0000005732018801E-3</v>
      </c>
      <c r="N1269" s="183">
        <v>3.8220010953887898E-2</v>
      </c>
      <c r="O1269" s="182">
        <v>3.8220010953887898E-2</v>
      </c>
      <c r="P1269" s="181">
        <v>2.05971551373339E-2</v>
      </c>
    </row>
    <row r="1270" spans="1:16" ht="15.75" x14ac:dyDescent="0.25">
      <c r="A1270" s="189">
        <v>2043</v>
      </c>
      <c r="B1270" s="188">
        <v>2029</v>
      </c>
      <c r="C1270" s="187" t="s">
        <v>3163</v>
      </c>
      <c r="D1270" s="186">
        <v>4.4023145595382701E-2</v>
      </c>
      <c r="E1270" s="185">
        <v>9.6979030971263883E-2</v>
      </c>
      <c r="F1270" s="184">
        <v>8.6750383359873506E-2</v>
      </c>
      <c r="G1270" s="182">
        <v>3.99945065926007E-3</v>
      </c>
      <c r="H1270" s="183">
        <v>6.3454584553054999E-2</v>
      </c>
      <c r="I1270" s="183">
        <v>3.3204448959217897E-2</v>
      </c>
      <c r="J1270" s="183">
        <v>1.9134972670759101E-2</v>
      </c>
      <c r="K1270" s="183">
        <v>1.5546297184852701E-3</v>
      </c>
      <c r="L1270" s="183">
        <v>3.0000008598028201E-3</v>
      </c>
      <c r="M1270" s="183">
        <v>2.0000005732018801E-3</v>
      </c>
      <c r="N1270" s="183">
        <v>3.8220010953887898E-2</v>
      </c>
      <c r="O1270" s="182">
        <v>3.8220010953887898E-2</v>
      </c>
      <c r="P1270" s="181">
        <v>2.00001712247471E-2</v>
      </c>
    </row>
    <row r="1271" spans="1:16" ht="15.75" x14ac:dyDescent="0.25">
      <c r="A1271" s="189">
        <v>2043</v>
      </c>
      <c r="B1271" s="188">
        <v>2030</v>
      </c>
      <c r="C1271" s="187" t="s">
        <v>3162</v>
      </c>
      <c r="D1271" s="186">
        <v>4.4008021507509758E-2</v>
      </c>
      <c r="E1271" s="185">
        <v>9.6940482728069946E-2</v>
      </c>
      <c r="F1271" s="184">
        <v>8.5841453756049999E-2</v>
      </c>
      <c r="G1271" s="182">
        <v>3.9980964390800402E-3</v>
      </c>
      <c r="H1271" s="183">
        <v>6.2188739148802602E-2</v>
      </c>
      <c r="I1271" s="183">
        <v>3.2153899497154199E-2</v>
      </c>
      <c r="J1271" s="183">
        <v>1.85051626405222E-2</v>
      </c>
      <c r="K1271" s="183">
        <v>1.55522598343518E-3</v>
      </c>
      <c r="L1271" s="183">
        <v>3.0000008598028201E-3</v>
      </c>
      <c r="M1271" s="183">
        <v>2.0000005732018801E-3</v>
      </c>
      <c r="N1271" s="183">
        <v>3.8220010953887898E-2</v>
      </c>
      <c r="O1271" s="182">
        <v>3.8220010953887898E-2</v>
      </c>
      <c r="P1271" s="181">
        <v>1.9341883979683599E-2</v>
      </c>
    </row>
    <row r="1272" spans="1:16" ht="15.75" x14ac:dyDescent="0.25">
      <c r="A1272" s="189">
        <v>2043</v>
      </c>
      <c r="B1272" s="188">
        <v>2031</v>
      </c>
      <c r="C1272" s="187" t="s">
        <v>3161</v>
      </c>
      <c r="D1272" s="186">
        <v>4.3992678764237021E-2</v>
      </c>
      <c r="E1272" s="185">
        <v>9.6901638866714906E-2</v>
      </c>
      <c r="F1272" s="184">
        <v>8.4840353010322306E-2</v>
      </c>
      <c r="G1272" s="182">
        <v>4.0068928960713401E-3</v>
      </c>
      <c r="H1272" s="183">
        <v>6.0802474689516398E-2</v>
      </c>
      <c r="I1272" s="183">
        <v>3.2611211221858803E-2</v>
      </c>
      <c r="J1272" s="183">
        <v>1.7816509945737601E-2</v>
      </c>
      <c r="K1272" s="183">
        <v>1.55581273050044E-3</v>
      </c>
      <c r="L1272" s="183">
        <v>3.0000008598028201E-3</v>
      </c>
      <c r="M1272" s="183">
        <v>2.0000005732018801E-3</v>
      </c>
      <c r="N1272" s="183">
        <v>3.8220010953887898E-2</v>
      </c>
      <c r="O1272" s="182">
        <v>3.8220010953887898E-2</v>
      </c>
      <c r="P1272" s="181">
        <v>1.8622093465891901E-2</v>
      </c>
    </row>
    <row r="1273" spans="1:16" ht="15.75" x14ac:dyDescent="0.25">
      <c r="A1273" s="189">
        <v>2043</v>
      </c>
      <c r="B1273" s="188">
        <v>2032</v>
      </c>
      <c r="C1273" s="187" t="s">
        <v>3160</v>
      </c>
      <c r="D1273" s="186">
        <v>4.3977205307062985E-2</v>
      </c>
      <c r="E1273" s="185">
        <v>9.6862703825169441E-2</v>
      </c>
      <c r="F1273" s="184">
        <v>8.3748811804553402E-2</v>
      </c>
      <c r="G1273" s="182">
        <v>4.0307707189457297E-3</v>
      </c>
      <c r="H1273" s="183">
        <v>5.92964186035074E-2</v>
      </c>
      <c r="I1273" s="183">
        <v>3.2306105987927602E-2</v>
      </c>
      <c r="J1273" s="183">
        <v>1.70691092650735E-2</v>
      </c>
      <c r="K1273" s="183">
        <v>1.55641036207741E-3</v>
      </c>
      <c r="L1273" s="183">
        <v>3.0000008598028201E-3</v>
      </c>
      <c r="M1273" s="183">
        <v>2.0000005732018801E-3</v>
      </c>
      <c r="N1273" s="183">
        <v>3.8220010953887898E-2</v>
      </c>
      <c r="O1273" s="182">
        <v>3.8220010953887898E-2</v>
      </c>
      <c r="P1273" s="181">
        <v>1.78408986429896E-2</v>
      </c>
    </row>
    <row r="1274" spans="1:16" ht="15.75" x14ac:dyDescent="0.25">
      <c r="A1274" s="189">
        <v>2043</v>
      </c>
      <c r="B1274" s="188">
        <v>2033</v>
      </c>
      <c r="C1274" s="187" t="s">
        <v>3159</v>
      </c>
      <c r="D1274" s="186">
        <v>4.3961429258498698E-2</v>
      </c>
      <c r="E1274" s="185">
        <v>9.6823022998495836E-2</v>
      </c>
      <c r="F1274" s="184">
        <v>8.2565250927303602E-2</v>
      </c>
      <c r="G1274" s="182">
        <v>4.0557368324633802E-3</v>
      </c>
      <c r="H1274" s="183">
        <v>5.7669897467303201E-2</v>
      </c>
      <c r="I1274" s="183">
        <v>3.1833709014694102E-2</v>
      </c>
      <c r="J1274" s="183">
        <v>1.6262835339726701E-2</v>
      </c>
      <c r="K1274" s="183">
        <v>1.55700470981553E-3</v>
      </c>
      <c r="L1274" s="183">
        <v>3.0000008598028201E-3</v>
      </c>
      <c r="M1274" s="183">
        <v>2.0000005732018801E-3</v>
      </c>
      <c r="N1274" s="183">
        <v>3.8220010953887898E-2</v>
      </c>
      <c r="O1274" s="182">
        <v>3.8220010953887898E-2</v>
      </c>
      <c r="P1274" s="181">
        <v>1.69981685885261E-2</v>
      </c>
    </row>
    <row r="1275" spans="1:16" ht="15.75" x14ac:dyDescent="0.25">
      <c r="A1275" s="189">
        <v>2043</v>
      </c>
      <c r="B1275" s="188">
        <v>2034</v>
      </c>
      <c r="C1275" s="187" t="s">
        <v>3158</v>
      </c>
      <c r="D1275" s="186">
        <v>4.3945349037985061E-2</v>
      </c>
      <c r="E1275" s="185">
        <v>9.6782360287233818E-2</v>
      </c>
      <c r="F1275" s="184">
        <v>8.1290579954338194E-2</v>
      </c>
      <c r="G1275" s="182">
        <v>4.0740782768339898E-3</v>
      </c>
      <c r="H1275" s="183">
        <v>5.5923189763215003E-2</v>
      </c>
      <c r="I1275" s="183">
        <v>3.1548294174977801E-2</v>
      </c>
      <c r="J1275" s="183">
        <v>1.5397718942515E-2</v>
      </c>
      <c r="K1275" s="183">
        <v>1.55760682241904E-3</v>
      </c>
      <c r="L1275" s="183">
        <v>3.0000008598028201E-3</v>
      </c>
      <c r="M1275" s="183">
        <v>2.0000005732018801E-3</v>
      </c>
      <c r="N1275" s="183">
        <v>3.8220010953887898E-2</v>
      </c>
      <c r="O1275" s="182">
        <v>3.8220010953887898E-2</v>
      </c>
      <c r="P1275" s="181">
        <v>1.60939354667296E-2</v>
      </c>
    </row>
    <row r="1276" spans="1:16" ht="15.75" x14ac:dyDescent="0.25">
      <c r="A1276" s="189">
        <v>2043</v>
      </c>
      <c r="B1276" s="188">
        <v>2035</v>
      </c>
      <c r="C1276" s="187" t="s">
        <v>3157</v>
      </c>
      <c r="D1276" s="186">
        <v>4.39289155756507E-2</v>
      </c>
      <c r="E1276" s="185">
        <v>9.6740286530346969E-2</v>
      </c>
      <c r="F1276" s="184">
        <v>7.9925250812213702E-2</v>
      </c>
      <c r="G1276" s="182">
        <v>4.0752394284343596E-3</v>
      </c>
      <c r="H1276" s="183">
        <v>5.4056393145034298E-2</v>
      </c>
      <c r="I1276" s="183">
        <v>3.09230239697534E-2</v>
      </c>
      <c r="J1276" s="183">
        <v>1.4473758884232E-2</v>
      </c>
      <c r="K1276" s="183">
        <v>1.55822457349327E-3</v>
      </c>
      <c r="L1276" s="183">
        <v>3.0000008598028201E-3</v>
      </c>
      <c r="M1276" s="183">
        <v>2.0000005732018801E-3</v>
      </c>
      <c r="N1276" s="183">
        <v>3.8220010953887898E-2</v>
      </c>
      <c r="O1276" s="182">
        <v>3.8220010953887898E-2</v>
      </c>
      <c r="P1276" s="181">
        <v>1.51281980346231E-2</v>
      </c>
    </row>
    <row r="1277" spans="1:16" ht="15.75" x14ac:dyDescent="0.25">
      <c r="A1277" s="189">
        <v>2043</v>
      </c>
      <c r="B1277" s="188">
        <v>2036</v>
      </c>
      <c r="C1277" s="187" t="s">
        <v>3156</v>
      </c>
      <c r="D1277" s="186">
        <v>4.3911743827556582E-2</v>
      </c>
      <c r="E1277" s="185">
        <v>9.6695520738165217E-2</v>
      </c>
      <c r="F1277" s="184">
        <v>7.8466037017864698E-2</v>
      </c>
      <c r="G1277" s="182">
        <v>4.0472867420998796E-3</v>
      </c>
      <c r="H1277" s="183">
        <v>5.20682737784443E-2</v>
      </c>
      <c r="I1277" s="183">
        <v>3.07108738986397E-2</v>
      </c>
      <c r="J1277" s="183">
        <v>1.3490753553051699E-2</v>
      </c>
      <c r="K1277" s="183">
        <v>1.5588254820763901E-3</v>
      </c>
      <c r="L1277" s="183">
        <v>3.0000008598028201E-3</v>
      </c>
      <c r="M1277" s="183">
        <v>2.0000005732018801E-3</v>
      </c>
      <c r="N1277" s="183">
        <v>3.8220010953887898E-2</v>
      </c>
      <c r="O1277" s="182">
        <v>3.8220010953887898E-2</v>
      </c>
      <c r="P1277" s="181">
        <v>1.41007455643884E-2</v>
      </c>
    </row>
    <row r="1278" spans="1:16" ht="15.75" x14ac:dyDescent="0.25">
      <c r="A1278" s="189">
        <v>2043</v>
      </c>
      <c r="B1278" s="188">
        <v>2037</v>
      </c>
      <c r="C1278" s="187" t="s">
        <v>3155</v>
      </c>
      <c r="D1278" s="186">
        <v>4.3893851513591271E-2</v>
      </c>
      <c r="E1278" s="185">
        <v>9.6648258509801077E-2</v>
      </c>
      <c r="F1278" s="184">
        <v>7.6915249258402305E-2</v>
      </c>
      <c r="G1278" s="182">
        <v>3.99142117926216E-3</v>
      </c>
      <c r="H1278" s="183">
        <v>4.9959625944322898E-2</v>
      </c>
      <c r="I1278" s="183">
        <v>2.9919000498479498E-2</v>
      </c>
      <c r="J1278" s="183">
        <v>1.2448810691016301E-2</v>
      </c>
      <c r="K1278" s="183">
        <v>1.55943663096426E-3</v>
      </c>
      <c r="L1278" s="183">
        <v>3.0000008598028201E-3</v>
      </c>
      <c r="M1278" s="183">
        <v>2.0000005732018801E-3</v>
      </c>
      <c r="N1278" s="183">
        <v>3.8220010953887898E-2</v>
      </c>
      <c r="O1278" s="182">
        <v>3.8220010953887898E-2</v>
      </c>
      <c r="P1278" s="181">
        <v>1.3011690669684699E-2</v>
      </c>
    </row>
    <row r="1279" spans="1:16" ht="15.75" x14ac:dyDescent="0.25">
      <c r="A1279" s="189">
        <v>2043</v>
      </c>
      <c r="B1279" s="188">
        <v>2038</v>
      </c>
      <c r="C1279" s="187" t="s">
        <v>3154</v>
      </c>
      <c r="D1279" s="186">
        <v>4.387493221432591E-2</v>
      </c>
      <c r="E1279" s="185">
        <v>9.6598687850364059E-2</v>
      </c>
      <c r="F1279" s="184">
        <v>7.5272124760129996E-2</v>
      </c>
      <c r="G1279" s="182">
        <v>3.9489272239287701E-3</v>
      </c>
      <c r="H1279" s="183">
        <v>4.7730075453480597E-2</v>
      </c>
      <c r="I1279" s="183">
        <v>2.9189752718309699E-2</v>
      </c>
      <c r="J1279" s="183">
        <v>1.13478533056955E-2</v>
      </c>
      <c r="K1279" s="183">
        <v>1.5600521037127499E-3</v>
      </c>
      <c r="L1279" s="183">
        <v>3.0000008598028201E-3</v>
      </c>
      <c r="M1279" s="183">
        <v>2.0000005732018801E-3</v>
      </c>
      <c r="N1279" s="183">
        <v>3.8220010953887898E-2</v>
      </c>
      <c r="O1279" s="182">
        <v>3.8220010953887898E-2</v>
      </c>
      <c r="P1279" s="181">
        <v>1.18609528768258E-2</v>
      </c>
    </row>
    <row r="1280" spans="1:16" ht="15.75" x14ac:dyDescent="0.25">
      <c r="A1280" s="189">
        <v>2043</v>
      </c>
      <c r="B1280" s="188">
        <v>2039</v>
      </c>
      <c r="C1280" s="187" t="s">
        <v>3153</v>
      </c>
      <c r="D1280" s="186">
        <v>4.3854563368244184E-2</v>
      </c>
      <c r="E1280" s="185">
        <v>9.6548106526244376E-2</v>
      </c>
      <c r="F1280" s="184">
        <v>7.35360273348451E-2</v>
      </c>
      <c r="G1280" s="182">
        <v>4.03150822301627E-3</v>
      </c>
      <c r="H1280" s="183">
        <v>4.5379348995786502E-2</v>
      </c>
      <c r="I1280" s="183">
        <v>2.88255725415952E-2</v>
      </c>
      <c r="J1280" s="183">
        <v>1.0187828984563401E-2</v>
      </c>
      <c r="K1280" s="183">
        <v>1.56066693048211E-3</v>
      </c>
      <c r="L1280" s="183">
        <v>3.0000008598028201E-3</v>
      </c>
      <c r="M1280" s="183">
        <v>2.0000005732018801E-3</v>
      </c>
      <c r="N1280" s="183">
        <v>3.8220010953887898E-2</v>
      </c>
      <c r="O1280" s="182">
        <v>3.8220010953887898E-2</v>
      </c>
      <c r="P1280" s="181">
        <v>1.06484774034238E-2</v>
      </c>
    </row>
    <row r="1281" spans="1:16" ht="15.75" x14ac:dyDescent="0.25">
      <c r="A1281" s="189">
        <v>2043</v>
      </c>
      <c r="B1281" s="188">
        <v>2040</v>
      </c>
      <c r="C1281" s="187" t="s">
        <v>3152</v>
      </c>
      <c r="D1281" s="186">
        <v>4.3832234295854387E-2</v>
      </c>
      <c r="E1281" s="185">
        <v>9.6498604887546788E-2</v>
      </c>
      <c r="F1281" s="184">
        <v>7.1707838346556793E-2</v>
      </c>
      <c r="G1281" s="182">
        <v>4.4236417957417397E-3</v>
      </c>
      <c r="H1281" s="183">
        <v>4.2907665625077203E-2</v>
      </c>
      <c r="I1281" s="183">
        <v>3.0524143529117899E-2</v>
      </c>
      <c r="J1281" s="183">
        <v>8.9687451743515004E-3</v>
      </c>
      <c r="K1281" s="183">
        <v>1.5612950979398601E-3</v>
      </c>
      <c r="L1281" s="183">
        <v>3.0000008598028201E-3</v>
      </c>
      <c r="M1281" s="183">
        <v>2.0000005732018801E-3</v>
      </c>
      <c r="N1281" s="183">
        <v>3.8220010953887898E-2</v>
      </c>
      <c r="O1281" s="182">
        <v>3.8220010953887898E-2</v>
      </c>
      <c r="P1281" s="181">
        <v>9.3742720329183897E-3</v>
      </c>
    </row>
    <row r="1282" spans="1:16" ht="15.75" x14ac:dyDescent="0.25">
      <c r="A1282" s="189">
        <v>2043</v>
      </c>
      <c r="B1282" s="188">
        <v>2041</v>
      </c>
      <c r="C1282" s="187" t="s">
        <v>3151</v>
      </c>
      <c r="D1282" s="186">
        <v>4.3806785656802467E-2</v>
      </c>
      <c r="E1282" s="185">
        <v>9.644681567211276E-2</v>
      </c>
      <c r="F1282" s="184">
        <v>6.9786348736780496E-2</v>
      </c>
      <c r="G1282" s="182">
        <v>5.1758725278406199E-3</v>
      </c>
      <c r="H1282" s="183">
        <v>4.0314530238303503E-2</v>
      </c>
      <c r="I1282" s="183">
        <v>0.11506216704708</v>
      </c>
      <c r="J1282" s="183">
        <v>7.6905167982107602E-3</v>
      </c>
      <c r="K1282" s="183">
        <v>1.5619237166748E-3</v>
      </c>
      <c r="L1282" s="183">
        <v>3.0000008598028201E-3</v>
      </c>
      <c r="M1282" s="183">
        <v>2.0000005732018801E-3</v>
      </c>
      <c r="N1282" s="183">
        <v>3.8220010953887898E-2</v>
      </c>
      <c r="O1282" s="182">
        <v>3.8220010953887898E-2</v>
      </c>
      <c r="P1282" s="181">
        <v>8.0382478416629894E-3</v>
      </c>
    </row>
    <row r="1283" spans="1:16" ht="15.75" x14ac:dyDescent="0.25">
      <c r="A1283" s="189">
        <v>2043</v>
      </c>
      <c r="B1283" s="188">
        <v>2042</v>
      </c>
      <c r="C1283" s="187" t="s">
        <v>3150</v>
      </c>
      <c r="D1283" s="186">
        <v>4.3775892382115683E-2</v>
      </c>
      <c r="E1283" s="185">
        <v>9.6371231967799884E-2</v>
      </c>
      <c r="F1283" s="184">
        <v>6.7770113704267804E-2</v>
      </c>
      <c r="G1283" s="182">
        <v>5.5361681468886204E-3</v>
      </c>
      <c r="H1283" s="183">
        <v>3.7599475744400902E-2</v>
      </c>
      <c r="I1283" s="183">
        <v>0.205995902634312</v>
      </c>
      <c r="J1283" s="183">
        <v>6.3530811049575002E-3</v>
      </c>
      <c r="K1283" s="183">
        <v>1.56253822820288E-3</v>
      </c>
      <c r="L1283" s="183">
        <v>3.0000008598028201E-3</v>
      </c>
      <c r="M1283" s="183">
        <v>2.0000005732018801E-3</v>
      </c>
      <c r="N1283" s="183">
        <v>3.8220010953887898E-2</v>
      </c>
      <c r="O1283" s="182">
        <v>3.8220010953887898E-2</v>
      </c>
      <c r="P1283" s="181">
        <v>6.6403392411437997E-3</v>
      </c>
    </row>
    <row r="1284" spans="1:16" ht="15.75" x14ac:dyDescent="0.25">
      <c r="A1284" s="189">
        <v>2043</v>
      </c>
      <c r="B1284" s="188">
        <v>2043</v>
      </c>
      <c r="C1284" s="187" t="s">
        <v>3149</v>
      </c>
      <c r="D1284" s="186">
        <v>4.3733510180975446E-2</v>
      </c>
      <c r="E1284" s="185">
        <v>9.6256776661864954E-2</v>
      </c>
      <c r="F1284" s="184">
        <v>6.5660934803420806E-2</v>
      </c>
      <c r="G1284" s="182">
        <v>5.4694931098539902E-3</v>
      </c>
      <c r="H1284" s="183">
        <v>3.4762947540924002E-2</v>
      </c>
      <c r="I1284" s="183">
        <v>0.228011169975049</v>
      </c>
      <c r="J1284" s="183">
        <v>4.9564597707737702E-3</v>
      </c>
      <c r="K1284" s="183">
        <v>1.5631629063098001E-3</v>
      </c>
      <c r="L1284" s="183">
        <v>3.0000008598028201E-3</v>
      </c>
      <c r="M1284" s="183">
        <v>2.0000005732018801E-3</v>
      </c>
      <c r="N1284" s="183">
        <v>3.8220010953887898E-2</v>
      </c>
      <c r="O1284" s="182">
        <v>3.8220010953887898E-2</v>
      </c>
      <c r="P1284" s="181">
        <v>5.1805688876436599E-3</v>
      </c>
    </row>
    <row r="1285" spans="1:16" ht="15.75" x14ac:dyDescent="0.25">
      <c r="A1285" s="189">
        <v>2044</v>
      </c>
      <c r="B1285" s="188">
        <v>2000</v>
      </c>
      <c r="C1285" s="187" t="s">
        <v>3148</v>
      </c>
      <c r="D1285" s="186">
        <v>6.450623734519173E-2</v>
      </c>
      <c r="E1285" s="185">
        <v>0.13203355294640681</v>
      </c>
      <c r="F1285" s="184">
        <v>0.36472594543714298</v>
      </c>
      <c r="G1285" s="182">
        <v>2.2730489489771501E-2</v>
      </c>
      <c r="H1285" s="183">
        <v>9.2370778559617897</v>
      </c>
      <c r="I1285" s="183">
        <v>0.39552316723826397</v>
      </c>
      <c r="J1285" s="183">
        <v>5.2224513512519902E-2</v>
      </c>
      <c r="K1285" s="183">
        <v>2.2212142463112401E-3</v>
      </c>
      <c r="L1285" s="183">
        <v>3.0000008598028201E-3</v>
      </c>
      <c r="M1285" s="183">
        <v>2.0000005732018801E-3</v>
      </c>
      <c r="N1285" s="183">
        <v>3.8220010953887898E-2</v>
      </c>
      <c r="O1285" s="182">
        <v>3.8220010953887898E-2</v>
      </c>
      <c r="P1285" s="181">
        <v>5.4585874270709503E-2</v>
      </c>
    </row>
    <row r="1286" spans="1:16" ht="15.75" x14ac:dyDescent="0.25">
      <c r="A1286" s="189">
        <v>2044</v>
      </c>
      <c r="B1286" s="188">
        <v>2001</v>
      </c>
      <c r="C1286" s="187" t="s">
        <v>3147</v>
      </c>
      <c r="D1286" s="186">
        <v>6.4713246213494377E-2</v>
      </c>
      <c r="E1286" s="185">
        <v>0.13218924086975126</v>
      </c>
      <c r="F1286" s="184">
        <v>0.36724069279900101</v>
      </c>
      <c r="G1286" s="182">
        <v>2.2833521185348E-2</v>
      </c>
      <c r="H1286" s="183">
        <v>9.2030802893734904</v>
      </c>
      <c r="I1286" s="183">
        <v>0.396990138763122</v>
      </c>
      <c r="J1286" s="183">
        <v>5.2584596087458503E-2</v>
      </c>
      <c r="K1286" s="183">
        <v>2.2340331567995602E-3</v>
      </c>
      <c r="L1286" s="183">
        <v>3.0000008598028201E-3</v>
      </c>
      <c r="M1286" s="183">
        <v>2.0000005732018801E-3</v>
      </c>
      <c r="N1286" s="183">
        <v>3.8220010953887898E-2</v>
      </c>
      <c r="O1286" s="182">
        <v>3.8220010953887898E-2</v>
      </c>
      <c r="P1286" s="181">
        <v>5.4962238181844099E-2</v>
      </c>
    </row>
    <row r="1287" spans="1:16" ht="15.75" x14ac:dyDescent="0.25">
      <c r="A1287" s="189">
        <v>2044</v>
      </c>
      <c r="B1287" s="188">
        <v>2002</v>
      </c>
      <c r="C1287" s="187" t="s">
        <v>3146</v>
      </c>
      <c r="D1287" s="186">
        <v>6.4544362953709702E-2</v>
      </c>
      <c r="E1287" s="185">
        <v>0.13200282611651959</v>
      </c>
      <c r="F1287" s="184">
        <v>0.28381170409247702</v>
      </c>
      <c r="G1287" s="182">
        <v>2.2785801480867798E-2</v>
      </c>
      <c r="H1287" s="183">
        <v>7.1003920756097001</v>
      </c>
      <c r="I1287" s="183">
        <v>0.319534229261284</v>
      </c>
      <c r="J1287" s="183">
        <v>5.2901907728193802E-2</v>
      </c>
      <c r="K1287" s="183">
        <v>2.23148463267867E-3</v>
      </c>
      <c r="L1287" s="183">
        <v>3.0000008598028201E-3</v>
      </c>
      <c r="M1287" s="183">
        <v>2.0000005732018801E-3</v>
      </c>
      <c r="N1287" s="183">
        <v>3.8220010953887898E-2</v>
      </c>
      <c r="O1287" s="182">
        <v>3.8220010953887898E-2</v>
      </c>
      <c r="P1287" s="181">
        <v>5.5293897246923997E-2</v>
      </c>
    </row>
    <row r="1288" spans="1:16" ht="15.75" x14ac:dyDescent="0.25">
      <c r="A1288" s="189">
        <v>2044</v>
      </c>
      <c r="B1288" s="188">
        <v>2003</v>
      </c>
      <c r="C1288" s="187" t="s">
        <v>3145</v>
      </c>
      <c r="D1288" s="186">
        <v>6.4236907444587057E-2</v>
      </c>
      <c r="E1288" s="185">
        <v>0.13140453436742391</v>
      </c>
      <c r="F1288" s="184">
        <v>0.28158200511641901</v>
      </c>
      <c r="G1288" s="182">
        <v>2.2544985831225901E-2</v>
      </c>
      <c r="H1288" s="183">
        <v>7.1282628488421196</v>
      </c>
      <c r="I1288" s="183">
        <v>0.31944161670747301</v>
      </c>
      <c r="J1288" s="183">
        <v>5.24862965050054E-2</v>
      </c>
      <c r="K1288" s="183">
        <v>2.2084012949615101E-3</v>
      </c>
      <c r="L1288" s="183">
        <v>3.0000008598028201E-3</v>
      </c>
      <c r="M1288" s="183">
        <v>2.0000005732018801E-3</v>
      </c>
      <c r="N1288" s="183">
        <v>3.8220010953887898E-2</v>
      </c>
      <c r="O1288" s="182">
        <v>3.8220010953887898E-2</v>
      </c>
      <c r="P1288" s="181">
        <v>5.48594939284704E-2</v>
      </c>
    </row>
    <row r="1289" spans="1:16" ht="15.75" x14ac:dyDescent="0.25">
      <c r="A1289" s="189">
        <v>2044</v>
      </c>
      <c r="B1289" s="188">
        <v>2004</v>
      </c>
      <c r="C1289" s="187" t="s">
        <v>3144</v>
      </c>
      <c r="D1289" s="186">
        <v>6.4003883667069397E-2</v>
      </c>
      <c r="E1289" s="185">
        <v>0.13042695552464792</v>
      </c>
      <c r="F1289" s="184">
        <v>0.23241428533164199</v>
      </c>
      <c r="G1289" s="182">
        <v>1.47733798858844E-2</v>
      </c>
      <c r="H1289" s="183">
        <v>5.9619570451752804</v>
      </c>
      <c r="I1289" s="183">
        <v>0.27031916503324499</v>
      </c>
      <c r="J1289" s="183">
        <v>5.2194903516511397E-2</v>
      </c>
      <c r="K1289" s="183">
        <v>1.4371764034156801E-4</v>
      </c>
      <c r="L1289" s="183">
        <v>3.0000008598028201E-3</v>
      </c>
      <c r="M1289" s="183">
        <v>2.0000005732018801E-3</v>
      </c>
      <c r="N1289" s="183">
        <v>3.8220010953887898E-2</v>
      </c>
      <c r="O1289" s="182">
        <v>3.8220010953887898E-2</v>
      </c>
      <c r="P1289" s="181">
        <v>5.4554925442074E-2</v>
      </c>
    </row>
    <row r="1290" spans="1:16" ht="15.75" x14ac:dyDescent="0.25">
      <c r="A1290" s="189">
        <v>2044</v>
      </c>
      <c r="B1290" s="188">
        <v>2005</v>
      </c>
      <c r="C1290" s="187" t="s">
        <v>3143</v>
      </c>
      <c r="D1290" s="186">
        <v>6.4042374033082244E-2</v>
      </c>
      <c r="E1290" s="185">
        <v>0.13077570655336593</v>
      </c>
      <c r="F1290" s="184">
        <v>0.23277497939776201</v>
      </c>
      <c r="G1290" s="182">
        <v>1.4977824973754999E-2</v>
      </c>
      <c r="H1290" s="183">
        <v>5.9518604457061199</v>
      </c>
      <c r="I1290" s="183">
        <v>0.27217558747902298</v>
      </c>
      <c r="J1290" s="183">
        <v>5.2275907108666898E-2</v>
      </c>
      <c r="K1290" s="183">
        <v>1.4512281745407901E-4</v>
      </c>
      <c r="L1290" s="183">
        <v>3.0000008598028201E-3</v>
      </c>
      <c r="M1290" s="183">
        <v>2.0000005732018801E-3</v>
      </c>
      <c r="N1290" s="183">
        <v>3.8220010953887898E-2</v>
      </c>
      <c r="O1290" s="182">
        <v>3.8220010953887898E-2</v>
      </c>
      <c r="P1290" s="181">
        <v>5.46395916572186E-2</v>
      </c>
    </row>
    <row r="1291" spans="1:16" ht="15.75" x14ac:dyDescent="0.25">
      <c r="A1291" s="189">
        <v>2044</v>
      </c>
      <c r="B1291" s="188">
        <v>2006</v>
      </c>
      <c r="C1291" s="187" t="s">
        <v>3142</v>
      </c>
      <c r="D1291" s="186">
        <v>6.3867425209294157E-2</v>
      </c>
      <c r="E1291" s="185">
        <v>0.13106961991474644</v>
      </c>
      <c r="F1291" s="184">
        <v>0.231703485666376</v>
      </c>
      <c r="G1291" s="182">
        <v>1.5135552764232601E-2</v>
      </c>
      <c r="H1291" s="183">
        <v>5.9602129887705599</v>
      </c>
      <c r="I1291" s="183">
        <v>0.27384831701686102</v>
      </c>
      <c r="J1291" s="183">
        <v>5.20352742583736E-2</v>
      </c>
      <c r="K1291" s="183">
        <v>1.4630191132289201E-4</v>
      </c>
      <c r="L1291" s="183">
        <v>3.0000008598028201E-3</v>
      </c>
      <c r="M1291" s="183">
        <v>2.0000005732018801E-3</v>
      </c>
      <c r="N1291" s="183">
        <v>3.8220010953887898E-2</v>
      </c>
      <c r="O1291" s="182">
        <v>3.8220010953887898E-2</v>
      </c>
      <c r="P1291" s="181">
        <v>5.4388078457227498E-2</v>
      </c>
    </row>
    <row r="1292" spans="1:16" ht="15.75" x14ac:dyDescent="0.25">
      <c r="A1292" s="189">
        <v>2044</v>
      </c>
      <c r="B1292" s="188">
        <v>2007</v>
      </c>
      <c r="C1292" s="187" t="s">
        <v>3141</v>
      </c>
      <c r="D1292" s="186">
        <v>6.4014573557520008E-2</v>
      </c>
      <c r="E1292" s="185">
        <v>0.13140871598121495</v>
      </c>
      <c r="F1292" s="184">
        <v>0.170192813607452</v>
      </c>
      <c r="G1292" s="182">
        <v>1.53032743346304E-2</v>
      </c>
      <c r="H1292" s="183">
        <v>3.1145008147227902</v>
      </c>
      <c r="I1292" s="183">
        <v>0.27396710654369999</v>
      </c>
      <c r="J1292" s="183">
        <v>3.7811104910435302E-2</v>
      </c>
      <c r="K1292" s="183">
        <v>1.47661015102639E-4</v>
      </c>
      <c r="L1292" s="183">
        <v>3.0000008598028201E-3</v>
      </c>
      <c r="M1292" s="183">
        <v>2.0000005732018801E-3</v>
      </c>
      <c r="N1292" s="183">
        <v>3.8220010953887898E-2</v>
      </c>
      <c r="O1292" s="182">
        <v>3.8220010953887898E-2</v>
      </c>
      <c r="P1292" s="181">
        <v>3.9520755290192097E-2</v>
      </c>
    </row>
    <row r="1293" spans="1:16" ht="15.75" x14ac:dyDescent="0.25">
      <c r="A1293" s="189">
        <v>2044</v>
      </c>
      <c r="B1293" s="188">
        <v>2008</v>
      </c>
      <c r="C1293" s="187" t="s">
        <v>3140</v>
      </c>
      <c r="D1293" s="186">
        <v>6.4243411754817972E-2</v>
      </c>
      <c r="E1293" s="185">
        <v>0.13188482237586668</v>
      </c>
      <c r="F1293" s="184">
        <v>0.172311100515154</v>
      </c>
      <c r="G1293" s="182">
        <v>1.20891320276439E-2</v>
      </c>
      <c r="H1293" s="183">
        <v>3.10061540297071</v>
      </c>
      <c r="I1293" s="183">
        <v>0.19315893616778401</v>
      </c>
      <c r="J1293" s="183">
        <v>3.8093894940951799E-2</v>
      </c>
      <c r="K1293" s="183">
        <v>1.7045526321541899E-4</v>
      </c>
      <c r="L1293" s="183">
        <v>3.0000008598028201E-3</v>
      </c>
      <c r="M1293" s="183">
        <v>2.0000005732018801E-3</v>
      </c>
      <c r="N1293" s="183">
        <v>3.8220010953887898E-2</v>
      </c>
      <c r="O1293" s="182">
        <v>3.8220010953887898E-2</v>
      </c>
      <c r="P1293" s="181">
        <v>3.98163318310263E-2</v>
      </c>
    </row>
    <row r="1294" spans="1:16" ht="15.75" x14ac:dyDescent="0.25">
      <c r="A1294" s="189">
        <v>2044</v>
      </c>
      <c r="B1294" s="188">
        <v>2009</v>
      </c>
      <c r="C1294" s="187" t="s">
        <v>3139</v>
      </c>
      <c r="D1294" s="186">
        <v>6.4228924716458427E-2</v>
      </c>
      <c r="E1294" s="185">
        <v>0.13063182819437247</v>
      </c>
      <c r="F1294" s="184">
        <v>0.17244609604780001</v>
      </c>
      <c r="G1294" s="182">
        <v>8.4793683179504205E-3</v>
      </c>
      <c r="H1294" s="183">
        <v>3.0986052238431099</v>
      </c>
      <c r="I1294" s="183">
        <v>0.108969565188861</v>
      </c>
      <c r="J1294" s="183">
        <v>3.8111981598324303E-2</v>
      </c>
      <c r="K1294" s="183">
        <v>1.86924162566127E-4</v>
      </c>
      <c r="L1294" s="183">
        <v>3.0000008598028201E-3</v>
      </c>
      <c r="M1294" s="183">
        <v>2.0000005732018801E-3</v>
      </c>
      <c r="N1294" s="183">
        <v>3.8220010953887898E-2</v>
      </c>
      <c r="O1294" s="182">
        <v>3.8220010953887898E-2</v>
      </c>
      <c r="P1294" s="181">
        <v>3.9835236286787E-2</v>
      </c>
    </row>
    <row r="1295" spans="1:16" ht="15.75" x14ac:dyDescent="0.25">
      <c r="A1295" s="189">
        <v>2044</v>
      </c>
      <c r="B1295" s="188">
        <v>2010</v>
      </c>
      <c r="C1295" s="187" t="s">
        <v>3138</v>
      </c>
      <c r="D1295" s="186">
        <v>6.4234985213595427E-2</v>
      </c>
      <c r="E1295" s="185">
        <v>0.12952236564331293</v>
      </c>
      <c r="F1295" s="184">
        <v>0.110577938351808</v>
      </c>
      <c r="G1295" s="182">
        <v>8.28869376920662E-3</v>
      </c>
      <c r="H1295" s="183">
        <v>0.28476096377753102</v>
      </c>
      <c r="I1295" s="183">
        <v>0.108837088126795</v>
      </c>
      <c r="J1295" s="183">
        <v>2.35218726784816E-2</v>
      </c>
      <c r="K1295" s="183">
        <v>2.22764136127735E-4</v>
      </c>
      <c r="L1295" s="183">
        <v>3.0000008598028201E-3</v>
      </c>
      <c r="M1295" s="183">
        <v>2.0000005732018801E-3</v>
      </c>
      <c r="N1295" s="183">
        <v>3.8220010953887898E-2</v>
      </c>
      <c r="O1295" s="182">
        <v>3.8220010953887898E-2</v>
      </c>
      <c r="P1295" s="181">
        <v>2.4585427384238401E-2</v>
      </c>
    </row>
    <row r="1296" spans="1:16" ht="15.75" x14ac:dyDescent="0.25">
      <c r="A1296" s="189">
        <v>2044</v>
      </c>
      <c r="B1296" s="188">
        <v>2011</v>
      </c>
      <c r="C1296" s="187" t="s">
        <v>3137</v>
      </c>
      <c r="D1296" s="186">
        <v>6.4175540741424619E-2</v>
      </c>
      <c r="E1296" s="185">
        <v>0.13117903790447472</v>
      </c>
      <c r="F1296" s="184">
        <v>0.110283739434301</v>
      </c>
      <c r="G1296" s="182">
        <v>8.6194150290127298E-3</v>
      </c>
      <c r="H1296" s="183">
        <v>0.28429216323810103</v>
      </c>
      <c r="I1296" s="183">
        <v>0.11069959686787199</v>
      </c>
      <c r="J1296" s="183">
        <v>2.34984132466814E-2</v>
      </c>
      <c r="K1296" s="183">
        <v>3.1444301081912898E-4</v>
      </c>
      <c r="L1296" s="183">
        <v>3.0000008598028201E-3</v>
      </c>
      <c r="M1296" s="183">
        <v>2.0000005732018801E-3</v>
      </c>
      <c r="N1296" s="183">
        <v>3.8220010953887898E-2</v>
      </c>
      <c r="O1296" s="182">
        <v>3.8220010953887898E-2</v>
      </c>
      <c r="P1296" s="181">
        <v>2.4560907221031901E-2</v>
      </c>
    </row>
    <row r="1297" spans="1:16" ht="15.75" x14ac:dyDescent="0.25">
      <c r="A1297" s="189">
        <v>2044</v>
      </c>
      <c r="B1297" s="188">
        <v>2012</v>
      </c>
      <c r="C1297" s="187" t="s">
        <v>3136</v>
      </c>
      <c r="D1297" s="186">
        <v>6.4281952491839489E-2</v>
      </c>
      <c r="E1297" s="185">
        <v>0.1315818124172673</v>
      </c>
      <c r="F1297" s="184">
        <v>0.11168074837950701</v>
      </c>
      <c r="G1297" s="182">
        <v>8.7052359564581492E-3</v>
      </c>
      <c r="H1297" s="183">
        <v>0.28636666683513601</v>
      </c>
      <c r="I1297" s="183">
        <v>0.111469909662073</v>
      </c>
      <c r="J1297" s="183">
        <v>2.3595381033591802E-2</v>
      </c>
      <c r="K1297" s="183">
        <v>4.64424793835227E-4</v>
      </c>
      <c r="L1297" s="183">
        <v>3.0000008598028201E-3</v>
      </c>
      <c r="M1297" s="183">
        <v>2.0000005732018801E-3</v>
      </c>
      <c r="N1297" s="183">
        <v>3.8220010953887898E-2</v>
      </c>
      <c r="O1297" s="182">
        <v>3.8220010953887898E-2</v>
      </c>
      <c r="P1297" s="181">
        <v>2.4662259460978098E-2</v>
      </c>
    </row>
    <row r="1298" spans="1:16" ht="15.75" x14ac:dyDescent="0.25">
      <c r="A1298" s="189">
        <v>2044</v>
      </c>
      <c r="B1298" s="188">
        <v>2013</v>
      </c>
      <c r="C1298" s="187" t="s">
        <v>3135</v>
      </c>
      <c r="D1298" s="186">
        <v>6.4135730173422778E-2</v>
      </c>
      <c r="E1298" s="185">
        <v>0.1315738262416169</v>
      </c>
      <c r="F1298" s="184">
        <v>0.110510363494842</v>
      </c>
      <c r="G1298" s="182">
        <v>8.7349569422819698E-3</v>
      </c>
      <c r="H1298" s="183">
        <v>0.28469824837794</v>
      </c>
      <c r="I1298" s="183">
        <v>0.111071466178625</v>
      </c>
      <c r="J1298" s="183">
        <v>2.35272155712885E-2</v>
      </c>
      <c r="K1298" s="183">
        <v>6.95811928055689E-4</v>
      </c>
      <c r="L1298" s="183">
        <v>3.0000008598028201E-3</v>
      </c>
      <c r="M1298" s="183">
        <v>2.0000005732018801E-3</v>
      </c>
      <c r="N1298" s="183">
        <v>3.8220010953887898E-2</v>
      </c>
      <c r="O1298" s="182">
        <v>3.8220010953887898E-2</v>
      </c>
      <c r="P1298" s="181">
        <v>2.45910118589493E-2</v>
      </c>
    </row>
    <row r="1299" spans="1:16" ht="15.75" x14ac:dyDescent="0.25">
      <c r="A1299" s="189">
        <v>2044</v>
      </c>
      <c r="B1299" s="188">
        <v>2014</v>
      </c>
      <c r="C1299" s="187" t="s">
        <v>3134</v>
      </c>
      <c r="D1299" s="186">
        <v>6.2578072291687992E-2</v>
      </c>
      <c r="E1299" s="185">
        <v>0.12939717615316274</v>
      </c>
      <c r="F1299" s="184">
        <v>0.109914362043651</v>
      </c>
      <c r="G1299" s="182">
        <v>8.7064637584155398E-3</v>
      </c>
      <c r="H1299" s="183">
        <v>0.28374477767908401</v>
      </c>
      <c r="I1299" s="183">
        <v>0.111157669863478</v>
      </c>
      <c r="J1299" s="183">
        <v>2.3480099950454501E-2</v>
      </c>
      <c r="K1299" s="183">
        <v>9.6521846935517799E-4</v>
      </c>
      <c r="L1299" s="183">
        <v>3.0000008598028201E-3</v>
      </c>
      <c r="M1299" s="183">
        <v>2.0000005732018801E-3</v>
      </c>
      <c r="N1299" s="183">
        <v>3.8220010953887898E-2</v>
      </c>
      <c r="O1299" s="182">
        <v>3.8220010953887898E-2</v>
      </c>
      <c r="P1299" s="181">
        <v>2.4541765878813598E-2</v>
      </c>
    </row>
    <row r="1300" spans="1:16" ht="15.75" x14ac:dyDescent="0.25">
      <c r="A1300" s="189">
        <v>2044</v>
      </c>
      <c r="B1300" s="188">
        <v>2015</v>
      </c>
      <c r="C1300" s="187" t="s">
        <v>3133</v>
      </c>
      <c r="D1300" s="186">
        <v>6.2041094450022163E-2</v>
      </c>
      <c r="E1300" s="185">
        <v>0.12934902540005602</v>
      </c>
      <c r="F1300" s="184">
        <v>0.10927529797353</v>
      </c>
      <c r="G1300" s="182">
        <v>8.8369545191976703E-3</v>
      </c>
      <c r="H1300" s="183">
        <v>0.28279769460531901</v>
      </c>
      <c r="I1300" s="183">
        <v>0.11174588356533</v>
      </c>
      <c r="J1300" s="183">
        <v>2.3432026281806299E-2</v>
      </c>
      <c r="K1300" s="183">
        <v>1.23424731676323E-3</v>
      </c>
      <c r="L1300" s="183">
        <v>3.0000008598028201E-3</v>
      </c>
      <c r="M1300" s="183">
        <v>2.0000005732018801E-3</v>
      </c>
      <c r="N1300" s="183">
        <v>3.8220010953887898E-2</v>
      </c>
      <c r="O1300" s="182">
        <v>3.8220010953887898E-2</v>
      </c>
      <c r="P1300" s="181">
        <v>2.4491518532192901E-2</v>
      </c>
    </row>
    <row r="1301" spans="1:16" ht="15.75" x14ac:dyDescent="0.25">
      <c r="A1301" s="189">
        <v>2044</v>
      </c>
      <c r="B1301" s="188">
        <v>2016</v>
      </c>
      <c r="C1301" s="187" t="s">
        <v>3132</v>
      </c>
      <c r="D1301" s="186">
        <v>6.0020525157768345E-2</v>
      </c>
      <c r="E1301" s="185">
        <v>0.12540969565542623</v>
      </c>
      <c r="F1301" s="184">
        <v>0.10850913263549899</v>
      </c>
      <c r="G1301" s="182">
        <v>8.0721554042412994E-3</v>
      </c>
      <c r="H1301" s="183">
        <v>0.246899500943527</v>
      </c>
      <c r="I1301" s="183">
        <v>9.8101288135498302E-2</v>
      </c>
      <c r="J1301" s="183">
        <v>2.3374884734440399E-2</v>
      </c>
      <c r="K1301" s="183">
        <v>1.38920827660089E-3</v>
      </c>
      <c r="L1301" s="183">
        <v>3.0000008598028201E-3</v>
      </c>
      <c r="M1301" s="183">
        <v>2.0000005732018801E-3</v>
      </c>
      <c r="N1301" s="183">
        <v>3.8220010953887898E-2</v>
      </c>
      <c r="O1301" s="182">
        <v>3.8220010953887898E-2</v>
      </c>
      <c r="P1301" s="181">
        <v>2.4431793297617001E-2</v>
      </c>
    </row>
    <row r="1302" spans="1:16" ht="15.75" x14ac:dyDescent="0.25">
      <c r="A1302" s="189">
        <v>2044</v>
      </c>
      <c r="B1302" s="188">
        <v>2017</v>
      </c>
      <c r="C1302" s="187" t="s">
        <v>3131</v>
      </c>
      <c r="D1302" s="186">
        <v>5.6512779932012328E-2</v>
      </c>
      <c r="E1302" s="185">
        <v>0.12149086497767402</v>
      </c>
      <c r="F1302" s="184">
        <v>9.0796325265666805E-2</v>
      </c>
      <c r="G1302" s="182">
        <v>7.2660958651265799E-3</v>
      </c>
      <c r="H1302" s="183">
        <v>0.19265024439756301</v>
      </c>
      <c r="I1302" s="183">
        <v>8.4757651191045197E-2</v>
      </c>
      <c r="J1302" s="183">
        <v>2.22033842641115E-2</v>
      </c>
      <c r="K1302" s="183">
        <v>1.4477770162704801E-3</v>
      </c>
      <c r="L1302" s="183">
        <v>3.0000008598028201E-3</v>
      </c>
      <c r="M1302" s="183">
        <v>2.0000005732018801E-3</v>
      </c>
      <c r="N1302" s="183">
        <v>3.8220010953887898E-2</v>
      </c>
      <c r="O1302" s="182">
        <v>3.8220010953887898E-2</v>
      </c>
      <c r="P1302" s="181">
        <v>2.32073227744761E-2</v>
      </c>
    </row>
    <row r="1303" spans="1:16" ht="15.75" x14ac:dyDescent="0.25">
      <c r="A1303" s="189">
        <v>2044</v>
      </c>
      <c r="B1303" s="188">
        <v>2018</v>
      </c>
      <c r="C1303" s="187" t="s">
        <v>3130</v>
      </c>
      <c r="D1303" s="186">
        <v>5.2766458596208439E-2</v>
      </c>
      <c r="E1303" s="185">
        <v>0.11628010405344051</v>
      </c>
      <c r="F1303" s="184">
        <v>9.0851366011653001E-2</v>
      </c>
      <c r="G1303" s="182">
        <v>6.5425175498037497E-3</v>
      </c>
      <c r="H1303" s="183">
        <v>0.15743561144843399</v>
      </c>
      <c r="I1303" s="183">
        <v>7.1021036453585998E-2</v>
      </c>
      <c r="J1303" s="183">
        <v>2.2206796832504601E-2</v>
      </c>
      <c r="K1303" s="183">
        <v>1.50846003837951E-3</v>
      </c>
      <c r="L1303" s="183">
        <v>3.0000008598028201E-3</v>
      </c>
      <c r="M1303" s="183">
        <v>2.0000005732018801E-3</v>
      </c>
      <c r="N1303" s="183">
        <v>3.8220010953887898E-2</v>
      </c>
      <c r="O1303" s="182">
        <v>3.8220010953887898E-2</v>
      </c>
      <c r="P1303" s="181">
        <v>2.3210889644068901E-2</v>
      </c>
    </row>
    <row r="1304" spans="1:16" ht="15.75" x14ac:dyDescent="0.25">
      <c r="A1304" s="189">
        <v>2044</v>
      </c>
      <c r="B1304" s="188">
        <v>2019</v>
      </c>
      <c r="C1304" s="187" t="s">
        <v>3129</v>
      </c>
      <c r="D1304" s="186">
        <v>5.2746625785927301E-2</v>
      </c>
      <c r="E1304" s="185">
        <v>0.11622756045148525</v>
      </c>
      <c r="F1304" s="184">
        <v>9.0908016699131705E-2</v>
      </c>
      <c r="G1304" s="182">
        <v>5.91808306401264E-3</v>
      </c>
      <c r="H1304" s="183">
        <v>0.135697697584621</v>
      </c>
      <c r="I1304" s="183">
        <v>6.17393152438463E-2</v>
      </c>
      <c r="J1304" s="183">
        <v>2.22102974007602E-2</v>
      </c>
      <c r="K1304" s="183">
        <v>1.54911383211745E-3</v>
      </c>
      <c r="L1304" s="183">
        <v>3.0000008598028201E-3</v>
      </c>
      <c r="M1304" s="183">
        <v>2.0000005732018801E-3</v>
      </c>
      <c r="N1304" s="183">
        <v>3.8220010953887898E-2</v>
      </c>
      <c r="O1304" s="182">
        <v>3.8220010953887898E-2</v>
      </c>
      <c r="P1304" s="181">
        <v>2.32145484924875E-2</v>
      </c>
    </row>
    <row r="1305" spans="1:16" ht="15.75" x14ac:dyDescent="0.25">
      <c r="A1305" s="189">
        <v>2044</v>
      </c>
      <c r="B1305" s="188">
        <v>2020</v>
      </c>
      <c r="C1305" s="187" t="s">
        <v>3128</v>
      </c>
      <c r="D1305" s="186">
        <v>5.2727108913770825E-2</v>
      </c>
      <c r="E1305" s="185">
        <v>0.11617580824380422</v>
      </c>
      <c r="F1305" s="184">
        <v>9.0965782102110898E-2</v>
      </c>
      <c r="G1305" s="182">
        <v>5.2781551256364601E-3</v>
      </c>
      <c r="H1305" s="183">
        <v>0.11360565243901299</v>
      </c>
      <c r="I1305" s="183">
        <v>5.2904226467182999E-2</v>
      </c>
      <c r="J1305" s="183">
        <v>2.2213863465761499E-2</v>
      </c>
      <c r="K1305" s="183">
        <v>1.54962877880237E-3</v>
      </c>
      <c r="L1305" s="183">
        <v>3.0000008598028201E-3</v>
      </c>
      <c r="M1305" s="183">
        <v>2.0000005732018801E-3</v>
      </c>
      <c r="N1305" s="183">
        <v>3.8220010953887898E-2</v>
      </c>
      <c r="O1305" s="182">
        <v>3.8220010953887898E-2</v>
      </c>
      <c r="P1305" s="181">
        <v>2.3218275799124E-2</v>
      </c>
    </row>
    <row r="1306" spans="1:16" ht="15.75" x14ac:dyDescent="0.25">
      <c r="A1306" s="189">
        <v>2044</v>
      </c>
      <c r="B1306" s="188">
        <v>2021</v>
      </c>
      <c r="C1306" s="187" t="s">
        <v>3127</v>
      </c>
      <c r="D1306" s="186">
        <v>5.1390280839886393E-2</v>
      </c>
      <c r="E1306" s="185">
        <v>0.1132293088233802</v>
      </c>
      <c r="F1306" s="184">
        <v>9.0952657689716401E-2</v>
      </c>
      <c r="G1306" s="182">
        <v>4.6568786828366402E-3</v>
      </c>
      <c r="H1306" s="183">
        <v>9.17246642215295E-2</v>
      </c>
      <c r="I1306" s="183">
        <v>4.3795861113326597E-2</v>
      </c>
      <c r="J1306" s="183">
        <v>2.2169650248025499E-2</v>
      </c>
      <c r="K1306" s="183">
        <v>1.5501650216139099E-3</v>
      </c>
      <c r="L1306" s="183">
        <v>3.0000008598028201E-3</v>
      </c>
      <c r="M1306" s="183">
        <v>2.0000005732018801E-3</v>
      </c>
      <c r="N1306" s="183">
        <v>3.8220010953887898E-2</v>
      </c>
      <c r="O1306" s="182">
        <v>3.8220010953887898E-2</v>
      </c>
      <c r="P1306" s="181">
        <v>2.3172063455875198E-2</v>
      </c>
    </row>
    <row r="1307" spans="1:16" ht="15.75" x14ac:dyDescent="0.25">
      <c r="A1307" s="189">
        <v>2044</v>
      </c>
      <c r="B1307" s="188">
        <v>2022</v>
      </c>
      <c r="C1307" s="187" t="s">
        <v>3126</v>
      </c>
      <c r="D1307" s="186">
        <v>5.0107255967341849E-2</v>
      </c>
      <c r="E1307" s="185">
        <v>0.11040137887081911</v>
      </c>
      <c r="F1307" s="184">
        <v>9.0849986394239607E-2</v>
      </c>
      <c r="G1307" s="182">
        <v>4.0386627070152798E-3</v>
      </c>
      <c r="H1307" s="183">
        <v>6.9301479137825694E-2</v>
      </c>
      <c r="I1307" s="183">
        <v>3.4815230441785798E-2</v>
      </c>
      <c r="J1307" s="183">
        <v>2.2066950471162999E-2</v>
      </c>
      <c r="K1307" s="183">
        <v>1.5507002598953001E-3</v>
      </c>
      <c r="L1307" s="183">
        <v>3.0000008598028201E-3</v>
      </c>
      <c r="M1307" s="183">
        <v>2.0000005732018801E-3</v>
      </c>
      <c r="N1307" s="183">
        <v>3.8220010953887898E-2</v>
      </c>
      <c r="O1307" s="182">
        <v>3.8220010953887898E-2</v>
      </c>
      <c r="P1307" s="181">
        <v>2.30647200508265E-2</v>
      </c>
    </row>
    <row r="1308" spans="1:16" ht="15.75" x14ac:dyDescent="0.25">
      <c r="A1308" s="189">
        <v>2044</v>
      </c>
      <c r="B1308" s="188">
        <v>2023</v>
      </c>
      <c r="C1308" s="187" t="s">
        <v>3125</v>
      </c>
      <c r="D1308" s="186">
        <v>4.8825388810290228E-2</v>
      </c>
      <c r="E1308" s="185">
        <v>0.10757882478114546</v>
      </c>
      <c r="F1308" s="184">
        <v>9.0659118698984298E-2</v>
      </c>
      <c r="G1308" s="182">
        <v>4.0500083548074498E-3</v>
      </c>
      <c r="H1308" s="183">
        <v>6.8989467894344694E-2</v>
      </c>
      <c r="I1308" s="183">
        <v>3.4170897233310099E-2</v>
      </c>
      <c r="J1308" s="183">
        <v>2.1905841939422101E-2</v>
      </c>
      <c r="K1308" s="183">
        <v>1.55124810277856E-3</v>
      </c>
      <c r="L1308" s="183">
        <v>3.0000008598028201E-3</v>
      </c>
      <c r="M1308" s="183">
        <v>2.0000005732018801E-3</v>
      </c>
      <c r="N1308" s="183">
        <v>3.8220010953887898E-2</v>
      </c>
      <c r="O1308" s="182">
        <v>3.8220010953887898E-2</v>
      </c>
      <c r="P1308" s="181">
        <v>2.2896326906188799E-2</v>
      </c>
    </row>
    <row r="1309" spans="1:16" ht="15.75" x14ac:dyDescent="0.25">
      <c r="A1309" s="189">
        <v>2044</v>
      </c>
      <c r="B1309" s="188">
        <v>2024</v>
      </c>
      <c r="C1309" s="187" t="s">
        <v>3124</v>
      </c>
      <c r="D1309" s="186">
        <v>4.7597175099618881E-2</v>
      </c>
      <c r="E1309" s="185">
        <v>0.10487409276627463</v>
      </c>
      <c r="F1309" s="184">
        <v>9.0378318114127804E-2</v>
      </c>
      <c r="G1309" s="182">
        <v>4.0645440961301601E-3</v>
      </c>
      <c r="H1309" s="183">
        <v>6.8558337366147595E-2</v>
      </c>
      <c r="I1309" s="183">
        <v>3.4916973497675301E-2</v>
      </c>
      <c r="J1309" s="183">
        <v>2.1686195086033401E-2</v>
      </c>
      <c r="K1309" s="183">
        <v>1.5517949325458899E-3</v>
      </c>
      <c r="L1309" s="183">
        <v>3.0000008598028201E-3</v>
      </c>
      <c r="M1309" s="183">
        <v>2.0000005732018801E-3</v>
      </c>
      <c r="N1309" s="183">
        <v>3.8220010953887898E-2</v>
      </c>
      <c r="O1309" s="182">
        <v>3.8220010953887898E-2</v>
      </c>
      <c r="P1309" s="181">
        <v>2.2666748596758299E-2</v>
      </c>
    </row>
    <row r="1310" spans="1:16" ht="15.75" x14ac:dyDescent="0.25">
      <c r="A1310" s="189">
        <v>2044</v>
      </c>
      <c r="B1310" s="188">
        <v>2025</v>
      </c>
      <c r="C1310" s="187" t="s">
        <v>3123</v>
      </c>
      <c r="D1310" s="186">
        <v>4.6370012566162459E-2</v>
      </c>
      <c r="E1310" s="185">
        <v>0.10217147982339472</v>
      </c>
      <c r="F1310" s="184">
        <v>9.0009000709544304E-2</v>
      </c>
      <c r="G1310" s="182">
        <v>4.0671631435649797E-3</v>
      </c>
      <c r="H1310" s="183">
        <v>6.8008585398155005E-2</v>
      </c>
      <c r="I1310" s="183">
        <v>3.3898599141718E-2</v>
      </c>
      <c r="J1310" s="183">
        <v>2.1408083684696901E-2</v>
      </c>
      <c r="K1310" s="183">
        <v>1.5523553094588399E-3</v>
      </c>
      <c r="L1310" s="183">
        <v>3.0000008598028201E-3</v>
      </c>
      <c r="M1310" s="183">
        <v>2.0000005732018801E-3</v>
      </c>
      <c r="N1310" s="183">
        <v>3.8220010953887898E-2</v>
      </c>
      <c r="O1310" s="182">
        <v>3.8220010953887898E-2</v>
      </c>
      <c r="P1310" s="181">
        <v>2.2376062231954399E-2</v>
      </c>
    </row>
    <row r="1311" spans="1:16" ht="15.75" x14ac:dyDescent="0.25">
      <c r="A1311" s="189">
        <v>2044</v>
      </c>
      <c r="B1311" s="188">
        <v>2026</v>
      </c>
      <c r="C1311" s="187" t="s">
        <v>3122</v>
      </c>
      <c r="D1311" s="186">
        <v>4.5196363879610679E-2</v>
      </c>
      <c r="E1311" s="185">
        <v>9.9586165006937163E-2</v>
      </c>
      <c r="F1311" s="184">
        <v>8.9549436084096407E-2</v>
      </c>
      <c r="G1311" s="182">
        <v>4.0650867612315403E-3</v>
      </c>
      <c r="H1311" s="183">
        <v>6.7346759754942698E-2</v>
      </c>
      <c r="I1311" s="183">
        <v>3.4429378372008601E-2</v>
      </c>
      <c r="J1311" s="183">
        <v>2.10713727409979E-2</v>
      </c>
      <c r="K1311" s="183">
        <v>1.5529148102103501E-3</v>
      </c>
      <c r="L1311" s="183">
        <v>3.0000008598028201E-3</v>
      </c>
      <c r="M1311" s="183">
        <v>2.0000005732018801E-3</v>
      </c>
      <c r="N1311" s="183">
        <v>3.8220010953887898E-2</v>
      </c>
      <c r="O1311" s="182">
        <v>3.8220010953887898E-2</v>
      </c>
      <c r="P1311" s="181">
        <v>2.20241267135141E-2</v>
      </c>
    </row>
    <row r="1312" spans="1:16" ht="15.75" x14ac:dyDescent="0.25">
      <c r="A1312" s="189">
        <v>2044</v>
      </c>
      <c r="B1312" s="188">
        <v>2027</v>
      </c>
      <c r="C1312" s="187" t="s">
        <v>3121</v>
      </c>
      <c r="D1312" s="186">
        <v>4.407634400408976E-2</v>
      </c>
      <c r="E1312" s="185">
        <v>9.7118590606892694E-2</v>
      </c>
      <c r="F1312" s="184">
        <v>8.9002176496657703E-2</v>
      </c>
      <c r="G1312" s="182">
        <v>4.0469031524742799E-3</v>
      </c>
      <c r="H1312" s="183">
        <v>6.6559187656519497E-2</v>
      </c>
      <c r="I1312" s="183">
        <v>3.3714952159717801E-2</v>
      </c>
      <c r="J1312" s="183">
        <v>2.0676219674313601E-2</v>
      </c>
      <c r="K1312" s="183">
        <v>1.5535003433580601E-3</v>
      </c>
      <c r="L1312" s="183">
        <v>3.0000008598028201E-3</v>
      </c>
      <c r="M1312" s="183">
        <v>2.0000005732018801E-3</v>
      </c>
      <c r="N1312" s="183">
        <v>3.8220010953887898E-2</v>
      </c>
      <c r="O1312" s="182">
        <v>3.8220010953887898E-2</v>
      </c>
      <c r="P1312" s="181">
        <v>2.1611106578620101E-2</v>
      </c>
    </row>
    <row r="1313" spans="1:16" ht="15.75" x14ac:dyDescent="0.25">
      <c r="A1313" s="189">
        <v>2044</v>
      </c>
      <c r="B1313" s="188">
        <v>2028</v>
      </c>
      <c r="C1313" s="187" t="s">
        <v>3120</v>
      </c>
      <c r="D1313" s="186">
        <v>4.4061185535580159E-2</v>
      </c>
      <c r="E1313" s="185">
        <v>9.7079434596497968E-2</v>
      </c>
      <c r="F1313" s="184">
        <v>8.8363526317999402E-2</v>
      </c>
      <c r="G1313" s="182">
        <v>4.0342601132022102E-3</v>
      </c>
      <c r="H1313" s="183">
        <v>6.5651718695218297E-2</v>
      </c>
      <c r="I1313" s="183">
        <v>3.3672734054221803E-2</v>
      </c>
      <c r="J1313" s="183">
        <v>2.0222357264356301E-2</v>
      </c>
      <c r="K1313" s="183">
        <v>1.5540783604640501E-3</v>
      </c>
      <c r="L1313" s="183">
        <v>3.0000008598028201E-3</v>
      </c>
      <c r="M1313" s="183">
        <v>2.0000005732018801E-3</v>
      </c>
      <c r="N1313" s="183">
        <v>3.8220010953887898E-2</v>
      </c>
      <c r="O1313" s="182">
        <v>3.8220010953887898E-2</v>
      </c>
      <c r="P1313" s="181">
        <v>2.1136722524469201E-2</v>
      </c>
    </row>
    <row r="1314" spans="1:16" ht="15.75" x14ac:dyDescent="0.25">
      <c r="A1314" s="189">
        <v>2044</v>
      </c>
      <c r="B1314" s="188">
        <v>2029</v>
      </c>
      <c r="C1314" s="187" t="s">
        <v>3119</v>
      </c>
      <c r="D1314" s="186">
        <v>4.4046024855584953E-2</v>
      </c>
      <c r="E1314" s="185">
        <v>9.7040361797091093E-2</v>
      </c>
      <c r="F1314" s="184">
        <v>8.7634441577401398E-2</v>
      </c>
      <c r="G1314" s="182">
        <v>4.0188500020148302E-3</v>
      </c>
      <c r="H1314" s="183">
        <v>6.4624642116894906E-2</v>
      </c>
      <c r="I1314" s="183">
        <v>3.3595512845717997E-2</v>
      </c>
      <c r="J1314" s="183">
        <v>1.9709817497556601E-2</v>
      </c>
      <c r="K1314" s="183">
        <v>1.5546593023366799E-3</v>
      </c>
      <c r="L1314" s="183">
        <v>3.0000008598028201E-3</v>
      </c>
      <c r="M1314" s="183">
        <v>2.0000005732018801E-3</v>
      </c>
      <c r="N1314" s="183">
        <v>3.8220010953887898E-2</v>
      </c>
      <c r="O1314" s="182">
        <v>3.8220010953887898E-2</v>
      </c>
      <c r="P1314" s="181">
        <v>2.0601007983776301E-2</v>
      </c>
    </row>
    <row r="1315" spans="1:16" ht="15.75" x14ac:dyDescent="0.25">
      <c r="A1315" s="189">
        <v>2044</v>
      </c>
      <c r="B1315" s="188">
        <v>2030</v>
      </c>
      <c r="C1315" s="187" t="s">
        <v>3118</v>
      </c>
      <c r="D1315" s="186">
        <v>4.4030914358501004E-2</v>
      </c>
      <c r="E1315" s="185">
        <v>9.7001550603963357E-2</v>
      </c>
      <c r="F1315" s="184">
        <v>8.6815912542882401E-2</v>
      </c>
      <c r="G1315" s="182">
        <v>4.0062911860228902E-3</v>
      </c>
      <c r="H1315" s="183">
        <v>6.3478304588026002E-2</v>
      </c>
      <c r="I1315" s="183">
        <v>3.2480332201643397E-2</v>
      </c>
      <c r="J1315" s="183">
        <v>1.9138650650845399E-2</v>
      </c>
      <c r="K1315" s="183">
        <v>1.55525561870865E-3</v>
      </c>
      <c r="L1315" s="183">
        <v>3.0000008598028201E-3</v>
      </c>
      <c r="M1315" s="183">
        <v>2.0000005732018801E-3</v>
      </c>
      <c r="N1315" s="183">
        <v>3.8220010953887898E-2</v>
      </c>
      <c r="O1315" s="182">
        <v>3.8220010953887898E-2</v>
      </c>
      <c r="P1315" s="181">
        <v>2.0004015506772201E-2</v>
      </c>
    </row>
    <row r="1316" spans="1:16" ht="15.75" x14ac:dyDescent="0.25">
      <c r="A1316" s="189">
        <v>2044</v>
      </c>
      <c r="B1316" s="188">
        <v>2031</v>
      </c>
      <c r="C1316" s="187" t="s">
        <v>3117</v>
      </c>
      <c r="D1316" s="186">
        <v>4.4015632553206931E-2</v>
      </c>
      <c r="E1316" s="185">
        <v>9.696249891150531E-2</v>
      </c>
      <c r="F1316" s="184">
        <v>8.5905327358710495E-2</v>
      </c>
      <c r="G1316" s="182">
        <v>4.00048116188378E-3</v>
      </c>
      <c r="H1316" s="183">
        <v>6.2211624014331501E-2</v>
      </c>
      <c r="I1316" s="183">
        <v>3.2906615915105901E-2</v>
      </c>
      <c r="J1316" s="183">
        <v>1.8508660508478599E-2</v>
      </c>
      <c r="K1316" s="183">
        <v>1.5558424167938401E-3</v>
      </c>
      <c r="L1316" s="183">
        <v>3.0000008598028201E-3</v>
      </c>
      <c r="M1316" s="183">
        <v>2.0000005732018801E-3</v>
      </c>
      <c r="N1316" s="183">
        <v>3.8220010953887898E-2</v>
      </c>
      <c r="O1316" s="182">
        <v>3.8220010953887898E-2</v>
      </c>
      <c r="P1316" s="181">
        <v>1.9345540005707401E-2</v>
      </c>
    </row>
    <row r="1317" spans="1:16" ht="15.75" x14ac:dyDescent="0.25">
      <c r="A1317" s="189">
        <v>2044</v>
      </c>
      <c r="B1317" s="188">
        <v>2032</v>
      </c>
      <c r="C1317" s="187" t="s">
        <v>3116</v>
      </c>
      <c r="D1317" s="186">
        <v>4.4000276960784263E-2</v>
      </c>
      <c r="E1317" s="185">
        <v>9.6923548848288771E-2</v>
      </c>
      <c r="F1317" s="184">
        <v>8.4904439655156899E-2</v>
      </c>
      <c r="G1317" s="182">
        <v>4.0114872386373297E-3</v>
      </c>
      <c r="H1317" s="183">
        <v>6.0825244524948703E-2</v>
      </c>
      <c r="I1317" s="183">
        <v>3.2546333328616797E-2</v>
      </c>
      <c r="J1317" s="183">
        <v>1.78199464724202E-2</v>
      </c>
      <c r="K1317" s="183">
        <v>1.55644009654994E-3</v>
      </c>
      <c r="L1317" s="183">
        <v>3.0000008598028201E-3</v>
      </c>
      <c r="M1317" s="183">
        <v>2.0000005732018801E-3</v>
      </c>
      <c r="N1317" s="183">
        <v>3.8220010953887898E-2</v>
      </c>
      <c r="O1317" s="182">
        <v>3.8220010953887898E-2</v>
      </c>
      <c r="P1317" s="181">
        <v>1.8625685377061701E-2</v>
      </c>
    </row>
    <row r="1318" spans="1:16" ht="15.75" x14ac:dyDescent="0.25">
      <c r="A1318" s="189">
        <v>2044</v>
      </c>
      <c r="B1318" s="188">
        <v>2033</v>
      </c>
      <c r="C1318" s="187" t="s">
        <v>3115</v>
      </c>
      <c r="D1318" s="186">
        <v>4.3984687003959015E-2</v>
      </c>
      <c r="E1318" s="185">
        <v>9.6884215424421424E-2</v>
      </c>
      <c r="F1318" s="184">
        <v>8.3811654514018397E-2</v>
      </c>
      <c r="G1318" s="182">
        <v>4.0285494256960897E-3</v>
      </c>
      <c r="H1318" s="183">
        <v>5.9318480863486601E-2</v>
      </c>
      <c r="I1318" s="183">
        <v>3.20392528534564E-2</v>
      </c>
      <c r="J1318" s="183">
        <v>1.70723798879171E-2</v>
      </c>
      <c r="K1318" s="183">
        <v>1.5570345027915099E-3</v>
      </c>
      <c r="L1318" s="183">
        <v>3.0000008598028201E-3</v>
      </c>
      <c r="M1318" s="183">
        <v>2.0000005732018801E-3</v>
      </c>
      <c r="N1318" s="183">
        <v>3.8220010953887898E-2</v>
      </c>
      <c r="O1318" s="182">
        <v>3.8220010953887898E-2</v>
      </c>
      <c r="P1318" s="181">
        <v>1.7844317148885E-2</v>
      </c>
    </row>
    <row r="1319" spans="1:16" ht="15.75" x14ac:dyDescent="0.25">
      <c r="A1319" s="189">
        <v>2044</v>
      </c>
      <c r="B1319" s="188">
        <v>2034</v>
      </c>
      <c r="C1319" s="187" t="s">
        <v>3114</v>
      </c>
      <c r="D1319" s="186">
        <v>4.3968877776203473E-2</v>
      </c>
      <c r="E1319" s="185">
        <v>9.6844444762164847E-2</v>
      </c>
      <c r="F1319" s="184">
        <v>8.2627896283125501E-2</v>
      </c>
      <c r="G1319" s="182">
        <v>4.0500492122135202E-3</v>
      </c>
      <c r="H1319" s="183">
        <v>5.76916223900905E-2</v>
      </c>
      <c r="I1319" s="183">
        <v>3.1813032158552003E-2</v>
      </c>
      <c r="J1319" s="183">
        <v>1.62659945803082E-2</v>
      </c>
      <c r="K1319" s="183">
        <v>1.5576366624633299E-3</v>
      </c>
      <c r="L1319" s="183">
        <v>3.0000008598028201E-3</v>
      </c>
      <c r="M1319" s="183">
        <v>2.0000005732018801E-3</v>
      </c>
      <c r="N1319" s="183">
        <v>3.8220010953887898E-2</v>
      </c>
      <c r="O1319" s="182">
        <v>3.8220010953887898E-2</v>
      </c>
      <c r="P1319" s="181">
        <v>1.7001470675947799E-2</v>
      </c>
    </row>
    <row r="1320" spans="1:16" ht="15.75" x14ac:dyDescent="0.25">
      <c r="A1320" s="189">
        <v>2044</v>
      </c>
      <c r="B1320" s="188">
        <v>2035</v>
      </c>
      <c r="C1320" s="187" t="s">
        <v>3113</v>
      </c>
      <c r="D1320" s="186">
        <v>4.3952820361571124E-2</v>
      </c>
      <c r="E1320" s="185">
        <v>9.6803909872994393E-2</v>
      </c>
      <c r="F1320" s="184">
        <v>8.1353633063637201E-2</v>
      </c>
      <c r="G1320" s="182">
        <v>4.07025933183043E-3</v>
      </c>
      <c r="H1320" s="183">
        <v>5.5944777827082202E-2</v>
      </c>
      <c r="I1320" s="183">
        <v>3.1312670431436103E-2</v>
      </c>
      <c r="J1320" s="183">
        <v>1.5400792417137999E-2</v>
      </c>
      <c r="K1320" s="183">
        <v>1.5582544635995301E-3</v>
      </c>
      <c r="L1320" s="183">
        <v>3.0000008598028201E-3</v>
      </c>
      <c r="M1320" s="183">
        <v>2.0000005732018801E-3</v>
      </c>
      <c r="N1320" s="183">
        <v>3.8220010953887898E-2</v>
      </c>
      <c r="O1320" s="182">
        <v>3.8220010953887898E-2</v>
      </c>
      <c r="P1320" s="181">
        <v>1.6097147910236798E-2</v>
      </c>
    </row>
    <row r="1321" spans="1:16" ht="15.75" x14ac:dyDescent="0.25">
      <c r="A1321" s="189">
        <v>2044</v>
      </c>
      <c r="B1321" s="188">
        <v>2036</v>
      </c>
      <c r="C1321" s="187" t="s">
        <v>3112</v>
      </c>
      <c r="D1321" s="186">
        <v>4.3936162709600872E-2</v>
      </c>
      <c r="E1321" s="185">
        <v>9.6761331369063744E-2</v>
      </c>
      <c r="F1321" s="184">
        <v>7.9985587079461906E-2</v>
      </c>
      <c r="G1321" s="182">
        <v>4.0761215282515799E-3</v>
      </c>
      <c r="H1321" s="183">
        <v>5.4076676581436001E-2</v>
      </c>
      <c r="I1321" s="183">
        <v>3.1361323537800502E-2</v>
      </c>
      <c r="J1321" s="183">
        <v>1.44765616163888E-2</v>
      </c>
      <c r="K1321" s="183">
        <v>1.5588554331596399E-3</v>
      </c>
      <c r="L1321" s="183">
        <v>3.0000008598028201E-3</v>
      </c>
      <c r="M1321" s="183">
        <v>2.0000005732018801E-3</v>
      </c>
      <c r="N1321" s="183">
        <v>3.8220010953887898E-2</v>
      </c>
      <c r="O1321" s="182">
        <v>3.8220010953887898E-2</v>
      </c>
      <c r="P1321" s="181">
        <v>1.5131127493891099E-2</v>
      </c>
    </row>
    <row r="1322" spans="1:16" ht="15.75" x14ac:dyDescent="0.25">
      <c r="A1322" s="189">
        <v>2044</v>
      </c>
      <c r="B1322" s="188">
        <v>2037</v>
      </c>
      <c r="C1322" s="187" t="s">
        <v>3111</v>
      </c>
      <c r="D1322" s="186">
        <v>4.3918968763288546E-2</v>
      </c>
      <c r="E1322" s="185">
        <v>9.6716583056776745E-2</v>
      </c>
      <c r="F1322" s="184">
        <v>7.8526112929679606E-2</v>
      </c>
      <c r="G1322" s="182">
        <v>4.0509529946832698E-3</v>
      </c>
      <c r="H1322" s="183">
        <v>5.2088145128768297E-2</v>
      </c>
      <c r="I1322" s="183">
        <v>3.0773138044969599E-2</v>
      </c>
      <c r="J1322" s="183">
        <v>1.34934191302662E-2</v>
      </c>
      <c r="K1322" s="183">
        <v>1.5594666366463301E-3</v>
      </c>
      <c r="L1322" s="183">
        <v>3.0000008598028201E-3</v>
      </c>
      <c r="M1322" s="183">
        <v>2.0000005732018801E-3</v>
      </c>
      <c r="N1322" s="183">
        <v>3.8220010953887898E-2</v>
      </c>
      <c r="O1322" s="182">
        <v>3.8220010953887898E-2</v>
      </c>
      <c r="P1322" s="181">
        <v>1.4103531667176299E-2</v>
      </c>
    </row>
    <row r="1323" spans="1:16" ht="15.75" x14ac:dyDescent="0.25">
      <c r="A1323" s="189">
        <v>2044</v>
      </c>
      <c r="B1323" s="188">
        <v>2038</v>
      </c>
      <c r="C1323" s="187" t="s">
        <v>3110</v>
      </c>
      <c r="D1323" s="186">
        <v>4.3901006021649022E-2</v>
      </c>
      <c r="E1323" s="185">
        <v>9.6669026777141037E-2</v>
      </c>
      <c r="F1323" s="184">
        <v>7.6974440871502195E-2</v>
      </c>
      <c r="G1323" s="182">
        <v>3.9913811264062696E-3</v>
      </c>
      <c r="H1323" s="183">
        <v>4.9978802458621199E-2</v>
      </c>
      <c r="I1323" s="183">
        <v>2.9972397258460799E-2</v>
      </c>
      <c r="J1323" s="183">
        <v>1.2451285716571199E-2</v>
      </c>
      <c r="K1323" s="183">
        <v>1.5600821678359801E-3</v>
      </c>
      <c r="L1323" s="183">
        <v>3.0000008598028201E-3</v>
      </c>
      <c r="M1323" s="183">
        <v>2.0000005732018801E-3</v>
      </c>
      <c r="N1323" s="183">
        <v>3.8220010953887898E-2</v>
      </c>
      <c r="O1323" s="182">
        <v>3.8220010953887898E-2</v>
      </c>
      <c r="P1323" s="181">
        <v>1.30142776049125E-2</v>
      </c>
    </row>
    <row r="1324" spans="1:16" ht="15.75" x14ac:dyDescent="0.25">
      <c r="A1324" s="189">
        <v>2044</v>
      </c>
      <c r="B1324" s="188">
        <v>2039</v>
      </c>
      <c r="C1324" s="187" t="s">
        <v>3109</v>
      </c>
      <c r="D1324" s="186">
        <v>4.3881974882706225E-2</v>
      </c>
      <c r="E1324" s="185">
        <v>9.6618745408082601E-2</v>
      </c>
      <c r="F1324" s="184">
        <v>7.5329925873116599E-2</v>
      </c>
      <c r="G1324" s="182">
        <v>3.9310393215108604E-3</v>
      </c>
      <c r="H1324" s="183">
        <v>4.7748369259347501E-2</v>
      </c>
      <c r="I1324" s="183">
        <v>2.8741542493254099E-2</v>
      </c>
      <c r="J1324" s="183">
        <v>1.1350107519335E-2</v>
      </c>
      <c r="K1324" s="183">
        <v>1.5606970483220601E-3</v>
      </c>
      <c r="L1324" s="183">
        <v>3.0000008598028201E-3</v>
      </c>
      <c r="M1324" s="183">
        <v>2.0000005732018801E-3</v>
      </c>
      <c r="N1324" s="183">
        <v>3.8220010953887898E-2</v>
      </c>
      <c r="O1324" s="182">
        <v>3.8220010953887898E-2</v>
      </c>
      <c r="P1324" s="181">
        <v>1.1863309016003101E-2</v>
      </c>
    </row>
    <row r="1325" spans="1:16" ht="15.75" x14ac:dyDescent="0.25">
      <c r="A1325" s="189">
        <v>2044</v>
      </c>
      <c r="B1325" s="188">
        <v>2040</v>
      </c>
      <c r="C1325" s="187" t="s">
        <v>3108</v>
      </c>
      <c r="D1325" s="186">
        <v>4.386158768262121E-2</v>
      </c>
      <c r="E1325" s="185">
        <v>9.6567730460315609E-2</v>
      </c>
      <c r="F1325" s="184">
        <v>7.3593478970690407E-2</v>
      </c>
      <c r="G1325" s="182">
        <v>3.9921900133207799E-3</v>
      </c>
      <c r="H1325" s="183">
        <v>4.53970848679352E-2</v>
      </c>
      <c r="I1325" s="183">
        <v>2.8505134805192098E-2</v>
      </c>
      <c r="J1325" s="183">
        <v>1.01898975776592E-2</v>
      </c>
      <c r="K1325" s="183">
        <v>1.56132527485575E-3</v>
      </c>
      <c r="L1325" s="183">
        <v>3.0000008598028201E-3</v>
      </c>
      <c r="M1325" s="183">
        <v>2.0000005732018801E-3</v>
      </c>
      <c r="N1325" s="183">
        <v>3.8220010953887898E-2</v>
      </c>
      <c r="O1325" s="182">
        <v>3.8220010953887898E-2</v>
      </c>
      <c r="P1325" s="181">
        <v>1.06506395291201E-2</v>
      </c>
    </row>
    <row r="1326" spans="1:16" ht="15.75" x14ac:dyDescent="0.25">
      <c r="A1326" s="189">
        <v>2044</v>
      </c>
      <c r="B1326" s="188">
        <v>2041</v>
      </c>
      <c r="C1326" s="187" t="s">
        <v>3107</v>
      </c>
      <c r="D1326" s="186">
        <v>4.3839142192647097E-2</v>
      </c>
      <c r="E1326" s="185">
        <v>9.6518504511558939E-2</v>
      </c>
      <c r="F1326" s="184">
        <v>7.1763869845349298E-2</v>
      </c>
      <c r="G1326" s="182">
        <v>4.4084651530849296E-3</v>
      </c>
      <c r="H1326" s="183">
        <v>4.2924437234085497E-2</v>
      </c>
      <c r="I1326" s="183">
        <v>0.136980026827172</v>
      </c>
      <c r="J1326" s="183">
        <v>8.9705659071902498E-3</v>
      </c>
      <c r="K1326" s="183">
        <v>1.56195395822871E-3</v>
      </c>
      <c r="L1326" s="183">
        <v>3.0000008598028201E-3</v>
      </c>
      <c r="M1326" s="183">
        <v>2.0000005732018801E-3</v>
      </c>
      <c r="N1326" s="183">
        <v>3.8220010953887898E-2</v>
      </c>
      <c r="O1326" s="182">
        <v>3.8220010953887898E-2</v>
      </c>
      <c r="P1326" s="181">
        <v>9.3761750912167204E-3</v>
      </c>
    </row>
    <row r="1327" spans="1:16" ht="15.75" x14ac:dyDescent="0.25">
      <c r="A1327" s="189">
        <v>2044</v>
      </c>
      <c r="B1327" s="188">
        <v>2042</v>
      </c>
      <c r="C1327" s="187" t="s">
        <v>3106</v>
      </c>
      <c r="D1327" s="186">
        <v>4.3813446952735938E-2</v>
      </c>
      <c r="E1327" s="185">
        <v>9.6468304231055055E-2</v>
      </c>
      <c r="F1327" s="184">
        <v>6.9839617010741595E-2</v>
      </c>
      <c r="G1327" s="182">
        <v>5.2742810685216896E-3</v>
      </c>
      <c r="H1327" s="183">
        <v>4.0329934968455397E-2</v>
      </c>
      <c r="I1327" s="183">
        <v>0.29083667989184903</v>
      </c>
      <c r="J1327" s="183">
        <v>7.6920438156115297E-3</v>
      </c>
      <c r="K1327" s="183">
        <v>1.56256853222415E-3</v>
      </c>
      <c r="L1327" s="183">
        <v>3.0000008598028201E-3</v>
      </c>
      <c r="M1327" s="183">
        <v>2.0000005732018801E-3</v>
      </c>
      <c r="N1327" s="183">
        <v>3.8220010953887898E-2</v>
      </c>
      <c r="O1327" s="182">
        <v>3.8220010953887898E-2</v>
      </c>
      <c r="P1327" s="181">
        <v>8.0398439040145694E-3</v>
      </c>
    </row>
    <row r="1328" spans="1:16" ht="15.75" x14ac:dyDescent="0.25">
      <c r="A1328" s="189">
        <v>2044</v>
      </c>
      <c r="B1328" s="188">
        <v>2043</v>
      </c>
      <c r="C1328" s="187" t="s">
        <v>3105</v>
      </c>
      <c r="D1328" s="186">
        <v>4.3782471839774954E-2</v>
      </c>
      <c r="E1328" s="185">
        <v>9.6389940924483761E-2</v>
      </c>
      <c r="F1328" s="184">
        <v>6.7822580961861306E-2</v>
      </c>
      <c r="G1328" s="182">
        <v>5.4972719944235901E-3</v>
      </c>
      <c r="H1328" s="183">
        <v>3.7614061678901099E-2</v>
      </c>
      <c r="I1328" s="183">
        <v>0.44272540659922499</v>
      </c>
      <c r="J1328" s="183">
        <v>6.3543628871200403E-3</v>
      </c>
      <c r="K1328" s="183">
        <v>1.56319326776155E-3</v>
      </c>
      <c r="L1328" s="183">
        <v>3.0000008598028201E-3</v>
      </c>
      <c r="M1328" s="183">
        <v>2.0000005732018801E-3</v>
      </c>
      <c r="N1328" s="183">
        <v>3.8220010953887898E-2</v>
      </c>
      <c r="O1328" s="182">
        <v>3.8220010953887898E-2</v>
      </c>
      <c r="P1328" s="181">
        <v>6.64167897980791E-3</v>
      </c>
    </row>
    <row r="1329" spans="1:16" ht="15.75" x14ac:dyDescent="0.25">
      <c r="A1329" s="189">
        <v>2044</v>
      </c>
      <c r="B1329" s="188">
        <v>2044</v>
      </c>
      <c r="C1329" s="187" t="s">
        <v>3104</v>
      </c>
      <c r="D1329" s="186">
        <v>4.3739916334423229E-2</v>
      </c>
      <c r="E1329" s="185">
        <v>9.6275815708475501E-2</v>
      </c>
      <c r="F1329" s="184">
        <v>6.5712083442795902E-2</v>
      </c>
      <c r="G1329" s="182">
        <v>5.4748562534661198E-3</v>
      </c>
      <c r="H1329" s="183">
        <v>3.4776521854715102E-2</v>
      </c>
      <c r="I1329" s="183">
        <v>0</v>
      </c>
      <c r="J1329" s="183">
        <v>4.9574665696987801E-3</v>
      </c>
      <c r="K1329" s="183">
        <v>1.5638224377415601E-3</v>
      </c>
      <c r="L1329" s="183">
        <v>3.0000008598028201E-3</v>
      </c>
      <c r="M1329" s="183">
        <v>2.0000005732018801E-3</v>
      </c>
      <c r="N1329" s="183">
        <v>3.8220010953887898E-2</v>
      </c>
      <c r="O1329" s="182">
        <v>3.8220010953887898E-2</v>
      </c>
      <c r="P1329" s="181">
        <v>5.1816212095484602E-3</v>
      </c>
    </row>
    <row r="1330" spans="1:16" ht="15.75" x14ac:dyDescent="0.25">
      <c r="A1330" s="189">
        <v>2045</v>
      </c>
      <c r="B1330" s="188">
        <v>2001</v>
      </c>
      <c r="C1330" s="187" t="s">
        <v>3103</v>
      </c>
      <c r="D1330" s="186">
        <v>6.475721403519942E-2</v>
      </c>
      <c r="E1330" s="185">
        <v>0.13229508117995473</v>
      </c>
      <c r="F1330" s="184">
        <v>0.36724014363046698</v>
      </c>
      <c r="G1330" s="182">
        <v>2.28338503625788E-2</v>
      </c>
      <c r="H1330" s="183">
        <v>9.2031983659344103</v>
      </c>
      <c r="I1330" s="183">
        <v>0.396991357223617</v>
      </c>
      <c r="J1330" s="183">
        <v>5.2584517452911497E-2</v>
      </c>
      <c r="K1330" s="183">
        <v>2.2340616677884598E-3</v>
      </c>
      <c r="L1330" s="183">
        <v>3.0000008598028201E-3</v>
      </c>
      <c r="M1330" s="183">
        <v>2.0000005732018801E-3</v>
      </c>
      <c r="N1330" s="183">
        <v>3.8220010953887898E-2</v>
      </c>
      <c r="O1330" s="182">
        <v>3.8220010953887898E-2</v>
      </c>
      <c r="P1330" s="181">
        <v>5.49621559917918E-2</v>
      </c>
    </row>
    <row r="1331" spans="1:16" ht="15.75" x14ac:dyDescent="0.25">
      <c r="A1331" s="189">
        <v>2045</v>
      </c>
      <c r="B1331" s="188">
        <v>2002</v>
      </c>
      <c r="C1331" s="187" t="s">
        <v>3102</v>
      </c>
      <c r="D1331" s="186">
        <v>6.458748661922567E-2</v>
      </c>
      <c r="E1331" s="185">
        <v>0.13210599855531668</v>
      </c>
      <c r="F1331" s="184">
        <v>0.28381200921732602</v>
      </c>
      <c r="G1331" s="182">
        <v>2.2786121387817701E-2</v>
      </c>
      <c r="H1331" s="183">
        <v>7.1004750833686803</v>
      </c>
      <c r="I1331" s="183">
        <v>0.319534963749603</v>
      </c>
      <c r="J1331" s="183">
        <v>5.2901964602827201E-2</v>
      </c>
      <c r="K1331" s="183">
        <v>2.2315117077280401E-3</v>
      </c>
      <c r="L1331" s="183">
        <v>3.0000008598028201E-3</v>
      </c>
      <c r="M1331" s="183">
        <v>2.0000005732018801E-3</v>
      </c>
      <c r="N1331" s="183">
        <v>3.8220010953887898E-2</v>
      </c>
      <c r="O1331" s="182">
        <v>3.8220010953887898E-2</v>
      </c>
      <c r="P1331" s="181">
        <v>5.52939566931758E-2</v>
      </c>
    </row>
    <row r="1332" spans="1:16" ht="15.75" x14ac:dyDescent="0.25">
      <c r="A1332" s="189">
        <v>2045</v>
      </c>
      <c r="B1332" s="188">
        <v>2003</v>
      </c>
      <c r="C1332" s="187" t="s">
        <v>3101</v>
      </c>
      <c r="D1332" s="186">
        <v>6.4279160534864294E-2</v>
      </c>
      <c r="E1332" s="185">
        <v>0.13150639305986597</v>
      </c>
      <c r="F1332" s="184">
        <v>0.28158179578252601</v>
      </c>
      <c r="G1332" s="182">
        <v>2.2545458983703099E-2</v>
      </c>
      <c r="H1332" s="183">
        <v>7.1283662473860998</v>
      </c>
      <c r="I1332" s="183">
        <v>0.31944337446815202</v>
      </c>
      <c r="J1332" s="183">
        <v>5.2486257485605703E-2</v>
      </c>
      <c r="K1332" s="183">
        <v>2.2084446766275001E-3</v>
      </c>
      <c r="L1332" s="183">
        <v>3.0000008598028201E-3</v>
      </c>
      <c r="M1332" s="183">
        <v>2.0000005732018801E-3</v>
      </c>
      <c r="N1332" s="183">
        <v>3.8220010953887898E-2</v>
      </c>
      <c r="O1332" s="182">
        <v>3.8220010953887898E-2</v>
      </c>
      <c r="P1332" s="181">
        <v>5.4859453144786699E-2</v>
      </c>
    </row>
    <row r="1333" spans="1:16" ht="15.75" x14ac:dyDescent="0.25">
      <c r="A1333" s="189">
        <v>2045</v>
      </c>
      <c r="B1333" s="188">
        <v>2004</v>
      </c>
      <c r="C1333" s="187" t="s">
        <v>3100</v>
      </c>
      <c r="D1333" s="186">
        <v>6.4045513859947695E-2</v>
      </c>
      <c r="E1333" s="185">
        <v>0.13053276787933818</v>
      </c>
      <c r="F1333" s="184">
        <v>0.23241527255730299</v>
      </c>
      <c r="G1333" s="182">
        <v>1.47737561352065E-2</v>
      </c>
      <c r="H1333" s="183">
        <v>5.9620298874425197</v>
      </c>
      <c r="I1333" s="183">
        <v>0.27032097548656597</v>
      </c>
      <c r="J1333" s="183">
        <v>5.2195125224691101E-2</v>
      </c>
      <c r="K1333" s="183">
        <v>1.43721085423141E-4</v>
      </c>
      <c r="L1333" s="183">
        <v>3.0000008598028201E-3</v>
      </c>
      <c r="M1333" s="183">
        <v>2.0000005732018801E-3</v>
      </c>
      <c r="N1333" s="183">
        <v>3.8220010953887898E-2</v>
      </c>
      <c r="O1333" s="182">
        <v>3.8220010953887898E-2</v>
      </c>
      <c r="P1333" s="181">
        <v>5.4555157174913702E-2</v>
      </c>
    </row>
    <row r="1334" spans="1:16" ht="15.75" x14ac:dyDescent="0.25">
      <c r="A1334" s="189">
        <v>2045</v>
      </c>
      <c r="B1334" s="188">
        <v>2005</v>
      </c>
      <c r="C1334" s="187" t="s">
        <v>3099</v>
      </c>
      <c r="D1334" s="186">
        <v>6.4083349678270771E-2</v>
      </c>
      <c r="E1334" s="185">
        <v>0.13087940403998005</v>
      </c>
      <c r="F1334" s="184">
        <v>0.23277586885031501</v>
      </c>
      <c r="G1334" s="182">
        <v>1.4978115383911399E-2</v>
      </c>
      <c r="H1334" s="183">
        <v>5.9519235051767598</v>
      </c>
      <c r="I1334" s="183">
        <v>0.272176808899525</v>
      </c>
      <c r="J1334" s="183">
        <v>5.2276106859254899E-2</v>
      </c>
      <c r="K1334" s="183">
        <v>1.45125405913862E-4</v>
      </c>
      <c r="L1334" s="183">
        <v>3.0000008598028201E-3</v>
      </c>
      <c r="M1334" s="183">
        <v>2.0000005732018801E-3</v>
      </c>
      <c r="N1334" s="183">
        <v>3.8220010953887898E-2</v>
      </c>
      <c r="O1334" s="182">
        <v>3.8220010953887898E-2</v>
      </c>
      <c r="P1334" s="181">
        <v>5.4639800439641797E-2</v>
      </c>
    </row>
    <row r="1335" spans="1:16" ht="15.75" x14ac:dyDescent="0.25">
      <c r="A1335" s="189">
        <v>2045</v>
      </c>
      <c r="B1335" s="188">
        <v>2006</v>
      </c>
      <c r="C1335" s="187" t="s">
        <v>3098</v>
      </c>
      <c r="D1335" s="186">
        <v>6.3907879618996188E-2</v>
      </c>
      <c r="E1335" s="185">
        <v>0.13117156725268764</v>
      </c>
      <c r="F1335" s="184">
        <v>0.23170530332688699</v>
      </c>
      <c r="G1335" s="182">
        <v>1.51359753057433E-2</v>
      </c>
      <c r="H1335" s="183">
        <v>5.96026092502278</v>
      </c>
      <c r="I1335" s="183">
        <v>0.27385044709252299</v>
      </c>
      <c r="J1335" s="183">
        <v>5.2035682463122498E-2</v>
      </c>
      <c r="K1335" s="183">
        <v>1.46305808746866E-4</v>
      </c>
      <c r="L1335" s="183">
        <v>3.0000008598028201E-3</v>
      </c>
      <c r="M1335" s="183">
        <v>2.0000005732018801E-3</v>
      </c>
      <c r="N1335" s="183">
        <v>3.8220010953887898E-2</v>
      </c>
      <c r="O1335" s="182">
        <v>3.8220010953887898E-2</v>
      </c>
      <c r="P1335" s="181">
        <v>5.4388505119183798E-2</v>
      </c>
    </row>
    <row r="1336" spans="1:16" ht="15.75" x14ac:dyDescent="0.25">
      <c r="A1336" s="189">
        <v>2045</v>
      </c>
      <c r="B1336" s="188">
        <v>2007</v>
      </c>
      <c r="C1336" s="187" t="s">
        <v>3097</v>
      </c>
      <c r="D1336" s="186">
        <v>6.4053927212166531E-2</v>
      </c>
      <c r="E1336" s="185">
        <v>0.13150888533401528</v>
      </c>
      <c r="F1336" s="184">
        <v>0.17019093701018401</v>
      </c>
      <c r="G1336" s="182">
        <v>1.53036273869423E-2</v>
      </c>
      <c r="H1336" s="183">
        <v>3.1145393254854299</v>
      </c>
      <c r="I1336" s="183">
        <v>0.27396910682389403</v>
      </c>
      <c r="J1336" s="183">
        <v>3.7810885165575701E-2</v>
      </c>
      <c r="K1336" s="183">
        <v>1.4766429155986901E-4</v>
      </c>
      <c r="L1336" s="183">
        <v>3.0000008598028201E-3</v>
      </c>
      <c r="M1336" s="183">
        <v>2.0000005732018801E-3</v>
      </c>
      <c r="N1336" s="183">
        <v>3.8220010953887898E-2</v>
      </c>
      <c r="O1336" s="182">
        <v>3.8220010953887898E-2</v>
      </c>
      <c r="P1336" s="181">
        <v>3.9520525609445002E-2</v>
      </c>
    </row>
    <row r="1337" spans="1:16" ht="15.75" x14ac:dyDescent="0.25">
      <c r="A1337" s="189">
        <v>2045</v>
      </c>
      <c r="B1337" s="188">
        <v>2008</v>
      </c>
      <c r="C1337" s="187" t="s">
        <v>3096</v>
      </c>
      <c r="D1337" s="186">
        <v>6.4282377276903224E-2</v>
      </c>
      <c r="E1337" s="185">
        <v>0.13198316905250407</v>
      </c>
      <c r="F1337" s="184">
        <v>0.17231070432839701</v>
      </c>
      <c r="G1337" s="182">
        <v>1.20894051645893E-2</v>
      </c>
      <c r="H1337" s="183">
        <v>3.1006418535210298</v>
      </c>
      <c r="I1337" s="183">
        <v>0.19315968072897499</v>
      </c>
      <c r="J1337" s="183">
        <v>3.8093868275903602E-2</v>
      </c>
      <c r="K1337" s="183">
        <v>1.7045871934293601E-4</v>
      </c>
      <c r="L1337" s="183">
        <v>3.0000008598028201E-3</v>
      </c>
      <c r="M1337" s="183">
        <v>2.0000005732018801E-3</v>
      </c>
      <c r="N1337" s="183">
        <v>3.8220010953887898E-2</v>
      </c>
      <c r="O1337" s="182">
        <v>3.8220010953887898E-2</v>
      </c>
      <c r="P1337" s="181">
        <v>3.9816303960303001E-2</v>
      </c>
    </row>
    <row r="1338" spans="1:16" ht="15.75" x14ac:dyDescent="0.25">
      <c r="A1338" s="189">
        <v>2045</v>
      </c>
      <c r="B1338" s="188">
        <v>2009</v>
      </c>
      <c r="C1338" s="187" t="s">
        <v>3095</v>
      </c>
      <c r="D1338" s="186">
        <v>6.4267131366274863E-2</v>
      </c>
      <c r="E1338" s="185">
        <v>0.13072845820679152</v>
      </c>
      <c r="F1338" s="184">
        <v>0.17244515951036199</v>
      </c>
      <c r="G1338" s="182">
        <v>8.4797066254588098E-3</v>
      </c>
      <c r="H1338" s="183">
        <v>3.09863382101938</v>
      </c>
      <c r="I1338" s="183">
        <v>0.108970812811421</v>
      </c>
      <c r="J1338" s="183">
        <v>3.8111877411142803E-2</v>
      </c>
      <c r="K1338" s="183">
        <v>1.86931353980459E-4</v>
      </c>
      <c r="L1338" s="183">
        <v>3.0000008598028201E-3</v>
      </c>
      <c r="M1338" s="183">
        <v>2.0000005732018801E-3</v>
      </c>
      <c r="N1338" s="183">
        <v>3.8220010953887898E-2</v>
      </c>
      <c r="O1338" s="182">
        <v>3.8220010953887898E-2</v>
      </c>
      <c r="P1338" s="181">
        <v>3.9835127388723399E-2</v>
      </c>
    </row>
    <row r="1339" spans="1:16" ht="15.75" x14ac:dyDescent="0.25">
      <c r="A1339" s="189">
        <v>2045</v>
      </c>
      <c r="B1339" s="188">
        <v>2010</v>
      </c>
      <c r="C1339" s="187" t="s">
        <v>3094</v>
      </c>
      <c r="D1339" s="186">
        <v>6.4272532223746917E-2</v>
      </c>
      <c r="E1339" s="185">
        <v>0.12961663038284971</v>
      </c>
      <c r="F1339" s="184">
        <v>0.110576648521272</v>
      </c>
      <c r="G1339" s="182">
        <v>8.2888594779170592E-3</v>
      </c>
      <c r="H1339" s="183">
        <v>0.28475806678222798</v>
      </c>
      <c r="I1339" s="183">
        <v>0.10883759139622699</v>
      </c>
      <c r="J1339" s="183">
        <v>2.35216732232368E-2</v>
      </c>
      <c r="K1339" s="183">
        <v>2.2276823757483801E-4</v>
      </c>
      <c r="L1339" s="183">
        <v>3.0000008598028201E-3</v>
      </c>
      <c r="M1339" s="183">
        <v>2.0000005732018801E-3</v>
      </c>
      <c r="N1339" s="183">
        <v>3.8220010953887898E-2</v>
      </c>
      <c r="O1339" s="182">
        <v>3.8220010953887898E-2</v>
      </c>
      <c r="P1339" s="181">
        <v>2.4585218910512501E-2</v>
      </c>
    </row>
    <row r="1340" spans="1:16" ht="15.75" x14ac:dyDescent="0.25">
      <c r="A1340" s="189">
        <v>2045</v>
      </c>
      <c r="B1340" s="188">
        <v>2011</v>
      </c>
      <c r="C1340" s="187" t="s">
        <v>3093</v>
      </c>
      <c r="D1340" s="186">
        <v>6.4212515751177673E-2</v>
      </c>
      <c r="E1340" s="185">
        <v>0.13127155966702847</v>
      </c>
      <c r="F1340" s="184">
        <v>0.110282390598527</v>
      </c>
      <c r="G1340" s="182">
        <v>8.6196694763483808E-3</v>
      </c>
      <c r="H1340" s="183">
        <v>0.28428918642708501</v>
      </c>
      <c r="I1340" s="183">
        <v>0.11070034996774999</v>
      </c>
      <c r="J1340" s="183">
        <v>2.3498213445242101E-2</v>
      </c>
      <c r="K1340" s="183">
        <v>3.1445158092915302E-4</v>
      </c>
      <c r="L1340" s="183">
        <v>3.0000008598028201E-3</v>
      </c>
      <c r="M1340" s="183">
        <v>2.0000005732018801E-3</v>
      </c>
      <c r="N1340" s="183">
        <v>3.8220010953887898E-2</v>
      </c>
      <c r="O1340" s="182">
        <v>3.8220010953887898E-2</v>
      </c>
      <c r="P1340" s="181">
        <v>2.4560698385458098E-2</v>
      </c>
    </row>
    <row r="1341" spans="1:16" ht="15.75" x14ac:dyDescent="0.25">
      <c r="A1341" s="189">
        <v>2045</v>
      </c>
      <c r="B1341" s="188">
        <v>2012</v>
      </c>
      <c r="C1341" s="187" t="s">
        <v>3092</v>
      </c>
      <c r="D1341" s="186">
        <v>6.4318239987884621E-2</v>
      </c>
      <c r="E1341" s="185">
        <v>0.13167392698269442</v>
      </c>
      <c r="F1341" s="184">
        <v>0.111678782788626</v>
      </c>
      <c r="G1341" s="182">
        <v>8.7055873012251307E-3</v>
      </c>
      <c r="H1341" s="183">
        <v>0.28636273253524402</v>
      </c>
      <c r="I1341" s="183">
        <v>0.111471207268939</v>
      </c>
      <c r="J1341" s="183">
        <v>2.3595132374448002E-2</v>
      </c>
      <c r="K1341" s="183">
        <v>4.6444281616650203E-4</v>
      </c>
      <c r="L1341" s="183">
        <v>3.0000008598028201E-3</v>
      </c>
      <c r="M1341" s="183">
        <v>2.0000005732018801E-3</v>
      </c>
      <c r="N1341" s="183">
        <v>3.8220010953887898E-2</v>
      </c>
      <c r="O1341" s="182">
        <v>3.8220010953887898E-2</v>
      </c>
      <c r="P1341" s="181">
        <v>2.4661999558571301E-2</v>
      </c>
    </row>
    <row r="1342" spans="1:16" ht="15.75" x14ac:dyDescent="0.25">
      <c r="A1342" s="189">
        <v>2045</v>
      </c>
      <c r="B1342" s="188">
        <v>2013</v>
      </c>
      <c r="C1342" s="187" t="s">
        <v>3091</v>
      </c>
      <c r="D1342" s="186">
        <v>6.4171766636347646E-2</v>
      </c>
      <c r="E1342" s="185">
        <v>0.13166477808334975</v>
      </c>
      <c r="F1342" s="184">
        <v>0.11050989912890399</v>
      </c>
      <c r="G1342" s="182">
        <v>8.7353532906742203E-3</v>
      </c>
      <c r="H1342" s="183">
        <v>0.28469669742783299</v>
      </c>
      <c r="I1342" s="183">
        <v>0.111072797651247</v>
      </c>
      <c r="J1342" s="183">
        <v>2.3527086562467301E-2</v>
      </c>
      <c r="K1342" s="183">
        <v>6.95841980683939E-4</v>
      </c>
      <c r="L1342" s="183">
        <v>3.0000008598028201E-3</v>
      </c>
      <c r="M1342" s="183">
        <v>2.0000005732018801E-3</v>
      </c>
      <c r="N1342" s="183">
        <v>3.8220010953887898E-2</v>
      </c>
      <c r="O1342" s="182">
        <v>3.8220010953887898E-2</v>
      </c>
      <c r="P1342" s="181">
        <v>2.45908770169216E-2</v>
      </c>
    </row>
    <row r="1343" spans="1:16" ht="15.75" x14ac:dyDescent="0.25">
      <c r="A1343" s="189">
        <v>2045</v>
      </c>
      <c r="B1343" s="188">
        <v>2014</v>
      </c>
      <c r="C1343" s="187" t="s">
        <v>3090</v>
      </c>
      <c r="D1343" s="186">
        <v>6.2612847843641628E-2</v>
      </c>
      <c r="E1343" s="185">
        <v>0.12948494535875466</v>
      </c>
      <c r="F1343" s="184">
        <v>0.109913638416543</v>
      </c>
      <c r="G1343" s="182">
        <v>8.7066577485237096E-3</v>
      </c>
      <c r="H1343" s="183">
        <v>0.28374283377570703</v>
      </c>
      <c r="I1343" s="183">
        <v>0.111158323817953</v>
      </c>
      <c r="J1343" s="183">
        <v>2.3479952490637598E-2</v>
      </c>
      <c r="K1343" s="183">
        <v>9.6523870235853005E-4</v>
      </c>
      <c r="L1343" s="183">
        <v>3.0000008598028201E-3</v>
      </c>
      <c r="M1343" s="183">
        <v>2.0000005732018801E-3</v>
      </c>
      <c r="N1343" s="183">
        <v>3.8220010953887898E-2</v>
      </c>
      <c r="O1343" s="182">
        <v>3.8220010953887898E-2</v>
      </c>
      <c r="P1343" s="181">
        <v>2.45416117515182E-2</v>
      </c>
    </row>
    <row r="1344" spans="1:16" ht="15.75" x14ac:dyDescent="0.25">
      <c r="A1344" s="189">
        <v>2045</v>
      </c>
      <c r="B1344" s="188">
        <v>2015</v>
      </c>
      <c r="C1344" s="187" t="s">
        <v>3089</v>
      </c>
      <c r="D1344" s="186">
        <v>6.2074998651067623E-2</v>
      </c>
      <c r="E1344" s="185">
        <v>0.12943495264916452</v>
      </c>
      <c r="F1344" s="184">
        <v>0.109273199874641</v>
      </c>
      <c r="G1344" s="182">
        <v>8.8370914905044496E-3</v>
      </c>
      <c r="H1344" s="183">
        <v>0.28279358343144401</v>
      </c>
      <c r="I1344" s="183">
        <v>0.11174610956568801</v>
      </c>
      <c r="J1344" s="183">
        <v>2.3431770482538201E-2</v>
      </c>
      <c r="K1344" s="183">
        <v>1.23426395152484E-3</v>
      </c>
      <c r="L1344" s="183">
        <v>3.0000008598028201E-3</v>
      </c>
      <c r="M1344" s="183">
        <v>2.0000005732018801E-3</v>
      </c>
      <c r="N1344" s="183">
        <v>3.8220010953887898E-2</v>
      </c>
      <c r="O1344" s="182">
        <v>3.8220010953887898E-2</v>
      </c>
      <c r="P1344" s="181">
        <v>2.4491251166817E-2</v>
      </c>
    </row>
    <row r="1345" spans="1:16" ht="15.75" x14ac:dyDescent="0.25">
      <c r="A1345" s="189">
        <v>2045</v>
      </c>
      <c r="B1345" s="188">
        <v>2016</v>
      </c>
      <c r="C1345" s="187" t="s">
        <v>3088</v>
      </c>
      <c r="D1345" s="186">
        <v>6.005300782128694E-2</v>
      </c>
      <c r="E1345" s="185">
        <v>0.12549312326244544</v>
      </c>
      <c r="F1345" s="184">
        <v>0.10850806524432401</v>
      </c>
      <c r="G1345" s="182">
        <v>8.0723150688564293E-3</v>
      </c>
      <c r="H1345" s="183">
        <v>0.246897309584372</v>
      </c>
      <c r="I1345" s="183">
        <v>9.8101621144219303E-2</v>
      </c>
      <c r="J1345" s="183">
        <v>2.33747057991305E-2</v>
      </c>
      <c r="K1345" s="183">
        <v>1.3892330634441999E-3</v>
      </c>
      <c r="L1345" s="183">
        <v>3.0000008598028201E-3</v>
      </c>
      <c r="M1345" s="183">
        <v>2.0000005732018801E-3</v>
      </c>
      <c r="N1345" s="183">
        <v>3.8220010953887898E-2</v>
      </c>
      <c r="O1345" s="182">
        <v>3.8220010953887898E-2</v>
      </c>
      <c r="P1345" s="181">
        <v>2.4431606271646401E-2</v>
      </c>
    </row>
    <row r="1346" spans="1:16" ht="15.75" x14ac:dyDescent="0.25">
      <c r="A1346" s="189">
        <v>2045</v>
      </c>
      <c r="B1346" s="188">
        <v>2017</v>
      </c>
      <c r="C1346" s="187" t="s">
        <v>3087</v>
      </c>
      <c r="D1346" s="186">
        <v>5.6545033240729091E-2</v>
      </c>
      <c r="E1346" s="185">
        <v>0.12157247797706672</v>
      </c>
      <c r="F1346" s="184">
        <v>9.0798592992530097E-2</v>
      </c>
      <c r="G1346" s="182">
        <v>7.2662104706077103E-3</v>
      </c>
      <c r="H1346" s="183">
        <v>0.19265214700859201</v>
      </c>
      <c r="I1346" s="183">
        <v>8.4757907925365195E-2</v>
      </c>
      <c r="J1346" s="183">
        <v>2.2203450049766201E-2</v>
      </c>
      <c r="K1346" s="183">
        <v>1.4477975836405599E-3</v>
      </c>
      <c r="L1346" s="183">
        <v>3.0000008598028201E-3</v>
      </c>
      <c r="M1346" s="183">
        <v>2.0000005732018801E-3</v>
      </c>
      <c r="N1346" s="183">
        <v>3.8220010953887898E-2</v>
      </c>
      <c r="O1346" s="182">
        <v>3.8220010953887898E-2</v>
      </c>
      <c r="P1346" s="181">
        <v>2.3207391534666201E-2</v>
      </c>
    </row>
    <row r="1347" spans="1:16" ht="15.75" x14ac:dyDescent="0.25">
      <c r="A1347" s="189">
        <v>2045</v>
      </c>
      <c r="B1347" s="188">
        <v>2018</v>
      </c>
      <c r="C1347" s="187" t="s">
        <v>3086</v>
      </c>
      <c r="D1347" s="186">
        <v>5.2796213752628739E-2</v>
      </c>
      <c r="E1347" s="185">
        <v>0.11635752157562676</v>
      </c>
      <c r="F1347" s="184">
        <v>9.0853636630589193E-2</v>
      </c>
      <c r="G1347" s="182">
        <v>6.5426208840824902E-3</v>
      </c>
      <c r="H1347" s="183">
        <v>0.157437159442056</v>
      </c>
      <c r="I1347" s="183">
        <v>7.1021252576087601E-2</v>
      </c>
      <c r="J1347" s="183">
        <v>2.2206862941925799E-2</v>
      </c>
      <c r="K1347" s="183">
        <v>1.50848150320847E-3</v>
      </c>
      <c r="L1347" s="183">
        <v>3.0000008598028201E-3</v>
      </c>
      <c r="M1347" s="183">
        <v>2.0000005732018801E-3</v>
      </c>
      <c r="N1347" s="183">
        <v>3.8220010953887898E-2</v>
      </c>
      <c r="O1347" s="182">
        <v>3.8220010953887898E-2</v>
      </c>
      <c r="P1347" s="181">
        <v>2.3210958742664801E-2</v>
      </c>
    </row>
    <row r="1348" spans="1:16" ht="15.75" x14ac:dyDescent="0.25">
      <c r="A1348" s="189">
        <v>2045</v>
      </c>
      <c r="B1348" s="188">
        <v>2019</v>
      </c>
      <c r="C1348" s="187" t="s">
        <v>3085</v>
      </c>
      <c r="D1348" s="186">
        <v>5.277602724891569E-2</v>
      </c>
      <c r="E1348" s="185">
        <v>0.11630398682609458</v>
      </c>
      <c r="F1348" s="184">
        <v>9.0910292173734197E-2</v>
      </c>
      <c r="G1348" s="182">
        <v>5.9181767395633201E-3</v>
      </c>
      <c r="H1348" s="183">
        <v>0.13569903143165599</v>
      </c>
      <c r="I1348" s="183">
        <v>6.1739504268494103E-2</v>
      </c>
      <c r="J1348" s="183">
        <v>2.22103639814735E-2</v>
      </c>
      <c r="K1348" s="183">
        <v>1.54913593163994E-3</v>
      </c>
      <c r="L1348" s="183">
        <v>3.0000008598028201E-3</v>
      </c>
      <c r="M1348" s="183">
        <v>2.0000005732018801E-3</v>
      </c>
      <c r="N1348" s="183">
        <v>3.8220010953887898E-2</v>
      </c>
      <c r="O1348" s="182">
        <v>3.8220010953887898E-2</v>
      </c>
      <c r="P1348" s="181">
        <v>2.32146180836852E-2</v>
      </c>
    </row>
    <row r="1349" spans="1:16" ht="15.75" x14ac:dyDescent="0.25">
      <c r="A1349" s="189">
        <v>2045</v>
      </c>
      <c r="B1349" s="188">
        <v>2020</v>
      </c>
      <c r="C1349" s="187" t="s">
        <v>3084</v>
      </c>
      <c r="D1349" s="186">
        <v>5.2756182753069716E-2</v>
      </c>
      <c r="E1349" s="185">
        <v>0.11625131054910406</v>
      </c>
      <c r="F1349" s="184">
        <v>9.0968063923371006E-2</v>
      </c>
      <c r="G1349" s="182">
        <v>5.2782389016444399E-3</v>
      </c>
      <c r="H1349" s="183">
        <v>0.113606768057887</v>
      </c>
      <c r="I1349" s="183">
        <v>5.29043895678903E-2</v>
      </c>
      <c r="J1349" s="183">
        <v>2.22139306194244E-2</v>
      </c>
      <c r="K1349" s="183">
        <v>1.54965095567473E-3</v>
      </c>
      <c r="L1349" s="183">
        <v>3.0000008598028201E-3</v>
      </c>
      <c r="M1349" s="183">
        <v>2.0000005732018801E-3</v>
      </c>
      <c r="N1349" s="183">
        <v>3.8220010953887898E-2</v>
      </c>
      <c r="O1349" s="182">
        <v>3.8220010953887898E-2</v>
      </c>
      <c r="P1349" s="181">
        <v>2.3218345989177599E-2</v>
      </c>
    </row>
    <row r="1350" spans="1:16" ht="15.75" x14ac:dyDescent="0.25">
      <c r="A1350" s="189">
        <v>2045</v>
      </c>
      <c r="B1350" s="188">
        <v>2021</v>
      </c>
      <c r="C1350" s="187" t="s">
        <v>3083</v>
      </c>
      <c r="D1350" s="186">
        <v>5.1418327346773082E-2</v>
      </c>
      <c r="E1350" s="185">
        <v>0.11330199563803491</v>
      </c>
      <c r="F1350" s="184">
        <v>9.1028125635744903E-2</v>
      </c>
      <c r="G1350" s="182">
        <v>4.6478783768720703E-3</v>
      </c>
      <c r="H1350" s="183">
        <v>9.1854065924712E-2</v>
      </c>
      <c r="I1350" s="183">
        <v>4.3738607725277302E-2</v>
      </c>
      <c r="J1350" s="183">
        <v>2.2217646395684201E-2</v>
      </c>
      <c r="K1350" s="183">
        <v>1.5501872768137E-3</v>
      </c>
      <c r="L1350" s="183">
        <v>3.0000008598028201E-3</v>
      </c>
      <c r="M1350" s="183">
        <v>2.0000005732018801E-3</v>
      </c>
      <c r="N1350" s="183">
        <v>3.8220010953887898E-2</v>
      </c>
      <c r="O1350" s="182">
        <v>3.8220010953887898E-2</v>
      </c>
      <c r="P1350" s="181">
        <v>2.32222297763513E-2</v>
      </c>
    </row>
    <row r="1351" spans="1:16" ht="15.75" x14ac:dyDescent="0.25">
      <c r="A1351" s="189">
        <v>2045</v>
      </c>
      <c r="B1351" s="188">
        <v>2022</v>
      </c>
      <c r="C1351" s="187" t="s">
        <v>3082</v>
      </c>
      <c r="D1351" s="186">
        <v>5.0134341446015168E-2</v>
      </c>
      <c r="E1351" s="185">
        <v>0.1104714881820317</v>
      </c>
      <c r="F1351" s="184">
        <v>9.1014804427266699E-2</v>
      </c>
      <c r="G1351" s="182">
        <v>4.0234187438336899E-3</v>
      </c>
      <c r="H1351" s="183">
        <v>6.9518308326660797E-2</v>
      </c>
      <c r="I1351" s="183">
        <v>3.4749785198776501E-2</v>
      </c>
      <c r="J1351" s="183">
        <v>2.2173410483757799E-2</v>
      </c>
      <c r="K1351" s="183">
        <v>1.55072259898591E-3</v>
      </c>
      <c r="L1351" s="183">
        <v>3.0000008598028201E-3</v>
      </c>
      <c r="M1351" s="183">
        <v>2.0000005732018801E-3</v>
      </c>
      <c r="N1351" s="183">
        <v>3.8220010953887898E-2</v>
      </c>
      <c r="O1351" s="182">
        <v>3.8220010953887898E-2</v>
      </c>
      <c r="P1351" s="181">
        <v>2.3175993712781499E-2</v>
      </c>
    </row>
    <row r="1352" spans="1:16" ht="15.75" x14ac:dyDescent="0.25">
      <c r="A1352" s="189">
        <v>2045</v>
      </c>
      <c r="B1352" s="188">
        <v>2023</v>
      </c>
      <c r="C1352" s="187" t="s">
        <v>3081</v>
      </c>
      <c r="D1352" s="186">
        <v>4.8851549387756078E-2</v>
      </c>
      <c r="E1352" s="185">
        <v>0.10764670539588099</v>
      </c>
      <c r="F1352" s="184">
        <v>9.0913406113866696E-2</v>
      </c>
      <c r="G1352" s="182">
        <v>4.0323425601810096E-3</v>
      </c>
      <c r="H1352" s="183">
        <v>6.9325172078230302E-2</v>
      </c>
      <c r="I1352" s="183">
        <v>3.4119420932769803E-2</v>
      </c>
      <c r="J1352" s="183">
        <v>2.20707858038427E-2</v>
      </c>
      <c r="K1352" s="183">
        <v>1.5512705284325601E-3</v>
      </c>
      <c r="L1352" s="183">
        <v>3.0000008598028201E-3</v>
      </c>
      <c r="M1352" s="183">
        <v>2.0000005732018801E-3</v>
      </c>
      <c r="N1352" s="183">
        <v>3.8220010953887898E-2</v>
      </c>
      <c r="O1352" s="182">
        <v>3.8220010953887898E-2</v>
      </c>
      <c r="P1352" s="181">
        <v>2.3068728800231E-2</v>
      </c>
    </row>
    <row r="1353" spans="1:16" ht="15.75" x14ac:dyDescent="0.25">
      <c r="A1353" s="189">
        <v>2045</v>
      </c>
      <c r="B1353" s="188">
        <v>2024</v>
      </c>
      <c r="C1353" s="187" t="s">
        <v>3080</v>
      </c>
      <c r="D1353" s="186">
        <v>4.7622476045887638E-2</v>
      </c>
      <c r="E1353" s="185">
        <v>0.10494008120014287</v>
      </c>
      <c r="F1353" s="184">
        <v>9.0722191223530604E-2</v>
      </c>
      <c r="G1353" s="182">
        <v>4.0506641641640797E-3</v>
      </c>
      <c r="H1353" s="183">
        <v>6.9012993511846005E-2</v>
      </c>
      <c r="I1353" s="183">
        <v>3.4934450055868101E-2</v>
      </c>
      <c r="J1353" s="183">
        <v>2.1909642431617801E-2</v>
      </c>
      <c r="K1353" s="183">
        <v>1.5518174360839301E-3</v>
      </c>
      <c r="L1353" s="183">
        <v>3.0000008598028201E-3</v>
      </c>
      <c r="M1353" s="183">
        <v>2.0000005732018801E-3</v>
      </c>
      <c r="N1353" s="183">
        <v>3.8220010953887898E-2</v>
      </c>
      <c r="O1353" s="182">
        <v>3.8220010953887898E-2</v>
      </c>
      <c r="P1353" s="181">
        <v>2.2900299239777201E-2</v>
      </c>
    </row>
    <row r="1354" spans="1:16" ht="15.75" x14ac:dyDescent="0.25">
      <c r="A1354" s="189">
        <v>2045</v>
      </c>
      <c r="B1354" s="188">
        <v>2025</v>
      </c>
      <c r="C1354" s="187" t="s">
        <v>3079</v>
      </c>
      <c r="D1354" s="186">
        <v>4.6394486389224755E-2</v>
      </c>
      <c r="E1354" s="185">
        <v>0.1022357904153483</v>
      </c>
      <c r="F1354" s="184">
        <v>9.0442583564208104E-2</v>
      </c>
      <c r="G1354" s="182">
        <v>4.0614104738607602E-3</v>
      </c>
      <c r="H1354" s="183">
        <v>6.8582275623346706E-2</v>
      </c>
      <c r="I1354" s="183">
        <v>3.39875048226859E-2</v>
      </c>
      <c r="J1354" s="183">
        <v>2.16900554940259E-2</v>
      </c>
      <c r="K1354" s="183">
        <v>1.5523778886821001E-3</v>
      </c>
      <c r="L1354" s="183">
        <v>3.0000008598028201E-3</v>
      </c>
      <c r="M1354" s="183">
        <v>2.0000005732018801E-3</v>
      </c>
      <c r="N1354" s="183">
        <v>3.8220010953887898E-2</v>
      </c>
      <c r="O1354" s="182">
        <v>3.8220010953887898E-2</v>
      </c>
      <c r="P1354" s="181">
        <v>2.267078355527E-2</v>
      </c>
    </row>
    <row r="1355" spans="1:16" ht="15.75" x14ac:dyDescent="0.25">
      <c r="A1355" s="189">
        <v>2045</v>
      </c>
      <c r="B1355" s="188">
        <v>2026</v>
      </c>
      <c r="C1355" s="187" t="s">
        <v>3078</v>
      </c>
      <c r="D1355" s="186">
        <v>4.5220072811645709E-2</v>
      </c>
      <c r="E1355" s="185">
        <v>9.9649021016307307E-2</v>
      </c>
      <c r="F1355" s="184">
        <v>9.0072848348474302E-2</v>
      </c>
      <c r="G1355" s="182">
        <v>4.0706863111843799E-3</v>
      </c>
      <c r="H1355" s="183">
        <v>6.8039637973477105E-2</v>
      </c>
      <c r="I1355" s="183">
        <v>3.4619271633493501E-2</v>
      </c>
      <c r="J1355" s="183">
        <v>2.14118891802434E-2</v>
      </c>
      <c r="K1355" s="183">
        <v>1.55293746547595E-3</v>
      </c>
      <c r="L1355" s="183">
        <v>3.0000008598028201E-3</v>
      </c>
      <c r="M1355" s="183">
        <v>2.0000005732018801E-3</v>
      </c>
      <c r="N1355" s="183">
        <v>3.8220010953887898E-2</v>
      </c>
      <c r="O1355" s="182">
        <v>3.8220010953887898E-2</v>
      </c>
      <c r="P1355" s="181">
        <v>2.2380039795123E-2</v>
      </c>
    </row>
    <row r="1356" spans="1:16" ht="15.75" x14ac:dyDescent="0.25">
      <c r="A1356" s="189">
        <v>2045</v>
      </c>
      <c r="B1356" s="188">
        <v>2027</v>
      </c>
      <c r="C1356" s="187" t="s">
        <v>3077</v>
      </c>
      <c r="D1356" s="186">
        <v>4.4099351700725334E-2</v>
      </c>
      <c r="E1356" s="185">
        <v>9.7180115906168957E-2</v>
      </c>
      <c r="F1356" s="184">
        <v>8.9615554662137997E-2</v>
      </c>
      <c r="G1356" s="182">
        <v>4.0621167278223199E-3</v>
      </c>
      <c r="H1356" s="183">
        <v>6.7371283333174298E-2</v>
      </c>
      <c r="I1356" s="183">
        <v>3.3988435112710401E-2</v>
      </c>
      <c r="J1356" s="183">
        <v>2.1075304381446801E-2</v>
      </c>
      <c r="K1356" s="183">
        <v>1.55352306003421E-3</v>
      </c>
      <c r="L1356" s="183">
        <v>3.0000008598028201E-3</v>
      </c>
      <c r="M1356" s="183">
        <v>2.0000005732018801E-3</v>
      </c>
      <c r="N1356" s="183">
        <v>3.8220010953887898E-2</v>
      </c>
      <c r="O1356" s="182">
        <v>3.8220010953887898E-2</v>
      </c>
      <c r="P1356" s="181">
        <v>2.2028236125297699E-2</v>
      </c>
    </row>
    <row r="1357" spans="1:16" ht="15.75" x14ac:dyDescent="0.25">
      <c r="A1357" s="189">
        <v>2045</v>
      </c>
      <c r="B1357" s="188">
        <v>2028</v>
      </c>
      <c r="C1357" s="187" t="s">
        <v>3076</v>
      </c>
      <c r="D1357" s="186">
        <v>4.4084098419866109E-2</v>
      </c>
      <c r="E1357" s="185">
        <v>9.7140947530172078E-2</v>
      </c>
      <c r="F1357" s="184">
        <v>8.9066988396133098E-2</v>
      </c>
      <c r="G1357" s="182">
        <v>4.0571438033327901E-3</v>
      </c>
      <c r="H1357" s="183">
        <v>6.6583110376909893E-2</v>
      </c>
      <c r="I1357" s="183">
        <v>3.4025454980264699E-2</v>
      </c>
      <c r="J1357" s="183">
        <v>2.06800304167645E-2</v>
      </c>
      <c r="K1357" s="183">
        <v>1.5541011332715301E-3</v>
      </c>
      <c r="L1357" s="183">
        <v>3.0000008598028201E-3</v>
      </c>
      <c r="M1357" s="183">
        <v>2.0000005732018801E-3</v>
      </c>
      <c r="N1357" s="183">
        <v>3.8220010953887898E-2</v>
      </c>
      <c r="O1357" s="182">
        <v>3.8220010953887898E-2</v>
      </c>
      <c r="P1357" s="181">
        <v>2.16150896259347E-2</v>
      </c>
    </row>
    <row r="1358" spans="1:16" ht="15.75" x14ac:dyDescent="0.25">
      <c r="A1358" s="189">
        <v>2045</v>
      </c>
      <c r="B1358" s="188">
        <v>2029</v>
      </c>
      <c r="C1358" s="187" t="s">
        <v>3075</v>
      </c>
      <c r="D1358" s="186">
        <v>4.4068876829932782E-2</v>
      </c>
      <c r="E1358" s="185">
        <v>9.7101810410464479E-2</v>
      </c>
      <c r="F1358" s="184">
        <v>8.8428113059890207E-2</v>
      </c>
      <c r="G1358" s="182">
        <v>4.0446160953662696E-3</v>
      </c>
      <c r="H1358" s="183">
        <v>6.5675413212042094E-2</v>
      </c>
      <c r="I1358" s="183">
        <v>3.40039913572356E-2</v>
      </c>
      <c r="J1358" s="183">
        <v>2.02261004628074E-2</v>
      </c>
      <c r="K1358" s="183">
        <v>1.55468212591163E-3</v>
      </c>
      <c r="L1358" s="183">
        <v>3.0000008598028201E-3</v>
      </c>
      <c r="M1358" s="183">
        <v>2.0000005732018801E-3</v>
      </c>
      <c r="N1358" s="183">
        <v>3.8220010953887898E-2</v>
      </c>
      <c r="O1358" s="182">
        <v>3.8220010953887898E-2</v>
      </c>
      <c r="P1358" s="181">
        <v>2.1140634973744001E-2</v>
      </c>
    </row>
    <row r="1359" spans="1:16" ht="15.75" x14ac:dyDescent="0.25">
      <c r="A1359" s="189">
        <v>2045</v>
      </c>
      <c r="B1359" s="188">
        <v>2030</v>
      </c>
      <c r="C1359" s="187" t="s">
        <v>3074</v>
      </c>
      <c r="D1359" s="186">
        <v>4.405374034578035E-2</v>
      </c>
      <c r="E1359" s="185">
        <v>9.7062845230968323E-2</v>
      </c>
      <c r="F1359" s="184">
        <v>8.7699933260473803E-2</v>
      </c>
      <c r="G1359" s="182">
        <v>4.0286640003004102E-3</v>
      </c>
      <c r="H1359" s="183">
        <v>6.4648548453862795E-2</v>
      </c>
      <c r="I1359" s="183">
        <v>3.2876309427002197E-2</v>
      </c>
      <c r="J1359" s="183">
        <v>1.9713567550308401E-2</v>
      </c>
      <c r="K1359" s="183">
        <v>1.5552785015331401E-3</v>
      </c>
      <c r="L1359" s="183">
        <v>3.0000008598028201E-3</v>
      </c>
      <c r="M1359" s="183">
        <v>2.0000005732018801E-3</v>
      </c>
      <c r="N1359" s="183">
        <v>3.8220010953887898E-2</v>
      </c>
      <c r="O1359" s="182">
        <v>3.8220010953887898E-2</v>
      </c>
      <c r="P1359" s="181">
        <v>2.0604927597273E-2</v>
      </c>
    </row>
    <row r="1360" spans="1:16" ht="15.75" x14ac:dyDescent="0.25">
      <c r="A1360" s="189">
        <v>2045</v>
      </c>
      <c r="B1360" s="188">
        <v>2031</v>
      </c>
      <c r="C1360" s="187" t="s">
        <v>3073</v>
      </c>
      <c r="D1360" s="186">
        <v>4.4038475370877156E-2</v>
      </c>
      <c r="E1360" s="185">
        <v>9.7023596033048817E-2</v>
      </c>
      <c r="F1360" s="184">
        <v>8.6879813794124197E-2</v>
      </c>
      <c r="G1360" s="182">
        <v>4.0137839584907303E-3</v>
      </c>
      <c r="H1360" s="183">
        <v>6.3501417730329399E-2</v>
      </c>
      <c r="I1360" s="183">
        <v>3.3301972595909002E-2</v>
      </c>
      <c r="J1360" s="183">
        <v>1.9142231001500799E-2</v>
      </c>
      <c r="K1360" s="183">
        <v>1.55586535703086E-3</v>
      </c>
      <c r="L1360" s="183">
        <v>3.0000008598028201E-3</v>
      </c>
      <c r="M1360" s="183">
        <v>2.0000005732018801E-3</v>
      </c>
      <c r="N1360" s="183">
        <v>3.8220010953887898E-2</v>
      </c>
      <c r="O1360" s="182">
        <v>3.8220010953887898E-2</v>
      </c>
      <c r="P1360" s="181">
        <v>2.0007757744996701E-2</v>
      </c>
    </row>
    <row r="1361" spans="1:16" ht="15.75" x14ac:dyDescent="0.25">
      <c r="A1361" s="189">
        <v>2045</v>
      </c>
      <c r="B1361" s="188">
        <v>2032</v>
      </c>
      <c r="C1361" s="187" t="s">
        <v>3072</v>
      </c>
      <c r="D1361" s="186">
        <v>4.4023184103566239E-2</v>
      </c>
      <c r="E1361" s="185">
        <v>9.6984468867678211E-2</v>
      </c>
      <c r="F1361" s="184">
        <v>8.5969529319274707E-2</v>
      </c>
      <c r="G1361" s="182">
        <v>4.0128796162861502E-3</v>
      </c>
      <c r="H1361" s="183">
        <v>6.2234680455450699E-2</v>
      </c>
      <c r="I1361" s="183">
        <v>3.2888698763831797E-2</v>
      </c>
      <c r="J1361" s="183">
        <v>1.8512194537030301E-2</v>
      </c>
      <c r="K1361" s="183">
        <v>1.5564630914026601E-3</v>
      </c>
      <c r="L1361" s="183">
        <v>3.0000008598028201E-3</v>
      </c>
      <c r="M1361" s="183">
        <v>2.0000005732018801E-3</v>
      </c>
      <c r="N1361" s="183">
        <v>3.8220010953887898E-2</v>
      </c>
      <c r="O1361" s="182">
        <v>3.8220010953887898E-2</v>
      </c>
      <c r="P1361" s="181">
        <v>1.9349233827348201E-2</v>
      </c>
    </row>
    <row r="1362" spans="1:16" ht="15.75" x14ac:dyDescent="0.25">
      <c r="A1362" s="189">
        <v>2045</v>
      </c>
      <c r="B1362" s="188">
        <v>2033</v>
      </c>
      <c r="C1362" s="187" t="s">
        <v>3071</v>
      </c>
      <c r="D1362" s="186">
        <v>4.4007715791731968E-2</v>
      </c>
      <c r="E1362" s="185">
        <v>9.6945107618568963E-2</v>
      </c>
      <c r="F1362" s="184">
        <v>8.4967470437607495E-2</v>
      </c>
      <c r="G1362" s="182">
        <v>4.0161654581012196E-3</v>
      </c>
      <c r="H1362" s="183">
        <v>6.0847640542142499E-2</v>
      </c>
      <c r="I1362" s="183">
        <v>3.2307545308300302E-2</v>
      </c>
      <c r="J1362" s="183">
        <v>1.7823326400138999E-2</v>
      </c>
      <c r="K1362" s="183">
        <v>1.55705756036686E-3</v>
      </c>
      <c r="L1362" s="183">
        <v>3.0000008598028201E-3</v>
      </c>
      <c r="M1362" s="183">
        <v>2.0000005732018801E-3</v>
      </c>
      <c r="N1362" s="183">
        <v>3.8220010953887898E-2</v>
      </c>
      <c r="O1362" s="182">
        <v>3.8220010953887898E-2</v>
      </c>
      <c r="P1362" s="181">
        <v>1.8629218130113801E-2</v>
      </c>
    </row>
    <row r="1363" spans="1:16" ht="15.75" x14ac:dyDescent="0.25">
      <c r="A1363" s="189">
        <v>2045</v>
      </c>
      <c r="B1363" s="188">
        <v>2034</v>
      </c>
      <c r="C1363" s="187" t="s">
        <v>3070</v>
      </c>
      <c r="D1363" s="186">
        <v>4.3992096570032849E-2</v>
      </c>
      <c r="E1363" s="185">
        <v>9.6905637586404622E-2</v>
      </c>
      <c r="F1363" s="184">
        <v>8.3874575095087195E-2</v>
      </c>
      <c r="G1363" s="182">
        <v>4.0274145673554699E-3</v>
      </c>
      <c r="H1363" s="183">
        <v>5.9340597396016902E-2</v>
      </c>
      <c r="I1363" s="183">
        <v>3.2057640030342997E-2</v>
      </c>
      <c r="J1363" s="183">
        <v>1.7075663234583101E-2</v>
      </c>
      <c r="K1363" s="183">
        <v>1.5576597703260799E-3</v>
      </c>
      <c r="L1363" s="183">
        <v>3.0000008598028201E-3</v>
      </c>
      <c r="M1363" s="183">
        <v>2.0000005732018801E-3</v>
      </c>
      <c r="N1363" s="183">
        <v>3.8220010953887898E-2</v>
      </c>
      <c r="O1363" s="182">
        <v>3.8220010953887898E-2</v>
      </c>
      <c r="P1363" s="181">
        <v>1.7847748953917501E-2</v>
      </c>
    </row>
    <row r="1364" spans="1:16" ht="15.75" x14ac:dyDescent="0.25">
      <c r="A1364" s="189">
        <v>2045</v>
      </c>
      <c r="B1364" s="188">
        <v>2035</v>
      </c>
      <c r="C1364" s="187" t="s">
        <v>3069</v>
      </c>
      <c r="D1364" s="186">
        <v>4.3976314686853257E-2</v>
      </c>
      <c r="E1364" s="185">
        <v>9.6865912341595695E-2</v>
      </c>
      <c r="F1364" s="184">
        <v>8.2691326975665697E-2</v>
      </c>
      <c r="G1364" s="182">
        <v>4.0479469010515799E-3</v>
      </c>
      <c r="H1364" s="183">
        <v>5.7713670363384102E-2</v>
      </c>
      <c r="I1364" s="183">
        <v>3.1571999065075199E-2</v>
      </c>
      <c r="J1364" s="183">
        <v>1.6269209828547401E-2</v>
      </c>
      <c r="K1364" s="183">
        <v>1.5582776260636699E-3</v>
      </c>
      <c r="L1364" s="183">
        <v>3.0000008598028201E-3</v>
      </c>
      <c r="M1364" s="183">
        <v>2.0000005732018801E-3</v>
      </c>
      <c r="N1364" s="183">
        <v>3.8220010953887898E-2</v>
      </c>
      <c r="O1364" s="182">
        <v>3.8220010953887898E-2</v>
      </c>
      <c r="P1364" s="181">
        <v>1.7004831303444899E-2</v>
      </c>
    </row>
    <row r="1365" spans="1:16" ht="15.75" x14ac:dyDescent="0.25">
      <c r="A1365" s="189">
        <v>2045</v>
      </c>
      <c r="B1365" s="188">
        <v>2036</v>
      </c>
      <c r="C1365" s="187" t="s">
        <v>3068</v>
      </c>
      <c r="D1365" s="186">
        <v>4.3960038045436668E-2</v>
      </c>
      <c r="E1365" s="185">
        <v>9.6824846532231681E-2</v>
      </c>
      <c r="F1365" s="184">
        <v>8.1414400074583795E-2</v>
      </c>
      <c r="G1365" s="182">
        <v>4.0718073924516001E-3</v>
      </c>
      <c r="H1365" s="183">
        <v>5.5965554421593698E-2</v>
      </c>
      <c r="I1365" s="183">
        <v>3.1791216949182501E-2</v>
      </c>
      <c r="J1365" s="183">
        <v>1.54037448827996E-2</v>
      </c>
      <c r="K1365" s="183">
        <v>1.5588786597903099E-3</v>
      </c>
      <c r="L1365" s="183">
        <v>3.0000008598028201E-3</v>
      </c>
      <c r="M1365" s="183">
        <v>2.0000005732018801E-3</v>
      </c>
      <c r="N1365" s="183">
        <v>3.8220010953887898E-2</v>
      </c>
      <c r="O1365" s="182">
        <v>3.8220010953887898E-2</v>
      </c>
      <c r="P1365" s="181">
        <v>1.6100233873294199E-2</v>
      </c>
    </row>
    <row r="1366" spans="1:16" ht="15.75" x14ac:dyDescent="0.25">
      <c r="A1366" s="189">
        <v>2045</v>
      </c>
      <c r="B1366" s="188">
        <v>2037</v>
      </c>
      <c r="C1366" s="187" t="s">
        <v>3067</v>
      </c>
      <c r="D1366" s="186">
        <v>4.3943363910992593E-2</v>
      </c>
      <c r="E1366" s="185">
        <v>9.6782389724795026E-2</v>
      </c>
      <c r="F1366" s="184">
        <v>8.0046190194955902E-2</v>
      </c>
      <c r="G1366" s="182">
        <v>4.0832903432311499E-3</v>
      </c>
      <c r="H1366" s="183">
        <v>5.4097106255798298E-2</v>
      </c>
      <c r="I1366" s="183">
        <v>3.14442250023746E-2</v>
      </c>
      <c r="J1366" s="183">
        <v>1.44793939829659E-2</v>
      </c>
      <c r="K1366" s="183">
        <v>1.55948992253246E-3</v>
      </c>
      <c r="L1366" s="183">
        <v>3.0000008598028201E-3</v>
      </c>
      <c r="M1366" s="183">
        <v>2.0000005732018801E-3</v>
      </c>
      <c r="N1366" s="183">
        <v>3.8220010953887898E-2</v>
      </c>
      <c r="O1366" s="182">
        <v>3.8220010953887898E-2</v>
      </c>
      <c r="P1366" s="181">
        <v>1.51340879275164E-2</v>
      </c>
    </row>
    <row r="1367" spans="1:16" ht="15.75" x14ac:dyDescent="0.25">
      <c r="A1367" s="189">
        <v>2045</v>
      </c>
      <c r="B1367" s="188">
        <v>2038</v>
      </c>
      <c r="C1367" s="187" t="s">
        <v>3066</v>
      </c>
      <c r="D1367" s="186">
        <v>4.3926106020732214E-2</v>
      </c>
      <c r="E1367" s="185">
        <v>9.6737643222370703E-2</v>
      </c>
      <c r="F1367" s="184">
        <v>7.8585920690426705E-2</v>
      </c>
      <c r="G1367" s="182">
        <v>4.0649522534950003E-3</v>
      </c>
      <c r="H1367" s="183">
        <v>5.2107938408139903E-2</v>
      </c>
      <c r="I1367" s="183">
        <v>3.0920703846139201E-2</v>
      </c>
      <c r="J1367" s="183">
        <v>1.34960757775814E-2</v>
      </c>
      <c r="K1367" s="183">
        <v>1.56010551333764E-3</v>
      </c>
      <c r="L1367" s="183">
        <v>3.0000008598028201E-3</v>
      </c>
      <c r="M1367" s="183">
        <v>2.0000005732018801E-3</v>
      </c>
      <c r="N1367" s="183">
        <v>3.8220010953887898E-2</v>
      </c>
      <c r="O1367" s="182">
        <v>3.8220010953887898E-2</v>
      </c>
      <c r="P1367" s="181">
        <v>1.4106308436294301E-2</v>
      </c>
    </row>
    <row r="1368" spans="1:16" ht="15.75" x14ac:dyDescent="0.25">
      <c r="A1368" s="189">
        <v>2045</v>
      </c>
      <c r="B1368" s="188">
        <v>2039</v>
      </c>
      <c r="C1368" s="187" t="s">
        <v>3065</v>
      </c>
      <c r="D1368" s="186">
        <v>4.3908039203731979E-2</v>
      </c>
      <c r="E1368" s="185">
        <v>9.6689704029849638E-2</v>
      </c>
      <c r="F1368" s="184">
        <v>7.7032938396751502E-2</v>
      </c>
      <c r="G1368" s="182">
        <v>4.0019216746662997E-3</v>
      </c>
      <c r="H1368" s="183">
        <v>4.9997766025758998E-2</v>
      </c>
      <c r="I1368" s="183">
        <v>2.9652005998734701E-2</v>
      </c>
      <c r="J1368" s="183">
        <v>1.2453735063446899E-2</v>
      </c>
      <c r="K1368" s="183">
        <v>1.5607204493301499E-3</v>
      </c>
      <c r="L1368" s="183">
        <v>3.0000008598028201E-3</v>
      </c>
      <c r="M1368" s="183">
        <v>2.0000005732018801E-3</v>
      </c>
      <c r="N1368" s="183">
        <v>3.8220010953887898E-2</v>
      </c>
      <c r="O1368" s="182">
        <v>3.8220010953887898E-2</v>
      </c>
      <c r="P1368" s="181">
        <v>1.30168377003851E-2</v>
      </c>
    </row>
    <row r="1369" spans="1:16" ht="15.75" x14ac:dyDescent="0.25">
      <c r="A1369" s="189">
        <v>2045</v>
      </c>
      <c r="B1369" s="188">
        <v>2040</v>
      </c>
      <c r="C1369" s="187" t="s">
        <v>3064</v>
      </c>
      <c r="D1369" s="186">
        <v>4.3888999298044074E-2</v>
      </c>
      <c r="E1369" s="185">
        <v>9.6638822692784607E-2</v>
      </c>
      <c r="F1369" s="184">
        <v>7.5388182329320597E-2</v>
      </c>
      <c r="G1369" s="182">
        <v>3.9145278090998202E-3</v>
      </c>
      <c r="H1369" s="183">
        <v>4.7766847746354202E-2</v>
      </c>
      <c r="I1369" s="183">
        <v>2.85386373834902E-2</v>
      </c>
      <c r="J1369" s="183">
        <v>1.1352390205412099E-2</v>
      </c>
      <c r="K1369" s="183">
        <v>1.5613487353905E-3</v>
      </c>
      <c r="L1369" s="183">
        <v>3.0000008598028201E-3</v>
      </c>
      <c r="M1369" s="183">
        <v>2.0000005732018801E-3</v>
      </c>
      <c r="N1369" s="183">
        <v>3.8220010953887898E-2</v>
      </c>
      <c r="O1369" s="182">
        <v>3.8220010953887898E-2</v>
      </c>
      <c r="P1369" s="181">
        <v>1.18656949150154E-2</v>
      </c>
    </row>
    <row r="1370" spans="1:16" ht="15.75" x14ac:dyDescent="0.25">
      <c r="A1370" s="189">
        <v>2045</v>
      </c>
      <c r="B1370" s="188">
        <v>2041</v>
      </c>
      <c r="C1370" s="187" t="s">
        <v>3063</v>
      </c>
      <c r="D1370" s="186">
        <v>4.3868508119270434E-2</v>
      </c>
      <c r="E1370" s="185">
        <v>9.6586536950694357E-2</v>
      </c>
      <c r="F1370" s="184">
        <v>7.3650401904127194E-2</v>
      </c>
      <c r="G1370" s="182">
        <v>3.9286583516302803E-3</v>
      </c>
      <c r="H1370" s="183">
        <v>4.5414655494004003E-2</v>
      </c>
      <c r="I1370" s="183">
        <v>0.15932603365027501</v>
      </c>
      <c r="J1370" s="183">
        <v>1.0191946571535999E-2</v>
      </c>
      <c r="K1370" s="183">
        <v>1.5619774822139801E-3</v>
      </c>
      <c r="L1370" s="183">
        <v>3.0000008598028201E-3</v>
      </c>
      <c r="M1370" s="183">
        <v>2.0000005732018801E-3</v>
      </c>
      <c r="N1370" s="183">
        <v>3.8220010953887898E-2</v>
      </c>
      <c r="O1370" s="182">
        <v>3.8220010953887898E-2</v>
      </c>
      <c r="P1370" s="181">
        <v>1.06527811694078E-2</v>
      </c>
    </row>
    <row r="1371" spans="1:16" ht="15.75" x14ac:dyDescent="0.25">
      <c r="A1371" s="189">
        <v>2045</v>
      </c>
      <c r="B1371" s="188">
        <v>2042</v>
      </c>
      <c r="C1371" s="187" t="s">
        <v>3062</v>
      </c>
      <c r="D1371" s="186">
        <v>4.3845833469315761E-2</v>
      </c>
      <c r="E1371" s="185">
        <v>9.6536836372287452E-2</v>
      </c>
      <c r="F1371" s="184">
        <v>7.1818080357007402E-2</v>
      </c>
      <c r="G1371" s="182">
        <v>4.3482277388881899E-3</v>
      </c>
      <c r="H1371" s="183">
        <v>4.2940674652141402E-2</v>
      </c>
      <c r="I1371" s="183">
        <v>0.36785438260008901</v>
      </c>
      <c r="J1371" s="183">
        <v>8.9723297825840698E-3</v>
      </c>
      <c r="K1371" s="183">
        <v>1.5625921159222601E-3</v>
      </c>
      <c r="L1371" s="183">
        <v>3.0000008598028201E-3</v>
      </c>
      <c r="M1371" s="183">
        <v>2.0000005732018801E-3</v>
      </c>
      <c r="N1371" s="183">
        <v>3.8220010953887898E-2</v>
      </c>
      <c r="O1371" s="182">
        <v>3.8220010953887898E-2</v>
      </c>
      <c r="P1371" s="181">
        <v>9.3780187212287695E-3</v>
      </c>
    </row>
    <row r="1372" spans="1:16" ht="15.75" x14ac:dyDescent="0.25">
      <c r="A1372" s="189">
        <v>2045</v>
      </c>
      <c r="B1372" s="188">
        <v>2043</v>
      </c>
      <c r="C1372" s="187" t="s">
        <v>3061</v>
      </c>
      <c r="D1372" s="186">
        <v>4.3820083975208222E-2</v>
      </c>
      <c r="E1372" s="185">
        <v>9.6490043896536454E-2</v>
      </c>
      <c r="F1372" s="184">
        <v>6.9893134546471197E-2</v>
      </c>
      <c r="G1372" s="182">
        <v>5.3881031025142202E-3</v>
      </c>
      <c r="H1372" s="183">
        <v>4.0345425434591499E-2</v>
      </c>
      <c r="I1372" s="183">
        <v>0.64762466806311703</v>
      </c>
      <c r="J1372" s="183">
        <v>7.6935808940242203E-3</v>
      </c>
      <c r="K1372" s="183">
        <v>1.5632169088864499E-3</v>
      </c>
      <c r="L1372" s="183">
        <v>3.0000008598028201E-3</v>
      </c>
      <c r="M1372" s="183">
        <v>2.0000005732018801E-3</v>
      </c>
      <c r="N1372" s="183">
        <v>3.8220010953887898E-2</v>
      </c>
      <c r="O1372" s="182">
        <v>3.8220010953887898E-2</v>
      </c>
      <c r="P1372" s="181">
        <v>8.0414504822924008E-3</v>
      </c>
    </row>
    <row r="1373" spans="1:16" ht="15.75" x14ac:dyDescent="0.25">
      <c r="A1373" s="189">
        <v>2045</v>
      </c>
      <c r="B1373" s="188">
        <v>2044</v>
      </c>
      <c r="C1373" s="187" t="s">
        <v>3060</v>
      </c>
      <c r="D1373" s="186">
        <v>4.3788991287461262E-2</v>
      </c>
      <c r="E1373" s="185">
        <v>9.6408776339647104E-2</v>
      </c>
      <c r="F1373" s="184">
        <v>6.7874878198861496E-2</v>
      </c>
      <c r="G1373" s="182">
        <v>5.4749116458348004E-3</v>
      </c>
      <c r="H1373" s="183">
        <v>3.7628605157458798E-2</v>
      </c>
      <c r="I1373" s="183">
        <v>0</v>
      </c>
      <c r="J1373" s="183">
        <v>6.3556413816030699E-3</v>
      </c>
      <c r="K1373" s="183">
        <v>1.5638461385282601E-3</v>
      </c>
      <c r="L1373" s="183">
        <v>3.0000008598028201E-3</v>
      </c>
      <c r="M1373" s="183">
        <v>2.0000005732018801E-3</v>
      </c>
      <c r="N1373" s="183">
        <v>3.8220010953887898E-2</v>
      </c>
      <c r="O1373" s="182">
        <v>3.8220010953887898E-2</v>
      </c>
      <c r="P1373" s="181">
        <v>6.6430152821382203E-3</v>
      </c>
    </row>
    <row r="1374" spans="1:16" ht="15.75" x14ac:dyDescent="0.25">
      <c r="A1374" s="189">
        <v>2045</v>
      </c>
      <c r="B1374" s="188">
        <v>2045</v>
      </c>
      <c r="C1374" s="187" t="s">
        <v>3059</v>
      </c>
      <c r="D1374" s="186">
        <v>4.3746264974162001E-2</v>
      </c>
      <c r="E1374" s="185">
        <v>9.6294649976168031E-2</v>
      </c>
      <c r="F1374" s="184">
        <v>6.5763016207439698E-2</v>
      </c>
      <c r="G1374" s="182">
        <v>5.4771561157383403E-3</v>
      </c>
      <c r="H1374" s="183">
        <v>3.47900625211226E-2</v>
      </c>
      <c r="I1374" s="183">
        <v>3.4576013545170203E-2</v>
      </c>
      <c r="J1374" s="183">
        <v>4.9584729029693601E-3</v>
      </c>
      <c r="K1374" s="183">
        <v>1.56448016090511E-3</v>
      </c>
      <c r="L1374" s="183">
        <v>3.0000008598028201E-3</v>
      </c>
      <c r="M1374" s="183">
        <v>2.0000005732018801E-3</v>
      </c>
      <c r="N1374" s="183">
        <v>3.8220010953887898E-2</v>
      </c>
      <c r="O1374" s="182">
        <v>3.8220010953887898E-2</v>
      </c>
      <c r="P1374" s="181">
        <v>5.1826730447439998E-3</v>
      </c>
    </row>
    <row r="1375" spans="1:16" ht="15.75" x14ac:dyDescent="0.25">
      <c r="A1375" s="189">
        <v>2046</v>
      </c>
      <c r="B1375" s="188">
        <v>2002</v>
      </c>
      <c r="C1375" s="187" t="s">
        <v>3058</v>
      </c>
      <c r="D1375" s="186">
        <v>6.4631268380790668E-2</v>
      </c>
      <c r="E1375" s="185">
        <v>0.13221100383966541</v>
      </c>
      <c r="F1375" s="184">
        <v>0.28381091226473898</v>
      </c>
      <c r="G1375" s="182">
        <v>2.2786302968384201E-2</v>
      </c>
      <c r="H1375" s="183">
        <v>7.1005916334265304</v>
      </c>
      <c r="I1375" s="183">
        <v>0.319535017384108</v>
      </c>
      <c r="J1375" s="183">
        <v>5.2901760133160503E-2</v>
      </c>
      <c r="K1375" s="183">
        <v>2.2315247562800702E-3</v>
      </c>
      <c r="L1375" s="183">
        <v>3.0000008598028201E-3</v>
      </c>
      <c r="M1375" s="183">
        <v>2.0000005732018801E-3</v>
      </c>
      <c r="N1375" s="183">
        <v>3.8220010953887898E-2</v>
      </c>
      <c r="O1375" s="182">
        <v>3.8220010953887898E-2</v>
      </c>
      <c r="P1375" s="181">
        <v>5.5293742978298199E-2</v>
      </c>
    </row>
    <row r="1376" spans="1:16" ht="15.75" x14ac:dyDescent="0.25">
      <c r="A1376" s="189">
        <v>2046</v>
      </c>
      <c r="B1376" s="188">
        <v>2003</v>
      </c>
      <c r="C1376" s="187" t="s">
        <v>3057</v>
      </c>
      <c r="D1376" s="186">
        <v>6.4322052565299936E-2</v>
      </c>
      <c r="E1376" s="185">
        <v>0.13160998745801697</v>
      </c>
      <c r="F1376" s="184">
        <v>0.28158039892144998</v>
      </c>
      <c r="G1376" s="182">
        <v>2.2545782612610699E-2</v>
      </c>
      <c r="H1376" s="183">
        <v>7.1285017994436402</v>
      </c>
      <c r="I1376" s="183">
        <v>0.31944433058086102</v>
      </c>
      <c r="J1376" s="183">
        <v>5.2485997113624401E-2</v>
      </c>
      <c r="K1376" s="183">
        <v>2.20847268117023E-3</v>
      </c>
      <c r="L1376" s="183">
        <v>3.0000008598028201E-3</v>
      </c>
      <c r="M1376" s="183">
        <v>2.0000005732018801E-3</v>
      </c>
      <c r="N1376" s="183">
        <v>3.8220010953887898E-2</v>
      </c>
      <c r="O1376" s="182">
        <v>3.8220010953887898E-2</v>
      </c>
      <c r="P1376" s="181">
        <v>5.4859180999939701E-2</v>
      </c>
    </row>
    <row r="1377" spans="1:16" ht="15.75" x14ac:dyDescent="0.25">
      <c r="A1377" s="189">
        <v>2046</v>
      </c>
      <c r="B1377" s="188">
        <v>2004</v>
      </c>
      <c r="C1377" s="187" t="s">
        <v>3056</v>
      </c>
      <c r="D1377" s="186">
        <v>6.4087732746226242E-2</v>
      </c>
      <c r="E1377" s="185">
        <v>0.13064037383689009</v>
      </c>
      <c r="F1377" s="184">
        <v>0.23241518538150599</v>
      </c>
      <c r="G1377" s="182">
        <v>1.47740371095487E-2</v>
      </c>
      <c r="H1377" s="183">
        <v>5.96213177658771</v>
      </c>
      <c r="I1377" s="183">
        <v>0.27032217407861697</v>
      </c>
      <c r="J1377" s="183">
        <v>5.2195105647011998E-2</v>
      </c>
      <c r="K1377" s="183">
        <v>1.4372356485809799E-4</v>
      </c>
      <c r="L1377" s="183">
        <v>3.0000008598028201E-3</v>
      </c>
      <c r="M1377" s="183">
        <v>2.0000005732018801E-3</v>
      </c>
      <c r="N1377" s="183">
        <v>3.8220010953887898E-2</v>
      </c>
      <c r="O1377" s="182">
        <v>3.8220010953887898E-2</v>
      </c>
      <c r="P1377" s="181">
        <v>5.4555136712018802E-2</v>
      </c>
    </row>
    <row r="1378" spans="1:16" ht="15.75" x14ac:dyDescent="0.25">
      <c r="A1378" s="189">
        <v>2046</v>
      </c>
      <c r="B1378" s="188">
        <v>2005</v>
      </c>
      <c r="C1378" s="187" t="s">
        <v>3055</v>
      </c>
      <c r="D1378" s="186">
        <v>6.4124887558627969E-2</v>
      </c>
      <c r="E1378" s="185">
        <v>0.13098481025606679</v>
      </c>
      <c r="F1378" s="184">
        <v>0.23277557430690701</v>
      </c>
      <c r="G1378" s="182">
        <v>1.497830977678E-2</v>
      </c>
      <c r="H1378" s="183">
        <v>5.9520158885809398</v>
      </c>
      <c r="I1378" s="183">
        <v>0.27217739572850902</v>
      </c>
      <c r="J1378" s="183">
        <v>5.2276040711579402E-2</v>
      </c>
      <c r="K1378" s="183">
        <v>1.4512702043376999E-4</v>
      </c>
      <c r="L1378" s="183">
        <v>3.0000008598028201E-3</v>
      </c>
      <c r="M1378" s="183">
        <v>2.0000005732018801E-3</v>
      </c>
      <c r="N1378" s="183">
        <v>3.8220010953887898E-2</v>
      </c>
      <c r="O1378" s="182">
        <v>3.8220010953887898E-2</v>
      </c>
      <c r="P1378" s="181">
        <v>5.4639731301061999E-2</v>
      </c>
    </row>
    <row r="1379" spans="1:16" ht="15.75" x14ac:dyDescent="0.25">
      <c r="A1379" s="189">
        <v>2046</v>
      </c>
      <c r="B1379" s="188">
        <v>2006</v>
      </c>
      <c r="C1379" s="187" t="s">
        <v>3054</v>
      </c>
      <c r="D1379" s="186">
        <v>6.3948884598311717E-2</v>
      </c>
      <c r="E1379" s="185">
        <v>0.13127515359172967</v>
      </c>
      <c r="F1379" s="184">
        <v>0.231706056775599</v>
      </c>
      <c r="G1379" s="182">
        <v>1.51363066651969E-2</v>
      </c>
      <c r="H1379" s="183">
        <v>5.9603357102930996</v>
      </c>
      <c r="I1379" s="183">
        <v>0.27385200877381499</v>
      </c>
      <c r="J1379" s="183">
        <v>5.2035851670375798E-2</v>
      </c>
      <c r="K1379" s="183">
        <v>1.4630879316989201E-4</v>
      </c>
      <c r="L1379" s="183">
        <v>3.0000008598028201E-3</v>
      </c>
      <c r="M1379" s="183">
        <v>2.0000005732018801E-3</v>
      </c>
      <c r="N1379" s="183">
        <v>3.8220010953887898E-2</v>
      </c>
      <c r="O1379" s="182">
        <v>3.8220010953887898E-2</v>
      </c>
      <c r="P1379" s="181">
        <v>5.4388681977238298E-2</v>
      </c>
    </row>
    <row r="1380" spans="1:16" ht="15.75" x14ac:dyDescent="0.25">
      <c r="A1380" s="189">
        <v>2046</v>
      </c>
      <c r="B1380" s="188">
        <v>2007</v>
      </c>
      <c r="C1380" s="187" t="s">
        <v>3053</v>
      </c>
      <c r="D1380" s="186">
        <v>6.4093793742410671E-2</v>
      </c>
      <c r="E1380" s="185">
        <v>0.13161063162372913</v>
      </c>
      <c r="F1380" s="184">
        <v>0.17018749060036301</v>
      </c>
      <c r="G1380" s="182">
        <v>1.53038823957056E-2</v>
      </c>
      <c r="H1380" s="183">
        <v>3.1145902004177999</v>
      </c>
      <c r="I1380" s="183">
        <v>0.27397045774333101</v>
      </c>
      <c r="J1380" s="183">
        <v>3.7810454724884299E-2</v>
      </c>
      <c r="K1380" s="183">
        <v>1.4766657412697501E-4</v>
      </c>
      <c r="L1380" s="183">
        <v>3.0000008598028201E-3</v>
      </c>
      <c r="M1380" s="183">
        <v>2.0000005732018801E-3</v>
      </c>
      <c r="N1380" s="183">
        <v>3.8220010953887898E-2</v>
      </c>
      <c r="O1380" s="182">
        <v>3.8220010953887898E-2</v>
      </c>
      <c r="P1380" s="181">
        <v>3.95200757061357E-2</v>
      </c>
    </row>
    <row r="1381" spans="1:16" ht="15.75" x14ac:dyDescent="0.25">
      <c r="A1381" s="189">
        <v>2046</v>
      </c>
      <c r="B1381" s="188">
        <v>2008</v>
      </c>
      <c r="C1381" s="187" t="s">
        <v>3052</v>
      </c>
      <c r="D1381" s="186">
        <v>6.4321870761162928E-2</v>
      </c>
      <c r="E1381" s="185">
        <v>0.13208305429446776</v>
      </c>
      <c r="F1381" s="184">
        <v>0.17230890952924099</v>
      </c>
      <c r="G1381" s="182">
        <v>1.20896187379376E-2</v>
      </c>
      <c r="H1381" s="183">
        <v>3.10067881849979</v>
      </c>
      <c r="I1381" s="183">
        <v>0.193160038154713</v>
      </c>
      <c r="J1381" s="183">
        <v>3.80936531829753E-2</v>
      </c>
      <c r="K1381" s="183">
        <v>1.7046127516132299E-4</v>
      </c>
      <c r="L1381" s="183">
        <v>3.0000008598028201E-3</v>
      </c>
      <c r="M1381" s="183">
        <v>2.0000005732018801E-3</v>
      </c>
      <c r="N1381" s="183">
        <v>3.8220010953887898E-2</v>
      </c>
      <c r="O1381" s="182">
        <v>3.8220010953887898E-2</v>
      </c>
      <c r="P1381" s="181">
        <v>3.9816079141826999E-2</v>
      </c>
    </row>
    <row r="1382" spans="1:16" ht="15.75" x14ac:dyDescent="0.25">
      <c r="A1382" s="189">
        <v>2046</v>
      </c>
      <c r="B1382" s="188">
        <v>2009</v>
      </c>
      <c r="C1382" s="187" t="s">
        <v>3051</v>
      </c>
      <c r="D1382" s="186">
        <v>6.4305878860886651E-2</v>
      </c>
      <c r="E1382" s="185">
        <v>0.13082683050946786</v>
      </c>
      <c r="F1382" s="184">
        <v>0.17244313762119801</v>
      </c>
      <c r="G1382" s="182">
        <v>8.4800510872659694E-3</v>
      </c>
      <c r="H1382" s="183">
        <v>3.0986714418090502</v>
      </c>
      <c r="I1382" s="183">
        <v>0.108972051079848</v>
      </c>
      <c r="J1382" s="183">
        <v>3.8111626674149503E-2</v>
      </c>
      <c r="K1382" s="183">
        <v>1.86938642025686E-4</v>
      </c>
      <c r="L1382" s="183">
        <v>3.0000008598028201E-3</v>
      </c>
      <c r="M1382" s="183">
        <v>2.0000005732018801E-3</v>
      </c>
      <c r="N1382" s="183">
        <v>3.8220010953887898E-2</v>
      </c>
      <c r="O1382" s="182">
        <v>3.8220010953887898E-2</v>
      </c>
      <c r="P1382" s="181">
        <v>3.9834865314515903E-2</v>
      </c>
    </row>
    <row r="1383" spans="1:16" ht="15.75" x14ac:dyDescent="0.25">
      <c r="A1383" s="189">
        <v>2046</v>
      </c>
      <c r="B1383" s="188">
        <v>2010</v>
      </c>
      <c r="C1383" s="187" t="s">
        <v>3050</v>
      </c>
      <c r="D1383" s="186">
        <v>6.4310531434882232E-2</v>
      </c>
      <c r="E1383" s="185">
        <v>0.12971238896761422</v>
      </c>
      <c r="F1383" s="184">
        <v>0.110573353102577</v>
      </c>
      <c r="G1383" s="182">
        <v>8.2890003509301403E-3</v>
      </c>
      <c r="H1383" s="183">
        <v>0.28475191330736299</v>
      </c>
      <c r="I1383" s="183">
        <v>0.10883797224724499</v>
      </c>
      <c r="J1383" s="183">
        <v>2.3521303485457199E-2</v>
      </c>
      <c r="K1383" s="183">
        <v>2.2277162940289899E-4</v>
      </c>
      <c r="L1383" s="183">
        <v>3.0000008598028201E-3</v>
      </c>
      <c r="M1383" s="183">
        <v>2.0000005732018801E-3</v>
      </c>
      <c r="N1383" s="183">
        <v>3.8220010953887898E-2</v>
      </c>
      <c r="O1383" s="182">
        <v>3.8220010953887898E-2</v>
      </c>
      <c r="P1383" s="181">
        <v>2.4584832454831201E-2</v>
      </c>
    </row>
    <row r="1384" spans="1:16" ht="15.75" x14ac:dyDescent="0.25">
      <c r="A1384" s="189">
        <v>2046</v>
      </c>
      <c r="B1384" s="188">
        <v>2011</v>
      </c>
      <c r="C1384" s="187" t="s">
        <v>3049</v>
      </c>
      <c r="D1384" s="186">
        <v>6.4249897314799395E-2</v>
      </c>
      <c r="E1384" s="185">
        <v>0.13136532838125062</v>
      </c>
      <c r="F1384" s="184">
        <v>0.11027878990418</v>
      </c>
      <c r="G1384" s="182">
        <v>8.6198643371003907E-3</v>
      </c>
      <c r="H1384" s="183">
        <v>0.284282586489709</v>
      </c>
      <c r="I1384" s="183">
        <v>0.110700812433198</v>
      </c>
      <c r="J1384" s="183">
        <v>2.3497826677738198E-2</v>
      </c>
      <c r="K1384" s="183">
        <v>3.1445788353464597E-4</v>
      </c>
      <c r="L1384" s="183">
        <v>3.0000008598028201E-3</v>
      </c>
      <c r="M1384" s="183">
        <v>2.0000005732018801E-3</v>
      </c>
      <c r="N1384" s="183">
        <v>3.8220010953887898E-2</v>
      </c>
      <c r="O1384" s="182">
        <v>3.8220010953887898E-2</v>
      </c>
      <c r="P1384" s="181">
        <v>2.4560294130043899E-2</v>
      </c>
    </row>
    <row r="1385" spans="1:16" ht="15.75" x14ac:dyDescent="0.25">
      <c r="A1385" s="189">
        <v>2046</v>
      </c>
      <c r="B1385" s="188">
        <v>2012</v>
      </c>
      <c r="C1385" s="187" t="s">
        <v>3048</v>
      </c>
      <c r="D1385" s="186">
        <v>6.4354913777452144E-2</v>
      </c>
      <c r="E1385" s="185">
        <v>0.13176721556347507</v>
      </c>
      <c r="F1385" s="184">
        <v>0.11167469265928399</v>
      </c>
      <c r="G1385" s="182">
        <v>8.7058715584700606E-3</v>
      </c>
      <c r="H1385" s="183">
        <v>0.28635536319071903</v>
      </c>
      <c r="I1385" s="183">
        <v>0.111472172297995</v>
      </c>
      <c r="J1385" s="183">
        <v>2.3594705662317E-2</v>
      </c>
      <c r="K1385" s="183">
        <v>4.6445710067193199E-4</v>
      </c>
      <c r="L1385" s="183">
        <v>3.0000008598028201E-3</v>
      </c>
      <c r="M1385" s="183">
        <v>2.0000005732018801E-3</v>
      </c>
      <c r="N1385" s="183">
        <v>3.8220010953887898E-2</v>
      </c>
      <c r="O1385" s="182">
        <v>3.8220010953887898E-2</v>
      </c>
      <c r="P1385" s="181">
        <v>2.4661553552411199E-2</v>
      </c>
    </row>
    <row r="1386" spans="1:16" ht="15.75" x14ac:dyDescent="0.25">
      <c r="A1386" s="189">
        <v>2046</v>
      </c>
      <c r="B1386" s="188">
        <v>2013</v>
      </c>
      <c r="C1386" s="187" t="s">
        <v>3047</v>
      </c>
      <c r="D1386" s="186">
        <v>6.4208194954156139E-2</v>
      </c>
      <c r="E1386" s="185">
        <v>0.13175679276590141</v>
      </c>
      <c r="F1386" s="184">
        <v>0.11050751082672799</v>
      </c>
      <c r="G1386" s="182">
        <v>8.7356786776763892E-3</v>
      </c>
      <c r="H1386" s="183">
        <v>0.28469203793942</v>
      </c>
      <c r="I1386" s="183">
        <v>0.111073772959766</v>
      </c>
      <c r="J1386" s="183">
        <v>2.35267960593258E-2</v>
      </c>
      <c r="K1386" s="183">
        <v>6.9586610310711102E-4</v>
      </c>
      <c r="L1386" s="183">
        <v>3.0000008598028201E-3</v>
      </c>
      <c r="M1386" s="183">
        <v>2.0000005732018801E-3</v>
      </c>
      <c r="N1386" s="183">
        <v>3.8220010953887898E-2</v>
      </c>
      <c r="O1386" s="182">
        <v>3.8220010953887898E-2</v>
      </c>
      <c r="P1386" s="181">
        <v>2.4590573378517201E-2</v>
      </c>
    </row>
    <row r="1387" spans="1:16" ht="15.75" x14ac:dyDescent="0.25">
      <c r="A1387" s="189">
        <v>2046</v>
      </c>
      <c r="B1387" s="188">
        <v>2014</v>
      </c>
      <c r="C1387" s="187" t="s">
        <v>3046</v>
      </c>
      <c r="D1387" s="186">
        <v>6.2647970607313211E-2</v>
      </c>
      <c r="E1387" s="185">
        <v>0.12957367672378273</v>
      </c>
      <c r="F1387" s="184">
        <v>0.109910833248702</v>
      </c>
      <c r="G1387" s="182">
        <v>8.7067754714615104E-3</v>
      </c>
      <c r="H1387" s="183">
        <v>0.28373752431179999</v>
      </c>
      <c r="I1387" s="183">
        <v>0.111158609211885</v>
      </c>
      <c r="J1387" s="183">
        <v>2.34796306867406E-2</v>
      </c>
      <c r="K1387" s="183">
        <v>9.6525013279847704E-4</v>
      </c>
      <c r="L1387" s="183">
        <v>3.0000008598028201E-3</v>
      </c>
      <c r="M1387" s="183">
        <v>2.0000005732018801E-3</v>
      </c>
      <c r="N1387" s="183">
        <v>3.8220010953887898E-2</v>
      </c>
      <c r="O1387" s="182">
        <v>3.8220010953887898E-2</v>
      </c>
      <c r="P1387" s="181">
        <v>2.4541275397077001E-2</v>
      </c>
    </row>
    <row r="1388" spans="1:16" ht="15.75" x14ac:dyDescent="0.25">
      <c r="A1388" s="189">
        <v>2046</v>
      </c>
      <c r="B1388" s="188">
        <v>2015</v>
      </c>
      <c r="C1388" s="187" t="s">
        <v>3045</v>
      </c>
      <c r="D1388" s="186">
        <v>6.2109206886432247E-2</v>
      </c>
      <c r="E1388" s="185">
        <v>0.12952185135162073</v>
      </c>
      <c r="F1388" s="184">
        <v>0.109268791268603</v>
      </c>
      <c r="G1388" s="182">
        <v>8.8371662711880499E-3</v>
      </c>
      <c r="H1388" s="183">
        <v>0.28278576030029201</v>
      </c>
      <c r="I1388" s="183">
        <v>0.111746032519689</v>
      </c>
      <c r="J1388" s="183">
        <v>2.3431322748243399E-2</v>
      </c>
      <c r="K1388" s="183">
        <v>1.2342714656468101E-3</v>
      </c>
      <c r="L1388" s="183">
        <v>3.0000008598028201E-3</v>
      </c>
      <c r="M1388" s="183">
        <v>2.0000005732018801E-3</v>
      </c>
      <c r="N1388" s="183">
        <v>3.8220010953887898E-2</v>
      </c>
      <c r="O1388" s="182">
        <v>3.8220010953887898E-2</v>
      </c>
      <c r="P1388" s="181">
        <v>2.4490783187964101E-2</v>
      </c>
    </row>
    <row r="1389" spans="1:16" ht="15.75" x14ac:dyDescent="0.25">
      <c r="A1389" s="189">
        <v>2046</v>
      </c>
      <c r="B1389" s="188">
        <v>2016</v>
      </c>
      <c r="C1389" s="187" t="s">
        <v>3044</v>
      </c>
      <c r="D1389" s="186">
        <v>6.008577061302408E-2</v>
      </c>
      <c r="E1389" s="185">
        <v>0.12557728279636163</v>
      </c>
      <c r="F1389" s="184">
        <v>0.108504736949953</v>
      </c>
      <c r="G1389" s="182">
        <v>8.0723609547009596E-3</v>
      </c>
      <c r="H1389" s="183">
        <v>0.24689192410390501</v>
      </c>
      <c r="I1389" s="183">
        <v>9.8101474631683006E-2</v>
      </c>
      <c r="J1389" s="183">
        <v>2.3374337974544E-2</v>
      </c>
      <c r="K1389" s="183">
        <v>1.3892379825500699E-3</v>
      </c>
      <c r="L1389" s="183">
        <v>3.0000008598028201E-3</v>
      </c>
      <c r="M1389" s="183">
        <v>2.0000005732018801E-3</v>
      </c>
      <c r="N1389" s="183">
        <v>3.8220010953887898E-2</v>
      </c>
      <c r="O1389" s="182">
        <v>3.8220010953887898E-2</v>
      </c>
      <c r="P1389" s="181">
        <v>2.4431221815664299E-2</v>
      </c>
    </row>
    <row r="1390" spans="1:16" ht="15.75" x14ac:dyDescent="0.25">
      <c r="A1390" s="189">
        <v>2046</v>
      </c>
      <c r="B1390" s="188">
        <v>2017</v>
      </c>
      <c r="C1390" s="187" t="s">
        <v>3043</v>
      </c>
      <c r="D1390" s="186">
        <v>5.6577715092663614E-2</v>
      </c>
      <c r="E1390" s="185">
        <v>0.12165517167097978</v>
      </c>
      <c r="F1390" s="184">
        <v>9.0800359380041704E-2</v>
      </c>
      <c r="G1390" s="182">
        <v>7.2663011519430998E-3</v>
      </c>
      <c r="H1390" s="183">
        <v>0.19265331387234899</v>
      </c>
      <c r="I1390" s="183">
        <v>8.4758056251740793E-2</v>
      </c>
      <c r="J1390" s="183">
        <v>2.2203454504573499E-2</v>
      </c>
      <c r="K1390" s="183">
        <v>1.44781299869446E-3</v>
      </c>
      <c r="L1390" s="183">
        <v>3.0000008598028201E-3</v>
      </c>
      <c r="M1390" s="183">
        <v>2.0000005732018801E-3</v>
      </c>
      <c r="N1390" s="183">
        <v>3.8220010953887898E-2</v>
      </c>
      <c r="O1390" s="182">
        <v>3.8220010953887898E-2</v>
      </c>
      <c r="P1390" s="181">
        <v>2.32073961909002E-2</v>
      </c>
    </row>
    <row r="1391" spans="1:16" ht="15.75" x14ac:dyDescent="0.25">
      <c r="A1391" s="189">
        <v>2046</v>
      </c>
      <c r="B1391" s="188">
        <v>2018</v>
      </c>
      <c r="C1391" s="187" t="s">
        <v>3042</v>
      </c>
      <c r="D1391" s="186">
        <v>5.2826346089289995E-2</v>
      </c>
      <c r="E1391" s="185">
        <v>0.11643591721265713</v>
      </c>
      <c r="F1391" s="184">
        <v>9.0855399689386093E-2</v>
      </c>
      <c r="G1391" s="182">
        <v>6.5427024263317902E-3</v>
      </c>
      <c r="H1391" s="183">
        <v>0.15743809807716699</v>
      </c>
      <c r="I1391" s="183">
        <v>7.1021376994375399E-2</v>
      </c>
      <c r="J1391" s="183">
        <v>2.2206867230270901E-2</v>
      </c>
      <c r="K1391" s="183">
        <v>1.50849754164263E-3</v>
      </c>
      <c r="L1391" s="183">
        <v>3.0000008598028201E-3</v>
      </c>
      <c r="M1391" s="183">
        <v>2.0000005732018801E-3</v>
      </c>
      <c r="N1391" s="183">
        <v>3.8220010953887898E-2</v>
      </c>
      <c r="O1391" s="182">
        <v>3.8220010953887898E-2</v>
      </c>
      <c r="P1391" s="181">
        <v>2.3210963224909901E-2</v>
      </c>
    </row>
    <row r="1392" spans="1:16" ht="15.75" x14ac:dyDescent="0.25">
      <c r="A1392" s="189">
        <v>2046</v>
      </c>
      <c r="B1392" s="188">
        <v>2019</v>
      </c>
      <c r="C1392" s="187" t="s">
        <v>3041</v>
      </c>
      <c r="D1392" s="186">
        <v>5.2805787434308395E-2</v>
      </c>
      <c r="E1392" s="185">
        <v>0.11638134222869148</v>
      </c>
      <c r="F1392" s="184">
        <v>9.0912053650184205E-2</v>
      </c>
      <c r="G1392" s="182">
        <v>5.91825046907332E-3</v>
      </c>
      <c r="H1392" s="183">
        <v>0.13569983382529399</v>
      </c>
      <c r="I1392" s="183">
        <v>6.1739612799209698E-2</v>
      </c>
      <c r="J1392" s="183">
        <v>2.2210368233728E-2</v>
      </c>
      <c r="K1392" s="183">
        <v>1.54915239690105E-3</v>
      </c>
      <c r="L1392" s="183">
        <v>3.0000008598028201E-3</v>
      </c>
      <c r="M1392" s="183">
        <v>2.0000005732018801E-3</v>
      </c>
      <c r="N1392" s="183">
        <v>3.8220010953887898E-2</v>
      </c>
      <c r="O1392" s="182">
        <v>3.8220010953887898E-2</v>
      </c>
      <c r="P1392" s="181">
        <v>2.3214622528207801E-2</v>
      </c>
    </row>
    <row r="1393" spans="1:16" ht="15.75" x14ac:dyDescent="0.25">
      <c r="A1393" s="189">
        <v>2046</v>
      </c>
      <c r="B1393" s="188">
        <v>2020</v>
      </c>
      <c r="C1393" s="187" t="s">
        <v>3040</v>
      </c>
      <c r="D1393" s="186">
        <v>5.2785588855470966E-2</v>
      </c>
      <c r="E1393" s="185">
        <v>0.11632767214446917</v>
      </c>
      <c r="F1393" s="184">
        <v>9.0969824997758394E-2</v>
      </c>
      <c r="G1393" s="182">
        <v>5.27830467011196E-3</v>
      </c>
      <c r="H1393" s="183">
        <v>0.113607432934002</v>
      </c>
      <c r="I1393" s="183">
        <v>5.2904482999250803E-2</v>
      </c>
      <c r="J1393" s="183">
        <v>2.22139349143083E-2</v>
      </c>
      <c r="K1393" s="183">
        <v>1.54966743191982E-3</v>
      </c>
      <c r="L1393" s="183">
        <v>3.0000008598028201E-3</v>
      </c>
      <c r="M1393" s="183">
        <v>2.0000005732018801E-3</v>
      </c>
      <c r="N1393" s="183">
        <v>3.8220010953887898E-2</v>
      </c>
      <c r="O1393" s="182">
        <v>3.8220010953887898E-2</v>
      </c>
      <c r="P1393" s="181">
        <v>2.3218350478256999E-2</v>
      </c>
    </row>
    <row r="1394" spans="1:16" ht="15.75" x14ac:dyDescent="0.25">
      <c r="A1394" s="189">
        <v>2046</v>
      </c>
      <c r="B1394" s="188">
        <v>2021</v>
      </c>
      <c r="C1394" s="187" t="s">
        <v>3039</v>
      </c>
      <c r="D1394" s="186">
        <v>5.1446678283907317E-2</v>
      </c>
      <c r="E1394" s="185">
        <v>0.11337572401022859</v>
      </c>
      <c r="F1394" s="184">
        <v>9.1029886494372103E-2</v>
      </c>
      <c r="G1394" s="182">
        <v>4.6479363058461003E-3</v>
      </c>
      <c r="H1394" s="183">
        <v>9.1854595576671999E-2</v>
      </c>
      <c r="I1394" s="183">
        <v>4.3738685357329901E-2</v>
      </c>
      <c r="J1394" s="183">
        <v>2.2217650735071499E-2</v>
      </c>
      <c r="K1394" s="183">
        <v>1.5502037658112601E-3</v>
      </c>
      <c r="L1394" s="183">
        <v>3.0000008598028201E-3</v>
      </c>
      <c r="M1394" s="183">
        <v>2.0000005732018801E-3</v>
      </c>
      <c r="N1394" s="183">
        <v>3.8220010953887898E-2</v>
      </c>
      <c r="O1394" s="182">
        <v>3.8220010953887898E-2</v>
      </c>
      <c r="P1394" s="181">
        <v>2.3222234311946401E-2</v>
      </c>
    </row>
    <row r="1395" spans="1:16" ht="15.75" x14ac:dyDescent="0.25">
      <c r="A1395" s="189">
        <v>2046</v>
      </c>
      <c r="B1395" s="188">
        <v>2022</v>
      </c>
      <c r="C1395" s="187" t="s">
        <v>3038</v>
      </c>
      <c r="D1395" s="186">
        <v>5.0161701109232397E-2</v>
      </c>
      <c r="E1395" s="185">
        <v>0.11054249733613128</v>
      </c>
      <c r="F1395" s="184">
        <v>9.1089795155802802E-2</v>
      </c>
      <c r="G1395" s="182">
        <v>4.0153688836440798E-3</v>
      </c>
      <c r="H1395" s="183">
        <v>6.9616091968681404E-2</v>
      </c>
      <c r="I1395" s="183">
        <v>3.4711899074935902E-2</v>
      </c>
      <c r="J1395" s="183">
        <v>2.2221351443035098E-2</v>
      </c>
      <c r="K1395" s="183">
        <v>1.5507391044944001E-3</v>
      </c>
      <c r="L1395" s="183">
        <v>3.0000008598028201E-3</v>
      </c>
      <c r="M1395" s="183">
        <v>2.0000005732018801E-3</v>
      </c>
      <c r="N1395" s="183">
        <v>3.8220010953887898E-2</v>
      </c>
      <c r="O1395" s="182">
        <v>3.8220010953887898E-2</v>
      </c>
      <c r="P1395" s="181">
        <v>2.3226102349502498E-2</v>
      </c>
    </row>
    <row r="1396" spans="1:16" ht="15.75" x14ac:dyDescent="0.25">
      <c r="A1396" s="189">
        <v>2046</v>
      </c>
      <c r="B1396" s="188">
        <v>2023</v>
      </c>
      <c r="C1396" s="187" t="s">
        <v>3037</v>
      </c>
      <c r="D1396" s="186">
        <v>4.8877954478089784E-2</v>
      </c>
      <c r="E1396" s="185">
        <v>0.107715226225854</v>
      </c>
      <c r="F1396" s="184">
        <v>9.1077804242396102E-2</v>
      </c>
      <c r="G1396" s="182">
        <v>4.0168137104490201E-3</v>
      </c>
      <c r="H1396" s="183">
        <v>6.9541791098772607E-2</v>
      </c>
      <c r="I1396" s="183">
        <v>3.4059344452070497E-2</v>
      </c>
      <c r="J1396" s="183">
        <v>2.2177200601104299E-2</v>
      </c>
      <c r="K1396" s="183">
        <v>1.55128705309711E-3</v>
      </c>
      <c r="L1396" s="183">
        <v>3.0000008598028102E-3</v>
      </c>
      <c r="M1396" s="183">
        <v>2.0000005732018801E-3</v>
      </c>
      <c r="N1396" s="183">
        <v>3.8220010953887898E-2</v>
      </c>
      <c r="O1396" s="182">
        <v>3.8220010953887898E-2</v>
      </c>
      <c r="P1396" s="181">
        <v>2.31799552024161E-2</v>
      </c>
    </row>
    <row r="1397" spans="1:16" ht="15.75" x14ac:dyDescent="0.25">
      <c r="A1397" s="189">
        <v>2046</v>
      </c>
      <c r="B1397" s="188">
        <v>2024</v>
      </c>
      <c r="C1397" s="187" t="s">
        <v>3036</v>
      </c>
      <c r="D1397" s="186">
        <v>4.7647990523803162E-2</v>
      </c>
      <c r="E1397" s="185">
        <v>0.10500643687402884</v>
      </c>
      <c r="F1397" s="184">
        <v>9.0976113974070502E-2</v>
      </c>
      <c r="G1397" s="182">
        <v>4.0328370182314199E-3</v>
      </c>
      <c r="H1397" s="183">
        <v>6.9348525558699997E-2</v>
      </c>
      <c r="I1397" s="183">
        <v>3.49013963969875E-2</v>
      </c>
      <c r="J1397" s="183">
        <v>2.2074550904499099E-2</v>
      </c>
      <c r="K1397" s="183">
        <v>1.55183397270909E-3</v>
      </c>
      <c r="L1397" s="183">
        <v>3.0000008598028201E-3</v>
      </c>
      <c r="M1397" s="183">
        <v>2.0000005732018801E-3</v>
      </c>
      <c r="N1397" s="183">
        <v>3.8220010953887898E-2</v>
      </c>
      <c r="O1397" s="182">
        <v>3.8220010953887898E-2</v>
      </c>
      <c r="P1397" s="181">
        <v>2.3072664142031699E-2</v>
      </c>
    </row>
    <row r="1398" spans="1:16" ht="15.75" x14ac:dyDescent="0.25">
      <c r="A1398" s="189">
        <v>2046</v>
      </c>
      <c r="B1398" s="188">
        <v>2025</v>
      </c>
      <c r="C1398" s="187" t="s">
        <v>3035</v>
      </c>
      <c r="D1398" s="186">
        <v>4.64191464134504E-2</v>
      </c>
      <c r="E1398" s="185">
        <v>0.10230023759439426</v>
      </c>
      <c r="F1398" s="184">
        <v>9.0786153931987607E-2</v>
      </c>
      <c r="G1398" s="182">
        <v>4.0463953021935804E-3</v>
      </c>
      <c r="H1398" s="183">
        <v>6.9036802271907199E-2</v>
      </c>
      <c r="I1398" s="183">
        <v>3.3998191704794997E-2</v>
      </c>
      <c r="J1398" s="183">
        <v>2.19134785262383E-2</v>
      </c>
      <c r="K1398" s="183">
        <v>1.5523944327822301E-3</v>
      </c>
      <c r="L1398" s="183">
        <v>3.0000008598028201E-3</v>
      </c>
      <c r="M1398" s="183">
        <v>2.0000005732018801E-3</v>
      </c>
      <c r="N1398" s="183">
        <v>3.8220010953887898E-2</v>
      </c>
      <c r="O1398" s="182">
        <v>3.8220010953887898E-2</v>
      </c>
      <c r="P1398" s="181">
        <v>2.2904308785574E-2</v>
      </c>
    </row>
    <row r="1399" spans="1:16" ht="15.75" x14ac:dyDescent="0.25">
      <c r="A1399" s="189">
        <v>2046</v>
      </c>
      <c r="B1399" s="188">
        <v>2026</v>
      </c>
      <c r="C1399" s="187" t="s">
        <v>3034</v>
      </c>
      <c r="D1399" s="186">
        <v>4.5243938270720201E-2</v>
      </c>
      <c r="E1399" s="185">
        <v>9.9711849223817886E-2</v>
      </c>
      <c r="F1399" s="184">
        <v>9.0506186823764004E-2</v>
      </c>
      <c r="G1399" s="182">
        <v>4.0637838804967897E-3</v>
      </c>
      <c r="H1399" s="183">
        <v>6.8613300911882502E-2</v>
      </c>
      <c r="I1399" s="183">
        <v>3.4711238197013702E-2</v>
      </c>
      <c r="J1399" s="183">
        <v>2.1693847146489299E-2</v>
      </c>
      <c r="K1399" s="183">
        <v>1.55295401830036E-3</v>
      </c>
      <c r="L1399" s="183">
        <v>3.0000008598028201E-3</v>
      </c>
      <c r="M1399" s="183">
        <v>2.0000005732018801E-3</v>
      </c>
      <c r="N1399" s="183">
        <v>3.8220010953887898E-2</v>
      </c>
      <c r="O1399" s="182">
        <v>3.8220010953887898E-2</v>
      </c>
      <c r="P1399" s="181">
        <v>2.2674746649432601E-2</v>
      </c>
    </row>
    <row r="1400" spans="1:16" ht="15.75" x14ac:dyDescent="0.25">
      <c r="A1400" s="189">
        <v>2046</v>
      </c>
      <c r="B1400" s="188">
        <v>2027</v>
      </c>
      <c r="C1400" s="187" t="s">
        <v>3033</v>
      </c>
      <c r="D1400" s="186">
        <v>4.4122483865956401E-2</v>
      </c>
      <c r="E1400" s="185">
        <v>9.7241541683480703E-2</v>
      </c>
      <c r="F1400" s="184">
        <v>9.01387955175805E-2</v>
      </c>
      <c r="G1400" s="182">
        <v>4.0645663975275304E-3</v>
      </c>
      <c r="H1400" s="183">
        <v>6.8064123503726898E-2</v>
      </c>
      <c r="I1400" s="183">
        <v>3.4162056040434798E-2</v>
      </c>
      <c r="J1400" s="183">
        <v>2.14158205780552E-2</v>
      </c>
      <c r="K1400" s="183">
        <v>1.55353960516765E-3</v>
      </c>
      <c r="L1400" s="183">
        <v>3.0000008598028201E-3</v>
      </c>
      <c r="M1400" s="183">
        <v>2.0000005732018801E-3</v>
      </c>
      <c r="N1400" s="183">
        <v>3.8220010953887898E-2</v>
      </c>
      <c r="O1400" s="182">
        <v>3.8220010953887898E-2</v>
      </c>
      <c r="P1400" s="181">
        <v>2.2384148953298499E-2</v>
      </c>
    </row>
    <row r="1401" spans="1:16" ht="15.75" x14ac:dyDescent="0.25">
      <c r="A1401" s="189">
        <v>2046</v>
      </c>
      <c r="B1401" s="188">
        <v>2028</v>
      </c>
      <c r="C1401" s="187" t="s">
        <v>3032</v>
      </c>
      <c r="D1401" s="186">
        <v>4.4107109218073669E-2</v>
      </c>
      <c r="E1401" s="185">
        <v>9.7202396911169747E-2</v>
      </c>
      <c r="F1401" s="184">
        <v>8.9680251333949801E-2</v>
      </c>
      <c r="G1401" s="182">
        <v>4.06993708085426E-3</v>
      </c>
      <c r="H1401" s="183">
        <v>6.7395207516117703E-2</v>
      </c>
      <c r="I1401" s="183">
        <v>3.4292211769744702E-2</v>
      </c>
      <c r="J1401" s="183">
        <v>2.10791253607115E-2</v>
      </c>
      <c r="K1401" s="183">
        <v>1.5541176673051101E-3</v>
      </c>
      <c r="L1401" s="183">
        <v>3.0000008598028201E-3</v>
      </c>
      <c r="M1401" s="183">
        <v>2.0000005732018801E-3</v>
      </c>
      <c r="N1401" s="183">
        <v>3.8220010953887898E-2</v>
      </c>
      <c r="O1401" s="182">
        <v>3.8220010953887898E-2</v>
      </c>
      <c r="P1401" s="181">
        <v>2.2032229872289401E-2</v>
      </c>
    </row>
    <row r="1402" spans="1:16" ht="15.75" x14ac:dyDescent="0.25">
      <c r="A1402" s="189">
        <v>2046</v>
      </c>
      <c r="B1402" s="188">
        <v>2029</v>
      </c>
      <c r="C1402" s="187" t="s">
        <v>3031</v>
      </c>
      <c r="D1402" s="186">
        <v>4.4091793224340731E-2</v>
      </c>
      <c r="E1402" s="185">
        <v>9.7163293406717144E-2</v>
      </c>
      <c r="F1402" s="184">
        <v>8.9131523807866098E-2</v>
      </c>
      <c r="G1402" s="182">
        <v>4.0657826315356202E-3</v>
      </c>
      <c r="H1402" s="183">
        <v>6.6606851059137495E-2</v>
      </c>
      <c r="I1402" s="183">
        <v>3.4358391350824899E-2</v>
      </c>
      <c r="J1402" s="183">
        <v>2.0683795661083599E-2</v>
      </c>
      <c r="K1402" s="183">
        <v>1.55469864223756E-3</v>
      </c>
      <c r="L1402" s="183">
        <v>3.0000008598028201E-3</v>
      </c>
      <c r="M1402" s="183">
        <v>2.0000005732018801E-3</v>
      </c>
      <c r="N1402" s="183">
        <v>3.8220010953887898E-2</v>
      </c>
      <c r="O1402" s="182">
        <v>3.8220010953887898E-2</v>
      </c>
      <c r="P1402" s="181">
        <v>2.16190251178939E-2</v>
      </c>
    </row>
    <row r="1403" spans="1:16" ht="15.75" x14ac:dyDescent="0.25">
      <c r="A1403" s="189">
        <v>2046</v>
      </c>
      <c r="B1403" s="188">
        <v>2030</v>
      </c>
      <c r="C1403" s="187" t="s">
        <v>3030</v>
      </c>
      <c r="D1403" s="186">
        <v>4.4076596518117128E-2</v>
      </c>
      <c r="E1403" s="185">
        <v>9.712431646573387E-2</v>
      </c>
      <c r="F1403" s="184">
        <v>8.8493631154491506E-2</v>
      </c>
      <c r="G1403" s="182">
        <v>4.0540095631378297E-3</v>
      </c>
      <c r="H1403" s="183">
        <v>6.5699420018953805E-2</v>
      </c>
      <c r="I1403" s="183">
        <v>3.3267321737733203E-2</v>
      </c>
      <c r="J1403" s="183">
        <v>2.0229887050740102E-2</v>
      </c>
      <c r="K1403" s="183">
        <v>1.55529501200279E-3</v>
      </c>
      <c r="L1403" s="183">
        <v>3.0000008598028201E-3</v>
      </c>
      <c r="M1403" s="183">
        <v>2.0000005732018801E-3</v>
      </c>
      <c r="N1403" s="183">
        <v>3.8220010953887898E-2</v>
      </c>
      <c r="O1403" s="182">
        <v>3.8220010953887898E-2</v>
      </c>
      <c r="P1403" s="181">
        <v>2.11445927743803E-2</v>
      </c>
    </row>
    <row r="1404" spans="1:16" ht="15.75" x14ac:dyDescent="0.25">
      <c r="A1404" s="189">
        <v>2046</v>
      </c>
      <c r="B1404" s="188">
        <v>2031</v>
      </c>
      <c r="C1404" s="187" t="s">
        <v>3029</v>
      </c>
      <c r="D1404" s="186">
        <v>4.4061306345800071E-2</v>
      </c>
      <c r="E1404" s="185">
        <v>9.7084988511087877E-2</v>
      </c>
      <c r="F1404" s="184">
        <v>8.7763916462810093E-2</v>
      </c>
      <c r="G1404" s="182">
        <v>4.0381823267616797E-3</v>
      </c>
      <c r="H1404" s="183">
        <v>6.4671801181833494E-2</v>
      </c>
      <c r="I1404" s="183">
        <v>3.3739629996994903E-2</v>
      </c>
      <c r="J1404" s="183">
        <v>1.9717194821934701E-2</v>
      </c>
      <c r="K1404" s="183">
        <v>1.5558818549802999E-3</v>
      </c>
      <c r="L1404" s="183">
        <v>3.0000008598028201E-3</v>
      </c>
      <c r="M1404" s="183">
        <v>2.0000005732018801E-3</v>
      </c>
      <c r="N1404" s="183">
        <v>3.8220010953887898E-2</v>
      </c>
      <c r="O1404" s="182">
        <v>3.8220010953887898E-2</v>
      </c>
      <c r="P1404" s="181">
        <v>2.06087188780264E-2</v>
      </c>
    </row>
    <row r="1405" spans="1:16" ht="15.75" x14ac:dyDescent="0.25">
      <c r="A1405" s="189">
        <v>2046</v>
      </c>
      <c r="B1405" s="188">
        <v>2032</v>
      </c>
      <c r="C1405" s="187" t="s">
        <v>3028</v>
      </c>
      <c r="D1405" s="186">
        <v>4.4046032833371267E-2</v>
      </c>
      <c r="E1405" s="185">
        <v>9.7045725363654189E-2</v>
      </c>
      <c r="F1405" s="184">
        <v>8.6944173941302799E-2</v>
      </c>
      <c r="G1405" s="182">
        <v>4.0321405224932501E-3</v>
      </c>
      <c r="H1405" s="183">
        <v>6.3524668012117202E-2</v>
      </c>
      <c r="I1405" s="183">
        <v>3.3312447205674202E-2</v>
      </c>
      <c r="J1405" s="183">
        <v>1.9145826643289499E-2</v>
      </c>
      <c r="K1405" s="183">
        <v>1.556479574735E-3</v>
      </c>
      <c r="L1405" s="183">
        <v>3.0000008598028201E-3</v>
      </c>
      <c r="M1405" s="183">
        <v>2.0000005732018801E-3</v>
      </c>
      <c r="N1405" s="183">
        <v>3.8220010953887898E-2</v>
      </c>
      <c r="O1405" s="182">
        <v>3.8220010953887898E-2</v>
      </c>
      <c r="P1405" s="181">
        <v>2.0011515965751701E-2</v>
      </c>
    </row>
    <row r="1406" spans="1:16" ht="15.75" x14ac:dyDescent="0.25">
      <c r="A1406" s="189">
        <v>2046</v>
      </c>
      <c r="B1406" s="188">
        <v>2033</v>
      </c>
      <c r="C1406" s="187" t="s">
        <v>3027</v>
      </c>
      <c r="D1406" s="186">
        <v>4.4030630143537967E-2</v>
      </c>
      <c r="E1406" s="185">
        <v>9.7006218814976813E-2</v>
      </c>
      <c r="F1406" s="184">
        <v>8.6032781511725706E-2</v>
      </c>
      <c r="G1406" s="182">
        <v>4.0243663703770204E-3</v>
      </c>
      <c r="H1406" s="183">
        <v>6.2257314806872299E-2</v>
      </c>
      <c r="I1406" s="183">
        <v>3.26698862773738E-2</v>
      </c>
      <c r="J1406" s="183">
        <v>1.8515647985324998E-2</v>
      </c>
      <c r="K1406" s="183">
        <v>1.55707404108025E-3</v>
      </c>
      <c r="L1406" s="183">
        <v>3.0000008598028201E-3</v>
      </c>
      <c r="M1406" s="183">
        <v>2.0000005732018801E-3</v>
      </c>
      <c r="N1406" s="183">
        <v>3.8220010953887898E-2</v>
      </c>
      <c r="O1406" s="182">
        <v>3.8220010953887898E-2</v>
      </c>
      <c r="P1406" s="181">
        <v>1.9352843425250399E-2</v>
      </c>
    </row>
    <row r="1407" spans="1:16" ht="15.75" x14ac:dyDescent="0.25">
      <c r="A1407" s="189">
        <v>2046</v>
      </c>
      <c r="B1407" s="188">
        <v>2034</v>
      </c>
      <c r="C1407" s="187" t="s">
        <v>3026</v>
      </c>
      <c r="D1407" s="186">
        <v>4.4015133937245418E-2</v>
      </c>
      <c r="E1407" s="185">
        <v>9.6966716897144603E-2</v>
      </c>
      <c r="F1407" s="184">
        <v>8.5030688884377301E-2</v>
      </c>
      <c r="G1407" s="182">
        <v>4.0213800419791499E-3</v>
      </c>
      <c r="H1407" s="183">
        <v>6.0870049940404097E-2</v>
      </c>
      <c r="I1407" s="183">
        <v>3.2367416271447201E-2</v>
      </c>
      <c r="J1407" s="183">
        <v>1.78266980388628E-2</v>
      </c>
      <c r="K1407" s="183">
        <v>1.5576762343656599E-3</v>
      </c>
      <c r="L1407" s="183">
        <v>3.0000008598028201E-3</v>
      </c>
      <c r="M1407" s="183">
        <v>2.0000005732018801E-3</v>
      </c>
      <c r="N1407" s="183">
        <v>3.8220010953887898E-2</v>
      </c>
      <c r="O1407" s="182">
        <v>3.8220010953887898E-2</v>
      </c>
      <c r="P1407" s="181">
        <v>1.86327422193792E-2</v>
      </c>
    </row>
    <row r="1408" spans="1:16" ht="15.75" x14ac:dyDescent="0.25">
      <c r="A1408" s="189">
        <v>2046</v>
      </c>
      <c r="B1408" s="188">
        <v>2035</v>
      </c>
      <c r="C1408" s="187" t="s">
        <v>3025</v>
      </c>
      <c r="D1408" s="186">
        <v>4.3999543970557657E-2</v>
      </c>
      <c r="E1408" s="185">
        <v>9.6927213960871686E-2</v>
      </c>
      <c r="F1408" s="184">
        <v>8.3938394779809702E-2</v>
      </c>
      <c r="G1408" s="182">
        <v>4.0295701059634799E-3</v>
      </c>
      <c r="H1408" s="183">
        <v>5.9363002955841002E-2</v>
      </c>
      <c r="I1408" s="183">
        <v>3.18182234765454E-2</v>
      </c>
      <c r="J1408" s="183">
        <v>1.7078984381708701E-2</v>
      </c>
      <c r="K1408" s="183">
        <v>1.5582940783388001E-3</v>
      </c>
      <c r="L1408" s="183">
        <v>3.0000008598028201E-3</v>
      </c>
      <c r="M1408" s="183">
        <v>2.0000005732018801E-3</v>
      </c>
      <c r="N1408" s="183">
        <v>3.8220010953887898E-2</v>
      </c>
      <c r="O1408" s="182">
        <v>3.8220010953887898E-2</v>
      </c>
      <c r="P1408" s="181">
        <v>1.7851220268578799E-2</v>
      </c>
    </row>
    <row r="1409" spans="1:16" ht="15.75" x14ac:dyDescent="0.25">
      <c r="A1409" s="189">
        <v>2046</v>
      </c>
      <c r="B1409" s="188">
        <v>2036</v>
      </c>
      <c r="C1409" s="187" t="s">
        <v>3024</v>
      </c>
      <c r="D1409" s="186">
        <v>4.3983545074193262E-2</v>
      </c>
      <c r="E1409" s="185">
        <v>9.6886865856776305E-2</v>
      </c>
      <c r="F1409" s="184">
        <v>8.2752528307029102E-2</v>
      </c>
      <c r="G1409" s="182">
        <v>4.0504465916161997E-3</v>
      </c>
      <c r="H1409" s="183">
        <v>5.7734836819778701E-2</v>
      </c>
      <c r="I1409" s="183">
        <v>3.2084653802077201E-2</v>
      </c>
      <c r="J1409" s="183">
        <v>1.62722768644121E-2</v>
      </c>
      <c r="K1409" s="183">
        <v>1.55889511015737E-3</v>
      </c>
      <c r="L1409" s="183">
        <v>3.0000008598028201E-3</v>
      </c>
      <c r="M1409" s="183">
        <v>2.0000005732018801E-3</v>
      </c>
      <c r="N1409" s="183">
        <v>3.8220010953887898E-2</v>
      </c>
      <c r="O1409" s="182">
        <v>3.8220010953887898E-2</v>
      </c>
      <c r="P1409" s="181">
        <v>1.7008037017061699E-2</v>
      </c>
    </row>
    <row r="1410" spans="1:16" ht="15.75" x14ac:dyDescent="0.25">
      <c r="A1410" s="189">
        <v>2046</v>
      </c>
      <c r="B1410" s="188">
        <v>2037</v>
      </c>
      <c r="C1410" s="187" t="s">
        <v>3023</v>
      </c>
      <c r="D1410" s="186">
        <v>4.3967254730320392E-2</v>
      </c>
      <c r="E1410" s="185">
        <v>9.6845872939484989E-2</v>
      </c>
      <c r="F1410" s="184">
        <v>8.1475523387638693E-2</v>
      </c>
      <c r="G1410" s="182">
        <v>4.0771487273984896E-3</v>
      </c>
      <c r="H1410" s="183">
        <v>5.5986436318961601E-2</v>
      </c>
      <c r="I1410" s="183">
        <v>3.18580067269442E-2</v>
      </c>
      <c r="J1410" s="183">
        <v>1.54067091160182E-2</v>
      </c>
      <c r="K1410" s="183">
        <v>1.5595063650207699E-3</v>
      </c>
      <c r="L1410" s="183">
        <v>3.0000008598028201E-3</v>
      </c>
      <c r="M1410" s="183">
        <v>2.0000005732018801E-3</v>
      </c>
      <c r="N1410" s="183">
        <v>3.8220010953887898E-2</v>
      </c>
      <c r="O1410" s="182">
        <v>3.8220010953887898E-2</v>
      </c>
      <c r="P1410" s="181">
        <v>1.6103332135985301E-2</v>
      </c>
    </row>
    <row r="1411" spans="1:16" ht="15.75" x14ac:dyDescent="0.25">
      <c r="A1411" s="189">
        <v>2046</v>
      </c>
      <c r="B1411" s="188">
        <v>2038</v>
      </c>
      <c r="C1411" s="187" t="s">
        <v>3022</v>
      </c>
      <c r="D1411" s="186">
        <v>4.395051995466439E-2</v>
      </c>
      <c r="E1411" s="185">
        <v>9.6803579581663801E-2</v>
      </c>
      <c r="F1411" s="184">
        <v>8.0106597481455696E-2</v>
      </c>
      <c r="G1411" s="182">
        <v>4.0997027538179198E-3</v>
      </c>
      <c r="H1411" s="183">
        <v>5.4117408246568702E-2</v>
      </c>
      <c r="I1411" s="183">
        <v>3.1614496918672297E-2</v>
      </c>
      <c r="J1411" s="183">
        <v>1.4482197864737799E-2</v>
      </c>
      <c r="K1411" s="183">
        <v>1.56012195209316E-3</v>
      </c>
      <c r="L1411" s="183">
        <v>3.0000008598028201E-3</v>
      </c>
      <c r="M1411" s="183">
        <v>2.0000005732018801E-3</v>
      </c>
      <c r="N1411" s="183">
        <v>3.8220010953887898E-2</v>
      </c>
      <c r="O1411" s="182">
        <v>3.8220010953887898E-2</v>
      </c>
      <c r="P1411" s="181">
        <v>1.513701858838E-2</v>
      </c>
    </row>
    <row r="1412" spans="1:16" ht="15.75" x14ac:dyDescent="0.25">
      <c r="A1412" s="189">
        <v>2046</v>
      </c>
      <c r="B1412" s="188">
        <v>2039</v>
      </c>
      <c r="C1412" s="187" t="s">
        <v>3021</v>
      </c>
      <c r="D1412" s="186">
        <v>4.3933162172398718E-2</v>
      </c>
      <c r="E1412" s="185">
        <v>9.6758934380087411E-2</v>
      </c>
      <c r="F1412" s="184">
        <v>7.8645089124710896E-2</v>
      </c>
      <c r="G1412" s="182">
        <v>4.0970583244778098E-3</v>
      </c>
      <c r="H1412" s="183">
        <v>5.2127462354752102E-2</v>
      </c>
      <c r="I1412" s="183">
        <v>3.0688878300135999E-2</v>
      </c>
      <c r="J1412" s="183">
        <v>1.3498686612937299E-2</v>
      </c>
      <c r="K1412" s="183">
        <v>1.5607368781655299E-3</v>
      </c>
      <c r="L1412" s="183">
        <v>3.0000008598028201E-3</v>
      </c>
      <c r="M1412" s="183">
        <v>2.0000005732018801E-3</v>
      </c>
      <c r="N1412" s="183">
        <v>3.8220010953887898E-2</v>
      </c>
      <c r="O1412" s="182">
        <v>3.8220010953887898E-2</v>
      </c>
      <c r="P1412" s="181">
        <v>1.4109037322039599E-2</v>
      </c>
    </row>
    <row r="1413" spans="1:16" ht="15.75" x14ac:dyDescent="0.25">
      <c r="A1413" s="189">
        <v>2046</v>
      </c>
      <c r="B1413" s="188">
        <v>2040</v>
      </c>
      <c r="C1413" s="187" t="s">
        <v>3020</v>
      </c>
      <c r="D1413" s="186">
        <v>4.391509195629488E-2</v>
      </c>
      <c r="E1413" s="185">
        <v>9.6711183998582334E-2</v>
      </c>
      <c r="F1413" s="184">
        <v>7.709196426461E-2</v>
      </c>
      <c r="G1413" s="182">
        <v>4.0409458692697896E-3</v>
      </c>
      <c r="H1413" s="183">
        <v>5.0016875808157502E-2</v>
      </c>
      <c r="I1413" s="183">
        <v>2.9762260144085201E-2</v>
      </c>
      <c r="J1413" s="183">
        <v>1.2456198815065701E-2</v>
      </c>
      <c r="K1413" s="183">
        <v>1.5613651607974E-3</v>
      </c>
      <c r="L1413" s="183">
        <v>3.0000008598028201E-3</v>
      </c>
      <c r="M1413" s="183">
        <v>2.0000005732018801E-3</v>
      </c>
      <c r="N1413" s="183">
        <v>3.8220010953887898E-2</v>
      </c>
      <c r="O1413" s="182">
        <v>3.8220010953887898E-2</v>
      </c>
      <c r="P1413" s="181">
        <v>1.30194128519193E-2</v>
      </c>
    </row>
    <row r="1414" spans="1:16" ht="15.75" x14ac:dyDescent="0.25">
      <c r="A1414" s="189">
        <v>2046</v>
      </c>
      <c r="B1414" s="188">
        <v>2041</v>
      </c>
      <c r="C1414" s="187" t="s">
        <v>3019</v>
      </c>
      <c r="D1414" s="186">
        <v>4.3895955162040819E-2</v>
      </c>
      <c r="E1414" s="185">
        <v>9.6659396051399019E-2</v>
      </c>
      <c r="F1414" s="184">
        <v>7.5445953036774704E-2</v>
      </c>
      <c r="G1414" s="182">
        <v>3.9265619585005396E-3</v>
      </c>
      <c r="H1414" s="183">
        <v>4.7785105411841597E-2</v>
      </c>
      <c r="I1414" s="183">
        <v>0.18327984339565301</v>
      </c>
      <c r="J1414" s="183">
        <v>1.13546354504424E-2</v>
      </c>
      <c r="K1414" s="183">
        <v>1.56199390993028E-3</v>
      </c>
      <c r="L1414" s="183">
        <v>3.0000008598028201E-3</v>
      </c>
      <c r="M1414" s="183">
        <v>2.0000005732018801E-3</v>
      </c>
      <c r="N1414" s="183">
        <v>3.8220010953887898E-2</v>
      </c>
      <c r="O1414" s="182">
        <v>3.8220010953887898E-2</v>
      </c>
      <c r="P1414" s="181">
        <v>1.1868041680062899E-2</v>
      </c>
    </row>
    <row r="1415" spans="1:16" ht="15.75" x14ac:dyDescent="0.25">
      <c r="A1415" s="189">
        <v>2046</v>
      </c>
      <c r="B1415" s="188">
        <v>2042</v>
      </c>
      <c r="C1415" s="187" t="s">
        <v>3018</v>
      </c>
      <c r="D1415" s="186">
        <v>4.3875244653970191E-2</v>
      </c>
      <c r="E1415" s="185">
        <v>9.6604733177836008E-2</v>
      </c>
      <c r="F1415" s="184">
        <v>7.3705504709321995E-2</v>
      </c>
      <c r="G1415" s="182">
        <v>3.8618286844001098E-3</v>
      </c>
      <c r="H1415" s="183">
        <v>4.5431614347739402E-2</v>
      </c>
      <c r="I1415" s="183">
        <v>0.443630579555158</v>
      </c>
      <c r="J1415" s="183">
        <v>1.01939167025379E-2</v>
      </c>
      <c r="K1415" s="183">
        <v>1.5626085427508001E-3</v>
      </c>
      <c r="L1415" s="183">
        <v>3.0000008598028201E-3</v>
      </c>
      <c r="M1415" s="183">
        <v>2.0000005732018801E-3</v>
      </c>
      <c r="N1415" s="183">
        <v>3.8220010953887898E-2</v>
      </c>
      <c r="O1415" s="182">
        <v>3.8220010953887898E-2</v>
      </c>
      <c r="P1415" s="181">
        <v>1.0654840380991199E-2</v>
      </c>
    </row>
    <row r="1416" spans="1:16" ht="15.75" x14ac:dyDescent="0.25">
      <c r="A1416" s="189">
        <v>2046</v>
      </c>
      <c r="B1416" s="188">
        <v>2043</v>
      </c>
      <c r="C1416" s="187" t="s">
        <v>3017</v>
      </c>
      <c r="D1416" s="186">
        <v>4.3852530300178473E-2</v>
      </c>
      <c r="E1416" s="185">
        <v>9.6553783242446997E-2</v>
      </c>
      <c r="F1416" s="184">
        <v>7.1872589491518896E-2</v>
      </c>
      <c r="G1416" s="182">
        <v>4.2203658847898102E-3</v>
      </c>
      <c r="H1416" s="183">
        <v>4.2956957682836902E-2</v>
      </c>
      <c r="I1416" s="183">
        <v>0.83714561355578698</v>
      </c>
      <c r="J1416" s="183">
        <v>8.9740926480049409E-3</v>
      </c>
      <c r="K1416" s="183">
        <v>1.5632333310893001E-3</v>
      </c>
      <c r="L1416" s="183">
        <v>3.0000008598028201E-3</v>
      </c>
      <c r="M1416" s="183">
        <v>2.0000005732018801E-3</v>
      </c>
      <c r="N1416" s="183">
        <v>3.8220010953888002E-2</v>
      </c>
      <c r="O1416" s="182">
        <v>3.8220010953887898E-2</v>
      </c>
      <c r="P1416" s="181">
        <v>9.3798612956013695E-3</v>
      </c>
    </row>
    <row r="1417" spans="1:16" ht="15.75" x14ac:dyDescent="0.25">
      <c r="A1417" s="189">
        <v>2046</v>
      </c>
      <c r="B1417" s="188">
        <v>2044</v>
      </c>
      <c r="C1417" s="187" t="s">
        <v>3016</v>
      </c>
      <c r="D1417" s="186">
        <v>4.3826687387305788E-2</v>
      </c>
      <c r="E1417" s="185">
        <v>9.6511198365230949E-2</v>
      </c>
      <c r="F1417" s="184">
        <v>6.9946513371119207E-2</v>
      </c>
      <c r="G1417" s="182">
        <v>5.4747540589882102E-3</v>
      </c>
      <c r="H1417" s="183">
        <v>4.03608260049097E-2</v>
      </c>
      <c r="I1417" s="183">
        <v>0</v>
      </c>
      <c r="J1417" s="183">
        <v>7.6951029052899798E-3</v>
      </c>
      <c r="K1417" s="183">
        <v>1.5638625560367E-3</v>
      </c>
      <c r="L1417" s="183">
        <v>3.0000008598028201E-3</v>
      </c>
      <c r="M1417" s="183">
        <v>2.0000005732018801E-3</v>
      </c>
      <c r="N1417" s="183">
        <v>3.8220010953887898E-2</v>
      </c>
      <c r="O1417" s="182">
        <v>3.8220010953887898E-2</v>
      </c>
      <c r="P1417" s="181">
        <v>8.0430413121537706E-3</v>
      </c>
    </row>
    <row r="1418" spans="1:16" ht="15.75" x14ac:dyDescent="0.25">
      <c r="A1418" s="189">
        <v>2046</v>
      </c>
      <c r="B1418" s="188">
        <v>2045</v>
      </c>
      <c r="C1418" s="187" t="s">
        <v>3015</v>
      </c>
      <c r="D1418" s="186">
        <v>4.3795475056669357E-2</v>
      </c>
      <c r="E1418" s="185">
        <v>9.6427974273095504E-2</v>
      </c>
      <c r="F1418" s="184">
        <v>6.7926982090207602E-2</v>
      </c>
      <c r="G1418" s="182">
        <v>5.4772269954952799E-3</v>
      </c>
      <c r="H1418" s="183">
        <v>3.76430691152796E-2</v>
      </c>
      <c r="I1418" s="183">
        <v>3.5411623226872101E-2</v>
      </c>
      <c r="J1418" s="183">
        <v>6.3569099508878303E-3</v>
      </c>
      <c r="K1418" s="183">
        <v>1.5644965657222499E-3</v>
      </c>
      <c r="L1418" s="183">
        <v>3.0000008598028201E-3</v>
      </c>
      <c r="M1418" s="183">
        <v>2.0000005732018801E-3</v>
      </c>
      <c r="N1418" s="183">
        <v>3.8220010953887898E-2</v>
      </c>
      <c r="O1418" s="182">
        <v>3.8220010953887898E-2</v>
      </c>
      <c r="P1418" s="181">
        <v>6.6443412104968498E-3</v>
      </c>
    </row>
    <row r="1419" spans="1:16" ht="15.75" x14ac:dyDescent="0.25">
      <c r="A1419" s="189">
        <v>2046</v>
      </c>
      <c r="B1419" s="188">
        <v>2046</v>
      </c>
      <c r="C1419" s="187" t="s">
        <v>3014</v>
      </c>
      <c r="D1419" s="186">
        <v>4.375254728201753E-2</v>
      </c>
      <c r="E1419" s="185">
        <v>9.6313313333983408E-2</v>
      </c>
      <c r="F1419" s="184">
        <v>6.5813435020074001E-2</v>
      </c>
      <c r="G1419" s="182">
        <v>5.4794300955810903E-3</v>
      </c>
      <c r="H1419" s="183">
        <v>3.4803400105040398E-2</v>
      </c>
      <c r="I1419" s="183">
        <v>3.4566979206066099E-2</v>
      </c>
      <c r="J1419" s="183">
        <v>4.95945806501168E-3</v>
      </c>
      <c r="K1419" s="183">
        <v>1.56512980707907E-3</v>
      </c>
      <c r="L1419" s="183">
        <v>3.0000008598028201E-3</v>
      </c>
      <c r="M1419" s="183">
        <v>2.0000005732018801E-3</v>
      </c>
      <c r="N1419" s="183">
        <v>3.8220010953887898E-2</v>
      </c>
      <c r="O1419" s="182">
        <v>3.8220010953887898E-2</v>
      </c>
      <c r="P1419" s="181">
        <v>5.1837027514422896E-3</v>
      </c>
    </row>
    <row r="1420" spans="1:16" ht="15.75" x14ac:dyDescent="0.25">
      <c r="A1420" s="189">
        <v>2047</v>
      </c>
      <c r="B1420" s="188">
        <v>2003</v>
      </c>
      <c r="C1420" s="187" t="s">
        <v>3013</v>
      </c>
      <c r="D1420" s="186">
        <v>6.4365843830972116E-2</v>
      </c>
      <c r="E1420" s="185">
        <v>0.13171557572064474</v>
      </c>
      <c r="F1420" s="184">
        <v>0.28157939193834902</v>
      </c>
      <c r="G1420" s="182">
        <v>2.25461173036847E-2</v>
      </c>
      <c r="H1420" s="183">
        <v>7.1286261494700902</v>
      </c>
      <c r="I1420" s="183">
        <v>0.31944538823830498</v>
      </c>
      <c r="J1420" s="183">
        <v>5.2485809414081701E-2</v>
      </c>
      <c r="K1420" s="183">
        <v>2.20850235064319E-3</v>
      </c>
      <c r="L1420" s="183">
        <v>3.0000008598028201E-3</v>
      </c>
      <c r="M1420" s="183">
        <v>2.0000005732018801E-3</v>
      </c>
      <c r="N1420" s="183">
        <v>3.8220010953887898E-2</v>
      </c>
      <c r="O1420" s="182">
        <v>3.8220010953887898E-2</v>
      </c>
      <c r="P1420" s="181">
        <v>5.4858984813456503E-2</v>
      </c>
    </row>
    <row r="1421" spans="1:16" ht="15.75" x14ac:dyDescent="0.25">
      <c r="A1421" s="189">
        <v>2047</v>
      </c>
      <c r="B1421" s="188">
        <v>2004</v>
      </c>
      <c r="C1421" s="187" t="s">
        <v>3012</v>
      </c>
      <c r="D1421" s="186">
        <v>6.4130816783855654E-2</v>
      </c>
      <c r="E1421" s="185">
        <v>0.13074998700385371</v>
      </c>
      <c r="F1421" s="184">
        <v>0.232415373522421</v>
      </c>
      <c r="G1421" s="182">
        <v>1.4774332835357199E-2</v>
      </c>
      <c r="H1421" s="183">
        <v>5.9622248901097201</v>
      </c>
      <c r="I1421" s="183">
        <v>0.27032349391389499</v>
      </c>
      <c r="J1421" s="183">
        <v>5.21951478991345E-2</v>
      </c>
      <c r="K1421" s="183">
        <v>1.4372622553911099E-4</v>
      </c>
      <c r="L1421" s="183">
        <v>3.0000008598028201E-3</v>
      </c>
      <c r="M1421" s="183">
        <v>2.0000005732018801E-3</v>
      </c>
      <c r="N1421" s="183">
        <v>3.8220010953887898E-2</v>
      </c>
      <c r="O1421" s="182">
        <v>3.8220010953887898E-2</v>
      </c>
      <c r="P1421" s="181">
        <v>5.4555180874594898E-2</v>
      </c>
    </row>
    <row r="1422" spans="1:16" ht="15.75" x14ac:dyDescent="0.25">
      <c r="A1422" s="189">
        <v>2047</v>
      </c>
      <c r="B1422" s="188">
        <v>2005</v>
      </c>
      <c r="C1422" s="187" t="s">
        <v>3011</v>
      </c>
      <c r="D1422" s="186">
        <v>6.4167260400244328E-2</v>
      </c>
      <c r="E1422" s="185">
        <v>0.13109226037195776</v>
      </c>
      <c r="F1422" s="184">
        <v>0.23277556218325399</v>
      </c>
      <c r="G1422" s="182">
        <v>1.49785411236484E-2</v>
      </c>
      <c r="H1422" s="183">
        <v>5.9520999575046796</v>
      </c>
      <c r="I1422" s="183">
        <v>0.272178249713596</v>
      </c>
      <c r="J1422" s="183">
        <v>5.22760379888857E-2</v>
      </c>
      <c r="K1422" s="183">
        <v>1.4512903717365399E-4</v>
      </c>
      <c r="L1422" s="183">
        <v>3.0000008598028201E-3</v>
      </c>
      <c r="M1422" s="183">
        <v>2.0000005732018801E-3</v>
      </c>
      <c r="N1422" s="183">
        <v>3.8220010953887898E-2</v>
      </c>
      <c r="O1422" s="182">
        <v>3.8220010953887898E-2</v>
      </c>
      <c r="P1422" s="181">
        <v>5.4639728455260099E-2</v>
      </c>
    </row>
    <row r="1423" spans="1:16" ht="15.75" x14ac:dyDescent="0.25">
      <c r="A1423" s="189">
        <v>2047</v>
      </c>
      <c r="B1423" s="188">
        <v>2006</v>
      </c>
      <c r="C1423" s="187" t="s">
        <v>3010</v>
      </c>
      <c r="D1423" s="186">
        <v>6.3990683227320003E-2</v>
      </c>
      <c r="E1423" s="185">
        <v>0.13138062349067989</v>
      </c>
      <c r="F1423" s="184">
        <v>0.23170700168818401</v>
      </c>
      <c r="G1423" s="182">
        <v>1.51366518108738E-2</v>
      </c>
      <c r="H1423" s="183">
        <v>5.9604035011011396</v>
      </c>
      <c r="I1423" s="183">
        <v>0.27385366668814998</v>
      </c>
      <c r="J1423" s="183">
        <v>5.2036063876011597E-2</v>
      </c>
      <c r="K1423" s="183">
        <v>1.4631194259966801E-4</v>
      </c>
      <c r="L1423" s="183">
        <v>3.0000008598028201E-3</v>
      </c>
      <c r="M1423" s="183">
        <v>2.0000005732018801E-3</v>
      </c>
      <c r="N1423" s="183">
        <v>3.8220010953887898E-2</v>
      </c>
      <c r="O1423" s="182">
        <v>3.8220010953887898E-2</v>
      </c>
      <c r="P1423" s="181">
        <v>5.43889037778712E-2</v>
      </c>
    </row>
    <row r="1424" spans="1:16" ht="15.75" x14ac:dyDescent="0.25">
      <c r="A1424" s="189">
        <v>2047</v>
      </c>
      <c r="B1424" s="188">
        <v>2007</v>
      </c>
      <c r="C1424" s="187" t="s">
        <v>3009</v>
      </c>
      <c r="D1424" s="186">
        <v>6.4134441619929261E-2</v>
      </c>
      <c r="E1424" s="185">
        <v>0.13171423189851303</v>
      </c>
      <c r="F1424" s="184">
        <v>0.170184452074058</v>
      </c>
      <c r="G1424" s="182">
        <v>1.5304158603515699E-2</v>
      </c>
      <c r="H1424" s="183">
        <v>3.1146369518399002</v>
      </c>
      <c r="I1424" s="183">
        <v>0.27397196038579702</v>
      </c>
      <c r="J1424" s="183">
        <v>3.7810085128846503E-2</v>
      </c>
      <c r="K1424" s="183">
        <v>1.4766910132738001E-4</v>
      </c>
      <c r="L1424" s="183">
        <v>3.0000008598028201E-3</v>
      </c>
      <c r="M1424" s="183">
        <v>2.0000005732018801E-3</v>
      </c>
      <c r="N1424" s="183">
        <v>3.8220010953887898E-2</v>
      </c>
      <c r="O1424" s="182">
        <v>3.8220010953887898E-2</v>
      </c>
      <c r="P1424" s="181">
        <v>3.9519689398605097E-2</v>
      </c>
    </row>
    <row r="1425" spans="1:16" ht="15.75" x14ac:dyDescent="0.25">
      <c r="A1425" s="189">
        <v>2047</v>
      </c>
      <c r="B1425" s="188">
        <v>2008</v>
      </c>
      <c r="C1425" s="187" t="s">
        <v>3008</v>
      </c>
      <c r="D1425" s="186">
        <v>6.4362114241819424E-2</v>
      </c>
      <c r="E1425" s="185">
        <v>0.13218458679473724</v>
      </c>
      <c r="F1425" s="184">
        <v>0.172307480448501</v>
      </c>
      <c r="G1425" s="182">
        <v>1.20898179788765E-2</v>
      </c>
      <c r="H1425" s="183">
        <v>3.1007121543885798</v>
      </c>
      <c r="I1425" s="183">
        <v>0.19316036755427299</v>
      </c>
      <c r="J1425" s="183">
        <v>3.80934930565235E-2</v>
      </c>
      <c r="K1425" s="183">
        <v>1.7046368079941699E-4</v>
      </c>
      <c r="L1425" s="183">
        <v>3.0000008598028201E-3</v>
      </c>
      <c r="M1425" s="183">
        <v>2.0000005732018801E-3</v>
      </c>
      <c r="N1425" s="183">
        <v>3.8220010953887898E-2</v>
      </c>
      <c r="O1425" s="182">
        <v>3.8220010953887898E-2</v>
      </c>
      <c r="P1425" s="181">
        <v>3.9815911775167599E-2</v>
      </c>
    </row>
    <row r="1426" spans="1:16" ht="15.75" x14ac:dyDescent="0.25">
      <c r="A1426" s="189">
        <v>2047</v>
      </c>
      <c r="B1426" s="188">
        <v>2009</v>
      </c>
      <c r="C1426" s="187" t="s">
        <v>3007</v>
      </c>
      <c r="D1426" s="186">
        <v>6.4345364404353525E-2</v>
      </c>
      <c r="E1426" s="185">
        <v>0.13092677281652471</v>
      </c>
      <c r="F1426" s="184">
        <v>0.172441612264355</v>
      </c>
      <c r="G1426" s="182">
        <v>8.4803849760559692E-3</v>
      </c>
      <c r="H1426" s="183">
        <v>3.0987045012223802</v>
      </c>
      <c r="I1426" s="183">
        <v>0.108973255947931</v>
      </c>
      <c r="J1426" s="183">
        <v>3.8111449044726999E-2</v>
      </c>
      <c r="K1426" s="183">
        <v>1.86945733947307E-4</v>
      </c>
      <c r="L1426" s="183">
        <v>3.0000008598028201E-3</v>
      </c>
      <c r="M1426" s="183">
        <v>2.0000005732018801E-3</v>
      </c>
      <c r="N1426" s="183">
        <v>3.8220010953887898E-2</v>
      </c>
      <c r="O1426" s="182">
        <v>3.8220010953887898E-2</v>
      </c>
      <c r="P1426" s="181">
        <v>3.9834679653479102E-2</v>
      </c>
    </row>
    <row r="1427" spans="1:16" ht="15.75" x14ac:dyDescent="0.25">
      <c r="A1427" s="189">
        <v>2047</v>
      </c>
      <c r="B1427" s="188">
        <v>2010</v>
      </c>
      <c r="C1427" s="187" t="s">
        <v>3006</v>
      </c>
      <c r="D1427" s="186">
        <v>6.4349252510416802E-2</v>
      </c>
      <c r="E1427" s="185">
        <v>0.12980981333121905</v>
      </c>
      <c r="F1427" s="184">
        <v>0.11057070804015399</v>
      </c>
      <c r="G1427" s="182">
        <v>8.2891485912168997E-3</v>
      </c>
      <c r="H1427" s="183">
        <v>0.28474683463226702</v>
      </c>
      <c r="I1427" s="183">
        <v>0.108838408982465</v>
      </c>
      <c r="J1427" s="183">
        <v>2.3520994275126401E-2</v>
      </c>
      <c r="K1427" s="183">
        <v>2.22775290583584E-4</v>
      </c>
      <c r="L1427" s="183">
        <v>3.0000008598028201E-3</v>
      </c>
      <c r="M1427" s="183">
        <v>2.0000005732018801E-3</v>
      </c>
      <c r="N1427" s="183">
        <v>3.8220010953887898E-2</v>
      </c>
      <c r="O1427" s="182">
        <v>3.8220010953887898E-2</v>
      </c>
      <c r="P1427" s="181">
        <v>2.45845092633813E-2</v>
      </c>
    </row>
    <row r="1428" spans="1:16" ht="15.75" x14ac:dyDescent="0.25">
      <c r="A1428" s="189">
        <v>2047</v>
      </c>
      <c r="B1428" s="188">
        <v>2011</v>
      </c>
      <c r="C1428" s="187" t="s">
        <v>3005</v>
      </c>
      <c r="D1428" s="186">
        <v>6.4288013312253853E-2</v>
      </c>
      <c r="E1428" s="185">
        <v>0.1314609438599052</v>
      </c>
      <c r="F1428" s="184">
        <v>0.11027617585385301</v>
      </c>
      <c r="G1428" s="182">
        <v>8.6201074833146506E-3</v>
      </c>
      <c r="H1428" s="183">
        <v>0.284277586201442</v>
      </c>
      <c r="I1428" s="183">
        <v>0.110701519390875</v>
      </c>
      <c r="J1428" s="183">
        <v>2.3497527048856499E-2</v>
      </c>
      <c r="K1428" s="183">
        <v>3.14466084145468E-4</v>
      </c>
      <c r="L1428" s="183">
        <v>3.0000008598028201E-3</v>
      </c>
      <c r="M1428" s="183">
        <v>2.0000005732018801E-3</v>
      </c>
      <c r="N1428" s="183">
        <v>3.8220010953887898E-2</v>
      </c>
      <c r="O1428" s="182">
        <v>3.8220010953887898E-2</v>
      </c>
      <c r="P1428" s="181">
        <v>2.4559980953273799E-2</v>
      </c>
    </row>
    <row r="1429" spans="1:16" ht="15.75" x14ac:dyDescent="0.25">
      <c r="A1429" s="189">
        <v>2047</v>
      </c>
      <c r="B1429" s="188">
        <v>2012</v>
      </c>
      <c r="C1429" s="187" t="s">
        <v>3004</v>
      </c>
      <c r="D1429" s="186">
        <v>6.4392295954004516E-2</v>
      </c>
      <c r="E1429" s="185">
        <v>0.13186205287815767</v>
      </c>
      <c r="F1429" s="184">
        <v>0.111671492173884</v>
      </c>
      <c r="G1429" s="182">
        <v>8.7061700900179992E-3</v>
      </c>
      <c r="H1429" s="183">
        <v>0.28634943819487102</v>
      </c>
      <c r="I1429" s="183">
        <v>0.111473235914905</v>
      </c>
      <c r="J1429" s="183">
        <v>2.35943586747096E-2</v>
      </c>
      <c r="K1429" s="183">
        <v>4.6447232894466101E-4</v>
      </c>
      <c r="L1429" s="183">
        <v>3.0000008598028201E-3</v>
      </c>
      <c r="M1429" s="183">
        <v>2.0000005732018801E-3</v>
      </c>
      <c r="N1429" s="183">
        <v>3.8220010953887898E-2</v>
      </c>
      <c r="O1429" s="182">
        <v>3.8220010953887898E-2</v>
      </c>
      <c r="P1429" s="181">
        <v>2.4661190875563999E-2</v>
      </c>
    </row>
    <row r="1430" spans="1:16" ht="15.75" x14ac:dyDescent="0.25">
      <c r="A1430" s="189">
        <v>2047</v>
      </c>
      <c r="B1430" s="188">
        <v>2013</v>
      </c>
      <c r="C1430" s="187" t="s">
        <v>3003</v>
      </c>
      <c r="D1430" s="186">
        <v>6.4245314460946973E-2</v>
      </c>
      <c r="E1430" s="185">
        <v>0.13185039621681477</v>
      </c>
      <c r="F1430" s="184">
        <v>0.110506129395259</v>
      </c>
      <c r="G1430" s="182">
        <v>8.7360328664835597E-3</v>
      </c>
      <c r="H1430" s="183">
        <v>0.28468898353173899</v>
      </c>
      <c r="I1430" s="183">
        <v>0.111074915217187</v>
      </c>
      <c r="J1430" s="183">
        <v>2.3526591561338801E-2</v>
      </c>
      <c r="K1430" s="183">
        <v>6.9589282408874401E-4</v>
      </c>
      <c r="L1430" s="183">
        <v>3.0000008598028201E-3</v>
      </c>
      <c r="M1430" s="183">
        <v>2.0000005732018801E-3</v>
      </c>
      <c r="N1430" s="183">
        <v>3.8220010953887898E-2</v>
      </c>
      <c r="O1430" s="182">
        <v>3.8220010953887898E-2</v>
      </c>
      <c r="P1430" s="181">
        <v>2.4590359634038599E-2</v>
      </c>
    </row>
    <row r="1431" spans="1:16" ht="15.75" x14ac:dyDescent="0.25">
      <c r="A1431" s="189">
        <v>2047</v>
      </c>
      <c r="B1431" s="188">
        <v>2014</v>
      </c>
      <c r="C1431" s="187" t="s">
        <v>3002</v>
      </c>
      <c r="D1431" s="186">
        <v>6.2683713503181998E-2</v>
      </c>
      <c r="E1431" s="185">
        <v>0.12966405604514905</v>
      </c>
      <c r="F1431" s="184">
        <v>0.109908810967909</v>
      </c>
      <c r="G1431" s="182">
        <v>8.7069518250016999E-3</v>
      </c>
      <c r="H1431" s="183">
        <v>0.28373347712011099</v>
      </c>
      <c r="I1431" s="183">
        <v>0.1111591684667</v>
      </c>
      <c r="J1431" s="183">
        <v>2.3479377867150202E-2</v>
      </c>
      <c r="K1431" s="183">
        <v>9.6526842031310098E-4</v>
      </c>
      <c r="L1431" s="183">
        <v>3.0000008598028201E-3</v>
      </c>
      <c r="M1431" s="183">
        <v>2.0000005732018801E-3</v>
      </c>
      <c r="N1431" s="183">
        <v>3.8220010953887898E-2</v>
      </c>
      <c r="O1431" s="182">
        <v>3.8220010953887898E-2</v>
      </c>
      <c r="P1431" s="181">
        <v>2.45410111461065E-2</v>
      </c>
    </row>
    <row r="1432" spans="1:16" ht="15.75" x14ac:dyDescent="0.25">
      <c r="A1432" s="189">
        <v>2047</v>
      </c>
      <c r="B1432" s="188">
        <v>2015</v>
      </c>
      <c r="C1432" s="187" t="s">
        <v>3001</v>
      </c>
      <c r="D1432" s="186">
        <v>6.2144023398962814E-2</v>
      </c>
      <c r="E1432" s="185">
        <v>0.12961027498656369</v>
      </c>
      <c r="F1432" s="184">
        <v>0.10926530982492</v>
      </c>
      <c r="G1432" s="182">
        <v>8.8372862877304607E-3</v>
      </c>
      <c r="H1432" s="183">
        <v>0.28277942548561402</v>
      </c>
      <c r="I1432" s="183">
        <v>0.11174618668405301</v>
      </c>
      <c r="J1432" s="183">
        <v>2.34309557807755E-2</v>
      </c>
      <c r="K1432" s="183">
        <v>1.23428580198654E-3</v>
      </c>
      <c r="L1432" s="183">
        <v>3.0000008598028201E-3</v>
      </c>
      <c r="M1432" s="183">
        <v>2.0000005732018801E-3</v>
      </c>
      <c r="N1432" s="183">
        <v>3.8220010953887898E-2</v>
      </c>
      <c r="O1432" s="182">
        <v>3.8220010953887898E-2</v>
      </c>
      <c r="P1432" s="181">
        <v>2.4490399627855701E-2</v>
      </c>
    </row>
    <row r="1433" spans="1:16" ht="15.75" x14ac:dyDescent="0.25">
      <c r="A1433" s="189">
        <v>2047</v>
      </c>
      <c r="B1433" s="188">
        <v>2016</v>
      </c>
      <c r="C1433" s="187" t="s">
        <v>3000</v>
      </c>
      <c r="D1433" s="186">
        <v>6.0119087962231102E-2</v>
      </c>
      <c r="E1433" s="185">
        <v>0.12566297419864561</v>
      </c>
      <c r="F1433" s="184">
        <v>0.108502235029525</v>
      </c>
      <c r="G1433" s="182">
        <v>8.0724740937135105E-3</v>
      </c>
      <c r="H1433" s="183">
        <v>0.24688769659545001</v>
      </c>
      <c r="I1433" s="183">
        <v>9.8101625469234205E-2</v>
      </c>
      <c r="J1433" s="183">
        <v>2.3374040880362299E-2</v>
      </c>
      <c r="K1433" s="183">
        <v>1.38925491788616E-3</v>
      </c>
      <c r="L1433" s="183">
        <v>3.0000008598028201E-3</v>
      </c>
      <c r="M1433" s="183">
        <v>2.0000005732018801E-3</v>
      </c>
      <c r="N1433" s="183">
        <v>3.8220010953887898E-2</v>
      </c>
      <c r="O1433" s="182">
        <v>3.8220010953887898E-2</v>
      </c>
      <c r="P1433" s="181">
        <v>2.4430911288202E-2</v>
      </c>
    </row>
    <row r="1434" spans="1:16" ht="15.75" x14ac:dyDescent="0.25">
      <c r="A1434" s="189">
        <v>2047</v>
      </c>
      <c r="B1434" s="188">
        <v>2017</v>
      </c>
      <c r="C1434" s="187" t="s">
        <v>2999</v>
      </c>
      <c r="D1434" s="186">
        <v>5.6610833286122909E-2</v>
      </c>
      <c r="E1434" s="185">
        <v>0.1217389808669419</v>
      </c>
      <c r="F1434" s="184">
        <v>9.08022246943085E-2</v>
      </c>
      <c r="G1434" s="182">
        <v>7.2664011897122802E-3</v>
      </c>
      <c r="H1434" s="183">
        <v>0.192654708408663</v>
      </c>
      <c r="I1434" s="183">
        <v>8.4758252210970594E-2</v>
      </c>
      <c r="J1434" s="183">
        <v>2.22034857329125E-2</v>
      </c>
      <c r="K1434" s="183">
        <v>1.4478306499407399E-3</v>
      </c>
      <c r="L1434" s="183">
        <v>3.0000008598028201E-3</v>
      </c>
      <c r="M1434" s="183">
        <v>2.0000005732018801E-3</v>
      </c>
      <c r="N1434" s="183">
        <v>3.8220010953887898E-2</v>
      </c>
      <c r="O1434" s="182">
        <v>3.8220010953887898E-2</v>
      </c>
      <c r="P1434" s="181">
        <v>2.3207428831246098E-2</v>
      </c>
    </row>
    <row r="1435" spans="1:16" ht="15.75" x14ac:dyDescent="0.25">
      <c r="A1435" s="189">
        <v>2047</v>
      </c>
      <c r="B1435" s="188">
        <v>2018</v>
      </c>
      <c r="C1435" s="187" t="s">
        <v>2998</v>
      </c>
      <c r="D1435" s="186">
        <v>5.2856864339957281E-2</v>
      </c>
      <c r="E1435" s="185">
        <v>0.11651532795985824</v>
      </c>
      <c r="F1435" s="184">
        <v>9.0857264313829997E-2</v>
      </c>
      <c r="G1435" s="182">
        <v>6.5427924890271404E-3</v>
      </c>
      <c r="H1435" s="183">
        <v>0.157439230754611</v>
      </c>
      <c r="I1435" s="183">
        <v>7.1021541662861995E-2</v>
      </c>
      <c r="J1435" s="183">
        <v>2.2206898490062101E-2</v>
      </c>
      <c r="K1435" s="183">
        <v>1.5085159326263099E-3</v>
      </c>
      <c r="L1435" s="183">
        <v>3.0000008598028201E-3</v>
      </c>
      <c r="M1435" s="183">
        <v>2.0000005732018801E-3</v>
      </c>
      <c r="N1435" s="183">
        <v>3.8220010953887898E-2</v>
      </c>
      <c r="O1435" s="182">
        <v>3.8220010953887898E-2</v>
      </c>
      <c r="P1435" s="181">
        <v>2.32109958981301E-2</v>
      </c>
    </row>
    <row r="1436" spans="1:16" ht="15.75" x14ac:dyDescent="0.25">
      <c r="A1436" s="189">
        <v>2047</v>
      </c>
      <c r="B1436" s="188">
        <v>2019</v>
      </c>
      <c r="C1436" s="187" t="s">
        <v>2997</v>
      </c>
      <c r="D1436" s="186">
        <v>5.2835912796203692E-2</v>
      </c>
      <c r="E1436" s="185">
        <v>0.11645965810174599</v>
      </c>
      <c r="F1436" s="184">
        <v>9.0913919316782402E-2</v>
      </c>
      <c r="G1436" s="182">
        <v>5.9183319906067596E-3</v>
      </c>
      <c r="H1436" s="183">
        <v>0.135700808097417</v>
      </c>
      <c r="I1436" s="183">
        <v>6.1739756609730898E-2</v>
      </c>
      <c r="J1436" s="183">
        <v>2.2210399649052099E-2</v>
      </c>
      <c r="K1436" s="183">
        <v>1.54917130091021E-3</v>
      </c>
      <c r="L1436" s="183">
        <v>3.0000008598028201E-3</v>
      </c>
      <c r="M1436" s="183">
        <v>2.0000005732018801E-3</v>
      </c>
      <c r="N1436" s="183">
        <v>3.8220010953887898E-2</v>
      </c>
      <c r="O1436" s="182">
        <v>3.8220010953887898E-2</v>
      </c>
      <c r="P1436" s="181">
        <v>2.3214655363993499E-2</v>
      </c>
    </row>
    <row r="1437" spans="1:16" ht="15.75" x14ac:dyDescent="0.25">
      <c r="A1437" s="189">
        <v>2047</v>
      </c>
      <c r="B1437" s="188">
        <v>2020</v>
      </c>
      <c r="C1437" s="187" t="s">
        <v>2996</v>
      </c>
      <c r="D1437" s="186">
        <v>5.2815344067588192E-2</v>
      </c>
      <c r="E1437" s="185">
        <v>0.11640495172912046</v>
      </c>
      <c r="F1437" s="184">
        <v>9.0971692743735302E-2</v>
      </c>
      <c r="G1437" s="182">
        <v>5.2783774590909804E-3</v>
      </c>
      <c r="H1437" s="183">
        <v>0.113608246430971</v>
      </c>
      <c r="I1437" s="183">
        <v>5.2904606889816803E-2</v>
      </c>
      <c r="J1437" s="183">
        <v>2.2213966555507399E-2</v>
      </c>
      <c r="K1437" s="183">
        <v>1.5496863691432301E-3</v>
      </c>
      <c r="L1437" s="183">
        <v>3.0000008598028201E-3</v>
      </c>
      <c r="M1437" s="183">
        <v>2.0000005732018801E-3</v>
      </c>
      <c r="N1437" s="183">
        <v>3.8220010953887898E-2</v>
      </c>
      <c r="O1437" s="182">
        <v>3.8220010953887898E-2</v>
      </c>
      <c r="P1437" s="181">
        <v>2.3218383550130801E-2</v>
      </c>
    </row>
    <row r="1438" spans="1:16" ht="15.75" x14ac:dyDescent="0.25">
      <c r="A1438" s="189">
        <v>2047</v>
      </c>
      <c r="B1438" s="188">
        <v>2021</v>
      </c>
      <c r="C1438" s="187" t="s">
        <v>2995</v>
      </c>
      <c r="D1438" s="186">
        <v>5.1475346105745216E-2</v>
      </c>
      <c r="E1438" s="185">
        <v>0.11345028777563108</v>
      </c>
      <c r="F1438" s="184">
        <v>9.1031756585142995E-2</v>
      </c>
      <c r="G1438" s="182">
        <v>4.6480004809271698E-3</v>
      </c>
      <c r="H1438" s="183">
        <v>9.18552503328708E-2</v>
      </c>
      <c r="I1438" s="183">
        <v>4.3738788369643802E-2</v>
      </c>
      <c r="J1438" s="183">
        <v>2.2217682608694202E-2</v>
      </c>
      <c r="K1438" s="183">
        <v>1.5502227386737001E-3</v>
      </c>
      <c r="L1438" s="183">
        <v>3.0000008598028201E-3</v>
      </c>
      <c r="M1438" s="183">
        <v>2.0000005732018801E-3</v>
      </c>
      <c r="N1438" s="183">
        <v>3.8220010953887898E-2</v>
      </c>
      <c r="O1438" s="182">
        <v>3.8220010953887898E-2</v>
      </c>
      <c r="P1438" s="181">
        <v>2.3222267626753001E-2</v>
      </c>
    </row>
    <row r="1439" spans="1:16" ht="15.75" x14ac:dyDescent="0.25">
      <c r="A1439" s="189">
        <v>2047</v>
      </c>
      <c r="B1439" s="188">
        <v>2022</v>
      </c>
      <c r="C1439" s="187" t="s">
        <v>2994</v>
      </c>
      <c r="D1439" s="186">
        <v>5.0189353037976094E-2</v>
      </c>
      <c r="E1439" s="185">
        <v>0.11061452045020351</v>
      </c>
      <c r="F1439" s="184">
        <v>9.1091667701960893E-2</v>
      </c>
      <c r="G1439" s="182">
        <v>4.0154243947812E-3</v>
      </c>
      <c r="H1439" s="183">
        <v>6.9616583636394197E-2</v>
      </c>
      <c r="I1439" s="183">
        <v>3.4711981305089401E-2</v>
      </c>
      <c r="J1439" s="183">
        <v>2.2221383548679599E-2</v>
      </c>
      <c r="K1439" s="183">
        <v>1.55075811374506E-3</v>
      </c>
      <c r="L1439" s="183">
        <v>3.0000008598028201E-3</v>
      </c>
      <c r="M1439" s="183">
        <v>2.0000005732018801E-3</v>
      </c>
      <c r="N1439" s="183">
        <v>3.8220010953887898E-2</v>
      </c>
      <c r="O1439" s="182">
        <v>3.8220010953887898E-2</v>
      </c>
      <c r="P1439" s="181">
        <v>2.32261359068218E-2</v>
      </c>
    </row>
    <row r="1440" spans="1:16" ht="15.75" x14ac:dyDescent="0.25">
      <c r="A1440" s="189">
        <v>2047</v>
      </c>
      <c r="B1440" s="188">
        <v>2023</v>
      </c>
      <c r="C1440" s="187" t="s">
        <v>2993</v>
      </c>
      <c r="D1440" s="186">
        <v>4.8904624421198202E-2</v>
      </c>
      <c r="E1440" s="185">
        <v>0.10778463129178043</v>
      </c>
      <c r="F1440" s="184">
        <v>9.1152959762810806E-2</v>
      </c>
      <c r="G1440" s="182">
        <v>4.0086736445573198E-3</v>
      </c>
      <c r="H1440" s="183">
        <v>6.9639709177874695E-2</v>
      </c>
      <c r="I1440" s="183">
        <v>3.4024713135999203E-2</v>
      </c>
      <c r="J1440" s="183">
        <v>2.2225177687709201E-2</v>
      </c>
      <c r="K1440" s="183">
        <v>1.5513061000613801E-3</v>
      </c>
      <c r="L1440" s="183">
        <v>3.0000008598028201E-3</v>
      </c>
      <c r="M1440" s="183">
        <v>2.0000005732018801E-3</v>
      </c>
      <c r="N1440" s="183">
        <v>3.8220010953887898E-2</v>
      </c>
      <c r="O1440" s="182">
        <v>3.8220010953887898E-2</v>
      </c>
      <c r="P1440" s="181">
        <v>2.3230101599982001E-2</v>
      </c>
    </row>
    <row r="1441" spans="1:16" ht="15.75" x14ac:dyDescent="0.25">
      <c r="A1441" s="189">
        <v>2047</v>
      </c>
      <c r="B1441" s="188">
        <v>2024</v>
      </c>
      <c r="C1441" s="187" t="s">
        <v>2992</v>
      </c>
      <c r="D1441" s="186">
        <v>4.7673743172538557E-2</v>
      </c>
      <c r="E1441" s="185">
        <v>0.10507343019197526</v>
      </c>
      <c r="F1441" s="184">
        <v>9.1140739850055899E-2</v>
      </c>
      <c r="G1441" s="182">
        <v>4.0172928664736103E-3</v>
      </c>
      <c r="H1441" s="183">
        <v>6.9565319426716593E-2</v>
      </c>
      <c r="I1441" s="183">
        <v>3.4855509175780397E-2</v>
      </c>
      <c r="J1441" s="183">
        <v>2.2181011834322299E-2</v>
      </c>
      <c r="K1441" s="183">
        <v>1.5518530516209E-3</v>
      </c>
      <c r="L1441" s="183">
        <v>3.0000008598028201E-3</v>
      </c>
      <c r="M1441" s="183">
        <v>2.0000005732018801E-3</v>
      </c>
      <c r="N1441" s="183">
        <v>3.8220010953887898E-2</v>
      </c>
      <c r="O1441" s="182">
        <v>3.8220010953887898E-2</v>
      </c>
      <c r="P1441" s="181">
        <v>2.3183938762688101E-2</v>
      </c>
    </row>
    <row r="1442" spans="1:16" ht="15.75" x14ac:dyDescent="0.25">
      <c r="A1442" s="189">
        <v>2047</v>
      </c>
      <c r="B1442" s="188">
        <v>2025</v>
      </c>
      <c r="C1442" s="187" t="s">
        <v>2991</v>
      </c>
      <c r="D1442" s="186">
        <v>4.6444016245351598E-2</v>
      </c>
      <c r="E1442" s="185">
        <v>0.10236505057936682</v>
      </c>
      <c r="F1442" s="184">
        <v>9.1040371666424202E-2</v>
      </c>
      <c r="G1442" s="182">
        <v>4.0276588503611304E-3</v>
      </c>
      <c r="H1442" s="183">
        <v>6.9372552354772396E-2</v>
      </c>
      <c r="I1442" s="183">
        <v>3.3962005266021097E-2</v>
      </c>
      <c r="J1442" s="183">
        <v>2.20784438444807E-2</v>
      </c>
      <c r="K1442" s="183">
        <v>1.55241353936707E-3</v>
      </c>
      <c r="L1442" s="183">
        <v>3.0000008598028201E-3</v>
      </c>
      <c r="M1442" s="183">
        <v>2.0000005732018801E-3</v>
      </c>
      <c r="N1442" s="183">
        <v>3.8220010953887898E-2</v>
      </c>
      <c r="O1442" s="182">
        <v>3.8220010953887898E-2</v>
      </c>
      <c r="P1442" s="181">
        <v>2.3076733103484501E-2</v>
      </c>
    </row>
    <row r="1443" spans="1:16" ht="15.75" x14ac:dyDescent="0.25">
      <c r="A1443" s="189">
        <v>2047</v>
      </c>
      <c r="B1443" s="188">
        <v>2026</v>
      </c>
      <c r="C1443" s="187" t="s">
        <v>2990</v>
      </c>
      <c r="D1443" s="186">
        <v>4.5267988880179078E-2</v>
      </c>
      <c r="E1443" s="185">
        <v>9.9774802415813116E-2</v>
      </c>
      <c r="F1443" s="184">
        <v>9.0850116847614903E-2</v>
      </c>
      <c r="G1443" s="182">
        <v>4.0475236339254502E-3</v>
      </c>
      <c r="H1443" s="183">
        <v>6.9068135919119603E-2</v>
      </c>
      <c r="I1443" s="183">
        <v>3.4722081134407098E-2</v>
      </c>
      <c r="J1443" s="183">
        <v>2.1917337161651201E-2</v>
      </c>
      <c r="K1443" s="183">
        <v>1.55297315331289E-3</v>
      </c>
      <c r="L1443" s="183">
        <v>3.0000008598028201E-3</v>
      </c>
      <c r="M1443" s="183">
        <v>2.0000005732018801E-3</v>
      </c>
      <c r="N1443" s="183">
        <v>3.8220010953887898E-2</v>
      </c>
      <c r="O1443" s="182">
        <v>3.8220010953887898E-2</v>
      </c>
      <c r="P1443" s="181">
        <v>2.2908341891357799E-2</v>
      </c>
    </row>
    <row r="1444" spans="1:16" ht="15.75" x14ac:dyDescent="0.25">
      <c r="A1444" s="189">
        <v>2047</v>
      </c>
      <c r="B1444" s="188">
        <v>2027</v>
      </c>
      <c r="C1444" s="187" t="s">
        <v>2989</v>
      </c>
      <c r="D1444" s="186">
        <v>4.4145774087281667E-2</v>
      </c>
      <c r="E1444" s="185">
        <v>9.7302909506796154E-2</v>
      </c>
      <c r="F1444" s="184">
        <v>9.0572569327553198E-2</v>
      </c>
      <c r="G1444" s="182">
        <v>4.0538340785101499E-3</v>
      </c>
      <c r="H1444" s="183">
        <v>6.8638095135418895E-2</v>
      </c>
      <c r="I1444" s="183">
        <v>3.42309612436437E-2</v>
      </c>
      <c r="J1444" s="183">
        <v>2.1697857987476699E-2</v>
      </c>
      <c r="K1444" s="183">
        <v>1.5535587520459199E-3</v>
      </c>
      <c r="L1444" s="183">
        <v>3.0000008598028201E-3</v>
      </c>
      <c r="M1444" s="183">
        <v>2.0000005732018801E-3</v>
      </c>
      <c r="N1444" s="183">
        <v>3.8220010953887898E-2</v>
      </c>
      <c r="O1444" s="182">
        <v>3.8220010953887898E-2</v>
      </c>
      <c r="P1444" s="181">
        <v>2.26789388428516E-2</v>
      </c>
    </row>
    <row r="1445" spans="1:16" ht="15.75" x14ac:dyDescent="0.25">
      <c r="A1445" s="189">
        <v>2047</v>
      </c>
      <c r="B1445" s="188">
        <v>2028</v>
      </c>
      <c r="C1445" s="187" t="s">
        <v>2988</v>
      </c>
      <c r="D1445" s="186">
        <v>4.4130251662951814E-2</v>
      </c>
      <c r="E1445" s="185">
        <v>9.7263690091848334E-2</v>
      </c>
      <c r="F1445" s="184">
        <v>9.02039894466454E-2</v>
      </c>
      <c r="G1445" s="182">
        <v>4.0679713958495303E-3</v>
      </c>
      <c r="H1445" s="183">
        <v>6.8088395887953498E-2</v>
      </c>
      <c r="I1445" s="183">
        <v>3.4441711349445001E-2</v>
      </c>
      <c r="J1445" s="183">
        <v>2.1419730739065401E-2</v>
      </c>
      <c r="K1445" s="183">
        <v>1.55413682354596E-3</v>
      </c>
      <c r="L1445" s="183">
        <v>3.0000008598028201E-3</v>
      </c>
      <c r="M1445" s="183">
        <v>2.0000005732018801E-3</v>
      </c>
      <c r="N1445" s="183">
        <v>3.8220010953887898E-2</v>
      </c>
      <c r="O1445" s="182">
        <v>3.8220010953887898E-2</v>
      </c>
      <c r="P1445" s="181">
        <v>2.23882359144385E-2</v>
      </c>
    </row>
    <row r="1446" spans="1:16" ht="15.75" x14ac:dyDescent="0.25">
      <c r="A1446" s="189">
        <v>2047</v>
      </c>
      <c r="B1446" s="188">
        <v>2029</v>
      </c>
      <c r="C1446" s="187" t="s">
        <v>2987</v>
      </c>
      <c r="D1446" s="186">
        <v>4.4114816493258414E-2</v>
      </c>
      <c r="E1446" s="185">
        <v>9.722462054043747E-2</v>
      </c>
      <c r="F1446" s="184">
        <v>8.9745351328408801E-2</v>
      </c>
      <c r="G1446" s="182">
        <v>4.0734608840752497E-3</v>
      </c>
      <c r="H1446" s="183">
        <v>6.7419339430921002E-2</v>
      </c>
      <c r="I1446" s="183">
        <v>3.4600335967486899E-2</v>
      </c>
      <c r="J1446" s="183">
        <v>2.1082990371457899E-2</v>
      </c>
      <c r="K1446" s="183">
        <v>1.5547177995031301E-3</v>
      </c>
      <c r="L1446" s="183">
        <v>3.0000008598028201E-3</v>
      </c>
      <c r="M1446" s="183">
        <v>2.0000005732018801E-3</v>
      </c>
      <c r="N1446" s="183">
        <v>3.8220010953887898E-2</v>
      </c>
      <c r="O1446" s="182">
        <v>3.8220010953887898E-2</v>
      </c>
      <c r="P1446" s="181">
        <v>2.2036269641671099E-2</v>
      </c>
    </row>
    <row r="1447" spans="1:16" ht="15.75" x14ac:dyDescent="0.25">
      <c r="A1447" s="189">
        <v>2047</v>
      </c>
      <c r="B1447" s="188">
        <v>2030</v>
      </c>
      <c r="C1447" s="187" t="s">
        <v>2986</v>
      </c>
      <c r="D1447" s="186">
        <v>4.4099527788325474E-2</v>
      </c>
      <c r="E1447" s="185">
        <v>9.7185702218738165E-2</v>
      </c>
      <c r="F1447" s="184">
        <v>8.9197685395769694E-2</v>
      </c>
      <c r="G1447" s="182">
        <v>4.07021180681619E-3</v>
      </c>
      <c r="H1447" s="183">
        <v>6.6631299965034002E-2</v>
      </c>
      <c r="I1447" s="183">
        <v>3.3573461687908701E-2</v>
      </c>
      <c r="J1447" s="183">
        <v>2.0687694733268001E-2</v>
      </c>
      <c r="K1447" s="183">
        <v>1.5553141785767501E-3</v>
      </c>
      <c r="L1447" s="183">
        <v>3.0000008598028201E-3</v>
      </c>
      <c r="M1447" s="183">
        <v>2.0000005732018801E-3</v>
      </c>
      <c r="N1447" s="183">
        <v>3.8220010953887898E-2</v>
      </c>
      <c r="O1447" s="182">
        <v>3.8220010953887898E-2</v>
      </c>
      <c r="P1447" s="181">
        <v>2.1623100488820601E-2</v>
      </c>
    </row>
    <row r="1448" spans="1:16" ht="15.75" x14ac:dyDescent="0.25">
      <c r="A1448" s="189">
        <v>2047</v>
      </c>
      <c r="B1448" s="188">
        <v>2031</v>
      </c>
      <c r="C1448" s="187" t="s">
        <v>2985</v>
      </c>
      <c r="D1448" s="186">
        <v>4.4084179869228267E-2</v>
      </c>
      <c r="E1448" s="185">
        <v>9.7146429489139402E-2</v>
      </c>
      <c r="F1448" s="184">
        <v>8.8558316035265094E-2</v>
      </c>
      <c r="G1448" s="182">
        <v>4.0602027535030496E-3</v>
      </c>
      <c r="H1448" s="183">
        <v>6.5723151400576399E-2</v>
      </c>
      <c r="I1448" s="183">
        <v>3.4132164574238899E-2</v>
      </c>
      <c r="J1448" s="183">
        <v>2.02336356084361E-2</v>
      </c>
      <c r="K1448" s="183">
        <v>1.55590102624903E-3</v>
      </c>
      <c r="L1448" s="183">
        <v>3.0000008598028201E-3</v>
      </c>
      <c r="M1448" s="183">
        <v>2.0000005732018801E-3</v>
      </c>
      <c r="N1448" s="183">
        <v>3.8220010953887898E-2</v>
      </c>
      <c r="O1448" s="182">
        <v>3.8220010953887898E-2</v>
      </c>
      <c r="P1448" s="181">
        <v>2.11485108252213E-2</v>
      </c>
    </row>
    <row r="1449" spans="1:16" ht="15.75" x14ac:dyDescent="0.25">
      <c r="A1449" s="189">
        <v>2047</v>
      </c>
      <c r="B1449" s="188">
        <v>2032</v>
      </c>
      <c r="C1449" s="187" t="s">
        <v>2984</v>
      </c>
      <c r="D1449" s="186">
        <v>4.4068883740843397E-2</v>
      </c>
      <c r="E1449" s="185">
        <v>9.7107169554900036E-2</v>
      </c>
      <c r="F1449" s="184">
        <v>8.7829054653735805E-2</v>
      </c>
      <c r="G1449" s="182">
        <v>4.0573254916546897E-3</v>
      </c>
      <c r="H1449" s="183">
        <v>6.4695579657454594E-2</v>
      </c>
      <c r="I1449" s="183">
        <v>3.3741982974226002E-2</v>
      </c>
      <c r="J1449" s="183">
        <v>1.9720924178259401E-2</v>
      </c>
      <c r="K1449" s="183">
        <v>1.5564987475307299E-3</v>
      </c>
      <c r="L1449" s="183">
        <v>3.0000008598028201E-3</v>
      </c>
      <c r="M1449" s="183">
        <v>2.0000005732018801E-3</v>
      </c>
      <c r="N1449" s="183">
        <v>3.8220010953887898E-2</v>
      </c>
      <c r="O1449" s="182">
        <v>3.8220010953887898E-2</v>
      </c>
      <c r="P1449" s="181">
        <v>2.0612616859295298E-2</v>
      </c>
    </row>
    <row r="1450" spans="1:16" ht="15.75" x14ac:dyDescent="0.25">
      <c r="A1450" s="189">
        <v>2047</v>
      </c>
      <c r="B1450" s="188">
        <v>2033</v>
      </c>
      <c r="C1450" s="187" t="s">
        <v>2983</v>
      </c>
      <c r="D1450" s="186">
        <v>4.4053501701832976E-2</v>
      </c>
      <c r="E1450" s="185">
        <v>9.7067606062463244E-2</v>
      </c>
      <c r="F1450" s="184">
        <v>8.7008267838569395E-2</v>
      </c>
      <c r="G1450" s="182">
        <v>4.0463708600270397E-3</v>
      </c>
      <c r="H1450" s="183">
        <v>6.3547870455767999E-2</v>
      </c>
      <c r="I1450" s="183">
        <v>3.3084626445379003E-2</v>
      </c>
      <c r="J1450" s="183">
        <v>1.9149423440864798E-2</v>
      </c>
      <c r="K1450" s="183">
        <v>1.5570932252133699E-3</v>
      </c>
      <c r="L1450" s="183">
        <v>3.0000008598028201E-3</v>
      </c>
      <c r="M1450" s="183">
        <v>2.0000005732018801E-3</v>
      </c>
      <c r="N1450" s="183">
        <v>3.8220010953887898E-2</v>
      </c>
      <c r="O1450" s="182">
        <v>3.8220010953887898E-2</v>
      </c>
      <c r="P1450" s="181">
        <v>2.0015275394552699E-2</v>
      </c>
    </row>
    <row r="1451" spans="1:16" ht="15.75" x14ac:dyDescent="0.25">
      <c r="A1451" s="189">
        <v>2047</v>
      </c>
      <c r="B1451" s="188">
        <v>2034</v>
      </c>
      <c r="C1451" s="187" t="s">
        <v>2982</v>
      </c>
      <c r="D1451" s="186">
        <v>4.4038074000829666E-2</v>
      </c>
      <c r="E1451" s="185">
        <v>9.7028024660393911E-2</v>
      </c>
      <c r="F1451" s="184">
        <v>8.6096915909479002E-2</v>
      </c>
      <c r="G1451" s="182">
        <v>4.0338538103643004E-3</v>
      </c>
      <c r="H1451" s="183">
        <v>6.2280340309827702E-2</v>
      </c>
      <c r="I1451" s="183">
        <v>3.2753981328681202E-2</v>
      </c>
      <c r="J1451" s="183">
        <v>1.8519174902373901E-2</v>
      </c>
      <c r="K1451" s="183">
        <v>1.5576954149885999E-3</v>
      </c>
      <c r="L1451" s="183">
        <v>3.0000008598028201E-3</v>
      </c>
      <c r="M1451" s="183">
        <v>2.0000005732018801E-3</v>
      </c>
      <c r="N1451" s="183">
        <v>3.8220010953887898E-2</v>
      </c>
      <c r="O1451" s="182">
        <v>3.8220010953887898E-2</v>
      </c>
      <c r="P1451" s="181">
        <v>1.93565298138378E-2</v>
      </c>
    </row>
    <row r="1452" spans="1:16" ht="15.75" x14ac:dyDescent="0.25">
      <c r="A1452" s="189">
        <v>2047</v>
      </c>
      <c r="B1452" s="188">
        <v>2035</v>
      </c>
      <c r="C1452" s="187" t="s">
        <v>2981</v>
      </c>
      <c r="D1452" s="186">
        <v>4.4022610417054388E-2</v>
      </c>
      <c r="E1452" s="185">
        <v>9.6988472123770625E-2</v>
      </c>
      <c r="F1452" s="184">
        <v>8.5095511892963799E-2</v>
      </c>
      <c r="G1452" s="182">
        <v>4.0277270248182499E-3</v>
      </c>
      <c r="H1452" s="183">
        <v>6.08931284406245E-2</v>
      </c>
      <c r="I1452" s="183">
        <v>3.2125229716055803E-2</v>
      </c>
      <c r="J1452" s="183">
        <v>1.7830188780931899E-2</v>
      </c>
      <c r="K1452" s="183">
        <v>1.5583132598917201E-3</v>
      </c>
      <c r="L1452" s="183">
        <v>3.0000008598028201E-3</v>
      </c>
      <c r="M1452" s="183">
        <v>2.0000005732018801E-3</v>
      </c>
      <c r="N1452" s="183">
        <v>3.8220010953887898E-2</v>
      </c>
      <c r="O1452" s="182">
        <v>3.8220010953887898E-2</v>
      </c>
      <c r="P1452" s="181">
        <v>1.86363907973147E-2</v>
      </c>
    </row>
    <row r="1453" spans="1:16" ht="15.75" x14ac:dyDescent="0.25">
      <c r="A1453" s="189">
        <v>2047</v>
      </c>
      <c r="B1453" s="188">
        <v>2036</v>
      </c>
      <c r="C1453" s="187" t="s">
        <v>2980</v>
      </c>
      <c r="D1453" s="186">
        <v>4.4006806989740584E-2</v>
      </c>
      <c r="E1453" s="185">
        <v>9.6948258377948154E-2</v>
      </c>
      <c r="F1453" s="184">
        <v>8.4000643035428202E-2</v>
      </c>
      <c r="G1453" s="182">
        <v>4.0327830393439897E-3</v>
      </c>
      <c r="H1453" s="183">
        <v>5.9384868096445699E-2</v>
      </c>
      <c r="I1453" s="183">
        <v>3.2360402068204397E-2</v>
      </c>
      <c r="J1453" s="183">
        <v>1.7082226723408599E-2</v>
      </c>
      <c r="K1453" s="183">
        <v>1.5589142987719299E-3</v>
      </c>
      <c r="L1453" s="183">
        <v>3.0000008598028201E-3</v>
      </c>
      <c r="M1453" s="183">
        <v>2.0000005732018801E-3</v>
      </c>
      <c r="N1453" s="183">
        <v>3.8220010953887898E-2</v>
      </c>
      <c r="O1453" s="182">
        <v>3.8220010953887898E-2</v>
      </c>
      <c r="P1453" s="181">
        <v>1.7854609214582699E-2</v>
      </c>
    </row>
    <row r="1454" spans="1:16" ht="15.75" x14ac:dyDescent="0.25">
      <c r="A1454" s="189">
        <v>2047</v>
      </c>
      <c r="B1454" s="188">
        <v>2037</v>
      </c>
      <c r="C1454" s="187" t="s">
        <v>2979</v>
      </c>
      <c r="D1454" s="186">
        <v>4.3990798425007277E-2</v>
      </c>
      <c r="E1454" s="185">
        <v>9.6907792257261871E-2</v>
      </c>
      <c r="F1454" s="184">
        <v>8.2814779107517694E-2</v>
      </c>
      <c r="G1454" s="182">
        <v>4.0489025308375398E-3</v>
      </c>
      <c r="H1454" s="183">
        <v>5.7756470337846297E-2</v>
      </c>
      <c r="I1454" s="183">
        <v>3.2106067064228798E-2</v>
      </c>
      <c r="J1454" s="183">
        <v>1.6275429853883298E-2</v>
      </c>
      <c r="K1454" s="183">
        <v>1.55952555789165E-3</v>
      </c>
      <c r="L1454" s="183">
        <v>3.0000008598028201E-3</v>
      </c>
      <c r="M1454" s="183">
        <v>2.0000005732018801E-3</v>
      </c>
      <c r="N1454" s="183">
        <v>3.8220010953887898E-2</v>
      </c>
      <c r="O1454" s="182">
        <v>3.8220010953887898E-2</v>
      </c>
      <c r="P1454" s="181">
        <v>1.7011332570725599E-2</v>
      </c>
    </row>
    <row r="1455" spans="1:16" ht="15.75" x14ac:dyDescent="0.25">
      <c r="A1455" s="189">
        <v>2047</v>
      </c>
      <c r="B1455" s="188">
        <v>2038</v>
      </c>
      <c r="C1455" s="187" t="s">
        <v>2978</v>
      </c>
      <c r="D1455" s="186">
        <v>4.3974451818989096E-2</v>
      </c>
      <c r="E1455" s="185">
        <v>9.6866791082800094E-2</v>
      </c>
      <c r="F1455" s="184">
        <v>8.1537131493931894E-2</v>
      </c>
      <c r="G1455" s="182">
        <v>4.0784941391873702E-3</v>
      </c>
      <c r="H1455" s="183">
        <v>5.6007536468594202E-2</v>
      </c>
      <c r="I1455" s="183">
        <v>3.19436078562782E-2</v>
      </c>
      <c r="J1455" s="183">
        <v>1.5409713102534301E-2</v>
      </c>
      <c r="K1455" s="183">
        <v>1.5601411490010801E-3</v>
      </c>
      <c r="L1455" s="183">
        <v>3.0000008598028201E-3</v>
      </c>
      <c r="M1455" s="183">
        <v>2.0000005732018801E-3</v>
      </c>
      <c r="N1455" s="183">
        <v>3.8220010953887898E-2</v>
      </c>
      <c r="O1455" s="182">
        <v>3.8220010953887898E-2</v>
      </c>
      <c r="P1455" s="181">
        <v>1.61064719494418E-2</v>
      </c>
    </row>
    <row r="1456" spans="1:16" ht="15.75" x14ac:dyDescent="0.25">
      <c r="A1456" s="189">
        <v>2047</v>
      </c>
      <c r="B1456" s="188">
        <v>2039</v>
      </c>
      <c r="C1456" s="187" t="s">
        <v>2977</v>
      </c>
      <c r="D1456" s="186">
        <v>4.3957622195532529E-2</v>
      </c>
      <c r="E1456" s="185">
        <v>9.6824634340286819E-2</v>
      </c>
      <c r="F1456" s="184">
        <v>8.0167031469975905E-2</v>
      </c>
      <c r="G1456" s="182">
        <v>4.1165595037369104E-3</v>
      </c>
      <c r="H1456" s="183">
        <v>5.4137771405662803E-2</v>
      </c>
      <c r="I1456" s="183">
        <v>3.1251379761638297E-2</v>
      </c>
      <c r="J1456" s="183">
        <v>1.44850187903565E-2</v>
      </c>
      <c r="K1456" s="183">
        <v>1.5607560756423901E-3</v>
      </c>
      <c r="L1456" s="183">
        <v>3.0000008598028201E-3</v>
      </c>
      <c r="M1456" s="183">
        <v>2.0000005732018801E-3</v>
      </c>
      <c r="N1456" s="183">
        <v>3.8220010953887898E-2</v>
      </c>
      <c r="O1456" s="182">
        <v>3.8220010953887898E-2</v>
      </c>
      <c r="P1456" s="181">
        <v>1.51399670637375E-2</v>
      </c>
    </row>
    <row r="1457" spans="1:16" ht="15.75" x14ac:dyDescent="0.25">
      <c r="A1457" s="189">
        <v>2047</v>
      </c>
      <c r="B1457" s="188">
        <v>2040</v>
      </c>
      <c r="C1457" s="187" t="s">
        <v>2976</v>
      </c>
      <c r="D1457" s="186">
        <v>4.3940266900102797E-2</v>
      </c>
      <c r="E1457" s="185">
        <v>9.678080258449924E-2</v>
      </c>
      <c r="F1457" s="184">
        <v>7.8705469941681205E-2</v>
      </c>
      <c r="G1457" s="182">
        <v>4.1435317495117398E-3</v>
      </c>
      <c r="H1457" s="183">
        <v>5.2147469713102197E-2</v>
      </c>
      <c r="I1457" s="183">
        <v>3.0824556930156798E-2</v>
      </c>
      <c r="J1457" s="183">
        <v>1.35013751710406E-2</v>
      </c>
      <c r="K1457" s="183">
        <v>1.56138436206939E-3</v>
      </c>
      <c r="L1457" s="183">
        <v>3.0000008598028201E-3</v>
      </c>
      <c r="M1457" s="183">
        <v>2.0000005732018801E-3</v>
      </c>
      <c r="N1457" s="183">
        <v>3.8220010953887898E-2</v>
      </c>
      <c r="O1457" s="182">
        <v>3.8220010953887898E-2</v>
      </c>
      <c r="P1457" s="181">
        <v>1.41118474448101E-2</v>
      </c>
    </row>
    <row r="1458" spans="1:16" ht="15.75" x14ac:dyDescent="0.25">
      <c r="A1458" s="189">
        <v>2047</v>
      </c>
      <c r="B1458" s="188">
        <v>2041</v>
      </c>
      <c r="C1458" s="187" t="s">
        <v>2975</v>
      </c>
      <c r="D1458" s="186">
        <v>4.3922106835371261E-2</v>
      </c>
      <c r="E1458" s="185">
        <v>9.6733660983440523E-2</v>
      </c>
      <c r="F1458" s="184">
        <v>7.7151158958993396E-2</v>
      </c>
      <c r="G1458" s="182">
        <v>4.1233581441229303E-3</v>
      </c>
      <c r="H1458" s="183">
        <v>5.0036074052107797E-2</v>
      </c>
      <c r="I1458" s="183">
        <v>0.20721216815812599</v>
      </c>
      <c r="J1458" s="183">
        <v>1.24586791057591E-2</v>
      </c>
      <c r="K1458" s="183">
        <v>1.56201311924229E-3</v>
      </c>
      <c r="L1458" s="183">
        <v>3.0000008598028201E-3</v>
      </c>
      <c r="M1458" s="183">
        <v>2.0000005732018801E-3</v>
      </c>
      <c r="N1458" s="183">
        <v>3.8220010953887898E-2</v>
      </c>
      <c r="O1458" s="182">
        <v>3.8220010953887898E-2</v>
      </c>
      <c r="P1458" s="181">
        <v>1.3022005290351701E-2</v>
      </c>
    </row>
    <row r="1459" spans="1:16" ht="15.75" x14ac:dyDescent="0.25">
      <c r="A1459" s="189">
        <v>2047</v>
      </c>
      <c r="B1459" s="188">
        <v>2042</v>
      </c>
      <c r="C1459" s="187" t="s">
        <v>2974</v>
      </c>
      <c r="D1459" s="186">
        <v>4.3902759493136594E-2</v>
      </c>
      <c r="E1459" s="185">
        <v>9.6681383135716725E-2</v>
      </c>
      <c r="F1459" s="184">
        <v>7.5502515359236202E-2</v>
      </c>
      <c r="G1459" s="182">
        <v>4.0190001057175103E-3</v>
      </c>
      <c r="H1459" s="183">
        <v>4.78030264872846E-2</v>
      </c>
      <c r="I1459" s="183">
        <v>0.51942549138536498</v>
      </c>
      <c r="J1459" s="183">
        <v>1.1356845597688099E-2</v>
      </c>
      <c r="K1459" s="183">
        <v>1.56262775641283E-3</v>
      </c>
      <c r="L1459" s="183">
        <v>3.0000008598028201E-3</v>
      </c>
      <c r="M1459" s="183">
        <v>2.0000005732018801E-3</v>
      </c>
      <c r="N1459" s="183">
        <v>3.8220010953887898E-2</v>
      </c>
      <c r="O1459" s="182">
        <v>3.8220010953887898E-2</v>
      </c>
      <c r="P1459" s="181">
        <v>1.1870351760359501E-2</v>
      </c>
    </row>
    <row r="1460" spans="1:16" ht="15.75" x14ac:dyDescent="0.25">
      <c r="A1460" s="189">
        <v>2047</v>
      </c>
      <c r="B1460" s="188">
        <v>2043</v>
      </c>
      <c r="C1460" s="187" t="s">
        <v>2973</v>
      </c>
      <c r="D1460" s="186">
        <v>4.388202078947627E-2</v>
      </c>
      <c r="E1460" s="185">
        <v>9.6624686356868425E-2</v>
      </c>
      <c r="F1460" s="184">
        <v>7.3761560048090299E-2</v>
      </c>
      <c r="G1460" s="182">
        <v>3.8702247776838099E-3</v>
      </c>
      <c r="H1460" s="183">
        <v>4.5448915267158503E-2</v>
      </c>
      <c r="I1460" s="183">
        <v>1.0224335332893999</v>
      </c>
      <c r="J1460" s="183">
        <v>1.01959333008534E-2</v>
      </c>
      <c r="K1460" s="183">
        <v>1.56325254663085E-3</v>
      </c>
      <c r="L1460" s="183">
        <v>3.0000008598028201E-3</v>
      </c>
      <c r="M1460" s="183">
        <v>2.0000005732018801E-3</v>
      </c>
      <c r="N1460" s="183">
        <v>3.8220010953887898E-2</v>
      </c>
      <c r="O1460" s="182">
        <v>3.8220010953887898E-2</v>
      </c>
      <c r="P1460" s="181">
        <v>1.0656948160934101E-2</v>
      </c>
    </row>
    <row r="1461" spans="1:16" ht="15.75" x14ac:dyDescent="0.25">
      <c r="A1461" s="189">
        <v>2047</v>
      </c>
      <c r="B1461" s="188">
        <v>2044</v>
      </c>
      <c r="C1461" s="187" t="s">
        <v>2972</v>
      </c>
      <c r="D1461" s="186">
        <v>4.3859229222089249E-2</v>
      </c>
      <c r="E1461" s="185">
        <v>9.6570063516997734E-2</v>
      </c>
      <c r="F1461" s="184">
        <v>7.1927591498315305E-2</v>
      </c>
      <c r="G1461" s="182">
        <v>4.0573375095684303E-3</v>
      </c>
      <c r="H1461" s="183">
        <v>4.2973424650244903E-2</v>
      </c>
      <c r="I1461" s="183">
        <v>0</v>
      </c>
      <c r="J1461" s="183">
        <v>8.97588008250641E-3</v>
      </c>
      <c r="K1461" s="183">
        <v>1.5638817737749699E-3</v>
      </c>
      <c r="L1461" s="183">
        <v>3.0000008598028201E-3</v>
      </c>
      <c r="M1461" s="183">
        <v>2.0000005732018801E-3</v>
      </c>
      <c r="N1461" s="183">
        <v>3.8220010953887898E-2</v>
      </c>
      <c r="O1461" s="182">
        <v>3.8220010953887898E-2</v>
      </c>
      <c r="P1461" s="181">
        <v>9.3817295499593802E-3</v>
      </c>
    </row>
    <row r="1462" spans="1:16" ht="15.75" x14ac:dyDescent="0.25">
      <c r="A1462" s="189">
        <v>2047</v>
      </c>
      <c r="B1462" s="188">
        <v>2045</v>
      </c>
      <c r="C1462" s="187" t="s">
        <v>2971</v>
      </c>
      <c r="D1462" s="186">
        <v>4.3833292520973628E-2</v>
      </c>
      <c r="E1462" s="185">
        <v>9.6530734572005936E-2</v>
      </c>
      <c r="F1462" s="184">
        <v>7.0000316076157795E-2</v>
      </c>
      <c r="G1462" s="182">
        <v>5.4773243811021702E-3</v>
      </c>
      <c r="H1462" s="183">
        <v>4.03764055349752E-2</v>
      </c>
      <c r="I1462" s="183">
        <v>3.6212475421800602E-2</v>
      </c>
      <c r="J1462" s="183">
        <v>7.6966492055972197E-3</v>
      </c>
      <c r="K1462" s="183">
        <v>1.5645157783041701E-3</v>
      </c>
      <c r="L1462" s="183">
        <v>3.0000008598028201E-3</v>
      </c>
      <c r="M1462" s="183">
        <v>2.0000005732018801E-3</v>
      </c>
      <c r="N1462" s="183">
        <v>3.8220010953887898E-2</v>
      </c>
      <c r="O1462" s="182">
        <v>3.8220010953887898E-2</v>
      </c>
      <c r="P1462" s="181">
        <v>8.0446575292993008E-3</v>
      </c>
    </row>
    <row r="1463" spans="1:16" ht="15.75" x14ac:dyDescent="0.25">
      <c r="A1463" s="189">
        <v>2047</v>
      </c>
      <c r="B1463" s="188">
        <v>2046</v>
      </c>
      <c r="C1463" s="187" t="s">
        <v>2970</v>
      </c>
      <c r="D1463" s="186">
        <v>4.3801931157391304E-2</v>
      </c>
      <c r="E1463" s="185">
        <v>9.6447116387724158E-2</v>
      </c>
      <c r="F1463" s="184">
        <v>6.7979166219936396E-2</v>
      </c>
      <c r="G1463" s="182">
        <v>5.4795103059971598E-3</v>
      </c>
      <c r="H1463" s="183">
        <v>3.7657561653726898E-2</v>
      </c>
      <c r="I1463" s="183">
        <v>3.5402670805348799E-2</v>
      </c>
      <c r="J1463" s="183">
        <v>6.3581815544590603E-3</v>
      </c>
      <c r="K1463" s="183">
        <v>1.5651490181020501E-3</v>
      </c>
      <c r="L1463" s="183">
        <v>3.0000008598028201E-3</v>
      </c>
      <c r="M1463" s="183">
        <v>2.0000005732018801E-3</v>
      </c>
      <c r="N1463" s="183">
        <v>3.8220010953887898E-2</v>
      </c>
      <c r="O1463" s="182">
        <v>3.8220010953887898E-2</v>
      </c>
      <c r="P1463" s="181">
        <v>6.6456703103389197E-3</v>
      </c>
    </row>
    <row r="1464" spans="1:16" ht="15.75" x14ac:dyDescent="0.25">
      <c r="A1464" s="189">
        <v>2047</v>
      </c>
      <c r="B1464" s="188">
        <v>2047</v>
      </c>
      <c r="C1464" s="187" t="s">
        <v>2969</v>
      </c>
      <c r="D1464" s="186">
        <v>4.3758889055779474E-2</v>
      </c>
      <c r="E1464" s="185">
        <v>9.6332190990148781E-2</v>
      </c>
      <c r="F1464" s="184">
        <v>6.5864719521855297E-2</v>
      </c>
      <c r="G1464" s="182">
        <v>5.48175150138854E-3</v>
      </c>
      <c r="H1464" s="183">
        <v>3.4817028637645797E-2</v>
      </c>
      <c r="I1464" s="183">
        <v>3.4571598494671202E-2</v>
      </c>
      <c r="J1464" s="183">
        <v>4.9604700594472802E-3</v>
      </c>
      <c r="K1464" s="183">
        <v>1.5657939725905901E-3</v>
      </c>
      <c r="L1464" s="183">
        <v>3.0000008598028201E-3</v>
      </c>
      <c r="M1464" s="183">
        <v>2.0000005732018801E-3</v>
      </c>
      <c r="N1464" s="183">
        <v>3.8220010953887898E-2</v>
      </c>
      <c r="O1464" s="182">
        <v>3.8220010953887898E-2</v>
      </c>
      <c r="P1464" s="181">
        <v>5.1847605037756003E-3</v>
      </c>
    </row>
    <row r="1465" spans="1:16" ht="15.75" x14ac:dyDescent="0.25">
      <c r="A1465" s="189">
        <v>2048</v>
      </c>
      <c r="B1465" s="188">
        <v>2004</v>
      </c>
      <c r="C1465" s="187" t="s">
        <v>2968</v>
      </c>
      <c r="D1465" s="186">
        <v>6.4174650817560505E-2</v>
      </c>
      <c r="E1465" s="185">
        <v>0.13086139783625103</v>
      </c>
      <c r="F1465" s="184">
        <v>0.232415270275418</v>
      </c>
      <c r="G1465" s="182">
        <v>1.47745549011652E-2</v>
      </c>
      <c r="H1465" s="183">
        <v>5.9623211726025804</v>
      </c>
      <c r="I1465" s="183">
        <v>0.27032456174261998</v>
      </c>
      <c r="J1465" s="183">
        <v>5.2195124712232303E-2</v>
      </c>
      <c r="K1465" s="183">
        <v>1.4372819650060699E-4</v>
      </c>
      <c r="L1465" s="183">
        <v>3.0000008598028201E-3</v>
      </c>
      <c r="M1465" s="183">
        <v>2.0000005732018801E-3</v>
      </c>
      <c r="N1465" s="183">
        <v>3.8220010953887898E-2</v>
      </c>
      <c r="O1465" s="182">
        <v>3.8220010953887898E-2</v>
      </c>
      <c r="P1465" s="181">
        <v>5.45551566392838E-2</v>
      </c>
    </row>
    <row r="1466" spans="1:16" ht="15.75" x14ac:dyDescent="0.25">
      <c r="A1466" s="189">
        <v>2048</v>
      </c>
      <c r="B1466" s="188">
        <v>2005</v>
      </c>
      <c r="C1466" s="187" t="s">
        <v>2967</v>
      </c>
      <c r="D1466" s="186">
        <v>6.4210367443515326E-2</v>
      </c>
      <c r="E1466" s="185">
        <v>0.1312014391947669</v>
      </c>
      <c r="F1466" s="184">
        <v>0.232775441702116</v>
      </c>
      <c r="G1466" s="182">
        <v>1.4978714620060099E-2</v>
      </c>
      <c r="H1466" s="183">
        <v>5.9521850466141499</v>
      </c>
      <c r="I1466" s="183">
        <v>0.27217898029747201</v>
      </c>
      <c r="J1466" s="183">
        <v>5.2276010931593002E-2</v>
      </c>
      <c r="K1466" s="183">
        <v>1.4513052866901001E-4</v>
      </c>
      <c r="L1466" s="183">
        <v>3.0000008598028201E-3</v>
      </c>
      <c r="M1466" s="183">
        <v>2.0000005732018801E-3</v>
      </c>
      <c r="N1466" s="183">
        <v>3.8220010953887898E-2</v>
      </c>
      <c r="O1466" s="182">
        <v>3.8220010953887898E-2</v>
      </c>
      <c r="P1466" s="181">
        <v>5.4639700174556702E-2</v>
      </c>
    </row>
    <row r="1467" spans="1:16" ht="15.75" x14ac:dyDescent="0.25">
      <c r="A1467" s="189">
        <v>2048</v>
      </c>
      <c r="B1467" s="188">
        <v>2006</v>
      </c>
      <c r="C1467" s="187" t="s">
        <v>2966</v>
      </c>
      <c r="D1467" s="186">
        <v>6.4033192194549518E-2</v>
      </c>
      <c r="E1467" s="185">
        <v>0.13148777704449927</v>
      </c>
      <c r="F1467" s="184">
        <v>0.23170784940936601</v>
      </c>
      <c r="G1467" s="182">
        <v>1.51369488966713E-2</v>
      </c>
      <c r="H1467" s="183">
        <v>5.9604721280725501</v>
      </c>
      <c r="I1467" s="183">
        <v>0.27385526922863002</v>
      </c>
      <c r="J1467" s="183">
        <v>5.2036254254693597E-2</v>
      </c>
      <c r="K1467" s="183">
        <v>1.46314665669023E-4</v>
      </c>
      <c r="L1467" s="183">
        <v>3.0000008598028201E-3</v>
      </c>
      <c r="M1467" s="183">
        <v>2.0000005732018801E-3</v>
      </c>
      <c r="N1467" s="183">
        <v>3.8220010953887898E-2</v>
      </c>
      <c r="O1467" s="182">
        <v>3.8220010953887898E-2</v>
      </c>
      <c r="P1467" s="181">
        <v>5.4389102764632498E-2</v>
      </c>
    </row>
    <row r="1468" spans="1:16" ht="15.75" x14ac:dyDescent="0.25">
      <c r="A1468" s="189">
        <v>2048</v>
      </c>
      <c r="B1468" s="188">
        <v>2007</v>
      </c>
      <c r="C1468" s="187" t="s">
        <v>2965</v>
      </c>
      <c r="D1468" s="186">
        <v>6.4175792350739072E-2</v>
      </c>
      <c r="E1468" s="185">
        <v>0.13181947084452023</v>
      </c>
      <c r="F1468" s="184">
        <v>0.170181609699769</v>
      </c>
      <c r="G1468" s="182">
        <v>1.5304398106325799E-2</v>
      </c>
      <c r="H1468" s="183">
        <v>3.1146830323801402</v>
      </c>
      <c r="I1468" s="183">
        <v>0.27397349391508702</v>
      </c>
      <c r="J1468" s="183">
        <v>3.78097370873949E-2</v>
      </c>
      <c r="K1468" s="183">
        <v>1.4767132148400201E-4</v>
      </c>
      <c r="L1468" s="183">
        <v>3.0000008598028201E-3</v>
      </c>
      <c r="M1468" s="183">
        <v>2.0000005732018801E-3</v>
      </c>
      <c r="N1468" s="183">
        <v>3.8220010953887898E-2</v>
      </c>
      <c r="O1468" s="182">
        <v>3.8220010953887898E-2</v>
      </c>
      <c r="P1468" s="181">
        <v>3.9519325620263501E-2</v>
      </c>
    </row>
    <row r="1469" spans="1:16" ht="15.75" x14ac:dyDescent="0.25">
      <c r="A1469" s="189">
        <v>2048</v>
      </c>
      <c r="B1469" s="188">
        <v>2008</v>
      </c>
      <c r="C1469" s="187" t="s">
        <v>2964</v>
      </c>
      <c r="D1469" s="186">
        <v>6.4403021641024655E-2</v>
      </c>
      <c r="E1469" s="185">
        <v>0.13228773331319862</v>
      </c>
      <c r="F1469" s="184">
        <v>0.172306156956886</v>
      </c>
      <c r="G1469" s="182">
        <v>1.20899869975859E-2</v>
      </c>
      <c r="H1469" s="183">
        <v>3.1007452893515302</v>
      </c>
      <c r="I1469" s="183">
        <v>0.19316067153539501</v>
      </c>
      <c r="J1469" s="183">
        <v>3.8093342574508797E-2</v>
      </c>
      <c r="K1469" s="183">
        <v>1.7046569596986601E-4</v>
      </c>
      <c r="L1469" s="183">
        <v>3.0000008598028201E-3</v>
      </c>
      <c r="M1469" s="183">
        <v>2.0000005732018801E-3</v>
      </c>
      <c r="N1469" s="183">
        <v>3.8220010953887898E-2</v>
      </c>
      <c r="O1469" s="182">
        <v>3.8220010953887898E-2</v>
      </c>
      <c r="P1469" s="181">
        <v>3.9815754489023997E-2</v>
      </c>
    </row>
    <row r="1470" spans="1:16" ht="15.75" x14ac:dyDescent="0.25">
      <c r="A1470" s="189">
        <v>2048</v>
      </c>
      <c r="B1470" s="188">
        <v>2009</v>
      </c>
      <c r="C1470" s="187" t="s">
        <v>2963</v>
      </c>
      <c r="D1470" s="186">
        <v>6.4385484205636598E-2</v>
      </c>
      <c r="E1470" s="185">
        <v>0.13102801219142976</v>
      </c>
      <c r="F1470" s="184">
        <v>0.17244018775639</v>
      </c>
      <c r="G1470" s="182">
        <v>8.48065186964728E-3</v>
      </c>
      <c r="H1470" s="183">
        <v>3.0987375646754201</v>
      </c>
      <c r="I1470" s="183">
        <v>0.108974232992212</v>
      </c>
      <c r="J1470" s="183">
        <v>3.8111280301430302E-2</v>
      </c>
      <c r="K1470" s="183">
        <v>1.8695136873687101E-4</v>
      </c>
      <c r="L1470" s="183">
        <v>3.0000008598028201E-3</v>
      </c>
      <c r="M1470" s="183">
        <v>2.0000005732018801E-3</v>
      </c>
      <c r="N1470" s="183">
        <v>3.8220010953887898E-2</v>
      </c>
      <c r="O1470" s="182">
        <v>3.8220010953887898E-2</v>
      </c>
      <c r="P1470" s="181">
        <v>3.9834503280359299E-2</v>
      </c>
    </row>
    <row r="1471" spans="1:16" ht="15.75" x14ac:dyDescent="0.25">
      <c r="A1471" s="189">
        <v>2048</v>
      </c>
      <c r="B1471" s="188">
        <v>2010</v>
      </c>
      <c r="C1471" s="187" t="s">
        <v>2962</v>
      </c>
      <c r="D1471" s="186">
        <v>6.438856474610806E-2</v>
      </c>
      <c r="E1471" s="185">
        <v>0.12990869530147631</v>
      </c>
      <c r="F1471" s="184">
        <v>0.110568092642506</v>
      </c>
      <c r="G1471" s="182">
        <v>8.2892869490098307E-3</v>
      </c>
      <c r="H1471" s="183">
        <v>0.28474187989365801</v>
      </c>
      <c r="I1471" s="183">
        <v>0.1088388939706</v>
      </c>
      <c r="J1471" s="183">
        <v>2.3520686582401501E-2</v>
      </c>
      <c r="K1471" s="183">
        <v>2.2277874859205301E-4</v>
      </c>
      <c r="L1471" s="183">
        <v>3.0000008598028201E-3</v>
      </c>
      <c r="M1471" s="183">
        <v>2.0000005732018801E-3</v>
      </c>
      <c r="N1471" s="183">
        <v>3.8220010953887898E-2</v>
      </c>
      <c r="O1471" s="182">
        <v>3.8220010953887898E-2</v>
      </c>
      <c r="P1471" s="181">
        <v>2.45841876581568E-2</v>
      </c>
    </row>
    <row r="1472" spans="1:16" ht="15.75" x14ac:dyDescent="0.25">
      <c r="A1472" s="189">
        <v>2048</v>
      </c>
      <c r="B1472" s="188">
        <v>2011</v>
      </c>
      <c r="C1472" s="187" t="s">
        <v>2961</v>
      </c>
      <c r="D1472" s="186">
        <v>6.4326699381295108E-2</v>
      </c>
      <c r="E1472" s="185">
        <v>0.13155770299190192</v>
      </c>
      <c r="F1472" s="184">
        <v>0.110273670307567</v>
      </c>
      <c r="G1472" s="182">
        <v>8.6203004458375899E-3</v>
      </c>
      <c r="H1472" s="183">
        <v>0.28427283226990202</v>
      </c>
      <c r="I1472" s="183">
        <v>0.110702103235002</v>
      </c>
      <c r="J1472" s="183">
        <v>2.3497234086466201E-2</v>
      </c>
      <c r="K1472" s="183">
        <v>3.1447253385932599E-4</v>
      </c>
      <c r="L1472" s="183">
        <v>3.0000008598028201E-3</v>
      </c>
      <c r="M1472" s="183">
        <v>2.0000005732018801E-3</v>
      </c>
      <c r="N1472" s="183">
        <v>3.8220010953887898E-2</v>
      </c>
      <c r="O1472" s="182">
        <v>3.8220010953887898E-2</v>
      </c>
      <c r="P1472" s="181">
        <v>2.4559674744424199E-2</v>
      </c>
    </row>
    <row r="1473" spans="1:16" ht="15.75" x14ac:dyDescent="0.25">
      <c r="A1473" s="189">
        <v>2048</v>
      </c>
      <c r="B1473" s="188">
        <v>2012</v>
      </c>
      <c r="C1473" s="187" t="s">
        <v>2960</v>
      </c>
      <c r="D1473" s="186">
        <v>6.4430215561706639E-2</v>
      </c>
      <c r="E1473" s="185">
        <v>0.13195812590047984</v>
      </c>
      <c r="F1473" s="184">
        <v>0.111668306180432</v>
      </c>
      <c r="G1473" s="182">
        <v>8.7064356587950396E-3</v>
      </c>
      <c r="H1473" s="183">
        <v>0.28634361768913602</v>
      </c>
      <c r="I1473" s="183">
        <v>0.11147424073468699</v>
      </c>
      <c r="J1473" s="183">
        <v>2.3594011962201001E-2</v>
      </c>
      <c r="K1473" s="183">
        <v>4.6448591058011602E-4</v>
      </c>
      <c r="L1473" s="183">
        <v>3.0000008598028201E-3</v>
      </c>
      <c r="M1473" s="183">
        <v>2.0000005732018801E-3</v>
      </c>
      <c r="N1473" s="183">
        <v>3.8220010953887898E-2</v>
      </c>
      <c r="O1473" s="182">
        <v>3.8220010953887898E-2</v>
      </c>
      <c r="P1473" s="181">
        <v>2.4660828486254199E-2</v>
      </c>
    </row>
    <row r="1474" spans="1:16" ht="15.75" x14ac:dyDescent="0.25">
      <c r="A1474" s="189">
        <v>2048</v>
      </c>
      <c r="B1474" s="188">
        <v>2013</v>
      </c>
      <c r="C1474" s="187" t="s">
        <v>2959</v>
      </c>
      <c r="D1474" s="186">
        <v>6.4282930357763876E-2</v>
      </c>
      <c r="E1474" s="185">
        <v>0.13194500347292681</v>
      </c>
      <c r="F1474" s="184">
        <v>0.11050457279727099</v>
      </c>
      <c r="G1474" s="182">
        <v>8.7363205294775908E-3</v>
      </c>
      <c r="H1474" s="183">
        <v>0.28468574576425099</v>
      </c>
      <c r="I1474" s="183">
        <v>0.111075849559062</v>
      </c>
      <c r="J1474" s="183">
        <v>2.35263739791076E-2</v>
      </c>
      <c r="K1474" s="183">
        <v>6.9591435818434596E-4</v>
      </c>
      <c r="L1474" s="183">
        <v>3.0000008598028201E-3</v>
      </c>
      <c r="M1474" s="183">
        <v>2.0000005732018801E-3</v>
      </c>
      <c r="N1474" s="183">
        <v>3.8220010953887898E-2</v>
      </c>
      <c r="O1474" s="182">
        <v>3.8220010953887898E-2</v>
      </c>
      <c r="P1474" s="181">
        <v>2.4590132213704499E-2</v>
      </c>
    </row>
    <row r="1475" spans="1:16" ht="15.75" x14ac:dyDescent="0.25">
      <c r="A1475" s="189">
        <v>2048</v>
      </c>
      <c r="B1475" s="188">
        <v>2014</v>
      </c>
      <c r="C1475" s="187" t="s">
        <v>2958</v>
      </c>
      <c r="D1475" s="186">
        <v>6.2719949472108988E-2</v>
      </c>
      <c r="E1475" s="185">
        <v>0.12975541974571148</v>
      </c>
      <c r="F1475" s="184">
        <v>0.109906879972309</v>
      </c>
      <c r="G1475" s="182">
        <v>8.7070705635764294E-3</v>
      </c>
      <c r="H1475" s="183">
        <v>0.28372965647340698</v>
      </c>
      <c r="I1475" s="183">
        <v>0.111159564181625</v>
      </c>
      <c r="J1475" s="183">
        <v>2.3479131129205699E-2</v>
      </c>
      <c r="K1475" s="183">
        <v>9.65280482822969E-4</v>
      </c>
      <c r="L1475" s="183">
        <v>3.0000008598028201E-3</v>
      </c>
      <c r="M1475" s="183">
        <v>2.0000005732018801E-3</v>
      </c>
      <c r="N1475" s="183">
        <v>3.8220010953887898E-2</v>
      </c>
      <c r="O1475" s="182">
        <v>3.8220010953887898E-2</v>
      </c>
      <c r="P1475" s="181">
        <v>2.4540753251767099E-2</v>
      </c>
    </row>
    <row r="1476" spans="1:16" ht="15.75" x14ac:dyDescent="0.25">
      <c r="A1476" s="189">
        <v>2048</v>
      </c>
      <c r="B1476" s="188">
        <v>2015</v>
      </c>
      <c r="C1476" s="187" t="s">
        <v>2957</v>
      </c>
      <c r="D1476" s="186">
        <v>6.2179300858036531E-2</v>
      </c>
      <c r="E1476" s="185">
        <v>0.12969969332705231</v>
      </c>
      <c r="F1476" s="184">
        <v>0.109261802090365</v>
      </c>
      <c r="G1476" s="182">
        <v>8.8373637482381095E-3</v>
      </c>
      <c r="H1476" s="183">
        <v>0.282773132517881</v>
      </c>
      <c r="I1476" s="183">
        <v>0.11174625096764799</v>
      </c>
      <c r="J1476" s="183">
        <v>2.3430586229351302E-2</v>
      </c>
      <c r="K1476" s="183">
        <v>1.2342944564093399E-3</v>
      </c>
      <c r="L1476" s="183">
        <v>3.0000008598028201E-3</v>
      </c>
      <c r="M1476" s="183">
        <v>2.0000005732018801E-3</v>
      </c>
      <c r="N1476" s="183">
        <v>3.8220010953887898E-2</v>
      </c>
      <c r="O1476" s="182">
        <v>3.8220010953887898E-2</v>
      </c>
      <c r="P1476" s="181">
        <v>2.4490013366956099E-2</v>
      </c>
    </row>
    <row r="1477" spans="1:16" ht="15.75" x14ac:dyDescent="0.25">
      <c r="A1477" s="189">
        <v>2048</v>
      </c>
      <c r="B1477" s="188">
        <v>2016</v>
      </c>
      <c r="C1477" s="187" t="s">
        <v>2956</v>
      </c>
      <c r="D1477" s="186">
        <v>6.0152829501405165E-2</v>
      </c>
      <c r="E1477" s="185">
        <v>0.1257496406777793</v>
      </c>
      <c r="F1477" s="184">
        <v>0.10849976814713801</v>
      </c>
      <c r="G1477" s="182">
        <v>8.0725572509413399E-3</v>
      </c>
      <c r="H1477" s="183">
        <v>0.246883590301328</v>
      </c>
      <c r="I1477" s="183">
        <v>9.8101715698512504E-2</v>
      </c>
      <c r="J1477" s="183">
        <v>2.3373746696137E-2</v>
      </c>
      <c r="K1477" s="183">
        <v>1.3892669411851499E-3</v>
      </c>
      <c r="L1477" s="183">
        <v>3.0000008598028201E-3</v>
      </c>
      <c r="M1477" s="183">
        <v>2.0000005732018701E-3</v>
      </c>
      <c r="N1477" s="183">
        <v>3.8220010953887898E-2</v>
      </c>
      <c r="O1477" s="182">
        <v>3.8220010953887898E-2</v>
      </c>
      <c r="P1477" s="181">
        <v>2.4430603802271401E-2</v>
      </c>
    </row>
    <row r="1478" spans="1:16" ht="15.75" x14ac:dyDescent="0.25">
      <c r="A1478" s="189">
        <v>2048</v>
      </c>
      <c r="B1478" s="188">
        <v>2017</v>
      </c>
      <c r="C1478" s="187" t="s">
        <v>2955</v>
      </c>
      <c r="D1478" s="186">
        <v>5.6644351832961903E-2</v>
      </c>
      <c r="E1478" s="185">
        <v>0.1218237573075133</v>
      </c>
      <c r="F1478" s="184">
        <v>9.0803539372875802E-2</v>
      </c>
      <c r="G1478" s="182">
        <v>7.2664705954291198E-3</v>
      </c>
      <c r="H1478" s="183">
        <v>0.19265548089766801</v>
      </c>
      <c r="I1478" s="183">
        <v>8.4758393342326904E-2</v>
      </c>
      <c r="J1478" s="183">
        <v>2.22034728059958E-2</v>
      </c>
      <c r="K1478" s="183">
        <v>1.4478425211932201E-3</v>
      </c>
      <c r="L1478" s="183">
        <v>3.0000008598028201E-3</v>
      </c>
      <c r="M1478" s="183">
        <v>2.0000005732018801E-3</v>
      </c>
      <c r="N1478" s="183">
        <v>3.8220010953887898E-2</v>
      </c>
      <c r="O1478" s="182">
        <v>3.8220010953887898E-2</v>
      </c>
      <c r="P1478" s="181">
        <v>2.3207415319831601E-2</v>
      </c>
    </row>
    <row r="1479" spans="1:16" ht="15.75" x14ac:dyDescent="0.25">
      <c r="A1479" s="189">
        <v>2048</v>
      </c>
      <c r="B1479" s="188">
        <v>2018</v>
      </c>
      <c r="C1479" s="187" t="s">
        <v>2954</v>
      </c>
      <c r="D1479" s="186">
        <v>5.2887740230084496E-2</v>
      </c>
      <c r="E1479" s="185">
        <v>0.11659562584698416</v>
      </c>
      <c r="F1479" s="184">
        <v>9.0858576210140096E-2</v>
      </c>
      <c r="G1479" s="182">
        <v>6.5428548995469498E-3</v>
      </c>
      <c r="H1479" s="183">
        <v>0.15743984798153801</v>
      </c>
      <c r="I1479" s="183">
        <v>7.1021660064213801E-2</v>
      </c>
      <c r="J1479" s="183">
        <v>2.2206885439345299E-2</v>
      </c>
      <c r="K1479" s="183">
        <v>1.5085282842264699E-3</v>
      </c>
      <c r="L1479" s="183">
        <v>3.0000008598028201E-3</v>
      </c>
      <c r="M1479" s="183">
        <v>2.0000005732018801E-3</v>
      </c>
      <c r="N1479" s="183">
        <v>3.8220010953887898E-2</v>
      </c>
      <c r="O1479" s="182">
        <v>3.8220010953887898E-2</v>
      </c>
      <c r="P1479" s="181">
        <v>2.3210982257317801E-2</v>
      </c>
    </row>
    <row r="1480" spans="1:16" ht="15.75" x14ac:dyDescent="0.25">
      <c r="A1480" s="189">
        <v>2048</v>
      </c>
      <c r="B1480" s="188">
        <v>2019</v>
      </c>
      <c r="C1480" s="187" t="s">
        <v>2953</v>
      </c>
      <c r="D1480" s="186">
        <v>5.2866373274882222E-2</v>
      </c>
      <c r="E1480" s="185">
        <v>0.1165388016817773</v>
      </c>
      <c r="F1480" s="184">
        <v>9.0915229910184497E-2</v>
      </c>
      <c r="G1480" s="182">
        <v>5.9183884267240703E-3</v>
      </c>
      <c r="H1480" s="183">
        <v>0.13570133388042199</v>
      </c>
      <c r="I1480" s="183">
        <v>6.1739859887632101E-2</v>
      </c>
      <c r="J1480" s="183">
        <v>2.2210386582215001E-2</v>
      </c>
      <c r="K1480" s="183">
        <v>1.5491839829118101E-3</v>
      </c>
      <c r="L1480" s="183">
        <v>3.0000008598028201E-3</v>
      </c>
      <c r="M1480" s="183">
        <v>2.0000005732018801E-3</v>
      </c>
      <c r="N1480" s="183">
        <v>3.8220010953887898E-2</v>
      </c>
      <c r="O1480" s="182">
        <v>3.8220010953887898E-2</v>
      </c>
      <c r="P1480" s="181">
        <v>2.3214641706332001E-2</v>
      </c>
    </row>
    <row r="1481" spans="1:16" ht="15.75" x14ac:dyDescent="0.25">
      <c r="A1481" s="189">
        <v>2048</v>
      </c>
      <c r="B1481" s="188">
        <v>2020</v>
      </c>
      <c r="C1481" s="187" t="s">
        <v>2952</v>
      </c>
      <c r="D1481" s="186">
        <v>5.2845412783193553E-2</v>
      </c>
      <c r="E1481" s="185">
        <v>0.11648300202388126</v>
      </c>
      <c r="F1481" s="184">
        <v>9.0973002908537895E-2</v>
      </c>
      <c r="G1481" s="182">
        <v>5.2784278059208904E-3</v>
      </c>
      <c r="H1481" s="183">
        <v>0.113608679940863</v>
      </c>
      <c r="I1481" s="183">
        <v>5.2904695761453298E-2</v>
      </c>
      <c r="J1481" s="183">
        <v>2.22139535304418E-2</v>
      </c>
      <c r="K1481" s="183">
        <v>1.54969906096768E-3</v>
      </c>
      <c r="L1481" s="183">
        <v>3.0000008598028201E-3</v>
      </c>
      <c r="M1481" s="183">
        <v>2.0000005732018801E-3</v>
      </c>
      <c r="N1481" s="183">
        <v>3.8220010953887898E-2</v>
      </c>
      <c r="O1481" s="182">
        <v>3.8220010953887898E-2</v>
      </c>
      <c r="P1481" s="181">
        <v>2.3218369936129499E-2</v>
      </c>
    </row>
    <row r="1482" spans="1:16" ht="15.75" x14ac:dyDescent="0.25">
      <c r="A1482" s="189">
        <v>2048</v>
      </c>
      <c r="B1482" s="188">
        <v>2021</v>
      </c>
      <c r="C1482" s="187" t="s">
        <v>2951</v>
      </c>
      <c r="D1482" s="186">
        <v>5.1504303103828072E-2</v>
      </c>
      <c r="E1482" s="185">
        <v>0.11352556150661726</v>
      </c>
      <c r="F1482" s="184">
        <v>9.1033066679808095E-2</v>
      </c>
      <c r="G1482" s="182">
        <v>4.6480448359686698E-3</v>
      </c>
      <c r="H1482" s="183">
        <v>9.1855593254765902E-2</v>
      </c>
      <c r="I1482" s="183">
        <v>4.3738862204734601E-2</v>
      </c>
      <c r="J1482" s="183">
        <v>2.22176696392524E-2</v>
      </c>
      <c r="K1482" s="183">
        <v>1.5502354436917199E-3</v>
      </c>
      <c r="L1482" s="183">
        <v>3.0000008598028201E-3</v>
      </c>
      <c r="M1482" s="183">
        <v>2.0000005732018801E-3</v>
      </c>
      <c r="N1482" s="183">
        <v>3.8220010953887898E-2</v>
      </c>
      <c r="O1482" s="182">
        <v>3.8220010953887898E-2</v>
      </c>
      <c r="P1482" s="181">
        <v>2.32222540708905E-2</v>
      </c>
    </row>
    <row r="1483" spans="1:16" ht="15.75" x14ac:dyDescent="0.25">
      <c r="A1483" s="189">
        <v>2048</v>
      </c>
      <c r="B1483" s="188">
        <v>2022</v>
      </c>
      <c r="C1483" s="187" t="s">
        <v>2950</v>
      </c>
      <c r="D1483" s="186">
        <v>5.0217263269547882E-2</v>
      </c>
      <c r="E1483" s="185">
        <v>0.11068717554777432</v>
      </c>
      <c r="F1483" s="184">
        <v>9.1092977889134299E-2</v>
      </c>
      <c r="G1483" s="182">
        <v>4.0154627346526001E-3</v>
      </c>
      <c r="H1483" s="183">
        <v>6.9616833717479606E-2</v>
      </c>
      <c r="I1483" s="183">
        <v>3.4712040204451497E-2</v>
      </c>
      <c r="J1483" s="183">
        <v>2.2221370638240898E-2</v>
      </c>
      <c r="K1483" s="183">
        <v>1.55077083326693E-3</v>
      </c>
      <c r="L1483" s="183">
        <v>3.0000008598028201E-3</v>
      </c>
      <c r="M1483" s="183">
        <v>2.0000005732018801E-3</v>
      </c>
      <c r="N1483" s="183">
        <v>3.8220010953887898E-2</v>
      </c>
      <c r="O1483" s="182">
        <v>3.8220010953887898E-2</v>
      </c>
      <c r="P1483" s="181">
        <v>2.32261224126304E-2</v>
      </c>
    </row>
    <row r="1484" spans="1:16" ht="15.75" x14ac:dyDescent="0.25">
      <c r="A1484" s="189">
        <v>2048</v>
      </c>
      <c r="B1484" s="188">
        <v>2023</v>
      </c>
      <c r="C1484" s="187" t="s">
        <v>2949</v>
      </c>
      <c r="D1484" s="186">
        <v>4.8931528975916905E-2</v>
      </c>
      <c r="E1484" s="185">
        <v>0.10785484359748572</v>
      </c>
      <c r="F1484" s="184">
        <v>9.1154270124326503E-2</v>
      </c>
      <c r="G1484" s="182">
        <v>4.0087119431477204E-3</v>
      </c>
      <c r="H1484" s="183">
        <v>6.9639959467748494E-2</v>
      </c>
      <c r="I1484" s="183">
        <v>3.4024771172020803E-2</v>
      </c>
      <c r="J1484" s="183">
        <v>2.2225164833031701E-2</v>
      </c>
      <c r="K1484" s="183">
        <v>1.55131883462127E-3</v>
      </c>
      <c r="L1484" s="183">
        <v>3.0000008598028201E-3</v>
      </c>
      <c r="M1484" s="183">
        <v>2.0000005732018801E-3</v>
      </c>
      <c r="N1484" s="183">
        <v>3.8220010953887898E-2</v>
      </c>
      <c r="O1484" s="182">
        <v>3.8220010953887898E-2</v>
      </c>
      <c r="P1484" s="181">
        <v>2.3230088164073098E-2</v>
      </c>
    </row>
    <row r="1485" spans="1:16" ht="15.75" x14ac:dyDescent="0.25">
      <c r="A1485" s="189">
        <v>2048</v>
      </c>
      <c r="B1485" s="188">
        <v>2024</v>
      </c>
      <c r="C1485" s="187" t="s">
        <v>2948</v>
      </c>
      <c r="D1485" s="186">
        <v>4.7699704310667959E-2</v>
      </c>
      <c r="E1485" s="185">
        <v>0.10514111426465356</v>
      </c>
      <c r="F1485" s="184">
        <v>9.1215380948876906E-2</v>
      </c>
      <c r="G1485" s="182">
        <v>4.0091462303701898E-3</v>
      </c>
      <c r="H1485" s="183">
        <v>6.9663027902014701E-2</v>
      </c>
      <c r="I1485" s="183">
        <v>3.4827854767125299E-2</v>
      </c>
      <c r="J1485" s="183">
        <v>2.2228951982853299E-2</v>
      </c>
      <c r="K1485" s="183">
        <v>1.5518657966592699E-3</v>
      </c>
      <c r="L1485" s="183">
        <v>3.0000008598028201E-3</v>
      </c>
      <c r="M1485" s="183">
        <v>2.0000005732018801E-3</v>
      </c>
      <c r="N1485" s="183">
        <v>3.8220010953887898E-2</v>
      </c>
      <c r="O1485" s="182">
        <v>3.8220010953887898E-2</v>
      </c>
      <c r="P1485" s="181">
        <v>2.3234046552004398E-2</v>
      </c>
    </row>
    <row r="1486" spans="1:16" ht="15.75" x14ac:dyDescent="0.25">
      <c r="A1486" s="189">
        <v>2048</v>
      </c>
      <c r="B1486" s="188">
        <v>2025</v>
      </c>
      <c r="C1486" s="187" t="s">
        <v>2947</v>
      </c>
      <c r="D1486" s="186">
        <v>4.6469068912784899E-2</v>
      </c>
      <c r="E1486" s="185">
        <v>0.10243031494959566</v>
      </c>
      <c r="F1486" s="184">
        <v>9.1204545217976704E-2</v>
      </c>
      <c r="G1486" s="182">
        <v>4.0114576538840896E-3</v>
      </c>
      <c r="H1486" s="183">
        <v>6.9589177831966706E-2</v>
      </c>
      <c r="I1486" s="183">
        <v>3.3914922021679297E-2</v>
      </c>
      <c r="J1486" s="183">
        <v>2.21848782612264E-2</v>
      </c>
      <c r="K1486" s="183">
        <v>1.55242629125737E-3</v>
      </c>
      <c r="L1486" s="183">
        <v>3.0000008598028201E-3</v>
      </c>
      <c r="M1486" s="183">
        <v>2.0000005732018801E-3</v>
      </c>
      <c r="N1486" s="183">
        <v>3.8220010953887898E-2</v>
      </c>
      <c r="O1486" s="182">
        <v>3.8220010953887898E-2</v>
      </c>
      <c r="P1486" s="181">
        <v>2.3187980012259801E-2</v>
      </c>
    </row>
    <row r="1487" spans="1:16" ht="15.75" x14ac:dyDescent="0.25">
      <c r="A1487" s="189">
        <v>2048</v>
      </c>
      <c r="B1487" s="188">
        <v>2026</v>
      </c>
      <c r="C1487" s="187" t="s">
        <v>2946</v>
      </c>
      <c r="D1487" s="186">
        <v>4.529219526500064E-2</v>
      </c>
      <c r="E1487" s="185">
        <v>9.9837928811202487E-2</v>
      </c>
      <c r="F1487" s="184">
        <v>9.1103943987107097E-2</v>
      </c>
      <c r="G1487" s="182">
        <v>4.0275962962926402E-3</v>
      </c>
      <c r="H1487" s="183">
        <v>6.94037947298623E-2</v>
      </c>
      <c r="I1487" s="183">
        <v>3.4684185617962798E-2</v>
      </c>
      <c r="J1487" s="183">
        <v>2.2082286292565499E-2</v>
      </c>
      <c r="K1487" s="183">
        <v>1.5529859128044601E-3</v>
      </c>
      <c r="L1487" s="183">
        <v>3.0000008598028201E-3</v>
      </c>
      <c r="M1487" s="183">
        <v>2.0000005732018801E-3</v>
      </c>
      <c r="N1487" s="183">
        <v>3.8220010953887898E-2</v>
      </c>
      <c r="O1487" s="182">
        <v>3.8220010953887898E-2</v>
      </c>
      <c r="P1487" s="181">
        <v>2.3080749290021199E-2</v>
      </c>
    </row>
    <row r="1488" spans="1:16" ht="15.75" x14ac:dyDescent="0.25">
      <c r="A1488" s="189">
        <v>2048</v>
      </c>
      <c r="B1488" s="188">
        <v>2027</v>
      </c>
      <c r="C1488" s="187" t="s">
        <v>2945</v>
      </c>
      <c r="D1488" s="186">
        <v>4.4169196619774004E-2</v>
      </c>
      <c r="E1488" s="185">
        <v>9.7364192084906778E-2</v>
      </c>
      <c r="F1488" s="184">
        <v>9.0916179580650403E-2</v>
      </c>
      <c r="G1488" s="182">
        <v>4.0335038019837996E-3</v>
      </c>
      <c r="H1488" s="183">
        <v>6.9092850440550094E-2</v>
      </c>
      <c r="I1488" s="183">
        <v>3.4215212072420897E-2</v>
      </c>
      <c r="J1488" s="183">
        <v>2.1921344141269301E-2</v>
      </c>
      <c r="K1488" s="183">
        <v>1.5535715034383001E-3</v>
      </c>
      <c r="L1488" s="183">
        <v>3.0000008598028201E-3</v>
      </c>
      <c r="M1488" s="183">
        <v>2.0000005732018801E-3</v>
      </c>
      <c r="N1488" s="183">
        <v>3.8220010953888002E-2</v>
      </c>
      <c r="O1488" s="182">
        <v>3.8220010953887898E-2</v>
      </c>
      <c r="P1488" s="181">
        <v>2.2912530048813599E-2</v>
      </c>
    </row>
    <row r="1489" spans="1:16" ht="15.75" x14ac:dyDescent="0.25">
      <c r="A1489" s="189">
        <v>2048</v>
      </c>
      <c r="B1489" s="188">
        <v>2028</v>
      </c>
      <c r="C1489" s="187" t="s">
        <v>2944</v>
      </c>
      <c r="D1489" s="186">
        <v>4.4153503118148266E-2</v>
      </c>
      <c r="E1489" s="185">
        <v>9.7324682287872818E-2</v>
      </c>
      <c r="F1489" s="184">
        <v>9.06375046843335E-2</v>
      </c>
      <c r="G1489" s="182">
        <v>4.0513408623247997E-3</v>
      </c>
      <c r="H1489" s="183">
        <v>6.8662328739775805E-2</v>
      </c>
      <c r="I1489" s="183">
        <v>3.4472963961331697E-2</v>
      </c>
      <c r="J1489" s="183">
        <v>2.17017747394074E-2</v>
      </c>
      <c r="K1489" s="183">
        <v>1.55414956340648E-3</v>
      </c>
      <c r="L1489" s="183">
        <v>3.0000008598028201E-3</v>
      </c>
      <c r="M1489" s="183">
        <v>2.0000005732018801E-3</v>
      </c>
      <c r="N1489" s="183">
        <v>3.8220010953887898E-2</v>
      </c>
      <c r="O1489" s="182">
        <v>3.8220010953887898E-2</v>
      </c>
      <c r="P1489" s="181">
        <v>2.26830326929243E-2</v>
      </c>
    </row>
    <row r="1490" spans="1:16" ht="15.75" x14ac:dyDescent="0.25">
      <c r="A1490" s="189">
        <v>2048</v>
      </c>
      <c r="B1490" s="188">
        <v>2029</v>
      </c>
      <c r="C1490" s="187" t="s">
        <v>2943</v>
      </c>
      <c r="D1490" s="186">
        <v>4.4137921629207121E-2</v>
      </c>
      <c r="E1490" s="185">
        <v>9.7285492902117909E-2</v>
      </c>
      <c r="F1490" s="184">
        <v>9.0268897270171997E-2</v>
      </c>
      <c r="G1490" s="182">
        <v>4.0632695634230196E-3</v>
      </c>
      <c r="H1490" s="183">
        <v>6.8112533448262097E-2</v>
      </c>
      <c r="I1490" s="183">
        <v>3.4700668048793203E-2</v>
      </c>
      <c r="J1490" s="183">
        <v>2.14236136785937E-2</v>
      </c>
      <c r="K1490" s="183">
        <v>1.5547305225536399E-3</v>
      </c>
      <c r="L1490" s="183">
        <v>3.0000008598028201E-3</v>
      </c>
      <c r="M1490" s="183">
        <v>2.0000005732018801E-3</v>
      </c>
      <c r="N1490" s="183">
        <v>3.8220010953887898E-2</v>
      </c>
      <c r="O1490" s="182">
        <v>3.8220010953887898E-2</v>
      </c>
      <c r="P1490" s="181">
        <v>2.2392294423261998E-2</v>
      </c>
    </row>
    <row r="1491" spans="1:16" ht="15.75" x14ac:dyDescent="0.25">
      <c r="A1491" s="189">
        <v>2048</v>
      </c>
      <c r="B1491" s="188">
        <v>2030</v>
      </c>
      <c r="C1491" s="187" t="s">
        <v>2942</v>
      </c>
      <c r="D1491" s="186">
        <v>4.4122515427327688E-2</v>
      </c>
      <c r="E1491" s="185">
        <v>9.724657549189071E-2</v>
      </c>
      <c r="F1491" s="184">
        <v>8.9811398226092395E-2</v>
      </c>
      <c r="G1491" s="182">
        <v>4.0680933093003501E-3</v>
      </c>
      <c r="H1491" s="183">
        <v>6.7443845986050105E-2</v>
      </c>
      <c r="I1491" s="183">
        <v>3.3734647544709999E-2</v>
      </c>
      <c r="J1491" s="183">
        <v>2.10869207961282E-2</v>
      </c>
      <c r="K1491" s="183">
        <v>1.5553268910991299E-3</v>
      </c>
      <c r="L1491" s="183">
        <v>3.0000008598028201E-3</v>
      </c>
      <c r="M1491" s="183">
        <v>2.0000005732018801E-3</v>
      </c>
      <c r="N1491" s="183">
        <v>3.8220010953887898E-2</v>
      </c>
      <c r="O1491" s="182">
        <v>3.8220010953887898E-2</v>
      </c>
      <c r="P1491" s="181">
        <v>2.2040377782703902E-2</v>
      </c>
    </row>
    <row r="1492" spans="1:16" ht="15.75" x14ac:dyDescent="0.25">
      <c r="A1492" s="189">
        <v>2048</v>
      </c>
      <c r="B1492" s="188">
        <v>2031</v>
      </c>
      <c r="C1492" s="187" t="s">
        <v>2941</v>
      </c>
      <c r="D1492" s="186">
        <v>4.4107077271039616E-2</v>
      </c>
      <c r="E1492" s="185">
        <v>9.7207380554044792E-2</v>
      </c>
      <c r="F1492" s="184">
        <v>8.9262316221182303E-2</v>
      </c>
      <c r="G1492" s="182">
        <v>4.0663795120424399E-3</v>
      </c>
      <c r="H1492" s="183">
        <v>6.6655129350770004E-2</v>
      </c>
      <c r="I1492" s="183">
        <v>3.4393460281121099E-2</v>
      </c>
      <c r="J1492" s="183">
        <v>2.0691484890778999E-2</v>
      </c>
      <c r="K1492" s="183">
        <v>1.5559137265882901E-3</v>
      </c>
      <c r="L1492" s="183">
        <v>3.0000008598028201E-3</v>
      </c>
      <c r="M1492" s="183">
        <v>2.0000005732018801E-3</v>
      </c>
      <c r="N1492" s="183">
        <v>3.8220010953887898E-2</v>
      </c>
      <c r="O1492" s="182">
        <v>3.8220010953887898E-2</v>
      </c>
      <c r="P1492" s="181">
        <v>2.1627062020435701E-2</v>
      </c>
    </row>
    <row r="1493" spans="1:16" ht="15.75" x14ac:dyDescent="0.25">
      <c r="A1493" s="189">
        <v>2048</v>
      </c>
      <c r="B1493" s="188">
        <v>2032</v>
      </c>
      <c r="C1493" s="187" t="s">
        <v>2940</v>
      </c>
      <c r="D1493" s="186">
        <v>4.4091725237762593E-2</v>
      </c>
      <c r="E1493" s="185">
        <v>9.7168238487114464E-2</v>
      </c>
      <c r="F1493" s="184">
        <v>8.8623477382497595E-2</v>
      </c>
      <c r="G1493" s="182">
        <v>4.0723159107257803E-3</v>
      </c>
      <c r="H1493" s="183">
        <v>6.5747080278421993E-2</v>
      </c>
      <c r="I1493" s="183">
        <v>3.4077625606153503E-2</v>
      </c>
      <c r="J1493" s="183">
        <v>2.0237420214850501E-2</v>
      </c>
      <c r="K1493" s="183">
        <v>1.55651143124356E-3</v>
      </c>
      <c r="L1493" s="183">
        <v>3.0000008598028201E-3</v>
      </c>
      <c r="M1493" s="183">
        <v>2.0000005732018801E-3</v>
      </c>
      <c r="N1493" s="183">
        <v>3.8220010953887898E-2</v>
      </c>
      <c r="O1493" s="182">
        <v>3.8220010953887898E-2</v>
      </c>
      <c r="P1493" s="181">
        <v>2.1152466554743898E-2</v>
      </c>
    </row>
    <row r="1494" spans="1:16" ht="15.75" x14ac:dyDescent="0.25">
      <c r="A1494" s="189">
        <v>2048</v>
      </c>
      <c r="B1494" s="188">
        <v>2033</v>
      </c>
      <c r="C1494" s="187" t="s">
        <v>2939</v>
      </c>
      <c r="D1494" s="186">
        <v>4.4076322708671081E-2</v>
      </c>
      <c r="E1494" s="185">
        <v>9.7128770291453073E-2</v>
      </c>
      <c r="F1494" s="184">
        <v>8.7893238466655199E-2</v>
      </c>
      <c r="G1494" s="182">
        <v>4.0663982208238797E-3</v>
      </c>
      <c r="H1494" s="183">
        <v>6.4718976999053601E-2</v>
      </c>
      <c r="I1494" s="183">
        <v>3.3458419805396801E-2</v>
      </c>
      <c r="J1494" s="183">
        <v>1.9724587600788601E-2</v>
      </c>
      <c r="K1494" s="183">
        <v>1.55710590104521E-3</v>
      </c>
      <c r="L1494" s="183">
        <v>3.0000008598028201E-3</v>
      </c>
      <c r="M1494" s="183">
        <v>2.0000005732018801E-3</v>
      </c>
      <c r="N1494" s="183">
        <v>3.8220010953887898E-2</v>
      </c>
      <c r="O1494" s="182">
        <v>3.8220010953887898E-2</v>
      </c>
      <c r="P1494" s="181">
        <v>2.0616445925535101E-2</v>
      </c>
    </row>
    <row r="1495" spans="1:16" ht="15.75" x14ac:dyDescent="0.25">
      <c r="A1495" s="189">
        <v>2048</v>
      </c>
      <c r="B1495" s="188">
        <v>2034</v>
      </c>
      <c r="C1495" s="187" t="s">
        <v>2938</v>
      </c>
      <c r="D1495" s="186">
        <v>4.4060917784985082E-2</v>
      </c>
      <c r="E1495" s="185">
        <v>9.7089255078199418E-2</v>
      </c>
      <c r="F1495" s="184">
        <v>8.7072569567202301E-2</v>
      </c>
      <c r="G1495" s="182">
        <v>4.0535334331761597E-3</v>
      </c>
      <c r="H1495" s="183">
        <v>6.3571143465406196E-2</v>
      </c>
      <c r="I1495" s="183">
        <v>3.3155265475275197E-2</v>
      </c>
      <c r="J1495" s="183">
        <v>1.9153030661624802E-2</v>
      </c>
      <c r="K1495" s="183">
        <v>1.55770807134154E-3</v>
      </c>
      <c r="L1495" s="183">
        <v>3.0000008598028201E-3</v>
      </c>
      <c r="M1495" s="183">
        <v>2.0000005732018801E-3</v>
      </c>
      <c r="N1495" s="183">
        <v>3.8220010953887898E-2</v>
      </c>
      <c r="O1495" s="182">
        <v>3.8220010953887898E-2</v>
      </c>
      <c r="P1495" s="181">
        <v>2.0019045717828601E-2</v>
      </c>
    </row>
    <row r="1496" spans="1:16" ht="15.75" x14ac:dyDescent="0.25">
      <c r="A1496" s="189">
        <v>2048</v>
      </c>
      <c r="B1496" s="188">
        <v>2035</v>
      </c>
      <c r="C1496" s="187" t="s">
        <v>2937</v>
      </c>
      <c r="D1496" s="186">
        <v>4.4045525258308085E-2</v>
      </c>
      <c r="E1496" s="185">
        <v>9.7049694022601787E-2</v>
      </c>
      <c r="F1496" s="184">
        <v>8.6161996665245794E-2</v>
      </c>
      <c r="G1496" s="182">
        <v>4.0405553980610697E-3</v>
      </c>
      <c r="H1496" s="183">
        <v>6.2303727818602501E-2</v>
      </c>
      <c r="I1496" s="183">
        <v>3.24895901333613E-2</v>
      </c>
      <c r="J1496" s="183">
        <v>1.8522762067726101E-2</v>
      </c>
      <c r="K1496" s="183">
        <v>1.55832589860973E-3</v>
      </c>
      <c r="L1496" s="183">
        <v>3.0000008598028201E-3</v>
      </c>
      <c r="M1496" s="183">
        <v>2.0000005732018801E-3</v>
      </c>
      <c r="N1496" s="183">
        <v>3.8220010953887898E-2</v>
      </c>
      <c r="O1496" s="182">
        <v>3.8220010953887898E-2</v>
      </c>
      <c r="P1496" s="181">
        <v>1.9360279174889299E-2</v>
      </c>
    </row>
    <row r="1497" spans="1:16" ht="15.75" x14ac:dyDescent="0.25">
      <c r="A1497" s="189">
        <v>2048</v>
      </c>
      <c r="B1497" s="188">
        <v>2036</v>
      </c>
      <c r="C1497" s="187" t="s">
        <v>2936</v>
      </c>
      <c r="D1497" s="186">
        <v>4.4029850926899178E-2</v>
      </c>
      <c r="E1497" s="185">
        <v>9.7009434706390743E-2</v>
      </c>
      <c r="F1497" s="184">
        <v>8.51580691541102E-2</v>
      </c>
      <c r="G1497" s="182">
        <v>4.0309858690841102E-3</v>
      </c>
      <c r="H1497" s="183">
        <v>6.09153362426266E-2</v>
      </c>
      <c r="I1497" s="183">
        <v>3.2696139197241701E-2</v>
      </c>
      <c r="J1497" s="183">
        <v>1.78335359669845E-2</v>
      </c>
      <c r="K1497" s="183">
        <v>1.5589269299640599E-3</v>
      </c>
      <c r="L1497" s="183">
        <v>3.0000008598028201E-3</v>
      </c>
      <c r="M1497" s="183">
        <v>2.0000005732018801E-3</v>
      </c>
      <c r="N1497" s="183">
        <v>3.8220010953887898E-2</v>
      </c>
      <c r="O1497" s="182">
        <v>3.8220010953887898E-2</v>
      </c>
      <c r="P1497" s="181">
        <v>1.8639889328267701E-2</v>
      </c>
    </row>
    <row r="1498" spans="1:16" ht="15.75" x14ac:dyDescent="0.25">
      <c r="A1498" s="189">
        <v>2048</v>
      </c>
      <c r="B1498" s="188">
        <v>2037</v>
      </c>
      <c r="C1498" s="187" t="s">
        <v>2935</v>
      </c>
      <c r="D1498" s="186">
        <v>4.4014040950013773E-2</v>
      </c>
      <c r="E1498" s="185">
        <v>9.6968910152355356E-2</v>
      </c>
      <c r="F1498" s="184">
        <v>8.4063289032195204E-2</v>
      </c>
      <c r="G1498" s="182">
        <v>4.0246085053629397E-3</v>
      </c>
      <c r="H1498" s="183">
        <v>5.9406903740775403E-2</v>
      </c>
      <c r="I1498" s="183">
        <v>3.2343490641165297E-2</v>
      </c>
      <c r="J1498" s="183">
        <v>1.7085500351971299E-2</v>
      </c>
      <c r="K1498" s="183">
        <v>1.55953817540127E-3</v>
      </c>
      <c r="L1498" s="183">
        <v>3.0000008598028201E-3</v>
      </c>
      <c r="M1498" s="183">
        <v>2.0000005732018801E-3</v>
      </c>
      <c r="N1498" s="183">
        <v>3.8220010953887898E-2</v>
      </c>
      <c r="O1498" s="182">
        <v>3.8220010953887898E-2</v>
      </c>
      <c r="P1498" s="181">
        <v>1.7858030862102501E-2</v>
      </c>
    </row>
    <row r="1499" spans="1:16" ht="15.75" x14ac:dyDescent="0.25">
      <c r="A1499" s="189">
        <v>2048</v>
      </c>
      <c r="B1499" s="188">
        <v>2038</v>
      </c>
      <c r="C1499" s="187" t="s">
        <v>2934</v>
      </c>
      <c r="D1499" s="186">
        <v>4.3997979483616147E-2</v>
      </c>
      <c r="E1499" s="185">
        <v>9.6928027422157212E-2</v>
      </c>
      <c r="F1499" s="184">
        <v>8.2876862708984006E-2</v>
      </c>
      <c r="G1499" s="182">
        <v>4.0285452266637196E-3</v>
      </c>
      <c r="H1499" s="183">
        <v>5.7778026844516897E-2</v>
      </c>
      <c r="I1499" s="183">
        <v>3.2066225469709497E-2</v>
      </c>
      <c r="J1499" s="183">
        <v>1.62785685479175E-2</v>
      </c>
      <c r="K1499" s="183">
        <v>1.5601537548830401E-3</v>
      </c>
      <c r="L1499" s="183">
        <v>3.0000008598028201E-3</v>
      </c>
      <c r="M1499" s="183">
        <v>2.0000005732018801E-3</v>
      </c>
      <c r="N1499" s="183">
        <v>3.8220010953887898E-2</v>
      </c>
      <c r="O1499" s="182">
        <v>3.8220010953887898E-2</v>
      </c>
      <c r="P1499" s="181">
        <v>1.7014613182576299E-2</v>
      </c>
    </row>
    <row r="1500" spans="1:16" ht="15.75" x14ac:dyDescent="0.25">
      <c r="A1500" s="189">
        <v>2048</v>
      </c>
      <c r="B1500" s="188">
        <v>2039</v>
      </c>
      <c r="C1500" s="187" t="s">
        <v>2933</v>
      </c>
      <c r="D1500" s="186">
        <v>4.3981541920295318E-2</v>
      </c>
      <c r="E1500" s="185">
        <v>9.6886544808453989E-2</v>
      </c>
      <c r="F1500" s="184">
        <v>8.1598114390831894E-2</v>
      </c>
      <c r="G1500" s="182">
        <v>4.0495189307460698E-3</v>
      </c>
      <c r="H1500" s="183">
        <v>5.6028405883818501E-2</v>
      </c>
      <c r="I1500" s="183">
        <v>3.1267146722062801E-2</v>
      </c>
      <c r="J1500" s="183">
        <v>1.54126817618518E-2</v>
      </c>
      <c r="K1500" s="183">
        <v>1.56076866637895E-3</v>
      </c>
      <c r="L1500" s="183">
        <v>3.0000008598028201E-3</v>
      </c>
      <c r="M1500" s="183">
        <v>2.0000005732018801E-3</v>
      </c>
      <c r="N1500" s="183">
        <v>3.8220010953887898E-2</v>
      </c>
      <c r="O1500" s="182">
        <v>3.8220010953887898E-2</v>
      </c>
      <c r="P1500" s="181">
        <v>1.61095748383604E-2</v>
      </c>
    </row>
    <row r="1501" spans="1:16" ht="15.75" x14ac:dyDescent="0.25">
      <c r="A1501" s="189">
        <v>2048</v>
      </c>
      <c r="B1501" s="188">
        <v>2040</v>
      </c>
      <c r="C1501" s="187" t="s">
        <v>2932</v>
      </c>
      <c r="D1501" s="186">
        <v>4.3964719282726904E-2</v>
      </c>
      <c r="E1501" s="185">
        <v>9.6844599716871579E-2</v>
      </c>
      <c r="F1501" s="184">
        <v>8.0228058547031397E-2</v>
      </c>
      <c r="G1501" s="182">
        <v>4.0902133054232697E-3</v>
      </c>
      <c r="H1501" s="183">
        <v>5.4158351894053998E-2</v>
      </c>
      <c r="I1501" s="183">
        <v>3.0932531558282399E-2</v>
      </c>
      <c r="J1501" s="183">
        <v>1.4487872786478799E-2</v>
      </c>
      <c r="K1501" s="183">
        <v>1.5613969414426201E-3</v>
      </c>
      <c r="L1501" s="183">
        <v>3.0000008598028201E-3</v>
      </c>
      <c r="M1501" s="183">
        <v>2.0000005732018801E-3</v>
      </c>
      <c r="N1501" s="183">
        <v>3.8220010953887898E-2</v>
      </c>
      <c r="O1501" s="182">
        <v>3.8220010953887898E-2</v>
      </c>
      <c r="P1501" s="181">
        <v>1.5142950104900001E-2</v>
      </c>
    </row>
    <row r="1502" spans="1:16" ht="15.75" x14ac:dyDescent="0.25">
      <c r="A1502" s="189">
        <v>2048</v>
      </c>
      <c r="B1502" s="188">
        <v>2041</v>
      </c>
      <c r="C1502" s="187" t="s">
        <v>2931</v>
      </c>
      <c r="D1502" s="186">
        <v>4.3947279476876225E-2</v>
      </c>
      <c r="E1502" s="185">
        <v>9.680136278544911E-2</v>
      </c>
      <c r="F1502" s="184">
        <v>7.8765390363936996E-2</v>
      </c>
      <c r="G1502" s="182">
        <v>4.14689687604576E-3</v>
      </c>
      <c r="H1502" s="183">
        <v>5.2167294355912303E-2</v>
      </c>
      <c r="I1502" s="183">
        <v>0.22891453422797001</v>
      </c>
      <c r="J1502" s="183">
        <v>1.35040346328469E-2</v>
      </c>
      <c r="K1502" s="183">
        <v>1.5620256934515101E-3</v>
      </c>
      <c r="L1502" s="183">
        <v>3.0000008598028201E-3</v>
      </c>
      <c r="M1502" s="183">
        <v>2.0000005732018801E-3</v>
      </c>
      <c r="N1502" s="183">
        <v>3.8220010953887898E-2</v>
      </c>
      <c r="O1502" s="182">
        <v>3.8220010953887898E-2</v>
      </c>
      <c r="P1502" s="181">
        <v>1.41146271556781E-2</v>
      </c>
    </row>
    <row r="1503" spans="1:16" ht="15.75" x14ac:dyDescent="0.25">
      <c r="A1503" s="189">
        <v>2048</v>
      </c>
      <c r="B1503" s="188">
        <v>2042</v>
      </c>
      <c r="C1503" s="187" t="s">
        <v>2930</v>
      </c>
      <c r="D1503" s="186">
        <v>4.3928915378114088E-2</v>
      </c>
      <c r="E1503" s="185">
        <v>9.6755363232100988E-2</v>
      </c>
      <c r="F1503" s="184">
        <v>7.7208495613477895E-2</v>
      </c>
      <c r="G1503" s="182">
        <v>4.2007732764775697E-3</v>
      </c>
      <c r="H1503" s="183">
        <v>5.00546552281785E-2</v>
      </c>
      <c r="I1503" s="183">
        <v>0.59159062402556695</v>
      </c>
      <c r="J1503" s="183">
        <v>1.24610773713488E-2</v>
      </c>
      <c r="K1503" s="183">
        <v>1.5626403226273501E-3</v>
      </c>
      <c r="L1503" s="183">
        <v>3.0000008598028201E-3</v>
      </c>
      <c r="M1503" s="183">
        <v>2.0000005732018801E-3</v>
      </c>
      <c r="N1503" s="183">
        <v>3.8220010953887898E-2</v>
      </c>
      <c r="O1503" s="182">
        <v>3.8220010953887898E-2</v>
      </c>
      <c r="P1503" s="181">
        <v>1.3024511994869301E-2</v>
      </c>
    </row>
    <row r="1504" spans="1:16" ht="15.75" x14ac:dyDescent="0.25">
      <c r="A1504" s="189">
        <v>2048</v>
      </c>
      <c r="B1504" s="188">
        <v>2043</v>
      </c>
      <c r="C1504" s="187" t="s">
        <v>2929</v>
      </c>
      <c r="D1504" s="186">
        <v>4.3909548045037487E-2</v>
      </c>
      <c r="E1504" s="185">
        <v>9.6705107951092675E-2</v>
      </c>
      <c r="F1504" s="184">
        <v>7.5559442888630396E-2</v>
      </c>
      <c r="G1504" s="182">
        <v>4.1919024393445598E-3</v>
      </c>
      <c r="H1504" s="183">
        <v>4.7821054147859997E-2</v>
      </c>
      <c r="I1504" s="183">
        <v>1.2026762087621099</v>
      </c>
      <c r="J1504" s="183">
        <v>1.13590677761795E-2</v>
      </c>
      <c r="K1504" s="183">
        <v>1.5632651007958401E-3</v>
      </c>
      <c r="L1504" s="183">
        <v>3.0000008598028201E-3</v>
      </c>
      <c r="M1504" s="183">
        <v>2.0000005732018801E-3</v>
      </c>
      <c r="N1504" s="183">
        <v>3.8220010953887898E-2</v>
      </c>
      <c r="O1504" s="182">
        <v>3.8220010953887898E-2</v>
      </c>
      <c r="P1504" s="181">
        <v>1.1872674415901599E-2</v>
      </c>
    </row>
    <row r="1505" spans="1:16" ht="15.75" x14ac:dyDescent="0.25">
      <c r="A1505" s="189">
        <v>2048</v>
      </c>
      <c r="B1505" s="188">
        <v>2044</v>
      </c>
      <c r="C1505" s="187" t="s">
        <v>2928</v>
      </c>
      <c r="D1505" s="186">
        <v>4.3888742966828091E-2</v>
      </c>
      <c r="E1505" s="185">
        <v>9.6648537162044246E-2</v>
      </c>
      <c r="F1505" s="184">
        <v>7.38175238616888E-2</v>
      </c>
      <c r="G1505" s="182">
        <v>4.0555425919234197E-3</v>
      </c>
      <c r="H1505" s="183">
        <v>4.5466169586111702E-2</v>
      </c>
      <c r="I1505" s="183">
        <v>0</v>
      </c>
      <c r="J1505" s="183">
        <v>1.0197942088725801E-2</v>
      </c>
      <c r="K1505" s="183">
        <v>1.5638943186047E-3</v>
      </c>
      <c r="L1505" s="183">
        <v>3.0000008598028201E-3</v>
      </c>
      <c r="M1505" s="183">
        <v>2.0000005732018801E-3</v>
      </c>
      <c r="N1505" s="183">
        <v>3.8220010953887898E-2</v>
      </c>
      <c r="O1505" s="182">
        <v>3.8220010953887898E-2</v>
      </c>
      <c r="P1505" s="181">
        <v>1.06590477772802E-2</v>
      </c>
    </row>
    <row r="1506" spans="1:16" ht="15.75" x14ac:dyDescent="0.25">
      <c r="A1506" s="189">
        <v>2048</v>
      </c>
      <c r="B1506" s="188">
        <v>2045</v>
      </c>
      <c r="C1506" s="187" t="s">
        <v>2927</v>
      </c>
      <c r="D1506" s="186">
        <v>4.3865873053129327E-2</v>
      </c>
      <c r="E1506" s="185">
        <v>9.6589580095571115E-2</v>
      </c>
      <c r="F1506" s="184">
        <v>7.1982445072495502E-2</v>
      </c>
      <c r="G1506" s="182">
        <v>4.0601218693038302E-3</v>
      </c>
      <c r="H1506" s="183">
        <v>4.2989853442065802E-2</v>
      </c>
      <c r="I1506" s="183">
        <v>2.8498803852797901E-2</v>
      </c>
      <c r="J1506" s="183">
        <v>8.9776643157457592E-3</v>
      </c>
      <c r="K1506" s="183">
        <v>1.5645283059066201E-3</v>
      </c>
      <c r="L1506" s="183">
        <v>3.0000008598028201E-3</v>
      </c>
      <c r="M1506" s="183">
        <v>2.0000005732018801E-3</v>
      </c>
      <c r="N1506" s="183">
        <v>3.8220010953887898E-2</v>
      </c>
      <c r="O1506" s="182">
        <v>3.8220010953887898E-2</v>
      </c>
      <c r="P1506" s="181">
        <v>9.3835944583084106E-3</v>
      </c>
    </row>
    <row r="1507" spans="1:16" ht="15.75" x14ac:dyDescent="0.25">
      <c r="A1507" s="189">
        <v>2048</v>
      </c>
      <c r="B1507" s="188">
        <v>2046</v>
      </c>
      <c r="C1507" s="187" t="s">
        <v>2926</v>
      </c>
      <c r="D1507" s="186">
        <v>4.3839811952940233E-2</v>
      </c>
      <c r="E1507" s="185">
        <v>9.6550017723671555E-2</v>
      </c>
      <c r="F1507" s="184">
        <v>7.0053632243549699E-2</v>
      </c>
      <c r="G1507" s="182">
        <v>5.4795775665775603E-3</v>
      </c>
      <c r="H1507" s="183">
        <v>4.0391800599907303E-2</v>
      </c>
      <c r="I1507" s="183">
        <v>3.6203257219521903E-2</v>
      </c>
      <c r="J1507" s="183">
        <v>7.6981721121530096E-3</v>
      </c>
      <c r="K1507" s="183">
        <v>1.5651615313918999E-3</v>
      </c>
      <c r="L1507" s="183">
        <v>3.0000008598028201E-3</v>
      </c>
      <c r="M1507" s="183">
        <v>2.0000005732018801E-3</v>
      </c>
      <c r="N1507" s="183">
        <v>3.8220010953887898E-2</v>
      </c>
      <c r="O1507" s="182">
        <v>3.8220010953887898E-2</v>
      </c>
      <c r="P1507" s="181">
        <v>8.0462492949317406E-3</v>
      </c>
    </row>
    <row r="1508" spans="1:16" ht="15.75" x14ac:dyDescent="0.25">
      <c r="A1508" s="189">
        <v>2048</v>
      </c>
      <c r="B1508" s="188">
        <v>2047</v>
      </c>
      <c r="C1508" s="187" t="s">
        <v>2925</v>
      </c>
      <c r="D1508" s="186">
        <v>4.3808387194995718E-2</v>
      </c>
      <c r="E1508" s="185">
        <v>9.6466271632431294E-2</v>
      </c>
      <c r="F1508" s="184">
        <v>6.8031690170904893E-2</v>
      </c>
      <c r="G1508" s="182">
        <v>5.4818025527803502E-3</v>
      </c>
      <c r="H1508" s="183">
        <v>3.7672167879957301E-2</v>
      </c>
      <c r="I1508" s="183">
        <v>3.5407370002159697E-2</v>
      </c>
      <c r="J1508" s="183">
        <v>6.3594651505604E-3</v>
      </c>
      <c r="K1508" s="183">
        <v>1.56580647215461E-3</v>
      </c>
      <c r="L1508" s="183">
        <v>3.0000008598028201E-3</v>
      </c>
      <c r="M1508" s="183">
        <v>2.0000005732018801E-3</v>
      </c>
      <c r="N1508" s="183">
        <v>3.8220010953887898E-2</v>
      </c>
      <c r="O1508" s="182">
        <v>3.8220010953887898E-2</v>
      </c>
      <c r="P1508" s="181">
        <v>6.6470119449600802E-3</v>
      </c>
    </row>
    <row r="1509" spans="1:16" ht="15.75" x14ac:dyDescent="0.25">
      <c r="A1509" s="189">
        <v>2048</v>
      </c>
      <c r="B1509" s="188">
        <v>2048</v>
      </c>
      <c r="C1509" s="187" t="s">
        <v>2924</v>
      </c>
      <c r="D1509" s="186">
        <v>4.3765160082883954E-2</v>
      </c>
      <c r="E1509" s="185">
        <v>9.6351870672908971E-2</v>
      </c>
      <c r="F1509" s="184">
        <v>6.5915634941985699E-2</v>
      </c>
      <c r="G1509" s="182">
        <v>5.4840486966594802E-3</v>
      </c>
      <c r="H1509" s="183">
        <v>3.4830540447964201E-2</v>
      </c>
      <c r="I1509" s="183">
        <v>3.5400336990981399E-2</v>
      </c>
      <c r="J1509" s="183">
        <v>4.9614719156390397E-3</v>
      </c>
      <c r="K1509" s="183">
        <v>1.5664517511041901E-3</v>
      </c>
      <c r="L1509" s="183">
        <v>3.0000008598028201E-3</v>
      </c>
      <c r="M1509" s="183">
        <v>2.0000005732018801E-3</v>
      </c>
      <c r="N1509" s="183">
        <v>3.8220010953887898E-2</v>
      </c>
      <c r="O1509" s="182">
        <v>3.8220010953887898E-2</v>
      </c>
      <c r="P1509" s="181">
        <v>5.1858076594586801E-3</v>
      </c>
    </row>
    <row r="1510" spans="1:16" ht="15.75" x14ac:dyDescent="0.25">
      <c r="A1510" s="189">
        <v>2049</v>
      </c>
      <c r="B1510" s="188">
        <v>2005</v>
      </c>
      <c r="C1510" s="187" t="s">
        <v>2923</v>
      </c>
      <c r="D1510" s="186">
        <v>6.4254226200968781E-2</v>
      </c>
      <c r="E1510" s="185">
        <v>0.13131266208951639</v>
      </c>
      <c r="F1510" s="184">
        <v>0.232775019727265</v>
      </c>
      <c r="G1510" s="182">
        <v>1.49788425518129E-2</v>
      </c>
      <c r="H1510" s="183">
        <v>5.9522833347991497</v>
      </c>
      <c r="I1510" s="183">
        <v>0.27217958975737599</v>
      </c>
      <c r="J1510" s="183">
        <v>5.2275916165745701E-2</v>
      </c>
      <c r="K1510" s="183">
        <v>1.4513159060686E-4</v>
      </c>
      <c r="L1510" s="183">
        <v>3.0000008598028201E-3</v>
      </c>
      <c r="M1510" s="183">
        <v>2.0000005732018801E-3</v>
      </c>
      <c r="N1510" s="183">
        <v>3.8220010953887898E-2</v>
      </c>
      <c r="O1510" s="182">
        <v>3.8220010953887898E-2</v>
      </c>
      <c r="P1510" s="181">
        <v>5.4639601123818403E-2</v>
      </c>
    </row>
    <row r="1511" spans="1:16" ht="15.75" x14ac:dyDescent="0.25">
      <c r="A1511" s="189">
        <v>2049</v>
      </c>
      <c r="B1511" s="188">
        <v>2006</v>
      </c>
      <c r="C1511" s="187" t="s">
        <v>2922</v>
      </c>
      <c r="D1511" s="186">
        <v>6.4076427789689611E-2</v>
      </c>
      <c r="E1511" s="185">
        <v>0.13159683679316234</v>
      </c>
      <c r="F1511" s="184">
        <v>0.23170831923382301</v>
      </c>
      <c r="G1511" s="182">
        <v>1.51371834409251E-2</v>
      </c>
      <c r="H1511" s="183">
        <v>5.9605540337995198</v>
      </c>
      <c r="I1511" s="183">
        <v>0.27385664594784997</v>
      </c>
      <c r="J1511" s="183">
        <v>5.2036359766461697E-2</v>
      </c>
      <c r="K1511" s="183">
        <v>1.46316793975472E-4</v>
      </c>
      <c r="L1511" s="183">
        <v>3.0000008598028201E-3</v>
      </c>
      <c r="M1511" s="183">
        <v>2.0000005732018801E-3</v>
      </c>
      <c r="N1511" s="183">
        <v>3.8220010953887898E-2</v>
      </c>
      <c r="O1511" s="182">
        <v>3.8220010953887898E-2</v>
      </c>
      <c r="P1511" s="181">
        <v>5.4389213047174499E-2</v>
      </c>
    </row>
    <row r="1512" spans="1:16" ht="15.75" x14ac:dyDescent="0.25">
      <c r="A1512" s="189">
        <v>2049</v>
      </c>
      <c r="B1512" s="188">
        <v>2007</v>
      </c>
      <c r="C1512" s="187" t="s">
        <v>2921</v>
      </c>
      <c r="D1512" s="186">
        <v>6.4217832059313695E-2</v>
      </c>
      <c r="E1512" s="185">
        <v>0.13192654796382405</v>
      </c>
      <c r="F1512" s="184">
        <v>0.170178279187331</v>
      </c>
      <c r="G1512" s="182">
        <v>1.53045705012142E-2</v>
      </c>
      <c r="H1512" s="183">
        <v>3.11473511861477</v>
      </c>
      <c r="I1512" s="183">
        <v>0.27397468039709699</v>
      </c>
      <c r="J1512" s="183">
        <v>3.7809325863752997E-2</v>
      </c>
      <c r="K1512" s="183">
        <v>1.4767288132948401E-4</v>
      </c>
      <c r="L1512" s="183">
        <v>3.0000008598028201E-3</v>
      </c>
      <c r="M1512" s="183">
        <v>2.0000005732018801E-3</v>
      </c>
      <c r="N1512" s="183">
        <v>3.8220010953887898E-2</v>
      </c>
      <c r="O1512" s="182">
        <v>3.8220010953887898E-2</v>
      </c>
      <c r="P1512" s="181">
        <v>3.95188958029132E-2</v>
      </c>
    </row>
    <row r="1513" spans="1:16" ht="15.75" x14ac:dyDescent="0.25">
      <c r="A1513" s="189">
        <v>2049</v>
      </c>
      <c r="B1513" s="188">
        <v>2008</v>
      </c>
      <c r="C1513" s="187" t="s">
        <v>2920</v>
      </c>
      <c r="D1513" s="186">
        <v>6.4444619549064483E-2</v>
      </c>
      <c r="E1513" s="185">
        <v>0.13239265519980567</v>
      </c>
      <c r="F1513" s="184">
        <v>0.17230451067939601</v>
      </c>
      <c r="G1513" s="182">
        <v>1.20901157948615E-2</v>
      </c>
      <c r="H1513" s="183">
        <v>3.1007828385437199</v>
      </c>
      <c r="I1513" s="183">
        <v>0.19316089334181599</v>
      </c>
      <c r="J1513" s="183">
        <v>3.8093149889712102E-2</v>
      </c>
      <c r="K1513" s="183">
        <v>1.7046716666277101E-4</v>
      </c>
      <c r="L1513" s="183">
        <v>3.0000008598028201E-3</v>
      </c>
      <c r="M1513" s="183">
        <v>2.0000005732018801E-3</v>
      </c>
      <c r="N1513" s="183">
        <v>3.8220010953887898E-2</v>
      </c>
      <c r="O1513" s="182">
        <v>3.8220010953887898E-2</v>
      </c>
      <c r="P1513" s="181">
        <v>3.9815553091875802E-2</v>
      </c>
    </row>
    <row r="1514" spans="1:16" ht="15.75" x14ac:dyDescent="0.25">
      <c r="A1514" s="189">
        <v>2049</v>
      </c>
      <c r="B1514" s="188">
        <v>2009</v>
      </c>
      <c r="C1514" s="187" t="s">
        <v>2919</v>
      </c>
      <c r="D1514" s="186">
        <v>6.4426279829216435E-2</v>
      </c>
      <c r="E1514" s="185">
        <v>0.13113097923516603</v>
      </c>
      <c r="F1514" s="184">
        <v>0.17243847595426001</v>
      </c>
      <c r="G1514" s="182">
        <v>8.4808891377101299E-3</v>
      </c>
      <c r="H1514" s="183">
        <v>3.0987748329714599</v>
      </c>
      <c r="I1514" s="183">
        <v>0.108975144843341</v>
      </c>
      <c r="J1514" s="183">
        <v>3.8111074219172397E-2</v>
      </c>
      <c r="K1514" s="183">
        <v>1.8695636958460701E-4</v>
      </c>
      <c r="L1514" s="183">
        <v>3.0000008598028201E-3</v>
      </c>
      <c r="M1514" s="183">
        <v>2.0000005732018801E-3</v>
      </c>
      <c r="N1514" s="183">
        <v>3.8220010953887898E-2</v>
      </c>
      <c r="O1514" s="182">
        <v>3.8220010953887898E-2</v>
      </c>
      <c r="P1514" s="181">
        <v>3.9834287879976199E-2</v>
      </c>
    </row>
    <row r="1515" spans="1:16" ht="15.75" x14ac:dyDescent="0.25">
      <c r="A1515" s="189">
        <v>2049</v>
      </c>
      <c r="B1515" s="188">
        <v>2010</v>
      </c>
      <c r="C1515" s="187" t="s">
        <v>2918</v>
      </c>
      <c r="D1515" s="186">
        <v>6.4428495742277853E-2</v>
      </c>
      <c r="E1515" s="185">
        <v>0.13000933901189568</v>
      </c>
      <c r="F1515" s="184">
        <v>0.110564794423681</v>
      </c>
      <c r="G1515" s="182">
        <v>8.2894194791306493E-3</v>
      </c>
      <c r="H1515" s="183">
        <v>0.28473583339960101</v>
      </c>
      <c r="I1515" s="183">
        <v>0.10883939782676599</v>
      </c>
      <c r="J1515" s="183">
        <v>2.3520316721123199E-2</v>
      </c>
      <c r="K1515" s="183">
        <v>2.2278206131694499E-4</v>
      </c>
      <c r="L1515" s="183">
        <v>3.0000008598028201E-3</v>
      </c>
      <c r="M1515" s="183">
        <v>2.0000005732018801E-3</v>
      </c>
      <c r="N1515" s="183">
        <v>3.8220010953887898E-2</v>
      </c>
      <c r="O1515" s="182">
        <v>3.8220010953887898E-2</v>
      </c>
      <c r="P1515" s="181">
        <v>2.4583801073392701E-2</v>
      </c>
    </row>
    <row r="1516" spans="1:16" ht="15.75" x14ac:dyDescent="0.25">
      <c r="A1516" s="189">
        <v>2049</v>
      </c>
      <c r="B1516" s="188">
        <v>2011</v>
      </c>
      <c r="C1516" s="187" t="s">
        <v>2917</v>
      </c>
      <c r="D1516" s="186">
        <v>6.4365999757348705E-2</v>
      </c>
      <c r="E1516" s="185">
        <v>0.13165597792365408</v>
      </c>
      <c r="F1516" s="184">
        <v>0.110270767936106</v>
      </c>
      <c r="G1516" s="182">
        <v>8.6204569090436098E-3</v>
      </c>
      <c r="H1516" s="183">
        <v>0.28426744840604101</v>
      </c>
      <c r="I1516" s="183">
        <v>0.11070257626404</v>
      </c>
      <c r="J1516" s="183">
        <v>2.3496902859055101E-2</v>
      </c>
      <c r="K1516" s="183">
        <v>3.1447765401955798E-4</v>
      </c>
      <c r="L1516" s="183">
        <v>3.0000008598028201E-3</v>
      </c>
      <c r="M1516" s="183">
        <v>2.0000005732018801E-3</v>
      </c>
      <c r="N1516" s="183">
        <v>3.8220010953887898E-2</v>
      </c>
      <c r="O1516" s="182">
        <v>3.8220010953887898E-2</v>
      </c>
      <c r="P1516" s="181">
        <v>2.4559328540379399E-2</v>
      </c>
    </row>
    <row r="1517" spans="1:16" ht="15.75" x14ac:dyDescent="0.25">
      <c r="A1517" s="189">
        <v>2049</v>
      </c>
      <c r="B1517" s="188">
        <v>2012</v>
      </c>
      <c r="C1517" s="187" t="s">
        <v>2916</v>
      </c>
      <c r="D1517" s="186">
        <v>6.4468729393108423E-2</v>
      </c>
      <c r="E1517" s="185">
        <v>0.13205572697029686</v>
      </c>
      <c r="F1517" s="184">
        <v>0.111664823361857</v>
      </c>
      <c r="G1517" s="182">
        <v>8.7066737702113303E-3</v>
      </c>
      <c r="H1517" s="183">
        <v>0.28633731948632801</v>
      </c>
      <c r="I1517" s="183">
        <v>0.111475172197121</v>
      </c>
      <c r="J1517" s="183">
        <v>2.3593633444601698E-2</v>
      </c>
      <c r="K1517" s="183">
        <v>4.64498034061463E-4</v>
      </c>
      <c r="L1517" s="183">
        <v>3.0000008598028201E-3</v>
      </c>
      <c r="M1517" s="183">
        <v>2.0000005732018801E-3</v>
      </c>
      <c r="N1517" s="183">
        <v>3.8220010953887898E-2</v>
      </c>
      <c r="O1517" s="182">
        <v>3.8220010953887898E-2</v>
      </c>
      <c r="P1517" s="181">
        <v>2.4660432853768802E-2</v>
      </c>
    </row>
    <row r="1518" spans="1:16" ht="15.75" x14ac:dyDescent="0.25">
      <c r="A1518" s="189">
        <v>2049</v>
      </c>
      <c r="B1518" s="188">
        <v>2013</v>
      </c>
      <c r="C1518" s="187" t="s">
        <v>2915</v>
      </c>
      <c r="D1518" s="186">
        <v>6.4321126037209755E-2</v>
      </c>
      <c r="E1518" s="185">
        <v>0.13204100075625222</v>
      </c>
      <c r="F1518" s="184">
        <v>0.11050267460516899</v>
      </c>
      <c r="G1518" s="182">
        <v>8.7365661640017907E-3</v>
      </c>
      <c r="H1518" s="183">
        <v>0.28468195614063901</v>
      </c>
      <c r="I1518" s="183">
        <v>0.111076648233806</v>
      </c>
      <c r="J1518" s="183">
        <v>2.3526121355328899E-2</v>
      </c>
      <c r="K1518" s="183">
        <v>6.9593255661593197E-4</v>
      </c>
      <c r="L1518" s="183">
        <v>3.0000008598028201E-3</v>
      </c>
      <c r="M1518" s="183">
        <v>2.0000005732018801E-3</v>
      </c>
      <c r="N1518" s="183">
        <v>3.8220010953887898E-2</v>
      </c>
      <c r="O1518" s="182">
        <v>3.8220010953887898E-2</v>
      </c>
      <c r="P1518" s="181">
        <v>2.4589868167399501E-2</v>
      </c>
    </row>
    <row r="1519" spans="1:16" ht="15.75" x14ac:dyDescent="0.25">
      <c r="A1519" s="189">
        <v>2049</v>
      </c>
      <c r="B1519" s="188">
        <v>2014</v>
      </c>
      <c r="C1519" s="187" t="s">
        <v>2914</v>
      </c>
      <c r="D1519" s="186">
        <v>6.2756723952098081E-2</v>
      </c>
      <c r="E1519" s="185">
        <v>0.12984810538972594</v>
      </c>
      <c r="F1519" s="184">
        <v>0.109904542352164</v>
      </c>
      <c r="G1519" s="182">
        <v>8.7071507433129792E-3</v>
      </c>
      <c r="H1519" s="183">
        <v>0.28372518603624902</v>
      </c>
      <c r="I1519" s="183">
        <v>0.111159835394948</v>
      </c>
      <c r="J1519" s="183">
        <v>2.3478844219637401E-2</v>
      </c>
      <c r="K1519" s="183">
        <v>9.6528825005794095E-4</v>
      </c>
      <c r="L1519" s="183">
        <v>3.0000008598028201E-3</v>
      </c>
      <c r="M1519" s="183">
        <v>2.0000005732018801E-3</v>
      </c>
      <c r="N1519" s="183">
        <v>3.8220010953887898E-2</v>
      </c>
      <c r="O1519" s="182">
        <v>3.8220010953887898E-2</v>
      </c>
      <c r="P1519" s="181">
        <v>2.4540453369421299E-2</v>
      </c>
    </row>
    <row r="1520" spans="1:16" ht="15.75" x14ac:dyDescent="0.25">
      <c r="A1520" s="189">
        <v>2049</v>
      </c>
      <c r="B1520" s="188">
        <v>2015</v>
      </c>
      <c r="C1520" s="187" t="s">
        <v>2913</v>
      </c>
      <c r="D1520" s="186">
        <v>6.221508034001428E-2</v>
      </c>
      <c r="E1520" s="185">
        <v>0.12979037988312209</v>
      </c>
      <c r="F1520" s="184">
        <v>0.109257878496221</v>
      </c>
      <c r="G1520" s="182">
        <v>8.83740246442947E-3</v>
      </c>
      <c r="H1520" s="183">
        <v>0.28276616989398601</v>
      </c>
      <c r="I1520" s="183">
        <v>0.111746183048618</v>
      </c>
      <c r="J1520" s="183">
        <v>2.3430174973836999E-2</v>
      </c>
      <c r="K1520" s="183">
        <v>1.2342976439724701E-3</v>
      </c>
      <c r="L1520" s="183">
        <v>3.0000008598028201E-3</v>
      </c>
      <c r="M1520" s="183">
        <v>2.0000005732018801E-3</v>
      </c>
      <c r="N1520" s="183">
        <v>3.8220010953887898E-2</v>
      </c>
      <c r="O1520" s="182">
        <v>3.8220010953887898E-2</v>
      </c>
      <c r="P1520" s="181">
        <v>2.4489583516292299E-2</v>
      </c>
    </row>
    <row r="1521" spans="1:16" ht="15.75" x14ac:dyDescent="0.25">
      <c r="A1521" s="189">
        <v>2049</v>
      </c>
      <c r="B1521" s="188">
        <v>2016</v>
      </c>
      <c r="C1521" s="187" t="s">
        <v>2912</v>
      </c>
      <c r="D1521" s="186">
        <v>6.018701567533747E-2</v>
      </c>
      <c r="E1521" s="185">
        <v>0.12583753267530495</v>
      </c>
      <c r="F1521" s="184">
        <v>0.108496496115703</v>
      </c>
      <c r="G1521" s="182">
        <v>8.0726023488696206E-3</v>
      </c>
      <c r="H1521" s="183">
        <v>0.24687836453479101</v>
      </c>
      <c r="I1521" s="183">
        <v>9.8101684657527194E-2</v>
      </c>
      <c r="J1521" s="183">
        <v>2.33733812426982E-2</v>
      </c>
      <c r="K1521" s="183">
        <v>1.3892723170886301E-3</v>
      </c>
      <c r="L1521" s="183">
        <v>3.0000008598028201E-3</v>
      </c>
      <c r="M1521" s="183">
        <v>2.0000005732018801E-3</v>
      </c>
      <c r="N1521" s="183">
        <v>3.8220010953887898E-2</v>
      </c>
      <c r="O1521" s="182">
        <v>3.8220010953887898E-2</v>
      </c>
      <c r="P1521" s="181">
        <v>2.4430221824649899E-2</v>
      </c>
    </row>
    <row r="1522" spans="1:16" ht="15.75" x14ac:dyDescent="0.25">
      <c r="A1522" s="189">
        <v>2049</v>
      </c>
      <c r="B1522" s="188">
        <v>2017</v>
      </c>
      <c r="C1522" s="187" t="s">
        <v>2911</v>
      </c>
      <c r="D1522" s="186">
        <v>5.6678367360959131E-2</v>
      </c>
      <c r="E1522" s="185">
        <v>0.12190980119021184</v>
      </c>
      <c r="F1522" s="184">
        <v>9.0804642650414602E-2</v>
      </c>
      <c r="G1522" s="182">
        <v>7.2665300102068096E-3</v>
      </c>
      <c r="H1522" s="183">
        <v>0.19265595881355899</v>
      </c>
      <c r="I1522" s="183">
        <v>8.4758550300401095E-2</v>
      </c>
      <c r="J1522" s="183">
        <v>2.2203433566885301E-2</v>
      </c>
      <c r="K1522" s="183">
        <v>1.4478526758433499E-3</v>
      </c>
      <c r="L1522" s="183">
        <v>3.0000008598028201E-3</v>
      </c>
      <c r="M1522" s="183">
        <v>2.0000005732018801E-3</v>
      </c>
      <c r="N1522" s="183">
        <v>3.8220010953887898E-2</v>
      </c>
      <c r="O1522" s="182">
        <v>3.8220010953887898E-2</v>
      </c>
      <c r="P1522" s="181">
        <v>2.32073743065026E-2</v>
      </c>
    </row>
    <row r="1523" spans="1:16" ht="15.75" x14ac:dyDescent="0.25">
      <c r="A1523" s="189">
        <v>2049</v>
      </c>
      <c r="B1523" s="188">
        <v>2018</v>
      </c>
      <c r="C1523" s="187" t="s">
        <v>2910</v>
      </c>
      <c r="D1523" s="186">
        <v>5.2919057816424135E-2</v>
      </c>
      <c r="E1523" s="185">
        <v>0.11667708255938566</v>
      </c>
      <c r="F1523" s="184">
        <v>9.0859671937630199E-2</v>
      </c>
      <c r="G1523" s="182">
        <v>6.5429081351458902E-3</v>
      </c>
      <c r="H1523" s="183">
        <v>0.15744021664520899</v>
      </c>
      <c r="I1523" s="183">
        <v>7.1021791055126696E-2</v>
      </c>
      <c r="J1523" s="183">
        <v>2.2206845744786301E-2</v>
      </c>
      <c r="K1523" s="183">
        <v>1.5085388048890101E-3</v>
      </c>
      <c r="L1523" s="183">
        <v>3.0000008598028201E-3</v>
      </c>
      <c r="M1523" s="183">
        <v>2.0000005732018801E-3</v>
      </c>
      <c r="N1523" s="183">
        <v>3.8220010953887898E-2</v>
      </c>
      <c r="O1523" s="182">
        <v>3.8220010953887898E-2</v>
      </c>
      <c r="P1523" s="181">
        <v>2.32109407679469E-2</v>
      </c>
    </row>
    <row r="1524" spans="1:16" ht="15.75" x14ac:dyDescent="0.25">
      <c r="A1524" s="189">
        <v>2049</v>
      </c>
      <c r="B1524" s="188">
        <v>2019</v>
      </c>
      <c r="C1524" s="187" t="s">
        <v>2909</v>
      </c>
      <c r="D1524" s="186">
        <v>5.2897258065745391E-2</v>
      </c>
      <c r="E1524" s="185">
        <v>0.11661905772783461</v>
      </c>
      <c r="F1524" s="184">
        <v>9.0916319026092804E-2</v>
      </c>
      <c r="G1524" s="182">
        <v>5.9184363831504896E-3</v>
      </c>
      <c r="H1524" s="183">
        <v>0.135701639662094</v>
      </c>
      <c r="I1524" s="183">
        <v>6.1739973459129398E-2</v>
      </c>
      <c r="J1524" s="183">
        <v>2.22103464995786E-2</v>
      </c>
      <c r="K1524" s="183">
        <v>1.54919473607246E-3</v>
      </c>
      <c r="L1524" s="183">
        <v>3.0000008598028201E-3</v>
      </c>
      <c r="M1524" s="183">
        <v>2.0000005732018801E-3</v>
      </c>
      <c r="N1524" s="183">
        <v>3.8220010953887898E-2</v>
      </c>
      <c r="O1524" s="182">
        <v>3.8220010953887898E-2</v>
      </c>
      <c r="P1524" s="181">
        <v>2.3214599811336702E-2</v>
      </c>
    </row>
    <row r="1525" spans="1:16" ht="15.75" x14ac:dyDescent="0.25">
      <c r="A1525" s="189">
        <v>2049</v>
      </c>
      <c r="B1525" s="188">
        <v>2020</v>
      </c>
      <c r="C1525" s="187" t="s">
        <v>2908</v>
      </c>
      <c r="D1525" s="186">
        <v>5.2875882227622593E-2</v>
      </c>
      <c r="E1525" s="185">
        <v>0.11656210244101736</v>
      </c>
      <c r="F1525" s="184">
        <v>9.0974086373804997E-2</v>
      </c>
      <c r="G1525" s="182">
        <v>5.2784704316448704E-3</v>
      </c>
      <c r="H1525" s="183">
        <v>0.113608923915064</v>
      </c>
      <c r="I1525" s="183">
        <v>5.29047929127439E-2</v>
      </c>
      <c r="J1525" s="183">
        <v>2.2213913123410201E-2</v>
      </c>
      <c r="K1525" s="183">
        <v>1.54970977560103E-3</v>
      </c>
      <c r="L1525" s="183">
        <v>3.0000008598028201E-3</v>
      </c>
      <c r="M1525" s="183">
        <v>2.0000005732018801E-3</v>
      </c>
      <c r="N1525" s="183">
        <v>3.8220010953887898E-2</v>
      </c>
      <c r="O1525" s="182">
        <v>3.8220010953887898E-2</v>
      </c>
      <c r="P1525" s="181">
        <v>2.32183277020712E-2</v>
      </c>
    </row>
    <row r="1526" spans="1:16" ht="15.75" x14ac:dyDescent="0.25">
      <c r="A1526" s="189">
        <v>2049</v>
      </c>
      <c r="B1526" s="188">
        <v>2021</v>
      </c>
      <c r="C1526" s="187" t="s">
        <v>2907</v>
      </c>
      <c r="D1526" s="186">
        <v>5.1533628677510601E-2</v>
      </c>
      <c r="E1526" s="185">
        <v>0.11360180306902851</v>
      </c>
      <c r="F1526" s="184">
        <v>9.1034144351408303E-2</v>
      </c>
      <c r="G1526" s="182">
        <v>4.6480822390440601E-3</v>
      </c>
      <c r="H1526" s="183">
        <v>9.1855777657978505E-2</v>
      </c>
      <c r="I1526" s="183">
        <v>4.3738942392124898E-2</v>
      </c>
      <c r="J1526" s="183">
        <v>2.2217628884430799E-2</v>
      </c>
      <c r="K1526" s="183">
        <v>1.5502461184263899E-3</v>
      </c>
      <c r="L1526" s="183">
        <v>3.0000008598028201E-3</v>
      </c>
      <c r="M1526" s="183">
        <v>2.0000005732018801E-3</v>
      </c>
      <c r="N1526" s="183">
        <v>3.8220010953887898E-2</v>
      </c>
      <c r="O1526" s="182">
        <v>3.8220010953887898E-2</v>
      </c>
      <c r="P1526" s="181">
        <v>2.3222211473316701E-2</v>
      </c>
    </row>
    <row r="1527" spans="1:16" ht="15.75" x14ac:dyDescent="0.25">
      <c r="A1527" s="189">
        <v>2049</v>
      </c>
      <c r="B1527" s="188">
        <v>2022</v>
      </c>
      <c r="C1527" s="187" t="s">
        <v>2906</v>
      </c>
      <c r="D1527" s="186">
        <v>5.0245515893119458E-2</v>
      </c>
      <c r="E1527" s="185">
        <v>0.11076073142715812</v>
      </c>
      <c r="F1527" s="184">
        <v>9.1094049865831195E-2</v>
      </c>
      <c r="G1527" s="182">
        <v>4.0154949349901501E-3</v>
      </c>
      <c r="H1527" s="183">
        <v>6.9616958438164206E-2</v>
      </c>
      <c r="I1527" s="183">
        <v>3.4712103754023102E-2</v>
      </c>
      <c r="J1527" s="183">
        <v>2.22213295329854E-2</v>
      </c>
      <c r="K1527" s="183">
        <v>1.5507814688140199E-3</v>
      </c>
      <c r="L1527" s="183">
        <v>3.0000008598028201E-3</v>
      </c>
      <c r="M1527" s="183">
        <v>2.0000005732018801E-3</v>
      </c>
      <c r="N1527" s="183">
        <v>3.8220010953887898E-2</v>
      </c>
      <c r="O1527" s="182">
        <v>3.8220010953887898E-2</v>
      </c>
      <c r="P1527" s="181">
        <v>2.3226079448777699E-2</v>
      </c>
    </row>
    <row r="1528" spans="1:16" ht="15.75" x14ac:dyDescent="0.25">
      <c r="A1528" s="189">
        <v>2049</v>
      </c>
      <c r="B1528" s="188">
        <v>2023</v>
      </c>
      <c r="C1528" s="187" t="s">
        <v>2905</v>
      </c>
      <c r="D1528" s="186">
        <v>4.8958743068641765E-2</v>
      </c>
      <c r="E1528" s="185">
        <v>0.10792587304715028</v>
      </c>
      <c r="F1528" s="184">
        <v>9.1155336180757801E-2</v>
      </c>
      <c r="G1528" s="182">
        <v>4.0087439719078497E-3</v>
      </c>
      <c r="H1528" s="183">
        <v>6.9640081949108396E-2</v>
      </c>
      <c r="I1528" s="183">
        <v>3.4024833363671403E-2</v>
      </c>
      <c r="J1528" s="183">
        <v>2.22251233512013E-2</v>
      </c>
      <c r="K1528" s="183">
        <v>1.55132942864837E-3</v>
      </c>
      <c r="L1528" s="183">
        <v>3.0000008598028201E-3</v>
      </c>
      <c r="M1528" s="183">
        <v>2.0000005732018801E-3</v>
      </c>
      <c r="N1528" s="183">
        <v>3.8220010953887898E-2</v>
      </c>
      <c r="O1528" s="182">
        <v>3.8220010953887898E-2</v>
      </c>
      <c r="P1528" s="181">
        <v>2.3230044806618399E-2</v>
      </c>
    </row>
    <row r="1529" spans="1:16" ht="15.75" x14ac:dyDescent="0.25">
      <c r="A1529" s="189">
        <v>2049</v>
      </c>
      <c r="B1529" s="188">
        <v>2024</v>
      </c>
      <c r="C1529" s="187" t="s">
        <v>2904</v>
      </c>
      <c r="D1529" s="186">
        <v>4.7725949574288426E-2</v>
      </c>
      <c r="E1529" s="185">
        <v>0.10520978694384964</v>
      </c>
      <c r="F1529" s="184">
        <v>9.1216440800810997E-2</v>
      </c>
      <c r="G1529" s="182">
        <v>4.0091781364831403E-3</v>
      </c>
      <c r="H1529" s="183">
        <v>6.9663148005246006E-2</v>
      </c>
      <c r="I1529" s="183">
        <v>3.4827918309436802E-2</v>
      </c>
      <c r="J1529" s="183">
        <v>2.2228910095168398E-2</v>
      </c>
      <c r="K1529" s="183">
        <v>1.55187634589436E-3</v>
      </c>
      <c r="L1529" s="183">
        <v>3.0000008598028201E-3</v>
      </c>
      <c r="M1529" s="183">
        <v>2.0000005732018801E-3</v>
      </c>
      <c r="N1529" s="183">
        <v>3.8220010953887898E-2</v>
      </c>
      <c r="O1529" s="182">
        <v>3.8220010953887898E-2</v>
      </c>
      <c r="P1529" s="181">
        <v>2.3234002770344299E-2</v>
      </c>
    </row>
    <row r="1530" spans="1:16" ht="15.75" x14ac:dyDescent="0.25">
      <c r="A1530" s="189">
        <v>2049</v>
      </c>
      <c r="B1530" s="188">
        <v>2025</v>
      </c>
      <c r="C1530" s="187" t="s">
        <v>2903</v>
      </c>
      <c r="D1530" s="186">
        <v>4.6494377696591899E-2</v>
      </c>
      <c r="E1530" s="185">
        <v>0.10249645757443197</v>
      </c>
      <c r="F1530" s="184">
        <v>9.1278980663197007E-2</v>
      </c>
      <c r="G1530" s="182">
        <v>4.0030018325731796E-3</v>
      </c>
      <c r="H1530" s="183">
        <v>6.9686786917217802E-2</v>
      </c>
      <c r="I1530" s="183">
        <v>3.3886969953867502E-2</v>
      </c>
      <c r="J1530" s="183">
        <v>2.2232797266526001E-2</v>
      </c>
      <c r="K1530" s="183">
        <v>1.5524367904252701E-3</v>
      </c>
      <c r="L1530" s="183">
        <v>3.0000008598028201E-3</v>
      </c>
      <c r="M1530" s="183">
        <v>2.0000005732018801E-3</v>
      </c>
      <c r="N1530" s="183">
        <v>3.8220010953887898E-2</v>
      </c>
      <c r="O1530" s="182">
        <v>3.8220010953887898E-2</v>
      </c>
      <c r="P1530" s="181">
        <v>2.32380657023416E-2</v>
      </c>
    </row>
    <row r="1531" spans="1:16" ht="15.75" x14ac:dyDescent="0.25">
      <c r="A1531" s="189">
        <v>2049</v>
      </c>
      <c r="B1531" s="188">
        <v>2026</v>
      </c>
      <c r="C1531" s="187" t="s">
        <v>2902</v>
      </c>
      <c r="D1531" s="186">
        <v>4.5316630548875823E-2</v>
      </c>
      <c r="E1531" s="185">
        <v>9.9901686916760532E-2</v>
      </c>
      <c r="F1531" s="184">
        <v>9.1267968439605093E-2</v>
      </c>
      <c r="G1531" s="182">
        <v>4.0104995002192903E-3</v>
      </c>
      <c r="H1531" s="183">
        <v>6.9620382576696602E-2</v>
      </c>
      <c r="I1531" s="183">
        <v>3.4635039945016197E-2</v>
      </c>
      <c r="J1531" s="183">
        <v>2.2188709355611201E-2</v>
      </c>
      <c r="K1531" s="183">
        <v>1.55299636214117E-3</v>
      </c>
      <c r="L1531" s="183">
        <v>3.0000008598028201E-3</v>
      </c>
      <c r="M1531" s="183">
        <v>2.0000005732018801E-3</v>
      </c>
      <c r="N1531" s="183">
        <v>3.8220010953887898E-2</v>
      </c>
      <c r="O1531" s="182">
        <v>3.8220010953887898E-2</v>
      </c>
      <c r="P1531" s="181">
        <v>2.3191984331732401E-2</v>
      </c>
    </row>
    <row r="1532" spans="1:16" ht="15.75" x14ac:dyDescent="0.25">
      <c r="A1532" s="189">
        <v>2049</v>
      </c>
      <c r="B1532" s="188">
        <v>2027</v>
      </c>
      <c r="C1532" s="187" t="s">
        <v>2901</v>
      </c>
      <c r="D1532" s="186">
        <v>4.4192819542186665E-2</v>
      </c>
      <c r="E1532" s="185">
        <v>9.742580949346058E-2</v>
      </c>
      <c r="F1532" s="184">
        <v>9.1169920157947504E-2</v>
      </c>
      <c r="G1532" s="182">
        <v>4.00989450775017E-3</v>
      </c>
      <c r="H1532" s="183">
        <v>6.9428491414440199E-2</v>
      </c>
      <c r="I1532" s="183">
        <v>3.4151958874984997E-2</v>
      </c>
      <c r="J1532" s="183">
        <v>2.2086293129694599E-2</v>
      </c>
      <c r="K1532" s="183">
        <v>1.5535818867188399E-3</v>
      </c>
      <c r="L1532" s="183">
        <v>3.0000008598028201E-3</v>
      </c>
      <c r="M1532" s="183">
        <v>2.0000005732018801E-3</v>
      </c>
      <c r="N1532" s="183">
        <v>3.8220010953887898E-2</v>
      </c>
      <c r="O1532" s="182">
        <v>3.8220010953887898E-2</v>
      </c>
      <c r="P1532" s="181">
        <v>2.3084937298545102E-2</v>
      </c>
    </row>
    <row r="1533" spans="1:16" ht="15.75" x14ac:dyDescent="0.25">
      <c r="A1533" s="189">
        <v>2049</v>
      </c>
      <c r="B1533" s="188">
        <v>2028</v>
      </c>
      <c r="C1533" s="187" t="s">
        <v>2900</v>
      </c>
      <c r="D1533" s="186">
        <v>4.4176934325074677E-2</v>
      </c>
      <c r="E1533" s="185">
        <v>9.7385721083516869E-2</v>
      </c>
      <c r="F1533" s="184">
        <v>9.0981084198763204E-2</v>
      </c>
      <c r="G1533" s="182">
        <v>4.0245650465831201E-3</v>
      </c>
      <c r="H1533" s="183">
        <v>6.9117104598586096E-2</v>
      </c>
      <c r="I1533" s="183">
        <v>3.44131040991374E-2</v>
      </c>
      <c r="J1533" s="183">
        <v>2.1925270676375098E-2</v>
      </c>
      <c r="K1533" s="183">
        <v>1.5541598750767E-3</v>
      </c>
      <c r="L1533" s="183">
        <v>3.0000008598028201E-3</v>
      </c>
      <c r="M1533" s="183">
        <v>2.0000005732018801E-3</v>
      </c>
      <c r="N1533" s="183">
        <v>3.8220010953887898E-2</v>
      </c>
      <c r="O1533" s="182">
        <v>3.8220010953887898E-2</v>
      </c>
      <c r="P1533" s="181">
        <v>2.29166341244131E-2</v>
      </c>
    </row>
    <row r="1534" spans="1:16" ht="15.75" x14ac:dyDescent="0.25">
      <c r="A1534" s="189">
        <v>2049</v>
      </c>
      <c r="B1534" s="188">
        <v>2029</v>
      </c>
      <c r="C1534" s="187" t="s">
        <v>2899</v>
      </c>
      <c r="D1534" s="186">
        <v>4.416118219823343E-2</v>
      </c>
      <c r="E1534" s="185">
        <v>9.7346135914402901E-2</v>
      </c>
      <c r="F1534" s="184">
        <v>9.0702441093344605E-2</v>
      </c>
      <c r="G1534" s="182">
        <v>4.0363385200875802E-3</v>
      </c>
      <c r="H1534" s="183">
        <v>6.8686527725024399E-2</v>
      </c>
      <c r="I1534" s="183">
        <v>3.4665732576686099E-2</v>
      </c>
      <c r="J1534" s="183">
        <v>2.1705678035918601E-2</v>
      </c>
      <c r="K1534" s="183">
        <v>1.5547407537917801E-3</v>
      </c>
      <c r="L1534" s="183">
        <v>3.0000008598028201E-3</v>
      </c>
      <c r="M1534" s="183">
        <v>2.0000005732018801E-3</v>
      </c>
      <c r="N1534" s="183">
        <v>3.8220010953887898E-2</v>
      </c>
      <c r="O1534" s="182">
        <v>3.8220010953887898E-2</v>
      </c>
      <c r="P1534" s="181">
        <v>2.2687112479183001E-2</v>
      </c>
    </row>
    <row r="1535" spans="1:16" ht="15.75" x14ac:dyDescent="0.25">
      <c r="A1535" s="189">
        <v>2049</v>
      </c>
      <c r="B1535" s="188">
        <v>2030</v>
      </c>
      <c r="C1535" s="187" t="s">
        <v>2898</v>
      </c>
      <c r="D1535" s="186">
        <v>4.4145630310109006E-2</v>
      </c>
      <c r="E1535" s="185">
        <v>9.7306990834053142E-2</v>
      </c>
      <c r="F1535" s="184">
        <v>9.0335041547978404E-2</v>
      </c>
      <c r="G1535" s="182">
        <v>4.0440342933508004E-3</v>
      </c>
      <c r="H1535" s="183">
        <v>6.8137148781805504E-2</v>
      </c>
      <c r="I1535" s="183">
        <v>3.3727173719460601E-2</v>
      </c>
      <c r="J1535" s="183">
        <v>2.1427576825025701E-2</v>
      </c>
      <c r="K1535" s="183">
        <v>1.5553370499075501E-3</v>
      </c>
      <c r="L1535" s="183">
        <v>3.0000008598028201E-3</v>
      </c>
      <c r="M1535" s="183">
        <v>2.0000005732018801E-3</v>
      </c>
      <c r="N1535" s="183">
        <v>3.8220010953887898E-2</v>
      </c>
      <c r="O1535" s="182">
        <v>3.8220010953887898E-2</v>
      </c>
      <c r="P1535" s="181">
        <v>2.23964367655894E-2</v>
      </c>
    </row>
    <row r="1536" spans="1:16" ht="15.75" x14ac:dyDescent="0.25">
      <c r="A1536" s="189">
        <v>2049</v>
      </c>
      <c r="B1536" s="188">
        <v>2031</v>
      </c>
      <c r="C1536" s="187" t="s">
        <v>2897</v>
      </c>
      <c r="D1536" s="186">
        <v>4.4130075379543707E-2</v>
      </c>
      <c r="E1536" s="185">
        <v>9.7267737528253226E-2</v>
      </c>
      <c r="F1536" s="184">
        <v>8.9876180757104199E-2</v>
      </c>
      <c r="G1536" s="182">
        <v>4.0475278655424003E-3</v>
      </c>
      <c r="H1536" s="183">
        <v>6.7467821524060403E-2</v>
      </c>
      <c r="I1536" s="183">
        <v>3.44652767441865E-2</v>
      </c>
      <c r="J1536" s="183">
        <v>2.1090753330088599E-2</v>
      </c>
      <c r="K1536" s="183">
        <v>1.5559238106632001E-3</v>
      </c>
      <c r="L1536" s="183">
        <v>3.0000008598028201E-3</v>
      </c>
      <c r="M1536" s="183">
        <v>2.0000005732018801E-3</v>
      </c>
      <c r="N1536" s="183">
        <v>3.8220010953887898E-2</v>
      </c>
      <c r="O1536" s="182">
        <v>3.8220010953887898E-2</v>
      </c>
      <c r="P1536" s="181">
        <v>2.2044383606843399E-2</v>
      </c>
    </row>
    <row r="1537" spans="1:16" ht="15.75" x14ac:dyDescent="0.25">
      <c r="A1537" s="189">
        <v>2049</v>
      </c>
      <c r="B1537" s="188">
        <v>2032</v>
      </c>
      <c r="C1537" s="187" t="s">
        <v>2896</v>
      </c>
      <c r="D1537" s="186">
        <v>4.4114633857140949E-2</v>
      </c>
      <c r="E1537" s="185">
        <v>9.7228677429536087E-2</v>
      </c>
      <c r="F1537" s="184">
        <v>8.93276975327114E-2</v>
      </c>
      <c r="G1537" s="182">
        <v>4.0623913614258296E-3</v>
      </c>
      <c r="H1537" s="183">
        <v>6.6679252038685299E-2</v>
      </c>
      <c r="I1537" s="183">
        <v>3.4229249060654797E-2</v>
      </c>
      <c r="J1537" s="183">
        <v>2.0695324463411598E-2</v>
      </c>
      <c r="K1537" s="183">
        <v>1.55652143540987E-3</v>
      </c>
      <c r="L1537" s="183">
        <v>3.0000008598028201E-3</v>
      </c>
      <c r="M1537" s="183">
        <v>2.0000005732018801E-3</v>
      </c>
      <c r="N1537" s="183">
        <v>3.8220010953887898E-2</v>
      </c>
      <c r="O1537" s="182">
        <v>3.8220010953887898E-2</v>
      </c>
      <c r="P1537" s="181">
        <v>2.1631075201504899E-2</v>
      </c>
    </row>
    <row r="1538" spans="1:16" ht="15.75" x14ac:dyDescent="0.25">
      <c r="A1538" s="189">
        <v>2049</v>
      </c>
      <c r="B1538" s="188">
        <v>2033</v>
      </c>
      <c r="C1538" s="187" t="s">
        <v>2895</v>
      </c>
      <c r="D1538" s="186">
        <v>4.4099176440229496E-2</v>
      </c>
      <c r="E1538" s="185">
        <v>9.7189389556657374E-2</v>
      </c>
      <c r="F1538" s="184">
        <v>8.8687940243305299E-2</v>
      </c>
      <c r="G1538" s="182">
        <v>4.0656271889915E-3</v>
      </c>
      <c r="H1538" s="183">
        <v>6.5770712136383996E-2</v>
      </c>
      <c r="I1538" s="183">
        <v>3.36808032393731E-2</v>
      </c>
      <c r="J1538" s="183">
        <v>2.0241149197758702E-2</v>
      </c>
      <c r="K1538" s="183">
        <v>1.5571158327497101E-3</v>
      </c>
      <c r="L1538" s="183">
        <v>3.0000008598028201E-3</v>
      </c>
      <c r="M1538" s="183">
        <v>2.0000005732018801E-3</v>
      </c>
      <c r="N1538" s="183">
        <v>3.8220010953887898E-2</v>
      </c>
      <c r="O1538" s="182">
        <v>3.8220010953887898E-2</v>
      </c>
      <c r="P1538" s="181">
        <v>2.1156364145711998E-2</v>
      </c>
    </row>
    <row r="1539" spans="1:16" ht="15.75" x14ac:dyDescent="0.25">
      <c r="A1539" s="189">
        <v>2049</v>
      </c>
      <c r="B1539" s="188">
        <v>2034</v>
      </c>
      <c r="C1539" s="187" t="s">
        <v>2894</v>
      </c>
      <c r="D1539" s="186">
        <v>4.4083751994934139E-2</v>
      </c>
      <c r="E1539" s="185">
        <v>9.7150119852582373E-2</v>
      </c>
      <c r="F1539" s="184">
        <v>8.7957887494951897E-2</v>
      </c>
      <c r="G1539" s="182">
        <v>4.0606376415017699E-3</v>
      </c>
      <c r="H1539" s="183">
        <v>6.4742532343453701E-2</v>
      </c>
      <c r="I1539" s="183">
        <v>3.3461306964366E-2</v>
      </c>
      <c r="J1539" s="183">
        <v>1.9728273018702201E-2</v>
      </c>
      <c r="K1539" s="183">
        <v>1.5577179174231901E-3</v>
      </c>
      <c r="L1539" s="183">
        <v>3.0000008598028201E-3</v>
      </c>
      <c r="M1539" s="183">
        <v>2.0000005732018801E-3</v>
      </c>
      <c r="N1539" s="183">
        <v>3.8220010953887898E-2</v>
      </c>
      <c r="O1539" s="182">
        <v>3.8220010953887898E-2</v>
      </c>
      <c r="P1539" s="181">
        <v>2.0620297981693E-2</v>
      </c>
    </row>
    <row r="1540" spans="1:16" ht="15.75" x14ac:dyDescent="0.25">
      <c r="A1540" s="189">
        <v>2049</v>
      </c>
      <c r="B1540" s="188">
        <v>2035</v>
      </c>
      <c r="C1540" s="187" t="s">
        <v>2893</v>
      </c>
      <c r="D1540" s="186">
        <v>4.4068383614416326E-2</v>
      </c>
      <c r="E1540" s="185">
        <v>9.711079687121911E-2</v>
      </c>
      <c r="F1540" s="184">
        <v>8.71380780262207E-2</v>
      </c>
      <c r="G1540" s="182">
        <v>4.0528009402237197E-3</v>
      </c>
      <c r="H1540" s="183">
        <v>6.3594869408713395E-2</v>
      </c>
      <c r="I1540" s="183">
        <v>3.2834114118833801E-2</v>
      </c>
      <c r="J1540" s="183">
        <v>1.9156710936212702E-2</v>
      </c>
      <c r="K1540" s="183">
        <v>1.5583356648386499E-3</v>
      </c>
      <c r="L1540" s="183">
        <v>3.0000008598028201E-3</v>
      </c>
      <c r="M1540" s="183">
        <v>2.0000005732018801E-3</v>
      </c>
      <c r="N1540" s="183">
        <v>3.8220010953887898E-2</v>
      </c>
      <c r="O1540" s="182">
        <v>3.8220010953887898E-2</v>
      </c>
      <c r="P1540" s="181">
        <v>2.0022892398102499E-2</v>
      </c>
    </row>
    <row r="1541" spans="1:16" ht="15.75" x14ac:dyDescent="0.25">
      <c r="A1541" s="189">
        <v>2049</v>
      </c>
      <c r="B1541" s="188">
        <v>2036</v>
      </c>
      <c r="C1541" s="187" t="s">
        <v>2892</v>
      </c>
      <c r="D1541" s="186">
        <v>4.4052781813229823E-2</v>
      </c>
      <c r="E1541" s="185">
        <v>9.7070733944976464E-2</v>
      </c>
      <c r="F1541" s="184">
        <v>8.6225026129685398E-2</v>
      </c>
      <c r="G1541" s="182">
        <v>4.0430789719009402E-3</v>
      </c>
      <c r="H1541" s="183">
        <v>6.2326304625786297E-2</v>
      </c>
      <c r="I1541" s="183">
        <v>3.3093918065132899E-2</v>
      </c>
      <c r="J1541" s="183">
        <v>1.8526210226145801E-2</v>
      </c>
      <c r="K1541" s="183">
        <v>1.5589366240234899E-3</v>
      </c>
      <c r="L1541" s="183">
        <v>3.0000008598028201E-3</v>
      </c>
      <c r="M1541" s="183">
        <v>2.0000005732018801E-3</v>
      </c>
      <c r="N1541" s="183">
        <v>3.8220010953887898E-2</v>
      </c>
      <c r="O1541" s="182">
        <v>3.8220010953887898E-2</v>
      </c>
      <c r="P1541" s="181">
        <v>1.9363883243731801E-2</v>
      </c>
    </row>
    <row r="1542" spans="1:16" ht="15.75" x14ac:dyDescent="0.25">
      <c r="A1542" s="189">
        <v>2049</v>
      </c>
      <c r="B1542" s="188">
        <v>2037</v>
      </c>
      <c r="C1542" s="187" t="s">
        <v>2891</v>
      </c>
      <c r="D1542" s="186">
        <v>4.4037102734653132E-2</v>
      </c>
      <c r="E1542" s="185">
        <v>9.7030259837816032E-2</v>
      </c>
      <c r="F1542" s="184">
        <v>8.5221263575114795E-2</v>
      </c>
      <c r="G1542" s="182">
        <v>4.0262751116964699E-3</v>
      </c>
      <c r="H1542" s="183">
        <v>6.0937795047688301E-2</v>
      </c>
      <c r="I1542" s="183">
        <v>3.2708197189748801E-2</v>
      </c>
      <c r="J1542" s="183">
        <v>1.7836925195403801E-2</v>
      </c>
      <c r="K1542" s="183">
        <v>1.5595477930022499E-3</v>
      </c>
      <c r="L1542" s="183">
        <v>3.0000008598028201E-3</v>
      </c>
      <c r="M1542" s="183">
        <v>2.0000005732018801E-3</v>
      </c>
      <c r="N1542" s="183">
        <v>3.8220010953887898E-2</v>
      </c>
      <c r="O1542" s="182">
        <v>3.8220010953887898E-2</v>
      </c>
      <c r="P1542" s="181">
        <v>1.86434318025566E-2</v>
      </c>
    </row>
    <row r="1543" spans="1:16" ht="15.75" x14ac:dyDescent="0.25">
      <c r="A1543" s="189">
        <v>2049</v>
      </c>
      <c r="B1543" s="188">
        <v>2038</v>
      </c>
      <c r="C1543" s="187" t="s">
        <v>2890</v>
      </c>
      <c r="D1543" s="186">
        <v>4.4021241817944284E-2</v>
      </c>
      <c r="E1543" s="185">
        <v>9.6989212317343129E-2</v>
      </c>
      <c r="F1543" s="184">
        <v>8.4125992036409497E-2</v>
      </c>
      <c r="G1543" s="182">
        <v>4.0050118460404401E-3</v>
      </c>
      <c r="H1543" s="183">
        <v>5.9428932828254198E-2</v>
      </c>
      <c r="I1543" s="183">
        <v>3.2315566488426498E-2</v>
      </c>
      <c r="J1543" s="183">
        <v>1.70887677076852E-2</v>
      </c>
      <c r="K1543" s="183">
        <v>1.56016329643924E-3</v>
      </c>
      <c r="L1543" s="183">
        <v>3.0000008598028201E-3</v>
      </c>
      <c r="M1543" s="183">
        <v>2.0000005732018801E-3</v>
      </c>
      <c r="N1543" s="183">
        <v>3.8220010953887898E-2</v>
      </c>
      <c r="O1543" s="182">
        <v>3.8220010953887898E-2</v>
      </c>
      <c r="P1543" s="181">
        <v>1.7861445953143099E-2</v>
      </c>
    </row>
    <row r="1544" spans="1:16" ht="15.75" x14ac:dyDescent="0.25">
      <c r="A1544" s="189">
        <v>2049</v>
      </c>
      <c r="B1544" s="188">
        <v>2039</v>
      </c>
      <c r="C1544" s="187" t="s">
        <v>2889</v>
      </c>
      <c r="D1544" s="186">
        <v>4.4005091774465009E-2</v>
      </c>
      <c r="E1544" s="185">
        <v>9.6947320007493315E-2</v>
      </c>
      <c r="F1544" s="184">
        <v>8.2938529490049706E-2</v>
      </c>
      <c r="G1544" s="182">
        <v>3.98225795325057E-3</v>
      </c>
      <c r="H1544" s="183">
        <v>5.7799414195866101E-2</v>
      </c>
      <c r="I1544" s="183">
        <v>3.1250676102459303E-2</v>
      </c>
      <c r="J1544" s="183">
        <v>1.62816779626433E-2</v>
      </c>
      <c r="K1544" s="183">
        <v>1.56077813075348E-3</v>
      </c>
      <c r="L1544" s="183">
        <v>3.0000008598028201E-3</v>
      </c>
      <c r="M1544" s="183">
        <v>2.0000005732018801E-3</v>
      </c>
      <c r="N1544" s="183">
        <v>3.8220010953887898E-2</v>
      </c>
      <c r="O1544" s="182">
        <v>3.8220010953887898E-2</v>
      </c>
      <c r="P1544" s="181">
        <v>1.7017863191238099E-2</v>
      </c>
    </row>
    <row r="1545" spans="1:16" ht="15.75" x14ac:dyDescent="0.25">
      <c r="A1545" s="189">
        <v>2049</v>
      </c>
      <c r="B1545" s="188">
        <v>2040</v>
      </c>
      <c r="C1545" s="187" t="s">
        <v>2888</v>
      </c>
      <c r="D1545" s="186">
        <v>4.3988663998844206E-2</v>
      </c>
      <c r="E1545" s="185">
        <v>9.690485683430046E-2</v>
      </c>
      <c r="F1545" s="184">
        <v>8.1659912042155197E-2</v>
      </c>
      <c r="G1545" s="182">
        <v>3.9603150140386598E-3</v>
      </c>
      <c r="H1545" s="183">
        <v>5.60495655286515E-2</v>
      </c>
      <c r="I1545" s="183">
        <v>3.0553457535163201E-2</v>
      </c>
      <c r="J1545" s="183">
        <v>1.5415693002151299E-2</v>
      </c>
      <c r="K1545" s="183">
        <v>1.5614063294096499E-3</v>
      </c>
      <c r="L1545" s="183">
        <v>3.0000008598028201E-3</v>
      </c>
      <c r="M1545" s="183">
        <v>2.0000005732018801E-3</v>
      </c>
      <c r="N1545" s="183">
        <v>3.8220010953887898E-2</v>
      </c>
      <c r="O1545" s="182">
        <v>3.8220010953887898E-2</v>
      </c>
      <c r="P1545" s="181">
        <v>1.6112722233584099E-2</v>
      </c>
    </row>
    <row r="1546" spans="1:16" ht="15.75" x14ac:dyDescent="0.25">
      <c r="A1546" s="189">
        <v>2049</v>
      </c>
      <c r="B1546" s="188">
        <v>2041</v>
      </c>
      <c r="C1546" s="187" t="s">
        <v>2887</v>
      </c>
      <c r="D1546" s="186">
        <v>4.3971760244709286E-2</v>
      </c>
      <c r="E1546" s="185">
        <v>9.6861446962440978E-2</v>
      </c>
      <c r="F1546" s="184">
        <v>8.0288819389676094E-2</v>
      </c>
      <c r="G1546" s="182">
        <v>3.9476995227103297E-3</v>
      </c>
      <c r="H1546" s="183">
        <v>5.4178804149605103E-2</v>
      </c>
      <c r="I1546" s="183">
        <v>0.24808654076300099</v>
      </c>
      <c r="J1546" s="183">
        <v>1.44907022682252E-2</v>
      </c>
      <c r="K1546" s="183">
        <v>1.5620350107554599E-3</v>
      </c>
      <c r="L1546" s="183">
        <v>3.0000008598028201E-3</v>
      </c>
      <c r="M1546" s="183">
        <v>2.0000005732018801E-3</v>
      </c>
      <c r="N1546" s="183">
        <v>3.8220010953887898E-2</v>
      </c>
      <c r="O1546" s="182">
        <v>3.8220010953887898E-2</v>
      </c>
      <c r="P1546" s="181">
        <v>1.5145907523255399E-2</v>
      </c>
    </row>
    <row r="1547" spans="1:16" ht="15.75" x14ac:dyDescent="0.25">
      <c r="A1547" s="189">
        <v>2049</v>
      </c>
      <c r="B1547" s="188">
        <v>2042</v>
      </c>
      <c r="C1547" s="187" t="s">
        <v>2886</v>
      </c>
      <c r="D1547" s="186">
        <v>4.3954120608306925E-2</v>
      </c>
      <c r="E1547" s="185">
        <v>9.6816656680955696E-2</v>
      </c>
      <c r="F1547" s="184">
        <v>7.8823607934067702E-2</v>
      </c>
      <c r="G1547" s="182">
        <v>3.9644654027686599E-3</v>
      </c>
      <c r="H1547" s="183">
        <v>5.2186533033550697E-2</v>
      </c>
      <c r="I1547" s="183">
        <v>0.65749783268540796</v>
      </c>
      <c r="J1547" s="183">
        <v>1.3506611164435901E-2</v>
      </c>
      <c r="K1547" s="183">
        <v>1.5626495678735201E-3</v>
      </c>
      <c r="L1547" s="183">
        <v>3.0000008598028201E-3</v>
      </c>
      <c r="M1547" s="183">
        <v>2.0000005732018801E-3</v>
      </c>
      <c r="N1547" s="183">
        <v>3.8220010953887898E-2</v>
      </c>
      <c r="O1547" s="182">
        <v>3.8220010953887898E-2</v>
      </c>
      <c r="P1547" s="181">
        <v>1.41173201865923E-2</v>
      </c>
    </row>
    <row r="1548" spans="1:16" ht="15.75" x14ac:dyDescent="0.25">
      <c r="A1548" s="189">
        <v>2049</v>
      </c>
      <c r="B1548" s="188">
        <v>2043</v>
      </c>
      <c r="C1548" s="187" t="s">
        <v>2885</v>
      </c>
      <c r="D1548" s="186">
        <v>4.3935741803054366E-2</v>
      </c>
      <c r="E1548" s="185">
        <v>9.6770568509680965E-2</v>
      </c>
      <c r="F1548" s="184">
        <v>7.72663908785131E-2</v>
      </c>
      <c r="G1548" s="182">
        <v>4.0142101572565999E-3</v>
      </c>
      <c r="H1548" s="183">
        <v>5.0073401374932797E-2</v>
      </c>
      <c r="I1548" s="183">
        <v>1.3709595308012199</v>
      </c>
      <c r="J1548" s="183">
        <v>1.24634941231171E-2</v>
      </c>
      <c r="K1548" s="183">
        <v>1.5632742678300001E-3</v>
      </c>
      <c r="L1548" s="183">
        <v>3.0000008598028201E-3</v>
      </c>
      <c r="M1548" s="183">
        <v>2.0000005732018801E-3</v>
      </c>
      <c r="N1548" s="183">
        <v>3.8220010953887898E-2</v>
      </c>
      <c r="O1548" s="182">
        <v>3.8220010953887898E-2</v>
      </c>
      <c r="P1548" s="181">
        <v>1.30270380214284E-2</v>
      </c>
    </row>
    <row r="1549" spans="1:16" ht="15.75" x14ac:dyDescent="0.25">
      <c r="A1549" s="189">
        <v>2049</v>
      </c>
      <c r="B1549" s="188">
        <v>2044</v>
      </c>
      <c r="C1549" s="187" t="s">
        <v>2884</v>
      </c>
      <c r="D1549" s="186">
        <v>4.3916314994347845E-2</v>
      </c>
      <c r="E1549" s="185">
        <v>9.6721899324005489E-2</v>
      </c>
      <c r="F1549" s="184">
        <v>7.5616453684029694E-2</v>
      </c>
      <c r="G1549" s="182">
        <v>4.0519542823486401E-3</v>
      </c>
      <c r="H1549" s="183">
        <v>4.7839082362421799E-2</v>
      </c>
      <c r="I1549" s="183">
        <v>0</v>
      </c>
      <c r="J1549" s="183">
        <v>1.1361285885722499E-2</v>
      </c>
      <c r="K1549" s="183">
        <v>1.5639034098923301E-3</v>
      </c>
      <c r="L1549" s="183">
        <v>3.0000008598028201E-3</v>
      </c>
      <c r="M1549" s="183">
        <v>2.0000005732018801E-3</v>
      </c>
      <c r="N1549" s="183">
        <v>3.8220010953887898E-2</v>
      </c>
      <c r="O1549" s="182">
        <v>3.8220010953887898E-2</v>
      </c>
      <c r="P1549" s="181">
        <v>1.18749928185154E-2</v>
      </c>
    </row>
    <row r="1550" spans="1:16" ht="15.75" x14ac:dyDescent="0.25">
      <c r="A1550" s="189">
        <v>2049</v>
      </c>
      <c r="B1550" s="188">
        <v>2045</v>
      </c>
      <c r="C1550" s="187" t="s">
        <v>2883</v>
      </c>
      <c r="D1550" s="186">
        <v>4.3895441028765594E-2</v>
      </c>
      <c r="E1550" s="185">
        <v>9.6668206110797877E-2</v>
      </c>
      <c r="F1550" s="184">
        <v>7.3873503301287294E-2</v>
      </c>
      <c r="G1550" s="182">
        <v>4.0602933931657998E-3</v>
      </c>
      <c r="H1550" s="183">
        <v>4.5483429014721903E-2</v>
      </c>
      <c r="I1550" s="183">
        <v>2.90644880501825E-2</v>
      </c>
      <c r="J1550" s="183">
        <v>1.0199951189559801E-2</v>
      </c>
      <c r="K1550" s="183">
        <v>1.56453731786267E-3</v>
      </c>
      <c r="L1550" s="183">
        <v>3.0000008598028201E-3</v>
      </c>
      <c r="M1550" s="183">
        <v>2.0000005732018801E-3</v>
      </c>
      <c r="N1550" s="183">
        <v>3.8220010953887898E-2</v>
      </c>
      <c r="O1550" s="182">
        <v>3.8220010953887898E-2</v>
      </c>
      <c r="P1550" s="181">
        <v>1.06611477207386E-2</v>
      </c>
    </row>
    <row r="1551" spans="1:16" ht="15.75" x14ac:dyDescent="0.25">
      <c r="A1551" s="189">
        <v>2049</v>
      </c>
      <c r="B1551" s="188">
        <v>2046</v>
      </c>
      <c r="C1551" s="187" t="s">
        <v>2882</v>
      </c>
      <c r="D1551" s="186">
        <v>4.3872460422444852E-2</v>
      </c>
      <c r="E1551" s="185">
        <v>9.6608963035134346E-2</v>
      </c>
      <c r="F1551" s="184">
        <v>7.2036958289794395E-2</v>
      </c>
      <c r="G1551" s="182">
        <v>4.0617523257513704E-3</v>
      </c>
      <c r="H1551" s="183">
        <v>4.3006127640088702E-2</v>
      </c>
      <c r="I1551" s="183">
        <v>2.8487373061061201E-2</v>
      </c>
      <c r="J1551" s="183">
        <v>8.9794245972140904E-3</v>
      </c>
      <c r="K1551" s="183">
        <v>1.5651704629376501E-3</v>
      </c>
      <c r="L1551" s="183">
        <v>3.0000008598028201E-3</v>
      </c>
      <c r="M1551" s="183">
        <v>2.0000005732018801E-3</v>
      </c>
      <c r="N1551" s="183">
        <v>3.8220010953887898E-2</v>
      </c>
      <c r="O1551" s="182">
        <v>3.8220010953887898E-2</v>
      </c>
      <c r="P1551" s="181">
        <v>9.3854343318935905E-3</v>
      </c>
    </row>
    <row r="1552" spans="1:16" ht="15.75" x14ac:dyDescent="0.25">
      <c r="A1552" s="189">
        <v>2049</v>
      </c>
      <c r="B1552" s="188">
        <v>2047</v>
      </c>
      <c r="C1552" s="187" t="s">
        <v>2881</v>
      </c>
      <c r="D1552" s="186">
        <v>4.3846358883133388E-2</v>
      </c>
      <c r="E1552" s="185">
        <v>9.6569427117856696E-2</v>
      </c>
      <c r="F1552" s="184">
        <v>7.0107449537804303E-2</v>
      </c>
      <c r="G1552" s="182">
        <v>5.4818392195285599E-3</v>
      </c>
      <c r="H1552" s="183">
        <v>4.0407355470457602E-2</v>
      </c>
      <c r="I1552" s="183">
        <v>3.6208055043326498E-2</v>
      </c>
      <c r="J1552" s="183">
        <v>7.6997122506189501E-3</v>
      </c>
      <c r="K1552" s="183">
        <v>1.56581532236658E-3</v>
      </c>
      <c r="L1552" s="183">
        <v>3.0000008598028201E-3</v>
      </c>
      <c r="M1552" s="183">
        <v>2.0000005732018801E-3</v>
      </c>
      <c r="N1552" s="183">
        <v>3.8220010953887898E-2</v>
      </c>
      <c r="O1552" s="182">
        <v>3.8220010953887898E-2</v>
      </c>
      <c r="P1552" s="181">
        <v>8.0478590716248598E-3</v>
      </c>
    </row>
    <row r="1553" spans="1:16" ht="15.75" x14ac:dyDescent="0.25">
      <c r="A1553" s="189">
        <v>2049</v>
      </c>
      <c r="B1553" s="188">
        <v>2048</v>
      </c>
      <c r="C1553" s="187" t="s">
        <v>2880</v>
      </c>
      <c r="D1553" s="186">
        <v>4.3814797195639035E-2</v>
      </c>
      <c r="E1553" s="185">
        <v>9.648529013580566E-2</v>
      </c>
      <c r="F1553" s="184">
        <v>6.80839751819758E-2</v>
      </c>
      <c r="G1553" s="182">
        <v>5.4840858110147602E-3</v>
      </c>
      <c r="H1553" s="183">
        <v>3.7686681853085199E-2</v>
      </c>
      <c r="I1553" s="183">
        <v>3.54003942449789E-2</v>
      </c>
      <c r="J1553" s="183">
        <v>6.3607378680810697E-3</v>
      </c>
      <c r="K1553" s="183">
        <v>1.56646052111529E-3</v>
      </c>
      <c r="L1553" s="183">
        <v>3.0000008598028201E-3</v>
      </c>
      <c r="M1553" s="183">
        <v>2.0000005732018801E-3</v>
      </c>
      <c r="N1553" s="183">
        <v>3.8220010953887898E-2</v>
      </c>
      <c r="O1553" s="182">
        <v>3.8220010953887898E-2</v>
      </c>
      <c r="P1553" s="181">
        <v>6.6483422091194403E-3</v>
      </c>
    </row>
    <row r="1554" spans="1:16" ht="15.75" x14ac:dyDescent="0.25">
      <c r="A1554" s="189">
        <v>2049</v>
      </c>
      <c r="B1554" s="188">
        <v>2049</v>
      </c>
      <c r="C1554" s="187" t="s">
        <v>2879</v>
      </c>
      <c r="D1554" s="186">
        <v>4.3771406337420056E-2</v>
      </c>
      <c r="E1554" s="185">
        <v>9.6369978585007982E-2</v>
      </c>
      <c r="F1554" s="184">
        <v>6.5966447585974905E-2</v>
      </c>
      <c r="G1554" s="182">
        <v>5.4863422704218203E-3</v>
      </c>
      <c r="H1554" s="183">
        <v>3.4844001576325001E-2</v>
      </c>
      <c r="I1554" s="183">
        <v>3.4998820058155702E-2</v>
      </c>
      <c r="J1554" s="183">
        <v>4.9624677413179904E-3</v>
      </c>
      <c r="K1554" s="183">
        <v>1.56710889303035E-3</v>
      </c>
      <c r="L1554" s="183">
        <v>3.0000008598028201E-3</v>
      </c>
      <c r="M1554" s="183">
        <v>2.0000005732018801E-3</v>
      </c>
      <c r="N1554" s="183">
        <v>3.8220010953887898E-2</v>
      </c>
      <c r="O1554" s="182">
        <v>3.8220010953887898E-2</v>
      </c>
      <c r="P1554" s="181">
        <v>5.1868485119559203E-3</v>
      </c>
    </row>
    <row r="1555" spans="1:16" ht="15.75" x14ac:dyDescent="0.25">
      <c r="A1555" s="189">
        <v>2050</v>
      </c>
      <c r="B1555" s="188">
        <v>2006</v>
      </c>
      <c r="C1555" s="187" t="s">
        <v>2878</v>
      </c>
      <c r="D1555" s="186">
        <v>6.4120643565636029E-2</v>
      </c>
      <c r="E1555" s="185">
        <v>0.13170832570635099</v>
      </c>
      <c r="F1555" s="184">
        <v>0.231709798259053</v>
      </c>
      <c r="G1555" s="182">
        <v>1.51375312730582E-2</v>
      </c>
      <c r="H1555" s="183">
        <v>5.9606196311267503</v>
      </c>
      <c r="I1555" s="183">
        <v>0.27385865660728498</v>
      </c>
      <c r="J1555" s="183">
        <v>5.2036691921514298E-2</v>
      </c>
      <c r="K1555" s="183">
        <v>1.4632002037311701E-4</v>
      </c>
      <c r="L1555" s="183">
        <v>3.0000008598028201E-3</v>
      </c>
      <c r="M1555" s="183">
        <v>2.0000005732018801E-3</v>
      </c>
      <c r="N1555" s="183">
        <v>3.8220010953887898E-2</v>
      </c>
      <c r="O1555" s="182">
        <v>3.8220010953887898E-2</v>
      </c>
      <c r="P1555" s="181">
        <v>5.43895602208046E-2</v>
      </c>
    </row>
    <row r="1556" spans="1:16" ht="15.75" x14ac:dyDescent="0.25">
      <c r="A1556" s="189">
        <v>2050</v>
      </c>
      <c r="B1556" s="188">
        <v>2007</v>
      </c>
      <c r="C1556" s="187" t="s">
        <v>2877</v>
      </c>
      <c r="D1556" s="186">
        <v>6.4260822684570007E-2</v>
      </c>
      <c r="E1556" s="185">
        <v>0.13203593635114563</v>
      </c>
      <c r="F1556" s="184">
        <v>0.17017631238481001</v>
      </c>
      <c r="G1556" s="182">
        <v>1.53048456577575E-2</v>
      </c>
      <c r="H1556" s="183">
        <v>3.11477963155426</v>
      </c>
      <c r="I1556" s="183">
        <v>0.27397640587470801</v>
      </c>
      <c r="J1556" s="183">
        <v>3.7809093299868902E-2</v>
      </c>
      <c r="K1556" s="183">
        <v>1.4767542676527901E-4</v>
      </c>
      <c r="L1556" s="183">
        <v>3.0000008598028201E-3</v>
      </c>
      <c r="M1556" s="183">
        <v>2.0000005732018801E-3</v>
      </c>
      <c r="N1556" s="183">
        <v>3.8220010953887898E-2</v>
      </c>
      <c r="O1556" s="182">
        <v>3.8220010953887898E-2</v>
      </c>
      <c r="P1556" s="181">
        <v>3.9518652723522299E-2</v>
      </c>
    </row>
    <row r="1557" spans="1:16" ht="15.75" x14ac:dyDescent="0.25">
      <c r="A1557" s="189">
        <v>2050</v>
      </c>
      <c r="B1557" s="188">
        <v>2008</v>
      </c>
      <c r="C1557" s="187" t="s">
        <v>2876</v>
      </c>
      <c r="D1557" s="186">
        <v>6.4487119264036219E-2</v>
      </c>
      <c r="E1557" s="185">
        <v>0.13249982600757731</v>
      </c>
      <c r="F1557" s="184">
        <v>0.17230395803322501</v>
      </c>
      <c r="G1557" s="182">
        <v>1.20903188303704E-2</v>
      </c>
      <c r="H1557" s="183">
        <v>3.10081466518439</v>
      </c>
      <c r="I1557" s="183">
        <v>0.19316144241067501</v>
      </c>
      <c r="J1557" s="183">
        <v>3.8093100952557198E-2</v>
      </c>
      <c r="K1557" s="183">
        <v>1.7046966991750301E-4</v>
      </c>
      <c r="L1557" s="183">
        <v>3.0000008598028201E-3</v>
      </c>
      <c r="M1557" s="183">
        <v>2.0000005732018801E-3</v>
      </c>
      <c r="N1557" s="183">
        <v>3.8220010953887898E-2</v>
      </c>
      <c r="O1557" s="182">
        <v>3.8220010953887898E-2</v>
      </c>
      <c r="P1557" s="181">
        <v>3.9815501941999898E-2</v>
      </c>
    </row>
    <row r="1558" spans="1:16" ht="15.75" x14ac:dyDescent="0.25">
      <c r="A1558" s="189">
        <v>2050</v>
      </c>
      <c r="B1558" s="188">
        <v>2009</v>
      </c>
      <c r="C1558" s="187" t="s">
        <v>2875</v>
      </c>
      <c r="D1558" s="186">
        <v>6.4467929841350469E-2</v>
      </c>
      <c r="E1558" s="185">
        <v>0.13123612945502022</v>
      </c>
      <c r="F1558" s="184">
        <v>0.17243782449503001</v>
      </c>
      <c r="G1558" s="182">
        <v>8.4811964585710699E-3</v>
      </c>
      <c r="H1558" s="183">
        <v>3.0988067748498098</v>
      </c>
      <c r="I1558" s="183">
        <v>0.10897632780859901</v>
      </c>
      <c r="J1558" s="183">
        <v>3.8111007030033797E-2</v>
      </c>
      <c r="K1558" s="183">
        <v>1.86962905914883E-4</v>
      </c>
      <c r="L1558" s="183">
        <v>3.0000008598028201E-3</v>
      </c>
      <c r="M1558" s="183">
        <v>2.0000005732018801E-3</v>
      </c>
      <c r="N1558" s="183">
        <v>3.8220010953887898E-2</v>
      </c>
      <c r="O1558" s="182">
        <v>3.8220010953887898E-2</v>
      </c>
      <c r="P1558" s="181">
        <v>3.9834217652842903E-2</v>
      </c>
    </row>
    <row r="1559" spans="1:16" ht="15.75" x14ac:dyDescent="0.25">
      <c r="A1559" s="189">
        <v>2050</v>
      </c>
      <c r="B1559" s="188">
        <v>2010</v>
      </c>
      <c r="C1559" s="187" t="s">
        <v>2874</v>
      </c>
      <c r="D1559" s="186">
        <v>6.4469267022965945E-2</v>
      </c>
      <c r="E1559" s="185">
        <v>0.13011183173611104</v>
      </c>
      <c r="F1559" s="184">
        <v>0.110563006379492</v>
      </c>
      <c r="G1559" s="182">
        <v>8.2895622544564302E-3</v>
      </c>
      <c r="H1559" s="183">
        <v>0.28473208686176299</v>
      </c>
      <c r="I1559" s="183">
        <v>0.10883993516047</v>
      </c>
      <c r="J1559" s="183">
        <v>2.3520058633273399E-2</v>
      </c>
      <c r="K1559" s="183">
        <v>2.22785631397354E-4</v>
      </c>
      <c r="L1559" s="183">
        <v>3.0000008598028201E-3</v>
      </c>
      <c r="M1559" s="183">
        <v>2.0000005732018801E-3</v>
      </c>
      <c r="N1559" s="183">
        <v>3.8220010953887898E-2</v>
      </c>
      <c r="O1559" s="182">
        <v>3.8220010953887898E-2</v>
      </c>
      <c r="P1559" s="181">
        <v>2.4583531315955601E-2</v>
      </c>
    </row>
    <row r="1560" spans="1:16" ht="15.75" x14ac:dyDescent="0.25">
      <c r="A1560" s="189">
        <v>2050</v>
      </c>
      <c r="B1560" s="188">
        <v>2011</v>
      </c>
      <c r="C1560" s="187" t="s">
        <v>2873</v>
      </c>
      <c r="D1560" s="186">
        <v>6.4406075891100811E-2</v>
      </c>
      <c r="E1560" s="185">
        <v>0.13175642301837076</v>
      </c>
      <c r="F1560" s="184">
        <v>0.110268947742268</v>
      </c>
      <c r="G1560" s="182">
        <v>8.6206994968227105E-3</v>
      </c>
      <c r="H1560" s="183">
        <v>0.28426368008404701</v>
      </c>
      <c r="I1560" s="183">
        <v>0.110703405743133</v>
      </c>
      <c r="J1560" s="183">
        <v>2.3496647875023001E-2</v>
      </c>
      <c r="K1560" s="183">
        <v>3.1448591925375399E-4</v>
      </c>
      <c r="L1560" s="183">
        <v>3.0000008598028201E-3</v>
      </c>
      <c r="M1560" s="183">
        <v>2.0000005732018801E-3</v>
      </c>
      <c r="N1560" s="183">
        <v>3.8220010953887898E-2</v>
      </c>
      <c r="O1560" s="182">
        <v>3.8220010953887898E-2</v>
      </c>
      <c r="P1560" s="181">
        <v>2.45590620271008E-2</v>
      </c>
    </row>
    <row r="1561" spans="1:16" ht="15.75" x14ac:dyDescent="0.25">
      <c r="A1561" s="189">
        <v>2050</v>
      </c>
      <c r="B1561" s="188">
        <v>2012</v>
      </c>
      <c r="C1561" s="187" t="s">
        <v>2872</v>
      </c>
      <c r="D1561" s="186">
        <v>6.4507985342843313E-2</v>
      </c>
      <c r="E1561" s="185">
        <v>0.13215533507701516</v>
      </c>
      <c r="F1561" s="184">
        <v>0.111662379458179</v>
      </c>
      <c r="G1561" s="182">
        <v>8.7069816179345099E-3</v>
      </c>
      <c r="H1561" s="183">
        <v>0.28633258243592402</v>
      </c>
      <c r="I1561" s="183">
        <v>0.111476364056758</v>
      </c>
      <c r="J1561" s="183">
        <v>2.3593329009359499E-2</v>
      </c>
      <c r="K1561" s="183">
        <v>4.64513824232024E-4</v>
      </c>
      <c r="L1561" s="183">
        <v>3.0000008598028201E-3</v>
      </c>
      <c r="M1561" s="183">
        <v>2.0000005732018801E-3</v>
      </c>
      <c r="N1561" s="183">
        <v>3.8220010953887898E-2</v>
      </c>
      <c r="O1561" s="182">
        <v>3.8220010953887898E-2</v>
      </c>
      <c r="P1561" s="181">
        <v>2.4660114653315801E-2</v>
      </c>
    </row>
    <row r="1562" spans="1:16" ht="15.75" x14ac:dyDescent="0.25">
      <c r="A1562" s="189">
        <v>2050</v>
      </c>
      <c r="B1562" s="188">
        <v>2013</v>
      </c>
      <c r="C1562" s="187" t="s">
        <v>2871</v>
      </c>
      <c r="D1562" s="186">
        <v>6.4360069911732889E-2</v>
      </c>
      <c r="E1562" s="185">
        <v>0.13213905753957811</v>
      </c>
      <c r="F1562" s="184">
        <v>0.110502026802397</v>
      </c>
      <c r="G1562" s="182">
        <v>8.7369015316162701E-3</v>
      </c>
      <c r="H1562" s="183">
        <v>0.28468005057227802</v>
      </c>
      <c r="I1562" s="183">
        <v>0.111077787133791</v>
      </c>
      <c r="J1562" s="183">
        <v>2.3525958269245001E-2</v>
      </c>
      <c r="K1562" s="183">
        <v>6.9595783222281397E-4</v>
      </c>
      <c r="L1562" s="183">
        <v>3.0000008598028201E-3</v>
      </c>
      <c r="M1562" s="183">
        <v>2.0000005732018801E-3</v>
      </c>
      <c r="N1562" s="183">
        <v>3.8220010953887898E-2</v>
      </c>
      <c r="O1562" s="182">
        <v>3.8220010953887898E-2</v>
      </c>
      <c r="P1562" s="181">
        <v>2.4589697707286601E-2</v>
      </c>
    </row>
    <row r="1563" spans="1:16" ht="15.75" x14ac:dyDescent="0.25">
      <c r="A1563" s="189">
        <v>2050</v>
      </c>
      <c r="B1563" s="188">
        <v>2014</v>
      </c>
      <c r="C1563" s="187" t="s">
        <v>2870</v>
      </c>
      <c r="D1563" s="186">
        <v>6.2794211277411652E-2</v>
      </c>
      <c r="E1563" s="185">
        <v>0.12994271313170813</v>
      </c>
      <c r="F1563" s="184">
        <v>0.109903544908503</v>
      </c>
      <c r="G1563" s="182">
        <v>8.7073128988912792E-3</v>
      </c>
      <c r="H1563" s="183">
        <v>0.28372274703837902</v>
      </c>
      <c r="I1563" s="183">
        <v>0.111160427141251</v>
      </c>
      <c r="J1563" s="183">
        <v>2.3478655021503699E-2</v>
      </c>
      <c r="K1563" s="183">
        <v>9.6530509120031798E-4</v>
      </c>
      <c r="L1563" s="183">
        <v>3.0000008598028201E-3</v>
      </c>
      <c r="M1563" s="183">
        <v>2.0000005732018801E-3</v>
      </c>
      <c r="N1563" s="183">
        <v>3.8220010953887898E-2</v>
      </c>
      <c r="O1563" s="182">
        <v>3.8220010953887898E-2</v>
      </c>
      <c r="P1563" s="181">
        <v>2.45402556165874E-2</v>
      </c>
    </row>
    <row r="1564" spans="1:16" ht="15.75" x14ac:dyDescent="0.25">
      <c r="A1564" s="189">
        <v>2050</v>
      </c>
      <c r="B1564" s="188">
        <v>2015</v>
      </c>
      <c r="C1564" s="187" t="s">
        <v>2869</v>
      </c>
      <c r="D1564" s="186">
        <v>6.2251555040080245E-2</v>
      </c>
      <c r="E1564" s="185">
        <v>0.12988290078542192</v>
      </c>
      <c r="F1564" s="184">
        <v>0.10925533604290499</v>
      </c>
      <c r="G1564" s="182">
        <v>8.8375132633146999E-3</v>
      </c>
      <c r="H1564" s="183">
        <v>0.282761293335835</v>
      </c>
      <c r="I1564" s="183">
        <v>0.11174641259684</v>
      </c>
      <c r="J1564" s="183">
        <v>2.3429864584888199E-2</v>
      </c>
      <c r="K1564" s="183">
        <v>1.2343109764708701E-3</v>
      </c>
      <c r="L1564" s="183">
        <v>3.0000008598028201E-3</v>
      </c>
      <c r="M1564" s="183">
        <v>2.0000005732018801E-3</v>
      </c>
      <c r="N1564" s="183">
        <v>3.8220010953887898E-2</v>
      </c>
      <c r="O1564" s="182">
        <v>3.8220010953887898E-2</v>
      </c>
      <c r="P1564" s="181">
        <v>2.4489259092932598E-2</v>
      </c>
    </row>
    <row r="1565" spans="1:16" ht="15.75" x14ac:dyDescent="0.25">
      <c r="A1565" s="189">
        <v>2050</v>
      </c>
      <c r="B1565" s="188">
        <v>2016</v>
      </c>
      <c r="C1565" s="187" t="s">
        <v>2868</v>
      </c>
      <c r="D1565" s="186">
        <v>6.0221877656086498E-2</v>
      </c>
      <c r="E1565" s="185">
        <v>0.12592711003547469</v>
      </c>
      <c r="F1565" s="184">
        <v>0.108494927356172</v>
      </c>
      <c r="G1565" s="182">
        <v>8.0727079224732993E-3</v>
      </c>
      <c r="H1565" s="183">
        <v>0.246875408765828</v>
      </c>
      <c r="I1565" s="183">
        <v>9.8101886723391804E-2</v>
      </c>
      <c r="J1565" s="183">
        <v>2.3373142071564199E-2</v>
      </c>
      <c r="K1565" s="183">
        <v>1.3892881597503E-3</v>
      </c>
      <c r="L1565" s="183">
        <v>3.0000008598028201E-3</v>
      </c>
      <c r="M1565" s="183">
        <v>2.0000005732018801E-3</v>
      </c>
      <c r="N1565" s="183">
        <v>3.8220010953887898E-2</v>
      </c>
      <c r="O1565" s="182">
        <v>3.8220010953887898E-2</v>
      </c>
      <c r="P1565" s="181">
        <v>2.4429971839258401E-2</v>
      </c>
    </row>
    <row r="1566" spans="1:16" ht="15.75" x14ac:dyDescent="0.25">
      <c r="A1566" s="189">
        <v>2050</v>
      </c>
      <c r="B1566" s="188">
        <v>2017</v>
      </c>
      <c r="C1566" s="187" t="s">
        <v>2867</v>
      </c>
      <c r="D1566" s="186">
        <v>5.671292975512237E-2</v>
      </c>
      <c r="E1566" s="185">
        <v>0.12199723140274986</v>
      </c>
      <c r="F1566" s="184">
        <v>9.0806052795564696E-2</v>
      </c>
      <c r="G1566" s="182">
        <v>7.2666028541097704E-3</v>
      </c>
      <c r="H1566" s="183">
        <v>0.19265679553734899</v>
      </c>
      <c r="I1566" s="183">
        <v>8.4758736077333793E-2</v>
      </c>
      <c r="J1566" s="183">
        <v>2.22034174188976E-2</v>
      </c>
      <c r="K1566" s="183">
        <v>1.44786532390682E-3</v>
      </c>
      <c r="L1566" s="183">
        <v>3.0000008598028201E-3</v>
      </c>
      <c r="M1566" s="183">
        <v>2.0000005732018801E-3</v>
      </c>
      <c r="N1566" s="183">
        <v>3.8220010953887898E-2</v>
      </c>
      <c r="O1566" s="182">
        <v>3.8220010953887898E-2</v>
      </c>
      <c r="P1566" s="181">
        <v>2.3207357428374601E-2</v>
      </c>
    </row>
    <row r="1567" spans="1:16" ht="15.75" x14ac:dyDescent="0.25">
      <c r="A1567" s="189">
        <v>2050</v>
      </c>
      <c r="B1567" s="188">
        <v>2018</v>
      </c>
      <c r="C1567" s="187" t="s">
        <v>2866</v>
      </c>
      <c r="D1567" s="186">
        <v>5.2950865373662219E-2</v>
      </c>
      <c r="E1567" s="185">
        <v>0.11675981637195354</v>
      </c>
      <c r="F1567" s="184">
        <v>9.0861072475493396E-2</v>
      </c>
      <c r="G1567" s="182">
        <v>6.5429733641714201E-3</v>
      </c>
      <c r="H1567" s="183">
        <v>0.157440875253016</v>
      </c>
      <c r="I1567" s="183">
        <v>7.1021945806092807E-2</v>
      </c>
      <c r="J1567" s="183">
        <v>2.2206828950989101E-2</v>
      </c>
      <c r="K1567" s="183">
        <v>1.5085518999434699E-3</v>
      </c>
      <c r="L1567" s="183">
        <v>3.0000008598028201E-3</v>
      </c>
      <c r="M1567" s="183">
        <v>2.0000005732018801E-3</v>
      </c>
      <c r="N1567" s="183">
        <v>3.8220010953887898E-2</v>
      </c>
      <c r="O1567" s="182">
        <v>3.8220010953887898E-2</v>
      </c>
      <c r="P1567" s="181">
        <v>2.32109232148087E-2</v>
      </c>
    </row>
    <row r="1568" spans="1:16" ht="15.75" x14ac:dyDescent="0.25">
      <c r="A1568" s="189">
        <v>2050</v>
      </c>
      <c r="B1568" s="188">
        <v>2019</v>
      </c>
      <c r="C1568" s="187" t="s">
        <v>2865</v>
      </c>
      <c r="D1568" s="186">
        <v>5.2928610784929907E-2</v>
      </c>
      <c r="E1568" s="185">
        <v>0.11670053252629017</v>
      </c>
      <c r="F1568" s="184">
        <v>9.09177120555133E-2</v>
      </c>
      <c r="G1568" s="182">
        <v>5.9184951402275199E-3</v>
      </c>
      <c r="H1568" s="183">
        <v>0.135702193869672</v>
      </c>
      <c r="I1568" s="183">
        <v>6.17401074924393E-2</v>
      </c>
      <c r="J1568" s="183">
        <v>2.2210329212675201E-2</v>
      </c>
      <c r="K1568" s="183">
        <v>1.54920811980756E-3</v>
      </c>
      <c r="L1568" s="183">
        <v>3.0000008598028201E-3</v>
      </c>
      <c r="M1568" s="183">
        <v>2.0000005732018801E-3</v>
      </c>
      <c r="N1568" s="183">
        <v>3.8220010953887898E-2</v>
      </c>
      <c r="O1568" s="182">
        <v>3.8220010953887898E-2</v>
      </c>
      <c r="P1568" s="181">
        <v>2.3214581742796201E-2</v>
      </c>
    </row>
    <row r="1569" spans="1:16" ht="15.75" x14ac:dyDescent="0.25">
      <c r="A1569" s="189">
        <v>2050</v>
      </c>
      <c r="B1569" s="188">
        <v>2020</v>
      </c>
      <c r="C1569" s="187" t="s">
        <v>2864</v>
      </c>
      <c r="D1569" s="186">
        <v>5.2906802784329951E-2</v>
      </c>
      <c r="E1569" s="185">
        <v>0.11664237687992626</v>
      </c>
      <c r="F1569" s="184">
        <v>9.0975473258161202E-2</v>
      </c>
      <c r="G1569" s="182">
        <v>5.2785226600002002E-3</v>
      </c>
      <c r="H1569" s="183">
        <v>0.113609374711499</v>
      </c>
      <c r="I1569" s="183">
        <v>5.2904907472938099E-2</v>
      </c>
      <c r="J1569" s="183">
        <v>2.2213895435138301E-2</v>
      </c>
      <c r="K1569" s="183">
        <v>1.54972311221505E-3</v>
      </c>
      <c r="L1569" s="183">
        <v>3.0000008598028201E-3</v>
      </c>
      <c r="M1569" s="183">
        <v>2.0000005732018801E-3</v>
      </c>
      <c r="N1569" s="183">
        <v>3.8220010953887898E-2</v>
      </c>
      <c r="O1569" s="182">
        <v>3.8220010953887898E-2</v>
      </c>
      <c r="P1569" s="181">
        <v>2.3218309214014202E-2</v>
      </c>
    </row>
    <row r="1570" spans="1:16" ht="15.75" x14ac:dyDescent="0.25">
      <c r="A1570" s="189">
        <v>2050</v>
      </c>
      <c r="B1570" s="188">
        <v>2021</v>
      </c>
      <c r="C1570" s="187" t="s">
        <v>2863</v>
      </c>
      <c r="D1570" s="186">
        <v>5.1563371688207627E-2</v>
      </c>
      <c r="E1570" s="185">
        <v>0.11367913276521883</v>
      </c>
      <c r="F1570" s="184">
        <v>9.1035525876296694E-2</v>
      </c>
      <c r="G1570" s="182">
        <v>4.6481280971522503E-3</v>
      </c>
      <c r="H1570" s="183">
        <v>9.1856128634244305E-2</v>
      </c>
      <c r="I1570" s="183">
        <v>4.37390369511595E-2</v>
      </c>
      <c r="J1570" s="183">
        <v>2.2217610839342001E-2</v>
      </c>
      <c r="K1570" s="183">
        <v>1.5502594153495E-3</v>
      </c>
      <c r="L1570" s="183">
        <v>3.0000008598028201E-3</v>
      </c>
      <c r="M1570" s="183">
        <v>2.0000005732018801E-3</v>
      </c>
      <c r="N1570" s="183">
        <v>3.8220010953887898E-2</v>
      </c>
      <c r="O1570" s="182">
        <v>3.8220010953887898E-2</v>
      </c>
      <c r="P1570" s="181">
        <v>2.3222192612309199E-2</v>
      </c>
    </row>
    <row r="1571" spans="1:16" ht="15.75" x14ac:dyDescent="0.25">
      <c r="A1571" s="189">
        <v>2050</v>
      </c>
      <c r="B1571" s="188">
        <v>2022</v>
      </c>
      <c r="C1571" s="187" t="s">
        <v>2862</v>
      </c>
      <c r="D1571" s="186">
        <v>5.027415473748921E-2</v>
      </c>
      <c r="E1571" s="185">
        <v>0.11083529566838742</v>
      </c>
      <c r="F1571" s="184">
        <v>9.1095426336596397E-2</v>
      </c>
      <c r="G1571" s="182">
        <v>4.0155344442717204E-3</v>
      </c>
      <c r="H1571" s="183">
        <v>6.9617208632493099E-2</v>
      </c>
      <c r="I1571" s="183">
        <v>3.4712178703924797E-2</v>
      </c>
      <c r="J1571" s="183">
        <v>2.2221311145540601E-2</v>
      </c>
      <c r="K1571" s="183">
        <v>1.5507947287735099E-3</v>
      </c>
      <c r="L1571" s="183">
        <v>3.0000008598028201E-3</v>
      </c>
      <c r="M1571" s="183">
        <v>2.0000005732018801E-3</v>
      </c>
      <c r="N1571" s="183">
        <v>3.8220010953887898E-2</v>
      </c>
      <c r="O1571" s="182">
        <v>3.8220010953887898E-2</v>
      </c>
      <c r="P1571" s="181">
        <v>2.3226060229934099E-2</v>
      </c>
    </row>
    <row r="1572" spans="1:16" ht="15.75" x14ac:dyDescent="0.25">
      <c r="A1572" s="189">
        <v>2050</v>
      </c>
      <c r="B1572" s="188">
        <v>2023</v>
      </c>
      <c r="C1572" s="187" t="s">
        <v>2861</v>
      </c>
      <c r="D1572" s="186">
        <v>4.8986317667919645E-2</v>
      </c>
      <c r="E1572" s="185">
        <v>0.1079978461479615</v>
      </c>
      <c r="F1572" s="184">
        <v>9.1156708091449004E-2</v>
      </c>
      <c r="G1572" s="182">
        <v>4.0087833192070099E-3</v>
      </c>
      <c r="H1572" s="183">
        <v>6.9640330349173593E-2</v>
      </c>
      <c r="I1572" s="183">
        <v>3.4024906774199198E-2</v>
      </c>
      <c r="J1572" s="183">
        <v>2.2225104647713299E-2</v>
      </c>
      <c r="K1572" s="183">
        <v>1.55134265614418E-3</v>
      </c>
      <c r="L1572" s="183">
        <v>3.0000008598028201E-3</v>
      </c>
      <c r="M1572" s="183">
        <v>2.0000005732018801E-3</v>
      </c>
      <c r="N1572" s="183">
        <v>3.8220010953887898E-2</v>
      </c>
      <c r="O1572" s="182">
        <v>3.8220010953887898E-2</v>
      </c>
      <c r="P1572" s="181">
        <v>2.3230025257441701E-2</v>
      </c>
    </row>
    <row r="1573" spans="1:16" ht="15.75" x14ac:dyDescent="0.25">
      <c r="A1573" s="189">
        <v>2050</v>
      </c>
      <c r="B1573" s="188">
        <v>2024</v>
      </c>
      <c r="C1573" s="187" t="s">
        <v>2860</v>
      </c>
      <c r="D1573" s="186">
        <v>4.7752523482701072E-2</v>
      </c>
      <c r="E1573" s="185">
        <v>0.10527932222942403</v>
      </c>
      <c r="F1573" s="184">
        <v>9.1217807931018802E-2</v>
      </c>
      <c r="G1573" s="182">
        <v>4.0092173854981402E-3</v>
      </c>
      <c r="H1573" s="183">
        <v>6.9663394499211898E-2</v>
      </c>
      <c r="I1573" s="183">
        <v>3.4827993387505501E-2</v>
      </c>
      <c r="J1573" s="183">
        <v>2.2228891051351202E-2</v>
      </c>
      <c r="K1573" s="183">
        <v>1.5518895383405801E-3</v>
      </c>
      <c r="L1573" s="183">
        <v>3.0000008598028201E-3</v>
      </c>
      <c r="M1573" s="183">
        <v>2.0000005732018801E-3</v>
      </c>
      <c r="N1573" s="183">
        <v>3.8220010953887898E-2</v>
      </c>
      <c r="O1573" s="182">
        <v>3.8220010953887898E-2</v>
      </c>
      <c r="P1573" s="181">
        <v>2.3233982865450201E-2</v>
      </c>
    </row>
    <row r="1574" spans="1:16" ht="15.75" x14ac:dyDescent="0.25">
      <c r="A1574" s="189">
        <v>2050</v>
      </c>
      <c r="B1574" s="188">
        <v>2025</v>
      </c>
      <c r="C1574" s="187" t="s">
        <v>2859</v>
      </c>
      <c r="D1574" s="186">
        <v>4.6519990186385196E-2</v>
      </c>
      <c r="E1574" s="185">
        <v>0.10256365216340507</v>
      </c>
      <c r="F1574" s="184">
        <v>9.1280342671057002E-2</v>
      </c>
      <c r="G1574" s="182">
        <v>4.0030409096761602E-3</v>
      </c>
      <c r="H1574" s="183">
        <v>6.9687031347163197E-2</v>
      </c>
      <c r="I1574" s="183">
        <v>3.3887042921645703E-2</v>
      </c>
      <c r="J1574" s="183">
        <v>2.2232777850360701E-2</v>
      </c>
      <c r="K1574" s="183">
        <v>1.55244994433064E-3</v>
      </c>
      <c r="L1574" s="183">
        <v>3.0000008598028201E-3</v>
      </c>
      <c r="M1574" s="183">
        <v>2.0000005732018801E-3</v>
      </c>
      <c r="N1574" s="183">
        <v>3.8220010953887898E-2</v>
      </c>
      <c r="O1574" s="182">
        <v>3.8220010953887898E-2</v>
      </c>
      <c r="P1574" s="181">
        <v>2.3238045408263401E-2</v>
      </c>
    </row>
    <row r="1575" spans="1:16" ht="15.75" x14ac:dyDescent="0.25">
      <c r="A1575" s="189">
        <v>2050</v>
      </c>
      <c r="B1575" s="188">
        <v>2026</v>
      </c>
      <c r="C1575" s="187" t="s">
        <v>2858</v>
      </c>
      <c r="D1575" s="186">
        <v>4.5341342411646494E-2</v>
      </c>
      <c r="E1575" s="185">
        <v>9.9966401631267049E-2</v>
      </c>
      <c r="F1575" s="184">
        <v>9.1342759263137493E-2</v>
      </c>
      <c r="G1575" s="182">
        <v>4.00161338098938E-3</v>
      </c>
      <c r="H1575" s="183">
        <v>6.97181604862461E-2</v>
      </c>
      <c r="I1575" s="183">
        <v>3.4605887956345699E-2</v>
      </c>
      <c r="J1575" s="183">
        <v>2.2236659225074701E-2</v>
      </c>
      <c r="K1575" s="183">
        <v>1.55300948251257E-3</v>
      </c>
      <c r="L1575" s="183">
        <v>3.0000008598028201E-3</v>
      </c>
      <c r="M1575" s="183">
        <v>2.0000005732018801E-3</v>
      </c>
      <c r="N1575" s="183">
        <v>3.8220010953887898E-2</v>
      </c>
      <c r="O1575" s="182">
        <v>3.8220010953887898E-2</v>
      </c>
      <c r="P1575" s="181">
        <v>2.3242102281518701E-2</v>
      </c>
    </row>
    <row r="1576" spans="1:16" ht="15.75" x14ac:dyDescent="0.25">
      <c r="A1576" s="189">
        <v>2050</v>
      </c>
      <c r="B1576" s="188">
        <v>2027</v>
      </c>
      <c r="C1576" s="187" t="s">
        <v>2857</v>
      </c>
      <c r="D1576" s="186">
        <v>4.4216692697785734E-2</v>
      </c>
      <c r="E1576" s="185">
        <v>9.7488137893764704E-2</v>
      </c>
      <c r="F1576" s="184">
        <v>9.1334367547784498E-2</v>
      </c>
      <c r="G1576" s="182">
        <v>3.9900852313409004E-3</v>
      </c>
      <c r="H1576" s="183">
        <v>6.9645281418865307E-2</v>
      </c>
      <c r="I1576" s="183">
        <v>3.4083481159950899E-2</v>
      </c>
      <c r="J1576" s="183">
        <v>2.21927580596641E-2</v>
      </c>
      <c r="K1576" s="183">
        <v>1.5535949608834301E-3</v>
      </c>
      <c r="L1576" s="183">
        <v>3.0000008598028201E-3</v>
      </c>
      <c r="M1576" s="183">
        <v>2.0000005732018801E-3</v>
      </c>
      <c r="N1576" s="183">
        <v>3.8220010953887898E-2</v>
      </c>
      <c r="O1576" s="182">
        <v>3.8220010953887898E-2</v>
      </c>
      <c r="P1576" s="181">
        <v>2.3196216100216799E-2</v>
      </c>
    </row>
    <row r="1577" spans="1:16" ht="15.75" x14ac:dyDescent="0.25">
      <c r="A1577" s="189">
        <v>2050</v>
      </c>
      <c r="B1577" s="188">
        <v>2028</v>
      </c>
      <c r="C1577" s="187" t="s">
        <v>2856</v>
      </c>
      <c r="D1577" s="186">
        <v>4.4200593597188344E-2</v>
      </c>
      <c r="E1577" s="185">
        <v>9.7447169287810984E-2</v>
      </c>
      <c r="F1577" s="184">
        <v>9.1235311836059999E-2</v>
      </c>
      <c r="G1577" s="182">
        <v>3.9950255411552197E-3</v>
      </c>
      <c r="H1577" s="183">
        <v>6.9452988897986095E-2</v>
      </c>
      <c r="I1577" s="183">
        <v>3.4307711817703299E-2</v>
      </c>
      <c r="J1577" s="183">
        <v>2.20902717793845E-2</v>
      </c>
      <c r="K1577" s="183">
        <v>1.55417290079094E-3</v>
      </c>
      <c r="L1577" s="183">
        <v>3.0000008598028201E-3</v>
      </c>
      <c r="M1577" s="183">
        <v>2.0000005732018801E-3</v>
      </c>
      <c r="N1577" s="183">
        <v>3.8220010953887898E-2</v>
      </c>
      <c r="O1577" s="182">
        <v>3.8220010953887898E-2</v>
      </c>
      <c r="P1577" s="181">
        <v>2.3089095845119E-2</v>
      </c>
    </row>
    <row r="1578" spans="1:16" ht="15.75" x14ac:dyDescent="0.25">
      <c r="A1578" s="189">
        <v>2050</v>
      </c>
      <c r="B1578" s="188">
        <v>2029</v>
      </c>
      <c r="C1578" s="187" t="s">
        <v>2855</v>
      </c>
      <c r="D1578" s="186">
        <v>4.4184650983532719E-2</v>
      </c>
      <c r="E1578" s="185">
        <v>9.7406851806507877E-2</v>
      </c>
      <c r="F1578" s="184">
        <v>9.1046574059090807E-2</v>
      </c>
      <c r="G1578" s="182">
        <v>3.9986615194046102E-3</v>
      </c>
      <c r="H1578" s="183">
        <v>6.9141589546308904E-2</v>
      </c>
      <c r="I1578" s="183">
        <v>3.4533373675016403E-2</v>
      </c>
      <c r="J1578" s="183">
        <v>2.1929236690693001E-2</v>
      </c>
      <c r="K1578" s="183">
        <v>1.5547537255234201E-3</v>
      </c>
      <c r="L1578" s="183">
        <v>3.0000008598028201E-3</v>
      </c>
      <c r="M1578" s="183">
        <v>2.0000005732018801E-3</v>
      </c>
      <c r="N1578" s="183">
        <v>3.8220010953887898E-2</v>
      </c>
      <c r="O1578" s="182">
        <v>3.8220010953887898E-2</v>
      </c>
      <c r="P1578" s="181">
        <v>2.29207794642995E-2</v>
      </c>
    </row>
    <row r="1579" spans="1:16" ht="15.75" x14ac:dyDescent="0.25">
      <c r="A1579" s="189">
        <v>2050</v>
      </c>
      <c r="B1579" s="188">
        <v>2030</v>
      </c>
      <c r="C1579" s="187" t="s">
        <v>2854</v>
      </c>
      <c r="D1579" s="186">
        <v>4.4168929885428192E-2</v>
      </c>
      <c r="E1579" s="185">
        <v>9.7367129636192762E-2</v>
      </c>
      <c r="F1579" s="184">
        <v>9.0769213098191998E-2</v>
      </c>
      <c r="G1579" s="182">
        <v>4.0007336368382204E-3</v>
      </c>
      <c r="H1579" s="183">
        <v>6.8711476853578798E-2</v>
      </c>
      <c r="I1579" s="183">
        <v>3.3568596428947599E-2</v>
      </c>
      <c r="J1579" s="183">
        <v>2.1709715904018202E-2</v>
      </c>
      <c r="K1579" s="183">
        <v>1.5553499750895301E-3</v>
      </c>
      <c r="L1579" s="183">
        <v>3.0000008598028201E-3</v>
      </c>
      <c r="M1579" s="183">
        <v>2.0000005732018801E-3</v>
      </c>
      <c r="N1579" s="183">
        <v>3.8220010953887898E-2</v>
      </c>
      <c r="O1579" s="182">
        <v>3.8220010953887898E-2</v>
      </c>
      <c r="P1579" s="181">
        <v>2.2691332921760399E-2</v>
      </c>
    </row>
    <row r="1580" spans="1:16" ht="15.75" x14ac:dyDescent="0.25">
      <c r="A1580" s="189">
        <v>2050</v>
      </c>
      <c r="B1580" s="188">
        <v>2031</v>
      </c>
      <c r="C1580" s="187" t="s">
        <v>2853</v>
      </c>
      <c r="D1580" s="186">
        <v>4.4153230773876201E-2</v>
      </c>
      <c r="E1580" s="185">
        <v>9.7327496340978661E-2</v>
      </c>
      <c r="F1580" s="184">
        <v>9.0400513440123301E-2</v>
      </c>
      <c r="G1580" s="182">
        <v>4.0012870876561897E-3</v>
      </c>
      <c r="H1580" s="183">
        <v>6.8161497204991803E-2</v>
      </c>
      <c r="I1580" s="183">
        <v>3.4333163751854703E-2</v>
      </c>
      <c r="J1580" s="183">
        <v>2.1431493700304699E-2</v>
      </c>
      <c r="K1580" s="183">
        <v>1.55593668927564E-3</v>
      </c>
      <c r="L1580" s="183">
        <v>3.0000008598028201E-3</v>
      </c>
      <c r="M1580" s="183">
        <v>2.0000005732018801E-3</v>
      </c>
      <c r="N1580" s="183">
        <v>3.8220010953887898E-2</v>
      </c>
      <c r="O1580" s="182">
        <v>3.8220010953887898E-2</v>
      </c>
      <c r="P1580" s="181">
        <v>2.2400530744587598E-2</v>
      </c>
    </row>
    <row r="1581" spans="1:16" ht="15.75" x14ac:dyDescent="0.25">
      <c r="A1581" s="189">
        <v>2050</v>
      </c>
      <c r="B1581" s="188">
        <v>2032</v>
      </c>
      <c r="C1581" s="187" t="s">
        <v>2852</v>
      </c>
      <c r="D1581" s="186">
        <v>4.4137674016101323E-2</v>
      </c>
      <c r="E1581" s="185">
        <v>9.7288293907347889E-2</v>
      </c>
      <c r="F1581" s="184">
        <v>8.9942324282254099E-2</v>
      </c>
      <c r="G1581" s="182">
        <v>4.0186899835140504E-3</v>
      </c>
      <c r="H1581" s="183">
        <v>6.7492364460116402E-2</v>
      </c>
      <c r="I1581" s="183">
        <v>3.4143335529026E-2</v>
      </c>
      <c r="J1581" s="183">
        <v>2.1094689219507801E-2</v>
      </c>
      <c r="K1581" s="183">
        <v>1.55653426217307E-3</v>
      </c>
      <c r="L1581" s="183">
        <v>3.0000008598028201E-3</v>
      </c>
      <c r="M1581" s="183">
        <v>2.0000005732018801E-3</v>
      </c>
      <c r="N1581" s="183">
        <v>3.8220010953887898E-2</v>
      </c>
      <c r="O1581" s="182">
        <v>3.8220010953887898E-2</v>
      </c>
      <c r="P1581" s="181">
        <v>2.20484974597169E-2</v>
      </c>
    </row>
    <row r="1582" spans="1:16" ht="15.75" x14ac:dyDescent="0.25">
      <c r="A1582" s="189">
        <v>2050</v>
      </c>
      <c r="B1582" s="188">
        <v>2033</v>
      </c>
      <c r="C1582" s="187" t="s">
        <v>2851</v>
      </c>
      <c r="D1582" s="186">
        <v>4.412212889194235E-2</v>
      </c>
      <c r="E1582" s="185">
        <v>9.7249079006580141E-2</v>
      </c>
      <c r="F1582" s="184">
        <v>8.9392987089963599E-2</v>
      </c>
      <c r="G1582" s="182">
        <v>4.0282788528867002E-3</v>
      </c>
      <c r="H1582" s="183">
        <v>6.6703345079101403E-2</v>
      </c>
      <c r="I1582" s="183">
        <v>3.3659735022325499E-2</v>
      </c>
      <c r="J1582" s="183">
        <v>2.0699159876668101E-2</v>
      </c>
      <c r="K1582" s="183">
        <v>1.5571286152371001E-3</v>
      </c>
      <c r="L1582" s="183">
        <v>3.0000008598028201E-3</v>
      </c>
      <c r="M1582" s="183">
        <v>2.0000005732018801E-3</v>
      </c>
      <c r="N1582" s="183">
        <v>3.8220010953887898E-2</v>
      </c>
      <c r="O1582" s="182">
        <v>3.8220010953887898E-2</v>
      </c>
      <c r="P1582" s="181">
        <v>2.1635084035129402E-2</v>
      </c>
    </row>
    <row r="1583" spans="1:16" ht="15.75" x14ac:dyDescent="0.25">
      <c r="A1583" s="189">
        <v>2050</v>
      </c>
      <c r="B1583" s="188">
        <v>2034</v>
      </c>
      <c r="C1583" s="187" t="s">
        <v>2850</v>
      </c>
      <c r="D1583" s="186">
        <v>4.4106651292180304E-2</v>
      </c>
      <c r="E1583" s="185">
        <v>9.7210125884566151E-2</v>
      </c>
      <c r="F1583" s="184">
        <v>8.8753487670086798E-2</v>
      </c>
      <c r="G1583" s="182">
        <v>4.0336690229322699E-3</v>
      </c>
      <c r="H1583" s="183">
        <v>6.5794775269059705E-2</v>
      </c>
      <c r="I1583" s="183">
        <v>3.3551999599031997E-2</v>
      </c>
      <c r="J1583" s="183">
        <v>2.02449527894847E-2</v>
      </c>
      <c r="K1583" s="183">
        <v>1.5577306419507801E-3</v>
      </c>
      <c r="L1583" s="183">
        <v>3.0000008598028201E-3</v>
      </c>
      <c r="M1583" s="183">
        <v>2.0000005732018801E-3</v>
      </c>
      <c r="N1583" s="183">
        <v>3.8220010953887898E-2</v>
      </c>
      <c r="O1583" s="182">
        <v>3.8220010953887898E-2</v>
      </c>
      <c r="P1583" s="181">
        <v>2.1160339718977701E-2</v>
      </c>
    </row>
    <row r="1584" spans="1:16" ht="15.75" x14ac:dyDescent="0.25">
      <c r="A1584" s="189">
        <v>2050</v>
      </c>
      <c r="B1584" s="188">
        <v>2035</v>
      </c>
      <c r="C1584" s="187" t="s">
        <v>2849</v>
      </c>
      <c r="D1584" s="186">
        <v>4.4091265475603769E-2</v>
      </c>
      <c r="E1584" s="185">
        <v>9.7171314673416789E-2</v>
      </c>
      <c r="F1584" s="184">
        <v>8.8024376385293396E-2</v>
      </c>
      <c r="G1584" s="182">
        <v>4.04132674772567E-3</v>
      </c>
      <c r="H1584" s="183">
        <v>6.4766819697776104E-2</v>
      </c>
      <c r="I1584" s="183">
        <v>3.3036676164569102E-2</v>
      </c>
      <c r="J1584" s="183">
        <v>1.9732085129493999E-2</v>
      </c>
      <c r="K1584" s="183">
        <v>1.5583483331990599E-3</v>
      </c>
      <c r="L1584" s="183">
        <v>3.0000008598028201E-3</v>
      </c>
      <c r="M1584" s="183">
        <v>2.0000005732018801E-3</v>
      </c>
      <c r="N1584" s="183">
        <v>3.8220010953887898E-2</v>
      </c>
      <c r="O1584" s="182">
        <v>3.8220010953887898E-2</v>
      </c>
      <c r="P1584" s="181">
        <v>2.0624282459218699E-2</v>
      </c>
    </row>
    <row r="1585" spans="1:16" ht="15.75" x14ac:dyDescent="0.25">
      <c r="A1585" s="189">
        <v>2050</v>
      </c>
      <c r="B1585" s="188">
        <v>2036</v>
      </c>
      <c r="C1585" s="187" t="s">
        <v>2848</v>
      </c>
      <c r="D1585" s="186">
        <v>4.4075689979654435E-2</v>
      </c>
      <c r="E1585" s="185">
        <v>9.7132004325335877E-2</v>
      </c>
      <c r="F1585" s="184">
        <v>8.7202136478810005E-2</v>
      </c>
      <c r="G1585" s="182">
        <v>4.0538965467079597E-3</v>
      </c>
      <c r="H1585" s="183">
        <v>6.3618037435843294E-2</v>
      </c>
      <c r="I1585" s="183">
        <v>3.3482219622789598E-2</v>
      </c>
      <c r="J1585" s="183">
        <v>1.91602980089093E-2</v>
      </c>
      <c r="K1585" s="183">
        <v>1.5589492466571301E-3</v>
      </c>
      <c r="L1585" s="183">
        <v>3.0000008598028201E-3</v>
      </c>
      <c r="M1585" s="183">
        <v>2.0000005732018801E-3</v>
      </c>
      <c r="N1585" s="183">
        <v>3.8220010953887898E-2</v>
      </c>
      <c r="O1585" s="182">
        <v>3.8220010953887898E-2</v>
      </c>
      <c r="P1585" s="181">
        <v>2.00266416623089E-2</v>
      </c>
    </row>
    <row r="1586" spans="1:16" ht="15.75" x14ac:dyDescent="0.25">
      <c r="A1586" s="189">
        <v>2050</v>
      </c>
      <c r="B1586" s="188">
        <v>2037</v>
      </c>
      <c r="C1586" s="187" t="s">
        <v>2847</v>
      </c>
      <c r="D1586" s="186">
        <v>4.4060085879256548E-2</v>
      </c>
      <c r="E1586" s="185">
        <v>9.7092513409076403E-2</v>
      </c>
      <c r="F1586" s="184">
        <v>8.6289326077573794E-2</v>
      </c>
      <c r="G1586" s="182">
        <v>4.0642348702122598E-3</v>
      </c>
      <c r="H1586" s="183">
        <v>6.2349405310495501E-2</v>
      </c>
      <c r="I1586" s="183">
        <v>3.3274323201889798E-2</v>
      </c>
      <c r="J1586" s="183">
        <v>1.8529751429454702E-2</v>
      </c>
      <c r="K1586" s="183">
        <v>1.5595603633315801E-3</v>
      </c>
      <c r="L1586" s="183">
        <v>3.0000008598028201E-3</v>
      </c>
      <c r="M1586" s="183">
        <v>2.0000005732018801E-3</v>
      </c>
      <c r="N1586" s="183">
        <v>3.8220010953887898E-2</v>
      </c>
      <c r="O1586" s="182">
        <v>3.8220010953887898E-2</v>
      </c>
      <c r="P1586" s="181">
        <v>1.9367584564540401E-2</v>
      </c>
    </row>
    <row r="1587" spans="1:16" ht="15.75" x14ac:dyDescent="0.25">
      <c r="A1587" s="189">
        <v>2050</v>
      </c>
      <c r="B1587" s="188">
        <v>2038</v>
      </c>
      <c r="C1587" s="187" t="s">
        <v>2846</v>
      </c>
      <c r="D1587" s="186">
        <v>4.4044358391897472E-2</v>
      </c>
      <c r="E1587" s="185">
        <v>9.7052691899797955E-2</v>
      </c>
      <c r="F1587" s="184">
        <v>8.5285142784568002E-2</v>
      </c>
      <c r="G1587" s="182">
        <v>4.0728845082195902E-3</v>
      </c>
      <c r="H1587" s="183">
        <v>6.0960511635063101E-2</v>
      </c>
      <c r="I1587" s="183">
        <v>3.3092849842092299E-2</v>
      </c>
      <c r="J1587" s="183">
        <v>1.78403559573455E-2</v>
      </c>
      <c r="K1587" s="183">
        <v>1.5601758132773201E-3</v>
      </c>
      <c r="L1587" s="183">
        <v>3.0000008598028201E-3</v>
      </c>
      <c r="M1587" s="183">
        <v>2.0000005732018801E-3</v>
      </c>
      <c r="N1587" s="183">
        <v>3.8220010953887898E-2</v>
      </c>
      <c r="O1587" s="182">
        <v>3.8220010953887898E-2</v>
      </c>
      <c r="P1587" s="181">
        <v>1.86470176883296E-2</v>
      </c>
    </row>
    <row r="1588" spans="1:16" ht="15.75" x14ac:dyDescent="0.25">
      <c r="A1588" s="189">
        <v>2050</v>
      </c>
      <c r="B1588" s="188">
        <v>2039</v>
      </c>
      <c r="C1588" s="187" t="s">
        <v>2845</v>
      </c>
      <c r="D1588" s="186">
        <v>4.4028411782628077E-2</v>
      </c>
      <c r="E1588" s="185">
        <v>9.7012141927417028E-2</v>
      </c>
      <c r="F1588" s="184">
        <v>8.4188898911212798E-2</v>
      </c>
      <c r="G1588" s="182">
        <v>4.0803218046448304E-3</v>
      </c>
      <c r="H1588" s="183">
        <v>5.94510489107875E-2</v>
      </c>
      <c r="I1588" s="183">
        <v>3.2200872240117202E-2</v>
      </c>
      <c r="J1588" s="183">
        <v>1.7092050873644599E-2</v>
      </c>
      <c r="K1588" s="183">
        <v>1.56079059269889E-3</v>
      </c>
      <c r="L1588" s="183">
        <v>3.0000008598028201E-3</v>
      </c>
      <c r="M1588" s="183">
        <v>2.0000005732018801E-3</v>
      </c>
      <c r="N1588" s="183">
        <v>3.8220010953887898E-2</v>
      </c>
      <c r="O1588" s="182">
        <v>3.8220010953887898E-2</v>
      </c>
      <c r="P1588" s="181">
        <v>1.7864877569298401E-2</v>
      </c>
    </row>
    <row r="1589" spans="1:16" ht="15.75" x14ac:dyDescent="0.25">
      <c r="A1589" s="189">
        <v>2050</v>
      </c>
      <c r="B1589" s="188">
        <v>2040</v>
      </c>
      <c r="C1589" s="187" t="s">
        <v>2844</v>
      </c>
      <c r="D1589" s="186">
        <v>4.4012274730034821E-2</v>
      </c>
      <c r="E1589" s="185">
        <v>9.6971022559861481E-2</v>
      </c>
      <c r="F1589" s="184">
        <v>8.3001650782836903E-2</v>
      </c>
      <c r="G1589" s="182">
        <v>4.0814012173560699E-3</v>
      </c>
      <c r="H1589" s="183">
        <v>5.7821357900327802E-2</v>
      </c>
      <c r="I1589" s="183">
        <v>3.1644775395345603E-2</v>
      </c>
      <c r="J1589" s="183">
        <v>1.6284877203952199E-2</v>
      </c>
      <c r="K1589" s="183">
        <v>1.5614187372363099E-3</v>
      </c>
      <c r="L1589" s="183">
        <v>3.0000008598028201E-3</v>
      </c>
      <c r="M1589" s="183">
        <v>2.0000005732018801E-3</v>
      </c>
      <c r="N1589" s="183">
        <v>3.8220010953887898E-2</v>
      </c>
      <c r="O1589" s="182">
        <v>3.8220010953887898E-2</v>
      </c>
      <c r="P1589" s="181">
        <v>1.7021207088042601E-2</v>
      </c>
    </row>
    <row r="1590" spans="1:16" ht="15.75" x14ac:dyDescent="0.25">
      <c r="A1590" s="189">
        <v>2050</v>
      </c>
      <c r="B1590" s="188">
        <v>2041</v>
      </c>
      <c r="C1590" s="187" t="s">
        <v>2843</v>
      </c>
      <c r="D1590" s="186">
        <v>4.3995769508562946E-2</v>
      </c>
      <c r="E1590" s="185">
        <v>9.6928763835403567E-2</v>
      </c>
      <c r="F1590" s="184">
        <v>8.1722063740255799E-2</v>
      </c>
      <c r="G1590" s="182">
        <v>4.0749791121614497E-3</v>
      </c>
      <c r="H1590" s="183">
        <v>5.6070844676706401E-2</v>
      </c>
      <c r="I1590" s="183">
        <v>0.26799232972297798</v>
      </c>
      <c r="J1590" s="183">
        <v>1.5418721081186E-2</v>
      </c>
      <c r="K1590" s="183">
        <v>1.56204737015823E-3</v>
      </c>
      <c r="L1590" s="183">
        <v>3.0000008598028201E-3</v>
      </c>
      <c r="M1590" s="183">
        <v>2.0000005732018801E-3</v>
      </c>
      <c r="N1590" s="183">
        <v>3.8220010953887898E-2</v>
      </c>
      <c r="O1590" s="182">
        <v>3.8220010953887898E-2</v>
      </c>
      <c r="P1590" s="181">
        <v>1.6115887228915701E-2</v>
      </c>
    </row>
    <row r="1591" spans="1:16" ht="15.75" x14ac:dyDescent="0.25">
      <c r="A1591" s="189">
        <v>2050</v>
      </c>
      <c r="B1591" s="188">
        <v>2042</v>
      </c>
      <c r="C1591" s="187" t="s">
        <v>2842</v>
      </c>
      <c r="D1591" s="186">
        <v>4.3978670202005223E-2</v>
      </c>
      <c r="E1591" s="185">
        <v>9.6884812910357332E-2</v>
      </c>
      <c r="F1591" s="184">
        <v>8.0348466284221098E-2</v>
      </c>
      <c r="G1591" s="182">
        <v>4.0744815377251097E-3</v>
      </c>
      <c r="H1591" s="183">
        <v>5.4198894259657897E-2</v>
      </c>
      <c r="I1591" s="183">
        <v>0.72166980929143798</v>
      </c>
      <c r="J1591" s="183">
        <v>1.4493483494026E-2</v>
      </c>
      <c r="K1591" s="183">
        <v>1.5626618769755999E-3</v>
      </c>
      <c r="L1591" s="183">
        <v>3.0000008598028201E-3</v>
      </c>
      <c r="M1591" s="183">
        <v>2.0000005732018801E-3</v>
      </c>
      <c r="N1591" s="183">
        <v>3.8220010953887898E-2</v>
      </c>
      <c r="O1591" s="182">
        <v>3.8220010953887898E-2</v>
      </c>
      <c r="P1591" s="181">
        <v>1.51488145037454E-2</v>
      </c>
    </row>
    <row r="1592" spans="1:16" ht="15.75" x14ac:dyDescent="0.25">
      <c r="A1592" s="189">
        <v>2050</v>
      </c>
      <c r="B1592" s="188">
        <v>2043</v>
      </c>
      <c r="C1592" s="187" t="s">
        <v>2841</v>
      </c>
      <c r="D1592" s="186">
        <v>4.3961020903940107E-2</v>
      </c>
      <c r="E1592" s="185">
        <v>9.6839311151947452E-2</v>
      </c>
      <c r="F1592" s="184">
        <v>7.8883013609409997E-2</v>
      </c>
      <c r="G1592" s="182">
        <v>4.0792598016594203E-3</v>
      </c>
      <c r="H1592" s="183">
        <v>5.2206183712488301E-2</v>
      </c>
      <c r="I1592" s="183">
        <v>1.5316585895346699</v>
      </c>
      <c r="J1592" s="183">
        <v>1.3509246089542201E-2</v>
      </c>
      <c r="K1592" s="183">
        <v>1.56328652181353E-3</v>
      </c>
      <c r="L1592" s="183">
        <v>3.0000008598028201E-3</v>
      </c>
      <c r="M1592" s="183">
        <v>2.0000005732018801E-3</v>
      </c>
      <c r="N1592" s="183">
        <v>3.8220010953887898E-2</v>
      </c>
      <c r="O1592" s="182">
        <v>3.8220010953887898E-2</v>
      </c>
      <c r="P1592" s="181">
        <v>1.41200742513196E-2</v>
      </c>
    </row>
    <row r="1593" spans="1:16" ht="15.75" x14ac:dyDescent="0.25">
      <c r="A1593" s="189">
        <v>2050</v>
      </c>
      <c r="B1593" s="188">
        <v>2044</v>
      </c>
      <c r="C1593" s="187" t="s">
        <v>2840</v>
      </c>
      <c r="D1593" s="186">
        <v>4.3942588787026823E-2</v>
      </c>
      <c r="E1593" s="185">
        <v>9.6791834130055085E-2</v>
      </c>
      <c r="F1593" s="184">
        <v>7.7324985428558299E-2</v>
      </c>
      <c r="G1593" s="182">
        <v>4.0457806933196002E-3</v>
      </c>
      <c r="H1593" s="183">
        <v>5.0092381364323299E-2</v>
      </c>
      <c r="I1593" s="183">
        <v>0</v>
      </c>
      <c r="J1593" s="183">
        <v>1.24659422188428E-2</v>
      </c>
      <c r="K1593" s="183">
        <v>1.5639156128619701E-3</v>
      </c>
      <c r="L1593" s="183">
        <v>3.0000008598028201E-3</v>
      </c>
      <c r="M1593" s="183">
        <v>2.0000005732018801E-3</v>
      </c>
      <c r="N1593" s="183">
        <v>3.8220010953887898E-2</v>
      </c>
      <c r="O1593" s="182">
        <v>3.8220010953887898E-2</v>
      </c>
      <c r="P1593" s="181">
        <v>1.30295968091795E-2</v>
      </c>
    </row>
    <row r="1594" spans="1:16" ht="15.75" x14ac:dyDescent="0.25">
      <c r="A1594" s="189">
        <v>2050</v>
      </c>
      <c r="B1594" s="188">
        <v>2045</v>
      </c>
      <c r="C1594" s="187" t="s">
        <v>2839</v>
      </c>
      <c r="D1594" s="186">
        <v>4.3923100836655182E-2</v>
      </c>
      <c r="E1594" s="185">
        <v>9.6741807554667034E-2</v>
      </c>
      <c r="F1594" s="184">
        <v>7.5674088367139403E-2</v>
      </c>
      <c r="G1594" s="182">
        <v>4.0605905213939699E-3</v>
      </c>
      <c r="H1594" s="183">
        <v>4.78573411277428E-2</v>
      </c>
      <c r="I1594" s="183">
        <v>2.96060188142502E-2</v>
      </c>
      <c r="J1594" s="183">
        <v>1.13635372909396E-2</v>
      </c>
      <c r="K1594" s="183">
        <v>1.5645494609514399E-3</v>
      </c>
      <c r="L1594" s="183">
        <v>3.0000008598028201E-3</v>
      </c>
      <c r="M1594" s="183">
        <v>2.0000005732018801E-3</v>
      </c>
      <c r="N1594" s="183">
        <v>3.8220010953887898E-2</v>
      </c>
      <c r="O1594" s="182">
        <v>3.8220010953887898E-2</v>
      </c>
      <c r="P1594" s="181">
        <v>1.1877346022286E-2</v>
      </c>
    </row>
    <row r="1595" spans="1:16" ht="15.75" x14ac:dyDescent="0.25">
      <c r="A1595" s="189">
        <v>2050</v>
      </c>
      <c r="B1595" s="188">
        <v>2046</v>
      </c>
      <c r="C1595" s="187" t="s">
        <v>2838</v>
      </c>
      <c r="D1595" s="186">
        <v>4.3902126268476213E-2</v>
      </c>
      <c r="E1595" s="185">
        <v>9.6687853155631415E-2</v>
      </c>
      <c r="F1595" s="184">
        <v>7.3929734728874305E-2</v>
      </c>
      <c r="G1595" s="182">
        <v>4.0618558293997404E-3</v>
      </c>
      <c r="H1595" s="183">
        <v>4.5500741429816402E-2</v>
      </c>
      <c r="I1595" s="183">
        <v>2.9050189232527401E-2</v>
      </c>
      <c r="J1595" s="183">
        <v>1.0201962964835999E-2</v>
      </c>
      <c r="K1595" s="183">
        <v>1.5651825473242799E-3</v>
      </c>
      <c r="L1595" s="183">
        <v>3.0000008598028201E-3</v>
      </c>
      <c r="M1595" s="183">
        <v>2.0000005732018801E-3</v>
      </c>
      <c r="N1595" s="183">
        <v>3.8220010953887898E-2</v>
      </c>
      <c r="O1595" s="182">
        <v>3.8220010953887898E-2</v>
      </c>
      <c r="P1595" s="181">
        <v>1.0663250459565701E-2</v>
      </c>
    </row>
    <row r="1596" spans="1:16" ht="15.75" x14ac:dyDescent="0.25">
      <c r="A1596" s="189">
        <v>2050</v>
      </c>
      <c r="B1596" s="188">
        <v>2047</v>
      </c>
      <c r="C1596" s="187" t="s">
        <v>2837</v>
      </c>
      <c r="D1596" s="186">
        <v>4.3879119914180691E-2</v>
      </c>
      <c r="E1596" s="185">
        <v>9.6628588475749247E-2</v>
      </c>
      <c r="F1596" s="184">
        <v>7.2092580063564699E-2</v>
      </c>
      <c r="G1596" s="182">
        <v>4.0633929305727299E-3</v>
      </c>
      <c r="H1596" s="183">
        <v>4.30227790016929E-2</v>
      </c>
      <c r="I1596" s="183">
        <v>2.84911757637876E-2</v>
      </c>
      <c r="J1596" s="183">
        <v>8.9812315585010901E-3</v>
      </c>
      <c r="K1596" s="183">
        <v>1.56582734865412E-3</v>
      </c>
      <c r="L1596" s="183">
        <v>3.0000008598028201E-3</v>
      </c>
      <c r="M1596" s="183">
        <v>2.0000005732018801E-3</v>
      </c>
      <c r="N1596" s="183">
        <v>3.8220010953887898E-2</v>
      </c>
      <c r="O1596" s="182">
        <v>3.8220010953887898E-2</v>
      </c>
      <c r="P1596" s="181">
        <v>9.3873229959517204E-3</v>
      </c>
    </row>
    <row r="1597" spans="1:16" ht="15.75" x14ac:dyDescent="0.25">
      <c r="A1597" s="189">
        <v>2050</v>
      </c>
      <c r="B1597" s="188">
        <v>2048</v>
      </c>
      <c r="C1597" s="187" t="s">
        <v>2836</v>
      </c>
      <c r="D1597" s="186">
        <v>4.3852904959309033E-2</v>
      </c>
      <c r="E1597" s="185">
        <v>9.6587772892754206E-2</v>
      </c>
      <c r="F1597" s="184">
        <v>7.0161605215264905E-2</v>
      </c>
      <c r="G1597" s="182">
        <v>5.4841341097859797E-3</v>
      </c>
      <c r="H1597" s="183">
        <v>4.0423008151056899E-2</v>
      </c>
      <c r="I1597" s="183">
        <v>3.5400466875688999E-2</v>
      </c>
      <c r="J1597" s="183">
        <v>7.7012622498286096E-3</v>
      </c>
      <c r="K1597" s="183">
        <v>1.5664724914343901E-3</v>
      </c>
      <c r="L1597" s="183">
        <v>3.0000008598028201E-3</v>
      </c>
      <c r="M1597" s="183">
        <v>2.0000005732018801E-3</v>
      </c>
      <c r="N1597" s="183">
        <v>3.8220010953887898E-2</v>
      </c>
      <c r="O1597" s="182">
        <v>3.8220010953887898E-2</v>
      </c>
      <c r="P1597" s="181">
        <v>8.0494791549207603E-3</v>
      </c>
    </row>
    <row r="1598" spans="1:16" ht="15.75" x14ac:dyDescent="0.25">
      <c r="A1598" s="189">
        <v>2050</v>
      </c>
      <c r="B1598" s="188">
        <v>2049</v>
      </c>
      <c r="C1598" s="187" t="s">
        <v>2835</v>
      </c>
      <c r="D1598" s="186">
        <v>4.3821227933741207E-2</v>
      </c>
      <c r="E1598" s="185">
        <v>9.6503885387130769E-2</v>
      </c>
      <c r="F1598" s="184">
        <v>6.8136727935638505E-2</v>
      </c>
      <c r="G1598" s="182">
        <v>5.4863910695030996E-3</v>
      </c>
      <c r="H1598" s="183">
        <v>3.7701326337023E-2</v>
      </c>
      <c r="I1598" s="183">
        <v>3.4998891625880699E-2</v>
      </c>
      <c r="J1598" s="183">
        <v>6.3620220533865202E-3</v>
      </c>
      <c r="K1598" s="183">
        <v>1.56712079782135E-3</v>
      </c>
      <c r="L1598" s="183">
        <v>3.0000008598028201E-3</v>
      </c>
      <c r="M1598" s="183">
        <v>2.0000005732018801E-3</v>
      </c>
      <c r="N1598" s="183">
        <v>3.8220010953887898E-2</v>
      </c>
      <c r="O1598" s="182">
        <v>3.8220010953887898E-2</v>
      </c>
      <c r="P1598" s="181">
        <v>6.6496844595859096E-3</v>
      </c>
    </row>
    <row r="1599" spans="1:16" ht="16.5" thickBot="1" x14ac:dyDescent="0.3">
      <c r="A1599" s="180">
        <v>2050</v>
      </c>
      <c r="B1599" s="179">
        <v>2050</v>
      </c>
      <c r="C1599" s="178" t="s">
        <v>2834</v>
      </c>
      <c r="D1599" s="177">
        <v>4.377767643952956E-2</v>
      </c>
      <c r="E1599" s="176">
        <v>9.6388676618519603E-2</v>
      </c>
      <c r="F1599" s="175">
        <v>6.6017731365854704E-2</v>
      </c>
      <c r="G1599" s="173">
        <v>5.48865897003031E-3</v>
      </c>
      <c r="H1599" s="174">
        <v>3.4857598043205103E-2</v>
      </c>
      <c r="I1599" s="174">
        <v>3.5003549655092801E-2</v>
      </c>
      <c r="J1599" s="174">
        <v>4.9634745033889397E-3</v>
      </c>
      <c r="K1599" s="174">
        <v>1.5677722225916799E-3</v>
      </c>
      <c r="L1599" s="174">
        <v>3.0000008598028201E-3</v>
      </c>
      <c r="M1599" s="174">
        <v>2.0000005732018801E-3</v>
      </c>
      <c r="N1599" s="174">
        <v>3.8220010953887898E-2</v>
      </c>
      <c r="O1599" s="173">
        <v>3.8220010953887898E-2</v>
      </c>
      <c r="P1599" s="172">
        <v>5.1879007953402802E-3</v>
      </c>
    </row>
  </sheetData>
  <hyperlinks>
    <hyperlink ref="A28" r:id="rId1"/>
  </hyperlinks>
  <pageMargins left="0.7" right="0.7" top="0.98479166666666662" bottom="0.75" header="0.3" footer="0.3"/>
  <pageSetup scale="53" fitToHeight="0" orientation="portrait" r:id="rId2"/>
  <headerFooter>
    <oddHeader>&amp;C&amp;G</oddHeader>
    <oddFooter>&amp;L&amp;"Arial,Regular"&amp;12&amp;K000000June 1, 2020&amp;C&amp;"Arial,Regular"&amp;12Page &amp;P of &amp;N&amp;R&amp;"Arial,Regular"&amp;12&amp;K000000&amp;A</oddFooter>
  </headerFooter>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P1651"/>
  <sheetViews>
    <sheetView showGridLines="0" zoomScaleNormal="100" zoomScaleSheetLayoutView="100" zoomScalePageLayoutView="30" workbookViewId="0">
      <selection activeCell="L2" sqref="L2"/>
    </sheetView>
  </sheetViews>
  <sheetFormatPr defaultColWidth="9.140625" defaultRowHeight="15" x14ac:dyDescent="0.25"/>
  <cols>
    <col min="1" max="1" width="11.42578125" style="75" customWidth="1"/>
    <col min="2" max="2" width="11" style="75" bestFit="1" customWidth="1"/>
    <col min="3" max="15" width="15.42578125" style="75" customWidth="1"/>
    <col min="16" max="16" width="21.42578125" style="75" customWidth="1"/>
    <col min="17" max="16384" width="9.140625" style="75"/>
  </cols>
  <sheetData>
    <row r="2" spans="1:16" ht="18.75" x14ac:dyDescent="0.3">
      <c r="I2" s="77" t="s">
        <v>0</v>
      </c>
    </row>
    <row r="3" spans="1:16" ht="18.75" x14ac:dyDescent="0.3">
      <c r="I3" s="78" t="s">
        <v>4631</v>
      </c>
    </row>
    <row r="4" spans="1:16" ht="18.75" x14ac:dyDescent="0.3">
      <c r="I4" s="397" t="s">
        <v>4632</v>
      </c>
    </row>
    <row r="8" spans="1:16" ht="16.5" thickBot="1" x14ac:dyDescent="0.3">
      <c r="A8" s="154" t="s">
        <v>4468</v>
      </c>
      <c r="K8" s="171"/>
      <c r="L8" s="171"/>
      <c r="M8" s="171"/>
      <c r="N8" s="171"/>
      <c r="O8" s="171"/>
      <c r="P8" s="171"/>
    </row>
    <row r="9" spans="1:16" ht="15.75" customHeight="1" x14ac:dyDescent="0.25">
      <c r="A9" s="458" t="s">
        <v>300</v>
      </c>
      <c r="B9" s="459"/>
      <c r="C9" s="459"/>
      <c r="D9" s="459"/>
      <c r="E9" s="460"/>
      <c r="F9" s="478" t="s">
        <v>301</v>
      </c>
      <c r="G9" s="459"/>
      <c r="H9" s="459"/>
      <c r="I9" s="459"/>
      <c r="J9" s="459"/>
      <c r="K9" s="479"/>
      <c r="L9" s="171"/>
      <c r="M9" s="171"/>
      <c r="N9" s="171"/>
    </row>
    <row r="10" spans="1:16" ht="15.75" customHeight="1" x14ac:dyDescent="0.25">
      <c r="A10" s="420" t="s">
        <v>0</v>
      </c>
      <c r="B10" s="417"/>
      <c r="C10" s="417"/>
      <c r="D10" s="417"/>
      <c r="E10" s="418"/>
      <c r="F10" s="246" t="s">
        <v>302</v>
      </c>
      <c r="G10" s="417"/>
      <c r="H10" s="417"/>
      <c r="I10" s="417"/>
      <c r="J10" s="417"/>
      <c r="K10" s="421"/>
      <c r="L10" s="171"/>
      <c r="M10" s="171"/>
      <c r="N10" s="171"/>
    </row>
    <row r="11" spans="1:16" ht="15.75" customHeight="1" x14ac:dyDescent="0.25">
      <c r="A11" s="420" t="s">
        <v>313</v>
      </c>
      <c r="B11" s="417"/>
      <c r="C11" s="417"/>
      <c r="D11" s="417"/>
      <c r="E11" s="418"/>
      <c r="F11" s="246" t="s">
        <v>303</v>
      </c>
      <c r="G11" s="417"/>
      <c r="H11" s="417"/>
      <c r="I11" s="417"/>
      <c r="J11" s="417"/>
      <c r="K11" s="421"/>
      <c r="L11" s="171"/>
      <c r="M11" s="171"/>
      <c r="N11" s="171"/>
    </row>
    <row r="12" spans="1:16" ht="15.75" customHeight="1" x14ac:dyDescent="0.25">
      <c r="A12" s="420" t="s">
        <v>4467</v>
      </c>
      <c r="B12" s="417"/>
      <c r="C12" s="417"/>
      <c r="D12" s="417"/>
      <c r="E12" s="418"/>
      <c r="F12" s="246" t="s">
        <v>307</v>
      </c>
      <c r="G12" s="417"/>
      <c r="H12" s="417"/>
      <c r="I12" s="417"/>
      <c r="J12" s="417"/>
      <c r="K12" s="421"/>
      <c r="L12" s="171"/>
      <c r="M12" s="171"/>
      <c r="N12" s="171"/>
    </row>
    <row r="13" spans="1:16" ht="15" customHeight="1" thickBot="1" x14ac:dyDescent="0.3">
      <c r="A13" s="461" t="s">
        <v>308</v>
      </c>
      <c r="B13" s="462"/>
      <c r="C13" s="462"/>
      <c r="D13" s="462"/>
      <c r="E13" s="463"/>
      <c r="F13" s="464" t="s">
        <v>309</v>
      </c>
      <c r="G13" s="462"/>
      <c r="H13" s="462"/>
      <c r="I13" s="462"/>
      <c r="J13" s="462"/>
      <c r="K13" s="465"/>
      <c r="L13" s="171"/>
      <c r="M13" s="171"/>
      <c r="N13" s="171"/>
    </row>
    <row r="14" spans="1:16" ht="15.75" thickBot="1" x14ac:dyDescent="0.3"/>
    <row r="15" spans="1:16" ht="15.95" customHeight="1" x14ac:dyDescent="0.25">
      <c r="A15" s="376" t="s">
        <v>4466</v>
      </c>
      <c r="B15" s="377"/>
      <c r="C15" s="377"/>
      <c r="D15" s="377"/>
      <c r="E15" s="377"/>
      <c r="F15" s="377"/>
      <c r="G15" s="377"/>
      <c r="H15" s="377"/>
      <c r="I15" s="377"/>
      <c r="J15" s="377"/>
      <c r="K15" s="377"/>
      <c r="L15" s="377"/>
      <c r="M15" s="377"/>
      <c r="N15" s="377"/>
      <c r="O15" s="377"/>
      <c r="P15" s="378"/>
    </row>
    <row r="16" spans="1:16" ht="15.95" customHeight="1" x14ac:dyDescent="0.25">
      <c r="A16" s="215" t="s">
        <v>212</v>
      </c>
      <c r="B16" s="214"/>
      <c r="C16" s="214"/>
      <c r="D16" s="214"/>
      <c r="E16" s="214"/>
      <c r="F16" s="214"/>
      <c r="G16" s="214"/>
      <c r="H16" s="214"/>
      <c r="I16" s="214"/>
      <c r="J16" s="214"/>
      <c r="K16" s="214"/>
      <c r="L16" s="214"/>
      <c r="M16" s="214"/>
      <c r="N16" s="214"/>
      <c r="O16" s="214"/>
      <c r="P16" s="213"/>
    </row>
    <row r="17" spans="1:16" ht="15.75" x14ac:dyDescent="0.25">
      <c r="A17" s="79" t="s">
        <v>316</v>
      </c>
      <c r="B17" s="43"/>
      <c r="C17" s="43"/>
      <c r="D17" s="43"/>
      <c r="E17" s="43"/>
      <c r="F17" s="43"/>
      <c r="G17" s="43"/>
      <c r="H17" s="43"/>
      <c r="I17" s="43"/>
      <c r="J17" s="43"/>
      <c r="K17" s="43"/>
      <c r="L17" s="43"/>
      <c r="M17" s="43"/>
      <c r="N17" s="43"/>
      <c r="O17" s="43"/>
      <c r="P17" s="81"/>
    </row>
    <row r="18" spans="1:16" ht="15.75" x14ac:dyDescent="0.25">
      <c r="A18" s="79" t="s">
        <v>4410</v>
      </c>
      <c r="B18" s="43"/>
      <c r="C18" s="43"/>
      <c r="D18" s="43"/>
      <c r="E18" s="43"/>
      <c r="F18" s="43"/>
      <c r="G18" s="43"/>
      <c r="H18" s="43"/>
      <c r="I18" s="43"/>
      <c r="J18" s="43"/>
      <c r="K18" s="43"/>
      <c r="L18" s="43"/>
      <c r="M18" s="43"/>
      <c r="N18" s="43"/>
      <c r="O18" s="43"/>
      <c r="P18" s="81"/>
    </row>
    <row r="19" spans="1:16" ht="15.75" x14ac:dyDescent="0.25">
      <c r="A19" s="79" t="s">
        <v>240</v>
      </c>
      <c r="B19" s="43"/>
      <c r="C19" s="43"/>
      <c r="D19" s="43"/>
      <c r="E19" s="43"/>
      <c r="F19" s="43"/>
      <c r="G19" s="43"/>
      <c r="H19" s="43"/>
      <c r="I19" s="43"/>
      <c r="J19" s="43"/>
      <c r="K19" s="43"/>
      <c r="L19" s="43"/>
      <c r="M19" s="43"/>
      <c r="N19" s="43"/>
      <c r="O19" s="43"/>
      <c r="P19" s="81"/>
    </row>
    <row r="20" spans="1:16" ht="15.75" customHeight="1" x14ac:dyDescent="0.25">
      <c r="A20" s="429" t="s">
        <v>245</v>
      </c>
      <c r="B20" s="454"/>
      <c r="C20" s="454"/>
      <c r="D20" s="454"/>
      <c r="E20" s="454"/>
      <c r="F20" s="454"/>
      <c r="G20" s="454"/>
      <c r="H20" s="454"/>
      <c r="I20" s="454"/>
      <c r="J20" s="454"/>
      <c r="K20" s="454"/>
      <c r="L20" s="454"/>
      <c r="M20" s="454"/>
      <c r="N20" s="454"/>
      <c r="O20" s="454"/>
      <c r="P20" s="431"/>
    </row>
    <row r="21" spans="1:16" ht="15.75" x14ac:dyDescent="0.25">
      <c r="A21" s="79" t="s">
        <v>239</v>
      </c>
      <c r="B21" s="43"/>
      <c r="C21" s="43"/>
      <c r="D21" s="43"/>
      <c r="E21" s="43"/>
      <c r="F21" s="43"/>
      <c r="G21" s="43"/>
      <c r="H21" s="43"/>
      <c r="I21" s="43"/>
      <c r="J21" s="43"/>
      <c r="K21" s="43"/>
      <c r="L21" s="43"/>
      <c r="M21" s="43"/>
      <c r="N21" s="43"/>
      <c r="O21" s="43"/>
      <c r="P21" s="81"/>
    </row>
    <row r="22" spans="1:16" ht="15.75" x14ac:dyDescent="0.25">
      <c r="A22" s="79" t="s">
        <v>238</v>
      </c>
      <c r="B22" s="43"/>
      <c r="C22" s="43"/>
      <c r="D22" s="43"/>
      <c r="E22" s="43"/>
      <c r="F22" s="43"/>
      <c r="G22" s="43"/>
      <c r="H22" s="43"/>
      <c r="I22" s="43"/>
      <c r="J22" s="43"/>
      <c r="K22" s="43"/>
      <c r="L22" s="43"/>
      <c r="M22" s="43"/>
      <c r="N22" s="43"/>
      <c r="O22" s="43"/>
      <c r="P22" s="81"/>
    </row>
    <row r="23" spans="1:16" ht="15.75" x14ac:dyDescent="0.25">
      <c r="A23" s="79" t="s">
        <v>237</v>
      </c>
      <c r="B23" s="43"/>
      <c r="C23" s="43"/>
      <c r="D23" s="43"/>
      <c r="E23" s="43"/>
      <c r="F23" s="43"/>
      <c r="G23" s="43"/>
      <c r="H23" s="43"/>
      <c r="I23" s="43"/>
      <c r="J23" s="43"/>
      <c r="K23" s="43"/>
      <c r="L23" s="43"/>
      <c r="M23" s="43"/>
      <c r="N23" s="43"/>
      <c r="O23" s="43"/>
      <c r="P23" s="81"/>
    </row>
    <row r="24" spans="1:16" ht="15.75" x14ac:dyDescent="0.25">
      <c r="A24" s="79" t="s">
        <v>236</v>
      </c>
      <c r="B24" s="43"/>
      <c r="C24" s="43"/>
      <c r="D24" s="43"/>
      <c r="E24" s="43"/>
      <c r="F24" s="43"/>
      <c r="G24" s="43"/>
      <c r="H24" s="43"/>
      <c r="I24" s="43"/>
      <c r="J24" s="43"/>
      <c r="K24" s="43"/>
      <c r="L24" s="43"/>
      <c r="M24" s="43"/>
      <c r="N24" s="43"/>
      <c r="O24" s="43"/>
      <c r="P24" s="81"/>
    </row>
    <row r="25" spans="1:16" ht="15.75" x14ac:dyDescent="0.25">
      <c r="A25" s="79" t="s">
        <v>235</v>
      </c>
      <c r="B25" s="43"/>
      <c r="C25" s="43"/>
      <c r="D25" s="43"/>
      <c r="E25" s="43"/>
      <c r="F25" s="43"/>
      <c r="G25" s="43"/>
      <c r="H25" s="43"/>
      <c r="I25" s="43"/>
      <c r="J25" s="43"/>
      <c r="K25" s="43"/>
      <c r="L25" s="43"/>
      <c r="M25" s="43"/>
      <c r="N25" s="43"/>
      <c r="O25" s="43"/>
      <c r="P25" s="81"/>
    </row>
    <row r="26" spans="1:16" ht="15.75" x14ac:dyDescent="0.25">
      <c r="A26" s="79" t="s">
        <v>318</v>
      </c>
      <c r="B26" s="43"/>
      <c r="C26" s="43"/>
      <c r="D26" s="43"/>
      <c r="E26" s="43"/>
      <c r="F26" s="43"/>
      <c r="G26" s="43"/>
      <c r="H26" s="43"/>
      <c r="I26" s="43"/>
      <c r="J26" s="43"/>
      <c r="K26" s="43"/>
      <c r="L26" s="43"/>
      <c r="M26" s="43"/>
      <c r="N26" s="43"/>
      <c r="O26" s="43"/>
      <c r="P26" s="81"/>
    </row>
    <row r="27" spans="1:16" ht="15.75" customHeight="1" x14ac:dyDescent="0.25">
      <c r="A27" s="429" t="s">
        <v>211</v>
      </c>
      <c r="B27" s="454"/>
      <c r="C27" s="454"/>
      <c r="D27" s="454"/>
      <c r="E27" s="454"/>
      <c r="F27" s="454"/>
      <c r="G27" s="454"/>
      <c r="H27" s="454"/>
      <c r="I27" s="43"/>
      <c r="J27" s="43"/>
      <c r="K27" s="43"/>
      <c r="L27" s="43"/>
      <c r="M27" s="43"/>
      <c r="N27" s="43"/>
      <c r="O27" s="43"/>
      <c r="P27" s="81"/>
    </row>
    <row r="28" spans="1:16" ht="16.5" thickBot="1" x14ac:dyDescent="0.3">
      <c r="A28" s="85" t="s">
        <v>263</v>
      </c>
      <c r="B28" s="212"/>
      <c r="C28" s="212"/>
      <c r="D28" s="212"/>
      <c r="E28" s="212"/>
      <c r="F28" s="212"/>
      <c r="G28" s="212"/>
      <c r="H28" s="212"/>
      <c r="I28" s="212"/>
      <c r="J28" s="212"/>
      <c r="K28" s="212"/>
      <c r="L28" s="212"/>
      <c r="M28" s="212"/>
      <c r="N28" s="212"/>
      <c r="O28" s="212"/>
      <c r="P28" s="211"/>
    </row>
    <row r="29" spans="1:16" ht="15.75" x14ac:dyDescent="0.25">
      <c r="A29" s="83"/>
      <c r="B29" s="43"/>
      <c r="C29" s="43"/>
      <c r="D29" s="43"/>
      <c r="E29" s="43"/>
      <c r="F29" s="43"/>
      <c r="G29" s="43"/>
      <c r="H29" s="43"/>
      <c r="I29" s="43"/>
      <c r="J29" s="43"/>
      <c r="K29" s="43"/>
      <c r="L29" s="43"/>
      <c r="M29" s="43"/>
      <c r="N29" s="43"/>
      <c r="O29" s="43"/>
      <c r="P29" s="43"/>
    </row>
    <row r="30" spans="1:16" ht="15.75" x14ac:dyDescent="0.25">
      <c r="A30" s="455" t="s">
        <v>4465</v>
      </c>
      <c r="B30" s="485"/>
      <c r="C30" s="485"/>
      <c r="D30" s="485"/>
      <c r="E30" s="485"/>
      <c r="F30" s="485"/>
      <c r="G30" s="485"/>
      <c r="H30" s="485"/>
      <c r="I30" s="485"/>
      <c r="J30" s="485"/>
      <c r="K30" s="485"/>
      <c r="L30" s="485"/>
      <c r="M30" s="485"/>
      <c r="N30" s="485"/>
      <c r="O30" s="485"/>
      <c r="P30" s="485"/>
    </row>
    <row r="31" spans="1:16" ht="16.5" thickBot="1" x14ac:dyDescent="0.3">
      <c r="A31" s="43"/>
      <c r="B31" s="43"/>
      <c r="C31" s="43"/>
      <c r="D31" s="43"/>
      <c r="E31" s="43"/>
      <c r="F31" s="43"/>
      <c r="G31" s="43"/>
      <c r="H31" s="43"/>
      <c r="I31" s="43"/>
      <c r="J31" s="43"/>
      <c r="K31" s="43"/>
      <c r="L31" s="43"/>
      <c r="M31" s="43"/>
      <c r="N31" s="43"/>
      <c r="O31" s="43"/>
      <c r="P31" s="43"/>
    </row>
    <row r="32" spans="1:16" ht="16.5" thickBot="1" x14ac:dyDescent="0.3">
      <c r="A32" s="43"/>
      <c r="B32" s="43"/>
      <c r="C32" s="43"/>
      <c r="D32" s="43"/>
      <c r="E32" s="43"/>
      <c r="F32" s="469" t="s">
        <v>4409</v>
      </c>
      <c r="G32" s="470"/>
      <c r="H32" s="470"/>
      <c r="I32" s="470"/>
      <c r="J32" s="470"/>
      <c r="K32" s="470"/>
      <c r="L32" s="373"/>
      <c r="M32" s="373"/>
      <c r="N32" s="373"/>
      <c r="O32" s="373"/>
      <c r="P32" s="210" t="s">
        <v>4408</v>
      </c>
    </row>
    <row r="33" spans="1:16" ht="32.25" customHeight="1" thickBot="1" x14ac:dyDescent="0.3">
      <c r="A33" s="43"/>
      <c r="B33" s="43"/>
      <c r="C33" s="43"/>
      <c r="D33" s="394" t="s">
        <v>319</v>
      </c>
      <c r="E33" s="480"/>
      <c r="F33" s="482" t="s">
        <v>4407</v>
      </c>
      <c r="G33" s="481"/>
      <c r="H33" s="475" t="s">
        <v>4406</v>
      </c>
      <c r="I33" s="481"/>
      <c r="J33" s="475" t="s">
        <v>4405</v>
      </c>
      <c r="K33" s="483"/>
      <c r="L33" s="476" t="s">
        <v>4404</v>
      </c>
      <c r="M33" s="477"/>
      <c r="N33" s="476" t="s">
        <v>4403</v>
      </c>
      <c r="O33" s="477"/>
      <c r="P33" s="209" t="s">
        <v>4402</v>
      </c>
    </row>
    <row r="34" spans="1:16" ht="16.5" thickBot="1" x14ac:dyDescent="0.3">
      <c r="A34" s="208" t="s">
        <v>210</v>
      </c>
      <c r="B34" s="207" t="s">
        <v>4401</v>
      </c>
      <c r="C34" s="206" t="s">
        <v>4400</v>
      </c>
      <c r="D34" s="243" t="s">
        <v>234</v>
      </c>
      <c r="E34" s="242" t="s">
        <v>4399</v>
      </c>
      <c r="F34" s="241" t="s">
        <v>234</v>
      </c>
      <c r="G34" s="240" t="s">
        <v>4399</v>
      </c>
      <c r="H34" s="240" t="s">
        <v>234</v>
      </c>
      <c r="I34" s="240" t="s">
        <v>4399</v>
      </c>
      <c r="J34" s="240" t="s">
        <v>234</v>
      </c>
      <c r="K34" s="239" t="s">
        <v>4399</v>
      </c>
      <c r="L34" s="240" t="s">
        <v>234</v>
      </c>
      <c r="M34" s="239" t="s">
        <v>4399</v>
      </c>
      <c r="N34" s="240" t="s">
        <v>234</v>
      </c>
      <c r="O34" s="239" t="s">
        <v>4399</v>
      </c>
      <c r="P34" s="200" t="s">
        <v>234</v>
      </c>
    </row>
    <row r="35" spans="1:16" ht="15.75" x14ac:dyDescent="0.25">
      <c r="A35" s="238">
        <v>2015</v>
      </c>
      <c r="B35" s="237">
        <v>1971</v>
      </c>
      <c r="C35" s="236" t="s">
        <v>4398</v>
      </c>
      <c r="D35" s="235">
        <v>5.754677298683792E-2</v>
      </c>
      <c r="E35" s="234">
        <v>0.10858149249679427</v>
      </c>
      <c r="F35" s="233">
        <v>0.91661108503488808</v>
      </c>
      <c r="G35" s="196">
        <v>6.471711287649792</v>
      </c>
      <c r="H35" s="196">
        <v>3.5437204069474788</v>
      </c>
      <c r="I35" s="196">
        <v>5.0589171362417185</v>
      </c>
      <c r="J35" s="196">
        <v>0.59739313585575371</v>
      </c>
      <c r="K35" s="195">
        <v>5.2395824727578394E-2</v>
      </c>
      <c r="L35" s="196">
        <v>2.3367880392973187E-3</v>
      </c>
      <c r="M35" s="195">
        <v>2.0000005732018801E-3</v>
      </c>
      <c r="N35" s="196">
        <v>2.1478759312248217E-2</v>
      </c>
      <c r="O35" s="195">
        <v>2.3186014709734585E-2</v>
      </c>
      <c r="P35" s="194">
        <v>0.6244046025663712</v>
      </c>
    </row>
    <row r="36" spans="1:16" ht="15.75" x14ac:dyDescent="0.25">
      <c r="A36" s="189">
        <v>2015</v>
      </c>
      <c r="B36" s="188">
        <v>1972</v>
      </c>
      <c r="C36" s="224" t="s">
        <v>4397</v>
      </c>
      <c r="D36" s="232">
        <v>5.8395999053323031E-2</v>
      </c>
      <c r="E36" s="223">
        <v>0.10575375089656702</v>
      </c>
      <c r="F36" s="231">
        <v>0.93587244686369364</v>
      </c>
      <c r="G36" s="193">
        <v>6.5100157360876869</v>
      </c>
      <c r="H36" s="193">
        <v>3.3279928369143663</v>
      </c>
      <c r="I36" s="193">
        <v>5.1883280229486965</v>
      </c>
      <c r="J36" s="193">
        <v>0.61122673129570537</v>
      </c>
      <c r="K36" s="222">
        <v>5.2897474671529728E-2</v>
      </c>
      <c r="L36" s="193">
        <v>2.3093715958432777E-3</v>
      </c>
      <c r="M36" s="222">
        <v>2.000000573201874E-3</v>
      </c>
      <c r="N36" s="193">
        <v>2.1012405609094977E-2</v>
      </c>
      <c r="O36" s="222">
        <v>2.2501447781558784E-2</v>
      </c>
      <c r="P36" s="221">
        <v>0.6388636918064472</v>
      </c>
    </row>
    <row r="37" spans="1:16" ht="15.75" x14ac:dyDescent="0.25">
      <c r="A37" s="189">
        <v>2015</v>
      </c>
      <c r="B37" s="188">
        <v>1973</v>
      </c>
      <c r="C37" s="224" t="s">
        <v>4396</v>
      </c>
      <c r="D37" s="232">
        <v>5.9059084364228749E-2</v>
      </c>
      <c r="E37" s="223">
        <v>0.10390442025229621</v>
      </c>
      <c r="F37" s="231">
        <v>0.94730157388220715</v>
      </c>
      <c r="G37" s="193">
        <v>6.4617788233276707</v>
      </c>
      <c r="H37" s="193">
        <v>3.4433489114474112</v>
      </c>
      <c r="I37" s="193">
        <v>5.2578584862225934</v>
      </c>
      <c r="J37" s="193">
        <v>0.61897302572144874</v>
      </c>
      <c r="K37" s="222">
        <v>5.3128927954477302E-2</v>
      </c>
      <c r="L37" s="193">
        <v>2.3357050547582357E-3</v>
      </c>
      <c r="M37" s="222">
        <v>2.0000005732018805E-3</v>
      </c>
      <c r="N37" s="193">
        <v>2.1460337745238412E-2</v>
      </c>
      <c r="O37" s="222">
        <v>2.2143968531033505E-2</v>
      </c>
      <c r="P37" s="221">
        <v>0.64696023929245039</v>
      </c>
    </row>
    <row r="38" spans="1:16" ht="15.75" x14ac:dyDescent="0.25">
      <c r="A38" s="189">
        <v>2015</v>
      </c>
      <c r="B38" s="188">
        <v>1974</v>
      </c>
      <c r="C38" s="224" t="s">
        <v>4395</v>
      </c>
      <c r="D38" s="232">
        <v>5.9439298961515979E-2</v>
      </c>
      <c r="E38" s="223">
        <v>9.632347393515317E-2</v>
      </c>
      <c r="F38" s="231">
        <v>0.91673706602751759</v>
      </c>
      <c r="G38" s="193">
        <v>6.1663784020202259</v>
      </c>
      <c r="H38" s="193">
        <v>3.058969217601061</v>
      </c>
      <c r="I38" s="193">
        <v>5.4477559474084218</v>
      </c>
      <c r="J38" s="193">
        <v>0.60892303879888876</v>
      </c>
      <c r="K38" s="222">
        <v>5.463342471942615E-2</v>
      </c>
      <c r="L38" s="193">
        <v>2.2462886558359129E-3</v>
      </c>
      <c r="M38" s="222">
        <v>2.0000005732018801E-3</v>
      </c>
      <c r="N38" s="193">
        <v>1.9939364799569696E-2</v>
      </c>
      <c r="O38" s="222">
        <v>2.0324382864967544E-2</v>
      </c>
      <c r="P38" s="221">
        <v>0.63645583655740878</v>
      </c>
    </row>
    <row r="39" spans="1:16" ht="15.75" x14ac:dyDescent="0.25">
      <c r="A39" s="189">
        <v>2015</v>
      </c>
      <c r="B39" s="188">
        <v>1975</v>
      </c>
      <c r="C39" s="224" t="s">
        <v>4394</v>
      </c>
      <c r="D39" s="232">
        <v>5.8023765643681051E-2</v>
      </c>
      <c r="E39" s="223">
        <v>9.4011642092072426E-2</v>
      </c>
      <c r="F39" s="231">
        <v>0.94784148124930856</v>
      </c>
      <c r="G39" s="193">
        <v>6.1920991042083937</v>
      </c>
      <c r="H39" s="193">
        <v>3.8027268889409309</v>
      </c>
      <c r="I39" s="193">
        <v>5.4802438307838415</v>
      </c>
      <c r="J39" s="193">
        <v>0.61177049938883532</v>
      </c>
      <c r="K39" s="222">
        <v>5.5103432391044545E-2</v>
      </c>
      <c r="L39" s="193">
        <v>2.4045607213665984E-3</v>
      </c>
      <c r="M39" s="222">
        <v>2.0000005732018801E-3</v>
      </c>
      <c r="N39" s="193">
        <v>2.2631572634246668E-2</v>
      </c>
      <c r="O39" s="222">
        <v>1.979877226654312E-2</v>
      </c>
      <c r="P39" s="221">
        <v>0.63943204667981335</v>
      </c>
    </row>
    <row r="40" spans="1:16" ht="15.75" x14ac:dyDescent="0.25">
      <c r="A40" s="189">
        <v>2015</v>
      </c>
      <c r="B40" s="188">
        <v>1976</v>
      </c>
      <c r="C40" s="224" t="s">
        <v>4393</v>
      </c>
      <c r="D40" s="232">
        <v>5.6986768602392587E-2</v>
      </c>
      <c r="E40" s="223">
        <v>0.12979874216175008</v>
      </c>
      <c r="F40" s="231">
        <v>0.54046280821358084</v>
      </c>
      <c r="G40" s="193">
        <v>7.9285861453263529</v>
      </c>
      <c r="H40" s="193">
        <v>3.314017888952375</v>
      </c>
      <c r="I40" s="193">
        <v>10.362137364401958</v>
      </c>
      <c r="J40" s="193">
        <v>0.38214834669469822</v>
      </c>
      <c r="K40" s="222">
        <v>5.5468560079131694E-2</v>
      </c>
      <c r="L40" s="193">
        <v>2.4169302030587736E-3</v>
      </c>
      <c r="M40" s="222">
        <v>2.0000005732018801E-3</v>
      </c>
      <c r="N40" s="193">
        <v>2.2841977517830563E-2</v>
      </c>
      <c r="O40" s="222">
        <v>1.900438522565014E-2</v>
      </c>
      <c r="P40" s="221">
        <v>0.39942739917405945</v>
      </c>
    </row>
    <row r="41" spans="1:16" ht="15.75" x14ac:dyDescent="0.25">
      <c r="A41" s="189">
        <v>2015</v>
      </c>
      <c r="B41" s="188">
        <v>1977</v>
      </c>
      <c r="C41" s="224" t="s">
        <v>4392</v>
      </c>
      <c r="D41" s="232">
        <v>5.7892148131492814E-2</v>
      </c>
      <c r="E41" s="223">
        <v>0.12608564462601071</v>
      </c>
      <c r="F41" s="231">
        <v>0.5797616653296408</v>
      </c>
      <c r="G41" s="193">
        <v>7.8192297353220832</v>
      </c>
      <c r="H41" s="193">
        <v>3.1499900492078163</v>
      </c>
      <c r="I41" s="193">
        <v>11.005916173233363</v>
      </c>
      <c r="J41" s="193">
        <v>0.40907394975584344</v>
      </c>
      <c r="K41" s="222">
        <v>5.1703802694260427E-2</v>
      </c>
      <c r="L41" s="193">
        <v>2.370540888251772E-3</v>
      </c>
      <c r="M41" s="222">
        <v>2.0000005732018801E-3</v>
      </c>
      <c r="N41" s="193">
        <v>2.205289527296346E-2</v>
      </c>
      <c r="O41" s="222">
        <v>1.8173582785674703E-2</v>
      </c>
      <c r="P41" s="221">
        <v>0.42757045852503528</v>
      </c>
    </row>
    <row r="42" spans="1:16" ht="15.75" x14ac:dyDescent="0.25">
      <c r="A42" s="189">
        <v>2015</v>
      </c>
      <c r="B42" s="188">
        <v>1978</v>
      </c>
      <c r="C42" s="224" t="s">
        <v>4391</v>
      </c>
      <c r="D42" s="232">
        <v>5.801655751480999E-2</v>
      </c>
      <c r="E42" s="223">
        <v>0.10353684961345629</v>
      </c>
      <c r="F42" s="231">
        <v>0.6344420715532777</v>
      </c>
      <c r="G42" s="193">
        <v>1.7900545296105066</v>
      </c>
      <c r="H42" s="193">
        <v>2.8574712159034248</v>
      </c>
      <c r="I42" s="193">
        <v>4.4899369304060404</v>
      </c>
      <c r="J42" s="193">
        <v>0.44592753989752548</v>
      </c>
      <c r="K42" s="222">
        <v>4.5060242661068277E-2</v>
      </c>
      <c r="L42" s="193">
        <v>2.2729529352272944E-3</v>
      </c>
      <c r="M42" s="222">
        <v>2.0000005732018801E-3</v>
      </c>
      <c r="N42" s="193">
        <v>2.0392924192017096E-2</v>
      </c>
      <c r="O42" s="222">
        <v>1.9215506820975631E-2</v>
      </c>
      <c r="P42" s="221">
        <v>0.4660904044775403</v>
      </c>
    </row>
    <row r="43" spans="1:16" ht="15.75" x14ac:dyDescent="0.25">
      <c r="A43" s="189">
        <v>2015</v>
      </c>
      <c r="B43" s="188">
        <v>1979</v>
      </c>
      <c r="C43" s="224" t="s">
        <v>4390</v>
      </c>
      <c r="D43" s="232">
        <v>5.7902653595339297E-2</v>
      </c>
      <c r="E43" s="223">
        <v>0.10361819021638455</v>
      </c>
      <c r="F43" s="231">
        <v>0.49503800065276227</v>
      </c>
      <c r="G43" s="193">
        <v>1.791845170942743</v>
      </c>
      <c r="H43" s="193">
        <v>3.5515675755139822</v>
      </c>
      <c r="I43" s="193">
        <v>4.4213865378918351</v>
      </c>
      <c r="J43" s="193">
        <v>0.35209701802011834</v>
      </c>
      <c r="K43" s="222">
        <v>4.4627806138563118E-2</v>
      </c>
      <c r="L43" s="193">
        <v>2.5124623508086053E-3</v>
      </c>
      <c r="M43" s="222">
        <v>2.0000005732018801E-3</v>
      </c>
      <c r="N43" s="193">
        <v>2.4466979351055199E-2</v>
      </c>
      <c r="O43" s="222">
        <v>1.9436142652370762E-2</v>
      </c>
      <c r="P43" s="221">
        <v>0.3680172827676102</v>
      </c>
    </row>
    <row r="44" spans="1:16" ht="15.75" x14ac:dyDescent="0.25">
      <c r="A44" s="189">
        <v>2015</v>
      </c>
      <c r="B44" s="188">
        <v>1980</v>
      </c>
      <c r="C44" s="224" t="s">
        <v>4389</v>
      </c>
      <c r="D44" s="232">
        <v>5.7703446874423796E-2</v>
      </c>
      <c r="E44" s="223">
        <v>0.10929093730049269</v>
      </c>
      <c r="F44" s="231">
        <v>0.31955266296479129</v>
      </c>
      <c r="G44" s="193">
        <v>2.130684808529216</v>
      </c>
      <c r="H44" s="193">
        <v>2.5482189145285346</v>
      </c>
      <c r="I44" s="193">
        <v>4.3686885582061947</v>
      </c>
      <c r="J44" s="193">
        <v>0.2536243532013942</v>
      </c>
      <c r="K44" s="222">
        <v>3.6953044493859083E-2</v>
      </c>
      <c r="L44" s="193">
        <v>2.2260463239900646E-3</v>
      </c>
      <c r="M44" s="222">
        <v>2.0000005732018801E-3</v>
      </c>
      <c r="N44" s="193">
        <v>1.9595042734871816E-2</v>
      </c>
      <c r="O44" s="222">
        <v>2.2916208152770939E-2</v>
      </c>
      <c r="P44" s="221">
        <v>0.26509212101176149</v>
      </c>
    </row>
    <row r="45" spans="1:16" ht="15.75" x14ac:dyDescent="0.25">
      <c r="A45" s="189">
        <v>2015</v>
      </c>
      <c r="B45" s="188">
        <v>1981</v>
      </c>
      <c r="C45" s="224" t="s">
        <v>4388</v>
      </c>
      <c r="D45" s="232">
        <v>5.8383166023758364E-2</v>
      </c>
      <c r="E45" s="223">
        <v>0.1053671203818775</v>
      </c>
      <c r="F45" s="231">
        <v>0.32501381058001488</v>
      </c>
      <c r="G45" s="193">
        <v>2.0851388696913715</v>
      </c>
      <c r="H45" s="193">
        <v>2.5736129013174658</v>
      </c>
      <c r="I45" s="193">
        <v>3.605303096416939</v>
      </c>
      <c r="J45" s="193">
        <v>0.25793670338685121</v>
      </c>
      <c r="K45" s="222">
        <v>1.7752685253363598E-2</v>
      </c>
      <c r="L45" s="193">
        <v>2.2435131217544923E-3</v>
      </c>
      <c r="M45" s="222">
        <v>2.0000005732018801E-3</v>
      </c>
      <c r="N45" s="193">
        <v>1.9892152964844735E-2</v>
      </c>
      <c r="O45" s="222">
        <v>2.524061989540884E-2</v>
      </c>
      <c r="P45" s="221">
        <v>0.26959945653683526</v>
      </c>
    </row>
    <row r="46" spans="1:16" ht="15.75" x14ac:dyDescent="0.25">
      <c r="A46" s="189">
        <v>2015</v>
      </c>
      <c r="B46" s="188">
        <v>1982</v>
      </c>
      <c r="C46" s="224" t="s">
        <v>4387</v>
      </c>
      <c r="D46" s="232">
        <v>5.695158398282401E-2</v>
      </c>
      <c r="E46" s="223">
        <v>0.10313500158617049</v>
      </c>
      <c r="F46" s="231">
        <v>0.27949502713214819</v>
      </c>
      <c r="G46" s="193">
        <v>2.0006961922451851</v>
      </c>
      <c r="H46" s="193">
        <v>3.5856410780639862</v>
      </c>
      <c r="I46" s="193">
        <v>3.5369467469839551</v>
      </c>
      <c r="J46" s="193">
        <v>0.21834538920595889</v>
      </c>
      <c r="K46" s="222">
        <v>1.7898433473880114E-2</v>
      </c>
      <c r="L46" s="193">
        <v>2.5277193099846446E-3</v>
      </c>
      <c r="M46" s="222">
        <v>2.0000005732018801E-3</v>
      </c>
      <c r="N46" s="193">
        <v>2.4726500226639629E-2</v>
      </c>
      <c r="O46" s="222">
        <v>2.4453256124371221E-2</v>
      </c>
      <c r="P46" s="221">
        <v>0.22821799881253768</v>
      </c>
    </row>
    <row r="47" spans="1:16" ht="15.75" x14ac:dyDescent="0.25">
      <c r="A47" s="189">
        <v>2015</v>
      </c>
      <c r="B47" s="188">
        <v>1983</v>
      </c>
      <c r="C47" s="224" t="s">
        <v>4386</v>
      </c>
      <c r="D47" s="232">
        <v>5.7125232024752809E-2</v>
      </c>
      <c r="E47" s="223">
        <v>9.9357908884734045E-2</v>
      </c>
      <c r="F47" s="231">
        <v>0.21958941647185004</v>
      </c>
      <c r="G47" s="193">
        <v>1.738224962742893</v>
      </c>
      <c r="H47" s="193">
        <v>3.8928922523402312</v>
      </c>
      <c r="I47" s="193">
        <v>3.0765831315707124</v>
      </c>
      <c r="J47" s="193">
        <v>0.1993185702597404</v>
      </c>
      <c r="K47" s="222">
        <v>1.7646179738083304E-2</v>
      </c>
      <c r="L47" s="193">
        <v>2.6638623933956875E-3</v>
      </c>
      <c r="M47" s="222">
        <v>2.0000005732018801E-3</v>
      </c>
      <c r="N47" s="193">
        <v>2.7042294075461468E-2</v>
      </c>
      <c r="O47" s="222">
        <v>2.3239287715253552E-2</v>
      </c>
      <c r="P47" s="221">
        <v>0.20833087154383015</v>
      </c>
    </row>
    <row r="48" spans="1:16" ht="15.75" x14ac:dyDescent="0.25">
      <c r="A48" s="189">
        <v>2015</v>
      </c>
      <c r="B48" s="188">
        <v>1984</v>
      </c>
      <c r="C48" s="224" t="s">
        <v>4385</v>
      </c>
      <c r="D48" s="232">
        <v>5.6382926129669247E-2</v>
      </c>
      <c r="E48" s="223">
        <v>0.10029775547752418</v>
      </c>
      <c r="F48" s="231">
        <v>0.25120362646959793</v>
      </c>
      <c r="G48" s="193">
        <v>1.4791720804747477</v>
      </c>
      <c r="H48" s="193">
        <v>4.3726522252987836</v>
      </c>
      <c r="I48" s="193">
        <v>3.5484649087935241</v>
      </c>
      <c r="J48" s="193">
        <v>0.18084616737983902</v>
      </c>
      <c r="K48" s="222">
        <v>1.8207000764404211E-2</v>
      </c>
      <c r="L48" s="193">
        <v>2.8130808935795592E-3</v>
      </c>
      <c r="M48" s="222">
        <v>2.0000005732018801E-3</v>
      </c>
      <c r="N48" s="193">
        <v>2.9580500763589125E-2</v>
      </c>
      <c r="O48" s="222">
        <v>2.3231973962249169E-2</v>
      </c>
      <c r="P48" s="221">
        <v>0.18902322857577308</v>
      </c>
    </row>
    <row r="49" spans="1:16" ht="15.75" x14ac:dyDescent="0.25">
      <c r="A49" s="189">
        <v>2015</v>
      </c>
      <c r="B49" s="188">
        <v>1985</v>
      </c>
      <c r="C49" s="224" t="s">
        <v>4384</v>
      </c>
      <c r="D49" s="232">
        <v>5.7061226065788472E-2</v>
      </c>
      <c r="E49" s="223">
        <v>9.7638529491523324E-2</v>
      </c>
      <c r="F49" s="231">
        <v>0.24298667458341922</v>
      </c>
      <c r="G49" s="193">
        <v>1.1116540688102419</v>
      </c>
      <c r="H49" s="193">
        <v>4.6897053575475596</v>
      </c>
      <c r="I49" s="193">
        <v>2.9641386307156647</v>
      </c>
      <c r="J49" s="193">
        <v>0.17867461007663801</v>
      </c>
      <c r="K49" s="222">
        <v>1.6979309437660114E-2</v>
      </c>
      <c r="L49" s="193">
        <v>2.90097758831035E-3</v>
      </c>
      <c r="M49" s="222">
        <v>2.0000005732018801E-3</v>
      </c>
      <c r="N49" s="193">
        <v>3.1075623540959874E-2</v>
      </c>
      <c r="O49" s="222">
        <v>2.3307693081855253E-2</v>
      </c>
      <c r="P49" s="221">
        <v>0.18675348308746403</v>
      </c>
    </row>
    <row r="50" spans="1:16" ht="15.75" x14ac:dyDescent="0.25">
      <c r="A50" s="189">
        <v>2015</v>
      </c>
      <c r="B50" s="188">
        <v>1986</v>
      </c>
      <c r="C50" s="224" t="s">
        <v>4383</v>
      </c>
      <c r="D50" s="232">
        <v>5.7481441268314566E-2</v>
      </c>
      <c r="E50" s="223">
        <v>9.2298500802995426E-2</v>
      </c>
      <c r="F50" s="231">
        <v>0.23940932024283013</v>
      </c>
      <c r="G50" s="193">
        <v>1.0592121111585924</v>
      </c>
      <c r="H50" s="193">
        <v>4.8463687500160635</v>
      </c>
      <c r="I50" s="193">
        <v>2.7755033765297128</v>
      </c>
      <c r="J50" s="193">
        <v>0.17801106093826305</v>
      </c>
      <c r="K50" s="222">
        <v>1.7145446687685913E-2</v>
      </c>
      <c r="L50" s="193">
        <v>2.9462961606606559E-3</v>
      </c>
      <c r="M50" s="222">
        <v>2.0000005732018801E-3</v>
      </c>
      <c r="N50" s="193">
        <v>3.1846492456638592E-2</v>
      </c>
      <c r="O50" s="222">
        <v>2.2672906902078686E-2</v>
      </c>
      <c r="P50" s="221">
        <v>0.18605993120150685</v>
      </c>
    </row>
    <row r="51" spans="1:16" ht="15.75" x14ac:dyDescent="0.25">
      <c r="A51" s="189">
        <v>2015</v>
      </c>
      <c r="B51" s="188">
        <v>1987</v>
      </c>
      <c r="C51" s="224" t="s">
        <v>4382</v>
      </c>
      <c r="D51" s="232">
        <v>5.7471419707260787E-2</v>
      </c>
      <c r="E51" s="223">
        <v>8.8926763909154105E-2</v>
      </c>
      <c r="F51" s="231">
        <v>0.29325079230774259</v>
      </c>
      <c r="G51" s="193">
        <v>0.98063753592964109</v>
      </c>
      <c r="H51" s="193">
        <v>5.0444827831753196</v>
      </c>
      <c r="I51" s="193">
        <v>2.6715901428813158</v>
      </c>
      <c r="J51" s="193">
        <v>0.19911525923067036</v>
      </c>
      <c r="K51" s="222">
        <v>1.7393851627077725E-2</v>
      </c>
      <c r="L51" s="193">
        <v>2.971197720051355E-3</v>
      </c>
      <c r="M51" s="222">
        <v>2.0000005732018801E-3</v>
      </c>
      <c r="N51" s="193">
        <v>3.227006798187438E-2</v>
      </c>
      <c r="O51" s="222">
        <v>2.1678869198908438E-2</v>
      </c>
      <c r="P51" s="221">
        <v>0.20811836769220352</v>
      </c>
    </row>
    <row r="52" spans="1:16" ht="15.75" x14ac:dyDescent="0.25">
      <c r="A52" s="189">
        <v>2015</v>
      </c>
      <c r="B52" s="188">
        <v>1988</v>
      </c>
      <c r="C52" s="224" t="s">
        <v>4381</v>
      </c>
      <c r="D52" s="232">
        <v>5.7272475052288545E-2</v>
      </c>
      <c r="E52" s="223">
        <v>8.7047979721457391E-2</v>
      </c>
      <c r="F52" s="231">
        <v>0.29029724597465245</v>
      </c>
      <c r="G52" s="193">
        <v>0.49580260816585298</v>
      </c>
      <c r="H52" s="193">
        <v>5.0949659019302747</v>
      </c>
      <c r="I52" s="193">
        <v>1.8919372838308497</v>
      </c>
      <c r="J52" s="193">
        <v>0.19727347322628441</v>
      </c>
      <c r="K52" s="222">
        <v>1.6841618122624396E-2</v>
      </c>
      <c r="L52" s="193">
        <v>2.979631358402352E-3</v>
      </c>
      <c r="M52" s="222">
        <v>2.0000005732018805E-3</v>
      </c>
      <c r="N52" s="193">
        <v>3.241352417022484E-2</v>
      </c>
      <c r="O52" s="222">
        <v>2.1944631829356191E-2</v>
      </c>
      <c r="P52" s="221">
        <v>0.20619330429750421</v>
      </c>
    </row>
    <row r="53" spans="1:16" ht="15.75" x14ac:dyDescent="0.25">
      <c r="A53" s="189">
        <v>2015</v>
      </c>
      <c r="B53" s="188">
        <v>1989</v>
      </c>
      <c r="C53" s="224" t="s">
        <v>4380</v>
      </c>
      <c r="D53" s="232">
        <v>5.7490103549100197E-2</v>
      </c>
      <c r="E53" s="223">
        <v>8.9428756939393561E-2</v>
      </c>
      <c r="F53" s="231">
        <v>0.2923320305729723</v>
      </c>
      <c r="G53" s="193">
        <v>0.49429887564849501</v>
      </c>
      <c r="H53" s="193">
        <v>5.110920142907549</v>
      </c>
      <c r="I53" s="193">
        <v>1.8873629198192563</v>
      </c>
      <c r="J53" s="193">
        <v>0.19879399034883641</v>
      </c>
      <c r="K53" s="222">
        <v>1.662317263676218E-2</v>
      </c>
      <c r="L53" s="193">
        <v>2.9855195903889025E-3</v>
      </c>
      <c r="M53" s="222">
        <v>2.0000005732018805E-3</v>
      </c>
      <c r="N53" s="193">
        <v>3.251368299631606E-2</v>
      </c>
      <c r="O53" s="222">
        <v>2.2788729933106856E-2</v>
      </c>
      <c r="P53" s="221">
        <v>0.20778257245714427</v>
      </c>
    </row>
    <row r="54" spans="1:16" ht="15.75" x14ac:dyDescent="0.25">
      <c r="A54" s="189">
        <v>2015</v>
      </c>
      <c r="B54" s="188">
        <v>1990</v>
      </c>
      <c r="C54" s="224" t="s">
        <v>4379</v>
      </c>
      <c r="D54" s="232">
        <v>5.7916395054077287E-2</v>
      </c>
      <c r="E54" s="223">
        <v>8.7165549633806932E-2</v>
      </c>
      <c r="F54" s="231">
        <v>0.29663763091127821</v>
      </c>
      <c r="G54" s="193">
        <v>0.49641242745025099</v>
      </c>
      <c r="H54" s="193">
        <v>5.0660921761276496</v>
      </c>
      <c r="I54" s="193">
        <v>1.8801556510155726</v>
      </c>
      <c r="J54" s="193">
        <v>0.20174428952472676</v>
      </c>
      <c r="K54" s="222">
        <v>1.6896329168994997E-2</v>
      </c>
      <c r="L54" s="193">
        <v>2.9866977622344188E-3</v>
      </c>
      <c r="M54" s="222">
        <v>2.0000005732018801E-3</v>
      </c>
      <c r="N54" s="193">
        <v>3.2533723699408296E-2</v>
      </c>
      <c r="O54" s="222">
        <v>2.1947120554413776E-2</v>
      </c>
      <c r="P54" s="221">
        <v>0.21086627107000924</v>
      </c>
    </row>
    <row r="55" spans="1:16" ht="15.75" x14ac:dyDescent="0.25">
      <c r="A55" s="189">
        <v>2015</v>
      </c>
      <c r="B55" s="188">
        <v>1991</v>
      </c>
      <c r="C55" s="224" t="s">
        <v>4378</v>
      </c>
      <c r="D55" s="232">
        <v>5.7835250736672707E-2</v>
      </c>
      <c r="E55" s="223">
        <v>8.4868670832273618E-2</v>
      </c>
      <c r="F55" s="231">
        <v>0.37932433504283497</v>
      </c>
      <c r="G55" s="193">
        <v>0.51694368606661056</v>
      </c>
      <c r="H55" s="193">
        <v>8.9112824759039189</v>
      </c>
      <c r="I55" s="193">
        <v>2.2987475481642181</v>
      </c>
      <c r="J55" s="193">
        <v>5.6552333981232515E-2</v>
      </c>
      <c r="K55" s="222">
        <v>9.5281260793251485E-3</v>
      </c>
      <c r="L55" s="193">
        <v>2.9826821496102265E-3</v>
      </c>
      <c r="M55" s="222">
        <v>2.0000005732018797E-3</v>
      </c>
      <c r="N55" s="193">
        <v>3.2465418128670771E-2</v>
      </c>
      <c r="O55" s="222">
        <v>2.1066748601097286E-2</v>
      </c>
      <c r="P55" s="221">
        <v>5.9109379576598453E-2</v>
      </c>
    </row>
    <row r="56" spans="1:16" ht="15.75" x14ac:dyDescent="0.25">
      <c r="A56" s="189">
        <v>2015</v>
      </c>
      <c r="B56" s="188">
        <v>1992</v>
      </c>
      <c r="C56" s="224" t="s">
        <v>4377</v>
      </c>
      <c r="D56" s="232">
        <v>5.7903083662642227E-2</v>
      </c>
      <c r="E56" s="223">
        <v>8.2030168462541714E-2</v>
      </c>
      <c r="F56" s="231">
        <v>0.37998737213141592</v>
      </c>
      <c r="G56" s="193">
        <v>0.51561829626275502</v>
      </c>
      <c r="H56" s="193">
        <v>8.8850245959399672</v>
      </c>
      <c r="I56" s="193">
        <v>2.2316544100126303</v>
      </c>
      <c r="J56" s="193">
        <v>5.6912752020141066E-2</v>
      </c>
      <c r="K56" s="222">
        <v>9.6628069400767295E-3</v>
      </c>
      <c r="L56" s="193">
        <v>2.9812449885123346E-3</v>
      </c>
      <c r="M56" s="222">
        <v>2.0000005732018801E-3</v>
      </c>
      <c r="N56" s="193">
        <v>3.2440972018395652E-2</v>
      </c>
      <c r="O56" s="222">
        <v>2.0096483985515112E-2</v>
      </c>
      <c r="P56" s="221">
        <v>5.9486094119894938E-2</v>
      </c>
    </row>
    <row r="57" spans="1:16" ht="15.75" x14ac:dyDescent="0.25">
      <c r="A57" s="189">
        <v>2015</v>
      </c>
      <c r="B57" s="188">
        <v>1993</v>
      </c>
      <c r="C57" s="224" t="s">
        <v>4376</v>
      </c>
      <c r="D57" s="232">
        <v>5.7661732562460502E-2</v>
      </c>
      <c r="E57" s="223">
        <v>7.279178681425845E-2</v>
      </c>
      <c r="F57" s="231">
        <v>0.37120363575509402</v>
      </c>
      <c r="G57" s="193">
        <v>0.51443438308163392</v>
      </c>
      <c r="H57" s="193">
        <v>8.8593478875133425</v>
      </c>
      <c r="I57" s="193">
        <v>2.1719942892199913</v>
      </c>
      <c r="J57" s="193">
        <v>5.3688624725186616E-2</v>
      </c>
      <c r="K57" s="222">
        <v>9.8065311634450945E-3</v>
      </c>
      <c r="L57" s="193">
        <v>2.9753652880860444E-3</v>
      </c>
      <c r="M57" s="222">
        <v>2.0000005732018723E-3</v>
      </c>
      <c r="N57" s="193">
        <v>3.2340958314144443E-2</v>
      </c>
      <c r="O57" s="222">
        <v>1.9522160953083952E-2</v>
      </c>
      <c r="P57" s="221">
        <v>5.6116186095515726E-2</v>
      </c>
    </row>
    <row r="58" spans="1:16" ht="15.75" x14ac:dyDescent="0.25">
      <c r="A58" s="189">
        <v>2015</v>
      </c>
      <c r="B58" s="188">
        <v>1994</v>
      </c>
      <c r="C58" s="224" t="s">
        <v>4375</v>
      </c>
      <c r="D58" s="232">
        <v>5.7439768977713135E-2</v>
      </c>
      <c r="E58" s="223">
        <v>6.9482275740005553E-2</v>
      </c>
      <c r="F58" s="231">
        <v>0.36384277227100237</v>
      </c>
      <c r="G58" s="193">
        <v>0.50736392391797613</v>
      </c>
      <c r="H58" s="193">
        <v>8.8197487789100411</v>
      </c>
      <c r="I58" s="193">
        <v>2.1004785291755574</v>
      </c>
      <c r="J58" s="193">
        <v>5.3562784717292707E-2</v>
      </c>
      <c r="K58" s="222">
        <v>9.9202542517582357E-3</v>
      </c>
      <c r="L58" s="193">
        <v>2.9670449075177466E-3</v>
      </c>
      <c r="M58" s="222">
        <v>2.0000005732018801E-3</v>
      </c>
      <c r="N58" s="193">
        <v>3.2199428640677701E-2</v>
      </c>
      <c r="O58" s="222">
        <v>1.8584993011950802E-2</v>
      </c>
      <c r="P58" s="221">
        <v>5.5984656160871733E-2</v>
      </c>
    </row>
    <row r="59" spans="1:16" ht="15.75" x14ac:dyDescent="0.25">
      <c r="A59" s="189">
        <v>2015</v>
      </c>
      <c r="B59" s="188">
        <v>1995</v>
      </c>
      <c r="C59" s="224" t="s">
        <v>4374</v>
      </c>
      <c r="D59" s="232">
        <v>5.7078903138244264E-2</v>
      </c>
      <c r="E59" s="223">
        <v>7.0701483084789782E-2</v>
      </c>
      <c r="F59" s="231">
        <v>0.35696780152378638</v>
      </c>
      <c r="G59" s="193">
        <v>0.37965294955719764</v>
      </c>
      <c r="H59" s="193">
        <v>8.92934562308956</v>
      </c>
      <c r="I59" s="193">
        <v>1.6549212201519963</v>
      </c>
      <c r="J59" s="193">
        <v>5.2491123851096659E-2</v>
      </c>
      <c r="K59" s="222">
        <v>9.2613427730596134E-3</v>
      </c>
      <c r="L59" s="193">
        <v>2.9724247413647799E-3</v>
      </c>
      <c r="M59" s="222">
        <v>2.0000005732018801E-3</v>
      </c>
      <c r="N59" s="193">
        <v>3.2290939614415738E-2</v>
      </c>
      <c r="O59" s="222">
        <v>1.9189660867184773E-2</v>
      </c>
      <c r="P59" s="221">
        <v>5.486453954573093E-2</v>
      </c>
    </row>
    <row r="60" spans="1:16" ht="15.75" x14ac:dyDescent="0.25">
      <c r="A60" s="189">
        <v>2015</v>
      </c>
      <c r="B60" s="188">
        <v>1996</v>
      </c>
      <c r="C60" s="224" t="s">
        <v>4373</v>
      </c>
      <c r="D60" s="232">
        <v>5.7218151894224349E-2</v>
      </c>
      <c r="E60" s="223">
        <v>7.0194260074122064E-2</v>
      </c>
      <c r="F60" s="231">
        <v>0.35492095050142952</v>
      </c>
      <c r="G60" s="193">
        <v>0.1408249066789786</v>
      </c>
      <c r="H60" s="193">
        <v>8.8835893565417638</v>
      </c>
      <c r="I60" s="193">
        <v>1.0427116466679009</v>
      </c>
      <c r="J60" s="193">
        <v>5.2387860146734917E-2</v>
      </c>
      <c r="K60" s="222">
        <v>2.8062803797490521E-3</v>
      </c>
      <c r="L60" s="193">
        <v>2.9715024199606912E-3</v>
      </c>
      <c r="M60" s="222">
        <v>2.0000005732018801E-3</v>
      </c>
      <c r="N60" s="193">
        <v>3.2275250927332182E-2</v>
      </c>
      <c r="O60" s="222">
        <v>1.938212104075121E-2</v>
      </c>
      <c r="P60" s="221">
        <v>5.4756606714883818E-2</v>
      </c>
    </row>
    <row r="61" spans="1:16" ht="15.75" x14ac:dyDescent="0.25">
      <c r="A61" s="189">
        <v>2015</v>
      </c>
      <c r="B61" s="188">
        <v>1997</v>
      </c>
      <c r="C61" s="224" t="s">
        <v>4372</v>
      </c>
      <c r="D61" s="232">
        <v>5.7376895150670869E-2</v>
      </c>
      <c r="E61" s="223">
        <v>6.8243891506544266E-2</v>
      </c>
      <c r="F61" s="231">
        <v>0.3531107636129327</v>
      </c>
      <c r="G61" s="193">
        <v>0.14452841745544845</v>
      </c>
      <c r="H61" s="193">
        <v>8.9071673095038104</v>
      </c>
      <c r="I61" s="193">
        <v>1.0675152730608164</v>
      </c>
      <c r="J61" s="193">
        <v>5.2083825655044144E-2</v>
      </c>
      <c r="K61" s="222">
        <v>2.8272898592421715E-3</v>
      </c>
      <c r="L61" s="193">
        <v>2.9780474248778856E-3</v>
      </c>
      <c r="M61" s="222">
        <v>2.0000005732018801E-3</v>
      </c>
      <c r="N61" s="193">
        <v>3.2386581460973667E-2</v>
      </c>
      <c r="O61" s="222">
        <v>1.8829452627490299E-2</v>
      </c>
      <c r="P61" s="221">
        <v>5.4438825132611814E-2</v>
      </c>
    </row>
    <row r="62" spans="1:16" ht="15.75" x14ac:dyDescent="0.25">
      <c r="A62" s="189">
        <v>2015</v>
      </c>
      <c r="B62" s="188">
        <v>1998</v>
      </c>
      <c r="C62" s="224" t="s">
        <v>4371</v>
      </c>
      <c r="D62" s="232">
        <v>5.7291941947349448E-2</v>
      </c>
      <c r="E62" s="223">
        <v>6.535092000138229E-2</v>
      </c>
      <c r="F62" s="231">
        <v>0.34636764157562033</v>
      </c>
      <c r="G62" s="193">
        <v>0.13121606991982521</v>
      </c>
      <c r="H62" s="193">
        <v>8.8784892843189631</v>
      </c>
      <c r="I62" s="193">
        <v>0.9330254461819828</v>
      </c>
      <c r="J62" s="193">
        <v>5.1409064466418221E-2</v>
      </c>
      <c r="K62" s="222">
        <v>2.867671741826134E-3</v>
      </c>
      <c r="L62" s="193">
        <v>2.9759065640659788E-3</v>
      </c>
      <c r="M62" s="222">
        <v>2.0000005732018801E-3</v>
      </c>
      <c r="N62" s="193">
        <v>3.2350165418563129E-2</v>
      </c>
      <c r="O62" s="222">
        <v>1.7998563502190316E-2</v>
      </c>
      <c r="P62" s="221">
        <v>5.3733554237244713E-2</v>
      </c>
    </row>
    <row r="63" spans="1:16" ht="15.75" x14ac:dyDescent="0.25">
      <c r="A63" s="189">
        <v>2015</v>
      </c>
      <c r="B63" s="188">
        <v>1999</v>
      </c>
      <c r="C63" s="224" t="s">
        <v>4370</v>
      </c>
      <c r="D63" s="232">
        <v>5.7441211612748788E-2</v>
      </c>
      <c r="E63" s="223">
        <v>6.5598313946693659E-2</v>
      </c>
      <c r="F63" s="231">
        <v>0.34384870039701082</v>
      </c>
      <c r="G63" s="193">
        <v>0.11307894695262943</v>
      </c>
      <c r="H63" s="193">
        <v>8.9997707461049892</v>
      </c>
      <c r="I63" s="193">
        <v>0.77000094835335664</v>
      </c>
      <c r="J63" s="193">
        <v>5.0693965203906524E-2</v>
      </c>
      <c r="K63" s="222">
        <v>2.8781587270254655E-3</v>
      </c>
      <c r="L63" s="193">
        <v>2.9924216879365522E-3</v>
      </c>
      <c r="M63" s="222">
        <v>2.0000005732018805E-3</v>
      </c>
      <c r="N63" s="193">
        <v>3.2631087675601585E-2</v>
      </c>
      <c r="O63" s="222">
        <v>1.8088844755389199E-2</v>
      </c>
      <c r="P63" s="221">
        <v>5.29861213592882E-2</v>
      </c>
    </row>
    <row r="64" spans="1:16" ht="15.75" x14ac:dyDescent="0.25">
      <c r="A64" s="189">
        <v>2015</v>
      </c>
      <c r="B64" s="188">
        <v>2000</v>
      </c>
      <c r="C64" s="224" t="s">
        <v>4369</v>
      </c>
      <c r="D64" s="232">
        <v>5.728763149816625E-2</v>
      </c>
      <c r="E64" s="223">
        <v>7.1782145851532447E-2</v>
      </c>
      <c r="F64" s="231">
        <v>0.33525655772826884</v>
      </c>
      <c r="G64" s="193">
        <v>9.4394082280260944E-2</v>
      </c>
      <c r="H64" s="193">
        <v>9.0476445022675129</v>
      </c>
      <c r="I64" s="193">
        <v>0.60845760782190783</v>
      </c>
      <c r="J64" s="193">
        <v>4.9575319345420837E-2</v>
      </c>
      <c r="K64" s="222">
        <v>2.8765503610479952E-3</v>
      </c>
      <c r="L64" s="193">
        <v>2.9969550348714884E-3</v>
      </c>
      <c r="M64" s="222">
        <v>2.0000005732018797E-3</v>
      </c>
      <c r="N64" s="193">
        <v>3.2708199906964844E-2</v>
      </c>
      <c r="O64" s="222">
        <v>1.8253378086735512E-2</v>
      </c>
      <c r="P64" s="221">
        <v>5.1816895298999265E-2</v>
      </c>
    </row>
    <row r="65" spans="1:16" ht="15.75" x14ac:dyDescent="0.25">
      <c r="A65" s="189">
        <v>2015</v>
      </c>
      <c r="B65" s="188">
        <v>2001</v>
      </c>
      <c r="C65" s="224" t="s">
        <v>4368</v>
      </c>
      <c r="D65" s="232">
        <v>5.7407511593343508E-2</v>
      </c>
      <c r="E65" s="223">
        <v>7.0716956999327632E-2</v>
      </c>
      <c r="F65" s="231">
        <v>0.32829394743294732</v>
      </c>
      <c r="G65" s="193">
        <v>7.7970379943758161E-2</v>
      </c>
      <c r="H65" s="193">
        <v>8.9794302925088694</v>
      </c>
      <c r="I65" s="193">
        <v>0.45915381835826774</v>
      </c>
      <c r="J65" s="193">
        <v>4.9019078855152547E-2</v>
      </c>
      <c r="K65" s="222">
        <v>2.8979781021146386E-3</v>
      </c>
      <c r="L65" s="193">
        <v>2.994236006611503E-3</v>
      </c>
      <c r="M65" s="222">
        <v>2.0000005732018801E-3</v>
      </c>
      <c r="N65" s="193">
        <v>3.2661949236262491E-2</v>
      </c>
      <c r="O65" s="222">
        <v>1.7907444778146549E-2</v>
      </c>
      <c r="P65" s="221">
        <v>5.1235504082041659E-2</v>
      </c>
    </row>
    <row r="66" spans="1:16" ht="15.75" x14ac:dyDescent="0.25">
      <c r="A66" s="189">
        <v>2015</v>
      </c>
      <c r="B66" s="188">
        <v>2002</v>
      </c>
      <c r="C66" s="224" t="s">
        <v>4367</v>
      </c>
      <c r="D66" s="232">
        <v>5.7201980970271182E-2</v>
      </c>
      <c r="E66" s="223">
        <v>6.9048625018953744E-2</v>
      </c>
      <c r="F66" s="231">
        <v>0.25647955945265488</v>
      </c>
      <c r="G66" s="193">
        <v>7.6119015562026202E-2</v>
      </c>
      <c r="H66" s="193">
        <v>6.9565903549593475</v>
      </c>
      <c r="I66" s="193">
        <v>0.44177117691209805</v>
      </c>
      <c r="J66" s="193">
        <v>5.0162919290833337E-2</v>
      </c>
      <c r="K66" s="222">
        <v>2.9239408027851824E-3</v>
      </c>
      <c r="L66" s="193">
        <v>2.995363036270713E-3</v>
      </c>
      <c r="M66" s="222">
        <v>2.0000005732018801E-3</v>
      </c>
      <c r="N66" s="193">
        <v>3.2681120010765646E-2</v>
      </c>
      <c r="O66" s="222">
        <v>1.7369252068503246E-2</v>
      </c>
      <c r="P66" s="221">
        <v>5.2431063906507265E-2</v>
      </c>
    </row>
    <row r="67" spans="1:16" ht="15.75" x14ac:dyDescent="0.25">
      <c r="A67" s="189">
        <v>2015</v>
      </c>
      <c r="B67" s="188">
        <v>2003</v>
      </c>
      <c r="C67" s="224" t="s">
        <v>4366</v>
      </c>
      <c r="D67" s="232">
        <v>5.6996235475484519E-2</v>
      </c>
      <c r="E67" s="223">
        <v>6.9894236004591839E-2</v>
      </c>
      <c r="F67" s="231">
        <v>0.24885925590223892</v>
      </c>
      <c r="G67" s="193">
        <v>6.148290716423508E-2</v>
      </c>
      <c r="H67" s="193">
        <v>6.9551661030097307</v>
      </c>
      <c r="I67" s="193">
        <v>0.37451828708393831</v>
      </c>
      <c r="J67" s="193">
        <v>4.9186340610870516E-2</v>
      </c>
      <c r="K67" s="222">
        <v>2.9108829145692095E-3</v>
      </c>
      <c r="L67" s="193">
        <v>2.9936607099980716E-3</v>
      </c>
      <c r="M67" s="222">
        <v>2.0000005732018801E-3</v>
      </c>
      <c r="N67" s="193">
        <v>3.2652163440868034E-2</v>
      </c>
      <c r="O67" s="222">
        <v>1.7682846898011927E-2</v>
      </c>
      <c r="P67" s="221">
        <v>5.1410328672140189E-2</v>
      </c>
    </row>
    <row r="68" spans="1:16" ht="15.75" x14ac:dyDescent="0.25">
      <c r="A68" s="189">
        <v>2015</v>
      </c>
      <c r="B68" s="188">
        <v>2004</v>
      </c>
      <c r="C68" s="224" t="s">
        <v>4365</v>
      </c>
      <c r="D68" s="232">
        <v>5.6872372647862213E-2</v>
      </c>
      <c r="E68" s="223">
        <v>7.0049746525464834E-2</v>
      </c>
      <c r="F68" s="231">
        <v>0.20013251741365551</v>
      </c>
      <c r="G68" s="193">
        <v>1.7259842509152551E-2</v>
      </c>
      <c r="H68" s="193">
        <v>5.7832373378515589</v>
      </c>
      <c r="I68" s="193">
        <v>9.9939507106354644E-2</v>
      </c>
      <c r="J68" s="193">
        <v>4.8249893507319418E-2</v>
      </c>
      <c r="K68" s="222">
        <v>1.9445609821198186E-4</v>
      </c>
      <c r="L68" s="193">
        <v>2.989133366253558E-3</v>
      </c>
      <c r="M68" s="222">
        <v>2.0000005732018797E-3</v>
      </c>
      <c r="N68" s="193">
        <v>3.2575153323773851E-2</v>
      </c>
      <c r="O68" s="222">
        <v>1.7381157811985643E-2</v>
      </c>
      <c r="P68" s="221">
        <v>5.043153958598888E-2</v>
      </c>
    </row>
    <row r="69" spans="1:16" ht="15.75" x14ac:dyDescent="0.25">
      <c r="A69" s="189">
        <v>2015</v>
      </c>
      <c r="B69" s="188">
        <v>2005</v>
      </c>
      <c r="C69" s="224" t="s">
        <v>4364</v>
      </c>
      <c r="D69" s="232">
        <v>5.6643985301023839E-2</v>
      </c>
      <c r="E69" s="223">
        <v>6.6946233332622285E-2</v>
      </c>
      <c r="F69" s="231">
        <v>0.19266070947024702</v>
      </c>
      <c r="G69" s="193">
        <v>1.5272305671871043E-2</v>
      </c>
      <c r="H69" s="193">
        <v>5.758180160928065</v>
      </c>
      <c r="I69" s="193">
        <v>8.0760402533044798E-2</v>
      </c>
      <c r="J69" s="193">
        <v>4.7229573940277672E-2</v>
      </c>
      <c r="K69" s="222">
        <v>1.9502087787088738E-4</v>
      </c>
      <c r="L69" s="193">
        <v>2.9815258427527236E-3</v>
      </c>
      <c r="M69" s="222">
        <v>2.0000005732018801E-3</v>
      </c>
      <c r="N69" s="193">
        <v>3.2445749349024659E-2</v>
      </c>
      <c r="O69" s="222">
        <v>1.6842275828426369E-2</v>
      </c>
      <c r="P69" s="221">
        <v>4.9365085695726625E-2</v>
      </c>
    </row>
    <row r="70" spans="1:16" ht="15.75" x14ac:dyDescent="0.25">
      <c r="A70" s="189">
        <v>2015</v>
      </c>
      <c r="B70" s="188">
        <v>2006</v>
      </c>
      <c r="C70" s="224" t="s">
        <v>4363</v>
      </c>
      <c r="D70" s="232">
        <v>5.6529012807098843E-2</v>
      </c>
      <c r="E70" s="223">
        <v>6.8906839453291846E-2</v>
      </c>
      <c r="F70" s="231">
        <v>0.18585347370627253</v>
      </c>
      <c r="G70" s="193">
        <v>5.6906163682181642E-3</v>
      </c>
      <c r="H70" s="193">
        <v>5.7165979159542868</v>
      </c>
      <c r="I70" s="193">
        <v>3.9494364515610385E-2</v>
      </c>
      <c r="J70" s="193">
        <v>4.639919207154633E-2</v>
      </c>
      <c r="K70" s="222">
        <v>1.9217632764615075E-4</v>
      </c>
      <c r="L70" s="193">
        <v>2.9737014990902353E-3</v>
      </c>
      <c r="M70" s="222">
        <v>2.0000005732018801E-3</v>
      </c>
      <c r="N70" s="193">
        <v>3.2312657263325724E-2</v>
      </c>
      <c r="O70" s="222">
        <v>1.817484380885245E-2</v>
      </c>
      <c r="P70" s="221">
        <v>4.8497157643656245E-2</v>
      </c>
    </row>
    <row r="71" spans="1:16" ht="15.75" x14ac:dyDescent="0.25">
      <c r="A71" s="189">
        <v>2015</v>
      </c>
      <c r="B71" s="188">
        <v>2007</v>
      </c>
      <c r="C71" s="224" t="s">
        <v>4362</v>
      </c>
      <c r="D71" s="232">
        <v>5.6295331902345681E-2</v>
      </c>
      <c r="E71" s="223">
        <v>6.542682855511614E-2</v>
      </c>
      <c r="F71" s="231">
        <v>0.13133940782505771</v>
      </c>
      <c r="G71" s="193">
        <v>7.7446960793689235E-3</v>
      </c>
      <c r="H71" s="193">
        <v>2.8372573560743168</v>
      </c>
      <c r="I71" s="193">
        <v>3.9303842715344331E-2</v>
      </c>
      <c r="J71" s="193">
        <v>2.8781137938122908E-2</v>
      </c>
      <c r="K71" s="222">
        <v>1.9491634346388903E-4</v>
      </c>
      <c r="L71" s="193">
        <v>2.9404247713190543E-3</v>
      </c>
      <c r="M71" s="222">
        <v>2.0000005732018805E-3</v>
      </c>
      <c r="N71" s="193">
        <v>3.1746620123937946E-2</v>
      </c>
      <c r="O71" s="222">
        <v>1.7017774826831578E-2</v>
      </c>
      <c r="P71" s="221">
        <v>3.0082493281276712E-2</v>
      </c>
    </row>
    <row r="72" spans="1:16" ht="15.75" x14ac:dyDescent="0.25">
      <c r="A72" s="189">
        <v>2015</v>
      </c>
      <c r="B72" s="188">
        <v>2008</v>
      </c>
      <c r="C72" s="224" t="s">
        <v>4361</v>
      </c>
      <c r="D72" s="232">
        <v>5.6341416820563615E-2</v>
      </c>
      <c r="E72" s="223">
        <v>6.3751459261972621E-2</v>
      </c>
      <c r="F72" s="231">
        <v>0.12979249560644968</v>
      </c>
      <c r="G72" s="193">
        <v>7.5310974768736808E-3</v>
      </c>
      <c r="H72" s="193">
        <v>2.8837239202439933</v>
      </c>
      <c r="I72" s="193">
        <v>3.3849479371126583E-2</v>
      </c>
      <c r="J72" s="193">
        <v>2.8350080783488402E-2</v>
      </c>
      <c r="K72" s="222">
        <v>2.2281974289505954E-4</v>
      </c>
      <c r="L72" s="193">
        <v>2.9610037558164977E-3</v>
      </c>
      <c r="M72" s="222">
        <v>2.0000005732018801E-3</v>
      </c>
      <c r="N72" s="193">
        <v>3.2096668650239461E-2</v>
      </c>
      <c r="O72" s="222">
        <v>1.6996332436886547E-2</v>
      </c>
      <c r="P72" s="221">
        <v>2.9631945634897482E-2</v>
      </c>
    </row>
    <row r="73" spans="1:16" ht="15.75" x14ac:dyDescent="0.25">
      <c r="A73" s="189">
        <v>2015</v>
      </c>
      <c r="B73" s="188">
        <v>2009</v>
      </c>
      <c r="C73" s="224" t="s">
        <v>4360</v>
      </c>
      <c r="D73" s="232">
        <v>5.5060818731065941E-2</v>
      </c>
      <c r="E73" s="223">
        <v>5.8933770952194924E-2</v>
      </c>
      <c r="F73" s="231">
        <v>0.11111653482527008</v>
      </c>
      <c r="G73" s="193">
        <v>7.41920608607201E-3</v>
      </c>
      <c r="H73" s="193">
        <v>2.4325649668357987</v>
      </c>
      <c r="I73" s="193">
        <v>2.8768822326300549E-2</v>
      </c>
      <c r="J73" s="193">
        <v>2.4164058786056698E-2</v>
      </c>
      <c r="K73" s="222">
        <v>2.516935071052251E-4</v>
      </c>
      <c r="L73" s="193">
        <v>2.8170295509234084E-3</v>
      </c>
      <c r="M73" s="222">
        <v>2.0000005732018801E-3</v>
      </c>
      <c r="N73" s="193">
        <v>2.9647667425008007E-2</v>
      </c>
      <c r="O73" s="222">
        <v>1.6504984922297159E-2</v>
      </c>
      <c r="P73" s="221">
        <v>2.5256650297939453E-2</v>
      </c>
    </row>
    <row r="74" spans="1:16" ht="15.75" x14ac:dyDescent="0.25">
      <c r="A74" s="189">
        <v>2015</v>
      </c>
      <c r="B74" s="188">
        <v>2010</v>
      </c>
      <c r="C74" s="224" t="s">
        <v>4359</v>
      </c>
      <c r="D74" s="232">
        <v>5.3248474331502947E-2</v>
      </c>
      <c r="E74" s="223">
        <v>5.743056743190466E-2</v>
      </c>
      <c r="F74" s="231">
        <v>6.5579223536830683E-2</v>
      </c>
      <c r="G74" s="193">
        <v>6.1589067967283999E-3</v>
      </c>
      <c r="H74" s="193">
        <v>0.14142250726314631</v>
      </c>
      <c r="I74" s="193">
        <v>2.5963577547189542E-2</v>
      </c>
      <c r="J74" s="193">
        <v>9.3962327072199623E-3</v>
      </c>
      <c r="K74" s="222">
        <v>3.06901282534024E-4</v>
      </c>
      <c r="L74" s="193">
        <v>2.6761296430452583E-3</v>
      </c>
      <c r="M74" s="222">
        <v>2.0000005732018801E-3</v>
      </c>
      <c r="N74" s="193">
        <v>2.7250959992000667E-2</v>
      </c>
      <c r="O74" s="222">
        <v>1.6247771057736376E-2</v>
      </c>
      <c r="P74" s="221">
        <v>9.8210886550753138E-3</v>
      </c>
    </row>
    <row r="75" spans="1:16" ht="15.75" x14ac:dyDescent="0.25">
      <c r="A75" s="189">
        <v>2015</v>
      </c>
      <c r="B75" s="188">
        <v>2011</v>
      </c>
      <c r="C75" s="224" t="s">
        <v>4358</v>
      </c>
      <c r="D75" s="232">
        <v>5.3096594657730783E-2</v>
      </c>
      <c r="E75" s="223">
        <v>5.5981548405813521E-2</v>
      </c>
      <c r="F75" s="231">
        <v>6.6008790140540896E-2</v>
      </c>
      <c r="G75" s="193">
        <v>6.2226991711163415E-3</v>
      </c>
      <c r="H75" s="193">
        <v>0.13916516966383544</v>
      </c>
      <c r="I75" s="193">
        <v>2.5930723247716985E-2</v>
      </c>
      <c r="J75" s="193">
        <v>8.6931372141739946E-3</v>
      </c>
      <c r="K75" s="222">
        <v>4.1670570208595617E-4</v>
      </c>
      <c r="L75" s="193">
        <v>2.7071491918269196E-3</v>
      </c>
      <c r="M75" s="222">
        <v>2.0000005732018797E-3</v>
      </c>
      <c r="N75" s="193">
        <v>2.7778602516776645E-2</v>
      </c>
      <c r="O75" s="222">
        <v>1.6323568183063832E-2</v>
      </c>
      <c r="P75" s="221">
        <v>9.0862023037738635E-3</v>
      </c>
    </row>
    <row r="76" spans="1:16" ht="15.75" x14ac:dyDescent="0.25">
      <c r="A76" s="189">
        <v>2015</v>
      </c>
      <c r="B76" s="188">
        <v>2012</v>
      </c>
      <c r="C76" s="224" t="s">
        <v>4357</v>
      </c>
      <c r="D76" s="232">
        <v>5.0704616689932938E-2</v>
      </c>
      <c r="E76" s="223">
        <v>5.5659211361756063E-2</v>
      </c>
      <c r="F76" s="231">
        <v>5.3300681969832918E-2</v>
      </c>
      <c r="G76" s="193">
        <v>5.6954633012977623E-3</v>
      </c>
      <c r="H76" s="193">
        <v>0.10998583164729676</v>
      </c>
      <c r="I76" s="193">
        <v>2.5186628642929931E-2</v>
      </c>
      <c r="J76" s="193">
        <v>6.7996151540644081E-3</v>
      </c>
      <c r="K76" s="222">
        <v>6.0658115886593378E-4</v>
      </c>
      <c r="L76" s="193">
        <v>2.5552422689548507E-3</v>
      </c>
      <c r="M76" s="222">
        <v>2.0000005732018797E-3</v>
      </c>
      <c r="N76" s="193">
        <v>2.519466575872284E-2</v>
      </c>
      <c r="O76" s="222">
        <v>1.6621073199295629E-2</v>
      </c>
      <c r="P76" s="221">
        <v>7.1070635784858324E-3</v>
      </c>
    </row>
    <row r="77" spans="1:16" ht="15.75" x14ac:dyDescent="0.25">
      <c r="A77" s="189">
        <v>2015</v>
      </c>
      <c r="B77" s="188">
        <v>2013</v>
      </c>
      <c r="C77" s="224" t="s">
        <v>4356</v>
      </c>
      <c r="D77" s="232">
        <v>5.27256802128339E-2</v>
      </c>
      <c r="E77" s="223">
        <v>5.4508675490233728E-2</v>
      </c>
      <c r="F77" s="231">
        <v>6.4388026359763373E-2</v>
      </c>
      <c r="G77" s="193">
        <v>6.4489522645387268E-3</v>
      </c>
      <c r="H77" s="193">
        <v>0.12761902897025657</v>
      </c>
      <c r="I77" s="193">
        <v>2.7176233888084163E-2</v>
      </c>
      <c r="J77" s="193">
        <v>6.8103200702575341E-3</v>
      </c>
      <c r="K77" s="222">
        <v>9.0838574849298184E-4</v>
      </c>
      <c r="L77" s="193">
        <v>2.7297355130508822E-3</v>
      </c>
      <c r="M77" s="222">
        <v>2.0000005732018801E-3</v>
      </c>
      <c r="N77" s="193">
        <v>2.816279584079634E-2</v>
      </c>
      <c r="O77" s="222">
        <v>1.674410625433654E-2</v>
      </c>
      <c r="P77" s="221">
        <v>7.1182525234868479E-3</v>
      </c>
    </row>
    <row r="78" spans="1:16" ht="15.75" x14ac:dyDescent="0.25">
      <c r="A78" s="189">
        <v>2015</v>
      </c>
      <c r="B78" s="188">
        <v>2014</v>
      </c>
      <c r="C78" s="224" t="s">
        <v>4355</v>
      </c>
      <c r="D78" s="232">
        <v>4.9901982194059079E-2</v>
      </c>
      <c r="E78" s="223">
        <v>5.2371525594648013E-2</v>
      </c>
      <c r="F78" s="231">
        <v>5.3041246539561708E-2</v>
      </c>
      <c r="G78" s="193">
        <v>6.2912551169787938E-3</v>
      </c>
      <c r="H78" s="193">
        <v>0.10301525641316589</v>
      </c>
      <c r="I78" s="193">
        <v>2.6010489585539483E-2</v>
      </c>
      <c r="J78" s="193">
        <v>5.2157821877814384E-3</v>
      </c>
      <c r="K78" s="222">
        <v>1.2782175905945048E-3</v>
      </c>
      <c r="L78" s="193">
        <v>2.6055550637264576E-3</v>
      </c>
      <c r="M78" s="222">
        <v>2.0000005732018801E-3</v>
      </c>
      <c r="N78" s="193">
        <v>2.6050486397787877E-2</v>
      </c>
      <c r="O78" s="222">
        <v>1.62527773338071E-2</v>
      </c>
      <c r="P78" s="221">
        <v>5.451616713622238E-3</v>
      </c>
    </row>
    <row r="79" spans="1:16" ht="15.75" x14ac:dyDescent="0.25">
      <c r="A79" s="189">
        <v>2015</v>
      </c>
      <c r="B79" s="188">
        <v>2015</v>
      </c>
      <c r="C79" s="224" t="s">
        <v>4354</v>
      </c>
      <c r="D79" s="232">
        <v>4.8739753739783218E-2</v>
      </c>
      <c r="E79" s="223">
        <v>5.3014467408841019E-2</v>
      </c>
      <c r="F79" s="231">
        <v>4.8877828628153576E-2</v>
      </c>
      <c r="G79" s="193">
        <v>6.1310316622629835E-3</v>
      </c>
      <c r="H79" s="193">
        <v>9.2007685839182909E-2</v>
      </c>
      <c r="I79" s="193">
        <v>2.6506256197098378E-2</v>
      </c>
      <c r="J79" s="193">
        <v>4.1249679379332148E-3</v>
      </c>
      <c r="K79" s="222">
        <v>1.61025577447185E-3</v>
      </c>
      <c r="L79" s="193">
        <v>2.5772171549357597E-3</v>
      </c>
      <c r="M79" s="222">
        <v>2.0000005732018801E-3</v>
      </c>
      <c r="N79" s="193">
        <v>2.5568458569258098E-2</v>
      </c>
      <c r="O79" s="222">
        <v>1.6755514044530774E-2</v>
      </c>
      <c r="P79" s="221">
        <v>4.311480683812422E-3</v>
      </c>
    </row>
    <row r="80" spans="1:16" ht="15.75" x14ac:dyDescent="0.25">
      <c r="A80" s="189">
        <v>2016</v>
      </c>
      <c r="B80" s="188">
        <v>1974</v>
      </c>
      <c r="C80" s="224" t="s">
        <v>4464</v>
      </c>
      <c r="D80" s="232">
        <v>5.8577418424353128E-2</v>
      </c>
      <c r="E80" s="223">
        <v>9.6459720280397995E-2</v>
      </c>
      <c r="F80" s="231">
        <v>0.87527083860893706</v>
      </c>
      <c r="G80" s="193">
        <v>6.2457213643163438</v>
      </c>
      <c r="H80" s="193">
        <v>2.6804793143295793</v>
      </c>
      <c r="I80" s="193">
        <v>5.4434586173375816</v>
      </c>
      <c r="J80" s="193">
        <v>0.58795755157301821</v>
      </c>
      <c r="K80" s="222">
        <v>5.4705066883558223E-2</v>
      </c>
      <c r="L80" s="193">
        <v>2.167658420030041E-3</v>
      </c>
      <c r="M80" s="222">
        <v>2.0000005732018801E-3</v>
      </c>
      <c r="N80" s="193">
        <v>1.860186448851182E-2</v>
      </c>
      <c r="O80" s="222">
        <v>2.0317811561035622E-2</v>
      </c>
      <c r="P80" s="221">
        <v>0.61454238303215547</v>
      </c>
    </row>
    <row r="81" spans="1:16" ht="15.75" x14ac:dyDescent="0.25">
      <c r="A81" s="189">
        <v>2016</v>
      </c>
      <c r="B81" s="188">
        <v>1975</v>
      </c>
      <c r="C81" s="224" t="s">
        <v>4463</v>
      </c>
      <c r="D81" s="232">
        <v>5.4657993242044151E-2</v>
      </c>
      <c r="E81" s="223">
        <v>9.4472264683825691E-2</v>
      </c>
      <c r="F81" s="231">
        <v>0.8702216625127932</v>
      </c>
      <c r="G81" s="193">
        <v>6.2565263278069736</v>
      </c>
      <c r="H81" s="193">
        <v>4.5162254906577566</v>
      </c>
      <c r="I81" s="193">
        <v>5.4958770231931133</v>
      </c>
      <c r="J81" s="193">
        <v>0.55563608834759382</v>
      </c>
      <c r="K81" s="222">
        <v>5.5028171657236662E-2</v>
      </c>
      <c r="L81" s="193">
        <v>2.5113799378992802E-3</v>
      </c>
      <c r="M81" s="222">
        <v>2.0000005732018801E-3</v>
      </c>
      <c r="N81" s="193">
        <v>2.4448567507467586E-2</v>
      </c>
      <c r="O81" s="222">
        <v>1.9901886000257885E-2</v>
      </c>
      <c r="P81" s="221">
        <v>0.58075948666404686</v>
      </c>
    </row>
    <row r="82" spans="1:16" ht="15.75" x14ac:dyDescent="0.25">
      <c r="A82" s="189">
        <v>2016</v>
      </c>
      <c r="B82" s="188">
        <v>1976</v>
      </c>
      <c r="C82" s="224" t="s">
        <v>4462</v>
      </c>
      <c r="D82" s="232">
        <v>5.8103943390802298E-2</v>
      </c>
      <c r="E82" s="223">
        <v>0.12986395886002486</v>
      </c>
      <c r="F82" s="231">
        <v>0.69653550300804623</v>
      </c>
      <c r="G82" s="193">
        <v>7.9107454175177248</v>
      </c>
      <c r="H82" s="193">
        <v>2.4944111038775878</v>
      </c>
      <c r="I82" s="193">
        <v>10.29509582739205</v>
      </c>
      <c r="J82" s="193">
        <v>0.48786890617165274</v>
      </c>
      <c r="K82" s="222">
        <v>5.5458705838125573E-2</v>
      </c>
      <c r="L82" s="193">
        <v>2.164905301102216E-3</v>
      </c>
      <c r="M82" s="222">
        <v>2.0000005732018801E-3</v>
      </c>
      <c r="N82" s="193">
        <v>1.8555033935549511E-2</v>
      </c>
      <c r="O82" s="222">
        <v>1.9098044900020088E-2</v>
      </c>
      <c r="P82" s="221">
        <v>0.50992817322252659</v>
      </c>
    </row>
    <row r="83" spans="1:16" ht="15.75" x14ac:dyDescent="0.25">
      <c r="A83" s="189">
        <v>2016</v>
      </c>
      <c r="B83" s="188">
        <v>1977</v>
      </c>
      <c r="C83" s="224" t="s">
        <v>4461</v>
      </c>
      <c r="D83" s="232">
        <v>5.7293912700726007E-2</v>
      </c>
      <c r="E83" s="223">
        <v>0.12588594609125123</v>
      </c>
      <c r="F83" s="231">
        <v>0.65151149759451332</v>
      </c>
      <c r="G83" s="193">
        <v>7.8420333523778698</v>
      </c>
      <c r="H83" s="193">
        <v>2.7250525289123719</v>
      </c>
      <c r="I83" s="193">
        <v>11.032715313289177</v>
      </c>
      <c r="J83" s="193">
        <v>0.45705301585613667</v>
      </c>
      <c r="K83" s="222">
        <v>5.1891119989729395E-2</v>
      </c>
      <c r="L83" s="193">
        <v>2.2203034354168808E-3</v>
      </c>
      <c r="M83" s="222">
        <v>2.0000005732018801E-3</v>
      </c>
      <c r="N83" s="193">
        <v>1.9497356200241966E-2</v>
      </c>
      <c r="O83" s="222">
        <v>1.8097068363089049E-2</v>
      </c>
      <c r="P83" s="221">
        <v>0.47771892509043079</v>
      </c>
    </row>
    <row r="84" spans="1:16" ht="15.75" x14ac:dyDescent="0.25">
      <c r="A84" s="189">
        <v>2016</v>
      </c>
      <c r="B84" s="188">
        <v>1978</v>
      </c>
      <c r="C84" s="224" t="s">
        <v>4460</v>
      </c>
      <c r="D84" s="232">
        <v>5.8156341284193946E-2</v>
      </c>
      <c r="E84" s="223">
        <v>0.10353392873329494</v>
      </c>
      <c r="F84" s="231">
        <v>0.70004225532366249</v>
      </c>
      <c r="G84" s="193">
        <v>1.7912719506957764</v>
      </c>
      <c r="H84" s="193">
        <v>2.5138757940749361</v>
      </c>
      <c r="I84" s="193">
        <v>4.4857540966103642</v>
      </c>
      <c r="J84" s="193">
        <v>0.49011673895108093</v>
      </c>
      <c r="K84" s="222">
        <v>4.5105600070972578E-2</v>
      </c>
      <c r="L84" s="193">
        <v>2.1542284294757672E-3</v>
      </c>
      <c r="M84" s="222">
        <v>2.0000005732018805E-3</v>
      </c>
      <c r="N84" s="193">
        <v>1.8373420349183617E-2</v>
      </c>
      <c r="O84" s="222">
        <v>1.9214602882224822E-2</v>
      </c>
      <c r="P84" s="221">
        <v>0.51227764302563084</v>
      </c>
    </row>
    <row r="85" spans="1:16" ht="15.75" x14ac:dyDescent="0.25">
      <c r="A85" s="189">
        <v>2016</v>
      </c>
      <c r="B85" s="188">
        <v>1979</v>
      </c>
      <c r="C85" s="224" t="s">
        <v>4459</v>
      </c>
      <c r="D85" s="232">
        <v>5.7770550781903414E-2</v>
      </c>
      <c r="E85" s="223">
        <v>0.10349529473608547</v>
      </c>
      <c r="F85" s="231">
        <v>0.67485712125197905</v>
      </c>
      <c r="G85" s="193">
        <v>1.7890596916883368</v>
      </c>
      <c r="H85" s="193">
        <v>2.546204060573896</v>
      </c>
      <c r="I85" s="193">
        <v>4.4201734649604827</v>
      </c>
      <c r="J85" s="193">
        <v>0.47317456234089916</v>
      </c>
      <c r="K85" s="222">
        <v>4.4783466793885909E-2</v>
      </c>
      <c r="L85" s="193">
        <v>2.1789864492417106E-3</v>
      </c>
      <c r="M85" s="222">
        <v>2.0000005732018801E-3</v>
      </c>
      <c r="N85" s="193">
        <v>1.8794554265402316E-2</v>
      </c>
      <c r="O85" s="222">
        <v>1.9374566632626558E-2</v>
      </c>
      <c r="P85" s="221">
        <v>0.49456941636893142</v>
      </c>
    </row>
    <row r="86" spans="1:16" ht="15.75" x14ac:dyDescent="0.25">
      <c r="A86" s="189">
        <v>2016</v>
      </c>
      <c r="B86" s="188">
        <v>1980</v>
      </c>
      <c r="C86" s="224" t="s">
        <v>4458</v>
      </c>
      <c r="D86" s="232">
        <v>5.7551339359427349E-2</v>
      </c>
      <c r="E86" s="223">
        <v>0.10888924780096135</v>
      </c>
      <c r="F86" s="231">
        <v>0.32459031932108567</v>
      </c>
      <c r="G86" s="193">
        <v>2.1192924179149504</v>
      </c>
      <c r="H86" s="193">
        <v>2.3789777685887805</v>
      </c>
      <c r="I86" s="193">
        <v>4.3729190642179825</v>
      </c>
      <c r="J86" s="193">
        <v>0.25833626420099287</v>
      </c>
      <c r="K86" s="222">
        <v>3.731658965061764E-2</v>
      </c>
      <c r="L86" s="193">
        <v>2.1708940117895932E-3</v>
      </c>
      <c r="M86" s="222">
        <v>2.0000005732018801E-3</v>
      </c>
      <c r="N86" s="193">
        <v>1.8656901904341799E-2</v>
      </c>
      <c r="O86" s="222">
        <v>2.2743975923159094E-2</v>
      </c>
      <c r="P86" s="221">
        <v>0.2700170837179679</v>
      </c>
    </row>
    <row r="87" spans="1:16" ht="15.75" x14ac:dyDescent="0.25">
      <c r="A87" s="189">
        <v>2016</v>
      </c>
      <c r="B87" s="188">
        <v>1981</v>
      </c>
      <c r="C87" s="224" t="s">
        <v>4457</v>
      </c>
      <c r="D87" s="232">
        <v>5.8306154518170117E-2</v>
      </c>
      <c r="E87" s="223">
        <v>0.10567585433132334</v>
      </c>
      <c r="F87" s="231">
        <v>0.31720749758599964</v>
      </c>
      <c r="G87" s="193">
        <v>2.0915715509122168</v>
      </c>
      <c r="H87" s="193">
        <v>2.7882622492930125</v>
      </c>
      <c r="I87" s="193">
        <v>3.6149832414380692</v>
      </c>
      <c r="J87" s="193">
        <v>0.2510950249905578</v>
      </c>
      <c r="K87" s="222">
        <v>1.7700776668701988E-2</v>
      </c>
      <c r="L87" s="193">
        <v>2.3043013189142517E-3</v>
      </c>
      <c r="M87" s="222">
        <v>2.0000005732018801E-3</v>
      </c>
      <c r="N87" s="193">
        <v>2.0926160198532238E-2</v>
      </c>
      <c r="O87" s="222">
        <v>2.5380122231417949E-2</v>
      </c>
      <c r="P87" s="221">
        <v>0.26244842780295957</v>
      </c>
    </row>
    <row r="88" spans="1:16" ht="15.75" x14ac:dyDescent="0.25">
      <c r="A88" s="189">
        <v>2016</v>
      </c>
      <c r="B88" s="188">
        <v>1982</v>
      </c>
      <c r="C88" s="224" t="s">
        <v>4353</v>
      </c>
      <c r="D88" s="232">
        <v>5.7010064051742797E-2</v>
      </c>
      <c r="E88" s="223">
        <v>0.10343279527242927</v>
      </c>
      <c r="F88" s="231">
        <v>0.282701947888991</v>
      </c>
      <c r="G88" s="193">
        <v>2.0082577945191269</v>
      </c>
      <c r="H88" s="193">
        <v>3.4985006308052546</v>
      </c>
      <c r="I88" s="193">
        <v>3.5455944945862496</v>
      </c>
      <c r="J88" s="193">
        <v>0.22116101792409398</v>
      </c>
      <c r="K88" s="222">
        <v>1.7875092611921967E-2</v>
      </c>
      <c r="L88" s="193">
        <v>2.5034295902736981E-3</v>
      </c>
      <c r="M88" s="222">
        <v>2.0000005732018801E-3</v>
      </c>
      <c r="N88" s="193">
        <v>2.4313332094356432E-2</v>
      </c>
      <c r="O88" s="222">
        <v>2.456655718649196E-2</v>
      </c>
      <c r="P88" s="221">
        <v>0.23116093776713945</v>
      </c>
    </row>
    <row r="89" spans="1:16" ht="15.75" x14ac:dyDescent="0.25">
      <c r="A89" s="189">
        <v>2016</v>
      </c>
      <c r="B89" s="188">
        <v>1983</v>
      </c>
      <c r="C89" s="224" t="s">
        <v>4352</v>
      </c>
      <c r="D89" s="232">
        <v>5.713820522889633E-2</v>
      </c>
      <c r="E89" s="223">
        <v>9.9652241858037144E-2</v>
      </c>
      <c r="F89" s="231">
        <v>0.21911250365140883</v>
      </c>
      <c r="G89" s="193">
        <v>1.7468660121079427</v>
      </c>
      <c r="H89" s="193">
        <v>3.8198057397397815</v>
      </c>
      <c r="I89" s="193">
        <v>3.0866552357252868</v>
      </c>
      <c r="J89" s="193">
        <v>0.20089241159116558</v>
      </c>
      <c r="K89" s="222">
        <v>1.764648665105786E-2</v>
      </c>
      <c r="L89" s="193">
        <v>2.6450153295551285E-3</v>
      </c>
      <c r="M89" s="222">
        <v>2.0000005732018801E-3</v>
      </c>
      <c r="N89" s="193">
        <v>2.6721705519533564E-2</v>
      </c>
      <c r="O89" s="222">
        <v>2.3345956438838474E-2</v>
      </c>
      <c r="P89" s="221">
        <v>0.20997587499644396</v>
      </c>
    </row>
    <row r="90" spans="1:16" ht="15.75" x14ac:dyDescent="0.25">
      <c r="A90" s="189">
        <v>2016</v>
      </c>
      <c r="B90" s="188">
        <v>1984</v>
      </c>
      <c r="C90" s="224" t="s">
        <v>4351</v>
      </c>
      <c r="D90" s="232">
        <v>5.6325968718657318E-2</v>
      </c>
      <c r="E90" s="223">
        <v>0.10031332356685788</v>
      </c>
      <c r="F90" s="231">
        <v>0.25195483414629294</v>
      </c>
      <c r="G90" s="193">
        <v>1.4797438176217119</v>
      </c>
      <c r="H90" s="193">
        <v>4.3411424253722357</v>
      </c>
      <c r="I90" s="193">
        <v>3.5454678649946287</v>
      </c>
      <c r="J90" s="193">
        <v>0.18101242719973834</v>
      </c>
      <c r="K90" s="222">
        <v>1.8222178040575358E-2</v>
      </c>
      <c r="L90" s="193">
        <v>2.8047052457706614E-3</v>
      </c>
      <c r="M90" s="222">
        <v>2.0000005732018801E-3</v>
      </c>
      <c r="N90" s="193">
        <v>2.9438030994359786E-2</v>
      </c>
      <c r="O90" s="222">
        <v>2.3226562554811297E-2</v>
      </c>
      <c r="P90" s="221">
        <v>0.18919700592696109</v>
      </c>
    </row>
    <row r="91" spans="1:16" ht="15.75" x14ac:dyDescent="0.25">
      <c r="A91" s="189">
        <v>2016</v>
      </c>
      <c r="B91" s="188">
        <v>1985</v>
      </c>
      <c r="C91" s="224" t="s">
        <v>4350</v>
      </c>
      <c r="D91" s="232">
        <v>5.7047630288055665E-2</v>
      </c>
      <c r="E91" s="223">
        <v>9.763017074288198E-2</v>
      </c>
      <c r="F91" s="231">
        <v>0.24334756606687225</v>
      </c>
      <c r="G91" s="193">
        <v>1.1110383506642147</v>
      </c>
      <c r="H91" s="193">
        <v>4.6790069588223071</v>
      </c>
      <c r="I91" s="193">
        <v>2.9646909122930829</v>
      </c>
      <c r="J91" s="193">
        <v>0.17880267301210132</v>
      </c>
      <c r="K91" s="222">
        <v>1.6990010602240781E-2</v>
      </c>
      <c r="L91" s="193">
        <v>2.8977272637763581E-3</v>
      </c>
      <c r="M91" s="222">
        <v>2.0000005732018805E-3</v>
      </c>
      <c r="N91" s="193">
        <v>3.102033552063669E-2</v>
      </c>
      <c r="O91" s="222">
        <v>2.3304239926206342E-2</v>
      </c>
      <c r="P91" s="221">
        <v>0.18688733646059871</v>
      </c>
    </row>
    <row r="92" spans="1:16" ht="15.75" x14ac:dyDescent="0.25">
      <c r="A92" s="189">
        <v>2016</v>
      </c>
      <c r="B92" s="188">
        <v>1986</v>
      </c>
      <c r="C92" s="224" t="s">
        <v>4349</v>
      </c>
      <c r="D92" s="232">
        <v>5.7456173950449822E-2</v>
      </c>
      <c r="E92" s="223">
        <v>9.2373051056250252E-2</v>
      </c>
      <c r="F92" s="231">
        <v>0.24021178067509058</v>
      </c>
      <c r="G92" s="193">
        <v>1.0607228514001505</v>
      </c>
      <c r="H92" s="193">
        <v>4.8186107315704652</v>
      </c>
      <c r="I92" s="193">
        <v>2.7820135210124204</v>
      </c>
      <c r="J92" s="193">
        <v>0.17831169065915009</v>
      </c>
      <c r="K92" s="222">
        <v>1.7137739384586039E-2</v>
      </c>
      <c r="L92" s="193">
        <v>2.9397141631578726E-3</v>
      </c>
      <c r="M92" s="222">
        <v>2.0000005732018801E-3</v>
      </c>
      <c r="N92" s="193">
        <v>3.1734532679116252E-2</v>
      </c>
      <c r="O92" s="222">
        <v>2.2715668904486185E-2</v>
      </c>
      <c r="P92" s="221">
        <v>0.18637415406434832</v>
      </c>
    </row>
    <row r="93" spans="1:16" ht="15.75" x14ac:dyDescent="0.25">
      <c r="A93" s="189">
        <v>2016</v>
      </c>
      <c r="B93" s="188">
        <v>1987</v>
      </c>
      <c r="C93" s="224" t="s">
        <v>4348</v>
      </c>
      <c r="D93" s="232">
        <v>5.7530862913419432E-2</v>
      </c>
      <c r="E93" s="223">
        <v>8.8747208146844794E-2</v>
      </c>
      <c r="F93" s="231">
        <v>0.29415858321307925</v>
      </c>
      <c r="G93" s="193">
        <v>0.97665434956917974</v>
      </c>
      <c r="H93" s="193">
        <v>5.0245761341361446</v>
      </c>
      <c r="I93" s="193">
        <v>2.6639225522577581</v>
      </c>
      <c r="J93" s="193">
        <v>0.19967543589656239</v>
      </c>
      <c r="K93" s="222">
        <v>1.7413058128065418E-2</v>
      </c>
      <c r="L93" s="193">
        <v>2.9684108263685473E-3</v>
      </c>
      <c r="M93" s="222">
        <v>2.0000005732018805E-3</v>
      </c>
      <c r="N93" s="193">
        <v>3.2222662920329818E-2</v>
      </c>
      <c r="O93" s="222">
        <v>2.1625565243287022E-2</v>
      </c>
      <c r="P93" s="221">
        <v>0.20870387306118085</v>
      </c>
    </row>
    <row r="94" spans="1:16" ht="15.75" x14ac:dyDescent="0.25">
      <c r="A94" s="189">
        <v>2016</v>
      </c>
      <c r="B94" s="188">
        <v>1988</v>
      </c>
      <c r="C94" s="224" t="s">
        <v>4347</v>
      </c>
      <c r="D94" s="232">
        <v>5.7325448367121203E-2</v>
      </c>
      <c r="E94" s="223">
        <v>8.7357801374625552E-2</v>
      </c>
      <c r="F94" s="231">
        <v>0.29082652334638787</v>
      </c>
      <c r="G94" s="193">
        <v>0.49626119648804973</v>
      </c>
      <c r="H94" s="193">
        <v>5.0909009656207118</v>
      </c>
      <c r="I94" s="193">
        <v>1.8910472347914693</v>
      </c>
      <c r="J94" s="193">
        <v>0.1976290206029559</v>
      </c>
      <c r="K94" s="222">
        <v>1.684935620788449E-2</v>
      </c>
      <c r="L94" s="193">
        <v>2.9795122007099484E-3</v>
      </c>
      <c r="M94" s="222">
        <v>2.0000005732018805E-3</v>
      </c>
      <c r="N94" s="193">
        <v>3.2411497297877054E-2</v>
      </c>
      <c r="O94" s="222">
        <v>2.2035349034022201E-2</v>
      </c>
      <c r="P94" s="221">
        <v>0.20656492794883105</v>
      </c>
    </row>
    <row r="95" spans="1:16" ht="15.75" x14ac:dyDescent="0.25">
      <c r="A95" s="189">
        <v>2016</v>
      </c>
      <c r="B95" s="188">
        <v>1989</v>
      </c>
      <c r="C95" s="224" t="s">
        <v>4346</v>
      </c>
      <c r="D95" s="232">
        <v>5.7486313468978374E-2</v>
      </c>
      <c r="E95" s="223">
        <v>8.9737089571182926E-2</v>
      </c>
      <c r="F95" s="231">
        <v>0.29217409665305888</v>
      </c>
      <c r="G95" s="193">
        <v>0.49432431679201699</v>
      </c>
      <c r="H95" s="193">
        <v>5.1149573328063465</v>
      </c>
      <c r="I95" s="193">
        <v>1.8856398762854349</v>
      </c>
      <c r="J95" s="193">
        <v>0.19870079303850466</v>
      </c>
      <c r="K95" s="222">
        <v>1.6619733330139802E-2</v>
      </c>
      <c r="L95" s="193">
        <v>2.9862845743692055E-3</v>
      </c>
      <c r="M95" s="222">
        <v>2.0000005732018801E-3</v>
      </c>
      <c r="N95" s="193">
        <v>3.2526695373821017E-2</v>
      </c>
      <c r="O95" s="222">
        <v>2.288882421780563E-2</v>
      </c>
      <c r="P95" s="221">
        <v>0.20768516117799524</v>
      </c>
    </row>
    <row r="96" spans="1:16" ht="15.75" x14ac:dyDescent="0.25">
      <c r="A96" s="189">
        <v>2016</v>
      </c>
      <c r="B96" s="188">
        <v>1990</v>
      </c>
      <c r="C96" s="224" t="s">
        <v>4345</v>
      </c>
      <c r="D96" s="232">
        <v>5.7962021318874797E-2</v>
      </c>
      <c r="E96" s="223">
        <v>8.7518343691817796E-2</v>
      </c>
      <c r="F96" s="231">
        <v>0.29705258178590743</v>
      </c>
      <c r="G96" s="193">
        <v>0.49638571268091369</v>
      </c>
      <c r="H96" s="193">
        <v>5.0627670814769905</v>
      </c>
      <c r="I96" s="193">
        <v>1.8787710357804468</v>
      </c>
      <c r="J96" s="193">
        <v>0.20202282985464318</v>
      </c>
      <c r="K96" s="222">
        <v>1.6890591163424409E-2</v>
      </c>
      <c r="L96" s="193">
        <v>2.9866852135969494E-3</v>
      </c>
      <c r="M96" s="222">
        <v>2.0000005732018801E-3</v>
      </c>
      <c r="N96" s="193">
        <v>3.2533510247084944E-2</v>
      </c>
      <c r="O96" s="222">
        <v>2.2062265937184137E-2</v>
      </c>
      <c r="P96" s="221">
        <v>0.21115740575764036</v>
      </c>
    </row>
    <row r="97" spans="1:16" ht="15.75" x14ac:dyDescent="0.25">
      <c r="A97" s="189">
        <v>2016</v>
      </c>
      <c r="B97" s="188">
        <v>1991</v>
      </c>
      <c r="C97" s="224" t="s">
        <v>4344</v>
      </c>
      <c r="D97" s="232">
        <v>5.7858794647938715E-2</v>
      </c>
      <c r="E97" s="223">
        <v>8.5127969633809045E-2</v>
      </c>
      <c r="F97" s="231">
        <v>0.37951129323345756</v>
      </c>
      <c r="G97" s="193">
        <v>0.51803098432436812</v>
      </c>
      <c r="H97" s="193">
        <v>8.9176986283864803</v>
      </c>
      <c r="I97" s="193">
        <v>2.3043728588921635</v>
      </c>
      <c r="J97" s="193">
        <v>5.6400026733630954E-2</v>
      </c>
      <c r="K97" s="222">
        <v>9.5233719617723971E-3</v>
      </c>
      <c r="L97" s="193">
        <v>2.9838206497210997E-3</v>
      </c>
      <c r="M97" s="222">
        <v>2.0000005732018801E-3</v>
      </c>
      <c r="N97" s="193">
        <v>3.2484784015556739E-2</v>
      </c>
      <c r="O97" s="222">
        <v>2.1153850273728517E-2</v>
      </c>
      <c r="P97" s="221">
        <v>5.8950185671113785E-2</v>
      </c>
    </row>
    <row r="98" spans="1:16" ht="15.75" x14ac:dyDescent="0.25">
      <c r="A98" s="189">
        <v>2016</v>
      </c>
      <c r="B98" s="188">
        <v>1992</v>
      </c>
      <c r="C98" s="224" t="s">
        <v>4343</v>
      </c>
      <c r="D98" s="232">
        <v>5.7835314171276318E-2</v>
      </c>
      <c r="E98" s="223">
        <v>8.217219341557952E-2</v>
      </c>
      <c r="F98" s="231">
        <v>0.37998336965657603</v>
      </c>
      <c r="G98" s="193">
        <v>0.51848117654903048</v>
      </c>
      <c r="H98" s="193">
        <v>8.8233827839742514</v>
      </c>
      <c r="I98" s="193">
        <v>2.2355312266250444</v>
      </c>
      <c r="J98" s="193">
        <v>5.819478084970555E-2</v>
      </c>
      <c r="K98" s="222">
        <v>9.6569862872880573E-3</v>
      </c>
      <c r="L98" s="193">
        <v>2.9728844475134931E-3</v>
      </c>
      <c r="M98" s="222">
        <v>2.0000005732018801E-3</v>
      </c>
      <c r="N98" s="193">
        <v>3.2298759216005342E-2</v>
      </c>
      <c r="O98" s="222">
        <v>2.0147794095036246E-2</v>
      </c>
      <c r="P98" s="221">
        <v>6.0826090604213748E-2</v>
      </c>
    </row>
    <row r="99" spans="1:16" ht="15.75" x14ac:dyDescent="0.25">
      <c r="A99" s="189">
        <v>2016</v>
      </c>
      <c r="B99" s="188">
        <v>1993</v>
      </c>
      <c r="C99" s="224" t="s">
        <v>4342</v>
      </c>
      <c r="D99" s="232">
        <v>5.7687871873436457E-2</v>
      </c>
      <c r="E99" s="223">
        <v>7.3175522607954457E-2</v>
      </c>
      <c r="F99" s="231">
        <v>0.37302985750604417</v>
      </c>
      <c r="G99" s="193">
        <v>0.51988784860760018</v>
      </c>
      <c r="H99" s="193">
        <v>8.8757391579311999</v>
      </c>
      <c r="I99" s="193">
        <v>2.1813937074761944</v>
      </c>
      <c r="J99" s="193">
        <v>5.3807578108655683E-2</v>
      </c>
      <c r="K99" s="222">
        <v>9.8044517834847602E-3</v>
      </c>
      <c r="L99" s="193">
        <v>2.9769788318999768E-3</v>
      </c>
      <c r="M99" s="222">
        <v>2.0000005732018801E-3</v>
      </c>
      <c r="N99" s="193">
        <v>3.2368404694419435E-2</v>
      </c>
      <c r="O99" s="222">
        <v>1.9624173452671166E-2</v>
      </c>
      <c r="P99" s="221">
        <v>5.6240518023137419E-2</v>
      </c>
    </row>
    <row r="100" spans="1:16" ht="15.75" x14ac:dyDescent="0.25">
      <c r="A100" s="189">
        <v>2016</v>
      </c>
      <c r="B100" s="188">
        <v>1994</v>
      </c>
      <c r="C100" s="224" t="s">
        <v>4341</v>
      </c>
      <c r="D100" s="232">
        <v>5.7404120550212455E-2</v>
      </c>
      <c r="E100" s="223">
        <v>6.9774804775016713E-2</v>
      </c>
      <c r="F100" s="231">
        <v>0.36538593797935515</v>
      </c>
      <c r="G100" s="193">
        <v>0.51545691656341985</v>
      </c>
      <c r="H100" s="193">
        <v>8.8099754018048326</v>
      </c>
      <c r="I100" s="193">
        <v>2.1101734188983934</v>
      </c>
      <c r="J100" s="193">
        <v>5.3777916054116956E-2</v>
      </c>
      <c r="K100" s="222">
        <v>9.9216750242645483E-3</v>
      </c>
      <c r="L100" s="193">
        <v>2.9646773020081804E-3</v>
      </c>
      <c r="M100" s="222">
        <v>2.0000005732018801E-3</v>
      </c>
      <c r="N100" s="193">
        <v>3.215915567096015E-2</v>
      </c>
      <c r="O100" s="222">
        <v>1.8656397409431088E-2</v>
      </c>
      <c r="P100" s="221">
        <v>5.6209514782115944E-2</v>
      </c>
    </row>
    <row r="101" spans="1:16" ht="15.75" x14ac:dyDescent="0.25">
      <c r="A101" s="189">
        <v>2016</v>
      </c>
      <c r="B101" s="188">
        <v>1995</v>
      </c>
      <c r="C101" s="224" t="s">
        <v>4340</v>
      </c>
      <c r="D101" s="232">
        <v>5.7118713939177605E-2</v>
      </c>
      <c r="E101" s="223">
        <v>7.0992997112429748E-2</v>
      </c>
      <c r="F101" s="231">
        <v>0.36043183339562418</v>
      </c>
      <c r="G101" s="193">
        <v>0.38695535868603603</v>
      </c>
      <c r="H101" s="193">
        <v>8.924715777606675</v>
      </c>
      <c r="I101" s="193">
        <v>1.661751503932259</v>
      </c>
      <c r="J101" s="193">
        <v>5.2888233321905093E-2</v>
      </c>
      <c r="K101" s="222">
        <v>9.2434159805779396E-3</v>
      </c>
      <c r="L101" s="193">
        <v>2.9718714952672318E-3</v>
      </c>
      <c r="M101" s="222">
        <v>2.0000005732018801E-3</v>
      </c>
      <c r="N101" s="193">
        <v>3.2281528898296448E-2</v>
      </c>
      <c r="O101" s="222">
        <v>1.9264284244865024E-2</v>
      </c>
      <c r="P101" s="221">
        <v>5.5279604544662075E-2</v>
      </c>
    </row>
    <row r="102" spans="1:16" ht="15.75" x14ac:dyDescent="0.25">
      <c r="A102" s="189">
        <v>2016</v>
      </c>
      <c r="B102" s="188">
        <v>1996</v>
      </c>
      <c r="C102" s="224" t="s">
        <v>4339</v>
      </c>
      <c r="D102" s="232">
        <v>5.7246564571483319E-2</v>
      </c>
      <c r="E102" s="223">
        <v>7.0471718043367049E-2</v>
      </c>
      <c r="F102" s="231">
        <v>0.35957694754795666</v>
      </c>
      <c r="G102" s="193">
        <v>0.14066427834568809</v>
      </c>
      <c r="H102" s="193">
        <v>8.9151912944689009</v>
      </c>
      <c r="I102" s="193">
        <v>1.0393901976205675</v>
      </c>
      <c r="J102" s="193">
        <v>5.2784530864646406E-2</v>
      </c>
      <c r="K102" s="222">
        <v>2.8056039921330366E-3</v>
      </c>
      <c r="L102" s="193">
        <v>2.9743818057794027E-3</v>
      </c>
      <c r="M102" s="222">
        <v>2.0000005732018801E-3</v>
      </c>
      <c r="N102" s="193">
        <v>3.2324229280108474E-2</v>
      </c>
      <c r="O102" s="222">
        <v>1.9456030777826448E-2</v>
      </c>
      <c r="P102" s="221">
        <v>5.5171213122459047E-2</v>
      </c>
    </row>
    <row r="103" spans="1:16" ht="15.75" x14ac:dyDescent="0.25">
      <c r="A103" s="189">
        <v>2016</v>
      </c>
      <c r="B103" s="188">
        <v>1997</v>
      </c>
      <c r="C103" s="224" t="s">
        <v>4338</v>
      </c>
      <c r="D103" s="232">
        <v>5.7397217855445902E-2</v>
      </c>
      <c r="E103" s="223">
        <v>6.8451260238614461E-2</v>
      </c>
      <c r="F103" s="231">
        <v>0.35823782624464162</v>
      </c>
      <c r="G103" s="193">
        <v>0.14479229248537204</v>
      </c>
      <c r="H103" s="193">
        <v>8.921546580473068</v>
      </c>
      <c r="I103" s="193">
        <v>1.065909018275532</v>
      </c>
      <c r="J103" s="193">
        <v>5.2586284259355201E-2</v>
      </c>
      <c r="K103" s="222">
        <v>2.8271597646587899E-3</v>
      </c>
      <c r="L103" s="193">
        <v>2.9789524654547663E-3</v>
      </c>
      <c r="M103" s="222">
        <v>2.0000005732018801E-3</v>
      </c>
      <c r="N103" s="193">
        <v>3.2401976201186407E-2</v>
      </c>
      <c r="O103" s="222">
        <v>1.8879021092788134E-2</v>
      </c>
      <c r="P103" s="221">
        <v>5.4964002685382853E-2</v>
      </c>
    </row>
    <row r="104" spans="1:16" ht="15.75" x14ac:dyDescent="0.25">
      <c r="A104" s="189">
        <v>2016</v>
      </c>
      <c r="B104" s="188">
        <v>1998</v>
      </c>
      <c r="C104" s="224" t="s">
        <v>4337</v>
      </c>
      <c r="D104" s="232">
        <v>5.7270543588548717E-2</v>
      </c>
      <c r="E104" s="223">
        <v>6.5551107140004311E-2</v>
      </c>
      <c r="F104" s="231">
        <v>0.35154579818020076</v>
      </c>
      <c r="G104" s="193">
        <v>0.13195179927637357</v>
      </c>
      <c r="H104" s="193">
        <v>8.889321391001733</v>
      </c>
      <c r="I104" s="193">
        <v>0.93283202793527886</v>
      </c>
      <c r="J104" s="193">
        <v>5.1951570804639129E-2</v>
      </c>
      <c r="K104" s="222">
        <v>2.8676004106410651E-3</v>
      </c>
      <c r="L104" s="193">
        <v>2.9752812739915159E-3</v>
      </c>
      <c r="M104" s="222">
        <v>2.0000005732018801E-3</v>
      </c>
      <c r="N104" s="193">
        <v>3.2339529234396515E-2</v>
      </c>
      <c r="O104" s="222">
        <v>1.8047265492882256E-2</v>
      </c>
      <c r="P104" s="221">
        <v>5.4300590304743726E-2</v>
      </c>
    </row>
    <row r="105" spans="1:16" ht="15.75" x14ac:dyDescent="0.25">
      <c r="A105" s="189">
        <v>2016</v>
      </c>
      <c r="B105" s="188">
        <v>1999</v>
      </c>
      <c r="C105" s="224" t="s">
        <v>4336</v>
      </c>
      <c r="D105" s="232">
        <v>5.7438742307160423E-2</v>
      </c>
      <c r="E105" s="223">
        <v>6.5833551793234843E-2</v>
      </c>
      <c r="F105" s="231">
        <v>0.35031803032906206</v>
      </c>
      <c r="G105" s="193">
        <v>0.1140517267809167</v>
      </c>
      <c r="H105" s="193">
        <v>9.0164204379858806</v>
      </c>
      <c r="I105" s="193">
        <v>0.77054390159060127</v>
      </c>
      <c r="J105" s="193">
        <v>5.1353264223983223E-2</v>
      </c>
      <c r="K105" s="222">
        <v>2.8769424874194979E-3</v>
      </c>
      <c r="L105" s="193">
        <v>2.9925272638455552E-3</v>
      </c>
      <c r="M105" s="222">
        <v>2.0000005732018801E-3</v>
      </c>
      <c r="N105" s="193">
        <v>3.2632883521813719E-2</v>
      </c>
      <c r="O105" s="222">
        <v>1.8150754166016907E-2</v>
      </c>
      <c r="P105" s="221">
        <v>5.3675230955456746E-2</v>
      </c>
    </row>
    <row r="106" spans="1:16" ht="15.75" x14ac:dyDescent="0.25">
      <c r="A106" s="189">
        <v>2016</v>
      </c>
      <c r="B106" s="188">
        <v>2000</v>
      </c>
      <c r="C106" s="224" t="s">
        <v>4335</v>
      </c>
      <c r="D106" s="232">
        <v>5.730261549493456E-2</v>
      </c>
      <c r="E106" s="223">
        <v>7.1904674198216445E-2</v>
      </c>
      <c r="F106" s="231">
        <v>0.34280305102963859</v>
      </c>
      <c r="G106" s="193">
        <v>9.5807685694978356E-2</v>
      </c>
      <c r="H106" s="193">
        <v>9.0656185574953962</v>
      </c>
      <c r="I106" s="193">
        <v>0.61069900656201426</v>
      </c>
      <c r="J106" s="193">
        <v>5.0346406471003489E-2</v>
      </c>
      <c r="K106" s="222">
        <v>2.8761569947430825E-3</v>
      </c>
      <c r="L106" s="193">
        <v>2.9973265576411058E-3</v>
      </c>
      <c r="M106" s="222">
        <v>2.0000005732018805E-3</v>
      </c>
      <c r="N106" s="193">
        <v>3.2714519509276035E-2</v>
      </c>
      <c r="O106" s="222">
        <v>1.8287064664777853E-2</v>
      </c>
      <c r="P106" s="221">
        <v>5.2622847562752324E-2</v>
      </c>
    </row>
    <row r="107" spans="1:16" ht="15.75" x14ac:dyDescent="0.25">
      <c r="A107" s="189">
        <v>2016</v>
      </c>
      <c r="B107" s="188">
        <v>2001</v>
      </c>
      <c r="C107" s="224" t="s">
        <v>4334</v>
      </c>
      <c r="D107" s="232">
        <v>5.7373792361500357E-2</v>
      </c>
      <c r="E107" s="223">
        <v>7.0768858433916171E-2</v>
      </c>
      <c r="F107" s="231">
        <v>0.335707811621139</v>
      </c>
      <c r="G107" s="193">
        <v>7.9675062572138924E-2</v>
      </c>
      <c r="H107" s="193">
        <v>8.9758789924103581</v>
      </c>
      <c r="I107" s="193">
        <v>0.46225433738129507</v>
      </c>
      <c r="J107" s="193">
        <v>4.9874846138407293E-2</v>
      </c>
      <c r="K107" s="222">
        <v>2.8986052997518239E-3</v>
      </c>
      <c r="L107" s="193">
        <v>2.9909465893466053E-3</v>
      </c>
      <c r="M107" s="222">
        <v>2.0000005732018801E-3</v>
      </c>
      <c r="N107" s="193">
        <v>3.2605996248586594E-2</v>
      </c>
      <c r="O107" s="222">
        <v>1.7915360068346139E-2</v>
      </c>
      <c r="P107" s="221">
        <v>5.2129965364434067E-2</v>
      </c>
    </row>
    <row r="108" spans="1:16" ht="15.75" x14ac:dyDescent="0.25">
      <c r="A108" s="189">
        <v>2016</v>
      </c>
      <c r="B108" s="188">
        <v>2002</v>
      </c>
      <c r="C108" s="224" t="s">
        <v>4333</v>
      </c>
      <c r="D108" s="232">
        <v>5.720742430575794E-2</v>
      </c>
      <c r="E108" s="223">
        <v>6.915675086618428E-2</v>
      </c>
      <c r="F108" s="231">
        <v>0.26176838185590146</v>
      </c>
      <c r="G108" s="193">
        <v>7.7911484963114591E-2</v>
      </c>
      <c r="H108" s="193">
        <v>6.9721887644179752</v>
      </c>
      <c r="I108" s="193">
        <v>0.44461215817175459</v>
      </c>
      <c r="J108" s="193">
        <v>5.0759689415683623E-2</v>
      </c>
      <c r="K108" s="222">
        <v>2.9245124348371925E-3</v>
      </c>
      <c r="L108" s="193">
        <v>2.9958914608121138E-3</v>
      </c>
      <c r="M108" s="222">
        <v>2.0000005732018801E-3</v>
      </c>
      <c r="N108" s="193">
        <v>3.2690108512215051E-2</v>
      </c>
      <c r="O108" s="222">
        <v>1.7392488941296837E-2</v>
      </c>
      <c r="P108" s="221">
        <v>5.3054817328275002E-2</v>
      </c>
    </row>
    <row r="109" spans="1:16" ht="15.75" x14ac:dyDescent="0.25">
      <c r="A109" s="189">
        <v>2016</v>
      </c>
      <c r="B109" s="188">
        <v>2003</v>
      </c>
      <c r="C109" s="224" t="s">
        <v>4332</v>
      </c>
      <c r="D109" s="232">
        <v>5.6979093421200479E-2</v>
      </c>
      <c r="E109" s="223">
        <v>6.9984797305248952E-2</v>
      </c>
      <c r="F109" s="231">
        <v>0.25414953982905358</v>
      </c>
      <c r="G109" s="193">
        <v>6.2883768458245684E-2</v>
      </c>
      <c r="H109" s="193">
        <v>6.9524847293226877</v>
      </c>
      <c r="I109" s="193">
        <v>0.37710719418221084</v>
      </c>
      <c r="J109" s="193">
        <v>4.9863079506149835E-2</v>
      </c>
      <c r="K109" s="222">
        <v>2.9111877257644754E-3</v>
      </c>
      <c r="L109" s="193">
        <v>2.9908969073654322E-3</v>
      </c>
      <c r="M109" s="222">
        <v>2.0000005732018801E-3</v>
      </c>
      <c r="N109" s="193">
        <v>3.2605151158086841E-2</v>
      </c>
      <c r="O109" s="222">
        <v>1.7700100874986521E-2</v>
      </c>
      <c r="P109" s="221">
        <v>5.2117666697279623E-2</v>
      </c>
    </row>
    <row r="110" spans="1:16" ht="15.75" x14ac:dyDescent="0.25">
      <c r="A110" s="189">
        <v>2016</v>
      </c>
      <c r="B110" s="188">
        <v>2004</v>
      </c>
      <c r="C110" s="224" t="s">
        <v>4331</v>
      </c>
      <c r="D110" s="232">
        <v>5.6890653592408587E-2</v>
      </c>
      <c r="E110" s="223">
        <v>7.0118144280144623E-2</v>
      </c>
      <c r="F110" s="231">
        <v>0.20513035700707366</v>
      </c>
      <c r="G110" s="193">
        <v>1.7450691912162274E-2</v>
      </c>
      <c r="H110" s="193">
        <v>5.7859795458650707</v>
      </c>
      <c r="I110" s="193">
        <v>0.10157772427517024</v>
      </c>
      <c r="J110" s="193">
        <v>4.8996700470593312E-2</v>
      </c>
      <c r="K110" s="222">
        <v>1.9449246631616233E-4</v>
      </c>
      <c r="L110" s="193">
        <v>2.9874331151061658E-3</v>
      </c>
      <c r="M110" s="222">
        <v>2.0000005732018801E-3</v>
      </c>
      <c r="N110" s="193">
        <v>3.2546232051756711E-2</v>
      </c>
      <c r="O110" s="222">
        <v>1.7394412781974067E-2</v>
      </c>
      <c r="P110" s="221">
        <v>5.1212113846235321E-2</v>
      </c>
    </row>
    <row r="111" spans="1:16" ht="15.75" x14ac:dyDescent="0.25">
      <c r="A111" s="189">
        <v>2016</v>
      </c>
      <c r="B111" s="188">
        <v>2005</v>
      </c>
      <c r="C111" s="224" t="s">
        <v>4330</v>
      </c>
      <c r="D111" s="232">
        <v>5.662562286164579E-2</v>
      </c>
      <c r="E111" s="223">
        <v>6.6989865126381623E-2</v>
      </c>
      <c r="F111" s="231">
        <v>0.19749077809361662</v>
      </c>
      <c r="G111" s="193">
        <v>1.5426827680697273E-2</v>
      </c>
      <c r="H111" s="193">
        <v>5.7510775231033939</v>
      </c>
      <c r="I111" s="193">
        <v>8.2200128632663738E-2</v>
      </c>
      <c r="J111" s="193">
        <v>4.7998335205176955E-2</v>
      </c>
      <c r="K111" s="222">
        <v>1.9510257573762866E-4</v>
      </c>
      <c r="L111" s="193">
        <v>2.976697131828963E-3</v>
      </c>
      <c r="M111" s="222">
        <v>2.0000005732018801E-3</v>
      </c>
      <c r="N111" s="193">
        <v>3.2363612976211494E-2</v>
      </c>
      <c r="O111" s="222">
        <v>1.6847802973752588E-2</v>
      </c>
      <c r="P111" s="221">
        <v>5.0168606933697027E-2</v>
      </c>
    </row>
    <row r="112" spans="1:16" ht="15.75" x14ac:dyDescent="0.25">
      <c r="A112" s="189">
        <v>2016</v>
      </c>
      <c r="B112" s="188">
        <v>2006</v>
      </c>
      <c r="C112" s="224" t="s">
        <v>4329</v>
      </c>
      <c r="D112" s="232">
        <v>5.6556262006923964E-2</v>
      </c>
      <c r="E112" s="223">
        <v>6.9067822078712662E-2</v>
      </c>
      <c r="F112" s="231">
        <v>0.19176702422226133</v>
      </c>
      <c r="G112" s="193">
        <v>5.7225921736046024E-3</v>
      </c>
      <c r="H112" s="193">
        <v>5.7311622919839165</v>
      </c>
      <c r="I112" s="193">
        <v>4.1234694617844396E-2</v>
      </c>
      <c r="J112" s="193">
        <v>4.7221161903702208E-2</v>
      </c>
      <c r="K112" s="222">
        <v>1.921086356121794E-4</v>
      </c>
      <c r="L112" s="193">
        <v>2.9745677158001561E-3</v>
      </c>
      <c r="M112" s="222">
        <v>2.0000005732018801E-3</v>
      </c>
      <c r="N112" s="193">
        <v>3.2327391609561495E-2</v>
      </c>
      <c r="O112" s="222">
        <v>1.8217566813068516E-2</v>
      </c>
      <c r="P112" s="221">
        <v>4.9356293304185103E-2</v>
      </c>
    </row>
    <row r="113" spans="1:16" ht="15.75" x14ac:dyDescent="0.25">
      <c r="A113" s="189">
        <v>2016</v>
      </c>
      <c r="B113" s="188">
        <v>2007</v>
      </c>
      <c r="C113" s="224" t="s">
        <v>4328</v>
      </c>
      <c r="D113" s="232">
        <v>5.6311026033148498E-2</v>
      </c>
      <c r="E113" s="223">
        <v>6.5583207162167673E-2</v>
      </c>
      <c r="F113" s="231">
        <v>0.13536817679201693</v>
      </c>
      <c r="G113" s="193">
        <v>7.8472799039428914E-3</v>
      </c>
      <c r="H113" s="193">
        <v>2.8553219151358857</v>
      </c>
      <c r="I113" s="193">
        <v>4.0885267026036579E-2</v>
      </c>
      <c r="J113" s="193">
        <v>2.9720784254924106E-2</v>
      </c>
      <c r="K113" s="222">
        <v>1.9486916383794589E-4</v>
      </c>
      <c r="L113" s="193">
        <v>2.9427968553229302E-3</v>
      </c>
      <c r="M113" s="222">
        <v>2.0000005732018805E-3</v>
      </c>
      <c r="N113" s="193">
        <v>3.1786969272843871E-2</v>
      </c>
      <c r="O113" s="222">
        <v>1.7057924873341641E-2</v>
      </c>
      <c r="P113" s="221">
        <v>3.1064626234904916E-2</v>
      </c>
    </row>
    <row r="114" spans="1:16" ht="15.75" x14ac:dyDescent="0.25">
      <c r="A114" s="189">
        <v>2016</v>
      </c>
      <c r="B114" s="188">
        <v>2008</v>
      </c>
      <c r="C114" s="224" t="s">
        <v>4327</v>
      </c>
      <c r="D114" s="232">
        <v>5.6337502565676711E-2</v>
      </c>
      <c r="E114" s="223">
        <v>6.3927497976426995E-2</v>
      </c>
      <c r="F114" s="231">
        <v>0.13363092371573337</v>
      </c>
      <c r="G114" s="193">
        <v>7.627869366553788E-3</v>
      </c>
      <c r="H114" s="193">
        <v>2.8867616212778011</v>
      </c>
      <c r="I114" s="193">
        <v>3.4947616468053645E-2</v>
      </c>
      <c r="J114" s="193">
        <v>2.9247437747707387E-2</v>
      </c>
      <c r="K114" s="222">
        <v>2.2266084716600449E-4</v>
      </c>
      <c r="L114" s="193">
        <v>2.9582127476204183E-3</v>
      </c>
      <c r="M114" s="222">
        <v>2.0000005732018801E-3</v>
      </c>
      <c r="N114" s="193">
        <v>3.2049193600824144E-2</v>
      </c>
      <c r="O114" s="222">
        <v>1.7048301580466649E-2</v>
      </c>
      <c r="P114" s="221">
        <v>3.0569877099075882E-2</v>
      </c>
    </row>
    <row r="115" spans="1:16" ht="15.75" x14ac:dyDescent="0.25">
      <c r="A115" s="189">
        <v>2016</v>
      </c>
      <c r="B115" s="188">
        <v>2009</v>
      </c>
      <c r="C115" s="224" t="s">
        <v>4326</v>
      </c>
      <c r="D115" s="232">
        <v>5.4973454347658941E-2</v>
      </c>
      <c r="E115" s="223">
        <v>5.9048155588739694E-2</v>
      </c>
      <c r="F115" s="231">
        <v>0.11399086310362588</v>
      </c>
      <c r="G115" s="193">
        <v>7.5029959528029938E-3</v>
      </c>
      <c r="H115" s="193">
        <v>2.423902447497813</v>
      </c>
      <c r="I115" s="193">
        <v>2.9233654593569421E-2</v>
      </c>
      <c r="J115" s="193">
        <v>2.4883449109668557E-2</v>
      </c>
      <c r="K115" s="222">
        <v>2.5146912852611536E-4</v>
      </c>
      <c r="L115" s="193">
        <v>2.8104214113992762E-3</v>
      </c>
      <c r="M115" s="222">
        <v>2.0000005732018805E-3</v>
      </c>
      <c r="N115" s="193">
        <v>2.9535262971702517E-2</v>
      </c>
      <c r="O115" s="222">
        <v>1.6539571478524927E-2</v>
      </c>
      <c r="P115" s="221">
        <v>2.6008568259737675E-2</v>
      </c>
    </row>
    <row r="116" spans="1:16" ht="15.75" x14ac:dyDescent="0.25">
      <c r="A116" s="189">
        <v>2016</v>
      </c>
      <c r="B116" s="188">
        <v>2010</v>
      </c>
      <c r="C116" s="224" t="s">
        <v>4325</v>
      </c>
      <c r="D116" s="232">
        <v>5.3377581152822887E-2</v>
      </c>
      <c r="E116" s="223">
        <v>5.7496276436258507E-2</v>
      </c>
      <c r="F116" s="231">
        <v>6.8170762302733154E-2</v>
      </c>
      <c r="G116" s="193">
        <v>6.2738631371276575E-3</v>
      </c>
      <c r="H116" s="193">
        <v>0.14974982286980495</v>
      </c>
      <c r="I116" s="193">
        <v>2.6491769993178579E-2</v>
      </c>
      <c r="J116" s="193">
        <v>1.0350856430567832E-2</v>
      </c>
      <c r="K116" s="222">
        <v>3.0696918169590564E-4</v>
      </c>
      <c r="L116" s="193">
        <v>2.6846112754544036E-3</v>
      </c>
      <c r="M116" s="222">
        <v>2.0000005732018801E-3</v>
      </c>
      <c r="N116" s="193">
        <v>2.7395232559280232E-2</v>
      </c>
      <c r="O116" s="222">
        <v>1.6259024648519867E-2</v>
      </c>
      <c r="P116" s="221">
        <v>1.0818876227113E-2</v>
      </c>
    </row>
    <row r="117" spans="1:16" ht="15.75" x14ac:dyDescent="0.25">
      <c r="A117" s="189">
        <v>2016</v>
      </c>
      <c r="B117" s="188">
        <v>2011</v>
      </c>
      <c r="C117" s="224" t="s">
        <v>4324</v>
      </c>
      <c r="D117" s="232">
        <v>5.3040808914773099E-2</v>
      </c>
      <c r="E117" s="223">
        <v>5.6102431778471441E-2</v>
      </c>
      <c r="F117" s="231">
        <v>6.7337156300384726E-2</v>
      </c>
      <c r="G117" s="193">
        <v>6.3319191223736304E-3</v>
      </c>
      <c r="H117" s="193">
        <v>0.14547781190827672</v>
      </c>
      <c r="I117" s="193">
        <v>2.6426820966869765E-2</v>
      </c>
      <c r="J117" s="193">
        <v>9.5950043861110276E-3</v>
      </c>
      <c r="K117" s="222">
        <v>4.1629483404988059E-4</v>
      </c>
      <c r="L117" s="193">
        <v>2.7035796857342964E-3</v>
      </c>
      <c r="M117" s="222">
        <v>2.0000005732018801E-3</v>
      </c>
      <c r="N117" s="193">
        <v>2.7717885218141208E-2</v>
      </c>
      <c r="O117" s="222">
        <v>1.6358428480624871E-2</v>
      </c>
      <c r="P117" s="221">
        <v>1.0028847907249625E-2</v>
      </c>
    </row>
    <row r="118" spans="1:16" ht="15.75" x14ac:dyDescent="0.25">
      <c r="A118" s="189">
        <v>2016</v>
      </c>
      <c r="B118" s="188">
        <v>2012</v>
      </c>
      <c r="C118" s="224" t="s">
        <v>4323</v>
      </c>
      <c r="D118" s="232">
        <v>5.0756345627405997E-2</v>
      </c>
      <c r="E118" s="223">
        <v>5.5851769489277878E-2</v>
      </c>
      <c r="F118" s="231">
        <v>5.5025743655974638E-2</v>
      </c>
      <c r="G118" s="193">
        <v>5.7891327665403128E-3</v>
      </c>
      <c r="H118" s="193">
        <v>0.11656886092150778</v>
      </c>
      <c r="I118" s="193">
        <v>2.5632936539756714E-2</v>
      </c>
      <c r="J118" s="193">
        <v>7.6555675700129928E-3</v>
      </c>
      <c r="K118" s="222">
        <v>6.0541755250738156E-4</v>
      </c>
      <c r="L118" s="193">
        <v>2.5614604104813601E-3</v>
      </c>
      <c r="M118" s="222">
        <v>2.0000005732018797E-3</v>
      </c>
      <c r="N118" s="193">
        <v>2.5300436346088764E-2</v>
      </c>
      <c r="O118" s="222">
        <v>1.667554369752125E-2</v>
      </c>
      <c r="P118" s="221">
        <v>8.0017183644510558E-3</v>
      </c>
    </row>
    <row r="119" spans="1:16" ht="15.75" x14ac:dyDescent="0.25">
      <c r="A119" s="189">
        <v>2016</v>
      </c>
      <c r="B119" s="188">
        <v>2013</v>
      </c>
      <c r="C119" s="224" t="s">
        <v>4322</v>
      </c>
      <c r="D119" s="232">
        <v>5.2861970414194652E-2</v>
      </c>
      <c r="E119" s="223">
        <v>5.4541431172224819E-2</v>
      </c>
      <c r="F119" s="231">
        <v>6.6970161432152966E-2</v>
      </c>
      <c r="G119" s="193">
        <v>6.5176868747035535E-3</v>
      </c>
      <c r="H119" s="193">
        <v>0.13697162733856688</v>
      </c>
      <c r="I119" s="193">
        <v>2.7218697293808644E-2</v>
      </c>
      <c r="J119" s="193">
        <v>7.9238027984062064E-3</v>
      </c>
      <c r="K119" s="222">
        <v>9.0522614628772127E-4</v>
      </c>
      <c r="L119" s="193">
        <v>2.7399985797190679E-3</v>
      </c>
      <c r="M119" s="222">
        <v>2.0000005732018797E-3</v>
      </c>
      <c r="N119" s="193">
        <v>2.8337370604822176E-2</v>
      </c>
      <c r="O119" s="222">
        <v>1.6759266203572324E-2</v>
      </c>
      <c r="P119" s="221">
        <v>8.2820819995959756E-3</v>
      </c>
    </row>
    <row r="120" spans="1:16" ht="15.75" x14ac:dyDescent="0.25">
      <c r="A120" s="189">
        <v>2016</v>
      </c>
      <c r="B120" s="188">
        <v>2014</v>
      </c>
      <c r="C120" s="224" t="s">
        <v>4321</v>
      </c>
      <c r="D120" s="232">
        <v>5.0061830926231614E-2</v>
      </c>
      <c r="E120" s="223">
        <v>5.273223649992196E-2</v>
      </c>
      <c r="F120" s="231">
        <v>5.5719971927473681E-2</v>
      </c>
      <c r="G120" s="193">
        <v>6.4282438925308428E-3</v>
      </c>
      <c r="H120" s="193">
        <v>0.11159783857111488</v>
      </c>
      <c r="I120" s="193">
        <v>2.645861878211983E-2</v>
      </c>
      <c r="J120" s="193">
        <v>6.2292306685730256E-3</v>
      </c>
      <c r="K120" s="222">
        <v>1.2718413752753966E-3</v>
      </c>
      <c r="L120" s="193">
        <v>2.6157377578231336E-3</v>
      </c>
      <c r="M120" s="222">
        <v>2.0000005732018801E-3</v>
      </c>
      <c r="N120" s="193">
        <v>2.6223694024372333E-2</v>
      </c>
      <c r="O120" s="222">
        <v>1.636128188707325E-2</v>
      </c>
      <c r="P120" s="221">
        <v>6.5108888376041877E-3</v>
      </c>
    </row>
    <row r="121" spans="1:16" ht="15.75" x14ac:dyDescent="0.25">
      <c r="A121" s="189">
        <v>2016</v>
      </c>
      <c r="B121" s="188">
        <v>2015</v>
      </c>
      <c r="C121" s="224" t="s">
        <v>4320</v>
      </c>
      <c r="D121" s="232">
        <v>4.8978357577066901E-2</v>
      </c>
      <c r="E121" s="223">
        <v>5.4456976432598753E-2</v>
      </c>
      <c r="F121" s="231">
        <v>5.1583748292009957E-2</v>
      </c>
      <c r="G121" s="193">
        <v>6.3877468972982571E-3</v>
      </c>
      <c r="H121" s="193">
        <v>0.10087109544938011</v>
      </c>
      <c r="I121" s="193">
        <v>2.8256795233686818E-2</v>
      </c>
      <c r="J121" s="193">
        <v>5.1474652857041951E-3</v>
      </c>
      <c r="K121" s="222">
        <v>1.5856089766109612E-3</v>
      </c>
      <c r="L121" s="193">
        <v>2.5951832479601139E-3</v>
      </c>
      <c r="M121" s="222">
        <v>2.0000005732018801E-3</v>
      </c>
      <c r="N121" s="193">
        <v>2.5874061811602359E-2</v>
      </c>
      <c r="O121" s="222">
        <v>1.7192625445835667E-2</v>
      </c>
      <c r="P121" s="221">
        <v>5.3802108243848267E-3</v>
      </c>
    </row>
    <row r="122" spans="1:16" ht="15.75" x14ac:dyDescent="0.25">
      <c r="A122" s="189">
        <v>2016</v>
      </c>
      <c r="B122" s="188">
        <v>2016</v>
      </c>
      <c r="C122" s="224" t="s">
        <v>4319</v>
      </c>
      <c r="D122" s="232">
        <v>4.9820122634464857E-2</v>
      </c>
      <c r="E122" s="223">
        <v>5.4178827043339269E-2</v>
      </c>
      <c r="F122" s="231">
        <v>6.1635097369973128E-2</v>
      </c>
      <c r="G122" s="193">
        <v>6.1786201111728037E-3</v>
      </c>
      <c r="H122" s="193">
        <v>0.1004882236871478</v>
      </c>
      <c r="I122" s="193">
        <v>2.7528160464399598E-2</v>
      </c>
      <c r="J122" s="193">
        <v>4.6177064965528562E-3</v>
      </c>
      <c r="K122" s="222">
        <v>1.8373060591552871E-3</v>
      </c>
      <c r="L122" s="193">
        <v>2.7734716335642983E-3</v>
      </c>
      <c r="M122" s="222">
        <v>2.0000005732018801E-3</v>
      </c>
      <c r="N122" s="193">
        <v>2.8906747250729545E-2</v>
      </c>
      <c r="O122" s="222">
        <v>1.7669030801559679E-2</v>
      </c>
      <c r="P122" s="221">
        <v>4.8264986935578728E-3</v>
      </c>
    </row>
    <row r="123" spans="1:16" ht="15.75" x14ac:dyDescent="0.25">
      <c r="A123" s="189">
        <v>2017</v>
      </c>
      <c r="B123" s="188">
        <v>1974</v>
      </c>
      <c r="C123" s="224" t="s">
        <v>4456</v>
      </c>
      <c r="D123" s="232">
        <v>5.8612856348330938E-2</v>
      </c>
      <c r="E123" s="223">
        <v>9.6627624668554221E-2</v>
      </c>
      <c r="F123" s="231">
        <v>0.8735030518090936</v>
      </c>
      <c r="G123" s="193">
        <v>6.3287493952865947</v>
      </c>
      <c r="H123" s="193">
        <v>2.6543863416157576</v>
      </c>
      <c r="I123" s="193">
        <v>5.4003219119711101</v>
      </c>
      <c r="J123" s="193">
        <v>0.58756625304294252</v>
      </c>
      <c r="K123" s="222">
        <v>5.4751036519930511E-2</v>
      </c>
      <c r="L123" s="193">
        <v>2.1616007674649372E-3</v>
      </c>
      <c r="M123" s="222">
        <v>2.0000005732018801E-3</v>
      </c>
      <c r="N123" s="193">
        <v>1.84988238183794E-2</v>
      </c>
      <c r="O123" s="222">
        <v>2.0317811561035622E-2</v>
      </c>
      <c r="P123" s="221">
        <v>0.61413339171891135</v>
      </c>
    </row>
    <row r="124" spans="1:16" ht="15.75" x14ac:dyDescent="0.25">
      <c r="A124" s="189">
        <v>2017</v>
      </c>
      <c r="B124" s="188">
        <v>1975</v>
      </c>
      <c r="C124" s="224" t="s">
        <v>4455</v>
      </c>
      <c r="D124" s="232">
        <v>5.4919313942265638E-2</v>
      </c>
      <c r="E124" s="223">
        <v>9.4649678362150394E-2</v>
      </c>
      <c r="F124" s="231">
        <v>0.86089033079069055</v>
      </c>
      <c r="G124" s="193">
        <v>6.3364895304042435</v>
      </c>
      <c r="H124" s="193">
        <v>4.2599473862740709</v>
      </c>
      <c r="I124" s="193">
        <v>5.492635502246924</v>
      </c>
      <c r="J124" s="193">
        <v>0.55437056613749358</v>
      </c>
      <c r="K124" s="222">
        <v>5.5076320123017962E-2</v>
      </c>
      <c r="L124" s="193">
        <v>2.4595951596708345E-3</v>
      </c>
      <c r="M124" s="222">
        <v>2.0000005732018801E-3</v>
      </c>
      <c r="N124" s="193">
        <v>2.3567708429801718E-2</v>
      </c>
      <c r="O124" s="222">
        <v>1.9901886000257885E-2</v>
      </c>
      <c r="P124" s="221">
        <v>0.57943674315527738</v>
      </c>
    </row>
    <row r="125" spans="1:16" ht="15.75" x14ac:dyDescent="0.25">
      <c r="A125" s="189">
        <v>2017</v>
      </c>
      <c r="B125" s="188">
        <v>1976</v>
      </c>
      <c r="C125" s="224" t="s">
        <v>4454</v>
      </c>
      <c r="D125" s="232">
        <v>5.8152499773911452E-2</v>
      </c>
      <c r="E125" s="223">
        <v>0.12996530207698981</v>
      </c>
      <c r="F125" s="231">
        <v>0.70538353025165124</v>
      </c>
      <c r="G125" s="193">
        <v>7.9187454116451841</v>
      </c>
      <c r="H125" s="193">
        <v>2.446871677027223</v>
      </c>
      <c r="I125" s="193">
        <v>10.286849846396057</v>
      </c>
      <c r="J125" s="193">
        <v>0.49385601771805265</v>
      </c>
      <c r="K125" s="222">
        <v>5.5513464825186036E-2</v>
      </c>
      <c r="L125" s="193">
        <v>2.1501210569628312E-3</v>
      </c>
      <c r="M125" s="222">
        <v>2.0000005732018805E-3</v>
      </c>
      <c r="N125" s="193">
        <v>1.8303553942738578E-2</v>
      </c>
      <c r="O125" s="222">
        <v>1.9098449879552712E-2</v>
      </c>
      <c r="P125" s="221">
        <v>0.51618599538564092</v>
      </c>
    </row>
    <row r="126" spans="1:16" ht="15.75" x14ac:dyDescent="0.25">
      <c r="A126" s="189">
        <v>2017</v>
      </c>
      <c r="B126" s="188">
        <v>1977</v>
      </c>
      <c r="C126" s="224" t="s">
        <v>4453</v>
      </c>
      <c r="D126" s="232">
        <v>5.7423793494340125E-2</v>
      </c>
      <c r="E126" s="223">
        <v>0.12597212873035074</v>
      </c>
      <c r="F126" s="231">
        <v>0.67464852517074625</v>
      </c>
      <c r="G126" s="193">
        <v>7.8471407965814457</v>
      </c>
      <c r="H126" s="193">
        <v>2.597228117577318</v>
      </c>
      <c r="I126" s="193">
        <v>11.015756897200852</v>
      </c>
      <c r="J126" s="193">
        <v>0.47271458892436308</v>
      </c>
      <c r="K126" s="222">
        <v>5.192637566349579E-2</v>
      </c>
      <c r="L126" s="193">
        <v>2.1810024591260176E-3</v>
      </c>
      <c r="M126" s="222">
        <v>2.0000005732018801E-3</v>
      </c>
      <c r="N126" s="193">
        <v>1.8828846593534385E-2</v>
      </c>
      <c r="O126" s="222">
        <v>1.8109728707137604E-2</v>
      </c>
      <c r="P126" s="221">
        <v>0.49408864499560207</v>
      </c>
    </row>
    <row r="127" spans="1:16" ht="15.75" x14ac:dyDescent="0.25">
      <c r="A127" s="189">
        <v>2017</v>
      </c>
      <c r="B127" s="188">
        <v>1978</v>
      </c>
      <c r="C127" s="224" t="s">
        <v>4452</v>
      </c>
      <c r="D127" s="232">
        <v>5.821073395024718E-2</v>
      </c>
      <c r="E127" s="223">
        <v>0.10373195864466009</v>
      </c>
      <c r="F127" s="231">
        <v>0.70662514716533464</v>
      </c>
      <c r="G127" s="193">
        <v>1.7963567918550873</v>
      </c>
      <c r="H127" s="193">
        <v>2.479400259572397</v>
      </c>
      <c r="I127" s="193">
        <v>4.4831450350522069</v>
      </c>
      <c r="J127" s="193">
        <v>0.49457941710151232</v>
      </c>
      <c r="K127" s="222">
        <v>4.5068490874765998E-2</v>
      </c>
      <c r="L127" s="193">
        <v>2.1437422858077357E-3</v>
      </c>
      <c r="M127" s="222">
        <v>2.0000005732018801E-3</v>
      </c>
      <c r="N127" s="193">
        <v>1.8195051045390404E-2</v>
      </c>
      <c r="O127" s="222">
        <v>1.9252528891756653E-2</v>
      </c>
      <c r="P127" s="221">
        <v>0.51694210367918292</v>
      </c>
    </row>
    <row r="128" spans="1:16" ht="15.75" x14ac:dyDescent="0.25">
      <c r="A128" s="189">
        <v>2017</v>
      </c>
      <c r="B128" s="188">
        <v>1979</v>
      </c>
      <c r="C128" s="224" t="s">
        <v>4451</v>
      </c>
      <c r="D128" s="232">
        <v>5.7740561347293114E-2</v>
      </c>
      <c r="E128" s="223">
        <v>0.10365696771349808</v>
      </c>
      <c r="F128" s="231">
        <v>0.68718018082048427</v>
      </c>
      <c r="G128" s="193">
        <v>1.7922881092754257</v>
      </c>
      <c r="H128" s="193">
        <v>2.4815874919821894</v>
      </c>
      <c r="I128" s="193">
        <v>4.4185845873059701</v>
      </c>
      <c r="J128" s="193">
        <v>0.48145047052585754</v>
      </c>
      <c r="K128" s="222">
        <v>4.4797888310387127E-2</v>
      </c>
      <c r="L128" s="193">
        <v>2.1562148051808266E-3</v>
      </c>
      <c r="M128" s="222">
        <v>2.0000005732018805E-3</v>
      </c>
      <c r="N128" s="193">
        <v>1.8407208599926679E-2</v>
      </c>
      <c r="O128" s="222">
        <v>1.9387771425557112E-2</v>
      </c>
      <c r="P128" s="221">
        <v>0.50321952439821427</v>
      </c>
    </row>
    <row r="129" spans="1:16" ht="15.75" x14ac:dyDescent="0.25">
      <c r="A129" s="189">
        <v>2017</v>
      </c>
      <c r="B129" s="188">
        <v>1980</v>
      </c>
      <c r="C129" s="224" t="s">
        <v>4450</v>
      </c>
      <c r="D129" s="232">
        <v>5.7584024149884463E-2</v>
      </c>
      <c r="E129" s="223">
        <v>0.10891942384440795</v>
      </c>
      <c r="F129" s="231">
        <v>0.32584637769068336</v>
      </c>
      <c r="G129" s="193">
        <v>2.1188488342625411</v>
      </c>
      <c r="H129" s="193">
        <v>2.3483401218559212</v>
      </c>
      <c r="I129" s="193">
        <v>4.3732576308834785</v>
      </c>
      <c r="J129" s="193">
        <v>0.25942747458416693</v>
      </c>
      <c r="K129" s="222">
        <v>3.7561792158253733E-2</v>
      </c>
      <c r="L129" s="193">
        <v>2.1624654527186362E-3</v>
      </c>
      <c r="M129" s="222">
        <v>2.0000005732018801E-3</v>
      </c>
      <c r="N129" s="193">
        <v>1.8513532114544817E-2</v>
      </c>
      <c r="O129" s="222">
        <v>2.2650254472876784E-2</v>
      </c>
      <c r="P129" s="221">
        <v>0.27115763379249425</v>
      </c>
    </row>
    <row r="130" spans="1:16" ht="15.75" x14ac:dyDescent="0.25">
      <c r="A130" s="189">
        <v>2017</v>
      </c>
      <c r="B130" s="188">
        <v>1981</v>
      </c>
      <c r="C130" s="224" t="s">
        <v>4449</v>
      </c>
      <c r="D130" s="232">
        <v>5.8417484167501962E-2</v>
      </c>
      <c r="E130" s="223">
        <v>0.10554266671876572</v>
      </c>
      <c r="F130" s="231">
        <v>0.32086007729428773</v>
      </c>
      <c r="G130" s="193">
        <v>2.0876678896506675</v>
      </c>
      <c r="H130" s="193">
        <v>2.7046262930093214</v>
      </c>
      <c r="I130" s="193">
        <v>3.6079951690757568</v>
      </c>
      <c r="J130" s="193">
        <v>0.25426429151920116</v>
      </c>
      <c r="K130" s="222">
        <v>1.7751632469971766E-2</v>
      </c>
      <c r="L130" s="193">
        <v>2.2805550462147383E-3</v>
      </c>
      <c r="M130" s="222">
        <v>2.0000005732018797E-3</v>
      </c>
      <c r="N130" s="193">
        <v>2.0522236099913518E-2</v>
      </c>
      <c r="O130" s="222">
        <v>2.5281412540995044E-2</v>
      </c>
      <c r="P130" s="221">
        <v>0.26576099450061602</v>
      </c>
    </row>
    <row r="131" spans="1:16" ht="15.75" x14ac:dyDescent="0.25">
      <c r="A131" s="189">
        <v>2017</v>
      </c>
      <c r="B131" s="188">
        <v>1982</v>
      </c>
      <c r="C131" s="224" t="s">
        <v>4318</v>
      </c>
      <c r="D131" s="232">
        <v>5.704321702872877E-2</v>
      </c>
      <c r="E131" s="223">
        <v>0.10339632673844344</v>
      </c>
      <c r="F131" s="231">
        <v>0.2838170021914273</v>
      </c>
      <c r="G131" s="193">
        <v>2.0070990134807105</v>
      </c>
      <c r="H131" s="193">
        <v>3.4706683452129345</v>
      </c>
      <c r="I131" s="193">
        <v>3.5396478467387498</v>
      </c>
      <c r="J131" s="193">
        <v>0.22213483381578655</v>
      </c>
      <c r="K131" s="222">
        <v>1.7925440034503918E-2</v>
      </c>
      <c r="L131" s="193">
        <v>2.4956732174992004E-3</v>
      </c>
      <c r="M131" s="222">
        <v>2.0000005732018801E-3</v>
      </c>
      <c r="N131" s="193">
        <v>2.4181396193462223E-2</v>
      </c>
      <c r="O131" s="222">
        <v>2.4492910435874458E-2</v>
      </c>
      <c r="P131" s="221">
        <v>0.23217878529220989</v>
      </c>
    </row>
    <row r="132" spans="1:16" ht="15.75" x14ac:dyDescent="0.25">
      <c r="A132" s="189">
        <v>2017</v>
      </c>
      <c r="B132" s="188">
        <v>1983</v>
      </c>
      <c r="C132" s="224" t="s">
        <v>4317</v>
      </c>
      <c r="D132" s="232">
        <v>5.7138172933144465E-2</v>
      </c>
      <c r="E132" s="223">
        <v>9.9622076013899372E-2</v>
      </c>
      <c r="F132" s="231">
        <v>0.21847533618862833</v>
      </c>
      <c r="G132" s="193">
        <v>1.744223547200106</v>
      </c>
      <c r="H132" s="193">
        <v>3.7389937941558173</v>
      </c>
      <c r="I132" s="193">
        <v>3.0798559017273721</v>
      </c>
      <c r="J132" s="193">
        <v>0.20271801999616681</v>
      </c>
      <c r="K132" s="222">
        <v>1.7685107677054755E-2</v>
      </c>
      <c r="L132" s="193">
        <v>2.6224448198121308E-3</v>
      </c>
      <c r="M132" s="222">
        <v>2.0000005732018801E-3</v>
      </c>
      <c r="N132" s="193">
        <v>2.6337781148805112E-2</v>
      </c>
      <c r="O132" s="222">
        <v>2.3287827682270459E-2</v>
      </c>
      <c r="P132" s="221">
        <v>0.21188402931250222</v>
      </c>
    </row>
    <row r="133" spans="1:16" ht="15.75" x14ac:dyDescent="0.25">
      <c r="A133" s="189">
        <v>2017</v>
      </c>
      <c r="B133" s="188">
        <v>1984</v>
      </c>
      <c r="C133" s="224" t="s">
        <v>4316</v>
      </c>
      <c r="D133" s="232">
        <v>5.6316209498218112E-2</v>
      </c>
      <c r="E133" s="223">
        <v>0.10048668676559844</v>
      </c>
      <c r="F133" s="231">
        <v>0.25275932725897193</v>
      </c>
      <c r="G133" s="193">
        <v>1.4824496713457129</v>
      </c>
      <c r="H133" s="193">
        <v>4.3165162048502532</v>
      </c>
      <c r="I133" s="193">
        <v>3.544650482259077</v>
      </c>
      <c r="J133" s="193">
        <v>0.18133471314806451</v>
      </c>
      <c r="K133" s="222">
        <v>1.8243632325597111E-2</v>
      </c>
      <c r="L133" s="193">
        <v>2.798619416990584E-3</v>
      </c>
      <c r="M133" s="222">
        <v>2.0000005732018801E-3</v>
      </c>
      <c r="N133" s="193">
        <v>2.9334511046810653E-2</v>
      </c>
      <c r="O133" s="222">
        <v>2.3237452588975326E-2</v>
      </c>
      <c r="P133" s="221">
        <v>0.1895338642157485</v>
      </c>
    </row>
    <row r="134" spans="1:16" ht="15.75" x14ac:dyDescent="0.25">
      <c r="A134" s="189">
        <v>2017</v>
      </c>
      <c r="B134" s="188">
        <v>1985</v>
      </c>
      <c r="C134" s="224" t="s">
        <v>4315</v>
      </c>
      <c r="D134" s="232">
        <v>5.705975440978317E-2</v>
      </c>
      <c r="E134" s="223">
        <v>9.7569252580818527E-2</v>
      </c>
      <c r="F134" s="231">
        <v>0.24370683749963967</v>
      </c>
      <c r="G134" s="193">
        <v>1.1079636044286989</v>
      </c>
      <c r="H134" s="193">
        <v>4.6686466643209403</v>
      </c>
      <c r="I134" s="193">
        <v>2.9561927621325492</v>
      </c>
      <c r="J134" s="193">
        <v>0.17896418730590763</v>
      </c>
      <c r="K134" s="222">
        <v>1.7034734446588155E-2</v>
      </c>
      <c r="L134" s="193">
        <v>2.895408028146999E-3</v>
      </c>
      <c r="M134" s="222">
        <v>2.0000005732018801E-3</v>
      </c>
      <c r="N134" s="193">
        <v>3.0980885322581281E-2</v>
      </c>
      <c r="O134" s="222">
        <v>2.3241677588309254E-2</v>
      </c>
      <c r="P134" s="221">
        <v>0.18705615371406151</v>
      </c>
    </row>
    <row r="135" spans="1:16" ht="15.75" x14ac:dyDescent="0.25">
      <c r="A135" s="189">
        <v>2017</v>
      </c>
      <c r="B135" s="188">
        <v>1986</v>
      </c>
      <c r="C135" s="224" t="s">
        <v>4314</v>
      </c>
      <c r="D135" s="232">
        <v>5.7467568549785124E-2</v>
      </c>
      <c r="E135" s="223">
        <v>9.2486447754262499E-2</v>
      </c>
      <c r="F135" s="231">
        <v>0.24052654343725627</v>
      </c>
      <c r="G135" s="193">
        <v>1.0623232256744488</v>
      </c>
      <c r="H135" s="193">
        <v>4.8090854865873229</v>
      </c>
      <c r="I135" s="193">
        <v>2.7807005632056896</v>
      </c>
      <c r="J135" s="193">
        <v>0.1784498582489483</v>
      </c>
      <c r="K135" s="222">
        <v>1.7170149032393184E-2</v>
      </c>
      <c r="L135" s="193">
        <v>2.9375744405505753E-3</v>
      </c>
      <c r="M135" s="222">
        <v>2.0000005732018801E-3</v>
      </c>
      <c r="N135" s="193">
        <v>3.1698135997566122E-2</v>
      </c>
      <c r="O135" s="222">
        <v>2.2710607814364042E-2</v>
      </c>
      <c r="P135" s="221">
        <v>0.18651856897944744</v>
      </c>
    </row>
    <row r="136" spans="1:16" ht="15.75" x14ac:dyDescent="0.25">
      <c r="A136" s="189">
        <v>2017</v>
      </c>
      <c r="B136" s="188">
        <v>1987</v>
      </c>
      <c r="C136" s="224" t="s">
        <v>4313</v>
      </c>
      <c r="D136" s="232">
        <v>5.7560153114383936E-2</v>
      </c>
      <c r="E136" s="223">
        <v>8.8850359241410548E-2</v>
      </c>
      <c r="F136" s="231">
        <v>0.29420094095843519</v>
      </c>
      <c r="G136" s="193">
        <v>0.97790675507720737</v>
      </c>
      <c r="H136" s="193">
        <v>5.0267098585760435</v>
      </c>
      <c r="I136" s="193">
        <v>2.6649929945111284</v>
      </c>
      <c r="J136" s="193">
        <v>0.19972355994214433</v>
      </c>
      <c r="K136" s="222">
        <v>1.743272290293776E-2</v>
      </c>
      <c r="L136" s="193">
        <v>2.9693426296269762E-3</v>
      </c>
      <c r="M136" s="222">
        <v>2.0000005732018801E-3</v>
      </c>
      <c r="N136" s="193">
        <v>3.2238512893755705E-2</v>
      </c>
      <c r="O136" s="222">
        <v>2.163269156874801E-2</v>
      </c>
      <c r="P136" s="221">
        <v>0.20875417306255675</v>
      </c>
    </row>
    <row r="137" spans="1:16" ht="15.75" x14ac:dyDescent="0.25">
      <c r="A137" s="189">
        <v>2017</v>
      </c>
      <c r="B137" s="188">
        <v>1988</v>
      </c>
      <c r="C137" s="224" t="s">
        <v>4312</v>
      </c>
      <c r="D137" s="232">
        <v>5.735273671466358E-2</v>
      </c>
      <c r="E137" s="223">
        <v>8.7561172958788791E-2</v>
      </c>
      <c r="F137" s="231">
        <v>0.29086543659509639</v>
      </c>
      <c r="G137" s="193">
        <v>0.49703032937972358</v>
      </c>
      <c r="H137" s="193">
        <v>5.0925525677724242</v>
      </c>
      <c r="I137" s="193">
        <v>1.8916878262491819</v>
      </c>
      <c r="J137" s="193">
        <v>0.19767144243789819</v>
      </c>
      <c r="K137" s="222">
        <v>1.687523400787248E-2</v>
      </c>
      <c r="L137" s="193">
        <v>2.980280478000745E-3</v>
      </c>
      <c r="M137" s="222">
        <v>2.0000005732018797E-3</v>
      </c>
      <c r="N137" s="193">
        <v>3.2424565694593496E-2</v>
      </c>
      <c r="O137" s="222">
        <v>2.2070181518692729E-2</v>
      </c>
      <c r="P137" s="221">
        <v>0.20660926791090481</v>
      </c>
    </row>
    <row r="138" spans="1:16" ht="15.75" x14ac:dyDescent="0.25">
      <c r="A138" s="189">
        <v>2017</v>
      </c>
      <c r="B138" s="188">
        <v>1989</v>
      </c>
      <c r="C138" s="224" t="s">
        <v>4311</v>
      </c>
      <c r="D138" s="232">
        <v>5.75202765772279E-2</v>
      </c>
      <c r="E138" s="223">
        <v>8.9903379196622626E-2</v>
      </c>
      <c r="F138" s="231">
        <v>0.29225382253567855</v>
      </c>
      <c r="G138" s="193">
        <v>0.49512435573335711</v>
      </c>
      <c r="H138" s="193">
        <v>5.1166954909662579</v>
      </c>
      <c r="I138" s="193">
        <v>1.8869620823800988</v>
      </c>
      <c r="J138" s="193">
        <v>0.19877495957520835</v>
      </c>
      <c r="K138" s="222">
        <v>1.6647952419100095E-2</v>
      </c>
      <c r="L138" s="193">
        <v>2.9872569787930147E-3</v>
      </c>
      <c r="M138" s="222">
        <v>2.0000005732018801E-3</v>
      </c>
      <c r="N138" s="193">
        <v>3.2543235973070003E-2</v>
      </c>
      <c r="O138" s="222">
        <v>2.290517482357483E-2</v>
      </c>
      <c r="P138" s="221">
        <v>0.20776268119638064</v>
      </c>
    </row>
    <row r="139" spans="1:16" ht="15.75" x14ac:dyDescent="0.25">
      <c r="A139" s="189">
        <v>2017</v>
      </c>
      <c r="B139" s="188">
        <v>1990</v>
      </c>
      <c r="C139" s="224" t="s">
        <v>4310</v>
      </c>
      <c r="D139" s="232">
        <v>5.7986363563754258E-2</v>
      </c>
      <c r="E139" s="223">
        <v>8.7663364142751138E-2</v>
      </c>
      <c r="F139" s="231">
        <v>0.29714113556106575</v>
      </c>
      <c r="G139" s="193">
        <v>0.49705460922829875</v>
      </c>
      <c r="H139" s="193">
        <v>5.0617886833404997</v>
      </c>
      <c r="I139" s="193">
        <v>1.8794449637499133</v>
      </c>
      <c r="J139" s="193">
        <v>0.2020851878487338</v>
      </c>
      <c r="K139" s="222">
        <v>1.6915733882641507E-2</v>
      </c>
      <c r="L139" s="193">
        <v>2.9867924002190778E-3</v>
      </c>
      <c r="M139" s="222">
        <v>2.0000005732018801E-3</v>
      </c>
      <c r="N139" s="193">
        <v>3.2535333491527346E-2</v>
      </c>
      <c r="O139" s="222">
        <v>2.2082908753080173E-2</v>
      </c>
      <c r="P139" s="221">
        <v>0.2112225833035139</v>
      </c>
    </row>
    <row r="140" spans="1:16" ht="15.75" x14ac:dyDescent="0.25">
      <c r="A140" s="189">
        <v>2017</v>
      </c>
      <c r="B140" s="188">
        <v>1991</v>
      </c>
      <c r="C140" s="224" t="s">
        <v>4309</v>
      </c>
      <c r="D140" s="232">
        <v>5.7887186435744288E-2</v>
      </c>
      <c r="E140" s="223">
        <v>8.5551914814650284E-2</v>
      </c>
      <c r="F140" s="231">
        <v>0.37967266625336538</v>
      </c>
      <c r="G140" s="193">
        <v>0.51872758063740443</v>
      </c>
      <c r="H140" s="193">
        <v>8.9193511083831822</v>
      </c>
      <c r="I140" s="193">
        <v>2.3124944405185603</v>
      </c>
      <c r="J140" s="193">
        <v>5.6331702464351215E-2</v>
      </c>
      <c r="K140" s="222">
        <v>9.526350027064966E-3</v>
      </c>
      <c r="L140" s="193">
        <v>2.9843989855667351E-3</v>
      </c>
      <c r="M140" s="222">
        <v>2.0000005732018801E-3</v>
      </c>
      <c r="N140" s="193">
        <v>3.2494621508290987E-2</v>
      </c>
      <c r="O140" s="222">
        <v>2.1272260792079608E-2</v>
      </c>
      <c r="P140" s="221">
        <v>5.8878772081561649E-2</v>
      </c>
    </row>
    <row r="141" spans="1:16" ht="15.75" x14ac:dyDescent="0.25">
      <c r="A141" s="189">
        <v>2017</v>
      </c>
      <c r="B141" s="188">
        <v>1992</v>
      </c>
      <c r="C141" s="224" t="s">
        <v>4308</v>
      </c>
      <c r="D141" s="232">
        <v>5.7865214492723638E-2</v>
      </c>
      <c r="E141" s="223">
        <v>8.2562442889252921E-2</v>
      </c>
      <c r="F141" s="231">
        <v>0.38014722264926043</v>
      </c>
      <c r="G141" s="193">
        <v>0.52030191664257908</v>
      </c>
      <c r="H141" s="193">
        <v>8.8281419989971646</v>
      </c>
      <c r="I141" s="193">
        <v>2.2437372600909153</v>
      </c>
      <c r="J141" s="193">
        <v>5.80726181370739E-2</v>
      </c>
      <c r="K141" s="222">
        <v>9.6643534892976377E-3</v>
      </c>
      <c r="L141" s="193">
        <v>2.9738170116958094E-3</v>
      </c>
      <c r="M141" s="222">
        <v>2.0000005732018775E-3</v>
      </c>
      <c r="N141" s="193">
        <v>3.2314622132746551E-2</v>
      </c>
      <c r="O141" s="222">
        <v>2.0251986546732575E-2</v>
      </c>
      <c r="P141" s="221">
        <v>6.0698404235805963E-2</v>
      </c>
    </row>
    <row r="142" spans="1:16" ht="15.75" x14ac:dyDescent="0.25">
      <c r="A142" s="189">
        <v>2017</v>
      </c>
      <c r="B142" s="188">
        <v>1993</v>
      </c>
      <c r="C142" s="224" t="s">
        <v>4307</v>
      </c>
      <c r="D142" s="232">
        <v>5.7723121366458942E-2</v>
      </c>
      <c r="E142" s="223">
        <v>7.3530257194975801E-2</v>
      </c>
      <c r="F142" s="231">
        <v>0.37403603591845602</v>
      </c>
      <c r="G142" s="193">
        <v>0.52376386188356583</v>
      </c>
      <c r="H142" s="193">
        <v>8.8816189144438606</v>
      </c>
      <c r="I142" s="193">
        <v>2.189037933950905</v>
      </c>
      <c r="J142" s="193">
        <v>5.3880083056376191E-2</v>
      </c>
      <c r="K142" s="222">
        <v>9.8138689073815986E-3</v>
      </c>
      <c r="L142" s="193">
        <v>2.9779086951193228E-3</v>
      </c>
      <c r="M142" s="222">
        <v>2.0000005732018801E-3</v>
      </c>
      <c r="N142" s="193">
        <v>3.2384221667780509E-2</v>
      </c>
      <c r="O142" s="222">
        <v>1.9704529285344774E-2</v>
      </c>
      <c r="P142" s="221">
        <v>5.6316301322857962E-2</v>
      </c>
    </row>
    <row r="143" spans="1:16" ht="15.75" x14ac:dyDescent="0.25">
      <c r="A143" s="189">
        <v>2017</v>
      </c>
      <c r="B143" s="188">
        <v>1994</v>
      </c>
      <c r="C143" s="224" t="s">
        <v>4306</v>
      </c>
      <c r="D143" s="232">
        <v>5.7447648951626247E-2</v>
      </c>
      <c r="E143" s="223">
        <v>7.0042393459688546E-2</v>
      </c>
      <c r="F143" s="231">
        <v>0.36749430498902469</v>
      </c>
      <c r="G143" s="193">
        <v>0.52172558107021261</v>
      </c>
      <c r="H143" s="193">
        <v>8.8214554255746798</v>
      </c>
      <c r="I143" s="193">
        <v>2.1179804300239633</v>
      </c>
      <c r="J143" s="193">
        <v>5.3960343207589211E-2</v>
      </c>
      <c r="K143" s="222">
        <v>9.933906694734998E-3</v>
      </c>
      <c r="L143" s="193">
        <v>2.9662384669460534E-3</v>
      </c>
      <c r="M143" s="222">
        <v>2.0000005732018801E-3</v>
      </c>
      <c r="N143" s="193">
        <v>3.2185711086553201E-2</v>
      </c>
      <c r="O143" s="222">
        <v>1.8710204773836468E-2</v>
      </c>
      <c r="P143" s="221">
        <v>5.6400190481959669E-2</v>
      </c>
    </row>
    <row r="144" spans="1:16" ht="15.75" x14ac:dyDescent="0.25">
      <c r="A144" s="189">
        <v>2017</v>
      </c>
      <c r="B144" s="188">
        <v>1995</v>
      </c>
      <c r="C144" s="224" t="s">
        <v>4305</v>
      </c>
      <c r="D144" s="232">
        <v>5.7158917402614237E-2</v>
      </c>
      <c r="E144" s="223">
        <v>7.1291602806393004E-2</v>
      </c>
      <c r="F144" s="231">
        <v>0.36325037446116271</v>
      </c>
      <c r="G144" s="193">
        <v>0.39317344761363987</v>
      </c>
      <c r="H144" s="193">
        <v>8.9351315347925979</v>
      </c>
      <c r="I144" s="193">
        <v>1.6672546714236873</v>
      </c>
      <c r="J144" s="193">
        <v>5.3153488257911427E-2</v>
      </c>
      <c r="K144" s="222">
        <v>9.2421457695617479E-3</v>
      </c>
      <c r="L144" s="193">
        <v>2.9730782841559163E-3</v>
      </c>
      <c r="M144" s="222">
        <v>2.0000005732018801E-3</v>
      </c>
      <c r="N144" s="193">
        <v>3.2302056377292963E-2</v>
      </c>
      <c r="O144" s="222">
        <v>1.9327241853111826E-2</v>
      </c>
      <c r="P144" s="221">
        <v>5.5556853131823264E-2</v>
      </c>
    </row>
    <row r="145" spans="1:16" ht="15.75" x14ac:dyDescent="0.25">
      <c r="A145" s="189">
        <v>2017</v>
      </c>
      <c r="B145" s="188">
        <v>1996</v>
      </c>
      <c r="C145" s="224" t="s">
        <v>4304</v>
      </c>
      <c r="D145" s="232">
        <v>5.7284225565442194E-2</v>
      </c>
      <c r="E145" s="223">
        <v>7.0681040695620964E-2</v>
      </c>
      <c r="F145" s="231">
        <v>0.36315256035493615</v>
      </c>
      <c r="G145" s="193">
        <v>0.14083049363237796</v>
      </c>
      <c r="H145" s="193">
        <v>8.9244477300092075</v>
      </c>
      <c r="I145" s="193">
        <v>1.0379462821118599</v>
      </c>
      <c r="J145" s="193">
        <v>5.3138903506882232E-2</v>
      </c>
      <c r="K145" s="222">
        <v>2.8090395527173174E-3</v>
      </c>
      <c r="L145" s="193">
        <v>2.9752245253843053E-3</v>
      </c>
      <c r="M145" s="222">
        <v>2.0000005732018805E-3</v>
      </c>
      <c r="N145" s="193">
        <v>3.2338563940587858E-2</v>
      </c>
      <c r="O145" s="222">
        <v>1.9494524629772938E-2</v>
      </c>
      <c r="P145" s="221">
        <v>5.5541608923071438E-2</v>
      </c>
    </row>
    <row r="146" spans="1:16" ht="15.75" x14ac:dyDescent="0.25">
      <c r="A146" s="189">
        <v>2017</v>
      </c>
      <c r="B146" s="188">
        <v>1997</v>
      </c>
      <c r="C146" s="224" t="s">
        <v>4303</v>
      </c>
      <c r="D146" s="232">
        <v>5.7434082230666234E-2</v>
      </c>
      <c r="E146" s="223">
        <v>6.8709829016540061E-2</v>
      </c>
      <c r="F146" s="231">
        <v>0.36264899238857207</v>
      </c>
      <c r="G146" s="193">
        <v>0.14501863262368028</v>
      </c>
      <c r="H146" s="193">
        <v>8.9322133136102639</v>
      </c>
      <c r="I146" s="193">
        <v>1.0638864745731902</v>
      </c>
      <c r="J146" s="193">
        <v>5.3028376271237444E-2</v>
      </c>
      <c r="K146" s="222">
        <v>2.8298377376100811E-3</v>
      </c>
      <c r="L146" s="193">
        <v>2.9797328168455393E-3</v>
      </c>
      <c r="M146" s="222">
        <v>2.0000005732018801E-3</v>
      </c>
      <c r="N146" s="193">
        <v>3.2415249978343448E-2</v>
      </c>
      <c r="O146" s="222">
        <v>1.8933926914082948E-2</v>
      </c>
      <c r="P146" s="221">
        <v>5.542608413628812E-2</v>
      </c>
    </row>
    <row r="147" spans="1:16" ht="15.75" x14ac:dyDescent="0.25">
      <c r="A147" s="189">
        <v>2017</v>
      </c>
      <c r="B147" s="188">
        <v>1998</v>
      </c>
      <c r="C147" s="224" t="s">
        <v>4302</v>
      </c>
      <c r="D147" s="232">
        <v>5.7305184897791815E-2</v>
      </c>
      <c r="E147" s="223">
        <v>6.5731993299988509E-2</v>
      </c>
      <c r="F147" s="231">
        <v>0.35671213269842017</v>
      </c>
      <c r="G147" s="193">
        <v>0.13271834599800175</v>
      </c>
      <c r="H147" s="193">
        <v>8.9006177778619158</v>
      </c>
      <c r="I147" s="193">
        <v>0.93296610455029561</v>
      </c>
      <c r="J147" s="193">
        <v>5.2476382380384733E-2</v>
      </c>
      <c r="K147" s="222">
        <v>2.8705329775752489E-3</v>
      </c>
      <c r="L147" s="193">
        <v>2.9759011659484416E-3</v>
      </c>
      <c r="M147" s="222">
        <v>2.0000005732018801E-3</v>
      </c>
      <c r="N147" s="193">
        <v>3.2350073596583824E-2</v>
      </c>
      <c r="O147" s="222">
        <v>1.8079415357192697E-2</v>
      </c>
      <c r="P147" s="221">
        <v>5.4849131531127693E-2</v>
      </c>
    </row>
    <row r="148" spans="1:16" ht="15.75" x14ac:dyDescent="0.25">
      <c r="A148" s="189">
        <v>2017</v>
      </c>
      <c r="B148" s="188">
        <v>1999</v>
      </c>
      <c r="C148" s="224" t="s">
        <v>4301</v>
      </c>
      <c r="D148" s="232">
        <v>5.7472767161162945E-2</v>
      </c>
      <c r="E148" s="223">
        <v>6.6112166538582484E-2</v>
      </c>
      <c r="F148" s="231">
        <v>0.35635624588719383</v>
      </c>
      <c r="G148" s="193">
        <v>0.11490700305598996</v>
      </c>
      <c r="H148" s="193">
        <v>9.0270529763542822</v>
      </c>
      <c r="I148" s="193">
        <v>0.77088310170728136</v>
      </c>
      <c r="J148" s="193">
        <v>5.1976308059989887E-2</v>
      </c>
      <c r="K148" s="222">
        <v>2.8785875253504296E-3</v>
      </c>
      <c r="L148" s="193">
        <v>2.9928723528983192E-3</v>
      </c>
      <c r="M148" s="222">
        <v>2.0000005732018801E-3</v>
      </c>
      <c r="N148" s="193">
        <v>3.2638753486601245E-2</v>
      </c>
      <c r="O148" s="222">
        <v>1.8211300151360892E-2</v>
      </c>
      <c r="P148" s="221">
        <v>5.4326446069011471E-2</v>
      </c>
    </row>
    <row r="149" spans="1:16" ht="15.75" x14ac:dyDescent="0.25">
      <c r="A149" s="189">
        <v>2017</v>
      </c>
      <c r="B149" s="188">
        <v>2000</v>
      </c>
      <c r="C149" s="224" t="s">
        <v>4300</v>
      </c>
      <c r="D149" s="232">
        <v>5.7333803519232424E-2</v>
      </c>
      <c r="E149" s="223">
        <v>7.213198160177596E-2</v>
      </c>
      <c r="F149" s="231">
        <v>0.34959300378452862</v>
      </c>
      <c r="G149" s="193">
        <v>9.7010596039567965E-2</v>
      </c>
      <c r="H149" s="193">
        <v>9.076486306158003</v>
      </c>
      <c r="I149" s="193">
        <v>0.61242534977373642</v>
      </c>
      <c r="J149" s="193">
        <v>5.1053484883564836E-2</v>
      </c>
      <c r="K149" s="222">
        <v>2.878176771969851E-3</v>
      </c>
      <c r="L149" s="193">
        <v>2.9974270622321283E-3</v>
      </c>
      <c r="M149" s="222">
        <v>2.0000005732018801E-3</v>
      </c>
      <c r="N149" s="193">
        <v>3.2716229092369334E-2</v>
      </c>
      <c r="O149" s="222">
        <v>1.8337557706241601E-2</v>
      </c>
      <c r="P149" s="221">
        <v>5.3361896923515624E-2</v>
      </c>
    </row>
    <row r="150" spans="1:16" ht="15.75" x14ac:dyDescent="0.25">
      <c r="A150" s="189">
        <v>2017</v>
      </c>
      <c r="B150" s="188">
        <v>2001</v>
      </c>
      <c r="C150" s="224" t="s">
        <v>4299</v>
      </c>
      <c r="D150" s="232">
        <v>5.7406117891027904E-2</v>
      </c>
      <c r="E150" s="223">
        <v>7.0929069121822785E-2</v>
      </c>
      <c r="F150" s="231">
        <v>0.34336533435881339</v>
      </c>
      <c r="G150" s="193">
        <v>8.1188507508497154E-2</v>
      </c>
      <c r="H150" s="193">
        <v>8.9899341865153932</v>
      </c>
      <c r="I150" s="193">
        <v>0.46499006842750307</v>
      </c>
      <c r="J150" s="193">
        <v>5.0666504659415725E-2</v>
      </c>
      <c r="K150" s="222">
        <v>2.9011725078336506E-3</v>
      </c>
      <c r="L150" s="193">
        <v>2.9912214346434372E-3</v>
      </c>
      <c r="M150" s="222">
        <v>2.0000005732018801E-3</v>
      </c>
      <c r="N150" s="193">
        <v>3.2610671367085696E-2</v>
      </c>
      <c r="O150" s="222">
        <v>1.7943921682076053E-2</v>
      </c>
      <c r="P150" s="221">
        <v>5.2957419170829863E-2</v>
      </c>
    </row>
    <row r="151" spans="1:16" ht="15.75" x14ac:dyDescent="0.25">
      <c r="A151" s="189">
        <v>2017</v>
      </c>
      <c r="B151" s="188">
        <v>2002</v>
      </c>
      <c r="C151" s="224" t="s">
        <v>4298</v>
      </c>
      <c r="D151" s="232">
        <v>5.7238643909641639E-2</v>
      </c>
      <c r="E151" s="223">
        <v>6.9306837953329384E-2</v>
      </c>
      <c r="F151" s="231">
        <v>0.26671878346336642</v>
      </c>
      <c r="G151" s="193">
        <v>7.9572322671416423E-2</v>
      </c>
      <c r="H151" s="193">
        <v>6.9799031506228415</v>
      </c>
      <c r="I151" s="193">
        <v>0.44718284972116212</v>
      </c>
      <c r="J151" s="193">
        <v>5.13435680722924E-2</v>
      </c>
      <c r="K151" s="222">
        <v>2.9268740942290424E-3</v>
      </c>
      <c r="L151" s="193">
        <v>2.9959870301176673E-3</v>
      </c>
      <c r="M151" s="222">
        <v>2.0000005732018801E-3</v>
      </c>
      <c r="N151" s="193">
        <v>3.2691734146102353E-2</v>
      </c>
      <c r="O151" s="222">
        <v>1.7418016722229018E-2</v>
      </c>
      <c r="P151" s="221">
        <v>5.3665096386812501E-2</v>
      </c>
    </row>
    <row r="152" spans="1:16" ht="15.75" x14ac:dyDescent="0.25">
      <c r="A152" s="189">
        <v>2017</v>
      </c>
      <c r="B152" s="188">
        <v>2003</v>
      </c>
      <c r="C152" s="224" t="s">
        <v>4297</v>
      </c>
      <c r="D152" s="232">
        <v>5.7010622183408959E-2</v>
      </c>
      <c r="E152" s="223">
        <v>7.0125085993480579E-2</v>
      </c>
      <c r="F152" s="231">
        <v>0.25953849113582822</v>
      </c>
      <c r="G152" s="193">
        <v>6.419486603878162E-2</v>
      </c>
      <c r="H152" s="193">
        <v>6.9621123168591597</v>
      </c>
      <c r="I152" s="193">
        <v>0.37949679573123496</v>
      </c>
      <c r="J152" s="193">
        <v>5.0494132774832182E-2</v>
      </c>
      <c r="K152" s="222">
        <v>2.9135909557923435E-3</v>
      </c>
      <c r="L152" s="193">
        <v>2.9911298874119689E-3</v>
      </c>
      <c r="M152" s="222">
        <v>2.0000005732018797E-3</v>
      </c>
      <c r="N152" s="193">
        <v>3.2609114148678425E-2</v>
      </c>
      <c r="O152" s="222">
        <v>1.7722310505363985E-2</v>
      </c>
      <c r="P152" s="221">
        <v>5.2777253394514431E-2</v>
      </c>
    </row>
    <row r="153" spans="1:16" ht="15.75" x14ac:dyDescent="0.25">
      <c r="A153" s="189">
        <v>2017</v>
      </c>
      <c r="B153" s="188">
        <v>2004</v>
      </c>
      <c r="C153" s="224" t="s">
        <v>4296</v>
      </c>
      <c r="D153" s="232">
        <v>5.6919220802697755E-2</v>
      </c>
      <c r="E153" s="223">
        <v>7.0229625090960257E-2</v>
      </c>
      <c r="F153" s="231">
        <v>0.20992962606391519</v>
      </c>
      <c r="G153" s="193">
        <v>1.7608813190550698E-2</v>
      </c>
      <c r="H153" s="193">
        <v>5.7948486054845372</v>
      </c>
      <c r="I153" s="193">
        <v>0.1030850998652261</v>
      </c>
      <c r="J153" s="193">
        <v>4.9675456435152567E-2</v>
      </c>
      <c r="K153" s="222">
        <v>1.9466549897850479E-4</v>
      </c>
      <c r="L153" s="193">
        <v>2.9876380103362626E-3</v>
      </c>
      <c r="M153" s="222">
        <v>2.0000005732018801E-3</v>
      </c>
      <c r="N153" s="193">
        <v>3.2549717319620655E-2</v>
      </c>
      <c r="O153" s="222">
        <v>1.7410037015716851E-2</v>
      </c>
      <c r="P153" s="221">
        <v>5.1921560143576899E-2</v>
      </c>
    </row>
    <row r="154" spans="1:16" ht="15.75" x14ac:dyDescent="0.25">
      <c r="A154" s="189">
        <v>2017</v>
      </c>
      <c r="B154" s="188">
        <v>2005</v>
      </c>
      <c r="C154" s="224" t="s">
        <v>4295</v>
      </c>
      <c r="D154" s="232">
        <v>5.6654905518952345E-2</v>
      </c>
      <c r="E154" s="223">
        <v>6.7080847970101831E-2</v>
      </c>
      <c r="F154" s="231">
        <v>0.20261341369946903</v>
      </c>
      <c r="G154" s="193">
        <v>1.5544744120847552E-2</v>
      </c>
      <c r="H154" s="193">
        <v>5.761815137764069</v>
      </c>
      <c r="I154" s="193">
        <v>8.3529287730424825E-2</v>
      </c>
      <c r="J154" s="193">
        <v>4.871733818537962E-2</v>
      </c>
      <c r="K154" s="222">
        <v>1.9528178398426415E-4</v>
      </c>
      <c r="L154" s="193">
        <v>2.9771401477520286E-3</v>
      </c>
      <c r="M154" s="222">
        <v>2.0000005732018801E-3</v>
      </c>
      <c r="N154" s="193">
        <v>3.2371148677062832E-2</v>
      </c>
      <c r="O154" s="222">
        <v>1.6856750363546655E-2</v>
      </c>
      <c r="P154" s="221">
        <v>5.0920120038136008E-2</v>
      </c>
    </row>
    <row r="155" spans="1:16" ht="15.75" x14ac:dyDescent="0.25">
      <c r="A155" s="189">
        <v>2017</v>
      </c>
      <c r="B155" s="188">
        <v>2006</v>
      </c>
      <c r="C155" s="224" t="s">
        <v>4294</v>
      </c>
      <c r="D155" s="232">
        <v>5.6584184471392684E-2</v>
      </c>
      <c r="E155" s="223">
        <v>6.9223264557744663E-2</v>
      </c>
      <c r="F155" s="231">
        <v>0.19723382898193109</v>
      </c>
      <c r="G155" s="193">
        <v>5.7286005069133181E-3</v>
      </c>
      <c r="H155" s="193">
        <v>5.7422094617430375</v>
      </c>
      <c r="I155" s="193">
        <v>4.2877554191493354E-2</v>
      </c>
      <c r="J155" s="193">
        <v>4.7990853413056603E-2</v>
      </c>
      <c r="K155" s="222">
        <v>1.9222173777558619E-4</v>
      </c>
      <c r="L155" s="193">
        <v>2.9748510321435696E-3</v>
      </c>
      <c r="M155" s="222">
        <v>2.0000005732018801E-3</v>
      </c>
      <c r="N155" s="193">
        <v>3.2332210820562937E-2</v>
      </c>
      <c r="O155" s="222">
        <v>1.8248216560177152E-2</v>
      </c>
      <c r="P155" s="221">
        <v>5.0160786848136941E-2</v>
      </c>
    </row>
    <row r="156" spans="1:16" ht="15.75" x14ac:dyDescent="0.25">
      <c r="A156" s="189">
        <v>2017</v>
      </c>
      <c r="B156" s="188">
        <v>2007</v>
      </c>
      <c r="C156" s="224" t="s">
        <v>4293</v>
      </c>
      <c r="D156" s="232">
        <v>5.6342667831159876E-2</v>
      </c>
      <c r="E156" s="223">
        <v>6.5676709747583398E-2</v>
      </c>
      <c r="F156" s="231">
        <v>0.13916327627142883</v>
      </c>
      <c r="G156" s="193">
        <v>7.9237791919850465E-3</v>
      </c>
      <c r="H156" s="193">
        <v>2.8668647290971294</v>
      </c>
      <c r="I156" s="193">
        <v>4.2183175428684452E-2</v>
      </c>
      <c r="J156" s="193">
        <v>3.0591560892180146E-2</v>
      </c>
      <c r="K156" s="222">
        <v>1.9499478803442717E-4</v>
      </c>
      <c r="L156" s="193">
        <v>2.9437394270584848E-3</v>
      </c>
      <c r="M156" s="222">
        <v>2.0000005732018805E-3</v>
      </c>
      <c r="N156" s="193">
        <v>3.1803002418065662E-2</v>
      </c>
      <c r="O156" s="222">
        <v>1.706921424660314E-2</v>
      </c>
      <c r="P156" s="221">
        <v>3.197477552768356E-2</v>
      </c>
    </row>
    <row r="157" spans="1:16" ht="15.75" x14ac:dyDescent="0.25">
      <c r="A157" s="189">
        <v>2017</v>
      </c>
      <c r="B157" s="188">
        <v>2008</v>
      </c>
      <c r="C157" s="224" t="s">
        <v>4292</v>
      </c>
      <c r="D157" s="232">
        <v>5.6361825701249681E-2</v>
      </c>
      <c r="E157" s="223">
        <v>6.3982625579100755E-2</v>
      </c>
      <c r="F157" s="231">
        <v>0.13758746072036121</v>
      </c>
      <c r="G157" s="193">
        <v>7.7095208659300977E-3</v>
      </c>
      <c r="H157" s="193">
        <v>2.897325182982625</v>
      </c>
      <c r="I157" s="193">
        <v>3.5767236011078257E-2</v>
      </c>
      <c r="J157" s="193">
        <v>3.0162147752366253E-2</v>
      </c>
      <c r="K157" s="222">
        <v>2.2290400888590417E-4</v>
      </c>
      <c r="L157" s="193">
        <v>2.9584730416468631E-3</v>
      </c>
      <c r="M157" s="222">
        <v>2.0000005732018801E-3</v>
      </c>
      <c r="N157" s="193">
        <v>3.2053621202213965E-2</v>
      </c>
      <c r="O157" s="222">
        <v>1.7047828115297894E-2</v>
      </c>
      <c r="P157" s="221">
        <v>3.1525946231179852E-2</v>
      </c>
    </row>
    <row r="158" spans="1:16" ht="15.75" x14ac:dyDescent="0.25">
      <c r="A158" s="189">
        <v>2017</v>
      </c>
      <c r="B158" s="188">
        <v>2009</v>
      </c>
      <c r="C158" s="224" t="s">
        <v>4291</v>
      </c>
      <c r="D158" s="232">
        <v>5.5016790293857663E-2</v>
      </c>
      <c r="E158" s="223">
        <v>5.9097083374153488E-2</v>
      </c>
      <c r="F158" s="231">
        <v>0.11793295998224723</v>
      </c>
      <c r="G158" s="193">
        <v>7.5856686434825418E-3</v>
      </c>
      <c r="H158" s="193">
        <v>2.4394661801811734</v>
      </c>
      <c r="I158" s="193">
        <v>2.9644270789820331E-2</v>
      </c>
      <c r="J158" s="193">
        <v>2.5797190011108515E-2</v>
      </c>
      <c r="K158" s="222">
        <v>2.5169181187399703E-4</v>
      </c>
      <c r="L158" s="193">
        <v>2.8126388077315168E-3</v>
      </c>
      <c r="M158" s="222">
        <v>2.0000005732018801E-3</v>
      </c>
      <c r="N158" s="193">
        <v>2.9572980883313928E-2</v>
      </c>
      <c r="O158" s="222">
        <v>1.6542399901287492E-2</v>
      </c>
      <c r="P158" s="221">
        <v>2.696362447007554E-2</v>
      </c>
    </row>
    <row r="159" spans="1:16" ht="15.75" x14ac:dyDescent="0.25">
      <c r="A159" s="189">
        <v>2017</v>
      </c>
      <c r="B159" s="188">
        <v>2010</v>
      </c>
      <c r="C159" s="224" t="s">
        <v>4290</v>
      </c>
      <c r="D159" s="232">
        <v>5.3421523626398161E-2</v>
      </c>
      <c r="E159" s="223">
        <v>5.754291813253197E-2</v>
      </c>
      <c r="F159" s="231">
        <v>6.9947166865275551E-2</v>
      </c>
      <c r="G159" s="193">
        <v>6.3813476372462288E-3</v>
      </c>
      <c r="H159" s="193">
        <v>0.15645198152586975</v>
      </c>
      <c r="I159" s="193">
        <v>2.701351694039603E-2</v>
      </c>
      <c r="J159" s="193">
        <v>1.120385159050916E-2</v>
      </c>
      <c r="K159" s="222">
        <v>3.0719045296468864E-4</v>
      </c>
      <c r="L159" s="193">
        <v>2.6870173718125936E-3</v>
      </c>
      <c r="M159" s="222">
        <v>2.0000005732018801E-3</v>
      </c>
      <c r="N159" s="193">
        <v>2.743616025833305E-2</v>
      </c>
      <c r="O159" s="222">
        <v>1.6262355795965629E-2</v>
      </c>
      <c r="P159" s="221">
        <v>1.1710440043076909E-2</v>
      </c>
    </row>
    <row r="160" spans="1:16" ht="15.75" x14ac:dyDescent="0.25">
      <c r="A160" s="189">
        <v>2017</v>
      </c>
      <c r="B160" s="188">
        <v>2011</v>
      </c>
      <c r="C160" s="224" t="s">
        <v>4289</v>
      </c>
      <c r="D160" s="232">
        <v>5.3099612976047803E-2</v>
      </c>
      <c r="E160" s="223">
        <v>5.6162879142811969E-2</v>
      </c>
      <c r="F160" s="231">
        <v>6.9269655199439922E-2</v>
      </c>
      <c r="G160" s="193">
        <v>6.4411144173547224E-3</v>
      </c>
      <c r="H160" s="193">
        <v>0.15278625657436876</v>
      </c>
      <c r="I160" s="193">
        <v>2.6929202460527775E-2</v>
      </c>
      <c r="J160" s="193">
        <v>1.0514958001854922E-2</v>
      </c>
      <c r="K160" s="222">
        <v>4.1645650322287076E-4</v>
      </c>
      <c r="L160" s="193">
        <v>2.7070645833005206E-3</v>
      </c>
      <c r="M160" s="222">
        <v>2.0000005732018801E-3</v>
      </c>
      <c r="N160" s="193">
        <v>2.7777163325742683E-2</v>
      </c>
      <c r="O160" s="222">
        <v>1.6366765266399037E-2</v>
      </c>
      <c r="P160" s="221">
        <v>1.0990397743263703E-2</v>
      </c>
    </row>
    <row r="161" spans="1:16" ht="15.75" x14ac:dyDescent="0.25">
      <c r="A161" s="189">
        <v>2017</v>
      </c>
      <c r="B161" s="188">
        <v>2012</v>
      </c>
      <c r="C161" s="224" t="s">
        <v>4288</v>
      </c>
      <c r="D161" s="232">
        <v>5.076007450467919E-2</v>
      </c>
      <c r="E161" s="223">
        <v>5.586749170360833E-2</v>
      </c>
      <c r="F161" s="231">
        <v>5.6481401399779134E-2</v>
      </c>
      <c r="G161" s="193">
        <v>5.8889232566861453E-3</v>
      </c>
      <c r="H161" s="193">
        <v>0.12222648335818838</v>
      </c>
      <c r="I161" s="193">
        <v>2.609494754685281E-2</v>
      </c>
      <c r="J161" s="193">
        <v>8.4431551638344503E-3</v>
      </c>
      <c r="K161" s="222">
        <v>6.0578266297857527E-4</v>
      </c>
      <c r="L161" s="193">
        <v>2.5607891391542614E-3</v>
      </c>
      <c r="M161" s="222">
        <v>2.0000005732018797E-3</v>
      </c>
      <c r="N161" s="193">
        <v>2.5289018020814815E-2</v>
      </c>
      <c r="O161" s="222">
        <v>1.6670383121946845E-2</v>
      </c>
      <c r="P161" s="221">
        <v>8.8249171743968909E-3</v>
      </c>
    </row>
    <row r="162" spans="1:16" ht="15.75" x14ac:dyDescent="0.25">
      <c r="A162" s="189">
        <v>2017</v>
      </c>
      <c r="B162" s="188">
        <v>2013</v>
      </c>
      <c r="C162" s="224" t="s">
        <v>4287</v>
      </c>
      <c r="D162" s="232">
        <v>5.2874807196592037E-2</v>
      </c>
      <c r="E162" s="223">
        <v>5.4560631812363314E-2</v>
      </c>
      <c r="F162" s="231">
        <v>6.8844146087266758E-2</v>
      </c>
      <c r="G162" s="193">
        <v>6.6128407960601822E-3</v>
      </c>
      <c r="H162" s="193">
        <v>0.14469993220045724</v>
      </c>
      <c r="I162" s="193">
        <v>2.7367786293502141E-2</v>
      </c>
      <c r="J162" s="193">
        <v>8.9438124197033387E-3</v>
      </c>
      <c r="K162" s="222">
        <v>9.0532696932125545E-4</v>
      </c>
      <c r="L162" s="193">
        <v>2.7397360145730589E-3</v>
      </c>
      <c r="M162" s="222">
        <v>2.0000005732018801E-3</v>
      </c>
      <c r="N162" s="193">
        <v>2.8332904371688606E-2</v>
      </c>
      <c r="O162" s="222">
        <v>1.675657681914848E-2</v>
      </c>
      <c r="P162" s="221">
        <v>9.3482119297425628E-3</v>
      </c>
    </row>
    <row r="163" spans="1:16" ht="15.75" x14ac:dyDescent="0.25">
      <c r="A163" s="189">
        <v>2017</v>
      </c>
      <c r="B163" s="188">
        <v>2014</v>
      </c>
      <c r="C163" s="224" t="s">
        <v>4286</v>
      </c>
      <c r="D163" s="232">
        <v>5.0083743519365766E-2</v>
      </c>
      <c r="E163" s="223">
        <v>5.2763474586993667E-2</v>
      </c>
      <c r="F163" s="231">
        <v>5.7536378484717092E-2</v>
      </c>
      <c r="G163" s="193">
        <v>6.5365485526746592E-3</v>
      </c>
      <c r="H163" s="193">
        <v>0.1185959676273579</v>
      </c>
      <c r="I163" s="193">
        <v>2.6597356814201379E-2</v>
      </c>
      <c r="J163" s="193">
        <v>7.1653854060621473E-3</v>
      </c>
      <c r="K163" s="222">
        <v>1.2708308375650244E-3</v>
      </c>
      <c r="L163" s="193">
        <v>2.6166339448737827E-3</v>
      </c>
      <c r="M163" s="222">
        <v>2.0000005732018797E-3</v>
      </c>
      <c r="N163" s="193">
        <v>2.6238938166103867E-2</v>
      </c>
      <c r="O163" s="222">
        <v>1.6364759191489855E-2</v>
      </c>
      <c r="P163" s="221">
        <v>7.4893723381974399E-3</v>
      </c>
    </row>
    <row r="164" spans="1:16" ht="15.75" x14ac:dyDescent="0.25">
      <c r="A164" s="189">
        <v>2017</v>
      </c>
      <c r="B164" s="188">
        <v>2015</v>
      </c>
      <c r="C164" s="224" t="s">
        <v>4285</v>
      </c>
      <c r="D164" s="232">
        <v>4.8972393455172174E-2</v>
      </c>
      <c r="E164" s="223">
        <v>5.4539070054452174E-2</v>
      </c>
      <c r="F164" s="231">
        <v>5.3252754633468187E-2</v>
      </c>
      <c r="G164" s="193">
        <v>6.4615928552828579E-3</v>
      </c>
      <c r="H164" s="193">
        <v>0.10758870463713352</v>
      </c>
      <c r="I164" s="193">
        <v>2.8083829698561203E-2</v>
      </c>
      <c r="J164" s="193">
        <v>6.084735185242311E-3</v>
      </c>
      <c r="K164" s="222">
        <v>1.585065098388766E-3</v>
      </c>
      <c r="L164" s="193">
        <v>2.5938336212772209E-3</v>
      </c>
      <c r="M164" s="222">
        <v>2.0000005732018801E-3</v>
      </c>
      <c r="N164" s="193">
        <v>2.5851104661726344E-2</v>
      </c>
      <c r="O164" s="222">
        <v>1.720477699717499E-2</v>
      </c>
      <c r="P164" s="221">
        <v>6.3598599097064758E-3</v>
      </c>
    </row>
    <row r="165" spans="1:16" ht="15.75" x14ac:dyDescent="0.25">
      <c r="A165" s="189">
        <v>2017</v>
      </c>
      <c r="B165" s="188">
        <v>2016</v>
      </c>
      <c r="C165" s="224" t="s">
        <v>4284</v>
      </c>
      <c r="D165" s="232">
        <v>5.0092646295995656E-2</v>
      </c>
      <c r="E165" s="223">
        <v>5.5359964879105675E-2</v>
      </c>
      <c r="F165" s="231">
        <v>6.5073955445391227E-2</v>
      </c>
      <c r="G165" s="193">
        <v>6.4323547301973804E-3</v>
      </c>
      <c r="H165" s="193">
        <v>0.11040398670669001</v>
      </c>
      <c r="I165" s="193">
        <v>2.911916098119231E-2</v>
      </c>
      <c r="J165" s="193">
        <v>5.8817742104695526E-3</v>
      </c>
      <c r="K165" s="222">
        <v>1.8202372706942022E-3</v>
      </c>
      <c r="L165" s="193">
        <v>2.7916819924031062E-3</v>
      </c>
      <c r="M165" s="222">
        <v>2.0000005732018801E-3</v>
      </c>
      <c r="N165" s="193">
        <v>2.9216505454577667E-2</v>
      </c>
      <c r="O165" s="222">
        <v>1.8005749594441803E-2</v>
      </c>
      <c r="P165" s="221">
        <v>6.1477219402804846E-3</v>
      </c>
    </row>
    <row r="166" spans="1:16" ht="15.75" x14ac:dyDescent="0.25">
      <c r="A166" s="189">
        <v>2017</v>
      </c>
      <c r="B166" s="188">
        <v>2017</v>
      </c>
      <c r="C166" s="224" t="s">
        <v>4283</v>
      </c>
      <c r="D166" s="232">
        <v>4.6007156907301151E-2</v>
      </c>
      <c r="E166" s="223">
        <v>4.9377369951831618E-2</v>
      </c>
      <c r="F166" s="231">
        <v>4.6374969228506098E-2</v>
      </c>
      <c r="G166" s="193">
        <v>5.9829954794088777E-3</v>
      </c>
      <c r="H166" s="193">
        <v>7.3088617617628887E-2</v>
      </c>
      <c r="I166" s="193">
        <v>2.5403345345590717E-2</v>
      </c>
      <c r="J166" s="193">
        <v>4.2145959992121156E-3</v>
      </c>
      <c r="K166" s="222">
        <v>2.0204168987493793E-3</v>
      </c>
      <c r="L166" s="193">
        <v>2.6793277601653725E-3</v>
      </c>
      <c r="M166" s="222">
        <v>2.0000005732018797E-3</v>
      </c>
      <c r="N166" s="193">
        <v>2.7305359964213807E-2</v>
      </c>
      <c r="O166" s="222">
        <v>1.6845916175581014E-2</v>
      </c>
      <c r="P166" s="221">
        <v>4.4051613283037222E-3</v>
      </c>
    </row>
    <row r="167" spans="1:16" ht="15.75" x14ac:dyDescent="0.25">
      <c r="A167" s="189">
        <v>2018</v>
      </c>
      <c r="B167" s="188">
        <v>1974</v>
      </c>
      <c r="C167" s="224" t="s">
        <v>4448</v>
      </c>
      <c r="D167" s="232">
        <v>5.8584736723993142E-2</v>
      </c>
      <c r="E167" s="223">
        <v>9.6870227355653357E-2</v>
      </c>
      <c r="F167" s="231">
        <v>0.87160707661630465</v>
      </c>
      <c r="G167" s="193">
        <v>6.4177303346885166</v>
      </c>
      <c r="H167" s="193">
        <v>2.6372150990706054</v>
      </c>
      <c r="I167" s="193">
        <v>5.3074515159809907</v>
      </c>
      <c r="J167" s="193">
        <v>0.58680517397471044</v>
      </c>
      <c r="K167" s="222">
        <v>5.4775017066970917E-2</v>
      </c>
      <c r="L167" s="193">
        <v>2.1576673947497817E-3</v>
      </c>
      <c r="M167" s="222">
        <v>2.0000005732018801E-3</v>
      </c>
      <c r="N167" s="193">
        <v>1.8431917148494605E-2</v>
      </c>
      <c r="O167" s="222">
        <v>2.0317811561035622E-2</v>
      </c>
      <c r="P167" s="221">
        <v>0.61333790003245225</v>
      </c>
    </row>
    <row r="168" spans="1:16" ht="15.75" x14ac:dyDescent="0.25">
      <c r="A168" s="189">
        <v>2018</v>
      </c>
      <c r="B168" s="188">
        <v>1975</v>
      </c>
      <c r="C168" s="224" t="s">
        <v>4447</v>
      </c>
      <c r="D168" s="232">
        <v>5.4990376535023817E-2</v>
      </c>
      <c r="E168" s="223">
        <v>9.4868298776295559E-2</v>
      </c>
      <c r="F168" s="231">
        <v>0.8596052294057176</v>
      </c>
      <c r="G168" s="193">
        <v>6.4198765655319079</v>
      </c>
      <c r="H168" s="193">
        <v>4.2073235877172568</v>
      </c>
      <c r="I168" s="193">
        <v>5.4465842268689499</v>
      </c>
      <c r="J168" s="193">
        <v>0.55462680899839001</v>
      </c>
      <c r="K168" s="222">
        <v>5.5101837348994286E-2</v>
      </c>
      <c r="L168" s="193">
        <v>2.4486754248393763E-3</v>
      </c>
      <c r="M168" s="222">
        <v>2.0000005732018801E-3</v>
      </c>
      <c r="N168" s="193">
        <v>2.3381963740318625E-2</v>
      </c>
      <c r="O168" s="222">
        <v>1.9901886000257885E-2</v>
      </c>
      <c r="P168" s="221">
        <v>0.57970457218128302</v>
      </c>
    </row>
    <row r="169" spans="1:16" ht="15.75" x14ac:dyDescent="0.25">
      <c r="A169" s="189">
        <v>2018</v>
      </c>
      <c r="B169" s="188">
        <v>1976</v>
      </c>
      <c r="C169" s="224" t="s">
        <v>4446</v>
      </c>
      <c r="D169" s="232">
        <v>5.8218357044867337E-2</v>
      </c>
      <c r="E169" s="223">
        <v>0.13016291887743914</v>
      </c>
      <c r="F169" s="231">
        <v>0.7199668515134019</v>
      </c>
      <c r="G169" s="193">
        <v>7.9208969904172664</v>
      </c>
      <c r="H169" s="193">
        <v>2.3693102649564706</v>
      </c>
      <c r="I169" s="193">
        <v>10.280150096964226</v>
      </c>
      <c r="J169" s="193">
        <v>0.5037165922557546</v>
      </c>
      <c r="K169" s="222">
        <v>5.5537044656318195E-2</v>
      </c>
      <c r="L169" s="193">
        <v>2.1255214281262176E-3</v>
      </c>
      <c r="M169" s="222">
        <v>2.0000005732018805E-3</v>
      </c>
      <c r="N169" s="193">
        <v>1.7885114256227779E-2</v>
      </c>
      <c r="O169" s="222">
        <v>1.9098449879552695E-2</v>
      </c>
      <c r="P169" s="221">
        <v>0.52649242134828578</v>
      </c>
    </row>
    <row r="170" spans="1:16" ht="15.75" x14ac:dyDescent="0.25">
      <c r="A170" s="189">
        <v>2018</v>
      </c>
      <c r="B170" s="188">
        <v>1977</v>
      </c>
      <c r="C170" s="224" t="s">
        <v>4445</v>
      </c>
      <c r="D170" s="232">
        <v>5.7460029350675401E-2</v>
      </c>
      <c r="E170" s="223">
        <v>0.12614622262899083</v>
      </c>
      <c r="F170" s="231">
        <v>0.6837463847274976</v>
      </c>
      <c r="G170" s="193">
        <v>7.8493049238653327</v>
      </c>
      <c r="H170" s="193">
        <v>2.5448530648618783</v>
      </c>
      <c r="I170" s="193">
        <v>11.008090112332848</v>
      </c>
      <c r="J170" s="193">
        <v>0.47886731031549634</v>
      </c>
      <c r="K170" s="222">
        <v>5.1950647575292178E-2</v>
      </c>
      <c r="L170" s="193">
        <v>2.1650620304798848E-3</v>
      </c>
      <c r="M170" s="222">
        <v>2.0000005732018801E-3</v>
      </c>
      <c r="N170" s="193">
        <v>1.8557699902263667E-2</v>
      </c>
      <c r="O170" s="222">
        <v>1.8110015083781798E-2</v>
      </c>
      <c r="P170" s="221">
        <v>0.5005195651457458</v>
      </c>
    </row>
    <row r="171" spans="1:16" ht="15.75" x14ac:dyDescent="0.25">
      <c r="A171" s="189">
        <v>2018</v>
      </c>
      <c r="B171" s="188">
        <v>1978</v>
      </c>
      <c r="C171" s="224" t="s">
        <v>4444</v>
      </c>
      <c r="D171" s="232">
        <v>5.8310934831015654E-2</v>
      </c>
      <c r="E171" s="223">
        <v>0.10390947392052749</v>
      </c>
      <c r="F171" s="231">
        <v>0.72325844976814224</v>
      </c>
      <c r="G171" s="193">
        <v>1.7980095056289314</v>
      </c>
      <c r="H171" s="193">
        <v>2.388965515036674</v>
      </c>
      <c r="I171" s="193">
        <v>4.4789751908866942</v>
      </c>
      <c r="J171" s="193">
        <v>0.50583657786397895</v>
      </c>
      <c r="K171" s="222">
        <v>4.5062608710221642E-2</v>
      </c>
      <c r="L171" s="193">
        <v>2.1155795119733897E-3</v>
      </c>
      <c r="M171" s="222">
        <v>2.0000005732018801E-3</v>
      </c>
      <c r="N171" s="193">
        <v>1.7716002262468177E-2</v>
      </c>
      <c r="O171" s="222">
        <v>1.9268673306556159E-2</v>
      </c>
      <c r="P171" s="221">
        <v>0.5287082632984178</v>
      </c>
    </row>
    <row r="172" spans="1:16" ht="15.75" x14ac:dyDescent="0.25">
      <c r="A172" s="189">
        <v>2018</v>
      </c>
      <c r="B172" s="188">
        <v>1979</v>
      </c>
      <c r="C172" s="224" t="s">
        <v>4443</v>
      </c>
      <c r="D172" s="232">
        <v>5.7726054678545184E-2</v>
      </c>
      <c r="E172" s="223">
        <v>0.10393253175309758</v>
      </c>
      <c r="F172" s="231">
        <v>0.69347799889836514</v>
      </c>
      <c r="G172" s="193">
        <v>1.7972198769020709</v>
      </c>
      <c r="H172" s="193">
        <v>2.4494746189001098</v>
      </c>
      <c r="I172" s="193">
        <v>4.4160386283426591</v>
      </c>
      <c r="J172" s="193">
        <v>0.48569548476385277</v>
      </c>
      <c r="K172" s="222">
        <v>4.4729214936418821E-2</v>
      </c>
      <c r="L172" s="193">
        <v>2.1456830452458529E-3</v>
      </c>
      <c r="M172" s="222">
        <v>2.0000005732018801E-3</v>
      </c>
      <c r="N172" s="193">
        <v>1.8228063363432776E-2</v>
      </c>
      <c r="O172" s="222">
        <v>1.9428277344316722E-2</v>
      </c>
      <c r="P172" s="221">
        <v>0.50765647934308056</v>
      </c>
    </row>
    <row r="173" spans="1:16" ht="15.75" x14ac:dyDescent="0.25">
      <c r="A173" s="189">
        <v>2018</v>
      </c>
      <c r="B173" s="188">
        <v>1980</v>
      </c>
      <c r="C173" s="224" t="s">
        <v>4442</v>
      </c>
      <c r="D173" s="232">
        <v>5.7613028390970163E-2</v>
      </c>
      <c r="E173" s="223">
        <v>0.1091835694382161</v>
      </c>
      <c r="F173" s="231">
        <v>0.32853792824074607</v>
      </c>
      <c r="G173" s="193">
        <v>2.1230017040926192</v>
      </c>
      <c r="H173" s="193">
        <v>2.2742937116724051</v>
      </c>
      <c r="I173" s="193">
        <v>4.3710872754545189</v>
      </c>
      <c r="J173" s="193">
        <v>0.26179857396488376</v>
      </c>
      <c r="K173" s="222">
        <v>3.7537968723802398E-2</v>
      </c>
      <c r="L173" s="193">
        <v>2.1414655123283438E-3</v>
      </c>
      <c r="M173" s="222">
        <v>2.0000005732018797E-3</v>
      </c>
      <c r="N173" s="193">
        <v>1.8156323128505947E-2</v>
      </c>
      <c r="O173" s="222">
        <v>2.2671816303287833E-2</v>
      </c>
      <c r="P173" s="221">
        <v>0.27363594376560957</v>
      </c>
    </row>
    <row r="174" spans="1:16" ht="15.75" x14ac:dyDescent="0.25">
      <c r="A174" s="189">
        <v>2018</v>
      </c>
      <c r="B174" s="188">
        <v>1981</v>
      </c>
      <c r="C174" s="224" t="s">
        <v>4441</v>
      </c>
      <c r="D174" s="232">
        <v>5.8483583128753701E-2</v>
      </c>
      <c r="E174" s="223">
        <v>0.10553505187308335</v>
      </c>
      <c r="F174" s="231">
        <v>0.32265247879549963</v>
      </c>
      <c r="G174" s="193">
        <v>2.086743319693082</v>
      </c>
      <c r="H174" s="193">
        <v>2.6653538803782926</v>
      </c>
      <c r="I174" s="193">
        <v>3.5996937791294008</v>
      </c>
      <c r="J174" s="193">
        <v>0.25581078184075112</v>
      </c>
      <c r="K174" s="222">
        <v>1.7813159399015548E-2</v>
      </c>
      <c r="L174" s="193">
        <v>2.2695101368080421E-3</v>
      </c>
      <c r="M174" s="222">
        <v>2.0000005732018801E-3</v>
      </c>
      <c r="N174" s="193">
        <v>2.0334362190905619E-2</v>
      </c>
      <c r="O174" s="222">
        <v>2.5181324479180575E-2</v>
      </c>
      <c r="P174" s="221">
        <v>0.26737741025205697</v>
      </c>
    </row>
    <row r="175" spans="1:16" ht="15.75" x14ac:dyDescent="0.25">
      <c r="A175" s="189">
        <v>2018</v>
      </c>
      <c r="B175" s="188">
        <v>1982</v>
      </c>
      <c r="C175" s="224" t="s">
        <v>4282</v>
      </c>
      <c r="D175" s="232">
        <v>5.7080800808767727E-2</v>
      </c>
      <c r="E175" s="223">
        <v>0.10331276425842448</v>
      </c>
      <c r="F175" s="231">
        <v>0.28757693612497953</v>
      </c>
      <c r="G175" s="193">
        <v>2.0032593088681421</v>
      </c>
      <c r="H175" s="193">
        <v>3.3658941025266755</v>
      </c>
      <c r="I175" s="193">
        <v>3.5327954119824616</v>
      </c>
      <c r="J175" s="193">
        <v>0.225472269302262</v>
      </c>
      <c r="K175" s="222">
        <v>1.7969286188883934E-2</v>
      </c>
      <c r="L175" s="193">
        <v>2.4649933358327973E-3</v>
      </c>
      <c r="M175" s="222">
        <v>2.0000005732018801E-3</v>
      </c>
      <c r="N175" s="193">
        <v>2.3659531406316704E-2</v>
      </c>
      <c r="O175" s="222">
        <v>2.4395169616834852E-2</v>
      </c>
      <c r="P175" s="221">
        <v>0.23566712480173355</v>
      </c>
    </row>
    <row r="176" spans="1:16" ht="15.75" x14ac:dyDescent="0.25">
      <c r="A176" s="189">
        <v>2018</v>
      </c>
      <c r="B176" s="188">
        <v>1983</v>
      </c>
      <c r="C176" s="224" t="s">
        <v>4281</v>
      </c>
      <c r="D176" s="232">
        <v>5.7158398949315521E-2</v>
      </c>
      <c r="E176" s="223">
        <v>9.9617228796886059E-2</v>
      </c>
      <c r="F176" s="231">
        <v>0.21834372159068266</v>
      </c>
      <c r="G176" s="193">
        <v>1.7411784131880417</v>
      </c>
      <c r="H176" s="193">
        <v>3.7106123183568687</v>
      </c>
      <c r="I176" s="193">
        <v>3.0705869949336888</v>
      </c>
      <c r="J176" s="193">
        <v>0.2034311913276772</v>
      </c>
      <c r="K176" s="222">
        <v>1.7730409137724678E-2</v>
      </c>
      <c r="L176" s="193">
        <v>2.6147035957075253E-3</v>
      </c>
      <c r="M176" s="222">
        <v>2.0000005732018801E-3</v>
      </c>
      <c r="N176" s="193">
        <v>2.6206102926785824E-2</v>
      </c>
      <c r="O176" s="222">
        <v>2.3208818067823895E-2</v>
      </c>
      <c r="P176" s="221">
        <v>0.21262944708697307</v>
      </c>
    </row>
    <row r="177" spans="1:16" ht="15.75" x14ac:dyDescent="0.25">
      <c r="A177" s="189">
        <v>2018</v>
      </c>
      <c r="B177" s="188">
        <v>1984</v>
      </c>
      <c r="C177" s="224" t="s">
        <v>4280</v>
      </c>
      <c r="D177" s="232">
        <v>5.6252269698535681E-2</v>
      </c>
      <c r="E177" s="223">
        <v>0.10052174411716971</v>
      </c>
      <c r="F177" s="231">
        <v>0.25463550982870359</v>
      </c>
      <c r="G177" s="193">
        <v>1.4820085223914656</v>
      </c>
      <c r="H177" s="193">
        <v>4.255547347690098</v>
      </c>
      <c r="I177" s="193">
        <v>3.5399768947716201</v>
      </c>
      <c r="J177" s="193">
        <v>0.18201591808115752</v>
      </c>
      <c r="K177" s="222">
        <v>1.8276798243674799E-2</v>
      </c>
      <c r="L177" s="193">
        <v>2.7826987036782386E-3</v>
      </c>
      <c r="M177" s="222">
        <v>2.0000005732018801E-3</v>
      </c>
      <c r="N177" s="193">
        <v>2.9063699713367665E-2</v>
      </c>
      <c r="O177" s="222">
        <v>2.3178193779355517E-2</v>
      </c>
      <c r="P177" s="221">
        <v>0.19024587021311271</v>
      </c>
    </row>
    <row r="178" spans="1:16" ht="15.75" x14ac:dyDescent="0.25">
      <c r="A178" s="189">
        <v>2018</v>
      </c>
      <c r="B178" s="188">
        <v>1985</v>
      </c>
      <c r="C178" s="224" t="s">
        <v>4279</v>
      </c>
      <c r="D178" s="232">
        <v>5.7065313086939067E-2</v>
      </c>
      <c r="E178" s="223">
        <v>9.7811281914919196E-2</v>
      </c>
      <c r="F178" s="231">
        <v>0.24419638120289369</v>
      </c>
      <c r="G178" s="193">
        <v>1.1115764645974961</v>
      </c>
      <c r="H178" s="193">
        <v>4.6532726599918774</v>
      </c>
      <c r="I178" s="193">
        <v>2.9570823518642855</v>
      </c>
      <c r="J178" s="193">
        <v>0.17915508969948202</v>
      </c>
      <c r="K178" s="222">
        <v>1.7061374070906708E-2</v>
      </c>
      <c r="L178" s="193">
        <v>2.891510308123096E-3</v>
      </c>
      <c r="M178" s="222">
        <v>2.0000005732018801E-3</v>
      </c>
      <c r="N178" s="193">
        <v>3.0914585104974687E-2</v>
      </c>
      <c r="O178" s="222">
        <v>2.3258659157669379E-2</v>
      </c>
      <c r="P178" s="221">
        <v>0.18725568786675684</v>
      </c>
    </row>
    <row r="179" spans="1:16" ht="15.75" x14ac:dyDescent="0.25">
      <c r="A179" s="189">
        <v>2018</v>
      </c>
      <c r="B179" s="188">
        <v>1986</v>
      </c>
      <c r="C179" s="224" t="s">
        <v>4278</v>
      </c>
      <c r="D179" s="232">
        <v>5.7489161328910673E-2</v>
      </c>
      <c r="E179" s="223">
        <v>9.2442031071662684E-2</v>
      </c>
      <c r="F179" s="231">
        <v>0.24077059264724529</v>
      </c>
      <c r="G179" s="193">
        <v>1.0593324863783391</v>
      </c>
      <c r="H179" s="193">
        <v>4.802446372594952</v>
      </c>
      <c r="I179" s="193">
        <v>2.7726797177826747</v>
      </c>
      <c r="J179" s="193">
        <v>0.17856008347201233</v>
      </c>
      <c r="K179" s="222">
        <v>1.7210760333629491E-2</v>
      </c>
      <c r="L179" s="193">
        <v>2.9359877840251011E-3</v>
      </c>
      <c r="M179" s="222">
        <v>2.0000005732018801E-3</v>
      </c>
      <c r="N179" s="193">
        <v>3.1671146970067801E-2</v>
      </c>
      <c r="O179" s="222">
        <v>2.2647122731481759E-2</v>
      </c>
      <c r="P179" s="221">
        <v>0.18663377809798171</v>
      </c>
    </row>
    <row r="180" spans="1:16" ht="15.75" x14ac:dyDescent="0.25">
      <c r="A180" s="189">
        <v>2018</v>
      </c>
      <c r="B180" s="188">
        <v>1987</v>
      </c>
      <c r="C180" s="224" t="s">
        <v>4277</v>
      </c>
      <c r="D180" s="232">
        <v>5.7585030456095879E-2</v>
      </c>
      <c r="E180" s="223">
        <v>8.8990992421540252E-2</v>
      </c>
      <c r="F180" s="231">
        <v>0.29434295632497348</v>
      </c>
      <c r="G180" s="193">
        <v>0.97926837793742949</v>
      </c>
      <c r="H180" s="193">
        <v>5.0215828391079524</v>
      </c>
      <c r="I180" s="193">
        <v>2.6635885166977453</v>
      </c>
      <c r="J180" s="193">
        <v>0.1997962993248624</v>
      </c>
      <c r="K180" s="222">
        <v>1.7459763422946705E-2</v>
      </c>
      <c r="L180" s="193">
        <v>2.9681959546038988E-3</v>
      </c>
      <c r="M180" s="222">
        <v>2.0000005732018801E-3</v>
      </c>
      <c r="N180" s="193">
        <v>3.2219007951613143E-2</v>
      </c>
      <c r="O180" s="222">
        <v>2.1626974313023465E-2</v>
      </c>
      <c r="P180" s="221">
        <v>0.20883020139738501</v>
      </c>
    </row>
    <row r="181" spans="1:16" ht="15.75" x14ac:dyDescent="0.25">
      <c r="A181" s="189">
        <v>2018</v>
      </c>
      <c r="B181" s="188">
        <v>1988</v>
      </c>
      <c r="C181" s="224" t="s">
        <v>4276</v>
      </c>
      <c r="D181" s="232">
        <v>5.7389611835032404E-2</v>
      </c>
      <c r="E181" s="223">
        <v>8.7702930454077038E-2</v>
      </c>
      <c r="F181" s="231">
        <v>0.29093776051449577</v>
      </c>
      <c r="G181" s="193">
        <v>0.49741924554747124</v>
      </c>
      <c r="H181" s="193">
        <v>5.0939567438876976</v>
      </c>
      <c r="I181" s="193">
        <v>1.8919013372953215</v>
      </c>
      <c r="J181" s="193">
        <v>0.19773317830089818</v>
      </c>
      <c r="K181" s="222">
        <v>1.6888157509282548E-2</v>
      </c>
      <c r="L181" s="193">
        <v>2.9808681986200213E-3</v>
      </c>
      <c r="M181" s="222">
        <v>2.0000005732018805E-3</v>
      </c>
      <c r="N181" s="193">
        <v>3.2434562822327401E-2</v>
      </c>
      <c r="O181" s="222">
        <v>2.2082430259292036E-2</v>
      </c>
      <c r="P181" s="221">
        <v>0.20667379519568208</v>
      </c>
    </row>
    <row r="182" spans="1:16" ht="15.75" x14ac:dyDescent="0.25">
      <c r="A182" s="189">
        <v>2018</v>
      </c>
      <c r="B182" s="188">
        <v>1989</v>
      </c>
      <c r="C182" s="224" t="s">
        <v>4275</v>
      </c>
      <c r="D182" s="232">
        <v>5.7556497946325072E-2</v>
      </c>
      <c r="E182" s="223">
        <v>9.0151950795289607E-2</v>
      </c>
      <c r="F182" s="231">
        <v>0.29233492939897765</v>
      </c>
      <c r="G182" s="193">
        <v>0.49585494956260845</v>
      </c>
      <c r="H182" s="193">
        <v>5.1177703836068433</v>
      </c>
      <c r="I182" s="193">
        <v>1.8873098170828386</v>
      </c>
      <c r="J182" s="193">
        <v>0.19884010083625678</v>
      </c>
      <c r="K182" s="222">
        <v>1.6670705985933142E-2</v>
      </c>
      <c r="L182" s="193">
        <v>2.9877515632738723E-3</v>
      </c>
      <c r="M182" s="222">
        <v>2.0000005732018801E-3</v>
      </c>
      <c r="N182" s="193">
        <v>3.2551648855089398E-2</v>
      </c>
      <c r="O182" s="222">
        <v>2.2940621264268678E-2</v>
      </c>
      <c r="P182" s="221">
        <v>0.20783076785619259</v>
      </c>
    </row>
    <row r="183" spans="1:16" ht="15.75" x14ac:dyDescent="0.25">
      <c r="A183" s="189">
        <v>2018</v>
      </c>
      <c r="B183" s="188">
        <v>1990</v>
      </c>
      <c r="C183" s="224" t="s">
        <v>4274</v>
      </c>
      <c r="D183" s="232">
        <v>5.8021823154184519E-2</v>
      </c>
      <c r="E183" s="223">
        <v>8.785161750171458E-2</v>
      </c>
      <c r="F183" s="231">
        <v>0.29716772115516765</v>
      </c>
      <c r="G183" s="193">
        <v>0.49772005798394631</v>
      </c>
      <c r="H183" s="193">
        <v>5.0648798935210868</v>
      </c>
      <c r="I183" s="193">
        <v>1.8803001325406974</v>
      </c>
      <c r="J183" s="193">
        <v>0.20212383966228067</v>
      </c>
      <c r="K183" s="222">
        <v>1.6937245504941828E-2</v>
      </c>
      <c r="L183" s="193">
        <v>2.9877639835969045E-3</v>
      </c>
      <c r="M183" s="222">
        <v>2.0000005732018801E-3</v>
      </c>
      <c r="N183" s="193">
        <v>3.2551860124784185E-2</v>
      </c>
      <c r="O183" s="222">
        <v>2.2099224906235598E-2</v>
      </c>
      <c r="P183" s="221">
        <v>0.21126298278055358</v>
      </c>
    </row>
    <row r="184" spans="1:16" ht="15.75" x14ac:dyDescent="0.25">
      <c r="A184" s="189">
        <v>2018</v>
      </c>
      <c r="B184" s="188">
        <v>1991</v>
      </c>
      <c r="C184" s="224" t="s">
        <v>4273</v>
      </c>
      <c r="D184" s="232">
        <v>5.7916903776920436E-2</v>
      </c>
      <c r="E184" s="223">
        <v>8.573013891063086E-2</v>
      </c>
      <c r="F184" s="231">
        <v>0.37977632136364931</v>
      </c>
      <c r="G184" s="193">
        <v>0.51947540662364844</v>
      </c>
      <c r="H184" s="193">
        <v>8.918447639618023</v>
      </c>
      <c r="I184" s="193">
        <v>2.3144685771811919</v>
      </c>
      <c r="J184" s="193">
        <v>5.6340110495809448E-2</v>
      </c>
      <c r="K184" s="222">
        <v>9.5384737872624362E-3</v>
      </c>
      <c r="L184" s="193">
        <v>2.9844376568520683E-3</v>
      </c>
      <c r="M184" s="222">
        <v>2.0000005732018801E-3</v>
      </c>
      <c r="N184" s="193">
        <v>3.2495279306854509E-2</v>
      </c>
      <c r="O184" s="222">
        <v>2.1292159584345199E-2</v>
      </c>
      <c r="P184" s="221">
        <v>5.88875602868923E-2</v>
      </c>
    </row>
    <row r="185" spans="1:16" ht="15.75" x14ac:dyDescent="0.25">
      <c r="A185" s="189">
        <v>2018</v>
      </c>
      <c r="B185" s="188">
        <v>1992</v>
      </c>
      <c r="C185" s="224" t="s">
        <v>4272</v>
      </c>
      <c r="D185" s="232">
        <v>5.7900157400649591E-2</v>
      </c>
      <c r="E185" s="223">
        <v>8.2978407157235812E-2</v>
      </c>
      <c r="F185" s="231">
        <v>0.38028688202289451</v>
      </c>
      <c r="G185" s="193">
        <v>0.52101359607298736</v>
      </c>
      <c r="H185" s="193">
        <v>8.8341034255653792</v>
      </c>
      <c r="I185" s="193">
        <v>2.2508348602353987</v>
      </c>
      <c r="J185" s="193">
        <v>5.7949257913586003E-2</v>
      </c>
      <c r="K185" s="222">
        <v>9.6677771937950328E-3</v>
      </c>
      <c r="L185" s="193">
        <v>2.9747264739160388E-3</v>
      </c>
      <c r="M185" s="222">
        <v>2.0000005732018805E-3</v>
      </c>
      <c r="N185" s="193">
        <v>3.2330092085112651E-2</v>
      </c>
      <c r="O185" s="222">
        <v>2.0357250807330456E-2</v>
      </c>
      <c r="P185" s="221">
        <v>6.0569466210414889E-2</v>
      </c>
    </row>
    <row r="186" spans="1:16" ht="15.75" x14ac:dyDescent="0.25">
      <c r="A186" s="189">
        <v>2018</v>
      </c>
      <c r="B186" s="188">
        <v>1993</v>
      </c>
      <c r="C186" s="224" t="s">
        <v>4271</v>
      </c>
      <c r="D186" s="232">
        <v>5.776011068077648E-2</v>
      </c>
      <c r="E186" s="223">
        <v>7.3977694260233762E-2</v>
      </c>
      <c r="F186" s="231">
        <v>0.37435386366945078</v>
      </c>
      <c r="G186" s="193">
        <v>0.5256108197190329</v>
      </c>
      <c r="H186" s="193">
        <v>8.8860681791076086</v>
      </c>
      <c r="I186" s="193">
        <v>2.1967323708706026</v>
      </c>
      <c r="J186" s="193">
        <v>5.3895921994828115E-2</v>
      </c>
      <c r="K186" s="222">
        <v>9.8199564221779969E-3</v>
      </c>
      <c r="L186" s="193">
        <v>2.9786699083444099E-3</v>
      </c>
      <c r="M186" s="222">
        <v>2.0000005732018801E-3</v>
      </c>
      <c r="N186" s="193">
        <v>3.2397169904739231E-2</v>
      </c>
      <c r="O186" s="222">
        <v>1.9802676304745234E-2</v>
      </c>
      <c r="P186" s="221">
        <v>5.6332856427822445E-2</v>
      </c>
    </row>
    <row r="187" spans="1:16" ht="15.75" x14ac:dyDescent="0.25">
      <c r="A187" s="189">
        <v>2018</v>
      </c>
      <c r="B187" s="188">
        <v>1994</v>
      </c>
      <c r="C187" s="224" t="s">
        <v>4270</v>
      </c>
      <c r="D187" s="232">
        <v>5.749200282163363E-2</v>
      </c>
      <c r="E187" s="223">
        <v>7.0372133749616858E-2</v>
      </c>
      <c r="F187" s="231">
        <v>0.36867673549851515</v>
      </c>
      <c r="G187" s="193">
        <v>0.52583430040882251</v>
      </c>
      <c r="H187" s="193">
        <v>8.8316231909446525</v>
      </c>
      <c r="I187" s="193">
        <v>2.1248661390739745</v>
      </c>
      <c r="J187" s="193">
        <v>5.4050133432164658E-2</v>
      </c>
      <c r="K187" s="222">
        <v>9.9429229541068299E-3</v>
      </c>
      <c r="L187" s="193">
        <v>2.9676045902455443E-3</v>
      </c>
      <c r="M187" s="222">
        <v>2.0000005732018801E-3</v>
      </c>
      <c r="N187" s="193">
        <v>3.2208948843877538E-2</v>
      </c>
      <c r="O187" s="222">
        <v>1.8776859126887091E-2</v>
      </c>
      <c r="P187" s="221">
        <v>5.6494040622052225E-2</v>
      </c>
    </row>
    <row r="188" spans="1:16" ht="15.75" x14ac:dyDescent="0.25">
      <c r="A188" s="189">
        <v>2018</v>
      </c>
      <c r="B188" s="188">
        <v>1995</v>
      </c>
      <c r="C188" s="224" t="s">
        <v>4269</v>
      </c>
      <c r="D188" s="232">
        <v>5.7201637271945889E-2</v>
      </c>
      <c r="E188" s="223">
        <v>7.1611461392038819E-2</v>
      </c>
      <c r="F188" s="231">
        <v>0.36520847418754543</v>
      </c>
      <c r="G188" s="193">
        <v>0.39765909036501507</v>
      </c>
      <c r="H188" s="193">
        <v>8.9458204823239953</v>
      </c>
      <c r="I188" s="193">
        <v>1.6712219802842081</v>
      </c>
      <c r="J188" s="193">
        <v>5.3327878089904926E-2</v>
      </c>
      <c r="K188" s="222">
        <v>9.2394277139706497E-3</v>
      </c>
      <c r="L188" s="193">
        <v>2.9742796498764094E-3</v>
      </c>
      <c r="M188" s="222">
        <v>2.0000005732018801E-3</v>
      </c>
      <c r="N188" s="193">
        <v>3.2322491608198556E-2</v>
      </c>
      <c r="O188" s="222">
        <v>1.9390298071207776E-2</v>
      </c>
      <c r="P188" s="221">
        <v>5.5739128098176174E-2</v>
      </c>
    </row>
    <row r="189" spans="1:16" ht="15.75" x14ac:dyDescent="0.25">
      <c r="A189" s="189">
        <v>2018</v>
      </c>
      <c r="B189" s="188">
        <v>1996</v>
      </c>
      <c r="C189" s="224" t="s">
        <v>4268</v>
      </c>
      <c r="D189" s="232">
        <v>5.7325127462099973E-2</v>
      </c>
      <c r="E189" s="223">
        <v>7.1015550813577119E-2</v>
      </c>
      <c r="F189" s="231">
        <v>0.36589377145425411</v>
      </c>
      <c r="G189" s="193">
        <v>0.14068906883569882</v>
      </c>
      <c r="H189" s="193">
        <v>8.9356382364164766</v>
      </c>
      <c r="I189" s="193">
        <v>1.0349052179318425</v>
      </c>
      <c r="J189" s="193">
        <v>5.3399456549176702E-2</v>
      </c>
      <c r="K189" s="222">
        <v>2.8117905864328808E-3</v>
      </c>
      <c r="L189" s="193">
        <v>2.9762504696928898E-3</v>
      </c>
      <c r="M189" s="222">
        <v>2.0000005732018797E-3</v>
      </c>
      <c r="N189" s="193">
        <v>3.2356015253276894E-2</v>
      </c>
      <c r="O189" s="222">
        <v>1.9561239787151928E-2</v>
      </c>
      <c r="P189" s="221">
        <v>5.5813943017751472E-2</v>
      </c>
    </row>
    <row r="190" spans="1:16" ht="15.75" x14ac:dyDescent="0.25">
      <c r="A190" s="189">
        <v>2018</v>
      </c>
      <c r="B190" s="188">
        <v>1997</v>
      </c>
      <c r="C190" s="224" t="s">
        <v>4267</v>
      </c>
      <c r="D190" s="232">
        <v>5.7470156971841574E-2</v>
      </c>
      <c r="E190" s="223">
        <v>6.8928318517379211E-2</v>
      </c>
      <c r="F190" s="231">
        <v>0.36613622985350125</v>
      </c>
      <c r="G190" s="193">
        <v>0.14531726102912632</v>
      </c>
      <c r="H190" s="193">
        <v>8.9427341267606106</v>
      </c>
      <c r="I190" s="193">
        <v>1.0626658193307117</v>
      </c>
      <c r="J190" s="193">
        <v>5.3374636160311267E-2</v>
      </c>
      <c r="K190" s="222">
        <v>2.8332116397493316E-3</v>
      </c>
      <c r="L190" s="193">
        <v>2.9804155839681721E-3</v>
      </c>
      <c r="M190" s="222">
        <v>2.0000005732018801E-3</v>
      </c>
      <c r="N190" s="193">
        <v>3.2426863847099439E-2</v>
      </c>
      <c r="O190" s="222">
        <v>1.8967778690711101E-2</v>
      </c>
      <c r="P190" s="221">
        <v>5.5788000361040375E-2</v>
      </c>
    </row>
    <row r="191" spans="1:16" ht="15.75" x14ac:dyDescent="0.25">
      <c r="A191" s="189">
        <v>2018</v>
      </c>
      <c r="B191" s="188">
        <v>1998</v>
      </c>
      <c r="C191" s="224" t="s">
        <v>4266</v>
      </c>
      <c r="D191" s="232">
        <v>5.7342926049748978E-2</v>
      </c>
      <c r="E191" s="223">
        <v>6.5972722376187398E-2</v>
      </c>
      <c r="F191" s="231">
        <v>0.36104743564150288</v>
      </c>
      <c r="G191" s="193">
        <v>0.13326966562978221</v>
      </c>
      <c r="H191" s="193">
        <v>8.9137256070127435</v>
      </c>
      <c r="I191" s="193">
        <v>0.93228328803331018</v>
      </c>
      <c r="J191" s="193">
        <v>5.2907305699273259E-2</v>
      </c>
      <c r="K191" s="222">
        <v>2.8732854188492094E-3</v>
      </c>
      <c r="L191" s="193">
        <v>2.9767095762464261E-3</v>
      </c>
      <c r="M191" s="222">
        <v>2.0000005732018801E-3</v>
      </c>
      <c r="N191" s="193">
        <v>3.2363824655752549E-2</v>
      </c>
      <c r="O191" s="222">
        <v>1.8122059251781657E-2</v>
      </c>
      <c r="P191" s="221">
        <v>5.5299539290302416E-2</v>
      </c>
    </row>
    <row r="192" spans="1:16" ht="15.75" x14ac:dyDescent="0.25">
      <c r="A192" s="189">
        <v>2018</v>
      </c>
      <c r="B192" s="188">
        <v>1999</v>
      </c>
      <c r="C192" s="224" t="s">
        <v>4265</v>
      </c>
      <c r="D192" s="232">
        <v>5.7503606795970538E-2</v>
      </c>
      <c r="E192" s="223">
        <v>6.6328753925444239E-2</v>
      </c>
      <c r="F192" s="231">
        <v>0.36142782975563398</v>
      </c>
      <c r="G192" s="193">
        <v>0.11575282309727117</v>
      </c>
      <c r="H192" s="193">
        <v>9.0375648541640174</v>
      </c>
      <c r="I192" s="193">
        <v>0.77148582933049004</v>
      </c>
      <c r="J192" s="193">
        <v>5.2499977015715023E-2</v>
      </c>
      <c r="K192" s="222">
        <v>2.8810962994562121E-3</v>
      </c>
      <c r="L192" s="193">
        <v>2.9930630770066812E-3</v>
      </c>
      <c r="M192" s="222">
        <v>2.0000005732018784E-3</v>
      </c>
      <c r="N192" s="193">
        <v>3.2641997703684478E-2</v>
      </c>
      <c r="O192" s="222">
        <v>1.8246358887536927E-2</v>
      </c>
      <c r="P192" s="221">
        <v>5.487379301116798E-2</v>
      </c>
    </row>
    <row r="193" spans="1:16" ht="15.75" x14ac:dyDescent="0.25">
      <c r="A193" s="189">
        <v>2018</v>
      </c>
      <c r="B193" s="188">
        <v>2000</v>
      </c>
      <c r="C193" s="224" t="s">
        <v>4264</v>
      </c>
      <c r="D193" s="232">
        <v>5.7364378097605515E-2</v>
      </c>
      <c r="E193" s="223">
        <v>7.2423621592713774E-2</v>
      </c>
      <c r="F193" s="231">
        <v>0.35548114363941224</v>
      </c>
      <c r="G193" s="193">
        <v>9.7945702963209189E-2</v>
      </c>
      <c r="H193" s="193">
        <v>9.0883971070861183</v>
      </c>
      <c r="I193" s="193">
        <v>0.61356167058012856</v>
      </c>
      <c r="J193" s="193">
        <v>5.1663510149107188E-2</v>
      </c>
      <c r="K193" s="222">
        <v>2.8790609872389587E-3</v>
      </c>
      <c r="L193" s="193">
        <v>2.9975527363578845E-3</v>
      </c>
      <c r="M193" s="222">
        <v>2.0000005732018797E-3</v>
      </c>
      <c r="N193" s="193">
        <v>3.2718366809248445E-2</v>
      </c>
      <c r="O193" s="222">
        <v>1.8401154751127191E-2</v>
      </c>
      <c r="P193" s="221">
        <v>5.3999504824618898E-2</v>
      </c>
    </row>
    <row r="194" spans="1:16" ht="15.75" x14ac:dyDescent="0.25">
      <c r="A194" s="189">
        <v>2018</v>
      </c>
      <c r="B194" s="188">
        <v>2001</v>
      </c>
      <c r="C194" s="224" t="s">
        <v>4263</v>
      </c>
      <c r="D194" s="232">
        <v>5.7437536103022602E-2</v>
      </c>
      <c r="E194" s="223">
        <v>7.1164136829695343E-2</v>
      </c>
      <c r="F194" s="231">
        <v>0.35012671030871428</v>
      </c>
      <c r="G194" s="193">
        <v>8.2484561049761221E-2</v>
      </c>
      <c r="H194" s="193">
        <v>9.0049100144548291</v>
      </c>
      <c r="I194" s="193">
        <v>0.46728936681409261</v>
      </c>
      <c r="J194" s="193">
        <v>5.1361475404197825E-2</v>
      </c>
      <c r="K194" s="222">
        <v>2.9031821366702825E-3</v>
      </c>
      <c r="L194" s="193">
        <v>2.9915224936802403E-3</v>
      </c>
      <c r="M194" s="222">
        <v>2.0000005732018801E-3</v>
      </c>
      <c r="N194" s="193">
        <v>3.261579238130171E-2</v>
      </c>
      <c r="O194" s="222">
        <v>1.7988834539426585E-2</v>
      </c>
      <c r="P194" s="221">
        <v>5.3683813408804085E-2</v>
      </c>
    </row>
    <row r="195" spans="1:16" ht="15.75" x14ac:dyDescent="0.25">
      <c r="A195" s="189">
        <v>2018</v>
      </c>
      <c r="B195" s="188">
        <v>2002</v>
      </c>
      <c r="C195" s="224" t="s">
        <v>4262</v>
      </c>
      <c r="D195" s="232">
        <v>5.7268937022279372E-2</v>
      </c>
      <c r="E195" s="223">
        <v>6.9473468424570639E-2</v>
      </c>
      <c r="F195" s="231">
        <v>0.27113878629454286</v>
      </c>
      <c r="G195" s="193">
        <v>8.1083864785504264E-2</v>
      </c>
      <c r="H195" s="193">
        <v>6.9888138753272688</v>
      </c>
      <c r="I195" s="193">
        <v>0.44949167084396102</v>
      </c>
      <c r="J195" s="193">
        <v>5.1860776602825856E-2</v>
      </c>
      <c r="K195" s="222">
        <v>2.9291244046561835E-3</v>
      </c>
      <c r="L195" s="193">
        <v>2.996122023684618E-3</v>
      </c>
      <c r="M195" s="222">
        <v>2.0000005732018801E-3</v>
      </c>
      <c r="N195" s="193">
        <v>3.2694030386676176E-2</v>
      </c>
      <c r="O195" s="222">
        <v>1.7441439328696847E-2</v>
      </c>
      <c r="P195" s="221">
        <v>5.4205690792017834E-2</v>
      </c>
    </row>
    <row r="196" spans="1:16" ht="15.75" x14ac:dyDescent="0.25">
      <c r="A196" s="189">
        <v>2018</v>
      </c>
      <c r="B196" s="188">
        <v>2003</v>
      </c>
      <c r="C196" s="224" t="s">
        <v>4261</v>
      </c>
      <c r="D196" s="232">
        <v>5.704206260290004E-2</v>
      </c>
      <c r="E196" s="223">
        <v>7.0309134947047394E-2</v>
      </c>
      <c r="F196" s="231">
        <v>0.26441103285052786</v>
      </c>
      <c r="G196" s="193">
        <v>6.5366564411784386E-2</v>
      </c>
      <c r="H196" s="193">
        <v>6.9723285231964978</v>
      </c>
      <c r="I196" s="193">
        <v>0.3816213835607542</v>
      </c>
      <c r="J196" s="193">
        <v>5.106296618906607E-2</v>
      </c>
      <c r="K196" s="222">
        <v>2.9151676348657483E-3</v>
      </c>
      <c r="L196" s="193">
        <v>2.9913309595795174E-3</v>
      </c>
      <c r="M196" s="222">
        <v>2.0000005732018801E-3</v>
      </c>
      <c r="N196" s="193">
        <v>3.2612534386248414E-2</v>
      </c>
      <c r="O196" s="222">
        <v>1.7752159671754735E-2</v>
      </c>
      <c r="P196" s="221">
        <v>5.3371806931579134E-2</v>
      </c>
    </row>
    <row r="197" spans="1:16" ht="15.75" x14ac:dyDescent="0.25">
      <c r="A197" s="189">
        <v>2018</v>
      </c>
      <c r="B197" s="188">
        <v>2004</v>
      </c>
      <c r="C197" s="224" t="s">
        <v>4260</v>
      </c>
      <c r="D197" s="232">
        <v>5.6949731304641614E-2</v>
      </c>
      <c r="E197" s="223">
        <v>7.0370647484660528E-2</v>
      </c>
      <c r="F197" s="231">
        <v>0.21433675030290775</v>
      </c>
      <c r="G197" s="193">
        <v>1.7730633138874959E-2</v>
      </c>
      <c r="H197" s="193">
        <v>5.8047287175359497</v>
      </c>
      <c r="I197" s="193">
        <v>0.10449772268697166</v>
      </c>
      <c r="J197" s="193">
        <v>5.0295138275263267E-2</v>
      </c>
      <c r="K197" s="222">
        <v>1.9479035405486168E-4</v>
      </c>
      <c r="L197" s="193">
        <v>2.9879638372301062E-3</v>
      </c>
      <c r="M197" s="222">
        <v>2.0000005732018801E-3</v>
      </c>
      <c r="N197" s="193">
        <v>3.2555259635084932E-2</v>
      </c>
      <c r="O197" s="222">
        <v>1.7429319516999536E-2</v>
      </c>
      <c r="P197" s="221">
        <v>5.2569261246700028E-2</v>
      </c>
    </row>
    <row r="198" spans="1:16" ht="15.75" x14ac:dyDescent="0.25">
      <c r="A198" s="189">
        <v>2018</v>
      </c>
      <c r="B198" s="188">
        <v>2005</v>
      </c>
      <c r="C198" s="224" t="s">
        <v>4259</v>
      </c>
      <c r="D198" s="232">
        <v>5.6685979312133546E-2</v>
      </c>
      <c r="E198" s="223">
        <v>6.719049695397511E-2</v>
      </c>
      <c r="F198" s="231">
        <v>0.20733801391304646</v>
      </c>
      <c r="G198" s="193">
        <v>1.5628373133348371E-2</v>
      </c>
      <c r="H198" s="193">
        <v>5.772663696908432</v>
      </c>
      <c r="I198" s="193">
        <v>8.4740039002557346E-2</v>
      </c>
      <c r="J198" s="193">
        <v>4.938109732800585E-2</v>
      </c>
      <c r="K198" s="222">
        <v>1.9543948209551487E-4</v>
      </c>
      <c r="L198" s="193">
        <v>2.9775061508509558E-3</v>
      </c>
      <c r="M198" s="222">
        <v>2.0000005732018801E-3</v>
      </c>
      <c r="N198" s="193">
        <v>3.2377374389775594E-2</v>
      </c>
      <c r="O198" s="222">
        <v>1.6866454558268597E-2</v>
      </c>
      <c r="P198" s="221">
        <v>5.1613891423804188E-2</v>
      </c>
    </row>
    <row r="199" spans="1:16" ht="15.75" x14ac:dyDescent="0.25">
      <c r="A199" s="189">
        <v>2018</v>
      </c>
      <c r="B199" s="188">
        <v>2006</v>
      </c>
      <c r="C199" s="224" t="s">
        <v>4258</v>
      </c>
      <c r="D199" s="232">
        <v>5.6616070585976272E-2</v>
      </c>
      <c r="E199" s="223">
        <v>6.9371113787175989E-2</v>
      </c>
      <c r="F199" s="231">
        <v>0.20234091182455635</v>
      </c>
      <c r="G199" s="193">
        <v>5.7134198383527362E-3</v>
      </c>
      <c r="H199" s="193">
        <v>5.7543917241217057</v>
      </c>
      <c r="I199" s="193">
        <v>4.4454930506494905E-2</v>
      </c>
      <c r="J199" s="193">
        <v>4.8706147283003258E-2</v>
      </c>
      <c r="K199" s="222">
        <v>1.9233690964100272E-4</v>
      </c>
      <c r="L199" s="193">
        <v>2.9753289839568485E-3</v>
      </c>
      <c r="M199" s="222">
        <v>2.0000005732018797E-3</v>
      </c>
      <c r="N199" s="193">
        <v>3.2340340780906821E-2</v>
      </c>
      <c r="O199" s="222">
        <v>1.8269588956319097E-2</v>
      </c>
      <c r="P199" s="221">
        <v>5.0908423132813067E-2</v>
      </c>
    </row>
    <row r="200" spans="1:16" ht="15.75" x14ac:dyDescent="0.25">
      <c r="A200" s="189">
        <v>2018</v>
      </c>
      <c r="B200" s="188">
        <v>2007</v>
      </c>
      <c r="C200" s="224" t="s">
        <v>4257</v>
      </c>
      <c r="D200" s="232">
        <v>5.6373954599876076E-2</v>
      </c>
      <c r="E200" s="223">
        <v>6.5809600269103791E-2</v>
      </c>
      <c r="F200" s="231">
        <v>0.14266486769313708</v>
      </c>
      <c r="G200" s="193">
        <v>7.9895372755173326E-3</v>
      </c>
      <c r="H200" s="193">
        <v>2.8773340455010725</v>
      </c>
      <c r="I200" s="193">
        <v>4.3525655792329331E-2</v>
      </c>
      <c r="J200" s="193">
        <v>3.1396498767006113E-2</v>
      </c>
      <c r="K200" s="222">
        <v>1.9514066386010117E-4</v>
      </c>
      <c r="L200" s="193">
        <v>2.9443465035972915E-3</v>
      </c>
      <c r="M200" s="222">
        <v>2.0000005732018801E-3</v>
      </c>
      <c r="N200" s="193">
        <v>3.1813328789990755E-2</v>
      </c>
      <c r="O200" s="222">
        <v>1.7086970534596568E-2</v>
      </c>
      <c r="P200" s="221">
        <v>3.2816109121350259E-2</v>
      </c>
    </row>
    <row r="201" spans="1:16" ht="15.75" x14ac:dyDescent="0.25">
      <c r="A201" s="189">
        <v>2018</v>
      </c>
      <c r="B201" s="188">
        <v>2008</v>
      </c>
      <c r="C201" s="224" t="s">
        <v>4256</v>
      </c>
      <c r="D201" s="232">
        <v>5.6395434981142419E-2</v>
      </c>
      <c r="E201" s="223">
        <v>6.4088753630430345E-2</v>
      </c>
      <c r="F201" s="231">
        <v>0.141387719230949</v>
      </c>
      <c r="G201" s="193">
        <v>7.7791474438714927E-3</v>
      </c>
      <c r="H201" s="193">
        <v>2.9089306342967394</v>
      </c>
      <c r="I201" s="193">
        <v>3.6621762175663868E-2</v>
      </c>
      <c r="J201" s="193">
        <v>3.1036218746941419E-2</v>
      </c>
      <c r="K201" s="222">
        <v>2.2302088140466005E-4</v>
      </c>
      <c r="L201" s="193">
        <v>2.9591911836478256E-3</v>
      </c>
      <c r="M201" s="222">
        <v>2.0000005732018797E-3</v>
      </c>
      <c r="N201" s="193">
        <v>3.2065836797650342E-2</v>
      </c>
      <c r="O201" s="222">
        <v>1.7058457074541657E-2</v>
      </c>
      <c r="P201" s="221">
        <v>3.2439538837497207E-2</v>
      </c>
    </row>
    <row r="202" spans="1:16" ht="15.75" x14ac:dyDescent="0.25">
      <c r="A202" s="189">
        <v>2018</v>
      </c>
      <c r="B202" s="188">
        <v>2009</v>
      </c>
      <c r="C202" s="224" t="s">
        <v>4255</v>
      </c>
      <c r="D202" s="232">
        <v>5.5051936929128055E-2</v>
      </c>
      <c r="E202" s="223">
        <v>5.9163396737536372E-2</v>
      </c>
      <c r="F202" s="231">
        <v>0.12155271623340033</v>
      </c>
      <c r="G202" s="193">
        <v>7.6627975024646106E-3</v>
      </c>
      <c r="H202" s="193">
        <v>2.4515581508605599</v>
      </c>
      <c r="I202" s="193">
        <v>3.0032667456369341E-2</v>
      </c>
      <c r="J202" s="193">
        <v>2.6637219664225241E-2</v>
      </c>
      <c r="K202" s="222">
        <v>2.519545534052082E-4</v>
      </c>
      <c r="L202" s="193">
        <v>2.8137765892150527E-3</v>
      </c>
      <c r="M202" s="222">
        <v>2.0000005732018801E-3</v>
      </c>
      <c r="N202" s="193">
        <v>2.9592334546348881E-2</v>
      </c>
      <c r="O202" s="222">
        <v>1.654184854089788E-2</v>
      </c>
      <c r="P202" s="221">
        <v>2.7841636536529844E-2</v>
      </c>
    </row>
    <row r="203" spans="1:16" ht="15.75" x14ac:dyDescent="0.25">
      <c r="A203" s="189">
        <v>2018</v>
      </c>
      <c r="B203" s="188">
        <v>2010</v>
      </c>
      <c r="C203" s="224" t="s">
        <v>4254</v>
      </c>
      <c r="D203" s="232">
        <v>5.3475155388266284E-2</v>
      </c>
      <c r="E203" s="223">
        <v>5.7599191018033617E-2</v>
      </c>
      <c r="F203" s="231">
        <v>7.172462672467364E-2</v>
      </c>
      <c r="G203" s="193">
        <v>6.4822311624317501E-3</v>
      </c>
      <c r="H203" s="193">
        <v>0.16300178910393648</v>
      </c>
      <c r="I203" s="193">
        <v>2.7529307024864353E-2</v>
      </c>
      <c r="J203" s="193">
        <v>1.2023249501730865E-2</v>
      </c>
      <c r="K203" s="222">
        <v>3.0742713976460103E-4</v>
      </c>
      <c r="L203" s="193">
        <v>2.6902306393782002E-3</v>
      </c>
      <c r="M203" s="222">
        <v>2.0000005732018801E-3</v>
      </c>
      <c r="N203" s="193">
        <v>2.7490817939624011E-2</v>
      </c>
      <c r="O203" s="222">
        <v>1.6264148838928232E-2</v>
      </c>
      <c r="P203" s="221">
        <v>1.2566887491819676E-2</v>
      </c>
    </row>
    <row r="204" spans="1:16" ht="15.75" x14ac:dyDescent="0.25">
      <c r="A204" s="189">
        <v>2018</v>
      </c>
      <c r="B204" s="188">
        <v>2011</v>
      </c>
      <c r="C204" s="224" t="s">
        <v>4253</v>
      </c>
      <c r="D204" s="232">
        <v>5.3144991145843958E-2</v>
      </c>
      <c r="E204" s="223">
        <v>5.6224153013103573E-2</v>
      </c>
      <c r="F204" s="231">
        <v>7.1044266100913397E-2</v>
      </c>
      <c r="G204" s="193">
        <v>6.5462318295868901E-3</v>
      </c>
      <c r="H204" s="193">
        <v>0.15957687575783652</v>
      </c>
      <c r="I204" s="193">
        <v>2.7445791160666217E-2</v>
      </c>
      <c r="J204" s="193">
        <v>1.1381506859537332E-2</v>
      </c>
      <c r="K204" s="222">
        <v>4.1670057957291477E-4</v>
      </c>
      <c r="L204" s="193">
        <v>2.7092271943261049E-3</v>
      </c>
      <c r="M204" s="222">
        <v>2.0000005732018801E-3</v>
      </c>
      <c r="N204" s="193">
        <v>2.7813949339287863E-2</v>
      </c>
      <c r="O204" s="222">
        <v>1.6370816453978587E-2</v>
      </c>
      <c r="P204" s="221">
        <v>1.1896128095036892E-2</v>
      </c>
    </row>
    <row r="205" spans="1:16" ht="15.75" x14ac:dyDescent="0.25">
      <c r="A205" s="189">
        <v>2018</v>
      </c>
      <c r="B205" s="188">
        <v>2012</v>
      </c>
      <c r="C205" s="224" t="s">
        <v>4252</v>
      </c>
      <c r="D205" s="232">
        <v>5.0811325655945899E-2</v>
      </c>
      <c r="E205" s="223">
        <v>5.5952495174983963E-2</v>
      </c>
      <c r="F205" s="231">
        <v>5.8184830276334087E-2</v>
      </c>
      <c r="G205" s="193">
        <v>5.9955060205546164E-3</v>
      </c>
      <c r="H205" s="193">
        <v>0.12824991711444958</v>
      </c>
      <c r="I205" s="193">
        <v>2.6675705483895418E-2</v>
      </c>
      <c r="J205" s="193">
        <v>9.2239986689639647E-3</v>
      </c>
      <c r="K205" s="222">
        <v>6.0592893758047001E-4</v>
      </c>
      <c r="L205" s="193">
        <v>2.5638093969013774E-3</v>
      </c>
      <c r="M205" s="222">
        <v>2.0000005732018805E-3</v>
      </c>
      <c r="N205" s="193">
        <v>2.534039260509326E-2</v>
      </c>
      <c r="O205" s="222">
        <v>1.6681871132751831E-2</v>
      </c>
      <c r="P205" s="221">
        <v>9.6410669578866435E-3</v>
      </c>
    </row>
    <row r="206" spans="1:16" ht="15.75" x14ac:dyDescent="0.25">
      <c r="A206" s="189">
        <v>2018</v>
      </c>
      <c r="B206" s="188">
        <v>2013</v>
      </c>
      <c r="C206" s="224" t="s">
        <v>4251</v>
      </c>
      <c r="D206" s="232">
        <v>5.2901129640822345E-2</v>
      </c>
      <c r="E206" s="223">
        <v>5.4587816559167383E-2</v>
      </c>
      <c r="F206" s="231">
        <v>7.070803174826977E-2</v>
      </c>
      <c r="G206" s="193">
        <v>6.7235872353645044E-3</v>
      </c>
      <c r="H206" s="193">
        <v>0.1521912573311856</v>
      </c>
      <c r="I206" s="193">
        <v>2.7665549699704584E-2</v>
      </c>
      <c r="J206" s="193">
        <v>9.9207994384692202E-3</v>
      </c>
      <c r="K206" s="222">
        <v>9.0576700457467823E-4</v>
      </c>
      <c r="L206" s="193">
        <v>2.7402152904663041E-3</v>
      </c>
      <c r="M206" s="222">
        <v>2.0000005732018801E-3</v>
      </c>
      <c r="N206" s="193">
        <v>2.834105685463266E-2</v>
      </c>
      <c r="O206" s="222">
        <v>1.6751761689990517E-2</v>
      </c>
      <c r="P206" s="221">
        <v>1.036937396618136E-2</v>
      </c>
    </row>
    <row r="207" spans="1:16" ht="15.75" x14ac:dyDescent="0.25">
      <c r="A207" s="189">
        <v>2018</v>
      </c>
      <c r="B207" s="188">
        <v>2014</v>
      </c>
      <c r="C207" s="224" t="s">
        <v>4250</v>
      </c>
      <c r="D207" s="232">
        <v>5.0078923722697281E-2</v>
      </c>
      <c r="E207" s="223">
        <v>5.2795372267796646E-2</v>
      </c>
      <c r="F207" s="231">
        <v>5.9136736087770501E-2</v>
      </c>
      <c r="G207" s="193">
        <v>6.6522718512268411E-3</v>
      </c>
      <c r="H207" s="193">
        <v>0.12498155212536785</v>
      </c>
      <c r="I207" s="193">
        <v>2.6816219728065197E-2</v>
      </c>
      <c r="J207" s="193">
        <v>8.0465842569652883E-3</v>
      </c>
      <c r="K207" s="222">
        <v>1.2707054828617007E-3</v>
      </c>
      <c r="L207" s="193">
        <v>2.6153864799915525E-3</v>
      </c>
      <c r="M207" s="222">
        <v>2.0000005732018801E-3</v>
      </c>
      <c r="N207" s="193">
        <v>2.6217718788457134E-2</v>
      </c>
      <c r="O207" s="222">
        <v>1.6363689623543551E-2</v>
      </c>
      <c r="P207" s="221">
        <v>8.4104150908764098E-3</v>
      </c>
    </row>
    <row r="208" spans="1:16" ht="15.75" x14ac:dyDescent="0.25">
      <c r="A208" s="189">
        <v>2018</v>
      </c>
      <c r="B208" s="188">
        <v>2015</v>
      </c>
      <c r="C208" s="224" t="s">
        <v>4249</v>
      </c>
      <c r="D208" s="232">
        <v>4.8974779746361725E-2</v>
      </c>
      <c r="E208" s="223">
        <v>5.4597487654963368E-2</v>
      </c>
      <c r="F208" s="231">
        <v>5.4924342376350223E-2</v>
      </c>
      <c r="G208" s="193">
        <v>6.516464797437266E-3</v>
      </c>
      <c r="H208" s="193">
        <v>0.11412023091996365</v>
      </c>
      <c r="I208" s="193">
        <v>2.7840797276647535E-2</v>
      </c>
      <c r="J208" s="193">
        <v>6.9835577204732362E-3</v>
      </c>
      <c r="K208" s="222">
        <v>1.5835623865683255E-3</v>
      </c>
      <c r="L208" s="193">
        <v>2.5934033097420399E-3</v>
      </c>
      <c r="M208" s="222">
        <v>2.0000005732018801E-3</v>
      </c>
      <c r="N208" s="193">
        <v>2.584378506251292E-2</v>
      </c>
      <c r="O208" s="222">
        <v>1.7210945273625024E-2</v>
      </c>
      <c r="P208" s="221">
        <v>7.2993232115146208E-3</v>
      </c>
    </row>
    <row r="209" spans="1:16" ht="15.75" x14ac:dyDescent="0.25">
      <c r="A209" s="189">
        <v>2018</v>
      </c>
      <c r="B209" s="188">
        <v>2016</v>
      </c>
      <c r="C209" s="224" t="s">
        <v>4248</v>
      </c>
      <c r="D209" s="232">
        <v>5.0109499274640361E-2</v>
      </c>
      <c r="E209" s="223">
        <v>5.5501739601066129E-2</v>
      </c>
      <c r="F209" s="231">
        <v>6.7180857193764182E-2</v>
      </c>
      <c r="G209" s="193">
        <v>6.4554085344809865E-3</v>
      </c>
      <c r="H209" s="193">
        <v>0.11819361797540331</v>
      </c>
      <c r="I209" s="193">
        <v>2.8664381161130084E-2</v>
      </c>
      <c r="J209" s="193">
        <v>7.0478549148206057E-3</v>
      </c>
      <c r="K209" s="222">
        <v>1.8190843967696283E-3</v>
      </c>
      <c r="L209" s="193">
        <v>2.7912393741159162E-3</v>
      </c>
      <c r="M209" s="222">
        <v>2.0000005732018805E-3</v>
      </c>
      <c r="N209" s="193">
        <v>2.9208976517512562E-2</v>
      </c>
      <c r="O209" s="222">
        <v>1.8027807678545848E-2</v>
      </c>
      <c r="P209" s="221">
        <v>7.366527639675797E-3</v>
      </c>
    </row>
    <row r="210" spans="1:16" ht="15.75" x14ac:dyDescent="0.25">
      <c r="A210" s="189">
        <v>2018</v>
      </c>
      <c r="B210" s="188">
        <v>2017</v>
      </c>
      <c r="C210" s="224" t="s">
        <v>4247</v>
      </c>
      <c r="D210" s="232">
        <v>4.6371510628083819E-2</v>
      </c>
      <c r="E210" s="223">
        <v>5.0130487285468164E-2</v>
      </c>
      <c r="F210" s="231">
        <v>4.9651899661254356E-2</v>
      </c>
      <c r="G210" s="193">
        <v>6.1914298531313408E-3</v>
      </c>
      <c r="H210" s="193">
        <v>8.0815925730698554E-2</v>
      </c>
      <c r="I210" s="193">
        <v>2.6444945259373517E-2</v>
      </c>
      <c r="J210" s="193">
        <v>5.3423643942408297E-3</v>
      </c>
      <c r="K210" s="222">
        <v>2.0043683952783498E-3</v>
      </c>
      <c r="L210" s="193">
        <v>2.7086733715587889E-3</v>
      </c>
      <c r="M210" s="222">
        <v>2.0000005732018801E-3</v>
      </c>
      <c r="N210" s="193">
        <v>2.7804528814015825E-2</v>
      </c>
      <c r="O210" s="222">
        <v>1.7063264419622495E-2</v>
      </c>
      <c r="P210" s="221">
        <v>5.5839224057574995E-3</v>
      </c>
    </row>
    <row r="211" spans="1:16" ht="15.75" x14ac:dyDescent="0.25">
      <c r="A211" s="189">
        <v>2018</v>
      </c>
      <c r="B211" s="188">
        <v>2018</v>
      </c>
      <c r="C211" s="224" t="s">
        <v>4246</v>
      </c>
      <c r="D211" s="232">
        <v>4.3250258119161014E-2</v>
      </c>
      <c r="E211" s="223">
        <v>4.725342976411636E-2</v>
      </c>
      <c r="F211" s="231">
        <v>4.6438202821334915E-2</v>
      </c>
      <c r="G211" s="193">
        <v>5.7170788878679419E-3</v>
      </c>
      <c r="H211" s="193">
        <v>6.1293730982771431E-2</v>
      </c>
      <c r="I211" s="193">
        <v>2.4163518898350597E-2</v>
      </c>
      <c r="J211" s="193">
        <v>3.9887317006589646E-3</v>
      </c>
      <c r="K211" s="222">
        <v>2.1048831806068321E-3</v>
      </c>
      <c r="L211" s="193">
        <v>2.6793277601653721E-3</v>
      </c>
      <c r="M211" s="222">
        <v>2.0000005732018801E-3</v>
      </c>
      <c r="N211" s="193">
        <v>2.7305359964213807E-2</v>
      </c>
      <c r="O211" s="222">
        <v>1.6845916175581014E-2</v>
      </c>
      <c r="P211" s="221">
        <v>4.1690844484279788E-3</v>
      </c>
    </row>
    <row r="212" spans="1:16" ht="15.75" x14ac:dyDescent="0.25">
      <c r="A212" s="189">
        <v>2019</v>
      </c>
      <c r="B212" s="188">
        <v>1975</v>
      </c>
      <c r="C212" s="224" t="s">
        <v>4440</v>
      </c>
      <c r="D212" s="232">
        <v>5.5114644613103468E-2</v>
      </c>
      <c r="E212" s="223">
        <v>9.4980210162065079E-2</v>
      </c>
      <c r="F212" s="231">
        <v>0.85967578305457115</v>
      </c>
      <c r="G212" s="193">
        <v>6.5016010478228328</v>
      </c>
      <c r="H212" s="193">
        <v>4.1813685168406156</v>
      </c>
      <c r="I212" s="193">
        <v>5.3460399088589963</v>
      </c>
      <c r="J212" s="193">
        <v>0.55567874770592784</v>
      </c>
      <c r="K212" s="222">
        <v>5.5024375748281638E-2</v>
      </c>
      <c r="L212" s="193">
        <v>2.4414336277895502E-3</v>
      </c>
      <c r="M212" s="222">
        <v>2.0000005732018801E-3</v>
      </c>
      <c r="N212" s="193">
        <v>2.325878077250107E-2</v>
      </c>
      <c r="O212" s="222">
        <v>1.9901886000257885E-2</v>
      </c>
      <c r="P212" s="221">
        <v>0.58080407488926666</v>
      </c>
    </row>
    <row r="213" spans="1:16" ht="15.75" x14ac:dyDescent="0.25">
      <c r="A213" s="189">
        <v>2019</v>
      </c>
      <c r="B213" s="188">
        <v>1976</v>
      </c>
      <c r="C213" s="224" t="s">
        <v>4439</v>
      </c>
      <c r="D213" s="232">
        <v>5.8140483463057571E-2</v>
      </c>
      <c r="E213" s="223">
        <v>0.13026926326392627</v>
      </c>
      <c r="F213" s="231">
        <v>0.72131385368302958</v>
      </c>
      <c r="G213" s="193">
        <v>7.9087786720293041</v>
      </c>
      <c r="H213" s="193">
        <v>2.3565369020778832</v>
      </c>
      <c r="I213" s="193">
        <v>10.281401521275439</v>
      </c>
      <c r="J213" s="193">
        <v>0.50459383062547547</v>
      </c>
      <c r="K213" s="222">
        <v>5.5460841426972829E-2</v>
      </c>
      <c r="L213" s="193">
        <v>2.1207653358256491E-3</v>
      </c>
      <c r="M213" s="222">
        <v>2.0000005732018805E-3</v>
      </c>
      <c r="N213" s="193">
        <v>1.7804213126195113E-2</v>
      </c>
      <c r="O213" s="222">
        <v>1.9098449879552712E-2</v>
      </c>
      <c r="P213" s="221">
        <v>0.52740932454439804</v>
      </c>
    </row>
    <row r="214" spans="1:16" ht="15.75" x14ac:dyDescent="0.25">
      <c r="A214" s="189">
        <v>2019</v>
      </c>
      <c r="B214" s="188">
        <v>1977</v>
      </c>
      <c r="C214" s="224" t="s">
        <v>4438</v>
      </c>
      <c r="D214" s="232">
        <v>5.7450043526829024E-2</v>
      </c>
      <c r="E214" s="223">
        <v>0.12622945746436551</v>
      </c>
      <c r="F214" s="231">
        <v>0.69786912884592844</v>
      </c>
      <c r="G214" s="193">
        <v>7.8373663482684268</v>
      </c>
      <c r="H214" s="193">
        <v>2.4598932289714579</v>
      </c>
      <c r="I214" s="193">
        <v>11.009021799731888</v>
      </c>
      <c r="J214" s="193">
        <v>0.48839316240140079</v>
      </c>
      <c r="K214" s="222">
        <v>5.1880956067988246E-2</v>
      </c>
      <c r="L214" s="193">
        <v>2.138412820641995E-3</v>
      </c>
      <c r="M214" s="222">
        <v>2.0000005732018801E-3</v>
      </c>
      <c r="N214" s="193">
        <v>1.8104396842921155E-2</v>
      </c>
      <c r="O214" s="222">
        <v>1.8110015083781794E-2</v>
      </c>
      <c r="P214" s="221">
        <v>0.5104761339926317</v>
      </c>
    </row>
    <row r="215" spans="1:16" ht="15.75" x14ac:dyDescent="0.25">
      <c r="A215" s="189">
        <v>2019</v>
      </c>
      <c r="B215" s="188">
        <v>1978</v>
      </c>
      <c r="C215" s="224" t="s">
        <v>4437</v>
      </c>
      <c r="D215" s="232">
        <v>5.8300005573219273E-2</v>
      </c>
      <c r="E215" s="223">
        <v>0.10397830170411536</v>
      </c>
      <c r="F215" s="231">
        <v>0.72902174757833071</v>
      </c>
      <c r="G215" s="193">
        <v>1.7953605414165001</v>
      </c>
      <c r="H215" s="193">
        <v>2.3547101024691202</v>
      </c>
      <c r="I215" s="193">
        <v>4.4799999429806139</v>
      </c>
      <c r="J215" s="193">
        <v>0.5097217061526389</v>
      </c>
      <c r="K215" s="222">
        <v>4.4996997974314112E-2</v>
      </c>
      <c r="L215" s="193">
        <v>2.1046643034816556E-3</v>
      </c>
      <c r="M215" s="222">
        <v>2.0000005732018801E-3</v>
      </c>
      <c r="N215" s="193">
        <v>1.7530334566023788E-2</v>
      </c>
      <c r="O215" s="222">
        <v>1.9269099595733169E-2</v>
      </c>
      <c r="P215" s="221">
        <v>0.53276905984828893</v>
      </c>
    </row>
    <row r="216" spans="1:16" ht="15.75" x14ac:dyDescent="0.25">
      <c r="A216" s="189">
        <v>2019</v>
      </c>
      <c r="B216" s="188">
        <v>1979</v>
      </c>
      <c r="C216" s="224" t="s">
        <v>4436</v>
      </c>
      <c r="D216" s="232">
        <v>5.765860315159315E-2</v>
      </c>
      <c r="E216" s="223">
        <v>0.10404012813805556</v>
      </c>
      <c r="F216" s="231">
        <v>0.70810567910814282</v>
      </c>
      <c r="G216" s="193">
        <v>1.7958089737778167</v>
      </c>
      <c r="H216" s="193">
        <v>2.3713313981804127</v>
      </c>
      <c r="I216" s="193">
        <v>4.4162152877723289</v>
      </c>
      <c r="J216" s="193">
        <v>0.49550833380979237</v>
      </c>
      <c r="K216" s="222">
        <v>4.4642650202541816E-2</v>
      </c>
      <c r="L216" s="193">
        <v>2.1178696882532084E-3</v>
      </c>
      <c r="M216" s="222">
        <v>2.0000005732018801E-3</v>
      </c>
      <c r="N216" s="193">
        <v>1.7754958160987891E-2</v>
      </c>
      <c r="O216" s="222">
        <v>1.944483331064344E-2</v>
      </c>
      <c r="P216" s="221">
        <v>0.51791302187900534</v>
      </c>
    </row>
    <row r="217" spans="1:16" ht="15.75" x14ac:dyDescent="0.25">
      <c r="A217" s="189">
        <v>2019</v>
      </c>
      <c r="B217" s="188">
        <v>1980</v>
      </c>
      <c r="C217" s="224" t="s">
        <v>4435</v>
      </c>
      <c r="D217" s="232">
        <v>5.7574055207911631E-2</v>
      </c>
      <c r="E217" s="223">
        <v>0.10945693574227658</v>
      </c>
      <c r="F217" s="231">
        <v>0.32945103638273632</v>
      </c>
      <c r="G217" s="193">
        <v>2.1263564056971074</v>
      </c>
      <c r="H217" s="193">
        <v>2.2392318418074555</v>
      </c>
      <c r="I217" s="193">
        <v>4.3714570487260946</v>
      </c>
      <c r="J217" s="193">
        <v>0.26263708221077237</v>
      </c>
      <c r="K217" s="222">
        <v>3.7337126017481848E-2</v>
      </c>
      <c r="L217" s="193">
        <v>2.1311277024367555E-3</v>
      </c>
      <c r="M217" s="222">
        <v>2.0000005732018805E-3</v>
      </c>
      <c r="N217" s="193">
        <v>1.798047698225003E-2</v>
      </c>
      <c r="O217" s="222">
        <v>2.2744347085106066E-2</v>
      </c>
      <c r="P217" s="221">
        <v>0.27451236563355214</v>
      </c>
    </row>
    <row r="218" spans="1:16" ht="15.75" x14ac:dyDescent="0.25">
      <c r="A218" s="189">
        <v>2019</v>
      </c>
      <c r="B218" s="188">
        <v>1981</v>
      </c>
      <c r="C218" s="224" t="s">
        <v>4434</v>
      </c>
      <c r="D218" s="232">
        <v>5.8518176254608471E-2</v>
      </c>
      <c r="E218" s="223">
        <v>0.10574673008636097</v>
      </c>
      <c r="F218" s="231">
        <v>0.32647818978409227</v>
      </c>
      <c r="G218" s="193">
        <v>2.0885340045557861</v>
      </c>
      <c r="H218" s="193">
        <v>2.5601297376682908</v>
      </c>
      <c r="I218" s="193">
        <v>3.6040767983856496</v>
      </c>
      <c r="J218" s="193">
        <v>0.25919223104058897</v>
      </c>
      <c r="K218" s="222">
        <v>1.780061266656191E-2</v>
      </c>
      <c r="L218" s="193">
        <v>2.2385120675665468E-3</v>
      </c>
      <c r="M218" s="222">
        <v>2.0000005732018801E-3</v>
      </c>
      <c r="N218" s="193">
        <v>1.9807085033107782E-2</v>
      </c>
      <c r="O218" s="222">
        <v>2.5204412922175921E-2</v>
      </c>
      <c r="P218" s="221">
        <v>0.27091175357975333</v>
      </c>
    </row>
    <row r="219" spans="1:16" ht="15.75" x14ac:dyDescent="0.25">
      <c r="A219" s="189">
        <v>2019</v>
      </c>
      <c r="B219" s="188">
        <v>1982</v>
      </c>
      <c r="C219" s="224" t="s">
        <v>4245</v>
      </c>
      <c r="D219" s="232">
        <v>5.7067156968685383E-2</v>
      </c>
      <c r="E219" s="223">
        <v>0.10318770962518559</v>
      </c>
      <c r="F219" s="231">
        <v>0.28911487180160766</v>
      </c>
      <c r="G219" s="193">
        <v>1.9972504402130342</v>
      </c>
      <c r="H219" s="193">
        <v>3.3142689499277393</v>
      </c>
      <c r="I219" s="193">
        <v>3.5289029680800139</v>
      </c>
      <c r="J219" s="193">
        <v>0.22687549278770042</v>
      </c>
      <c r="K219" s="222">
        <v>1.7989715502116765E-2</v>
      </c>
      <c r="L219" s="193">
        <v>2.4491574785107059E-3</v>
      </c>
      <c r="M219" s="222">
        <v>2.0000005732018801E-3</v>
      </c>
      <c r="N219" s="193">
        <v>2.3390163473267923E-2</v>
      </c>
      <c r="O219" s="222">
        <v>2.4290741530078822E-2</v>
      </c>
      <c r="P219" s="221">
        <v>0.23713379582647198</v>
      </c>
    </row>
    <row r="220" spans="1:16" ht="15.75" x14ac:dyDescent="0.25">
      <c r="A220" s="189">
        <v>2019</v>
      </c>
      <c r="B220" s="188">
        <v>1983</v>
      </c>
      <c r="C220" s="224" t="s">
        <v>4244</v>
      </c>
      <c r="D220" s="232">
        <v>5.7127842867730733E-2</v>
      </c>
      <c r="E220" s="223">
        <v>9.9456684538917761E-2</v>
      </c>
      <c r="F220" s="231">
        <v>0.21727300977087097</v>
      </c>
      <c r="G220" s="193">
        <v>1.7322035422145672</v>
      </c>
      <c r="H220" s="193">
        <v>3.6057651823677759</v>
      </c>
      <c r="I220" s="193">
        <v>3.0617297761546909</v>
      </c>
      <c r="J220" s="193">
        <v>0.20559471043340585</v>
      </c>
      <c r="K220" s="222">
        <v>1.7733765380362105E-2</v>
      </c>
      <c r="L220" s="193">
        <v>2.5848174054429094E-3</v>
      </c>
      <c r="M220" s="222">
        <v>2.0000005732018797E-3</v>
      </c>
      <c r="N220" s="193">
        <v>2.5697738830384707E-2</v>
      </c>
      <c r="O220" s="222">
        <v>2.3110452214484687E-2</v>
      </c>
      <c r="P220" s="221">
        <v>0.21489079092618915</v>
      </c>
    </row>
    <row r="221" spans="1:16" ht="15.75" x14ac:dyDescent="0.25">
      <c r="A221" s="189">
        <v>2019</v>
      </c>
      <c r="B221" s="188">
        <v>1984</v>
      </c>
      <c r="C221" s="224" t="s">
        <v>4243</v>
      </c>
      <c r="D221" s="232">
        <v>5.6238277206278255E-2</v>
      </c>
      <c r="E221" s="223">
        <v>0.10045161373459616</v>
      </c>
      <c r="F221" s="231">
        <v>0.25511599124265388</v>
      </c>
      <c r="G221" s="193">
        <v>1.4788554295456071</v>
      </c>
      <c r="H221" s="193">
        <v>4.2361124582508696</v>
      </c>
      <c r="I221" s="193">
        <v>3.5377760398827811</v>
      </c>
      <c r="J221" s="193">
        <v>0.18214048110292569</v>
      </c>
      <c r="K221" s="222">
        <v>1.8290144370232034E-2</v>
      </c>
      <c r="L221" s="193">
        <v>2.777221019488043E-3</v>
      </c>
      <c r="M221" s="222">
        <v>2.0000005732018801E-3</v>
      </c>
      <c r="N221" s="193">
        <v>2.8970524305292438E-2</v>
      </c>
      <c r="O221" s="222">
        <v>2.3095739014980105E-2</v>
      </c>
      <c r="P221" s="221">
        <v>0.19037606542198554</v>
      </c>
    </row>
    <row r="222" spans="1:16" ht="15.75" x14ac:dyDescent="0.25">
      <c r="A222" s="189">
        <v>2019</v>
      </c>
      <c r="B222" s="188">
        <v>1985</v>
      </c>
      <c r="C222" s="224" t="s">
        <v>4242</v>
      </c>
      <c r="D222" s="232">
        <v>5.7030241210067882E-2</v>
      </c>
      <c r="E222" s="223">
        <v>9.7762569547056796E-2</v>
      </c>
      <c r="F222" s="231">
        <v>0.2451745769945485</v>
      </c>
      <c r="G222" s="193">
        <v>1.1071505356581635</v>
      </c>
      <c r="H222" s="193">
        <v>4.6173699715515815</v>
      </c>
      <c r="I222" s="193">
        <v>2.9514547735304286</v>
      </c>
      <c r="J222" s="193">
        <v>0.17945108316322855</v>
      </c>
      <c r="K222" s="222">
        <v>1.7053621974416591E-2</v>
      </c>
      <c r="L222" s="193">
        <v>2.881676774233153E-3</v>
      </c>
      <c r="M222" s="222">
        <v>2.0000005732018801E-3</v>
      </c>
      <c r="N222" s="193">
        <v>3.0747316693506756E-2</v>
      </c>
      <c r="O222" s="222">
        <v>2.3206347128978226E-2</v>
      </c>
      <c r="P222" s="221">
        <v>0.18756506484148197</v>
      </c>
    </row>
    <row r="223" spans="1:16" ht="15.75" x14ac:dyDescent="0.25">
      <c r="A223" s="189">
        <v>2019</v>
      </c>
      <c r="B223" s="188">
        <v>1986</v>
      </c>
      <c r="C223" s="224" t="s">
        <v>4241</v>
      </c>
      <c r="D223" s="232">
        <v>5.7504044052161259E-2</v>
      </c>
      <c r="E223" s="223">
        <v>9.2589431762555477E-2</v>
      </c>
      <c r="F223" s="231">
        <v>0.24098295378054818</v>
      </c>
      <c r="G223" s="193">
        <v>1.0601922266415829</v>
      </c>
      <c r="H223" s="193">
        <v>4.7941979177908687</v>
      </c>
      <c r="I223" s="193">
        <v>2.7739701157341563</v>
      </c>
      <c r="J223" s="193">
        <v>0.17861280771006061</v>
      </c>
      <c r="K223" s="222">
        <v>1.7199152684621598E-2</v>
      </c>
      <c r="L223" s="193">
        <v>2.93355624352551E-3</v>
      </c>
      <c r="M223" s="222">
        <v>2.0000005732018801E-3</v>
      </c>
      <c r="N223" s="193">
        <v>3.1629786466169749E-2</v>
      </c>
      <c r="O223" s="222">
        <v>2.2656319662239886E-2</v>
      </c>
      <c r="P223" s="221">
        <v>0.18668888629211414</v>
      </c>
    </row>
    <row r="224" spans="1:16" ht="15.75" x14ac:dyDescent="0.25">
      <c r="A224" s="189">
        <v>2019</v>
      </c>
      <c r="B224" s="188">
        <v>1987</v>
      </c>
      <c r="C224" s="224" t="s">
        <v>4240</v>
      </c>
      <c r="D224" s="232">
        <v>5.7612873677198501E-2</v>
      </c>
      <c r="E224" s="223">
        <v>8.8899008296916673E-2</v>
      </c>
      <c r="F224" s="231">
        <v>0.29431609609023318</v>
      </c>
      <c r="G224" s="193">
        <v>0.97491038675222808</v>
      </c>
      <c r="H224" s="193">
        <v>5.0202545408121546</v>
      </c>
      <c r="I224" s="193">
        <v>2.657196295034264</v>
      </c>
      <c r="J224" s="193">
        <v>0.199764413355178</v>
      </c>
      <c r="K224" s="222">
        <v>1.7461429626747318E-2</v>
      </c>
      <c r="L224" s="193">
        <v>2.9674989959409918E-3</v>
      </c>
      <c r="M224" s="222">
        <v>2.0000005732018801E-3</v>
      </c>
      <c r="N224" s="193">
        <v>3.2207152684757108E-2</v>
      </c>
      <c r="O224" s="222">
        <v>2.1571283456909653E-2</v>
      </c>
      <c r="P224" s="221">
        <v>0.2087968736856427</v>
      </c>
    </row>
    <row r="225" spans="1:16" ht="15.75" x14ac:dyDescent="0.25">
      <c r="A225" s="189">
        <v>2019</v>
      </c>
      <c r="B225" s="188">
        <v>1988</v>
      </c>
      <c r="C225" s="224" t="s">
        <v>4239</v>
      </c>
      <c r="D225" s="232">
        <v>5.7420322742162716E-2</v>
      </c>
      <c r="E225" s="223">
        <v>8.7783699892204317E-2</v>
      </c>
      <c r="F225" s="231">
        <v>0.29090604706169559</v>
      </c>
      <c r="G225" s="193">
        <v>0.4971033643550587</v>
      </c>
      <c r="H225" s="193">
        <v>5.0927350556197579</v>
      </c>
      <c r="I225" s="193">
        <v>1.8913454829310743</v>
      </c>
      <c r="J225" s="193">
        <v>0.19769657024736392</v>
      </c>
      <c r="K225" s="222">
        <v>1.6877053925298112E-2</v>
      </c>
      <c r="L225" s="193">
        <v>2.9801254073775637E-3</v>
      </c>
      <c r="M225" s="222">
        <v>2.0000005732018801E-3</v>
      </c>
      <c r="N225" s="193">
        <v>3.242192794329319E-2</v>
      </c>
      <c r="O225" s="222">
        <v>2.2080919662057153E-2</v>
      </c>
      <c r="P225" s="221">
        <v>0.20663553188841252</v>
      </c>
    </row>
    <row r="226" spans="1:16" ht="15.75" x14ac:dyDescent="0.25">
      <c r="A226" s="189">
        <v>2019</v>
      </c>
      <c r="B226" s="188">
        <v>1989</v>
      </c>
      <c r="C226" s="224" t="s">
        <v>4238</v>
      </c>
      <c r="D226" s="232">
        <v>5.7592991685682757E-2</v>
      </c>
      <c r="E226" s="223">
        <v>9.0232492964168506E-2</v>
      </c>
      <c r="F226" s="231">
        <v>0.29226292439013107</v>
      </c>
      <c r="G226" s="193">
        <v>0.49510932709658739</v>
      </c>
      <c r="H226" s="193">
        <v>5.1204925986982106</v>
      </c>
      <c r="I226" s="193">
        <v>1.886218903295084</v>
      </c>
      <c r="J226" s="193">
        <v>0.19879890483958548</v>
      </c>
      <c r="K226" s="222">
        <v>1.6645540302825945E-2</v>
      </c>
      <c r="L226" s="193">
        <v>2.98811893840248E-3</v>
      </c>
      <c r="M226" s="222">
        <v>2.0000005732018801E-3</v>
      </c>
      <c r="N226" s="193">
        <v>3.2557897906027013E-2</v>
      </c>
      <c r="O226" s="222">
        <v>2.2951473524097668E-2</v>
      </c>
      <c r="P226" s="221">
        <v>0.2077877091593561</v>
      </c>
    </row>
    <row r="227" spans="1:16" ht="15.75" x14ac:dyDescent="0.25">
      <c r="A227" s="189">
        <v>2019</v>
      </c>
      <c r="B227" s="188">
        <v>1990</v>
      </c>
      <c r="C227" s="224" t="s">
        <v>4237</v>
      </c>
      <c r="D227" s="232">
        <v>5.8055970853539203E-2</v>
      </c>
      <c r="E227" s="223">
        <v>8.802849254478351E-2</v>
      </c>
      <c r="F227" s="231">
        <v>0.2971041389901663</v>
      </c>
      <c r="G227" s="193">
        <v>0.49729909172683645</v>
      </c>
      <c r="H227" s="193">
        <v>5.0678017399660655</v>
      </c>
      <c r="I227" s="193">
        <v>1.8793686699352776</v>
      </c>
      <c r="J227" s="193">
        <v>0.20209176970821827</v>
      </c>
      <c r="K227" s="222">
        <v>1.6920934753575326E-2</v>
      </c>
      <c r="L227" s="193">
        <v>2.988269263153126E-3</v>
      </c>
      <c r="M227" s="222">
        <v>2.0000005732018801E-3</v>
      </c>
      <c r="N227" s="193">
        <v>3.256045493003551E-2</v>
      </c>
      <c r="O227" s="222">
        <v>2.2132919470410479E-2</v>
      </c>
      <c r="P227" s="221">
        <v>0.21122946276547799</v>
      </c>
    </row>
    <row r="228" spans="1:16" ht="15.75" x14ac:dyDescent="0.25">
      <c r="A228" s="189">
        <v>2019</v>
      </c>
      <c r="B228" s="188">
        <v>1991</v>
      </c>
      <c r="C228" s="224" t="s">
        <v>4236</v>
      </c>
      <c r="D228" s="232">
        <v>5.7954889803616551E-2</v>
      </c>
      <c r="E228" s="223">
        <v>8.5860266775628566E-2</v>
      </c>
      <c r="F228" s="231">
        <v>0.37977889740428822</v>
      </c>
      <c r="G228" s="193">
        <v>0.51893228484220311</v>
      </c>
      <c r="H228" s="193">
        <v>8.9289006801899884</v>
      </c>
      <c r="I228" s="193">
        <v>2.3153447713008406</v>
      </c>
      <c r="J228" s="193">
        <v>5.6166085158541983E-2</v>
      </c>
      <c r="K228" s="222">
        <v>9.5255345796442879E-3</v>
      </c>
      <c r="L228" s="193">
        <v>2.9855116886787999E-3</v>
      </c>
      <c r="M228" s="222">
        <v>2.0000005732018801E-3</v>
      </c>
      <c r="N228" s="193">
        <v>3.2513548588227213E-2</v>
      </c>
      <c r="O228" s="222">
        <v>2.1309170376909201E-2</v>
      </c>
      <c r="P228" s="221">
        <v>5.8705666296099607E-2</v>
      </c>
    </row>
    <row r="229" spans="1:16" ht="15.75" x14ac:dyDescent="0.25">
      <c r="A229" s="189">
        <v>2019</v>
      </c>
      <c r="B229" s="188">
        <v>1992</v>
      </c>
      <c r="C229" s="224" t="s">
        <v>4235</v>
      </c>
      <c r="D229" s="232">
        <v>5.7929824862079246E-2</v>
      </c>
      <c r="E229" s="223">
        <v>8.3083249719395361E-2</v>
      </c>
      <c r="F229" s="231">
        <v>0.3802461368927374</v>
      </c>
      <c r="G229" s="193">
        <v>0.52041498754240278</v>
      </c>
      <c r="H229" s="193">
        <v>8.8360902878160239</v>
      </c>
      <c r="I229" s="193">
        <v>2.2510048613891378</v>
      </c>
      <c r="J229" s="193">
        <v>5.7931962060940596E-2</v>
      </c>
      <c r="K229" s="222">
        <v>9.6551491507778416E-3</v>
      </c>
      <c r="L229" s="193">
        <v>2.9747762401506053E-3</v>
      </c>
      <c r="M229" s="222">
        <v>2.0000005732018801E-3</v>
      </c>
      <c r="N229" s="193">
        <v>3.2330938608762627E-2</v>
      </c>
      <c r="O229" s="222">
        <v>2.0374677551710046E-2</v>
      </c>
      <c r="P229" s="221">
        <v>6.0551388316062021E-2</v>
      </c>
    </row>
    <row r="230" spans="1:16" ht="15.75" x14ac:dyDescent="0.25">
      <c r="A230" s="189">
        <v>2019</v>
      </c>
      <c r="B230" s="188">
        <v>1993</v>
      </c>
      <c r="C230" s="224" t="s">
        <v>4234</v>
      </c>
      <c r="D230" s="232">
        <v>5.7798414378223778E-2</v>
      </c>
      <c r="E230" s="223">
        <v>7.4366469758472095E-2</v>
      </c>
      <c r="F230" s="231">
        <v>0.37453915094668316</v>
      </c>
      <c r="G230" s="193">
        <v>0.52490080633924074</v>
      </c>
      <c r="H230" s="193">
        <v>8.8931176700178884</v>
      </c>
      <c r="I230" s="193">
        <v>2.2020310834354579</v>
      </c>
      <c r="J230" s="193">
        <v>5.3892460614058051E-2</v>
      </c>
      <c r="K230" s="222">
        <v>9.7975189620636664E-3</v>
      </c>
      <c r="L230" s="193">
        <v>2.979418878621241E-3</v>
      </c>
      <c r="M230" s="222">
        <v>2.0000005732018797E-3</v>
      </c>
      <c r="N230" s="193">
        <v>3.2409909889148138E-2</v>
      </c>
      <c r="O230" s="222">
        <v>1.9902240869832315E-2</v>
      </c>
      <c r="P230" s="221">
        <v>5.6329238538773585E-2</v>
      </c>
    </row>
    <row r="231" spans="1:16" ht="15.75" x14ac:dyDescent="0.25">
      <c r="A231" s="189">
        <v>2019</v>
      </c>
      <c r="B231" s="188">
        <v>1994</v>
      </c>
      <c r="C231" s="224" t="s">
        <v>4233</v>
      </c>
      <c r="D231" s="232">
        <v>5.7535003125210898E-2</v>
      </c>
      <c r="E231" s="223">
        <v>7.0700957442229387E-2</v>
      </c>
      <c r="F231" s="231">
        <v>0.36897225124286248</v>
      </c>
      <c r="G231" s="193">
        <v>0.52633114727911334</v>
      </c>
      <c r="H231" s="193">
        <v>8.8411713360382667</v>
      </c>
      <c r="I231" s="193">
        <v>2.1299032463652812</v>
      </c>
      <c r="J231" s="193">
        <v>5.4047564283793162E-2</v>
      </c>
      <c r="K231" s="222">
        <v>9.9238835781725147E-3</v>
      </c>
      <c r="L231" s="193">
        <v>2.9687339684978551E-3</v>
      </c>
      <c r="M231" s="222">
        <v>2.0000005732018801E-3</v>
      </c>
      <c r="N231" s="193">
        <v>3.2228159567949353E-2</v>
      </c>
      <c r="O231" s="222">
        <v>1.8858450610927856E-2</v>
      </c>
      <c r="P231" s="221">
        <v>5.6491355308191847E-2</v>
      </c>
    </row>
    <row r="232" spans="1:16" ht="15.75" x14ac:dyDescent="0.25">
      <c r="A232" s="189">
        <v>2019</v>
      </c>
      <c r="B232" s="188">
        <v>1995</v>
      </c>
      <c r="C232" s="224" t="s">
        <v>4232</v>
      </c>
      <c r="D232" s="232">
        <v>5.7244232798595945E-2</v>
      </c>
      <c r="E232" s="223">
        <v>7.1920513967772298E-2</v>
      </c>
      <c r="F232" s="231">
        <v>0.36613509338118222</v>
      </c>
      <c r="G232" s="193">
        <v>0.39912804302241151</v>
      </c>
      <c r="H232" s="193">
        <v>8.9569740133526885</v>
      </c>
      <c r="I232" s="193">
        <v>1.6725230106883255</v>
      </c>
      <c r="J232" s="193">
        <v>5.3391410869714793E-2</v>
      </c>
      <c r="K232" s="222">
        <v>9.2069349851987541E-3</v>
      </c>
      <c r="L232" s="193">
        <v>2.9753290775533523E-3</v>
      </c>
      <c r="M232" s="222">
        <v>2.0000005732018801E-3</v>
      </c>
      <c r="N232" s="193">
        <v>3.2340342372983354E-2</v>
      </c>
      <c r="O232" s="222">
        <v>1.9468466092243654E-2</v>
      </c>
      <c r="P232" s="221">
        <v>5.5805533548366482E-2</v>
      </c>
    </row>
    <row r="233" spans="1:16" ht="15.75" x14ac:dyDescent="0.25">
      <c r="A233" s="189">
        <v>2019</v>
      </c>
      <c r="B233" s="188">
        <v>1996</v>
      </c>
      <c r="C233" s="224" t="s">
        <v>4231</v>
      </c>
      <c r="D233" s="232">
        <v>5.7366946606067927E-2</v>
      </c>
      <c r="E233" s="223">
        <v>7.1296232279600733E-2</v>
      </c>
      <c r="F233" s="231">
        <v>0.36764604949697527</v>
      </c>
      <c r="G233" s="193">
        <v>0.14007458049542837</v>
      </c>
      <c r="H233" s="193">
        <v>8.9480479181883226</v>
      </c>
      <c r="I233" s="193">
        <v>1.0312188507038016</v>
      </c>
      <c r="J233" s="193">
        <v>5.3550149915870135E-2</v>
      </c>
      <c r="K233" s="222">
        <v>2.807021359486649E-3</v>
      </c>
      <c r="L233" s="193">
        <v>2.9772587601102746E-3</v>
      </c>
      <c r="M233" s="222">
        <v>2.0000005732018801E-3</v>
      </c>
      <c r="N233" s="193">
        <v>3.2373166273276598E-2</v>
      </c>
      <c r="O233" s="222">
        <v>1.9628147751447503E-2</v>
      </c>
      <c r="P233" s="221">
        <v>5.597145006979487E-2</v>
      </c>
    </row>
    <row r="234" spans="1:16" ht="15.75" x14ac:dyDescent="0.25">
      <c r="A234" s="189">
        <v>2019</v>
      </c>
      <c r="B234" s="188">
        <v>1997</v>
      </c>
      <c r="C234" s="224" t="s">
        <v>4230</v>
      </c>
      <c r="D234" s="232">
        <v>5.7509251751407295E-2</v>
      </c>
      <c r="E234" s="223">
        <v>6.9180333826804358E-2</v>
      </c>
      <c r="F234" s="231">
        <v>0.36868886359979341</v>
      </c>
      <c r="G234" s="193">
        <v>0.14490104023367517</v>
      </c>
      <c r="H234" s="193">
        <v>8.955545733530883</v>
      </c>
      <c r="I234" s="193">
        <v>1.0594747920857543</v>
      </c>
      <c r="J234" s="193">
        <v>5.3613675584512403E-2</v>
      </c>
      <c r="K234" s="222">
        <v>2.8285314910749819E-3</v>
      </c>
      <c r="L234" s="193">
        <v>2.9812402796314166E-3</v>
      </c>
      <c r="M234" s="222">
        <v>2.0000005732018797E-3</v>
      </c>
      <c r="N234" s="193">
        <v>3.2440891920331227E-2</v>
      </c>
      <c r="O234" s="222">
        <v>1.9026502404404406E-2</v>
      </c>
      <c r="P234" s="221">
        <v>5.6037848087282204E-2</v>
      </c>
    </row>
    <row r="235" spans="1:16" ht="15.75" x14ac:dyDescent="0.25">
      <c r="A235" s="189">
        <v>2019</v>
      </c>
      <c r="B235" s="188">
        <v>1998</v>
      </c>
      <c r="C235" s="224" t="s">
        <v>4229</v>
      </c>
      <c r="D235" s="232">
        <v>5.7381117070785095E-2</v>
      </c>
      <c r="E235" s="223">
        <v>6.6110575822361781E-2</v>
      </c>
      <c r="F235" s="231">
        <v>0.36437285524791874</v>
      </c>
      <c r="G235" s="193">
        <v>0.1334396153591754</v>
      </c>
      <c r="H235" s="193">
        <v>8.9266397392444325</v>
      </c>
      <c r="I235" s="193">
        <v>0.93148125989129416</v>
      </c>
      <c r="J235" s="193">
        <v>5.3230778703028774E-2</v>
      </c>
      <c r="K235" s="222">
        <v>2.869213502532083E-3</v>
      </c>
      <c r="L235" s="193">
        <v>2.9773662256992349E-3</v>
      </c>
      <c r="M235" s="222">
        <v>2.0000005732018801E-3</v>
      </c>
      <c r="N235" s="193">
        <v>3.2374994262944823E-2</v>
      </c>
      <c r="O235" s="222">
        <v>1.8148048049070841E-2</v>
      </c>
      <c r="P235" s="221">
        <v>5.5637638307897544E-2</v>
      </c>
    </row>
    <row r="236" spans="1:16" ht="15.75" x14ac:dyDescent="0.25">
      <c r="A236" s="189">
        <v>2019</v>
      </c>
      <c r="B236" s="188">
        <v>1999</v>
      </c>
      <c r="C236" s="224" t="s">
        <v>4228</v>
      </c>
      <c r="D236" s="232">
        <v>5.7537283868579744E-2</v>
      </c>
      <c r="E236" s="223">
        <v>6.6530829756965074E-2</v>
      </c>
      <c r="F236" s="231">
        <v>0.36553334537870924</v>
      </c>
      <c r="G236" s="193">
        <v>0.11606866458064355</v>
      </c>
      <c r="H236" s="193">
        <v>9.0494612215293095</v>
      </c>
      <c r="I236" s="193">
        <v>0.7709674831204637</v>
      </c>
      <c r="J236" s="193">
        <v>5.2916180642445E-2</v>
      </c>
      <c r="K236" s="222">
        <v>2.8760553109642606E-3</v>
      </c>
      <c r="L236" s="193">
        <v>2.9933071114492849E-3</v>
      </c>
      <c r="M236" s="222">
        <v>2.0000005732018801E-3</v>
      </c>
      <c r="N236" s="193">
        <v>3.2646148729553161E-2</v>
      </c>
      <c r="O236" s="222">
        <v>1.8292391689175253E-2</v>
      </c>
      <c r="P236" s="221">
        <v>5.5308815519022503E-2</v>
      </c>
    </row>
    <row r="237" spans="1:16" ht="15.75" x14ac:dyDescent="0.25">
      <c r="A237" s="189">
        <v>2019</v>
      </c>
      <c r="B237" s="188">
        <v>2000</v>
      </c>
      <c r="C237" s="224" t="s">
        <v>4227</v>
      </c>
      <c r="D237" s="232">
        <v>5.739684224250359E-2</v>
      </c>
      <c r="E237" s="223">
        <v>7.2582194404175265E-2</v>
      </c>
      <c r="F237" s="231">
        <v>0.36036362068758204</v>
      </c>
      <c r="G237" s="193">
        <v>9.8602112401452099E-2</v>
      </c>
      <c r="H237" s="193">
        <v>9.1013465816132921</v>
      </c>
      <c r="I237" s="193">
        <v>0.61436572324780947</v>
      </c>
      <c r="J237" s="193">
        <v>5.2164549746962684E-2</v>
      </c>
      <c r="K237" s="222">
        <v>2.8739973968887728E-3</v>
      </c>
      <c r="L237" s="193">
        <v>2.9976247195338244E-3</v>
      </c>
      <c r="M237" s="222">
        <v>2.0000005732018801E-3</v>
      </c>
      <c r="N237" s="193">
        <v>3.2719591243071194E-2</v>
      </c>
      <c r="O237" s="222">
        <v>1.8437583474499818E-2</v>
      </c>
      <c r="P237" s="221">
        <v>5.4523199209759177E-2</v>
      </c>
    </row>
    <row r="238" spans="1:16" ht="15.75" x14ac:dyDescent="0.25">
      <c r="A238" s="189">
        <v>2019</v>
      </c>
      <c r="B238" s="188">
        <v>2001</v>
      </c>
      <c r="C238" s="224" t="s">
        <v>4226</v>
      </c>
      <c r="D238" s="232">
        <v>5.7472596787456781E-2</v>
      </c>
      <c r="E238" s="223">
        <v>7.1381972416767081E-2</v>
      </c>
      <c r="F238" s="231">
        <v>0.35594191811820158</v>
      </c>
      <c r="G238" s="193">
        <v>8.3339082885821994E-2</v>
      </c>
      <c r="H238" s="193">
        <v>9.0214412889192808</v>
      </c>
      <c r="I238" s="193">
        <v>0.46885645798833009</v>
      </c>
      <c r="J238" s="193">
        <v>5.1950247469806796E-2</v>
      </c>
      <c r="K238" s="222">
        <v>2.8971268576840504E-3</v>
      </c>
      <c r="L238" s="193">
        <v>2.9919134573736621E-3</v>
      </c>
      <c r="M238" s="222">
        <v>2.0000005732018801E-3</v>
      </c>
      <c r="N238" s="193">
        <v>3.2622442673726819E-2</v>
      </c>
      <c r="O238" s="222">
        <v>1.8045443421872608E-2</v>
      </c>
      <c r="P238" s="221">
        <v>5.4299207134582521E-2</v>
      </c>
    </row>
    <row r="239" spans="1:16" ht="15.75" x14ac:dyDescent="0.25">
      <c r="A239" s="189">
        <v>2019</v>
      </c>
      <c r="B239" s="188">
        <v>2002</v>
      </c>
      <c r="C239" s="224" t="s">
        <v>4225</v>
      </c>
      <c r="D239" s="232">
        <v>5.7302517767807017E-2</v>
      </c>
      <c r="E239" s="223">
        <v>6.9629489717642379E-2</v>
      </c>
      <c r="F239" s="231">
        <v>0.27495953995909689</v>
      </c>
      <c r="G239" s="193">
        <v>8.2186161134246857E-2</v>
      </c>
      <c r="H239" s="193">
        <v>6.9989956586764785</v>
      </c>
      <c r="I239" s="193">
        <v>0.45106249427075984</v>
      </c>
      <c r="J239" s="193">
        <v>5.2299445178087503E-2</v>
      </c>
      <c r="K239" s="222">
        <v>2.9239506348355186E-3</v>
      </c>
      <c r="L239" s="193">
        <v>2.9962692571255597E-3</v>
      </c>
      <c r="M239" s="222">
        <v>2.0000005732018801E-3</v>
      </c>
      <c r="N239" s="193">
        <v>3.2696534827506604E-2</v>
      </c>
      <c r="O239" s="222">
        <v>1.7477929334922118E-2</v>
      </c>
      <c r="P239" s="221">
        <v>5.4664194013689785E-2</v>
      </c>
    </row>
    <row r="240" spans="1:16" ht="15.75" x14ac:dyDescent="0.25">
      <c r="A240" s="189">
        <v>2019</v>
      </c>
      <c r="B240" s="188">
        <v>2003</v>
      </c>
      <c r="C240" s="224" t="s">
        <v>4224</v>
      </c>
      <c r="D240" s="232">
        <v>5.7077229966909386E-2</v>
      </c>
      <c r="E240" s="223">
        <v>7.0434920587899866E-2</v>
      </c>
      <c r="F240" s="231">
        <v>0.26869021674986793</v>
      </c>
      <c r="G240" s="193">
        <v>6.627321460459773E-2</v>
      </c>
      <c r="H240" s="193">
        <v>6.98461053279705</v>
      </c>
      <c r="I240" s="193">
        <v>0.38328241427774629</v>
      </c>
      <c r="J240" s="193">
        <v>5.1550990510739469E-2</v>
      </c>
      <c r="K240" s="222">
        <v>2.9100953162663336E-3</v>
      </c>
      <c r="L240" s="193">
        <v>2.9916167419486539E-3</v>
      </c>
      <c r="M240" s="222">
        <v>2.0000005732018801E-3</v>
      </c>
      <c r="N240" s="193">
        <v>3.2617395544347429E-2</v>
      </c>
      <c r="O240" s="222">
        <v>1.7779308583610119E-2</v>
      </c>
      <c r="P240" s="221">
        <v>5.3881897547502666E-2</v>
      </c>
    </row>
    <row r="241" spans="1:16" ht="15.75" x14ac:dyDescent="0.25">
      <c r="A241" s="189">
        <v>2019</v>
      </c>
      <c r="B241" s="188">
        <v>2004</v>
      </c>
      <c r="C241" s="224" t="s">
        <v>4223</v>
      </c>
      <c r="D241" s="232">
        <v>5.6983296727006923E-2</v>
      </c>
      <c r="E241" s="223">
        <v>7.0479694902888704E-2</v>
      </c>
      <c r="F241" s="231">
        <v>0.21823391492972508</v>
      </c>
      <c r="G241" s="193">
        <v>1.777922089482617E-2</v>
      </c>
      <c r="H241" s="193">
        <v>5.8157320318843899</v>
      </c>
      <c r="I241" s="193">
        <v>0.10577017818709564</v>
      </c>
      <c r="J241" s="193">
        <v>5.083339967530922E-2</v>
      </c>
      <c r="K241" s="222">
        <v>1.9443476400726021E-4</v>
      </c>
      <c r="L241" s="193">
        <v>2.9882440266456849E-3</v>
      </c>
      <c r="M241" s="222">
        <v>2.0000005732018801E-3</v>
      </c>
      <c r="N241" s="193">
        <v>3.2560025657043926E-2</v>
      </c>
      <c r="O241" s="222">
        <v>1.7455259607882839E-2</v>
      </c>
      <c r="P241" s="221">
        <v>5.3131860438756548E-2</v>
      </c>
    </row>
    <row r="242" spans="1:16" ht="15.75" x14ac:dyDescent="0.25">
      <c r="A242" s="189">
        <v>2019</v>
      </c>
      <c r="B242" s="188">
        <v>2005</v>
      </c>
      <c r="C242" s="224" t="s">
        <v>4222</v>
      </c>
      <c r="D242" s="232">
        <v>5.6720987382779989E-2</v>
      </c>
      <c r="E242" s="223">
        <v>6.7256273018183113E-2</v>
      </c>
      <c r="F242" s="231">
        <v>0.21158750730498252</v>
      </c>
      <c r="G242" s="193">
        <v>1.564436555424837E-2</v>
      </c>
      <c r="H242" s="193">
        <v>5.7859768665625966</v>
      </c>
      <c r="I242" s="193">
        <v>8.5795780926504528E-2</v>
      </c>
      <c r="J242" s="193">
        <v>4.9961839577897897E-2</v>
      </c>
      <c r="K242" s="222">
        <v>1.9511164580545499E-4</v>
      </c>
      <c r="L242" s="193">
        <v>2.9780934823821037E-3</v>
      </c>
      <c r="M242" s="222">
        <v>2.0000005732018801E-3</v>
      </c>
      <c r="N242" s="193">
        <v>3.2387364899120419E-2</v>
      </c>
      <c r="O242" s="222">
        <v>1.6877939030378725E-2</v>
      </c>
      <c r="P242" s="221">
        <v>5.2220892261230806E-2</v>
      </c>
    </row>
    <row r="243" spans="1:16" ht="15.75" x14ac:dyDescent="0.25">
      <c r="A243" s="189">
        <v>2019</v>
      </c>
      <c r="B243" s="188">
        <v>2006</v>
      </c>
      <c r="C243" s="224" t="s">
        <v>4221</v>
      </c>
      <c r="D243" s="232">
        <v>5.6650059078501958E-2</v>
      </c>
      <c r="E243" s="223">
        <v>6.9471865117627526E-2</v>
      </c>
      <c r="F243" s="231">
        <v>0.20693755010044196</v>
      </c>
      <c r="G243" s="193">
        <v>5.6731384817420199E-3</v>
      </c>
      <c r="H243" s="193">
        <v>5.7679132785826184</v>
      </c>
      <c r="I243" s="193">
        <v>4.6013018667650639E-2</v>
      </c>
      <c r="J243" s="193">
        <v>4.9338916638651253E-2</v>
      </c>
      <c r="K243" s="222">
        <v>1.9202100965159076E-4</v>
      </c>
      <c r="L243" s="193">
        <v>2.9757263729574155E-3</v>
      </c>
      <c r="M243" s="222">
        <v>2.0000005732018805E-3</v>
      </c>
      <c r="N243" s="193">
        <v>3.2347100367806469E-2</v>
      </c>
      <c r="O243" s="222">
        <v>1.8291758349732005E-2</v>
      </c>
      <c r="P243" s="221">
        <v>5.1569803510851088E-2</v>
      </c>
    </row>
    <row r="244" spans="1:16" ht="15.75" x14ac:dyDescent="0.25">
      <c r="A244" s="189">
        <v>2019</v>
      </c>
      <c r="B244" s="188">
        <v>2007</v>
      </c>
      <c r="C244" s="224" t="s">
        <v>4220</v>
      </c>
      <c r="D244" s="232">
        <v>5.6409618638076219E-2</v>
      </c>
      <c r="E244" s="223">
        <v>6.5880293401322648E-2</v>
      </c>
      <c r="F244" s="231">
        <v>0.14591910472113534</v>
      </c>
      <c r="G244" s="193">
        <v>8.0194353670614924E-3</v>
      </c>
      <c r="H244" s="193">
        <v>2.8895800048739213</v>
      </c>
      <c r="I244" s="193">
        <v>4.4746607689803423E-2</v>
      </c>
      <c r="J244" s="193">
        <v>3.2137330211655185E-2</v>
      </c>
      <c r="K244" s="222">
        <v>1.9482881940943234E-4</v>
      </c>
      <c r="L244" s="193">
        <v>2.9453744233414862E-3</v>
      </c>
      <c r="M244" s="222">
        <v>2.0000005732018801E-3</v>
      </c>
      <c r="N244" s="193">
        <v>3.1830813704839506E-2</v>
      </c>
      <c r="O244" s="222">
        <v>1.7099381023960903E-2</v>
      </c>
      <c r="P244" s="221">
        <v>3.3590437676535516E-2</v>
      </c>
    </row>
    <row r="245" spans="1:16" ht="15.75" x14ac:dyDescent="0.25">
      <c r="A245" s="189">
        <v>2019</v>
      </c>
      <c r="B245" s="188">
        <v>2008</v>
      </c>
      <c r="C245" s="224" t="s">
        <v>4219</v>
      </c>
      <c r="D245" s="232">
        <v>5.6430066868389868E-2</v>
      </c>
      <c r="E245" s="223">
        <v>6.4174827669414611E-2</v>
      </c>
      <c r="F245" s="231">
        <v>0.14484905416870836</v>
      </c>
      <c r="G245" s="193">
        <v>7.819959464214446E-3</v>
      </c>
      <c r="H245" s="193">
        <v>2.920262756730033</v>
      </c>
      <c r="I245" s="193">
        <v>3.745547487140452E-2</v>
      </c>
      <c r="J245" s="193">
        <v>3.1826134138597945E-2</v>
      </c>
      <c r="K245" s="222">
        <v>2.2267078044497301E-4</v>
      </c>
      <c r="L245" s="193">
        <v>2.9596536142505827E-3</v>
      </c>
      <c r="M245" s="222">
        <v>2.0000005732018801E-3</v>
      </c>
      <c r="N245" s="193">
        <v>3.2073702742203239E-2</v>
      </c>
      <c r="O245" s="222">
        <v>1.7075755202065258E-2</v>
      </c>
      <c r="P245" s="221">
        <v>3.3265170697966681E-2</v>
      </c>
    </row>
    <row r="246" spans="1:16" ht="15.75" x14ac:dyDescent="0.25">
      <c r="A246" s="189">
        <v>2019</v>
      </c>
      <c r="B246" s="188">
        <v>2009</v>
      </c>
      <c r="C246" s="224" t="s">
        <v>4218</v>
      </c>
      <c r="D246" s="232">
        <v>5.5103518005112748E-2</v>
      </c>
      <c r="E246" s="223">
        <v>5.9211908396120415E-2</v>
      </c>
      <c r="F246" s="231">
        <v>0.1251978387612549</v>
      </c>
      <c r="G246" s="193">
        <v>7.7104923834755415E-3</v>
      </c>
      <c r="H246" s="193">
        <v>2.4703292085592738</v>
      </c>
      <c r="I246" s="193">
        <v>3.038050953622019E-2</v>
      </c>
      <c r="J246" s="193">
        <v>2.7471222377937542E-2</v>
      </c>
      <c r="K246" s="222">
        <v>2.5154543379750442E-4</v>
      </c>
      <c r="L246" s="193">
        <v>2.8170481617488846E-3</v>
      </c>
      <c r="M246" s="222">
        <v>2.0000005732018801E-3</v>
      </c>
      <c r="N246" s="193">
        <v>2.9647983995149362E-2</v>
      </c>
      <c r="O246" s="222">
        <v>1.654829645682885E-2</v>
      </c>
      <c r="P246" s="221">
        <v>2.8713349152124E-2</v>
      </c>
    </row>
    <row r="247" spans="1:16" ht="15.75" x14ac:dyDescent="0.25">
      <c r="A247" s="189">
        <v>2019</v>
      </c>
      <c r="B247" s="188">
        <v>2010</v>
      </c>
      <c r="C247" s="224" t="s">
        <v>4217</v>
      </c>
      <c r="D247" s="232">
        <v>5.3504523571431921E-2</v>
      </c>
      <c r="E247" s="223">
        <v>5.7627643545531126E-2</v>
      </c>
      <c r="F247" s="231">
        <v>7.3277484802935944E-2</v>
      </c>
      <c r="G247" s="193">
        <v>6.5634270934693253E-3</v>
      </c>
      <c r="H247" s="193">
        <v>0.16881299887052345</v>
      </c>
      <c r="I247" s="193">
        <v>2.8013204222228964E-2</v>
      </c>
      <c r="J247" s="193">
        <v>1.2773376406328465E-2</v>
      </c>
      <c r="K247" s="222">
        <v>3.0710564207194006E-4</v>
      </c>
      <c r="L247" s="193">
        <v>2.6918630820454421E-3</v>
      </c>
      <c r="M247" s="222">
        <v>2.0000005732018801E-3</v>
      </c>
      <c r="N247" s="193">
        <v>2.7518585789393799E-2</v>
      </c>
      <c r="O247" s="222">
        <v>1.6263873687730235E-2</v>
      </c>
      <c r="P247" s="221">
        <v>1.3350931806404344E-2</v>
      </c>
    </row>
    <row r="248" spans="1:16" ht="15.75" x14ac:dyDescent="0.25">
      <c r="A248" s="189">
        <v>2019</v>
      </c>
      <c r="B248" s="188">
        <v>2011</v>
      </c>
      <c r="C248" s="224" t="s">
        <v>4216</v>
      </c>
      <c r="D248" s="232">
        <v>5.3194716158654946E-2</v>
      </c>
      <c r="E248" s="223">
        <v>5.6247445642951754E-2</v>
      </c>
      <c r="F248" s="231">
        <v>7.2802066023868184E-2</v>
      </c>
      <c r="G248" s="193">
        <v>6.6305658216176018E-3</v>
      </c>
      <c r="H248" s="193">
        <v>0.16609074580036362</v>
      </c>
      <c r="I248" s="193">
        <v>2.7936738888646798E-2</v>
      </c>
      <c r="J248" s="193">
        <v>1.2204533087327727E-2</v>
      </c>
      <c r="K248" s="222">
        <v>4.1621675014731077E-4</v>
      </c>
      <c r="L248" s="193">
        <v>2.7121766128062339E-3</v>
      </c>
      <c r="M248" s="222">
        <v>2.0000005732018801E-3</v>
      </c>
      <c r="N248" s="193">
        <v>2.786411894763487E-2</v>
      </c>
      <c r="O248" s="222">
        <v>1.6372901555735328E-2</v>
      </c>
      <c r="P248" s="221">
        <v>1.2756367916723198E-2</v>
      </c>
    </row>
    <row r="249" spans="1:16" ht="15.75" x14ac:dyDescent="0.25">
      <c r="A249" s="189">
        <v>2019</v>
      </c>
      <c r="B249" s="188">
        <v>2012</v>
      </c>
      <c r="C249" s="224" t="s">
        <v>4215</v>
      </c>
      <c r="D249" s="232">
        <v>5.0838449569143428E-2</v>
      </c>
      <c r="E249" s="223">
        <v>5.5985163712512928E-2</v>
      </c>
      <c r="F249" s="231">
        <v>5.9701676288533852E-2</v>
      </c>
      <c r="G249" s="193">
        <v>6.0878203411797414E-3</v>
      </c>
      <c r="H249" s="193">
        <v>0.13370784818323117</v>
      </c>
      <c r="I249" s="193">
        <v>2.7266369441071858E-2</v>
      </c>
      <c r="J249" s="193">
        <v>9.9505550754595568E-3</v>
      </c>
      <c r="K249" s="222">
        <v>6.0516607383783339E-4</v>
      </c>
      <c r="L249" s="193">
        <v>2.5655860219034906E-3</v>
      </c>
      <c r="M249" s="222">
        <v>2.0000005732018805E-3</v>
      </c>
      <c r="N249" s="193">
        <v>2.5370612996379202E-2</v>
      </c>
      <c r="O249" s="222">
        <v>1.6687005419031238E-2</v>
      </c>
      <c r="P249" s="221">
        <v>1.0400475021037626E-2</v>
      </c>
    </row>
    <row r="250" spans="1:16" ht="15.75" x14ac:dyDescent="0.25">
      <c r="A250" s="189">
        <v>2019</v>
      </c>
      <c r="B250" s="188">
        <v>2013</v>
      </c>
      <c r="C250" s="224" t="s">
        <v>4214</v>
      </c>
      <c r="D250" s="232">
        <v>5.2968770330171881E-2</v>
      </c>
      <c r="E250" s="223">
        <v>5.4645571529496388E-2</v>
      </c>
      <c r="F250" s="231">
        <v>7.273638839024299E-2</v>
      </c>
      <c r="G250" s="193">
        <v>6.8276242089844886E-3</v>
      </c>
      <c r="H250" s="193">
        <v>0.15975729912052142</v>
      </c>
      <c r="I250" s="193">
        <v>2.8069288816199321E-2</v>
      </c>
      <c r="J250" s="193">
        <v>1.0869964022505441E-2</v>
      </c>
      <c r="K250" s="222">
        <v>9.0431930195277528E-4</v>
      </c>
      <c r="L250" s="193">
        <v>2.7436787893618834E-3</v>
      </c>
      <c r="M250" s="222">
        <v>2.0000005732018801E-3</v>
      </c>
      <c r="N250" s="193">
        <v>2.8399970970846455E-2</v>
      </c>
      <c r="O250" s="222">
        <v>1.6764492628446745E-2</v>
      </c>
      <c r="P250" s="221">
        <v>1.1361455560852184E-2</v>
      </c>
    </row>
    <row r="251" spans="1:16" ht="15.75" x14ac:dyDescent="0.25">
      <c r="A251" s="189">
        <v>2019</v>
      </c>
      <c r="B251" s="188">
        <v>2014</v>
      </c>
      <c r="C251" s="224" t="s">
        <v>4213</v>
      </c>
      <c r="D251" s="232">
        <v>5.0083666014981314E-2</v>
      </c>
      <c r="E251" s="223">
        <v>5.2793008388737649E-2</v>
      </c>
      <c r="F251" s="231">
        <v>6.0742893264667822E-2</v>
      </c>
      <c r="G251" s="193">
        <v>6.761402805019438E-3</v>
      </c>
      <c r="H251" s="193">
        <v>0.1311458364012294</v>
      </c>
      <c r="I251" s="193">
        <v>2.7108210544764522E-2</v>
      </c>
      <c r="J251" s="193">
        <v>8.8864089903050551E-3</v>
      </c>
      <c r="K251" s="222">
        <v>1.2687054389275731E-3</v>
      </c>
      <c r="L251" s="193">
        <v>2.615323896453949E-3</v>
      </c>
      <c r="M251" s="222">
        <v>2.0000005732018801E-3</v>
      </c>
      <c r="N251" s="193">
        <v>2.6216654242482495E-2</v>
      </c>
      <c r="O251" s="222">
        <v>1.6361028737388008E-2</v>
      </c>
      <c r="P251" s="221">
        <v>9.288212971990794E-3</v>
      </c>
    </row>
    <row r="252" spans="1:16" ht="15.75" x14ac:dyDescent="0.25">
      <c r="A252" s="189">
        <v>2019</v>
      </c>
      <c r="B252" s="188">
        <v>2015</v>
      </c>
      <c r="C252" s="224" t="s">
        <v>4212</v>
      </c>
      <c r="D252" s="232">
        <v>4.8947325893547597E-2</v>
      </c>
      <c r="E252" s="223">
        <v>5.4591136659339595E-2</v>
      </c>
      <c r="F252" s="231">
        <v>5.6381575891066765E-2</v>
      </c>
      <c r="G252" s="193">
        <v>6.5822585319431958E-3</v>
      </c>
      <c r="H252" s="193">
        <v>0.12000012751948479</v>
      </c>
      <c r="I252" s="193">
        <v>2.7793408779455766E-2</v>
      </c>
      <c r="J252" s="193">
        <v>7.8228344325329442E-3</v>
      </c>
      <c r="K252" s="222">
        <v>1.5804188027922995E-3</v>
      </c>
      <c r="L252" s="193">
        <v>2.5913051805134227E-3</v>
      </c>
      <c r="M252" s="222">
        <v>2.0000005732018801E-3</v>
      </c>
      <c r="N252" s="193">
        <v>2.5808095884334144E-2</v>
      </c>
      <c r="O252" s="222">
        <v>1.7206705996690497E-2</v>
      </c>
      <c r="P252" s="221">
        <v>8.1765482922583847E-3</v>
      </c>
    </row>
    <row r="253" spans="1:16" ht="15.75" x14ac:dyDescent="0.25">
      <c r="A253" s="189">
        <v>2019</v>
      </c>
      <c r="B253" s="188">
        <v>2016</v>
      </c>
      <c r="C253" s="224" t="s">
        <v>4211</v>
      </c>
      <c r="D253" s="232">
        <v>5.0132189702631759E-2</v>
      </c>
      <c r="E253" s="223">
        <v>5.5552403230006778E-2</v>
      </c>
      <c r="F253" s="231">
        <v>6.9254062401924041E-2</v>
      </c>
      <c r="G253" s="193">
        <v>6.4378917125924714E-3</v>
      </c>
      <c r="H253" s="193">
        <v>0.12564683303874813</v>
      </c>
      <c r="I253" s="193">
        <v>2.8088142979937884E-2</v>
      </c>
      <c r="J253" s="193">
        <v>8.1605480244066018E-3</v>
      </c>
      <c r="K253" s="222">
        <v>1.8130756978000818E-3</v>
      </c>
      <c r="L253" s="193">
        <v>2.7915456280171841E-3</v>
      </c>
      <c r="M253" s="222">
        <v>2.0000005732018801E-3</v>
      </c>
      <c r="N253" s="193">
        <v>2.9214185896373129E-2</v>
      </c>
      <c r="O253" s="222">
        <v>1.8040805202859063E-2</v>
      </c>
      <c r="P253" s="221">
        <v>8.5295317941747259E-3</v>
      </c>
    </row>
    <row r="254" spans="1:16" ht="15.75" x14ac:dyDescent="0.25">
      <c r="A254" s="189">
        <v>2019</v>
      </c>
      <c r="B254" s="188">
        <v>2017</v>
      </c>
      <c r="C254" s="224" t="s">
        <v>4210</v>
      </c>
      <c r="D254" s="232">
        <v>4.6398033668752212E-2</v>
      </c>
      <c r="E254" s="223">
        <v>5.0189487924971014E-2</v>
      </c>
      <c r="F254" s="231">
        <v>5.1336453024441349E-2</v>
      </c>
      <c r="G254" s="193">
        <v>6.2563172542540327E-3</v>
      </c>
      <c r="H254" s="193">
        <v>8.6281355017477135E-2</v>
      </c>
      <c r="I254" s="193">
        <v>2.6331611286376459E-2</v>
      </c>
      <c r="J254" s="193">
        <v>6.3573179029156792E-3</v>
      </c>
      <c r="K254" s="222">
        <v>1.9976875467264191E-3</v>
      </c>
      <c r="L254" s="193">
        <v>2.7103424936786697E-3</v>
      </c>
      <c r="M254" s="222">
        <v>2.0000005732018801E-3</v>
      </c>
      <c r="N254" s="193">
        <v>2.7832920581275004E-2</v>
      </c>
      <c r="O254" s="222">
        <v>1.7079466025329521E-2</v>
      </c>
      <c r="P254" s="221">
        <v>6.6447676083051348E-3</v>
      </c>
    </row>
    <row r="255" spans="1:16" ht="15.75" x14ac:dyDescent="0.25">
      <c r="A255" s="189">
        <v>2019</v>
      </c>
      <c r="B255" s="188">
        <v>2018</v>
      </c>
      <c r="C255" s="224" t="s">
        <v>4209</v>
      </c>
      <c r="D255" s="232">
        <v>4.3556928332697455E-2</v>
      </c>
      <c r="E255" s="223">
        <v>4.7938182884814079E-2</v>
      </c>
      <c r="F255" s="231">
        <v>4.9660091915820048E-2</v>
      </c>
      <c r="G255" s="193">
        <v>5.8992837354862118E-3</v>
      </c>
      <c r="H255" s="193">
        <v>6.7346859966696038E-2</v>
      </c>
      <c r="I255" s="193">
        <v>2.5089559460594428E-2</v>
      </c>
      <c r="J255" s="193">
        <v>5.0300371978392253E-3</v>
      </c>
      <c r="K255" s="222">
        <v>2.0835282867275838E-3</v>
      </c>
      <c r="L255" s="193">
        <v>2.7086426682142689E-3</v>
      </c>
      <c r="M255" s="222">
        <v>2.0000005732018801E-3</v>
      </c>
      <c r="N255" s="193">
        <v>2.7804006550125545E-2</v>
      </c>
      <c r="O255" s="222">
        <v>1.7063123387237839E-2</v>
      </c>
      <c r="P255" s="221">
        <v>5.2574731594660249E-3</v>
      </c>
    </row>
    <row r="256" spans="1:16" ht="15.75" x14ac:dyDescent="0.25">
      <c r="A256" s="189">
        <v>2019</v>
      </c>
      <c r="B256" s="188">
        <v>2019</v>
      </c>
      <c r="C256" s="224" t="s">
        <v>4208</v>
      </c>
      <c r="D256" s="232">
        <v>4.2720014423039659E-2</v>
      </c>
      <c r="E256" s="223">
        <v>4.53995102058697E-2</v>
      </c>
      <c r="F256" s="231">
        <v>4.6448203720690681E-2</v>
      </c>
      <c r="G256" s="193">
        <v>5.143581618035695E-3</v>
      </c>
      <c r="H256" s="193">
        <v>5.3924795751812894E-2</v>
      </c>
      <c r="I256" s="193">
        <v>2.1774886555429144E-2</v>
      </c>
      <c r="J256" s="193">
        <v>3.5419674241205568E-3</v>
      </c>
      <c r="K256" s="222">
        <v>1.9918446360688677E-3</v>
      </c>
      <c r="L256" s="193">
        <v>2.6793277601653729E-3</v>
      </c>
      <c r="M256" s="222">
        <v>2.0000005732018801E-3</v>
      </c>
      <c r="N256" s="193">
        <v>2.7305359964213811E-2</v>
      </c>
      <c r="O256" s="222">
        <v>1.6852400367184172E-2</v>
      </c>
      <c r="P256" s="221">
        <v>3.702119473791616E-3</v>
      </c>
    </row>
    <row r="257" spans="1:16" ht="15.75" x14ac:dyDescent="0.25">
      <c r="A257" s="189">
        <v>2020</v>
      </c>
      <c r="B257" s="188">
        <v>1976</v>
      </c>
      <c r="C257" s="224" t="s">
        <v>4433</v>
      </c>
      <c r="D257" s="232">
        <v>5.815322183730165E-2</v>
      </c>
      <c r="E257" s="223">
        <v>0.13045924967307834</v>
      </c>
      <c r="F257" s="231">
        <v>0.72315229387489488</v>
      </c>
      <c r="G257" s="193">
        <v>7.9091984594722122</v>
      </c>
      <c r="H257" s="193">
        <v>2.3465195311771443</v>
      </c>
      <c r="I257" s="193">
        <v>10.277887641386544</v>
      </c>
      <c r="J257" s="193">
        <v>0.50583722858767521</v>
      </c>
      <c r="K257" s="222">
        <v>5.5473836380528718E-2</v>
      </c>
      <c r="L257" s="193">
        <v>2.117686384640004E-3</v>
      </c>
      <c r="M257" s="222">
        <v>2.0000005732018805E-3</v>
      </c>
      <c r="N257" s="193">
        <v>1.7751840166527283E-2</v>
      </c>
      <c r="O257" s="222">
        <v>1.9098449879552712E-2</v>
      </c>
      <c r="P257" s="221">
        <v>0.52870894344495201</v>
      </c>
    </row>
    <row r="258" spans="1:16" ht="15.75" x14ac:dyDescent="0.25">
      <c r="A258" s="189">
        <v>2020</v>
      </c>
      <c r="B258" s="188">
        <v>1977</v>
      </c>
      <c r="C258" s="224" t="s">
        <v>4432</v>
      </c>
      <c r="D258" s="232">
        <v>5.7474874405479479E-2</v>
      </c>
      <c r="E258" s="223">
        <v>0.12639483651582542</v>
      </c>
      <c r="F258" s="231">
        <v>0.70102015639582749</v>
      </c>
      <c r="G258" s="193">
        <v>7.8375614467560073</v>
      </c>
      <c r="H258" s="193">
        <v>2.4427253985880095</v>
      </c>
      <c r="I258" s="193">
        <v>11.005059789486404</v>
      </c>
      <c r="J258" s="193">
        <v>0.49052842266886282</v>
      </c>
      <c r="K258" s="222">
        <v>5.1893557084108026E-2</v>
      </c>
      <c r="L258" s="193">
        <v>2.1332426887288466E-3</v>
      </c>
      <c r="M258" s="222">
        <v>2.0000005732018801E-3</v>
      </c>
      <c r="N258" s="193">
        <v>1.8016452899078498E-2</v>
      </c>
      <c r="O258" s="222">
        <v>1.8110015083781798E-2</v>
      </c>
      <c r="P258" s="221">
        <v>0.51270794125431107</v>
      </c>
    </row>
    <row r="259" spans="1:16" ht="15.75" x14ac:dyDescent="0.25">
      <c r="A259" s="189">
        <v>2020</v>
      </c>
      <c r="B259" s="188">
        <v>1978</v>
      </c>
      <c r="C259" s="224" t="s">
        <v>4431</v>
      </c>
      <c r="D259" s="232">
        <v>5.835524081877385E-2</v>
      </c>
      <c r="E259" s="223">
        <v>0.10411378807394786</v>
      </c>
      <c r="F259" s="231">
        <v>0.73947081071813625</v>
      </c>
      <c r="G259" s="193">
        <v>1.795600536730076</v>
      </c>
      <c r="H259" s="193">
        <v>2.2971565406276606</v>
      </c>
      <c r="I259" s="193">
        <v>4.4782087894144613</v>
      </c>
      <c r="J259" s="193">
        <v>0.51679103897644563</v>
      </c>
      <c r="K259" s="222">
        <v>4.5008073564624086E-2</v>
      </c>
      <c r="L259" s="193">
        <v>2.0867531396626389E-3</v>
      </c>
      <c r="M259" s="222">
        <v>2.0000005732018801E-3</v>
      </c>
      <c r="N259" s="193">
        <v>1.7225665669462317E-2</v>
      </c>
      <c r="O259" s="222">
        <v>1.9269099595733169E-2</v>
      </c>
      <c r="P259" s="221">
        <v>0.54015803653268835</v>
      </c>
    </row>
    <row r="260" spans="1:16" ht="15.75" x14ac:dyDescent="0.25">
      <c r="A260" s="189">
        <v>2020</v>
      </c>
      <c r="B260" s="188">
        <v>1979</v>
      </c>
      <c r="C260" s="224" t="s">
        <v>4430</v>
      </c>
      <c r="D260" s="232">
        <v>5.7634059652557884E-2</v>
      </c>
      <c r="E260" s="223">
        <v>0.10418074961511675</v>
      </c>
      <c r="F260" s="231">
        <v>0.71388705122980489</v>
      </c>
      <c r="G260" s="193">
        <v>1.7961189991005386</v>
      </c>
      <c r="H260" s="193">
        <v>2.3397673813310291</v>
      </c>
      <c r="I260" s="193">
        <v>4.4144145739426826</v>
      </c>
      <c r="J260" s="193">
        <v>0.49938513194113932</v>
      </c>
      <c r="K260" s="222">
        <v>4.4654395181765269E-2</v>
      </c>
      <c r="L260" s="193">
        <v>2.1067633904974271E-3</v>
      </c>
      <c r="M260" s="222">
        <v>2.0000005732018801E-3</v>
      </c>
      <c r="N260" s="193">
        <v>1.7566040036162054E-2</v>
      </c>
      <c r="O260" s="222">
        <v>1.9445230173783749E-2</v>
      </c>
      <c r="P260" s="221">
        <v>0.5219651116188142</v>
      </c>
    </row>
    <row r="261" spans="1:16" ht="15.75" x14ac:dyDescent="0.25">
      <c r="A261" s="189">
        <v>2020</v>
      </c>
      <c r="B261" s="188">
        <v>1980</v>
      </c>
      <c r="C261" s="224" t="s">
        <v>4429</v>
      </c>
      <c r="D261" s="232">
        <v>5.7647619302006438E-2</v>
      </c>
      <c r="E261" s="223">
        <v>0.10964471072214536</v>
      </c>
      <c r="F261" s="231">
        <v>0.33301696538064168</v>
      </c>
      <c r="G261" s="193">
        <v>2.1282573223553443</v>
      </c>
      <c r="H261" s="193">
        <v>2.1484524360184989</v>
      </c>
      <c r="I261" s="193">
        <v>4.3687303869639802</v>
      </c>
      <c r="J261" s="193">
        <v>0.26575846557884791</v>
      </c>
      <c r="K261" s="222">
        <v>3.7295208204747243E-2</v>
      </c>
      <c r="L261" s="193">
        <v>2.1053165087311985E-3</v>
      </c>
      <c r="M261" s="222">
        <v>2.0000005732018801E-3</v>
      </c>
      <c r="N261" s="193">
        <v>1.7541428577318507E-2</v>
      </c>
      <c r="O261" s="222">
        <v>2.2772351648527391E-2</v>
      </c>
      <c r="P261" s="221">
        <v>0.27777488410659773</v>
      </c>
    </row>
    <row r="262" spans="1:16" ht="15.75" x14ac:dyDescent="0.25">
      <c r="A262" s="189">
        <v>2020</v>
      </c>
      <c r="B262" s="188">
        <v>1981</v>
      </c>
      <c r="C262" s="224" t="s">
        <v>4428</v>
      </c>
      <c r="D262" s="232">
        <v>5.8591026178870041E-2</v>
      </c>
      <c r="E262" s="223">
        <v>0.1061509967415131</v>
      </c>
      <c r="F262" s="231">
        <v>0.3288389296074325</v>
      </c>
      <c r="G262" s="193">
        <v>2.0971798428851951</v>
      </c>
      <c r="H262" s="193">
        <v>2.5058206589329437</v>
      </c>
      <c r="I262" s="193">
        <v>3.6063787063090715</v>
      </c>
      <c r="J262" s="193">
        <v>0.26123791167422694</v>
      </c>
      <c r="K262" s="222">
        <v>1.7814990148504985E-2</v>
      </c>
      <c r="L262" s="193">
        <v>2.2231714094579657E-3</v>
      </c>
      <c r="M262" s="222">
        <v>2.0000005732018801E-3</v>
      </c>
      <c r="N262" s="193">
        <v>1.9546140438680817E-2</v>
      </c>
      <c r="O262" s="222">
        <v>2.5264246582184957E-2</v>
      </c>
      <c r="P262" s="221">
        <v>0.27304993081407103</v>
      </c>
    </row>
    <row r="263" spans="1:16" ht="15.75" x14ac:dyDescent="0.25">
      <c r="A263" s="189">
        <v>2020</v>
      </c>
      <c r="B263" s="188">
        <v>1982</v>
      </c>
      <c r="C263" s="224" t="s">
        <v>4207</v>
      </c>
      <c r="D263" s="232">
        <v>5.7099562094966493E-2</v>
      </c>
      <c r="E263" s="223">
        <v>0.10347286895545735</v>
      </c>
      <c r="F263" s="231">
        <v>0.29405204895675502</v>
      </c>
      <c r="G263" s="193">
        <v>2.0027032637472928</v>
      </c>
      <c r="H263" s="193">
        <v>3.1733213496021917</v>
      </c>
      <c r="I263" s="193">
        <v>3.5294194237677408</v>
      </c>
      <c r="J263" s="193">
        <v>0.23127331100956475</v>
      </c>
      <c r="K263" s="222">
        <v>1.8007140287017661E-2</v>
      </c>
      <c r="L263" s="193">
        <v>2.4075662322908054E-3</v>
      </c>
      <c r="M263" s="222">
        <v>2.0000005732018797E-3</v>
      </c>
      <c r="N263" s="193">
        <v>2.2682696375067431E-2</v>
      </c>
      <c r="O263" s="222">
        <v>2.4316862532677664E-2</v>
      </c>
      <c r="P263" s="221">
        <v>0.24173046387329972</v>
      </c>
    </row>
    <row r="264" spans="1:16" ht="15.75" x14ac:dyDescent="0.25">
      <c r="A264" s="189">
        <v>2020</v>
      </c>
      <c r="B264" s="188">
        <v>1983</v>
      </c>
      <c r="C264" s="224" t="s">
        <v>4206</v>
      </c>
      <c r="D264" s="232">
        <v>5.712777512839444E-2</v>
      </c>
      <c r="E264" s="223">
        <v>9.9381857155865755E-2</v>
      </c>
      <c r="F264" s="231">
        <v>0.21678738819614171</v>
      </c>
      <c r="G264" s="193">
        <v>1.7270166543483332</v>
      </c>
      <c r="H264" s="193">
        <v>3.5486613760821499</v>
      </c>
      <c r="I264" s="193">
        <v>3.049052042111374</v>
      </c>
      <c r="J264" s="193">
        <v>0.20684415108783449</v>
      </c>
      <c r="K264" s="222">
        <v>1.7778139259116778E-2</v>
      </c>
      <c r="L264" s="193">
        <v>2.5687660778700057E-3</v>
      </c>
      <c r="M264" s="222">
        <v>2.0000005732018801E-3</v>
      </c>
      <c r="N264" s="193">
        <v>2.5424705748369629E-2</v>
      </c>
      <c r="O264" s="222">
        <v>2.3003542574474418E-2</v>
      </c>
      <c r="P264" s="221">
        <v>0.21619672574269955</v>
      </c>
    </row>
    <row r="265" spans="1:16" ht="15.75" x14ac:dyDescent="0.25">
      <c r="A265" s="189">
        <v>2020</v>
      </c>
      <c r="B265" s="188">
        <v>1984</v>
      </c>
      <c r="C265" s="224" t="s">
        <v>4205</v>
      </c>
      <c r="D265" s="232">
        <v>5.612981547070614E-2</v>
      </c>
      <c r="E265" s="223">
        <v>0.10038698449405084</v>
      </c>
      <c r="F265" s="231">
        <v>0.25760265641716956</v>
      </c>
      <c r="G265" s="193">
        <v>1.4768379803901717</v>
      </c>
      <c r="H265" s="193">
        <v>4.1521428609771984</v>
      </c>
      <c r="I265" s="193">
        <v>3.5316450939332884</v>
      </c>
      <c r="J265" s="193">
        <v>0.18300556427862827</v>
      </c>
      <c r="K265" s="222">
        <v>1.8331357271004843E-2</v>
      </c>
      <c r="L265" s="193">
        <v>2.7550960793538306E-3</v>
      </c>
      <c r="M265" s="222">
        <v>2.0000005732018801E-3</v>
      </c>
      <c r="N265" s="193">
        <v>2.8594179073609484E-2</v>
      </c>
      <c r="O265" s="222">
        <v>2.2999459909665034E-2</v>
      </c>
      <c r="P265" s="221">
        <v>0.19128026382014349</v>
      </c>
    </row>
    <row r="266" spans="1:16" ht="15.75" x14ac:dyDescent="0.25">
      <c r="A266" s="189">
        <v>2020</v>
      </c>
      <c r="B266" s="188">
        <v>1985</v>
      </c>
      <c r="C266" s="224" t="s">
        <v>4204</v>
      </c>
      <c r="D266" s="232">
        <v>5.7034994356465987E-2</v>
      </c>
      <c r="E266" s="223">
        <v>9.7739024854477219E-2</v>
      </c>
      <c r="F266" s="231">
        <v>0.24561124468312526</v>
      </c>
      <c r="G266" s="193">
        <v>1.1035888555427642</v>
      </c>
      <c r="H266" s="193">
        <v>4.6031299403531563</v>
      </c>
      <c r="I266" s="193">
        <v>2.9418342371551698</v>
      </c>
      <c r="J266" s="193">
        <v>0.17961315866548949</v>
      </c>
      <c r="K266" s="222">
        <v>1.7088147397491388E-2</v>
      </c>
      <c r="L266" s="193">
        <v>2.8779980895923488E-3</v>
      </c>
      <c r="M266" s="222">
        <v>2.0000005732018801E-3</v>
      </c>
      <c r="N266" s="193">
        <v>3.0684742267766688E-2</v>
      </c>
      <c r="O266" s="222">
        <v>2.3132207157251627E-2</v>
      </c>
      <c r="P266" s="221">
        <v>0.18773446867875629</v>
      </c>
    </row>
    <row r="267" spans="1:16" ht="15.75" x14ac:dyDescent="0.25">
      <c r="A267" s="189">
        <v>2020</v>
      </c>
      <c r="B267" s="188">
        <v>1986</v>
      </c>
      <c r="C267" s="224" t="s">
        <v>4203</v>
      </c>
      <c r="D267" s="232">
        <v>5.7493273847317186E-2</v>
      </c>
      <c r="E267" s="223">
        <v>9.2568342455446082E-2</v>
      </c>
      <c r="F267" s="231">
        <v>0.24168194274020199</v>
      </c>
      <c r="G267" s="193">
        <v>1.0574014098423574</v>
      </c>
      <c r="H267" s="193">
        <v>4.7706686455955394</v>
      </c>
      <c r="I267" s="193">
        <v>2.7672160079991608</v>
      </c>
      <c r="J267" s="193">
        <v>0.17885870731557699</v>
      </c>
      <c r="K267" s="222">
        <v>1.7224173027573869E-2</v>
      </c>
      <c r="L267" s="193">
        <v>2.9273826583170338E-3</v>
      </c>
      <c r="M267" s="222">
        <v>2.0000005732018805E-3</v>
      </c>
      <c r="N267" s="193">
        <v>3.1524773781773575E-2</v>
      </c>
      <c r="O267" s="222">
        <v>2.2600745338424981E-2</v>
      </c>
      <c r="P267" s="221">
        <v>0.18694590438662831</v>
      </c>
    </row>
    <row r="268" spans="1:16" ht="15.75" x14ac:dyDescent="0.25">
      <c r="A268" s="189">
        <v>2020</v>
      </c>
      <c r="B268" s="188">
        <v>1987</v>
      </c>
      <c r="C268" s="224" t="s">
        <v>4202</v>
      </c>
      <c r="D268" s="232">
        <v>5.7635849404893046E-2</v>
      </c>
      <c r="E268" s="223">
        <v>8.9090964583719415E-2</v>
      </c>
      <c r="F268" s="231">
        <v>0.2944302318787449</v>
      </c>
      <c r="G268" s="193">
        <v>0.9772625995452745</v>
      </c>
      <c r="H268" s="193">
        <v>5.0153368754671739</v>
      </c>
      <c r="I268" s="193">
        <v>2.6578009724023408</v>
      </c>
      <c r="J268" s="193">
        <v>0.19981813040261315</v>
      </c>
      <c r="K268" s="222">
        <v>1.7478526419571781E-2</v>
      </c>
      <c r="L268" s="193">
        <v>2.9663419558326508E-3</v>
      </c>
      <c r="M268" s="222">
        <v>2.0000005732018801E-3</v>
      </c>
      <c r="N268" s="193">
        <v>3.2187471432514221E-2</v>
      </c>
      <c r="O268" s="222">
        <v>2.1581422756682848E-2</v>
      </c>
      <c r="P268" s="221">
        <v>0.20885301957959845</v>
      </c>
    </row>
    <row r="269" spans="1:16" ht="15.75" x14ac:dyDescent="0.25">
      <c r="A269" s="189">
        <v>2020</v>
      </c>
      <c r="B269" s="188">
        <v>1988</v>
      </c>
      <c r="C269" s="224" t="s">
        <v>4201</v>
      </c>
      <c r="D269" s="232">
        <v>5.7449337086769511E-2</v>
      </c>
      <c r="E269" s="223">
        <v>8.7754391417598512E-2</v>
      </c>
      <c r="F269" s="231">
        <v>0.29101920855669294</v>
      </c>
      <c r="G269" s="193">
        <v>0.4980237781068716</v>
      </c>
      <c r="H269" s="193">
        <v>5.08986979617631</v>
      </c>
      <c r="I269" s="193">
        <v>1.8930873873163745</v>
      </c>
      <c r="J269" s="193">
        <v>0.19776092699528192</v>
      </c>
      <c r="K269" s="222">
        <v>1.6912913631281078E-2</v>
      </c>
      <c r="L269" s="193">
        <v>2.9795413553311855E-3</v>
      </c>
      <c r="M269" s="222">
        <v>2.0000005732018801E-3</v>
      </c>
      <c r="N269" s="193">
        <v>3.2411993217984304E-2</v>
      </c>
      <c r="O269" s="222">
        <v>2.2025341790864988E-2</v>
      </c>
      <c r="P269" s="221">
        <v>0.20670279856289192</v>
      </c>
    </row>
    <row r="270" spans="1:16" ht="15.75" x14ac:dyDescent="0.25">
      <c r="A270" s="189">
        <v>2020</v>
      </c>
      <c r="B270" s="188">
        <v>1989</v>
      </c>
      <c r="C270" s="224" t="s">
        <v>4200</v>
      </c>
      <c r="D270" s="232">
        <v>5.7620673917068176E-2</v>
      </c>
      <c r="E270" s="223">
        <v>9.0367494089826264E-2</v>
      </c>
      <c r="F270" s="231">
        <v>0.29235189707164472</v>
      </c>
      <c r="G270" s="193">
        <v>0.49576161386377376</v>
      </c>
      <c r="H270" s="193">
        <v>5.1181974927019871</v>
      </c>
      <c r="I270" s="193">
        <v>1.8872311917888211</v>
      </c>
      <c r="J270" s="193">
        <v>0.19885021098272226</v>
      </c>
      <c r="K270" s="222">
        <v>1.6667283463978565E-2</v>
      </c>
      <c r="L270" s="193">
        <v>2.9876639962427959E-3</v>
      </c>
      <c r="M270" s="222">
        <v>2.0000005732018805E-3</v>
      </c>
      <c r="N270" s="193">
        <v>3.2550159339890791E-2</v>
      </c>
      <c r="O270" s="222">
        <v>2.2948301301485532E-2</v>
      </c>
      <c r="P270" s="221">
        <v>0.20784133513861822</v>
      </c>
    </row>
    <row r="271" spans="1:16" ht="15.75" x14ac:dyDescent="0.25">
      <c r="A271" s="189">
        <v>2020</v>
      </c>
      <c r="B271" s="188">
        <v>1990</v>
      </c>
      <c r="C271" s="224" t="s">
        <v>4199</v>
      </c>
      <c r="D271" s="232">
        <v>5.8086291490823637E-2</v>
      </c>
      <c r="E271" s="223">
        <v>8.814854402146248E-2</v>
      </c>
      <c r="F271" s="231">
        <v>0.29713558855334649</v>
      </c>
      <c r="G271" s="193">
        <v>0.4973880412214764</v>
      </c>
      <c r="H271" s="193">
        <v>5.0687610264722887</v>
      </c>
      <c r="I271" s="193">
        <v>1.8797068313722223</v>
      </c>
      <c r="J271" s="193">
        <v>0.20212073486737997</v>
      </c>
      <c r="K271" s="222">
        <v>1.6924191847346077E-2</v>
      </c>
      <c r="L271" s="193">
        <v>2.9886198112220154E-3</v>
      </c>
      <c r="M271" s="222">
        <v>2.0000005732018801E-3</v>
      </c>
      <c r="N271" s="193">
        <v>3.2566417752687309E-2</v>
      </c>
      <c r="O271" s="222">
        <v>2.2141355434410044E-2</v>
      </c>
      <c r="P271" s="221">
        <v>0.21125973760060612</v>
      </c>
    </row>
    <row r="272" spans="1:16" ht="15.75" x14ac:dyDescent="0.25">
      <c r="A272" s="189">
        <v>2020</v>
      </c>
      <c r="B272" s="188">
        <v>1991</v>
      </c>
      <c r="C272" s="224" t="s">
        <v>4198</v>
      </c>
      <c r="D272" s="232">
        <v>5.798672248929887E-2</v>
      </c>
      <c r="E272" s="223">
        <v>8.607902397763012E-2</v>
      </c>
      <c r="F272" s="231">
        <v>0.37987209079271894</v>
      </c>
      <c r="G272" s="193">
        <v>0.51939865832668131</v>
      </c>
      <c r="H272" s="193">
        <v>8.9322618562563534</v>
      </c>
      <c r="I272" s="193">
        <v>2.3185120336076093</v>
      </c>
      <c r="J272" s="193">
        <v>5.609330369863344E-2</v>
      </c>
      <c r="K272" s="222">
        <v>9.5299656203824256E-3</v>
      </c>
      <c r="L272" s="193">
        <v>2.9860438141094108E-3</v>
      </c>
      <c r="M272" s="222">
        <v>2.0000005732018801E-3</v>
      </c>
      <c r="N272" s="193">
        <v>3.2522600041801908E-2</v>
      </c>
      <c r="O272" s="222">
        <v>2.134126308278975E-2</v>
      </c>
      <c r="P272" s="221">
        <v>5.8629593981536866E-2</v>
      </c>
    </row>
    <row r="273" spans="1:16" ht="15.75" x14ac:dyDescent="0.25">
      <c r="A273" s="189">
        <v>2020</v>
      </c>
      <c r="B273" s="188">
        <v>1992</v>
      </c>
      <c r="C273" s="224" t="s">
        <v>4197</v>
      </c>
      <c r="D273" s="232">
        <v>5.7968113439294304E-2</v>
      </c>
      <c r="E273" s="223">
        <v>8.3235696980339169E-2</v>
      </c>
      <c r="F273" s="231">
        <v>0.38038040820493874</v>
      </c>
      <c r="G273" s="193">
        <v>0.52065529108837383</v>
      </c>
      <c r="H273" s="193">
        <v>8.8481252200374758</v>
      </c>
      <c r="I273" s="193">
        <v>2.2530802403902941</v>
      </c>
      <c r="J273" s="193">
        <v>5.7686563227369883E-2</v>
      </c>
      <c r="K273" s="222">
        <v>9.657394394292829E-3</v>
      </c>
      <c r="L273" s="193">
        <v>2.9764151718276134E-3</v>
      </c>
      <c r="M273" s="222">
        <v>2.0000005732018801E-3</v>
      </c>
      <c r="N273" s="193">
        <v>3.2358816836588533E-2</v>
      </c>
      <c r="O273" s="222">
        <v>2.0386805677173103E-2</v>
      </c>
      <c r="P273" s="221">
        <v>6.0294893636178515E-2</v>
      </c>
    </row>
    <row r="274" spans="1:16" ht="15.75" x14ac:dyDescent="0.25">
      <c r="A274" s="189">
        <v>2020</v>
      </c>
      <c r="B274" s="188">
        <v>1993</v>
      </c>
      <c r="C274" s="224" t="s">
        <v>4196</v>
      </c>
      <c r="D274" s="232">
        <v>5.7825204630286557E-2</v>
      </c>
      <c r="E274" s="223">
        <v>7.4518710558020382E-2</v>
      </c>
      <c r="F274" s="231">
        <v>0.37460560158115713</v>
      </c>
      <c r="G274" s="193">
        <v>0.52517701739884226</v>
      </c>
      <c r="H274" s="193">
        <v>8.8925723334793965</v>
      </c>
      <c r="I274" s="193">
        <v>2.2038106609451882</v>
      </c>
      <c r="J274" s="193">
        <v>5.3901520457816772E-2</v>
      </c>
      <c r="K274" s="222">
        <v>9.8012207473364785E-3</v>
      </c>
      <c r="L274" s="193">
        <v>2.9794328547565817E-3</v>
      </c>
      <c r="M274" s="222">
        <v>2.0000005732018801E-3</v>
      </c>
      <c r="N274" s="193">
        <v>3.2410147623210282E-2</v>
      </c>
      <c r="O274" s="222">
        <v>1.9920070209056496E-2</v>
      </c>
      <c r="P274" s="221">
        <v>5.6338708028464614E-2</v>
      </c>
    </row>
    <row r="275" spans="1:16" ht="15.75" x14ac:dyDescent="0.25">
      <c r="A275" s="189">
        <v>2020</v>
      </c>
      <c r="B275" s="188">
        <v>1994</v>
      </c>
      <c r="C275" s="224" t="s">
        <v>4195</v>
      </c>
      <c r="D275" s="232">
        <v>5.757485564914671E-2</v>
      </c>
      <c r="E275" s="223">
        <v>7.1070005913973416E-2</v>
      </c>
      <c r="F275" s="231">
        <v>0.36937390104694978</v>
      </c>
      <c r="G275" s="193">
        <v>0.52650139423270359</v>
      </c>
      <c r="H275" s="193">
        <v>8.8486714342993995</v>
      </c>
      <c r="I275" s="193">
        <v>2.135653424426486</v>
      </c>
      <c r="J275" s="193">
        <v>5.4061247163110261E-2</v>
      </c>
      <c r="K275" s="222">
        <v>9.9196944250801566E-3</v>
      </c>
      <c r="L275" s="193">
        <v>2.9698641788438139E-3</v>
      </c>
      <c r="M275" s="222">
        <v>2.0000005732018801E-3</v>
      </c>
      <c r="N275" s="193">
        <v>3.2247384445934106E-2</v>
      </c>
      <c r="O275" s="222">
        <v>1.894192186065136E-2</v>
      </c>
      <c r="P275" s="221">
        <v>5.6505656866594679E-2</v>
      </c>
    </row>
    <row r="276" spans="1:16" ht="15.75" x14ac:dyDescent="0.25">
      <c r="A276" s="189">
        <v>2020</v>
      </c>
      <c r="B276" s="188">
        <v>1995</v>
      </c>
      <c r="C276" s="224" t="s">
        <v>4194</v>
      </c>
      <c r="D276" s="232">
        <v>5.7281362153456826E-2</v>
      </c>
      <c r="E276" s="223">
        <v>7.2334091801588396E-2</v>
      </c>
      <c r="F276" s="231">
        <v>0.36646680423245165</v>
      </c>
      <c r="G276" s="193">
        <v>0.39932280452904739</v>
      </c>
      <c r="H276" s="193">
        <v>8.9625353340786109</v>
      </c>
      <c r="I276" s="193">
        <v>1.6737804304375674</v>
      </c>
      <c r="J276" s="193">
        <v>5.3405029944058935E-2</v>
      </c>
      <c r="K276" s="222">
        <v>9.1857148326701197E-3</v>
      </c>
      <c r="L276" s="193">
        <v>2.9762003412203463E-3</v>
      </c>
      <c r="M276" s="222">
        <v>2.0000005732018797E-3</v>
      </c>
      <c r="N276" s="193">
        <v>3.2355162567958923E-2</v>
      </c>
      <c r="O276" s="222">
        <v>1.9564009468497102E-2</v>
      </c>
      <c r="P276" s="221">
        <v>5.5819768416818738E-2</v>
      </c>
    </row>
    <row r="277" spans="1:16" ht="15.75" x14ac:dyDescent="0.25">
      <c r="A277" s="189">
        <v>2020</v>
      </c>
      <c r="B277" s="188">
        <v>1996</v>
      </c>
      <c r="C277" s="224" t="s">
        <v>4193</v>
      </c>
      <c r="D277" s="232">
        <v>5.7403704355802693E-2</v>
      </c>
      <c r="E277" s="223">
        <v>7.1661893868043045E-2</v>
      </c>
      <c r="F277" s="231">
        <v>0.36865452528780446</v>
      </c>
      <c r="G277" s="193">
        <v>0.13951201847923256</v>
      </c>
      <c r="H277" s="193">
        <v>8.9550442598559261</v>
      </c>
      <c r="I277" s="193">
        <v>1.0273810507990688</v>
      </c>
      <c r="J277" s="193">
        <v>5.3633887662300844E-2</v>
      </c>
      <c r="K277" s="222">
        <v>2.8063018795395243E-3</v>
      </c>
      <c r="L277" s="193">
        <v>2.9781258968308894E-3</v>
      </c>
      <c r="M277" s="222">
        <v>2.0000005732018801E-3</v>
      </c>
      <c r="N277" s="193">
        <v>3.2387916268894264E-2</v>
      </c>
      <c r="O277" s="222">
        <v>1.9710456396261091E-2</v>
      </c>
      <c r="P277" s="221">
        <v>5.6058974065538413E-2</v>
      </c>
    </row>
    <row r="278" spans="1:16" ht="15.75" x14ac:dyDescent="0.25">
      <c r="A278" s="189">
        <v>2020</v>
      </c>
      <c r="B278" s="188">
        <v>1997</v>
      </c>
      <c r="C278" s="224" t="s">
        <v>4192</v>
      </c>
      <c r="D278" s="232">
        <v>5.7544606374865602E-2</v>
      </c>
      <c r="E278" s="223">
        <v>6.9471094770274022E-2</v>
      </c>
      <c r="F278" s="231">
        <v>0.37051613165825953</v>
      </c>
      <c r="G278" s="193">
        <v>0.14461340269441325</v>
      </c>
      <c r="H278" s="193">
        <v>8.9639861891346317</v>
      </c>
      <c r="I278" s="193">
        <v>1.0568730512207463</v>
      </c>
      <c r="J278" s="193">
        <v>5.3782990108093835E-2</v>
      </c>
      <c r="K278" s="222">
        <v>2.8283401974500727E-3</v>
      </c>
      <c r="L278" s="193">
        <v>2.9820535419659831E-3</v>
      </c>
      <c r="M278" s="222">
        <v>2.0000005732018805E-3</v>
      </c>
      <c r="N278" s="193">
        <v>3.2454725512642203E-2</v>
      </c>
      <c r="O278" s="222">
        <v>1.9086711033142818E-2</v>
      </c>
      <c r="P278" s="221">
        <v>5.6214818262297954E-2</v>
      </c>
    </row>
    <row r="279" spans="1:16" ht="15.75" x14ac:dyDescent="0.25">
      <c r="A279" s="189">
        <v>2020</v>
      </c>
      <c r="B279" s="188">
        <v>1998</v>
      </c>
      <c r="C279" s="224" t="s">
        <v>4191</v>
      </c>
      <c r="D279" s="232">
        <v>5.7417070215642983E-2</v>
      </c>
      <c r="E279" s="223">
        <v>6.6349621031068798E-2</v>
      </c>
      <c r="F279" s="231">
        <v>0.36703251209669119</v>
      </c>
      <c r="G279" s="193">
        <v>0.13355054999513405</v>
      </c>
      <c r="H279" s="193">
        <v>8.9369482254372485</v>
      </c>
      <c r="I279" s="193">
        <v>0.93036394021732116</v>
      </c>
      <c r="J279" s="193">
        <v>5.3486073833651858E-2</v>
      </c>
      <c r="K279" s="222">
        <v>2.8693625894586276E-3</v>
      </c>
      <c r="L279" s="193">
        <v>2.9782027239789841E-3</v>
      </c>
      <c r="M279" s="222">
        <v>2.0000005732018797E-3</v>
      </c>
      <c r="N279" s="193">
        <v>3.2389223098683341E-2</v>
      </c>
      <c r="O279" s="222">
        <v>1.8193630614259732E-2</v>
      </c>
      <c r="P279" s="221">
        <v>5.5904476751472108E-2</v>
      </c>
    </row>
    <row r="280" spans="1:16" ht="15.75" x14ac:dyDescent="0.25">
      <c r="A280" s="189">
        <v>2020</v>
      </c>
      <c r="B280" s="188">
        <v>1999</v>
      </c>
      <c r="C280" s="224" t="s">
        <v>4190</v>
      </c>
      <c r="D280" s="232">
        <v>5.7565812150235263E-2</v>
      </c>
      <c r="E280" s="223">
        <v>6.6712862435994766E-2</v>
      </c>
      <c r="F280" s="231">
        <v>0.36889053662037447</v>
      </c>
      <c r="G280" s="193">
        <v>0.11653105258926472</v>
      </c>
      <c r="H280" s="193">
        <v>9.0569810324819642</v>
      </c>
      <c r="I280" s="193">
        <v>0.77119422441969698</v>
      </c>
      <c r="J280" s="193">
        <v>5.3260679920055273E-2</v>
      </c>
      <c r="K280" s="222">
        <v>2.8764726911956113E-3</v>
      </c>
      <c r="L280" s="193">
        <v>2.9935084803044926E-3</v>
      </c>
      <c r="M280" s="222">
        <v>2.0000005732018801E-3</v>
      </c>
      <c r="N280" s="193">
        <v>3.2649574013780248E-2</v>
      </c>
      <c r="O280" s="222">
        <v>1.8320989735390852E-2</v>
      </c>
      <c r="P280" s="221">
        <v>5.5668891525273302E-2</v>
      </c>
    </row>
    <row r="281" spans="1:16" ht="15.75" x14ac:dyDescent="0.25">
      <c r="A281" s="189">
        <v>2020</v>
      </c>
      <c r="B281" s="188">
        <v>2000</v>
      </c>
      <c r="C281" s="224" t="s">
        <v>4189</v>
      </c>
      <c r="D281" s="232">
        <v>5.74244575949205E-2</v>
      </c>
      <c r="E281" s="223">
        <v>7.2812938667016214E-2</v>
      </c>
      <c r="F281" s="231">
        <v>0.3645261128565474</v>
      </c>
      <c r="G281" s="193">
        <v>9.920185541492503E-2</v>
      </c>
      <c r="H281" s="193">
        <v>9.109905466769181</v>
      </c>
      <c r="I281" s="193">
        <v>0.61503549268949931</v>
      </c>
      <c r="J281" s="193">
        <v>5.259556985477816E-2</v>
      </c>
      <c r="K281" s="222">
        <v>2.8734305099382212E-3</v>
      </c>
      <c r="L281" s="193">
        <v>2.9977144292465314E-3</v>
      </c>
      <c r="M281" s="222">
        <v>2.0000005732018801E-3</v>
      </c>
      <c r="N281" s="193">
        <v>3.2721117205284332E-2</v>
      </c>
      <c r="O281" s="222">
        <v>1.848583488205539E-2</v>
      </c>
      <c r="P281" s="221">
        <v>5.4973708134226584E-2</v>
      </c>
    </row>
    <row r="282" spans="1:16" ht="15.75" x14ac:dyDescent="0.25">
      <c r="A282" s="189">
        <v>2020</v>
      </c>
      <c r="B282" s="188">
        <v>2001</v>
      </c>
      <c r="C282" s="224" t="s">
        <v>4188</v>
      </c>
      <c r="D282" s="232">
        <v>5.7500766069015496E-2</v>
      </c>
      <c r="E282" s="223">
        <v>7.1567131292794336E-2</v>
      </c>
      <c r="F282" s="231">
        <v>0.36097381678764023</v>
      </c>
      <c r="G282" s="193">
        <v>8.4256155537006952E-2</v>
      </c>
      <c r="H282" s="193">
        <v>9.0327563311883843</v>
      </c>
      <c r="I282" s="193">
        <v>0.47051634862457947</v>
      </c>
      <c r="J282" s="193">
        <v>5.2467243473445703E-2</v>
      </c>
      <c r="K282" s="222">
        <v>2.8965933868109971E-3</v>
      </c>
      <c r="L282" s="193">
        <v>2.992132927496117E-3</v>
      </c>
      <c r="M282" s="222">
        <v>2.0000005732018805E-3</v>
      </c>
      <c r="N282" s="193">
        <v>3.2626175860509782E-2</v>
      </c>
      <c r="O282" s="222">
        <v>1.8078017335080458E-2</v>
      </c>
      <c r="P282" s="221">
        <v>5.4839579403370121E-2</v>
      </c>
    </row>
    <row r="283" spans="1:16" ht="15.75" x14ac:dyDescent="0.25">
      <c r="A283" s="189">
        <v>2020</v>
      </c>
      <c r="B283" s="188">
        <v>2002</v>
      </c>
      <c r="C283" s="224" t="s">
        <v>4187</v>
      </c>
      <c r="D283" s="232">
        <v>5.7330759224902952E-2</v>
      </c>
      <c r="E283" s="223">
        <v>6.9850155389158772E-2</v>
      </c>
      <c r="F283" s="231">
        <v>0.2783878792101982</v>
      </c>
      <c r="G283" s="193">
        <v>8.3195388954128632E-2</v>
      </c>
      <c r="H283" s="193">
        <v>7.0065103016599259</v>
      </c>
      <c r="I283" s="193">
        <v>0.45254752161510586</v>
      </c>
      <c r="J283" s="193">
        <v>5.2698238192600728E-2</v>
      </c>
      <c r="K283" s="222">
        <v>2.9224353065853293E-3</v>
      </c>
      <c r="L283" s="193">
        <v>2.9964555722827059E-3</v>
      </c>
      <c r="M283" s="222">
        <v>2.0000005732018801E-3</v>
      </c>
      <c r="N283" s="193">
        <v>3.2699704048329649E-2</v>
      </c>
      <c r="O283" s="222">
        <v>1.7523600060525665E-2</v>
      </c>
      <c r="P283" s="221">
        <v>5.5081018678701535E-2</v>
      </c>
    </row>
    <row r="284" spans="1:16" ht="15.75" x14ac:dyDescent="0.25">
      <c r="A284" s="189">
        <v>2020</v>
      </c>
      <c r="B284" s="188">
        <v>2003</v>
      </c>
      <c r="C284" s="224" t="s">
        <v>4186</v>
      </c>
      <c r="D284" s="232">
        <v>5.7107071600376161E-2</v>
      </c>
      <c r="E284" s="223">
        <v>7.064590238783644E-2</v>
      </c>
      <c r="F284" s="231">
        <v>0.27259313289851378</v>
      </c>
      <c r="G284" s="193">
        <v>6.7118416538359593E-2</v>
      </c>
      <c r="H284" s="193">
        <v>6.9937473596658597</v>
      </c>
      <c r="I284" s="193">
        <v>0.38488302914873779</v>
      </c>
      <c r="J284" s="193">
        <v>5.2002693545364992E-2</v>
      </c>
      <c r="K284" s="222">
        <v>2.9089714461208059E-3</v>
      </c>
      <c r="L284" s="193">
        <v>2.9919246693418744E-3</v>
      </c>
      <c r="M284" s="222">
        <v>2.0000005732018801E-3</v>
      </c>
      <c r="N284" s="193">
        <v>3.2622633389306106E-2</v>
      </c>
      <c r="O284" s="222">
        <v>1.7821779593317939E-2</v>
      </c>
      <c r="P284" s="221">
        <v>5.4354024588951312E-2</v>
      </c>
    </row>
    <row r="285" spans="1:16" ht="15.75" x14ac:dyDescent="0.25">
      <c r="A285" s="189">
        <v>2020</v>
      </c>
      <c r="B285" s="188">
        <v>2004</v>
      </c>
      <c r="C285" s="224" t="s">
        <v>4185</v>
      </c>
      <c r="D285" s="232">
        <v>5.701107829771828E-2</v>
      </c>
      <c r="E285" s="223">
        <v>7.0620511688310808E-2</v>
      </c>
      <c r="F285" s="231">
        <v>0.22183921109509627</v>
      </c>
      <c r="G285" s="193">
        <v>1.7830778029109946E-2</v>
      </c>
      <c r="H285" s="193">
        <v>5.8245091349450382</v>
      </c>
      <c r="I285" s="193">
        <v>0.10698831757205803</v>
      </c>
      <c r="J285" s="193">
        <v>5.1336842861342054E-2</v>
      </c>
      <c r="K285" s="222">
        <v>1.9438239380846782E-4</v>
      </c>
      <c r="L285" s="193">
        <v>2.988633630455611E-3</v>
      </c>
      <c r="M285" s="222">
        <v>2.0000005732018801E-3</v>
      </c>
      <c r="N285" s="193">
        <v>3.2566652817850768E-2</v>
      </c>
      <c r="O285" s="222">
        <v>1.7478648634743688E-2</v>
      </c>
      <c r="P285" s="221">
        <v>5.3658067091665596E-2</v>
      </c>
    </row>
    <row r="286" spans="1:16" ht="15.75" x14ac:dyDescent="0.25">
      <c r="A286" s="189">
        <v>2020</v>
      </c>
      <c r="B286" s="188">
        <v>2005</v>
      </c>
      <c r="C286" s="224" t="s">
        <v>4184</v>
      </c>
      <c r="D286" s="232">
        <v>5.6749543236367612E-2</v>
      </c>
      <c r="E286" s="223">
        <v>6.7375359021674019E-2</v>
      </c>
      <c r="F286" s="231">
        <v>0.2155350006320666</v>
      </c>
      <c r="G286" s="193">
        <v>1.5660499999420069E-2</v>
      </c>
      <c r="H286" s="193">
        <v>5.796063264337028</v>
      </c>
      <c r="I286" s="193">
        <v>8.6855746652622107E-2</v>
      </c>
      <c r="J286" s="193">
        <v>5.0511074843913206E-2</v>
      </c>
      <c r="K286" s="222">
        <v>1.9504617380518624E-4</v>
      </c>
      <c r="L286" s="193">
        <v>2.9785961303721862E-3</v>
      </c>
      <c r="M286" s="222">
        <v>2.0000005732018801E-3</v>
      </c>
      <c r="N286" s="193">
        <v>3.2395914941431715E-2</v>
      </c>
      <c r="O286" s="222">
        <v>1.689474862002574E-2</v>
      </c>
      <c r="P286" s="221">
        <v>5.2794961508779992E-2</v>
      </c>
    </row>
    <row r="287" spans="1:16" ht="15.75" x14ac:dyDescent="0.25">
      <c r="A287" s="189">
        <v>2020</v>
      </c>
      <c r="B287" s="188">
        <v>2006</v>
      </c>
      <c r="C287" s="224" t="s">
        <v>4183</v>
      </c>
      <c r="D287" s="232">
        <v>5.6679637244984898E-2</v>
      </c>
      <c r="E287" s="223">
        <v>6.9627409129744272E-2</v>
      </c>
      <c r="F287" s="231">
        <v>0.21127445862707336</v>
      </c>
      <c r="G287" s="193">
        <v>5.6386672783555409E-3</v>
      </c>
      <c r="H287" s="193">
        <v>5.7794231249509318</v>
      </c>
      <c r="I287" s="193">
        <v>4.7675158418658832E-2</v>
      </c>
      <c r="J287" s="193">
        <v>4.9940171501277407E-2</v>
      </c>
      <c r="K287" s="222">
        <v>1.9195322002437645E-4</v>
      </c>
      <c r="L287" s="193">
        <v>2.9763624926128452E-3</v>
      </c>
      <c r="M287" s="222">
        <v>2.0000005732018801E-3</v>
      </c>
      <c r="N287" s="193">
        <v>3.235792076314533E-2</v>
      </c>
      <c r="O287" s="222">
        <v>1.8318656581500281E-2</v>
      </c>
      <c r="P287" s="221">
        <v>5.2198244450336245E-2</v>
      </c>
    </row>
    <row r="288" spans="1:16" ht="15.75" x14ac:dyDescent="0.25">
      <c r="A288" s="189">
        <v>2020</v>
      </c>
      <c r="B288" s="188">
        <v>2007</v>
      </c>
      <c r="C288" s="224" t="s">
        <v>4182</v>
      </c>
      <c r="D288" s="232">
        <v>5.6440050135824142E-2</v>
      </c>
      <c r="E288" s="223">
        <v>6.5985535465296882E-2</v>
      </c>
      <c r="F288" s="231">
        <v>0.14895364740691411</v>
      </c>
      <c r="G288" s="193">
        <v>8.0486677183723397E-3</v>
      </c>
      <c r="H288" s="193">
        <v>2.8996739408267351</v>
      </c>
      <c r="I288" s="193">
        <v>4.5951207458655725E-2</v>
      </c>
      <c r="J288" s="193">
        <v>3.2835282577945026E-2</v>
      </c>
      <c r="K288" s="222">
        <v>1.947776221833591E-4</v>
      </c>
      <c r="L288" s="193">
        <v>2.9462304043902914E-3</v>
      </c>
      <c r="M288" s="222">
        <v>2.0000005732018801E-3</v>
      </c>
      <c r="N288" s="193">
        <v>3.1845373942479688E-2</v>
      </c>
      <c r="O288" s="222">
        <v>1.7111831265334113E-2</v>
      </c>
      <c r="P288" s="221">
        <v>3.4319948351711177E-2</v>
      </c>
    </row>
    <row r="289" spans="1:16" ht="15.75" x14ac:dyDescent="0.25">
      <c r="A289" s="189">
        <v>2020</v>
      </c>
      <c r="B289" s="188">
        <v>2008</v>
      </c>
      <c r="C289" s="224" t="s">
        <v>4181</v>
      </c>
      <c r="D289" s="232">
        <v>5.6461627201724381E-2</v>
      </c>
      <c r="E289" s="223">
        <v>6.4277833451634125E-2</v>
      </c>
      <c r="F289" s="231">
        <v>0.1481523956665079</v>
      </c>
      <c r="G289" s="193">
        <v>7.8565121946997038E-3</v>
      </c>
      <c r="H289" s="193">
        <v>2.9309103121166924</v>
      </c>
      <c r="I289" s="193">
        <v>3.8245001090585075E-2</v>
      </c>
      <c r="J289" s="193">
        <v>3.2586653734220851E-2</v>
      </c>
      <c r="K289" s="222">
        <v>2.2260857570577844E-4</v>
      </c>
      <c r="L289" s="193">
        <v>2.960437145175908E-3</v>
      </c>
      <c r="M289" s="222">
        <v>2.0000005732018801E-3</v>
      </c>
      <c r="N289" s="193">
        <v>3.2087030603243014E-2</v>
      </c>
      <c r="O289" s="222">
        <v>1.7087530456082405E-2</v>
      </c>
      <c r="P289" s="221">
        <v>3.406007761494801E-2</v>
      </c>
    </row>
    <row r="290" spans="1:16" ht="15.75" x14ac:dyDescent="0.25">
      <c r="A290" s="189">
        <v>2020</v>
      </c>
      <c r="B290" s="188">
        <v>2009</v>
      </c>
      <c r="C290" s="224" t="s">
        <v>4180</v>
      </c>
      <c r="D290" s="232">
        <v>5.5145924351562764E-2</v>
      </c>
      <c r="E290" s="223">
        <v>5.9306672423211117E-2</v>
      </c>
      <c r="F290" s="231">
        <v>0.12851404028518498</v>
      </c>
      <c r="G290" s="193">
        <v>7.7580592147827926E-3</v>
      </c>
      <c r="H290" s="193">
        <v>2.4842667951723492</v>
      </c>
      <c r="I290" s="193">
        <v>3.0717735934281815E-2</v>
      </c>
      <c r="J290" s="193">
        <v>2.8238361176021156E-2</v>
      </c>
      <c r="K290" s="222">
        <v>2.5146451027216493E-4</v>
      </c>
      <c r="L290" s="193">
        <v>2.8191235530902591E-3</v>
      </c>
      <c r="M290" s="222">
        <v>2.0000005732018801E-3</v>
      </c>
      <c r="N290" s="193">
        <v>2.9683286401866141E-2</v>
      </c>
      <c r="O290" s="222">
        <v>1.655896310886202E-2</v>
      </c>
      <c r="P290" s="221">
        <v>2.9515174562529008E-2</v>
      </c>
    </row>
    <row r="291" spans="1:16" ht="15.75" x14ac:dyDescent="0.25">
      <c r="A291" s="189">
        <v>2020</v>
      </c>
      <c r="B291" s="188">
        <v>2010</v>
      </c>
      <c r="C291" s="224" t="s">
        <v>4179</v>
      </c>
      <c r="D291" s="232">
        <v>5.3572331780002605E-2</v>
      </c>
      <c r="E291" s="223">
        <v>5.769526865232015E-2</v>
      </c>
      <c r="F291" s="231">
        <v>7.4999571464892431E-2</v>
      </c>
      <c r="G291" s="193">
        <v>6.6408122861969579E-3</v>
      </c>
      <c r="H291" s="193">
        <v>0.17502433635370979</v>
      </c>
      <c r="I291" s="193">
        <v>2.8493304480750967E-2</v>
      </c>
      <c r="J291" s="193">
        <v>1.3525866394826558E-2</v>
      </c>
      <c r="K291" s="222">
        <v>3.0696002485937628E-4</v>
      </c>
      <c r="L291" s="193">
        <v>2.6965889932181897E-3</v>
      </c>
      <c r="M291" s="222">
        <v>2.0000005732018805E-3</v>
      </c>
      <c r="N291" s="193">
        <v>2.7598973538442241E-2</v>
      </c>
      <c r="O291" s="222">
        <v>1.6267999668641689E-2</v>
      </c>
      <c r="P291" s="221">
        <v>1.4137446053057397E-2</v>
      </c>
    </row>
    <row r="292" spans="1:16" ht="15.75" x14ac:dyDescent="0.25">
      <c r="A292" s="189">
        <v>2020</v>
      </c>
      <c r="B292" s="188">
        <v>2011</v>
      </c>
      <c r="C292" s="224" t="s">
        <v>4178</v>
      </c>
      <c r="D292" s="232">
        <v>5.3231316832757121E-2</v>
      </c>
      <c r="E292" s="223">
        <v>5.6300511576309734E-2</v>
      </c>
      <c r="F292" s="231">
        <v>7.4336662221593366E-2</v>
      </c>
      <c r="G292" s="193">
        <v>6.7134932151574119E-3</v>
      </c>
      <c r="H292" s="193">
        <v>0.17208566802355701</v>
      </c>
      <c r="I292" s="193">
        <v>2.841972296336549E-2</v>
      </c>
      <c r="J292" s="193">
        <v>1.2975659317066127E-2</v>
      </c>
      <c r="K292" s="222">
        <v>4.1618757411981331E-4</v>
      </c>
      <c r="L292" s="193">
        <v>2.7136849153503472E-3</v>
      </c>
      <c r="M292" s="222">
        <v>2.0000005732018801E-3</v>
      </c>
      <c r="N292" s="193">
        <v>2.7889775173910239E-2</v>
      </c>
      <c r="O292" s="222">
        <v>1.6372549424540101E-2</v>
      </c>
      <c r="P292" s="221">
        <v>1.356236105274842E-2</v>
      </c>
    </row>
    <row r="293" spans="1:16" ht="15.75" x14ac:dyDescent="0.25">
      <c r="A293" s="189">
        <v>2020</v>
      </c>
      <c r="B293" s="188">
        <v>2012</v>
      </c>
      <c r="C293" s="224" t="s">
        <v>4177</v>
      </c>
      <c r="D293" s="232">
        <v>5.0889106833768107E-2</v>
      </c>
      <c r="E293" s="223">
        <v>5.6034395413120067E-2</v>
      </c>
      <c r="F293" s="231">
        <v>6.1221554510709451E-2</v>
      </c>
      <c r="G293" s="193">
        <v>6.1777664076639559E-3</v>
      </c>
      <c r="H293" s="193">
        <v>0.13916572839736752</v>
      </c>
      <c r="I293" s="193">
        <v>2.7859591085749504E-2</v>
      </c>
      <c r="J293" s="193">
        <v>1.0657250714803834E-2</v>
      </c>
      <c r="K293" s="222">
        <v>6.0503667112773193E-4</v>
      </c>
      <c r="L293" s="193">
        <v>2.5683739335514229E-3</v>
      </c>
      <c r="M293" s="222">
        <v>2.0000005732018801E-3</v>
      </c>
      <c r="N293" s="193">
        <v>2.5418035373510527E-2</v>
      </c>
      <c r="O293" s="222">
        <v>1.6689169432116468E-2</v>
      </c>
      <c r="P293" s="221">
        <v>1.1139124301277642E-2</v>
      </c>
    </row>
    <row r="294" spans="1:16" ht="15.75" x14ac:dyDescent="0.25">
      <c r="A294" s="189">
        <v>2020</v>
      </c>
      <c r="B294" s="188">
        <v>2013</v>
      </c>
      <c r="C294" s="224" t="s">
        <v>4176</v>
      </c>
      <c r="D294" s="232">
        <v>5.3018588369508082E-2</v>
      </c>
      <c r="E294" s="223">
        <v>5.4705500234042151E-2</v>
      </c>
      <c r="F294" s="231">
        <v>7.4543578664989299E-2</v>
      </c>
      <c r="G294" s="193">
        <v>6.9345253936510965E-3</v>
      </c>
      <c r="H294" s="193">
        <v>0.16683092931942173</v>
      </c>
      <c r="I294" s="193">
        <v>2.850658689331181E-2</v>
      </c>
      <c r="J294" s="193">
        <v>1.1769368072528277E-2</v>
      </c>
      <c r="K294" s="222">
        <v>9.039507054158755E-4</v>
      </c>
      <c r="L294" s="193">
        <v>2.7458250584377055E-3</v>
      </c>
      <c r="M294" s="222">
        <v>2.0000005732018801E-3</v>
      </c>
      <c r="N294" s="193">
        <v>2.8436479007826199E-2</v>
      </c>
      <c r="O294" s="222">
        <v>1.6770245364561072E-2</v>
      </c>
      <c r="P294" s="221">
        <v>1.2301526670970647E-2</v>
      </c>
    </row>
    <row r="295" spans="1:16" ht="15.75" x14ac:dyDescent="0.25">
      <c r="A295" s="189">
        <v>2020</v>
      </c>
      <c r="B295" s="188">
        <v>2014</v>
      </c>
      <c r="C295" s="224" t="s">
        <v>4175</v>
      </c>
      <c r="D295" s="232">
        <v>5.0145439005575561E-2</v>
      </c>
      <c r="E295" s="223">
        <v>5.2855171183939974E-2</v>
      </c>
      <c r="F295" s="231">
        <v>6.2537417258557229E-2</v>
      </c>
      <c r="G295" s="193">
        <v>6.8775661832264426E-3</v>
      </c>
      <c r="H295" s="193">
        <v>0.13768414225371725</v>
      </c>
      <c r="I295" s="193">
        <v>2.7482835056523283E-2</v>
      </c>
      <c r="J295" s="193">
        <v>9.7213353159057592E-3</v>
      </c>
      <c r="K295" s="222">
        <v>1.2678001662003444E-3</v>
      </c>
      <c r="L295" s="193">
        <v>2.6188748389403072E-3</v>
      </c>
      <c r="M295" s="222">
        <v>2.0000005732018801E-3</v>
      </c>
      <c r="N295" s="193">
        <v>2.6277055774175447E-2</v>
      </c>
      <c r="O295" s="222">
        <v>1.6369277752253532E-2</v>
      </c>
      <c r="P295" s="221">
        <v>1.0160890961104447E-2</v>
      </c>
    </row>
    <row r="296" spans="1:16" ht="15.75" x14ac:dyDescent="0.25">
      <c r="A296" s="189">
        <v>2020</v>
      </c>
      <c r="B296" s="188">
        <v>2015</v>
      </c>
      <c r="C296" s="224" t="s">
        <v>4174</v>
      </c>
      <c r="D296" s="232">
        <v>4.8949724416967148E-2</v>
      </c>
      <c r="E296" s="223">
        <v>5.4602937205155043E-2</v>
      </c>
      <c r="F296" s="231">
        <v>5.7853105151444095E-2</v>
      </c>
      <c r="G296" s="193">
        <v>6.6805365821446571E-3</v>
      </c>
      <c r="H296" s="193">
        <v>0.12584422202153842</v>
      </c>
      <c r="I296" s="193">
        <v>2.7994806658779396E-2</v>
      </c>
      <c r="J296" s="193">
        <v>8.6335338230854788E-3</v>
      </c>
      <c r="K296" s="222">
        <v>1.5797994584443513E-3</v>
      </c>
      <c r="L296" s="193">
        <v>2.5906480103141641E-3</v>
      </c>
      <c r="M296" s="222">
        <v>2.0000005732018797E-3</v>
      </c>
      <c r="N296" s="193">
        <v>2.5796917419244766E-2</v>
      </c>
      <c r="O296" s="222">
        <v>1.7198861776838898E-2</v>
      </c>
      <c r="P296" s="221">
        <v>9.0239039118265064E-3</v>
      </c>
    </row>
    <row r="297" spans="1:16" ht="15.75" x14ac:dyDescent="0.25">
      <c r="A297" s="189">
        <v>2020</v>
      </c>
      <c r="B297" s="188">
        <v>2016</v>
      </c>
      <c r="C297" s="224" t="s">
        <v>4173</v>
      </c>
      <c r="D297" s="232">
        <v>5.013627483032216E-2</v>
      </c>
      <c r="E297" s="223">
        <v>5.5582360143149809E-2</v>
      </c>
      <c r="F297" s="231">
        <v>7.110982210200896E-2</v>
      </c>
      <c r="G297" s="193">
        <v>6.4679555115136718E-3</v>
      </c>
      <c r="H297" s="193">
        <v>0.13265124827078079</v>
      </c>
      <c r="I297" s="193">
        <v>2.7860460459223135E-2</v>
      </c>
      <c r="J297" s="193">
        <v>9.2187007821673186E-3</v>
      </c>
      <c r="K297" s="222">
        <v>1.8116197903126864E-3</v>
      </c>
      <c r="L297" s="193">
        <v>2.7905240953071371E-3</v>
      </c>
      <c r="M297" s="222">
        <v>2.0000005732018805E-3</v>
      </c>
      <c r="N297" s="193">
        <v>2.9196809624975239E-2</v>
      </c>
      <c r="O297" s="222">
        <v>1.8036960580521396E-2</v>
      </c>
      <c r="P297" s="221">
        <v>9.6355295241580211E-3</v>
      </c>
    </row>
    <row r="298" spans="1:16" ht="15.75" x14ac:dyDescent="0.25">
      <c r="A298" s="189">
        <v>2020</v>
      </c>
      <c r="B298" s="188">
        <v>2017</v>
      </c>
      <c r="C298" s="224" t="s">
        <v>4172</v>
      </c>
      <c r="D298" s="232">
        <v>4.6442627421675139E-2</v>
      </c>
      <c r="E298" s="223">
        <v>5.0254805377594483E-2</v>
      </c>
      <c r="F298" s="231">
        <v>5.305439238671654E-2</v>
      </c>
      <c r="G298" s="193">
        <v>6.3118700190373514E-3</v>
      </c>
      <c r="H298" s="193">
        <v>9.1783065406698228E-2</v>
      </c>
      <c r="I298" s="193">
        <v>2.6182379239483987E-2</v>
      </c>
      <c r="J298" s="193">
        <v>7.3467564608467404E-3</v>
      </c>
      <c r="K298" s="222">
        <v>1.9934630474034219E-3</v>
      </c>
      <c r="L298" s="193">
        <v>2.7130707799299979E-3</v>
      </c>
      <c r="M298" s="222">
        <v>2.0000005732018805E-3</v>
      </c>
      <c r="N298" s="193">
        <v>2.7879328730410088E-2</v>
      </c>
      <c r="O298" s="222">
        <v>1.709155981982859E-2</v>
      </c>
      <c r="P298" s="221">
        <v>7.6789441872572644E-3</v>
      </c>
    </row>
    <row r="299" spans="1:16" ht="15.75" x14ac:dyDescent="0.25">
      <c r="A299" s="189">
        <v>2020</v>
      </c>
      <c r="B299" s="188">
        <v>2018</v>
      </c>
      <c r="C299" s="224" t="s">
        <v>4171</v>
      </c>
      <c r="D299" s="232">
        <v>4.3587874548147353E-2</v>
      </c>
      <c r="E299" s="223">
        <v>4.8027021771540536E-2</v>
      </c>
      <c r="F299" s="231">
        <v>5.1386669435679787E-2</v>
      </c>
      <c r="G299" s="193">
        <v>5.9698864507837348E-3</v>
      </c>
      <c r="H299" s="193">
        <v>7.1970796636905449E-2</v>
      </c>
      <c r="I299" s="193">
        <v>2.5027536166713073E-2</v>
      </c>
      <c r="J299" s="193">
        <v>5.990483088163326E-3</v>
      </c>
      <c r="K299" s="222">
        <v>2.0801404259657603E-3</v>
      </c>
      <c r="L299" s="193">
        <v>2.7103013586880654E-3</v>
      </c>
      <c r="M299" s="222">
        <v>2.0000005732018801E-3</v>
      </c>
      <c r="N299" s="193">
        <v>2.7832220875084818E-2</v>
      </c>
      <c r="O299" s="222">
        <v>1.7079302245785702E-2</v>
      </c>
      <c r="P299" s="221">
        <v>6.2613461510350726E-3</v>
      </c>
    </row>
    <row r="300" spans="1:16" ht="15.75" x14ac:dyDescent="0.25">
      <c r="A300" s="189">
        <v>2020</v>
      </c>
      <c r="B300" s="188">
        <v>2019</v>
      </c>
      <c r="C300" s="224" t="s">
        <v>4170</v>
      </c>
      <c r="D300" s="232">
        <v>4.3085390441330945E-2</v>
      </c>
      <c r="E300" s="223">
        <v>4.6145303341259068E-2</v>
      </c>
      <c r="F300" s="231">
        <v>4.9709824789380838E-2</v>
      </c>
      <c r="G300" s="193">
        <v>5.3183858485837945E-3</v>
      </c>
      <c r="H300" s="193">
        <v>5.9164291314302703E-2</v>
      </c>
      <c r="I300" s="193">
        <v>2.2633785383514002E-2</v>
      </c>
      <c r="J300" s="193">
        <v>4.4423875248284766E-3</v>
      </c>
      <c r="K300" s="222">
        <v>1.9765629581149284E-3</v>
      </c>
      <c r="L300" s="193">
        <v>2.7086099240495724E-3</v>
      </c>
      <c r="M300" s="222">
        <v>2.0000005732018801E-3</v>
      </c>
      <c r="N300" s="193">
        <v>2.7803449571884051E-2</v>
      </c>
      <c r="O300" s="222">
        <v>1.7070635986045912E-2</v>
      </c>
      <c r="P300" s="221">
        <v>4.6432525758985281E-3</v>
      </c>
    </row>
    <row r="301" spans="1:16" ht="15.75" x14ac:dyDescent="0.25">
      <c r="A301" s="189">
        <v>2020</v>
      </c>
      <c r="B301" s="188">
        <v>2020</v>
      </c>
      <c r="C301" s="224" t="s">
        <v>4169</v>
      </c>
      <c r="D301" s="232">
        <v>4.2199390552884804E-2</v>
      </c>
      <c r="E301" s="223">
        <v>4.3590342433934205E-2</v>
      </c>
      <c r="F301" s="231">
        <v>4.6496288606766328E-2</v>
      </c>
      <c r="G301" s="193">
        <v>4.456922584171478E-3</v>
      </c>
      <c r="H301" s="193">
        <v>4.6542490381680138E-2</v>
      </c>
      <c r="I301" s="193">
        <v>1.9118434782845927E-2</v>
      </c>
      <c r="J301" s="193">
        <v>3.0961790679392134E-3</v>
      </c>
      <c r="K301" s="222">
        <v>1.4566916586656847E-3</v>
      </c>
      <c r="L301" s="193">
        <v>2.6793277601653712E-3</v>
      </c>
      <c r="M301" s="222">
        <v>2.0000005732018805E-3</v>
      </c>
      <c r="N301" s="193">
        <v>2.7305359964213793E-2</v>
      </c>
      <c r="O301" s="222">
        <v>1.6863130968076331E-2</v>
      </c>
      <c r="P301" s="221">
        <v>3.2361745463002928E-3</v>
      </c>
    </row>
    <row r="302" spans="1:16" ht="15.75" x14ac:dyDescent="0.25">
      <c r="A302" s="189">
        <v>2021</v>
      </c>
      <c r="B302" s="188">
        <v>1977</v>
      </c>
      <c r="C302" s="224" t="s">
        <v>4427</v>
      </c>
      <c r="D302" s="232">
        <v>5.7541760277510262E-2</v>
      </c>
      <c r="E302" s="223">
        <v>0.12655027360953203</v>
      </c>
      <c r="F302" s="231">
        <v>0.70443644471757771</v>
      </c>
      <c r="G302" s="193">
        <v>7.8490018209299341</v>
      </c>
      <c r="H302" s="193">
        <v>2.4276811062565753</v>
      </c>
      <c r="I302" s="193">
        <v>10.984828866709854</v>
      </c>
      <c r="J302" s="193">
        <v>0.49287180452197427</v>
      </c>
      <c r="K302" s="222">
        <v>5.1983470735917907E-2</v>
      </c>
      <c r="L302" s="193">
        <v>2.1298926180551023E-3</v>
      </c>
      <c r="M302" s="222">
        <v>2.0000005732018801E-3</v>
      </c>
      <c r="N302" s="193">
        <v>1.795946819691811E-2</v>
      </c>
      <c r="O302" s="222">
        <v>1.8110015083781794E-2</v>
      </c>
      <c r="P302" s="221">
        <v>0.51515728043621623</v>
      </c>
    </row>
    <row r="303" spans="1:16" ht="15.75" x14ac:dyDescent="0.25">
      <c r="A303" s="189">
        <v>2021</v>
      </c>
      <c r="B303" s="188">
        <v>1978</v>
      </c>
      <c r="C303" s="224" t="s">
        <v>4426</v>
      </c>
      <c r="D303" s="232">
        <v>5.8412960770064172E-2</v>
      </c>
      <c r="E303" s="223">
        <v>0.10427867528853066</v>
      </c>
      <c r="F303" s="231">
        <v>0.74286665294206766</v>
      </c>
      <c r="G303" s="193">
        <v>1.798032178594811</v>
      </c>
      <c r="H303" s="193">
        <v>2.2811308963443255</v>
      </c>
      <c r="I303" s="193">
        <v>4.4702387832759527</v>
      </c>
      <c r="J303" s="193">
        <v>0.51911833298965437</v>
      </c>
      <c r="K303" s="222">
        <v>4.508863380038327E-2</v>
      </c>
      <c r="L303" s="193">
        <v>2.0833260395377801E-3</v>
      </c>
      <c r="M303" s="222">
        <v>2.0000005732018801E-3</v>
      </c>
      <c r="N303" s="193">
        <v>1.7167370696338464E-2</v>
      </c>
      <c r="O303" s="222">
        <v>1.9269099595733169E-2</v>
      </c>
      <c r="P303" s="221">
        <v>0.54259056045396059</v>
      </c>
    </row>
    <row r="304" spans="1:16" ht="15.75" x14ac:dyDescent="0.25">
      <c r="A304" s="189">
        <v>2021</v>
      </c>
      <c r="B304" s="188">
        <v>1979</v>
      </c>
      <c r="C304" s="224" t="s">
        <v>4425</v>
      </c>
      <c r="D304" s="232">
        <v>5.7670891255393694E-2</v>
      </c>
      <c r="E304" s="223">
        <v>0.10435082117592749</v>
      </c>
      <c r="F304" s="231">
        <v>0.72513381691048284</v>
      </c>
      <c r="G304" s="193">
        <v>1.7985869197355426</v>
      </c>
      <c r="H304" s="193">
        <v>2.2857796833898334</v>
      </c>
      <c r="I304" s="193">
        <v>4.4065658670511807</v>
      </c>
      <c r="J304" s="193">
        <v>0.50697398679442973</v>
      </c>
      <c r="K304" s="222">
        <v>4.4734795256254969E-2</v>
      </c>
      <c r="L304" s="193">
        <v>2.0885285270191077E-3</v>
      </c>
      <c r="M304" s="222">
        <v>2.0000005732018801E-3</v>
      </c>
      <c r="N304" s="193">
        <v>1.7255865008395842E-2</v>
      </c>
      <c r="O304" s="222">
        <v>1.9445230173783749E-2</v>
      </c>
      <c r="P304" s="221">
        <v>0.52989710081352659</v>
      </c>
    </row>
    <row r="305" spans="1:16" ht="15.75" x14ac:dyDescent="0.25">
      <c r="A305" s="189">
        <v>2021</v>
      </c>
      <c r="B305" s="188">
        <v>1980</v>
      </c>
      <c r="C305" s="224" t="s">
        <v>4424</v>
      </c>
      <c r="D305" s="232">
        <v>5.772773340135106E-2</v>
      </c>
      <c r="E305" s="223">
        <v>0.10981399691614213</v>
      </c>
      <c r="F305" s="231">
        <v>0.3350247219266369</v>
      </c>
      <c r="G305" s="193">
        <v>2.1309260728835842</v>
      </c>
      <c r="H305" s="193">
        <v>2.1096376151957825</v>
      </c>
      <c r="I305" s="193">
        <v>4.3622067784830012</v>
      </c>
      <c r="J305" s="193">
        <v>0.26746952923586242</v>
      </c>
      <c r="K305" s="222">
        <v>3.7357485194344217E-2</v>
      </c>
      <c r="L305" s="193">
        <v>2.0952720322467873E-3</v>
      </c>
      <c r="M305" s="222">
        <v>2.0000005732018801E-3</v>
      </c>
      <c r="N305" s="193">
        <v>1.7370572032318676E-2</v>
      </c>
      <c r="O305" s="222">
        <v>2.2772943045503362E-2</v>
      </c>
      <c r="P305" s="221">
        <v>0.27956331446944999</v>
      </c>
    </row>
    <row r="306" spans="1:16" ht="15.75" x14ac:dyDescent="0.25">
      <c r="A306" s="189">
        <v>2021</v>
      </c>
      <c r="B306" s="188">
        <v>1981</v>
      </c>
      <c r="C306" s="224" t="s">
        <v>4423</v>
      </c>
      <c r="D306" s="232">
        <v>5.8823303821393086E-2</v>
      </c>
      <c r="E306" s="223">
        <v>0.10636644209124248</v>
      </c>
      <c r="F306" s="231">
        <v>0.33567626863222666</v>
      </c>
      <c r="G306" s="193">
        <v>2.1010828500063443</v>
      </c>
      <c r="H306" s="193">
        <v>2.3596715873051952</v>
      </c>
      <c r="I306" s="193">
        <v>3.6032419878273299</v>
      </c>
      <c r="J306" s="193">
        <v>0.26712627288411589</v>
      </c>
      <c r="K306" s="222">
        <v>1.7837487598453806E-2</v>
      </c>
      <c r="L306" s="193">
        <v>2.1824251647858737E-3</v>
      </c>
      <c r="M306" s="222">
        <v>2.0000005732018801E-3</v>
      </c>
      <c r="N306" s="193">
        <v>1.8853046816808532E-2</v>
      </c>
      <c r="O306" s="222">
        <v>2.5286509493957693E-2</v>
      </c>
      <c r="P306" s="221">
        <v>0.27920453758865516</v>
      </c>
    </row>
    <row r="307" spans="1:16" ht="15.75" x14ac:dyDescent="0.25">
      <c r="A307" s="189">
        <v>2021</v>
      </c>
      <c r="B307" s="188">
        <v>1982</v>
      </c>
      <c r="C307" s="224" t="s">
        <v>4168</v>
      </c>
      <c r="D307" s="232">
        <v>5.7138728690192604E-2</v>
      </c>
      <c r="E307" s="223">
        <v>0.10390603160342467</v>
      </c>
      <c r="F307" s="231">
        <v>0.2968553468005109</v>
      </c>
      <c r="G307" s="193">
        <v>2.0130238508408089</v>
      </c>
      <c r="H307" s="193">
        <v>3.0981432970686238</v>
      </c>
      <c r="I307" s="193">
        <v>3.5283124770910739</v>
      </c>
      <c r="J307" s="193">
        <v>0.23374617736443012</v>
      </c>
      <c r="K307" s="222">
        <v>1.8039950918187293E-2</v>
      </c>
      <c r="L307" s="193">
        <v>2.3861544511829362E-3</v>
      </c>
      <c r="M307" s="222">
        <v>2.0000005732018801E-3</v>
      </c>
      <c r="N307" s="193">
        <v>2.231848197842257E-2</v>
      </c>
      <c r="O307" s="222">
        <v>2.4379371946170524E-2</v>
      </c>
      <c r="P307" s="221">
        <v>0.24431514227154957</v>
      </c>
    </row>
    <row r="308" spans="1:16" ht="15.75" x14ac:dyDescent="0.25">
      <c r="A308" s="189">
        <v>2021</v>
      </c>
      <c r="B308" s="188">
        <v>1983</v>
      </c>
      <c r="C308" s="224" t="s">
        <v>4167</v>
      </c>
      <c r="D308" s="232">
        <v>5.7113289903820461E-2</v>
      </c>
      <c r="E308" s="223">
        <v>9.9669212669802651E-2</v>
      </c>
      <c r="F308" s="231">
        <v>0.21559779800656137</v>
      </c>
      <c r="G308" s="193">
        <v>1.7333295344580459</v>
      </c>
      <c r="H308" s="193">
        <v>3.3966385700588351</v>
      </c>
      <c r="I308" s="193">
        <v>3.0480587308569347</v>
      </c>
      <c r="J308" s="193">
        <v>0.2102879412260526</v>
      </c>
      <c r="K308" s="222">
        <v>1.7824558726085241E-2</v>
      </c>
      <c r="L308" s="193">
        <v>2.526407187271431E-3</v>
      </c>
      <c r="M308" s="222">
        <v>2.0000005732018797E-3</v>
      </c>
      <c r="N308" s="193">
        <v>2.4704181019287865E-2</v>
      </c>
      <c r="O308" s="222">
        <v>2.3022547547187765E-2</v>
      </c>
      <c r="P308" s="221">
        <v>0.21979622878937546</v>
      </c>
    </row>
    <row r="309" spans="1:16" ht="15.75" x14ac:dyDescent="0.25">
      <c r="A309" s="189">
        <v>2021</v>
      </c>
      <c r="B309" s="188">
        <v>1984</v>
      </c>
      <c r="C309" s="224" t="s">
        <v>4166</v>
      </c>
      <c r="D309" s="232">
        <v>5.608747145606581E-2</v>
      </c>
      <c r="E309" s="223">
        <v>0.10037170617771912</v>
      </c>
      <c r="F309" s="231">
        <v>0.2590808001929682</v>
      </c>
      <c r="G309" s="193">
        <v>1.4769697487213242</v>
      </c>
      <c r="H309" s="193">
        <v>4.1041217683275191</v>
      </c>
      <c r="I309" s="193">
        <v>3.5207537576781691</v>
      </c>
      <c r="J309" s="193">
        <v>0.1835531730154473</v>
      </c>
      <c r="K309" s="222">
        <v>1.8402148778998449E-2</v>
      </c>
      <c r="L309" s="193">
        <v>2.7429073043299316E-3</v>
      </c>
      <c r="M309" s="222">
        <v>2.0000005732018801E-3</v>
      </c>
      <c r="N309" s="193">
        <v>2.8386848010452964E-2</v>
      </c>
      <c r="O309" s="222">
        <v>2.28943552743597E-2</v>
      </c>
      <c r="P309" s="221">
        <v>0.19185263299406355</v>
      </c>
    </row>
    <row r="310" spans="1:16" ht="15.75" x14ac:dyDescent="0.25">
      <c r="A310" s="189">
        <v>2021</v>
      </c>
      <c r="B310" s="188">
        <v>1985</v>
      </c>
      <c r="C310" s="224" t="s">
        <v>4165</v>
      </c>
      <c r="D310" s="232">
        <v>5.6975658449086565E-2</v>
      </c>
      <c r="E310" s="223">
        <v>9.7692851760256702E-2</v>
      </c>
      <c r="F310" s="231">
        <v>0.24718563420871184</v>
      </c>
      <c r="G310" s="193">
        <v>1.0998143837974059</v>
      </c>
      <c r="H310" s="193">
        <v>4.5484336993997552</v>
      </c>
      <c r="I310" s="193">
        <v>2.9293544874697126</v>
      </c>
      <c r="J310" s="193">
        <v>0.18015501609261741</v>
      </c>
      <c r="K310" s="222">
        <v>1.7160195643325764E-2</v>
      </c>
      <c r="L310" s="193">
        <v>2.8638791652398007E-3</v>
      </c>
      <c r="M310" s="222">
        <v>2.0000005732018801E-3</v>
      </c>
      <c r="N310" s="193">
        <v>3.0444579364529847E-2</v>
      </c>
      <c r="O310" s="222">
        <v>2.3044720612485383E-2</v>
      </c>
      <c r="P310" s="221">
        <v>0.18830082649428118</v>
      </c>
    </row>
    <row r="311" spans="1:16" ht="15.75" x14ac:dyDescent="0.25">
      <c r="A311" s="189">
        <v>2021</v>
      </c>
      <c r="B311" s="188">
        <v>1986</v>
      </c>
      <c r="C311" s="224" t="s">
        <v>4164</v>
      </c>
      <c r="D311" s="232">
        <v>5.7512848170307163E-2</v>
      </c>
      <c r="E311" s="223">
        <v>9.2540771666054358E-2</v>
      </c>
      <c r="F311" s="231">
        <v>0.24202238520440053</v>
      </c>
      <c r="G311" s="193">
        <v>1.0550848850207553</v>
      </c>
      <c r="H311" s="193">
        <v>4.7602263291408162</v>
      </c>
      <c r="I311" s="193">
        <v>2.7572182466733031</v>
      </c>
      <c r="J311" s="193">
        <v>0.17900199999890823</v>
      </c>
      <c r="K311" s="222">
        <v>1.73017657982345E-2</v>
      </c>
      <c r="L311" s="193">
        <v>2.925002944578585E-3</v>
      </c>
      <c r="M311" s="222">
        <v>2.0000005732018801E-3</v>
      </c>
      <c r="N311" s="193">
        <v>3.1484294851082457E-2</v>
      </c>
      <c r="O311" s="222">
        <v>2.252449633269326E-2</v>
      </c>
      <c r="P311" s="221">
        <v>0.18709567612924732</v>
      </c>
    </row>
    <row r="312" spans="1:16" ht="15.75" x14ac:dyDescent="0.25">
      <c r="A312" s="189">
        <v>2021</v>
      </c>
      <c r="B312" s="188">
        <v>1987</v>
      </c>
      <c r="C312" s="224" t="s">
        <v>4163</v>
      </c>
      <c r="D312" s="232">
        <v>5.7652090283077911E-2</v>
      </c>
      <c r="E312" s="223">
        <v>8.9101494006006796E-2</v>
      </c>
      <c r="F312" s="231">
        <v>0.29466598395101601</v>
      </c>
      <c r="G312" s="193">
        <v>0.97594581717925066</v>
      </c>
      <c r="H312" s="193">
        <v>5.0020232652419905</v>
      </c>
      <c r="I312" s="193">
        <v>2.6505223716179782</v>
      </c>
      <c r="J312" s="193">
        <v>0.19991429682339984</v>
      </c>
      <c r="K312" s="222">
        <v>1.7548475183548327E-2</v>
      </c>
      <c r="L312" s="193">
        <v>2.9632983670901765E-3</v>
      </c>
      <c r="M312" s="222">
        <v>2.0000005732018797E-3</v>
      </c>
      <c r="N312" s="193">
        <v>3.213569998800473E-2</v>
      </c>
      <c r="O312" s="222">
        <v>2.1528027613642298E-2</v>
      </c>
      <c r="P312" s="221">
        <v>0.20895353421920082</v>
      </c>
    </row>
    <row r="313" spans="1:16" ht="15.75" x14ac:dyDescent="0.25">
      <c r="A313" s="189">
        <v>2021</v>
      </c>
      <c r="B313" s="188">
        <v>1988</v>
      </c>
      <c r="C313" s="224" t="s">
        <v>4162</v>
      </c>
      <c r="D313" s="232">
        <v>5.7482335752921443E-2</v>
      </c>
      <c r="E313" s="223">
        <v>8.7995852903589689E-2</v>
      </c>
      <c r="F313" s="231">
        <v>0.29117942878487557</v>
      </c>
      <c r="G313" s="193">
        <v>0.50004251817131551</v>
      </c>
      <c r="H313" s="193">
        <v>5.0843246439823213</v>
      </c>
      <c r="I313" s="193">
        <v>1.8941665697216079</v>
      </c>
      <c r="J313" s="193">
        <v>0.19784942142679712</v>
      </c>
      <c r="K313" s="222">
        <v>1.6981533245506206E-2</v>
      </c>
      <c r="L313" s="193">
        <v>2.9786147689392526E-3</v>
      </c>
      <c r="M313" s="222">
        <v>2.0000005732018801E-3</v>
      </c>
      <c r="N313" s="193">
        <v>3.2396231983457521E-2</v>
      </c>
      <c r="O313" s="222">
        <v>2.2043545229433328E-2</v>
      </c>
      <c r="P313" s="221">
        <v>0.20679529431991123</v>
      </c>
    </row>
    <row r="314" spans="1:16" ht="15.75" x14ac:dyDescent="0.25">
      <c r="A314" s="189">
        <v>2021</v>
      </c>
      <c r="B314" s="188">
        <v>1989</v>
      </c>
      <c r="C314" s="224" t="s">
        <v>4161</v>
      </c>
      <c r="D314" s="232">
        <v>5.7653868445758351E-2</v>
      </c>
      <c r="E314" s="223">
        <v>9.0375996142438728E-2</v>
      </c>
      <c r="F314" s="231">
        <v>0.29243498773098126</v>
      </c>
      <c r="G314" s="193">
        <v>0.4980967608749064</v>
      </c>
      <c r="H314" s="193">
        <v>5.1153343700994638</v>
      </c>
      <c r="I314" s="193">
        <v>1.8893260823132652</v>
      </c>
      <c r="J314" s="193">
        <v>0.19890026156511129</v>
      </c>
      <c r="K314" s="222">
        <v>1.6750400361051528E-2</v>
      </c>
      <c r="L314" s="193">
        <v>2.9873736967529724E-3</v>
      </c>
      <c r="M314" s="222">
        <v>2.0000005732018805E-3</v>
      </c>
      <c r="N314" s="193">
        <v>3.2545221345568892E-2</v>
      </c>
      <c r="O314" s="222">
        <v>2.2888434636416377E-2</v>
      </c>
      <c r="P314" s="221">
        <v>0.2078936487862473</v>
      </c>
    </row>
    <row r="315" spans="1:16" ht="15.75" x14ac:dyDescent="0.25">
      <c r="A315" s="189">
        <v>2021</v>
      </c>
      <c r="B315" s="188">
        <v>1990</v>
      </c>
      <c r="C315" s="224" t="s">
        <v>4160</v>
      </c>
      <c r="D315" s="232">
        <v>5.8115062077317849E-2</v>
      </c>
      <c r="E315" s="223">
        <v>8.8321374940682276E-2</v>
      </c>
      <c r="F315" s="231">
        <v>0.29721290830840424</v>
      </c>
      <c r="G315" s="193">
        <v>0.4992776797938499</v>
      </c>
      <c r="H315" s="193">
        <v>5.0655825134742578</v>
      </c>
      <c r="I315" s="193">
        <v>1.8809225617622989</v>
      </c>
      <c r="J315" s="193">
        <v>0.2021637678777399</v>
      </c>
      <c r="K315" s="222">
        <v>1.6988484741770175E-2</v>
      </c>
      <c r="L315" s="193">
        <v>2.9881743775594391E-3</v>
      </c>
      <c r="M315" s="222">
        <v>2.0000005732018801E-3</v>
      </c>
      <c r="N315" s="193">
        <v>3.2558840926086886E-2</v>
      </c>
      <c r="O315" s="222">
        <v>2.2140056818932653E-2</v>
      </c>
      <c r="P315" s="221">
        <v>0.21130471637273834</v>
      </c>
    </row>
    <row r="316" spans="1:16" ht="15.75" x14ac:dyDescent="0.25">
      <c r="A316" s="189">
        <v>2021</v>
      </c>
      <c r="B316" s="188">
        <v>1991</v>
      </c>
      <c r="C316" s="224" t="s">
        <v>4159</v>
      </c>
      <c r="D316" s="232">
        <v>5.8021168871187488E-2</v>
      </c>
      <c r="E316" s="223">
        <v>8.6245275651623293E-2</v>
      </c>
      <c r="F316" s="231">
        <v>0.37996955510778652</v>
      </c>
      <c r="G316" s="193">
        <v>0.52091031249710718</v>
      </c>
      <c r="H316" s="193">
        <v>8.9325691613544276</v>
      </c>
      <c r="I316" s="193">
        <v>2.3199951854775294</v>
      </c>
      <c r="J316" s="193">
        <v>5.6049180073858243E-2</v>
      </c>
      <c r="K316" s="222">
        <v>9.5578363132671918E-3</v>
      </c>
      <c r="L316" s="193">
        <v>2.9864179881690322E-3</v>
      </c>
      <c r="M316" s="222">
        <v>2.0000005732018801E-3</v>
      </c>
      <c r="N316" s="193">
        <v>3.2528964742556066E-2</v>
      </c>
      <c r="O316" s="222">
        <v>2.1350324759460738E-2</v>
      </c>
      <c r="P316" s="221">
        <v>5.8583475282245008E-2</v>
      </c>
    </row>
    <row r="317" spans="1:16" ht="15.75" x14ac:dyDescent="0.25">
      <c r="A317" s="189">
        <v>2021</v>
      </c>
      <c r="B317" s="188">
        <v>1992</v>
      </c>
      <c r="C317" s="224" t="s">
        <v>4158</v>
      </c>
      <c r="D317" s="232">
        <v>5.800428471043053E-2</v>
      </c>
      <c r="E317" s="223">
        <v>8.3474008754258561E-2</v>
      </c>
      <c r="F317" s="231">
        <v>0.38048584604942232</v>
      </c>
      <c r="G317" s="193">
        <v>0.52254939965710134</v>
      </c>
      <c r="H317" s="193">
        <v>8.8516845207851809</v>
      </c>
      <c r="I317" s="193">
        <v>2.2563234835852399</v>
      </c>
      <c r="J317" s="193">
        <v>5.7577784662906528E-2</v>
      </c>
      <c r="K317" s="222">
        <v>9.6897346326191708E-3</v>
      </c>
      <c r="L317" s="193">
        <v>2.9772138140082153E-3</v>
      </c>
      <c r="M317" s="222">
        <v>2.0000005732018797E-3</v>
      </c>
      <c r="N317" s="193">
        <v>3.2372401740080575E-2</v>
      </c>
      <c r="O317" s="222">
        <v>2.0414213491693887E-2</v>
      </c>
      <c r="P317" s="221">
        <v>6.0181196587727762E-2</v>
      </c>
    </row>
    <row r="318" spans="1:16" ht="15.75" x14ac:dyDescent="0.25">
      <c r="A318" s="189">
        <v>2021</v>
      </c>
      <c r="B318" s="188">
        <v>1993</v>
      </c>
      <c r="C318" s="224" t="s">
        <v>4157</v>
      </c>
      <c r="D318" s="232">
        <v>5.7870756836183999E-2</v>
      </c>
      <c r="E318" s="223">
        <v>7.4717822504978881E-2</v>
      </c>
      <c r="F318" s="231">
        <v>0.37506450638794969</v>
      </c>
      <c r="G318" s="193">
        <v>0.52691853395644461</v>
      </c>
      <c r="H318" s="193">
        <v>8.8996074496382391</v>
      </c>
      <c r="I318" s="193">
        <v>2.2067565166253504</v>
      </c>
      <c r="J318" s="193">
        <v>5.3914468602565699E-2</v>
      </c>
      <c r="K318" s="222">
        <v>9.8318324545041899E-3</v>
      </c>
      <c r="L318" s="193">
        <v>2.980767435326217E-3</v>
      </c>
      <c r="M318" s="222">
        <v>2.0000005732018801E-3</v>
      </c>
      <c r="N318" s="193">
        <v>3.2432848838699777E-2</v>
      </c>
      <c r="O318" s="222">
        <v>1.9935791197544364E-2</v>
      </c>
      <c r="P318" s="221">
        <v>5.6352241630862568E-2</v>
      </c>
    </row>
    <row r="319" spans="1:16" ht="15.75" x14ac:dyDescent="0.25">
      <c r="A319" s="189">
        <v>2021</v>
      </c>
      <c r="B319" s="188">
        <v>1994</v>
      </c>
      <c r="C319" s="224" t="s">
        <v>4156</v>
      </c>
      <c r="D319" s="232">
        <v>5.7606997706005206E-2</v>
      </c>
      <c r="E319" s="223">
        <v>7.1252279910377372E-2</v>
      </c>
      <c r="F319" s="231">
        <v>0.36947917777188144</v>
      </c>
      <c r="G319" s="193">
        <v>0.5284415459982893</v>
      </c>
      <c r="H319" s="193">
        <v>8.8466311231813535</v>
      </c>
      <c r="I319" s="193">
        <v>2.1380726496894882</v>
      </c>
      <c r="J319" s="193">
        <v>5.4074197150411639E-2</v>
      </c>
      <c r="K319" s="222">
        <v>9.9554731836756765E-3</v>
      </c>
      <c r="L319" s="193">
        <v>2.9699594406164373E-3</v>
      </c>
      <c r="M319" s="222">
        <v>2.0000005732018801E-3</v>
      </c>
      <c r="N319" s="193">
        <v>3.2249004848686431E-2</v>
      </c>
      <c r="O319" s="222">
        <v>1.8958144104389705E-2</v>
      </c>
      <c r="P319" s="221">
        <v>5.6519192394857108E-2</v>
      </c>
    </row>
    <row r="320" spans="1:16" ht="15.75" x14ac:dyDescent="0.25">
      <c r="A320" s="189">
        <v>2021</v>
      </c>
      <c r="B320" s="188">
        <v>1995</v>
      </c>
      <c r="C320" s="224" t="s">
        <v>4155</v>
      </c>
      <c r="D320" s="232">
        <v>5.732369243619681E-2</v>
      </c>
      <c r="E320" s="223">
        <v>7.2783966186755686E-2</v>
      </c>
      <c r="F320" s="231">
        <v>0.36681304481643923</v>
      </c>
      <c r="G320" s="193">
        <v>0.39985449120264288</v>
      </c>
      <c r="H320" s="193">
        <v>8.9656419396254101</v>
      </c>
      <c r="I320" s="193">
        <v>1.6750192970923192</v>
      </c>
      <c r="J320" s="193">
        <v>5.3421785749821593E-2</v>
      </c>
      <c r="K320" s="222">
        <v>9.1926285331921532E-3</v>
      </c>
      <c r="L320" s="193">
        <v>2.9770674537663521E-3</v>
      </c>
      <c r="M320" s="222">
        <v>2.0000005732018801E-3</v>
      </c>
      <c r="N320" s="193">
        <v>3.2369912152366481E-2</v>
      </c>
      <c r="O320" s="222">
        <v>1.9660849439195258E-2</v>
      </c>
      <c r="P320" s="221">
        <v>5.5837281845765176E-2</v>
      </c>
    </row>
    <row r="321" spans="1:16" ht="15.75" x14ac:dyDescent="0.25">
      <c r="A321" s="189">
        <v>2021</v>
      </c>
      <c r="B321" s="188">
        <v>1996</v>
      </c>
      <c r="C321" s="224" t="s">
        <v>4154</v>
      </c>
      <c r="D321" s="232">
        <v>5.7443990628691696E-2</v>
      </c>
      <c r="E321" s="223">
        <v>7.2132116813369909E-2</v>
      </c>
      <c r="F321" s="231">
        <v>0.36896033578025583</v>
      </c>
      <c r="G321" s="193">
        <v>0.1392373179818463</v>
      </c>
      <c r="H321" s="193">
        <v>8.9573116589142234</v>
      </c>
      <c r="I321" s="193">
        <v>1.0227838492851538</v>
      </c>
      <c r="J321" s="193">
        <v>5.3649774856852232E-2</v>
      </c>
      <c r="K321" s="222">
        <v>2.8139925868407556E-3</v>
      </c>
      <c r="L321" s="193">
        <v>2.9788674019137515E-3</v>
      </c>
      <c r="M321" s="222">
        <v>2.0000005732018801E-3</v>
      </c>
      <c r="N321" s="193">
        <v>3.2400529270353744E-2</v>
      </c>
      <c r="O321" s="222">
        <v>1.9810573649137381E-2</v>
      </c>
      <c r="P321" s="221">
        <v>5.6075579608528971E-2</v>
      </c>
    </row>
    <row r="322" spans="1:16" ht="15.75" x14ac:dyDescent="0.25">
      <c r="A322" s="189">
        <v>2021</v>
      </c>
      <c r="B322" s="188">
        <v>1997</v>
      </c>
      <c r="C322" s="224" t="s">
        <v>4153</v>
      </c>
      <c r="D322" s="232">
        <v>5.758389350469284E-2</v>
      </c>
      <c r="E322" s="223">
        <v>6.9839035741438557E-2</v>
      </c>
      <c r="F322" s="231">
        <v>0.37149530580358947</v>
      </c>
      <c r="G322" s="193">
        <v>0.14467259577698621</v>
      </c>
      <c r="H322" s="193">
        <v>8.9676386432033279</v>
      </c>
      <c r="I322" s="193">
        <v>1.0535769672127668</v>
      </c>
      <c r="J322" s="193">
        <v>5.3869354770674387E-2</v>
      </c>
      <c r="K322" s="222">
        <v>2.8367823018542997E-3</v>
      </c>
      <c r="L322" s="193">
        <v>2.9827547150152846E-3</v>
      </c>
      <c r="M322" s="222">
        <v>2.0000005732018801E-3</v>
      </c>
      <c r="N322" s="193">
        <v>3.2466652466210826E-2</v>
      </c>
      <c r="O322" s="222">
        <v>1.9160309115950326E-2</v>
      </c>
      <c r="P322" s="221">
        <v>5.6305087951682715E-2</v>
      </c>
    </row>
    <row r="323" spans="1:16" ht="15.75" x14ac:dyDescent="0.25">
      <c r="A323" s="189">
        <v>2021</v>
      </c>
      <c r="B323" s="188">
        <v>1998</v>
      </c>
      <c r="C323" s="224" t="s">
        <v>4152</v>
      </c>
      <c r="D323" s="232">
        <v>5.7456663933290013E-2</v>
      </c>
      <c r="E323" s="223">
        <v>6.6623554934149384E-2</v>
      </c>
      <c r="F323" s="231">
        <v>0.36886510444397952</v>
      </c>
      <c r="G323" s="193">
        <v>0.13401402510204577</v>
      </c>
      <c r="H323" s="193">
        <v>8.9430847445351827</v>
      </c>
      <c r="I323" s="193">
        <v>0.92925248123693505</v>
      </c>
      <c r="J323" s="193">
        <v>5.3657969182105456E-2</v>
      </c>
      <c r="K323" s="222">
        <v>2.8789532411777614E-3</v>
      </c>
      <c r="L323" s="193">
        <v>2.9789971819451835E-3</v>
      </c>
      <c r="M323" s="222">
        <v>2.0000005732018801E-3</v>
      </c>
      <c r="N323" s="193">
        <v>3.2402736828688404E-2</v>
      </c>
      <c r="O323" s="222">
        <v>1.8239766397253065E-2</v>
      </c>
      <c r="P323" s="221">
        <v>5.6084144444808443E-2</v>
      </c>
    </row>
    <row r="324" spans="1:16" ht="15.75" x14ac:dyDescent="0.25">
      <c r="A324" s="189">
        <v>2021</v>
      </c>
      <c r="B324" s="188">
        <v>1999</v>
      </c>
      <c r="C324" s="224" t="s">
        <v>4151</v>
      </c>
      <c r="D324" s="232">
        <v>5.7599646041384192E-2</v>
      </c>
      <c r="E324" s="223">
        <v>6.7002312592591193E-2</v>
      </c>
      <c r="F324" s="231">
        <v>0.3714329432944381</v>
      </c>
      <c r="G324" s="193">
        <v>0.11715368999226911</v>
      </c>
      <c r="H324" s="193">
        <v>9.0608458822267863</v>
      </c>
      <c r="I324" s="193">
        <v>0.77088747471315089</v>
      </c>
      <c r="J324" s="193">
        <v>5.3520448699534637E-2</v>
      </c>
      <c r="K324" s="222">
        <v>2.8861713045274925E-3</v>
      </c>
      <c r="L324" s="193">
        <v>2.993757092472374E-3</v>
      </c>
      <c r="M324" s="222">
        <v>2.0000005732018801E-3</v>
      </c>
      <c r="N324" s="193">
        <v>3.2653802906755923E-2</v>
      </c>
      <c r="O324" s="222">
        <v>1.8370188909986214E-2</v>
      </c>
      <c r="P324" s="221">
        <v>5.5940405896253889E-2</v>
      </c>
    </row>
    <row r="325" spans="1:16" ht="15.75" x14ac:dyDescent="0.25">
      <c r="A325" s="189">
        <v>2021</v>
      </c>
      <c r="B325" s="188">
        <v>2000</v>
      </c>
      <c r="C325" s="224" t="s">
        <v>4150</v>
      </c>
      <c r="D325" s="232">
        <v>5.7457289806342647E-2</v>
      </c>
      <c r="E325" s="223">
        <v>7.3034045365174882E-2</v>
      </c>
      <c r="F325" s="231">
        <v>0.36786829347132677</v>
      </c>
      <c r="G325" s="193">
        <v>0.10010889017045475</v>
      </c>
      <c r="H325" s="193">
        <v>9.1141644110817541</v>
      </c>
      <c r="I325" s="193">
        <v>0.61605856828951022</v>
      </c>
      <c r="J325" s="193">
        <v>5.2943276026116828E-2</v>
      </c>
      <c r="K325" s="222">
        <v>2.8834442623387685E-3</v>
      </c>
      <c r="L325" s="193">
        <v>2.997790765168375E-3</v>
      </c>
      <c r="M325" s="222">
        <v>2.0000005732018801E-3</v>
      </c>
      <c r="N325" s="193">
        <v>3.2722415679314894E-2</v>
      </c>
      <c r="O325" s="222">
        <v>1.8515440079297035E-2</v>
      </c>
      <c r="P325" s="221">
        <v>5.533713603570993E-2</v>
      </c>
    </row>
    <row r="326" spans="1:16" ht="15.75" x14ac:dyDescent="0.25">
      <c r="A326" s="189">
        <v>2021</v>
      </c>
      <c r="B326" s="188">
        <v>2001</v>
      </c>
      <c r="C326" s="224" t="s">
        <v>4149</v>
      </c>
      <c r="D326" s="232">
        <v>5.7534449588673965E-2</v>
      </c>
      <c r="E326" s="223">
        <v>7.1823911850705899E-2</v>
      </c>
      <c r="F326" s="231">
        <v>0.36519858419116696</v>
      </c>
      <c r="G326" s="193">
        <v>8.528909368904472E-2</v>
      </c>
      <c r="H326" s="193">
        <v>9.0404172623380763</v>
      </c>
      <c r="I326" s="193">
        <v>0.47218143850647032</v>
      </c>
      <c r="J326" s="193">
        <v>5.2900221649647382E-2</v>
      </c>
      <c r="K326" s="222">
        <v>2.9059510364805876E-3</v>
      </c>
      <c r="L326" s="193">
        <v>2.9924093217847877E-3</v>
      </c>
      <c r="M326" s="222">
        <v>2.0000005732018801E-3</v>
      </c>
      <c r="N326" s="193">
        <v>3.2630877327360065E-2</v>
      </c>
      <c r="O326" s="222">
        <v>1.8121138545891969E-2</v>
      </c>
      <c r="P326" s="221">
        <v>5.5292134931387411E-2</v>
      </c>
    </row>
    <row r="327" spans="1:16" ht="15.75" x14ac:dyDescent="0.25">
      <c r="A327" s="189">
        <v>2021</v>
      </c>
      <c r="B327" s="188">
        <v>2002</v>
      </c>
      <c r="C327" s="224" t="s">
        <v>4148</v>
      </c>
      <c r="D327" s="232">
        <v>5.736390648258665E-2</v>
      </c>
      <c r="E327" s="223">
        <v>7.0059266926973895E-2</v>
      </c>
      <c r="F327" s="231">
        <v>0.28133346162320116</v>
      </c>
      <c r="G327" s="193">
        <v>8.4437616116595615E-2</v>
      </c>
      <c r="H327" s="193">
        <v>7.0106476471542321</v>
      </c>
      <c r="I327" s="193">
        <v>0.45434160565432175</v>
      </c>
      <c r="J327" s="193">
        <v>5.3044078829307853E-2</v>
      </c>
      <c r="K327" s="222">
        <v>2.9322986866662558E-3</v>
      </c>
      <c r="L327" s="193">
        <v>2.9965639534347607E-3</v>
      </c>
      <c r="M327" s="222">
        <v>2.0000005732018801E-3</v>
      </c>
      <c r="N327" s="193">
        <v>3.2701547611726105E-2</v>
      </c>
      <c r="O327" s="222">
        <v>1.755023414953398E-2</v>
      </c>
      <c r="P327" s="221">
        <v>5.5442496694355414E-2</v>
      </c>
    </row>
    <row r="328" spans="1:16" ht="15.75" x14ac:dyDescent="0.25">
      <c r="A328" s="189">
        <v>2021</v>
      </c>
      <c r="B328" s="188">
        <v>2003</v>
      </c>
      <c r="C328" s="224" t="s">
        <v>4147</v>
      </c>
      <c r="D328" s="232">
        <v>5.7144012536317651E-2</v>
      </c>
      <c r="E328" s="223">
        <v>7.0933180411504218E-2</v>
      </c>
      <c r="F328" s="231">
        <v>0.27605604584397703</v>
      </c>
      <c r="G328" s="193">
        <v>6.8058310705365735E-2</v>
      </c>
      <c r="H328" s="193">
        <v>7.0002358696437277</v>
      </c>
      <c r="I328" s="193">
        <v>0.3865707364644802</v>
      </c>
      <c r="J328" s="193">
        <v>5.2403576703278311E-2</v>
      </c>
      <c r="K328" s="222">
        <v>2.9174868791994077E-3</v>
      </c>
      <c r="L328" s="193">
        <v>2.9923164526934596E-3</v>
      </c>
      <c r="M328" s="222">
        <v>2.0000005732018801E-3</v>
      </c>
      <c r="N328" s="193">
        <v>3.2629297624116579E-2</v>
      </c>
      <c r="O328" s="222">
        <v>1.7874835357791941E-2</v>
      </c>
      <c r="P328" s="221">
        <v>5.4773033904372971E-2</v>
      </c>
    </row>
    <row r="329" spans="1:16" ht="15.75" x14ac:dyDescent="0.25">
      <c r="A329" s="189">
        <v>2021</v>
      </c>
      <c r="B329" s="188">
        <v>2004</v>
      </c>
      <c r="C329" s="224" t="s">
        <v>4146</v>
      </c>
      <c r="D329" s="232">
        <v>5.7045067058915551E-2</v>
      </c>
      <c r="E329" s="223">
        <v>7.0848055909373264E-2</v>
      </c>
      <c r="F329" s="231">
        <v>0.22507299294197325</v>
      </c>
      <c r="G329" s="193">
        <v>1.7927678477341575E-2</v>
      </c>
      <c r="H329" s="193">
        <v>5.8307514103104623</v>
      </c>
      <c r="I329" s="193">
        <v>0.10832487612300569</v>
      </c>
      <c r="J329" s="193">
        <v>5.1789329621883942E-2</v>
      </c>
      <c r="K329" s="222">
        <v>1.9501844691295216E-4</v>
      </c>
      <c r="L329" s="193">
        <v>2.9890578104640108E-3</v>
      </c>
      <c r="M329" s="222">
        <v>2.0000005732018801E-3</v>
      </c>
      <c r="N329" s="193">
        <v>3.2573868119793646E-2</v>
      </c>
      <c r="O329" s="222">
        <v>1.7515450518520971E-2</v>
      </c>
      <c r="P329" s="221">
        <v>5.4131013295639074E-2</v>
      </c>
    </row>
    <row r="330" spans="1:16" ht="15.75" x14ac:dyDescent="0.25">
      <c r="A330" s="189">
        <v>2021</v>
      </c>
      <c r="B330" s="188">
        <v>2005</v>
      </c>
      <c r="C330" s="224" t="s">
        <v>4145</v>
      </c>
      <c r="D330" s="232">
        <v>5.678605971564761E-2</v>
      </c>
      <c r="E330" s="223">
        <v>6.7532395687388544E-2</v>
      </c>
      <c r="F330" s="231">
        <v>0.21914878891530487</v>
      </c>
      <c r="G330" s="193">
        <v>1.5718897893865224E-2</v>
      </c>
      <c r="H330" s="193">
        <v>5.8041946530853092</v>
      </c>
      <c r="I330" s="193">
        <v>8.7884140881179337E-2</v>
      </c>
      <c r="J330" s="193">
        <v>5.1012233285556555E-2</v>
      </c>
      <c r="K330" s="222">
        <v>1.9570779740150121E-4</v>
      </c>
      <c r="L330" s="193">
        <v>2.9793073482068037E-3</v>
      </c>
      <c r="M330" s="222">
        <v>2.0000005732018801E-3</v>
      </c>
      <c r="N330" s="193">
        <v>3.2408012756798554E-2</v>
      </c>
      <c r="O330" s="222">
        <v>1.6909661612214775E-2</v>
      </c>
      <c r="P330" s="221">
        <v>5.3318780111296725E-2</v>
      </c>
    </row>
    <row r="331" spans="1:16" ht="15.75" x14ac:dyDescent="0.25">
      <c r="A331" s="189">
        <v>2021</v>
      </c>
      <c r="B331" s="188">
        <v>2006</v>
      </c>
      <c r="C331" s="224" t="s">
        <v>4144</v>
      </c>
      <c r="D331" s="232">
        <v>5.6715694880528196E-2</v>
      </c>
      <c r="E331" s="223">
        <v>6.9852068649695703E-2</v>
      </c>
      <c r="F331" s="231">
        <v>0.21524146771740732</v>
      </c>
      <c r="G331" s="193">
        <v>5.6251813016449867E-3</v>
      </c>
      <c r="H331" s="193">
        <v>5.7876759722566122</v>
      </c>
      <c r="I331" s="193">
        <v>4.9476923241498716E-2</v>
      </c>
      <c r="J331" s="193">
        <v>5.049434704060405E-2</v>
      </c>
      <c r="K331" s="222">
        <v>1.925035289081312E-4</v>
      </c>
      <c r="L331" s="193">
        <v>2.9769012673326366E-3</v>
      </c>
      <c r="M331" s="222">
        <v>2.0000005732018805E-3</v>
      </c>
      <c r="N331" s="193">
        <v>3.2367085321128967E-2</v>
      </c>
      <c r="O331" s="222">
        <v>1.8355475955072611E-2</v>
      </c>
      <c r="P331" s="221">
        <v>5.2777477348433709E-2</v>
      </c>
    </row>
    <row r="332" spans="1:16" ht="15.75" x14ac:dyDescent="0.25">
      <c r="A332" s="189">
        <v>2021</v>
      </c>
      <c r="B332" s="188">
        <v>2007</v>
      </c>
      <c r="C332" s="224" t="s">
        <v>4143</v>
      </c>
      <c r="D332" s="232">
        <v>5.6481703538828899E-2</v>
      </c>
      <c r="E332" s="223">
        <v>6.6141020614069623E-2</v>
      </c>
      <c r="F332" s="231">
        <v>0.15189577613430782</v>
      </c>
      <c r="G332" s="193">
        <v>8.0985493729172197E-3</v>
      </c>
      <c r="H332" s="193">
        <v>2.9098369441033851</v>
      </c>
      <c r="I332" s="193">
        <v>4.717237728412696E-2</v>
      </c>
      <c r="J332" s="193">
        <v>3.3501164069378669E-2</v>
      </c>
      <c r="K332" s="222">
        <v>1.9540400942084964E-4</v>
      </c>
      <c r="L332" s="193">
        <v>2.9476041322962767E-3</v>
      </c>
      <c r="M332" s="222">
        <v>2.0000005732018801E-3</v>
      </c>
      <c r="N332" s="193">
        <v>3.1868741054160495E-2</v>
      </c>
      <c r="O332" s="222">
        <v>1.7127039367983744E-2</v>
      </c>
      <c r="P332" s="221">
        <v>3.5015938049382127E-2</v>
      </c>
    </row>
    <row r="333" spans="1:16" ht="15.75" x14ac:dyDescent="0.25">
      <c r="A333" s="189">
        <v>2021</v>
      </c>
      <c r="B333" s="188">
        <v>2008</v>
      </c>
      <c r="C333" s="224" t="s">
        <v>4142</v>
      </c>
      <c r="D333" s="232">
        <v>5.6499083971306194E-2</v>
      </c>
      <c r="E333" s="223">
        <v>6.4419854075918756E-2</v>
      </c>
      <c r="F333" s="231">
        <v>0.15126081850447484</v>
      </c>
      <c r="G333" s="193">
        <v>7.9099204076502616E-3</v>
      </c>
      <c r="H333" s="193">
        <v>2.9396286705733004</v>
      </c>
      <c r="I333" s="193">
        <v>3.9029592777533761E-2</v>
      </c>
      <c r="J333" s="193">
        <v>3.3294423622110401E-2</v>
      </c>
      <c r="K333" s="222">
        <v>2.2333330087794597E-4</v>
      </c>
      <c r="L333" s="193">
        <v>2.9610837234039836E-3</v>
      </c>
      <c r="M333" s="222">
        <v>2.0000005732018801E-3</v>
      </c>
      <c r="N333" s="193">
        <v>3.2098028898902585E-2</v>
      </c>
      <c r="O333" s="222">
        <v>1.7099726200685159E-2</v>
      </c>
      <c r="P333" s="221">
        <v>3.4799849716485587E-2</v>
      </c>
    </row>
    <row r="334" spans="1:16" ht="15.75" x14ac:dyDescent="0.25">
      <c r="A334" s="189">
        <v>2021</v>
      </c>
      <c r="B334" s="188">
        <v>2009</v>
      </c>
      <c r="C334" s="224" t="s">
        <v>4141</v>
      </c>
      <c r="D334" s="232">
        <v>5.5211332540287039E-2</v>
      </c>
      <c r="E334" s="223">
        <v>5.9426219575988794E-2</v>
      </c>
      <c r="F334" s="231">
        <v>0.13189605267838214</v>
      </c>
      <c r="G334" s="193">
        <v>7.8232793431536191E-3</v>
      </c>
      <c r="H334" s="193">
        <v>2.5012421854893478</v>
      </c>
      <c r="I334" s="193">
        <v>3.1046402538708683E-2</v>
      </c>
      <c r="J334" s="193">
        <v>2.9005457624976125E-2</v>
      </c>
      <c r="K334" s="222">
        <v>2.5227622258767893E-4</v>
      </c>
      <c r="L334" s="193">
        <v>2.8226001043294832E-3</v>
      </c>
      <c r="M334" s="222">
        <v>2.0000005732018801E-3</v>
      </c>
      <c r="N334" s="193">
        <v>2.9742422538445331E-2</v>
      </c>
      <c r="O334" s="222">
        <v>1.6566190619547599E-2</v>
      </c>
      <c r="P334" s="221">
        <v>3.0316955708965584E-2</v>
      </c>
    </row>
    <row r="335" spans="1:16" ht="15.75" x14ac:dyDescent="0.25">
      <c r="A335" s="189">
        <v>2021</v>
      </c>
      <c r="B335" s="188">
        <v>2010</v>
      </c>
      <c r="C335" s="224" t="s">
        <v>4140</v>
      </c>
      <c r="D335" s="232">
        <v>5.3633114618810457E-2</v>
      </c>
      <c r="E335" s="223">
        <v>5.780998184708127E-2</v>
      </c>
      <c r="F335" s="231">
        <v>7.6607369883837567E-2</v>
      </c>
      <c r="G335" s="193">
        <v>6.7354311523602859E-3</v>
      </c>
      <c r="H335" s="193">
        <v>0.180734248246011</v>
      </c>
      <c r="I335" s="193">
        <v>2.8977854666763989E-2</v>
      </c>
      <c r="J335" s="193">
        <v>1.4225715376048397E-2</v>
      </c>
      <c r="K335" s="222">
        <v>3.0797585276738957E-4</v>
      </c>
      <c r="L335" s="193">
        <v>2.6995971277207552E-3</v>
      </c>
      <c r="M335" s="222">
        <v>2.0000005732018801E-3</v>
      </c>
      <c r="N335" s="193">
        <v>2.7650141906330868E-2</v>
      </c>
      <c r="O335" s="222">
        <v>1.6274921119549875E-2</v>
      </c>
      <c r="P335" s="221">
        <v>1.4868939099676246E-2</v>
      </c>
    </row>
    <row r="336" spans="1:16" ht="15.75" x14ac:dyDescent="0.25">
      <c r="A336" s="189">
        <v>2021</v>
      </c>
      <c r="B336" s="188">
        <v>2011</v>
      </c>
      <c r="C336" s="224" t="s">
        <v>4139</v>
      </c>
      <c r="D336" s="232">
        <v>5.3310597705324821E-2</v>
      </c>
      <c r="E336" s="223">
        <v>5.6404340669084119E-2</v>
      </c>
      <c r="F336" s="231">
        <v>7.6136810603746594E-2</v>
      </c>
      <c r="G336" s="193">
        <v>6.8097829920329249E-3</v>
      </c>
      <c r="H336" s="193">
        <v>0.17846935582372675</v>
      </c>
      <c r="I336" s="193">
        <v>2.8908637618503277E-2</v>
      </c>
      <c r="J336" s="193">
        <v>1.3745480114160921E-2</v>
      </c>
      <c r="K336" s="222">
        <v>4.1747282740801976E-4</v>
      </c>
      <c r="L336" s="193">
        <v>2.7180041767720115E-3</v>
      </c>
      <c r="M336" s="222">
        <v>2.0000005732018801E-3</v>
      </c>
      <c r="N336" s="193">
        <v>2.796324581069274E-2</v>
      </c>
      <c r="O336" s="222">
        <v>1.637747677997213E-2</v>
      </c>
      <c r="P336" s="221">
        <v>1.4366989730258628E-2</v>
      </c>
    </row>
    <row r="337" spans="1:16" ht="15.75" x14ac:dyDescent="0.25">
      <c r="A337" s="189">
        <v>2021</v>
      </c>
      <c r="B337" s="188">
        <v>2012</v>
      </c>
      <c r="C337" s="224" t="s">
        <v>4138</v>
      </c>
      <c r="D337" s="232">
        <v>5.0931849225510022E-2</v>
      </c>
      <c r="E337" s="223">
        <v>5.6118080257761681E-2</v>
      </c>
      <c r="F337" s="231">
        <v>6.2660942271977813E-2</v>
      </c>
      <c r="G337" s="193">
        <v>6.281014147080175E-3</v>
      </c>
      <c r="H337" s="193">
        <v>0.14422848612185071</v>
      </c>
      <c r="I337" s="193">
        <v>2.8448543967808985E-2</v>
      </c>
      <c r="J337" s="193">
        <v>1.1320824640112583E-2</v>
      </c>
      <c r="K337" s="222">
        <v>6.0711046611981007E-4</v>
      </c>
      <c r="L337" s="193">
        <v>2.5696929497374512E-3</v>
      </c>
      <c r="M337" s="222">
        <v>2.0000005732018801E-3</v>
      </c>
      <c r="N337" s="193">
        <v>2.5440471838834876E-2</v>
      </c>
      <c r="O337" s="222">
        <v>1.6688345301794829E-2</v>
      </c>
      <c r="P337" s="221">
        <v>1.1832702094923171E-2</v>
      </c>
    </row>
    <row r="338" spans="1:16" ht="15.75" x14ac:dyDescent="0.25">
      <c r="A338" s="189">
        <v>2021</v>
      </c>
      <c r="B338" s="188">
        <v>2013</v>
      </c>
      <c r="C338" s="224" t="s">
        <v>4137</v>
      </c>
      <c r="D338" s="232">
        <v>5.308859747612351E-2</v>
      </c>
      <c r="E338" s="223">
        <v>5.4787381742057592E-2</v>
      </c>
      <c r="F338" s="231">
        <v>7.6426671250462846E-2</v>
      </c>
      <c r="G338" s="193">
        <v>7.0568575888422039E-3</v>
      </c>
      <c r="H338" s="193">
        <v>0.17384194093907707</v>
      </c>
      <c r="I338" s="193">
        <v>2.8949731289384596E-2</v>
      </c>
      <c r="J338" s="193">
        <v>1.2639229170425391E-2</v>
      </c>
      <c r="K338" s="222">
        <v>9.0681367804661453E-4</v>
      </c>
      <c r="L338" s="193">
        <v>2.7486916786449091E-3</v>
      </c>
      <c r="M338" s="222">
        <v>2.0000005732018801E-3</v>
      </c>
      <c r="N338" s="193">
        <v>2.8485240217550729E-2</v>
      </c>
      <c r="O338" s="222">
        <v>1.6773063814388575E-2</v>
      </c>
      <c r="P338" s="221">
        <v>1.3210719027763256E-2</v>
      </c>
    </row>
    <row r="339" spans="1:16" ht="15.75" x14ac:dyDescent="0.25">
      <c r="A339" s="189">
        <v>2021</v>
      </c>
      <c r="B339" s="188">
        <v>2014</v>
      </c>
      <c r="C339" s="224" t="s">
        <v>4136</v>
      </c>
      <c r="D339" s="232">
        <v>5.0198807686041104E-2</v>
      </c>
      <c r="E339" s="223">
        <v>5.2934919259173367E-2</v>
      </c>
      <c r="F339" s="231">
        <v>6.4255500873632118E-2</v>
      </c>
      <c r="G339" s="193">
        <v>7.0133727749189349E-3</v>
      </c>
      <c r="H339" s="193">
        <v>0.1438525149833329</v>
      </c>
      <c r="I339" s="193">
        <v>2.7887659676849197E-2</v>
      </c>
      <c r="J339" s="193">
        <v>1.0514891106113172E-2</v>
      </c>
      <c r="K339" s="222">
        <v>1.2716282818134124E-3</v>
      </c>
      <c r="L339" s="193">
        <v>2.621031077452526E-3</v>
      </c>
      <c r="M339" s="222">
        <v>2.0000005732018801E-3</v>
      </c>
      <c r="N339" s="193">
        <v>2.6313733391268287E-2</v>
      </c>
      <c r="O339" s="222">
        <v>1.6372959259763335E-2</v>
      </c>
      <c r="P339" s="221">
        <v>1.0990327822793369E-2</v>
      </c>
    </row>
    <row r="340" spans="1:16" ht="15.75" x14ac:dyDescent="0.25">
      <c r="A340" s="189">
        <v>2021</v>
      </c>
      <c r="B340" s="188">
        <v>2015</v>
      </c>
      <c r="C340" s="224" t="s">
        <v>4135</v>
      </c>
      <c r="D340" s="232">
        <v>4.9014928227969948E-2</v>
      </c>
      <c r="E340" s="223">
        <v>5.4734017555981632E-2</v>
      </c>
      <c r="F340" s="231">
        <v>5.9638000187733485E-2</v>
      </c>
      <c r="G340" s="193">
        <v>6.8155583250347667E-3</v>
      </c>
      <c r="H340" s="193">
        <v>0.1321382981591146</v>
      </c>
      <c r="I340" s="193">
        <v>2.8402422340106519E-2</v>
      </c>
      <c r="J340" s="193">
        <v>9.4425283328798369E-3</v>
      </c>
      <c r="K340" s="222">
        <v>1.5839700824833783E-3</v>
      </c>
      <c r="L340" s="193">
        <v>2.593602179246304E-3</v>
      </c>
      <c r="M340" s="222">
        <v>2.0000005732018801E-3</v>
      </c>
      <c r="N340" s="193">
        <v>2.5847167832780453E-2</v>
      </c>
      <c r="O340" s="222">
        <v>1.7216225872792309E-2</v>
      </c>
      <c r="P340" s="221">
        <v>9.869477563493748E-3</v>
      </c>
    </row>
    <row r="341" spans="1:16" ht="15.75" x14ac:dyDescent="0.25">
      <c r="A341" s="189">
        <v>2021</v>
      </c>
      <c r="B341" s="188">
        <v>2016</v>
      </c>
      <c r="C341" s="224" t="s">
        <v>4134</v>
      </c>
      <c r="D341" s="232">
        <v>5.016030582756062E-2</v>
      </c>
      <c r="E341" s="223">
        <v>5.5626614772206512E-2</v>
      </c>
      <c r="F341" s="231">
        <v>7.3031800720452039E-2</v>
      </c>
      <c r="G341" s="193">
        <v>6.5616363913292798E-3</v>
      </c>
      <c r="H341" s="193">
        <v>0.13953694597883656</v>
      </c>
      <c r="I341" s="193">
        <v>2.8011037911737351E-2</v>
      </c>
      <c r="J341" s="193">
        <v>1.0237440115632475E-2</v>
      </c>
      <c r="K341" s="222">
        <v>1.8172850492833279E-3</v>
      </c>
      <c r="L341" s="193">
        <v>2.7903360856191771E-3</v>
      </c>
      <c r="M341" s="222">
        <v>2.0000005732018797E-3</v>
      </c>
      <c r="N341" s="193">
        <v>2.9193611580183035E-2</v>
      </c>
      <c r="O341" s="222">
        <v>1.8027102305779825E-2</v>
      </c>
      <c r="P341" s="221">
        <v>1.0700331729693676E-2</v>
      </c>
    </row>
    <row r="342" spans="1:16" ht="15.75" x14ac:dyDescent="0.25">
      <c r="A342" s="189">
        <v>2021</v>
      </c>
      <c r="B342" s="188">
        <v>2017</v>
      </c>
      <c r="C342" s="224" t="s">
        <v>4133</v>
      </c>
      <c r="D342" s="232">
        <v>4.647117931038152E-2</v>
      </c>
      <c r="E342" s="223">
        <v>5.0318143723889167E-2</v>
      </c>
      <c r="F342" s="231">
        <v>5.4693845220274574E-2</v>
      </c>
      <c r="G342" s="193">
        <v>6.4112326553514539E-3</v>
      </c>
      <c r="H342" s="193">
        <v>9.6991890722579882E-2</v>
      </c>
      <c r="I342" s="193">
        <v>2.6231786412539745E-2</v>
      </c>
      <c r="J342" s="193">
        <v>8.2900952924972789E-3</v>
      </c>
      <c r="K342" s="222">
        <v>1.9984779270431452E-3</v>
      </c>
      <c r="L342" s="193">
        <v>2.713370448096936E-3</v>
      </c>
      <c r="M342" s="222">
        <v>2.0000005732018801E-3</v>
      </c>
      <c r="N342" s="193">
        <v>2.7884426085929708E-2</v>
      </c>
      <c r="O342" s="222">
        <v>1.7091668111747602E-2</v>
      </c>
      <c r="P342" s="221">
        <v>8.6649366148709439E-3</v>
      </c>
    </row>
    <row r="343" spans="1:16" ht="15.75" x14ac:dyDescent="0.25">
      <c r="A343" s="189">
        <v>2021</v>
      </c>
      <c r="B343" s="188">
        <v>2018</v>
      </c>
      <c r="C343" s="224" t="s">
        <v>4132</v>
      </c>
      <c r="D343" s="232">
        <v>4.3638361896727561E-2</v>
      </c>
      <c r="E343" s="223">
        <v>4.8120699064842384E-2</v>
      </c>
      <c r="F343" s="231">
        <v>5.3224482297153382E-2</v>
      </c>
      <c r="G343" s="193">
        <v>6.0437509457209014E-3</v>
      </c>
      <c r="H343" s="193">
        <v>7.659525298425314E-2</v>
      </c>
      <c r="I343" s="193">
        <v>2.4938839288864621E-2</v>
      </c>
      <c r="J343" s="193">
        <v>6.9240734508844238E-3</v>
      </c>
      <c r="K343" s="222">
        <v>2.0833264310080473E-3</v>
      </c>
      <c r="L343" s="193">
        <v>2.7130164901346294E-3</v>
      </c>
      <c r="M343" s="222">
        <v>2.0000005732018801E-3</v>
      </c>
      <c r="N343" s="193">
        <v>2.787840526099087E-2</v>
      </c>
      <c r="O343" s="222">
        <v>1.7091350294237286E-2</v>
      </c>
      <c r="P343" s="221">
        <v>7.2371493272125314E-3</v>
      </c>
    </row>
    <row r="344" spans="1:16" ht="15.75" x14ac:dyDescent="0.25">
      <c r="A344" s="189">
        <v>2021</v>
      </c>
      <c r="B344" s="188">
        <v>2019</v>
      </c>
      <c r="C344" s="224" t="s">
        <v>4131</v>
      </c>
      <c r="D344" s="232">
        <v>4.3130590388645251E-2</v>
      </c>
      <c r="E344" s="223">
        <v>4.6266462573301539E-2</v>
      </c>
      <c r="F344" s="231">
        <v>5.1552703984895656E-2</v>
      </c>
      <c r="G344" s="193">
        <v>5.3965964166243522E-3</v>
      </c>
      <c r="H344" s="193">
        <v>6.3269245890474099E-2</v>
      </c>
      <c r="I344" s="193">
        <v>2.2600079016004689E-2</v>
      </c>
      <c r="J344" s="193">
        <v>5.2829373544255121E-3</v>
      </c>
      <c r="K344" s="222">
        <v>1.9808492409754928E-3</v>
      </c>
      <c r="L344" s="193">
        <v>2.7102576147057782E-3</v>
      </c>
      <c r="M344" s="222">
        <v>2.0000005732018801E-3</v>
      </c>
      <c r="N344" s="193">
        <v>2.7831476789946116E-2</v>
      </c>
      <c r="O344" s="222">
        <v>1.7086876824300667E-2</v>
      </c>
      <c r="P344" s="221">
        <v>5.5218083389053174E-3</v>
      </c>
    </row>
    <row r="345" spans="1:16" ht="15.75" x14ac:dyDescent="0.25">
      <c r="A345" s="189">
        <v>2021</v>
      </c>
      <c r="B345" s="188">
        <v>2020</v>
      </c>
      <c r="C345" s="224" t="s">
        <v>4130</v>
      </c>
      <c r="D345" s="232">
        <v>4.2624835426998714E-2</v>
      </c>
      <c r="E345" s="223">
        <v>4.4398758017229735E-2</v>
      </c>
      <c r="F345" s="231">
        <v>4.9871224632965901E-2</v>
      </c>
      <c r="G345" s="193">
        <v>4.6311873232748203E-3</v>
      </c>
      <c r="H345" s="193">
        <v>5.0914795212710029E-2</v>
      </c>
      <c r="I345" s="193">
        <v>1.9951412088093944E-2</v>
      </c>
      <c r="J345" s="193">
        <v>3.8508020123370471E-3</v>
      </c>
      <c r="K345" s="222">
        <v>1.4567851280567132E-3</v>
      </c>
      <c r="L345" s="193">
        <v>2.7085761656259421E-3</v>
      </c>
      <c r="M345" s="222">
        <v>2.0000005732018801E-3</v>
      </c>
      <c r="N345" s="193">
        <v>2.7802875341098102E-2</v>
      </c>
      <c r="O345" s="222">
        <v>1.708315773764358E-2</v>
      </c>
      <c r="P345" s="221">
        <v>4.0249181916540795E-3</v>
      </c>
    </row>
    <row r="346" spans="1:16" ht="15.75" x14ac:dyDescent="0.25">
      <c r="A346" s="189">
        <v>2021</v>
      </c>
      <c r="B346" s="188">
        <v>2021</v>
      </c>
      <c r="C346" s="224" t="s">
        <v>4129</v>
      </c>
      <c r="D346" s="232">
        <v>4.0897368980332235E-2</v>
      </c>
      <c r="E346" s="223">
        <v>4.1654426970474549E-2</v>
      </c>
      <c r="F346" s="231">
        <v>4.4382240164125286E-2</v>
      </c>
      <c r="G346" s="193">
        <v>3.944817198632251E-3</v>
      </c>
      <c r="H346" s="193">
        <v>3.262494201218355E-2</v>
      </c>
      <c r="I346" s="193">
        <v>1.719107387462979E-2</v>
      </c>
      <c r="J346" s="193">
        <v>1.9302943785674677E-3</v>
      </c>
      <c r="K346" s="222">
        <v>9.4673236473269222E-4</v>
      </c>
      <c r="L346" s="193">
        <v>2.6793277601653721E-3</v>
      </c>
      <c r="M346" s="222">
        <v>2.0000005732018801E-3</v>
      </c>
      <c r="N346" s="193">
        <v>2.73053599642138E-2</v>
      </c>
      <c r="O346" s="222">
        <v>1.6876164194040921E-2</v>
      </c>
      <c r="P346" s="221">
        <v>2.0175737248118502E-3</v>
      </c>
    </row>
    <row r="347" spans="1:16" ht="15.75" x14ac:dyDescent="0.25">
      <c r="A347" s="189">
        <v>2022</v>
      </c>
      <c r="B347" s="188">
        <v>1978</v>
      </c>
      <c r="C347" s="224" t="s">
        <v>4422</v>
      </c>
      <c r="D347" s="232">
        <v>5.8427998637827806E-2</v>
      </c>
      <c r="E347" s="223">
        <v>0.10440504483193609</v>
      </c>
      <c r="F347" s="231">
        <v>0.74431353212099816</v>
      </c>
      <c r="G347" s="193">
        <v>1.7981716753759636</v>
      </c>
      <c r="H347" s="193">
        <v>2.2735219600969563</v>
      </c>
      <c r="I347" s="193">
        <v>4.4683820448369698</v>
      </c>
      <c r="J347" s="193">
        <v>0.52010037814832832</v>
      </c>
      <c r="K347" s="222">
        <v>4.5099761634678687E-2</v>
      </c>
      <c r="L347" s="193">
        <v>2.0811135604779998E-3</v>
      </c>
      <c r="M347" s="222">
        <v>2.0000005732018801E-3</v>
      </c>
      <c r="N347" s="193">
        <v>1.7129736427531597E-2</v>
      </c>
      <c r="O347" s="222">
        <v>1.9269099595733169E-2</v>
      </c>
      <c r="P347" s="221">
        <v>0.54361700933694956</v>
      </c>
    </row>
    <row r="348" spans="1:16" ht="15.75" x14ac:dyDescent="0.25">
      <c r="A348" s="189">
        <v>2022</v>
      </c>
      <c r="B348" s="188">
        <v>1979</v>
      </c>
      <c r="C348" s="224" t="s">
        <v>4421</v>
      </c>
      <c r="D348" s="232">
        <v>5.7665536686625524E-2</v>
      </c>
      <c r="E348" s="223">
        <v>0.10448296359812768</v>
      </c>
      <c r="F348" s="231">
        <v>0.72696965360208476</v>
      </c>
      <c r="G348" s="193">
        <v>1.7987722165282278</v>
      </c>
      <c r="H348" s="193">
        <v>2.2755772397202172</v>
      </c>
      <c r="I348" s="193">
        <v>4.4047068906529141</v>
      </c>
      <c r="J348" s="193">
        <v>0.50820554514436478</v>
      </c>
      <c r="K348" s="222">
        <v>4.4747203699592113E-2</v>
      </c>
      <c r="L348" s="193">
        <v>2.0850378221216612E-3</v>
      </c>
      <c r="M348" s="222">
        <v>2.0000005732018801E-3</v>
      </c>
      <c r="N348" s="193">
        <v>1.7196488118090276E-2</v>
      </c>
      <c r="O348" s="222">
        <v>1.9445230173783749E-2</v>
      </c>
      <c r="P348" s="221">
        <v>0.53118434476708609</v>
      </c>
    </row>
    <row r="349" spans="1:16" ht="15.75" x14ac:dyDescent="0.25">
      <c r="A349" s="189">
        <v>2022</v>
      </c>
      <c r="B349" s="188">
        <v>1980</v>
      </c>
      <c r="C349" s="224" t="s">
        <v>4420</v>
      </c>
      <c r="D349" s="232">
        <v>5.7770603169440805E-2</v>
      </c>
      <c r="E349" s="223">
        <v>0.10994595231403474</v>
      </c>
      <c r="F349" s="231">
        <v>0.3372696839205333</v>
      </c>
      <c r="G349" s="193">
        <v>2.131275826678773</v>
      </c>
      <c r="H349" s="193">
        <v>2.0518933353247637</v>
      </c>
      <c r="I349" s="193">
        <v>4.3608933042028744</v>
      </c>
      <c r="J349" s="193">
        <v>0.26943685628292813</v>
      </c>
      <c r="K349" s="222">
        <v>3.7367029623796455E-2</v>
      </c>
      <c r="L349" s="193">
        <v>2.0788266648621287E-3</v>
      </c>
      <c r="M349" s="222">
        <v>2.0000005732018801E-3</v>
      </c>
      <c r="N349" s="193">
        <v>1.7090836333105625E-2</v>
      </c>
      <c r="O349" s="222">
        <v>2.2772943045503362E-2</v>
      </c>
      <c r="P349" s="221">
        <v>0.28161959531569958</v>
      </c>
    </row>
    <row r="350" spans="1:16" ht="15.75" x14ac:dyDescent="0.25">
      <c r="A350" s="189">
        <v>2022</v>
      </c>
      <c r="B350" s="188">
        <v>1981</v>
      </c>
      <c r="C350" s="224" t="s">
        <v>4419</v>
      </c>
      <c r="D350" s="232">
        <v>5.8901965533748782E-2</v>
      </c>
      <c r="E350" s="223">
        <v>0.10648441926363209</v>
      </c>
      <c r="F350" s="231">
        <v>0.33819138072864408</v>
      </c>
      <c r="G350" s="193">
        <v>2.1016194444753911</v>
      </c>
      <c r="H350" s="193">
        <v>2.3027398137103288</v>
      </c>
      <c r="I350" s="193">
        <v>3.6024225833315766</v>
      </c>
      <c r="J350" s="193">
        <v>0.26930337523369241</v>
      </c>
      <c r="K350" s="222">
        <v>1.7842925693957696E-2</v>
      </c>
      <c r="L350" s="193">
        <v>2.1663735300205262E-3</v>
      </c>
      <c r="M350" s="222">
        <v>2.0000005732018801E-3</v>
      </c>
      <c r="N350" s="193">
        <v>1.8580008509449967E-2</v>
      </c>
      <c r="O350" s="222">
        <v>2.528711592634152E-2</v>
      </c>
      <c r="P350" s="221">
        <v>0.28148007884573151</v>
      </c>
    </row>
    <row r="351" spans="1:16" ht="15.75" x14ac:dyDescent="0.25">
      <c r="A351" s="189">
        <v>2022</v>
      </c>
      <c r="B351" s="188">
        <v>1982</v>
      </c>
      <c r="C351" s="224" t="s">
        <v>4128</v>
      </c>
      <c r="D351" s="232">
        <v>5.7185843266891766E-2</v>
      </c>
      <c r="E351" s="223">
        <v>0.1040831965155708</v>
      </c>
      <c r="F351" s="231">
        <v>0.30371648802512746</v>
      </c>
      <c r="G351" s="193">
        <v>2.0150016868610741</v>
      </c>
      <c r="H351" s="193">
        <v>2.9054847733962585</v>
      </c>
      <c r="I351" s="193">
        <v>3.528538536141653</v>
      </c>
      <c r="J351" s="193">
        <v>0.23984846314053915</v>
      </c>
      <c r="K351" s="222">
        <v>1.8041673996730446E-2</v>
      </c>
      <c r="L351" s="193">
        <v>2.329375443812955E-3</v>
      </c>
      <c r="M351" s="222">
        <v>2.0000005732018801E-3</v>
      </c>
      <c r="N351" s="193">
        <v>2.1352671063059155E-2</v>
      </c>
      <c r="O351" s="222">
        <v>2.4402868373300104E-2</v>
      </c>
      <c r="P351" s="221">
        <v>0.25069334633196216</v>
      </c>
    </row>
    <row r="352" spans="1:16" ht="15.75" x14ac:dyDescent="0.25">
      <c r="A352" s="189">
        <v>2022</v>
      </c>
      <c r="B352" s="188">
        <v>1983</v>
      </c>
      <c r="C352" s="224" t="s">
        <v>4127</v>
      </c>
      <c r="D352" s="232">
        <v>5.7104089991216384E-2</v>
      </c>
      <c r="E352" s="223">
        <v>0.10004229990538321</v>
      </c>
      <c r="F352" s="231">
        <v>0.21489893295824442</v>
      </c>
      <c r="G352" s="193">
        <v>1.7415982223369335</v>
      </c>
      <c r="H352" s="193">
        <v>3.3153668193986627</v>
      </c>
      <c r="I352" s="193">
        <v>3.053742659138083</v>
      </c>
      <c r="J352" s="193">
        <v>0.21207701164348564</v>
      </c>
      <c r="K352" s="222">
        <v>1.7835314713563054E-2</v>
      </c>
      <c r="L352" s="193">
        <v>2.5035309168614278E-3</v>
      </c>
      <c r="M352" s="222">
        <v>2.0000005732018801E-3</v>
      </c>
      <c r="N352" s="193">
        <v>2.4315055659613713E-2</v>
      </c>
      <c r="O352" s="222">
        <v>2.3082932986789977E-2</v>
      </c>
      <c r="P352" s="221">
        <v>0.22166619303220292</v>
      </c>
    </row>
    <row r="353" spans="1:16" ht="15.75" x14ac:dyDescent="0.25">
      <c r="A353" s="189">
        <v>2022</v>
      </c>
      <c r="B353" s="188">
        <v>1984</v>
      </c>
      <c r="C353" s="224" t="s">
        <v>4126</v>
      </c>
      <c r="D353" s="232">
        <v>5.5904297081733362E-2</v>
      </c>
      <c r="E353" s="223">
        <v>0.10062890311988688</v>
      </c>
      <c r="F353" s="231">
        <v>0.26282182047813946</v>
      </c>
      <c r="G353" s="193">
        <v>1.4798599981796179</v>
      </c>
      <c r="H353" s="193">
        <v>3.9768085574157146</v>
      </c>
      <c r="I353" s="193">
        <v>3.5209713296593854</v>
      </c>
      <c r="J353" s="193">
        <v>0.18483641522316446</v>
      </c>
      <c r="K353" s="222">
        <v>1.841569343502665E-2</v>
      </c>
      <c r="L353" s="193">
        <v>2.7092333354033923E-3</v>
      </c>
      <c r="M353" s="222">
        <v>2.0000005732018801E-3</v>
      </c>
      <c r="N353" s="193">
        <v>2.7814053799012532E-2</v>
      </c>
      <c r="O353" s="222">
        <v>2.2912247237957917E-2</v>
      </c>
      <c r="P353" s="221">
        <v>0.19319389772011061</v>
      </c>
    </row>
    <row r="354" spans="1:16" ht="15.75" x14ac:dyDescent="0.25">
      <c r="A354" s="189">
        <v>2022</v>
      </c>
      <c r="B354" s="188">
        <v>1985</v>
      </c>
      <c r="C354" s="224" t="s">
        <v>4125</v>
      </c>
      <c r="D354" s="232">
        <v>5.6949376896897323E-2</v>
      </c>
      <c r="E354" s="223">
        <v>9.7623610108699341E-2</v>
      </c>
      <c r="F354" s="231">
        <v>0.24805063610675285</v>
      </c>
      <c r="G354" s="193">
        <v>1.094987142357323</v>
      </c>
      <c r="H354" s="193">
        <v>4.5181502372334874</v>
      </c>
      <c r="I354" s="193">
        <v>2.9165305901705136</v>
      </c>
      <c r="J354" s="193">
        <v>0.18044529155905817</v>
      </c>
      <c r="K354" s="222">
        <v>1.7195037506419299E-2</v>
      </c>
      <c r="L354" s="193">
        <v>2.8558671953578733E-3</v>
      </c>
      <c r="M354" s="222">
        <v>2.0000005732018801E-3</v>
      </c>
      <c r="N354" s="193">
        <v>3.0308295756838254E-2</v>
      </c>
      <c r="O354" s="222">
        <v>2.2950495240401079E-2</v>
      </c>
      <c r="P354" s="221">
        <v>0.18860422692923637</v>
      </c>
    </row>
    <row r="355" spans="1:16" ht="15.75" x14ac:dyDescent="0.25">
      <c r="A355" s="189">
        <v>2022</v>
      </c>
      <c r="B355" s="188">
        <v>1986</v>
      </c>
      <c r="C355" s="224" t="s">
        <v>4124</v>
      </c>
      <c r="D355" s="232">
        <v>5.7482084498678018E-2</v>
      </c>
      <c r="E355" s="223">
        <v>9.2409733679537101E-2</v>
      </c>
      <c r="F355" s="231">
        <v>0.24302297420266444</v>
      </c>
      <c r="G355" s="193">
        <v>1.0496545277195288</v>
      </c>
      <c r="H355" s="193">
        <v>4.7258459358800762</v>
      </c>
      <c r="I355" s="193">
        <v>2.7470442275089404</v>
      </c>
      <c r="J355" s="193">
        <v>0.17934039991880171</v>
      </c>
      <c r="K355" s="222">
        <v>1.7332550003724054E-2</v>
      </c>
      <c r="L355" s="193">
        <v>2.9158845791460381E-3</v>
      </c>
      <c r="M355" s="222">
        <v>2.0000005732018801E-3</v>
      </c>
      <c r="N355" s="193">
        <v>3.1329191455074935E-2</v>
      </c>
      <c r="O355" s="222">
        <v>2.2435084009216507E-2</v>
      </c>
      <c r="P355" s="221">
        <v>0.18744937699189196</v>
      </c>
    </row>
    <row r="356" spans="1:16" ht="15.75" x14ac:dyDescent="0.25">
      <c r="A356" s="189">
        <v>2022</v>
      </c>
      <c r="B356" s="188">
        <v>1987</v>
      </c>
      <c r="C356" s="224" t="s">
        <v>4123</v>
      </c>
      <c r="D356" s="232">
        <v>5.7675725720696694E-2</v>
      </c>
      <c r="E356" s="223">
        <v>8.9043549770727773E-2</v>
      </c>
      <c r="F356" s="231">
        <v>0.29475462190879387</v>
      </c>
      <c r="G356" s="193">
        <v>0.97242220728698836</v>
      </c>
      <c r="H356" s="193">
        <v>4.9978579171616735</v>
      </c>
      <c r="I356" s="193">
        <v>2.6425345093591655</v>
      </c>
      <c r="J356" s="193">
        <v>0.1999535198129111</v>
      </c>
      <c r="K356" s="222">
        <v>1.7579844865449775E-2</v>
      </c>
      <c r="L356" s="193">
        <v>2.9622860053533204E-3</v>
      </c>
      <c r="M356" s="222">
        <v>2.0000005732018801E-3</v>
      </c>
      <c r="N356" s="193">
        <v>3.2118479714860808E-2</v>
      </c>
      <c r="O356" s="222">
        <v>2.1460747398272372E-2</v>
      </c>
      <c r="P356" s="221">
        <v>0.20899453069824769</v>
      </c>
    </row>
    <row r="357" spans="1:16" ht="15.75" x14ac:dyDescent="0.25">
      <c r="A357" s="189">
        <v>2022</v>
      </c>
      <c r="B357" s="188">
        <v>1988</v>
      </c>
      <c r="C357" s="224" t="s">
        <v>4122</v>
      </c>
      <c r="D357" s="232">
        <v>5.7501671954483677E-2</v>
      </c>
      <c r="E357" s="223">
        <v>8.7995564756535791E-2</v>
      </c>
      <c r="F357" s="231">
        <v>0.29135605224224909</v>
      </c>
      <c r="G357" s="193">
        <v>0.50076658731790458</v>
      </c>
      <c r="H357" s="193">
        <v>5.0756056989203806</v>
      </c>
      <c r="I357" s="193">
        <v>1.8959864149241086</v>
      </c>
      <c r="J357" s="193">
        <v>0.19792376768301287</v>
      </c>
      <c r="K357" s="222">
        <v>1.7010364204773556E-2</v>
      </c>
      <c r="L357" s="193">
        <v>2.9764651955780327E-3</v>
      </c>
      <c r="M357" s="222">
        <v>2.0000005732018801E-3</v>
      </c>
      <c r="N357" s="193">
        <v>3.2359667740583159E-2</v>
      </c>
      <c r="O357" s="222">
        <v>2.1996188760060136E-2</v>
      </c>
      <c r="P357" s="221">
        <v>0.20687300218392671</v>
      </c>
    </row>
    <row r="358" spans="1:16" ht="15.75" x14ac:dyDescent="0.25">
      <c r="A358" s="189">
        <v>2022</v>
      </c>
      <c r="B358" s="188">
        <v>1989</v>
      </c>
      <c r="C358" s="224" t="s">
        <v>4121</v>
      </c>
      <c r="D358" s="232">
        <v>5.7680655284858273E-2</v>
      </c>
      <c r="E358" s="223">
        <v>9.0577804096214368E-2</v>
      </c>
      <c r="F358" s="231">
        <v>0.2925006055301525</v>
      </c>
      <c r="G358" s="193">
        <v>0.49876243384606495</v>
      </c>
      <c r="H358" s="193">
        <v>5.1131935106305182</v>
      </c>
      <c r="I358" s="193">
        <v>1.8903962164332166</v>
      </c>
      <c r="J358" s="193">
        <v>0.19893525061464057</v>
      </c>
      <c r="K358" s="222">
        <v>1.6773081496009586E-2</v>
      </c>
      <c r="L358" s="193">
        <v>2.9868979239386826E-3</v>
      </c>
      <c r="M358" s="222">
        <v>2.0000005732018805E-3</v>
      </c>
      <c r="N358" s="193">
        <v>3.2537128449997822E-2</v>
      </c>
      <c r="O358" s="222">
        <v>2.2904370970780654E-2</v>
      </c>
      <c r="P358" s="221">
        <v>0.207930219885335</v>
      </c>
    </row>
    <row r="359" spans="1:16" ht="15.75" x14ac:dyDescent="0.25">
      <c r="A359" s="189">
        <v>2022</v>
      </c>
      <c r="B359" s="188">
        <v>1990</v>
      </c>
      <c r="C359" s="224" t="s">
        <v>4120</v>
      </c>
      <c r="D359" s="232">
        <v>5.8141791071743158E-2</v>
      </c>
      <c r="E359" s="223">
        <v>8.8284912419357819E-2</v>
      </c>
      <c r="F359" s="231">
        <v>0.29725916022567461</v>
      </c>
      <c r="G359" s="193">
        <v>0.50019787103250013</v>
      </c>
      <c r="H359" s="193">
        <v>5.0643713296603012</v>
      </c>
      <c r="I359" s="193">
        <v>1.8826235157580289</v>
      </c>
      <c r="J359" s="193">
        <v>0.20218966175917349</v>
      </c>
      <c r="K359" s="222">
        <v>1.7024133744299706E-2</v>
      </c>
      <c r="L359" s="193">
        <v>2.9879121664336786E-3</v>
      </c>
      <c r="M359" s="222">
        <v>2.0000005732018801E-3</v>
      </c>
      <c r="N359" s="193">
        <v>3.2554380714837711E-2</v>
      </c>
      <c r="O359" s="222">
        <v>2.2082809616638329E-2</v>
      </c>
      <c r="P359" s="221">
        <v>0.21133178106058709</v>
      </c>
    </row>
    <row r="360" spans="1:16" ht="15.75" x14ac:dyDescent="0.25">
      <c r="A360" s="189">
        <v>2022</v>
      </c>
      <c r="B360" s="188">
        <v>1991</v>
      </c>
      <c r="C360" s="224" t="s">
        <v>4119</v>
      </c>
      <c r="D360" s="232">
        <v>5.8045341991729525E-2</v>
      </c>
      <c r="E360" s="223">
        <v>8.638097434405545E-2</v>
      </c>
      <c r="F360" s="231">
        <v>0.37999292107152316</v>
      </c>
      <c r="G360" s="193">
        <v>0.52146306188384306</v>
      </c>
      <c r="H360" s="193">
        <v>8.9279303143725866</v>
      </c>
      <c r="I360" s="193">
        <v>2.3211541465526793</v>
      </c>
      <c r="J360" s="193">
        <v>5.6141131942983938E-2</v>
      </c>
      <c r="K360" s="222">
        <v>9.5670165691479243E-3</v>
      </c>
      <c r="L360" s="193">
        <v>2.9858722024207747E-3</v>
      </c>
      <c r="M360" s="222">
        <v>2.0000005732018797E-3</v>
      </c>
      <c r="N360" s="193">
        <v>3.2519680926978198E-2</v>
      </c>
      <c r="O360" s="222">
        <v>2.1350372838164478E-2</v>
      </c>
      <c r="P360" s="221">
        <v>5.8679584806862285E-2</v>
      </c>
    </row>
    <row r="361" spans="1:16" ht="15.75" x14ac:dyDescent="0.25">
      <c r="A361" s="189">
        <v>2022</v>
      </c>
      <c r="B361" s="188">
        <v>1992</v>
      </c>
      <c r="C361" s="224" t="s">
        <v>4118</v>
      </c>
      <c r="D361" s="232">
        <v>5.8034566019912803E-2</v>
      </c>
      <c r="E361" s="223">
        <v>8.3587794849674935E-2</v>
      </c>
      <c r="F361" s="231">
        <v>0.38054725006226647</v>
      </c>
      <c r="G361" s="193">
        <v>0.52261809728104558</v>
      </c>
      <c r="H361" s="193">
        <v>8.8555549731744847</v>
      </c>
      <c r="I361" s="193">
        <v>2.2571841283410889</v>
      </c>
      <c r="J361" s="193">
        <v>5.7498438543657097E-2</v>
      </c>
      <c r="K361" s="222">
        <v>9.6905959287364209E-3</v>
      </c>
      <c r="L361" s="193">
        <v>2.9777553604271008E-3</v>
      </c>
      <c r="M361" s="222">
        <v>2.0000005732018797E-3</v>
      </c>
      <c r="N361" s="193">
        <v>3.2381613444665822E-2</v>
      </c>
      <c r="O361" s="222">
        <v>2.0421110193377699E-2</v>
      </c>
      <c r="P361" s="221">
        <v>6.0098262789059123E-2</v>
      </c>
    </row>
    <row r="362" spans="1:16" ht="15.75" x14ac:dyDescent="0.25">
      <c r="A362" s="189">
        <v>2022</v>
      </c>
      <c r="B362" s="188">
        <v>1993</v>
      </c>
      <c r="C362" s="224" t="s">
        <v>4117</v>
      </c>
      <c r="D362" s="232">
        <v>5.7904672591219529E-2</v>
      </c>
      <c r="E362" s="223">
        <v>7.491569639691921E-2</v>
      </c>
      <c r="F362" s="231">
        <v>0.37529907785793282</v>
      </c>
      <c r="G362" s="193">
        <v>0.52724446430342564</v>
      </c>
      <c r="H362" s="193">
        <v>8.9042117144631838</v>
      </c>
      <c r="I362" s="193">
        <v>2.2093819540120436</v>
      </c>
      <c r="J362" s="193">
        <v>5.3921239302666679E-2</v>
      </c>
      <c r="K362" s="222">
        <v>9.8345646848481908E-3</v>
      </c>
      <c r="L362" s="193">
        <v>2.9814404484310043E-3</v>
      </c>
      <c r="M362" s="222">
        <v>2.0000005732018801E-3</v>
      </c>
      <c r="N362" s="193">
        <v>3.2444296791612211E-2</v>
      </c>
      <c r="O362" s="222">
        <v>1.9963145263319299E-2</v>
      </c>
      <c r="P362" s="221">
        <v>5.6359318471977574E-2</v>
      </c>
    </row>
    <row r="363" spans="1:16" ht="15.75" x14ac:dyDescent="0.25">
      <c r="A363" s="189">
        <v>2022</v>
      </c>
      <c r="B363" s="188">
        <v>1994</v>
      </c>
      <c r="C363" s="224" t="s">
        <v>4116</v>
      </c>
      <c r="D363" s="232">
        <v>5.7655548718970148E-2</v>
      </c>
      <c r="E363" s="223">
        <v>7.1393242064782647E-2</v>
      </c>
      <c r="F363" s="231">
        <v>0.37009320933670886</v>
      </c>
      <c r="G363" s="193">
        <v>0.52849732885971368</v>
      </c>
      <c r="H363" s="193">
        <v>8.8605709301906224</v>
      </c>
      <c r="I363" s="193">
        <v>2.139867154829306</v>
      </c>
      <c r="J363" s="193">
        <v>5.4085564676054861E-2</v>
      </c>
      <c r="K363" s="222">
        <v>9.9542904656279643E-3</v>
      </c>
      <c r="L363" s="193">
        <v>2.9719162173338946E-3</v>
      </c>
      <c r="M363" s="222">
        <v>2.0000005732018801E-3</v>
      </c>
      <c r="N363" s="193">
        <v>3.2282289620650384E-2</v>
      </c>
      <c r="O363" s="222">
        <v>1.8971920683460996E-2</v>
      </c>
      <c r="P363" s="221">
        <v>5.6531073909567402E-2</v>
      </c>
    </row>
    <row r="364" spans="1:16" ht="15.75" x14ac:dyDescent="0.25">
      <c r="A364" s="189">
        <v>2022</v>
      </c>
      <c r="B364" s="188">
        <v>1995</v>
      </c>
      <c r="C364" s="224" t="s">
        <v>4115</v>
      </c>
      <c r="D364" s="232">
        <v>5.7351008953188676E-2</v>
      </c>
      <c r="E364" s="223">
        <v>7.292776117961286E-2</v>
      </c>
      <c r="F364" s="231">
        <v>0.36688377030076624</v>
      </c>
      <c r="G364" s="193">
        <v>0.39986125646703513</v>
      </c>
      <c r="H364" s="193">
        <v>8.9655884506054715</v>
      </c>
      <c r="I364" s="193">
        <v>1.6754184792889373</v>
      </c>
      <c r="J364" s="193">
        <v>5.3429766939751155E-2</v>
      </c>
      <c r="K364" s="222">
        <v>9.1920001321151509E-3</v>
      </c>
      <c r="L364" s="193">
        <v>2.9771271241124555E-3</v>
      </c>
      <c r="M364" s="222">
        <v>2.0000005732018801E-3</v>
      </c>
      <c r="N364" s="193">
        <v>3.2370927144953703E-2</v>
      </c>
      <c r="O364" s="222">
        <v>1.9678433122400675E-2</v>
      </c>
      <c r="P364" s="221">
        <v>5.5845623909687364E-2</v>
      </c>
    </row>
    <row r="365" spans="1:16" ht="15.75" x14ac:dyDescent="0.25">
      <c r="A365" s="189">
        <v>2022</v>
      </c>
      <c r="B365" s="188">
        <v>1996</v>
      </c>
      <c r="C365" s="224" t="s">
        <v>4114</v>
      </c>
      <c r="D365" s="232">
        <v>5.7478374954464173E-2</v>
      </c>
      <c r="E365" s="223">
        <v>7.2562528933440465E-2</v>
      </c>
      <c r="F365" s="231">
        <v>0.36922080489390841</v>
      </c>
      <c r="G365" s="193">
        <v>0.13840239273956464</v>
      </c>
      <c r="H365" s="193">
        <v>8.9621847203919547</v>
      </c>
      <c r="I365" s="193">
        <v>1.0180872614549095</v>
      </c>
      <c r="J365" s="193">
        <v>5.3658971308579044E-2</v>
      </c>
      <c r="K365" s="222">
        <v>2.8122977827555241E-3</v>
      </c>
      <c r="L365" s="193">
        <v>2.9795936478969054E-3</v>
      </c>
      <c r="M365" s="222">
        <v>2.0000005732018797E-3</v>
      </c>
      <c r="N365" s="193">
        <v>3.2412882714527191E-2</v>
      </c>
      <c r="O365" s="222">
        <v>1.9911826742583797E-2</v>
      </c>
      <c r="P365" s="221">
        <v>5.6085191882994323E-2</v>
      </c>
    </row>
    <row r="366" spans="1:16" ht="15.75" x14ac:dyDescent="0.25">
      <c r="A366" s="189">
        <v>2022</v>
      </c>
      <c r="B366" s="188">
        <v>1997</v>
      </c>
      <c r="C366" s="224" t="s">
        <v>4113</v>
      </c>
      <c r="D366" s="232">
        <v>5.761605269546325E-2</v>
      </c>
      <c r="E366" s="223">
        <v>7.0231773390561317E-2</v>
      </c>
      <c r="F366" s="231">
        <v>0.37171274972160273</v>
      </c>
      <c r="G366" s="193">
        <v>0.14400235730019278</v>
      </c>
      <c r="H366" s="193">
        <v>8.9715367395711549</v>
      </c>
      <c r="I366" s="193">
        <v>1.0493719993200239</v>
      </c>
      <c r="J366" s="193">
        <v>5.3877495297597708E-2</v>
      </c>
      <c r="K366" s="222">
        <v>2.8358805373314569E-3</v>
      </c>
      <c r="L366" s="193">
        <v>2.9833447113472291E-3</v>
      </c>
      <c r="M366" s="222">
        <v>2.0000005732018801E-3</v>
      </c>
      <c r="N366" s="193">
        <v>3.2476688303817197E-2</v>
      </c>
      <c r="O366" s="222">
        <v>1.9250075653506952E-2</v>
      </c>
      <c r="P366" s="221">
        <v>5.631359655711049E-2</v>
      </c>
    </row>
    <row r="367" spans="1:16" ht="15.75" x14ac:dyDescent="0.25">
      <c r="A367" s="189">
        <v>2022</v>
      </c>
      <c r="B367" s="188">
        <v>1998</v>
      </c>
      <c r="C367" s="224" t="s">
        <v>4112</v>
      </c>
      <c r="D367" s="232">
        <v>5.7490131540540543E-2</v>
      </c>
      <c r="E367" s="223">
        <v>6.6892560068503484E-2</v>
      </c>
      <c r="F367" s="231">
        <v>0.3698020268620566</v>
      </c>
      <c r="G367" s="193">
        <v>0.13382337290905422</v>
      </c>
      <c r="H367" s="193">
        <v>8.9492008087498114</v>
      </c>
      <c r="I367" s="193">
        <v>0.92738978627826163</v>
      </c>
      <c r="J367" s="193">
        <v>5.3737836738856806E-2</v>
      </c>
      <c r="K367" s="222">
        <v>2.8787497136577469E-3</v>
      </c>
      <c r="L367" s="193">
        <v>2.9796981634608592E-3</v>
      </c>
      <c r="M367" s="222">
        <v>2.0000005732018801E-3</v>
      </c>
      <c r="N367" s="193">
        <v>3.2414660524270049E-2</v>
      </c>
      <c r="O367" s="222">
        <v>1.829683580346296E-2</v>
      </c>
      <c r="P367" s="221">
        <v>5.6167623258069066E-2</v>
      </c>
    </row>
    <row r="368" spans="1:16" ht="15.75" x14ac:dyDescent="0.25">
      <c r="A368" s="189">
        <v>2022</v>
      </c>
      <c r="B368" s="188">
        <v>1999</v>
      </c>
      <c r="C368" s="224" t="s">
        <v>4111</v>
      </c>
      <c r="D368" s="232">
        <v>5.7627489703992708E-2</v>
      </c>
      <c r="E368" s="223">
        <v>6.7251497431887991E-2</v>
      </c>
      <c r="F368" s="231">
        <v>0.3730885234217447</v>
      </c>
      <c r="G368" s="193">
        <v>0.11720236356185214</v>
      </c>
      <c r="H368" s="193">
        <v>9.0653739423127426</v>
      </c>
      <c r="I368" s="193">
        <v>0.77013039903794689</v>
      </c>
      <c r="J368" s="193">
        <v>5.3687029866603925E-2</v>
      </c>
      <c r="K368" s="222">
        <v>2.8860432627120336E-3</v>
      </c>
      <c r="L368" s="193">
        <v>2.9939922559853575E-3</v>
      </c>
      <c r="M368" s="222">
        <v>2.0000005732018797E-3</v>
      </c>
      <c r="N368" s="193">
        <v>3.2657803038111756E-2</v>
      </c>
      <c r="O368" s="222">
        <v>1.8420242163044415E-2</v>
      </c>
      <c r="P368" s="221">
        <v>5.6114519124504991E-2</v>
      </c>
    </row>
    <row r="369" spans="1:16" ht="15.75" x14ac:dyDescent="0.25">
      <c r="A369" s="189">
        <v>2022</v>
      </c>
      <c r="B369" s="188">
        <v>2000</v>
      </c>
      <c r="C369" s="224" t="s">
        <v>4110</v>
      </c>
      <c r="D369" s="232">
        <v>5.7483702142170086E-2</v>
      </c>
      <c r="E369" s="223">
        <v>7.3274596639527054E-2</v>
      </c>
      <c r="F369" s="231">
        <v>0.3703226526414739</v>
      </c>
      <c r="G369" s="193">
        <v>0.10039458802891235</v>
      </c>
      <c r="H369" s="193">
        <v>9.1194982868514902</v>
      </c>
      <c r="I369" s="193">
        <v>0.61616656117183688</v>
      </c>
      <c r="J369" s="193">
        <v>5.3196482928942468E-2</v>
      </c>
      <c r="K369" s="222">
        <v>2.883277890056826E-3</v>
      </c>
      <c r="L369" s="193">
        <v>2.9978843185790214E-3</v>
      </c>
      <c r="M369" s="222">
        <v>2.0000005732018805E-3</v>
      </c>
      <c r="N369" s="193">
        <v>3.272400702282998E-2</v>
      </c>
      <c r="O369" s="222">
        <v>1.8566482323704329E-2</v>
      </c>
      <c r="P369" s="221">
        <v>5.5601791831092359E-2</v>
      </c>
    </row>
    <row r="370" spans="1:16" ht="15.75" x14ac:dyDescent="0.25">
      <c r="A370" s="189">
        <v>2022</v>
      </c>
      <c r="B370" s="188">
        <v>2001</v>
      </c>
      <c r="C370" s="224" t="s">
        <v>4109</v>
      </c>
      <c r="D370" s="232">
        <v>5.7561604470560059E-2</v>
      </c>
      <c r="E370" s="223">
        <v>7.1991485229179045E-2</v>
      </c>
      <c r="F370" s="231">
        <v>0.3685295416289025</v>
      </c>
      <c r="G370" s="193">
        <v>8.5932281308973069E-2</v>
      </c>
      <c r="H370" s="193">
        <v>9.0485811104705238</v>
      </c>
      <c r="I370" s="193">
        <v>0.47330015784921237</v>
      </c>
      <c r="J370" s="193">
        <v>5.3240002140724378E-2</v>
      </c>
      <c r="K370" s="222">
        <v>2.9063378262752077E-3</v>
      </c>
      <c r="L370" s="193">
        <v>2.9926406159343799E-3</v>
      </c>
      <c r="M370" s="222">
        <v>2.0000005732018801E-3</v>
      </c>
      <c r="N370" s="193">
        <v>3.2634811640844627E-2</v>
      </c>
      <c r="O370" s="222">
        <v>1.8147691280972388E-2</v>
      </c>
      <c r="P370" s="221">
        <v>5.5647278788517315E-2</v>
      </c>
    </row>
    <row r="371" spans="1:16" ht="15.75" x14ac:dyDescent="0.25">
      <c r="A371" s="189">
        <v>2022</v>
      </c>
      <c r="B371" s="188">
        <v>2002</v>
      </c>
      <c r="C371" s="224" t="s">
        <v>4108</v>
      </c>
      <c r="D371" s="232">
        <v>5.7390123477887085E-2</v>
      </c>
      <c r="E371" s="223">
        <v>7.0247574364047771E-2</v>
      </c>
      <c r="F371" s="231">
        <v>0.28375469686737953</v>
      </c>
      <c r="G371" s="193">
        <v>8.5201422133956067E-2</v>
      </c>
      <c r="H371" s="193">
        <v>7.0160509609224073</v>
      </c>
      <c r="I371" s="193">
        <v>0.45541938321745085</v>
      </c>
      <c r="J371" s="193">
        <v>5.3325474284028514E-2</v>
      </c>
      <c r="K371" s="222">
        <v>2.9321949678253853E-3</v>
      </c>
      <c r="L371" s="193">
        <v>2.9966923461794285E-3</v>
      </c>
      <c r="M371" s="222">
        <v>2.0000005732018801E-3</v>
      </c>
      <c r="N371" s="193">
        <v>3.2703731572312905E-2</v>
      </c>
      <c r="O371" s="222">
        <v>1.758515413315339E-2</v>
      </c>
      <c r="P371" s="221">
        <v>5.5736615602864741E-2</v>
      </c>
    </row>
    <row r="372" spans="1:16" ht="15.75" x14ac:dyDescent="0.25">
      <c r="A372" s="189">
        <v>2022</v>
      </c>
      <c r="B372" s="188">
        <v>2003</v>
      </c>
      <c r="C372" s="224" t="s">
        <v>4107</v>
      </c>
      <c r="D372" s="232">
        <v>5.7171400597307104E-2</v>
      </c>
      <c r="E372" s="223">
        <v>7.1109178108114623E-2</v>
      </c>
      <c r="F372" s="231">
        <v>0.27895985410625929</v>
      </c>
      <c r="G372" s="193">
        <v>6.8709654127610223E-2</v>
      </c>
      <c r="H372" s="193">
        <v>7.0071668994743455</v>
      </c>
      <c r="I372" s="193">
        <v>0.38786612386461961</v>
      </c>
      <c r="J372" s="193">
        <v>5.2739163360823231E-2</v>
      </c>
      <c r="K372" s="222">
        <v>2.9169085219548736E-3</v>
      </c>
      <c r="L372" s="193">
        <v>2.992544157965312E-3</v>
      </c>
      <c r="M372" s="222">
        <v>2.0000005732018801E-3</v>
      </c>
      <c r="N372" s="193">
        <v>3.2633170890790784E-2</v>
      </c>
      <c r="O372" s="222">
        <v>1.7905365971850804E-2</v>
      </c>
      <c r="P372" s="221">
        <v>5.5123794301428296E-2</v>
      </c>
    </row>
    <row r="373" spans="1:16" ht="15.75" x14ac:dyDescent="0.25">
      <c r="A373" s="189">
        <v>2022</v>
      </c>
      <c r="B373" s="188">
        <v>2004</v>
      </c>
      <c r="C373" s="224" t="s">
        <v>4106</v>
      </c>
      <c r="D373" s="232">
        <v>5.707177378184225E-2</v>
      </c>
      <c r="E373" s="223">
        <v>7.1056458693355945E-2</v>
      </c>
      <c r="F373" s="231">
        <v>0.22789344981296772</v>
      </c>
      <c r="G373" s="193">
        <v>1.7942436682544825E-2</v>
      </c>
      <c r="H373" s="193">
        <v>5.8386585183760795</v>
      </c>
      <c r="I373" s="193">
        <v>0.10958991485789452</v>
      </c>
      <c r="J373" s="193">
        <v>5.2177973799463796E-2</v>
      </c>
      <c r="K373" s="222">
        <v>1.9490872480128075E-4</v>
      </c>
      <c r="L373" s="193">
        <v>2.9895950574066405E-3</v>
      </c>
      <c r="M373" s="222">
        <v>2.0000005732018801E-3</v>
      </c>
      <c r="N373" s="193">
        <v>3.2583006690287783E-2</v>
      </c>
      <c r="O373" s="222">
        <v>1.7561485935484462E-2</v>
      </c>
      <c r="P373" s="221">
        <v>5.4537230238345988E-2</v>
      </c>
    </row>
    <row r="374" spans="1:16" ht="15.75" x14ac:dyDescent="0.25">
      <c r="A374" s="189">
        <v>2022</v>
      </c>
      <c r="B374" s="188">
        <v>2005</v>
      </c>
      <c r="C374" s="224" t="s">
        <v>4105</v>
      </c>
      <c r="D374" s="232">
        <v>5.6814236557796979E-2</v>
      </c>
      <c r="E374" s="223">
        <v>6.7676790777298393E-2</v>
      </c>
      <c r="F374" s="231">
        <v>0.22234373238577895</v>
      </c>
      <c r="G374" s="193">
        <v>1.5712818382500604E-2</v>
      </c>
      <c r="H374" s="193">
        <v>5.8139206253411375</v>
      </c>
      <c r="I374" s="193">
        <v>8.886101559613295E-2</v>
      </c>
      <c r="J374" s="193">
        <v>5.1448953706064629E-2</v>
      </c>
      <c r="K374" s="222">
        <v>1.9566849007970614E-4</v>
      </c>
      <c r="L374" s="193">
        <v>2.980075172795913E-3</v>
      </c>
      <c r="M374" s="222">
        <v>2.0000005732018801E-3</v>
      </c>
      <c r="N374" s="193">
        <v>3.2421073453059314E-2</v>
      </c>
      <c r="O374" s="222">
        <v>1.6933794514854068E-2</v>
      </c>
      <c r="P374" s="221">
        <v>5.3775247091302103E-2</v>
      </c>
    </row>
    <row r="375" spans="1:16" ht="15.75" x14ac:dyDescent="0.25">
      <c r="A375" s="189">
        <v>2022</v>
      </c>
      <c r="B375" s="188">
        <v>2006</v>
      </c>
      <c r="C375" s="224" t="s">
        <v>4104</v>
      </c>
      <c r="D375" s="232">
        <v>5.6744378357897356E-2</v>
      </c>
      <c r="E375" s="223">
        <v>7.002595926943786E-2</v>
      </c>
      <c r="F375" s="231">
        <v>0.21881301334569161</v>
      </c>
      <c r="G375" s="193">
        <v>5.5998698348852429E-3</v>
      </c>
      <c r="H375" s="193">
        <v>5.7982899658485501</v>
      </c>
      <c r="I375" s="193">
        <v>5.1183970590250837E-2</v>
      </c>
      <c r="J375" s="193">
        <v>5.098379370361384E-2</v>
      </c>
      <c r="K375" s="222">
        <v>1.924339143600421E-4</v>
      </c>
      <c r="L375" s="193">
        <v>2.977674372629956E-3</v>
      </c>
      <c r="M375" s="222">
        <v>2.0000005732018801E-3</v>
      </c>
      <c r="N375" s="193">
        <v>3.2380235842236385E-2</v>
      </c>
      <c r="O375" s="222">
        <v>1.8388551616924331E-2</v>
      </c>
      <c r="P375" s="221">
        <v>5.3289054617657414E-2</v>
      </c>
    </row>
    <row r="376" spans="1:16" ht="15.75" x14ac:dyDescent="0.25">
      <c r="A376" s="189">
        <v>2022</v>
      </c>
      <c r="B376" s="188">
        <v>2007</v>
      </c>
      <c r="C376" s="224" t="s">
        <v>4103</v>
      </c>
      <c r="D376" s="232">
        <v>5.6512508218749938E-2</v>
      </c>
      <c r="E376" s="223">
        <v>6.6274785889314611E-2</v>
      </c>
      <c r="F376" s="231">
        <v>0.15448250661095567</v>
      </c>
      <c r="G376" s="193">
        <v>8.1201856046714486E-3</v>
      </c>
      <c r="H376" s="193">
        <v>2.9196933695495026</v>
      </c>
      <c r="I376" s="193">
        <v>4.8375620607083489E-2</v>
      </c>
      <c r="J376" s="193">
        <v>3.4095466069661268E-2</v>
      </c>
      <c r="K376" s="222">
        <v>1.9533620746600081E-4</v>
      </c>
      <c r="L376" s="193">
        <v>2.9487676346251113E-3</v>
      </c>
      <c r="M376" s="222">
        <v>2.0000005732018805E-3</v>
      </c>
      <c r="N376" s="193">
        <v>3.1888532228773969E-2</v>
      </c>
      <c r="O376" s="222">
        <v>1.7147970213269758E-2</v>
      </c>
      <c r="P376" s="221">
        <v>3.5637111748941422E-2</v>
      </c>
    </row>
    <row r="377" spans="1:16" ht="15.75" x14ac:dyDescent="0.25">
      <c r="A377" s="189">
        <v>2022</v>
      </c>
      <c r="B377" s="188">
        <v>2008</v>
      </c>
      <c r="C377" s="224" t="s">
        <v>4102</v>
      </c>
      <c r="D377" s="232">
        <v>5.6530767689710965E-2</v>
      </c>
      <c r="E377" s="223">
        <v>6.4534664337537295E-2</v>
      </c>
      <c r="F377" s="231">
        <v>0.1540987982862804</v>
      </c>
      <c r="G377" s="193">
        <v>7.9307669858867547E-3</v>
      </c>
      <c r="H377" s="193">
        <v>2.9498118064334031</v>
      </c>
      <c r="I377" s="193">
        <v>3.9776051849550034E-2</v>
      </c>
      <c r="J377" s="193">
        <v>3.3947543894697882E-2</v>
      </c>
      <c r="K377" s="222">
        <v>2.2327199741920925E-4</v>
      </c>
      <c r="L377" s="193">
        <v>2.9621088647098898E-3</v>
      </c>
      <c r="M377" s="222">
        <v>2.0000005732018801E-3</v>
      </c>
      <c r="N377" s="193">
        <v>3.2115466552516056E-2</v>
      </c>
      <c r="O377" s="222">
        <v>1.711454030091842E-2</v>
      </c>
      <c r="P377" s="221">
        <v>3.5482501189621173E-2</v>
      </c>
    </row>
    <row r="378" spans="1:16" ht="15.75" x14ac:dyDescent="0.25">
      <c r="A378" s="189">
        <v>2022</v>
      </c>
      <c r="B378" s="188">
        <v>2009</v>
      </c>
      <c r="C378" s="224" t="s">
        <v>4101</v>
      </c>
      <c r="D378" s="232">
        <v>5.5261772568431032E-2</v>
      </c>
      <c r="E378" s="223">
        <v>5.9513029751579946E-2</v>
      </c>
      <c r="F378" s="231">
        <v>0.13491665894301977</v>
      </c>
      <c r="G378" s="193">
        <v>7.8540880725098076E-3</v>
      </c>
      <c r="H378" s="193">
        <v>2.5167584678347246</v>
      </c>
      <c r="I378" s="193">
        <v>3.1330051838967511E-2</v>
      </c>
      <c r="J378" s="193">
        <v>2.9700214948659358E-2</v>
      </c>
      <c r="K378" s="222">
        <v>2.5222247904437272E-4</v>
      </c>
      <c r="L378" s="193">
        <v>2.8255262599140665E-3</v>
      </c>
      <c r="M378" s="222">
        <v>2.0000005732018797E-3</v>
      </c>
      <c r="N378" s="193">
        <v>2.9792196444939089E-2</v>
      </c>
      <c r="O378" s="222">
        <v>1.6573743380474903E-2</v>
      </c>
      <c r="P378" s="221">
        <v>3.104312687588583E-2</v>
      </c>
    </row>
    <row r="379" spans="1:16" ht="15.75" x14ac:dyDescent="0.25">
      <c r="A379" s="189">
        <v>2022</v>
      </c>
      <c r="B379" s="188">
        <v>2010</v>
      </c>
      <c r="C379" s="224" t="s">
        <v>4100</v>
      </c>
      <c r="D379" s="232">
        <v>5.370449325414018E-2</v>
      </c>
      <c r="E379" s="223">
        <v>5.7884500866421738E-2</v>
      </c>
      <c r="F379" s="231">
        <v>7.81936181978099E-2</v>
      </c>
      <c r="G379" s="193">
        <v>6.7992292740885136E-3</v>
      </c>
      <c r="H379" s="193">
        <v>0.18640796426710138</v>
      </c>
      <c r="I379" s="193">
        <v>2.9413277419041688E-2</v>
      </c>
      <c r="J379" s="193">
        <v>1.490090225422662E-2</v>
      </c>
      <c r="K379" s="222">
        <v>3.0790328386288187E-4</v>
      </c>
      <c r="L379" s="193">
        <v>2.7046496268751871E-3</v>
      </c>
      <c r="M379" s="222">
        <v>2.0000005732018801E-3</v>
      </c>
      <c r="N379" s="193">
        <v>2.7736084916947755E-2</v>
      </c>
      <c r="O379" s="222">
        <v>1.6279545776724975E-2</v>
      </c>
      <c r="P379" s="221">
        <v>1.5574654932388254E-2</v>
      </c>
    </row>
    <row r="380" spans="1:16" ht="15.75" x14ac:dyDescent="0.25">
      <c r="A380" s="189">
        <v>2022</v>
      </c>
      <c r="B380" s="188">
        <v>2011</v>
      </c>
      <c r="C380" s="224" t="s">
        <v>4099</v>
      </c>
      <c r="D380" s="232">
        <v>5.336080078680857E-2</v>
      </c>
      <c r="E380" s="223">
        <v>5.6489689085930085E-2</v>
      </c>
      <c r="F380" s="231">
        <v>7.7602748589063117E-2</v>
      </c>
      <c r="G380" s="193">
        <v>6.875458441476366E-3</v>
      </c>
      <c r="H380" s="193">
        <v>0.18405495985829445</v>
      </c>
      <c r="I380" s="193">
        <v>2.9354402013099651E-2</v>
      </c>
      <c r="J380" s="193">
        <v>1.4444076256561572E-2</v>
      </c>
      <c r="K380" s="222">
        <v>4.1735251066708041E-4</v>
      </c>
      <c r="L380" s="193">
        <v>2.7207561343605903E-3</v>
      </c>
      <c r="M380" s="222">
        <v>2.0000005732018801E-3</v>
      </c>
      <c r="N380" s="193">
        <v>2.8010056609274466E-2</v>
      </c>
      <c r="O380" s="222">
        <v>1.638573341232406E-2</v>
      </c>
      <c r="P380" s="221">
        <v>1.5097173290244192E-2</v>
      </c>
    </row>
    <row r="381" spans="1:16" ht="15.75" x14ac:dyDescent="0.25">
      <c r="A381" s="189">
        <v>2022</v>
      </c>
      <c r="B381" s="188">
        <v>2012</v>
      </c>
      <c r="C381" s="224" t="s">
        <v>4098</v>
      </c>
      <c r="D381" s="232">
        <v>5.1001340330734946E-2</v>
      </c>
      <c r="E381" s="223">
        <v>5.6196195101239792E-2</v>
      </c>
      <c r="F381" s="231">
        <v>6.4163185690995397E-2</v>
      </c>
      <c r="G381" s="193">
        <v>6.3531118097207868E-3</v>
      </c>
      <c r="H381" s="193">
        <v>0.14947223620640818</v>
      </c>
      <c r="I381" s="193">
        <v>2.8995952134238688E-2</v>
      </c>
      <c r="J381" s="193">
        <v>1.1973655435493901E-2</v>
      </c>
      <c r="K381" s="222">
        <v>6.0684020678505629E-4</v>
      </c>
      <c r="L381" s="193">
        <v>2.5739909793517407E-3</v>
      </c>
      <c r="M381" s="222">
        <v>2.0000005732018801E-3</v>
      </c>
      <c r="N381" s="193">
        <v>2.551358132257394E-2</v>
      </c>
      <c r="O381" s="222">
        <v>1.669483487928751E-2</v>
      </c>
      <c r="P381" s="221">
        <v>1.2515051001977895E-2</v>
      </c>
    </row>
    <row r="382" spans="1:16" ht="15.75" x14ac:dyDescent="0.25">
      <c r="A382" s="189">
        <v>2022</v>
      </c>
      <c r="B382" s="188">
        <v>2013</v>
      </c>
      <c r="C382" s="224" t="s">
        <v>4097</v>
      </c>
      <c r="D382" s="232">
        <v>5.3127961506584283E-2</v>
      </c>
      <c r="E382" s="223">
        <v>5.4838016076482289E-2</v>
      </c>
      <c r="F382" s="231">
        <v>7.8000052051469815E-2</v>
      </c>
      <c r="G382" s="193">
        <v>7.1476405328615607E-3</v>
      </c>
      <c r="H382" s="193">
        <v>0.1800976818223341</v>
      </c>
      <c r="I382" s="193">
        <v>2.9336492633041337E-2</v>
      </c>
      <c r="J382" s="193">
        <v>1.3440484416161436E-2</v>
      </c>
      <c r="K382" s="222">
        <v>9.0678145538061457E-4</v>
      </c>
      <c r="L382" s="193">
        <v>2.7501607660943696E-3</v>
      </c>
      <c r="M382" s="222">
        <v>2.0000005732018801E-3</v>
      </c>
      <c r="N382" s="193">
        <v>2.8510229395066058E-2</v>
      </c>
      <c r="O382" s="222">
        <v>1.6772028367474306E-2</v>
      </c>
      <c r="P382" s="221">
        <v>1.4048203480193979E-2</v>
      </c>
    </row>
    <row r="383" spans="1:16" ht="15.75" x14ac:dyDescent="0.25">
      <c r="A383" s="189">
        <v>2022</v>
      </c>
      <c r="B383" s="188">
        <v>2014</v>
      </c>
      <c r="C383" s="224" t="s">
        <v>4096</v>
      </c>
      <c r="D383" s="232">
        <v>5.0254617449335216E-2</v>
      </c>
      <c r="E383" s="223">
        <v>5.298132066645616E-2</v>
      </c>
      <c r="F383" s="231">
        <v>6.5865963788270698E-2</v>
      </c>
      <c r="G383" s="193">
        <v>7.118248548055291E-3</v>
      </c>
      <c r="H383" s="193">
        <v>0.14977403379112228</v>
      </c>
      <c r="I383" s="193">
        <v>2.8255527820824165E-2</v>
      </c>
      <c r="J383" s="193">
        <v>1.1271507437423984E-2</v>
      </c>
      <c r="K383" s="222">
        <v>1.2713145779227155E-3</v>
      </c>
      <c r="L383" s="193">
        <v>2.6241153305176339E-3</v>
      </c>
      <c r="M383" s="222">
        <v>2.0000005732018801E-3</v>
      </c>
      <c r="N383" s="193">
        <v>2.6366196535905783E-2</v>
      </c>
      <c r="O383" s="222">
        <v>1.6374836702254716E-2</v>
      </c>
      <c r="P383" s="221">
        <v>1.1781154987170762E-2</v>
      </c>
    </row>
    <row r="384" spans="1:16" ht="15.75" x14ac:dyDescent="0.25">
      <c r="A384" s="189">
        <v>2022</v>
      </c>
      <c r="B384" s="188">
        <v>2015</v>
      </c>
      <c r="C384" s="224" t="s">
        <v>4095</v>
      </c>
      <c r="D384" s="232">
        <v>4.9052107375318989E-2</v>
      </c>
      <c r="E384" s="223">
        <v>5.4801938996864988E-2</v>
      </c>
      <c r="F384" s="231">
        <v>6.1146145031988119E-2</v>
      </c>
      <c r="G384" s="193">
        <v>6.9296394213657414E-3</v>
      </c>
      <c r="H384" s="193">
        <v>0.13782317299714369</v>
      </c>
      <c r="I384" s="193">
        <v>2.882519750894524E-2</v>
      </c>
      <c r="J384" s="193">
        <v>1.0196420685407206E-2</v>
      </c>
      <c r="K384" s="222">
        <v>1.5832945056754233E-3</v>
      </c>
      <c r="L384" s="193">
        <v>2.5953477071225879E-3</v>
      </c>
      <c r="M384" s="222">
        <v>2.0000005732018801E-3</v>
      </c>
      <c r="N384" s="193">
        <v>2.5876859261956049E-2</v>
      </c>
      <c r="O384" s="222">
        <v>1.7223494926703262E-2</v>
      </c>
      <c r="P384" s="221">
        <v>1.065745758285464E-2</v>
      </c>
    </row>
    <row r="385" spans="1:16" ht="15.75" x14ac:dyDescent="0.25">
      <c r="A385" s="189">
        <v>2022</v>
      </c>
      <c r="B385" s="188">
        <v>2016</v>
      </c>
      <c r="C385" s="224" t="s">
        <v>4094</v>
      </c>
      <c r="D385" s="232">
        <v>5.0209233111075613E-2</v>
      </c>
      <c r="E385" s="223">
        <v>5.5768644507670773E-2</v>
      </c>
      <c r="F385" s="231">
        <v>7.4943144092353323E-2</v>
      </c>
      <c r="G385" s="193">
        <v>6.6596091413525793E-3</v>
      </c>
      <c r="H385" s="193">
        <v>0.14630732666874882</v>
      </c>
      <c r="I385" s="193">
        <v>2.8414074840629872E-2</v>
      </c>
      <c r="J385" s="193">
        <v>1.1220157525326249E-2</v>
      </c>
      <c r="K385" s="222">
        <v>1.8156136532215591E-3</v>
      </c>
      <c r="L385" s="193">
        <v>2.7925621021460787E-3</v>
      </c>
      <c r="M385" s="222">
        <v>2.0000005732018797E-3</v>
      </c>
      <c r="N385" s="193">
        <v>2.9231476121305625E-2</v>
      </c>
      <c r="O385" s="222">
        <v>1.8054740273396659E-2</v>
      </c>
      <c r="P385" s="221">
        <v>1.1727483259909886E-2</v>
      </c>
    </row>
    <row r="386" spans="1:16" ht="15.75" x14ac:dyDescent="0.25">
      <c r="A386" s="189">
        <v>2022</v>
      </c>
      <c r="B386" s="188">
        <v>2017</v>
      </c>
      <c r="C386" s="224" t="s">
        <v>4093</v>
      </c>
      <c r="D386" s="232">
        <v>4.6495802065076697E-2</v>
      </c>
      <c r="E386" s="223">
        <v>5.0341841932530995E-2</v>
      </c>
      <c r="F386" s="231">
        <v>5.6173704463280121E-2</v>
      </c>
      <c r="G386" s="193">
        <v>6.5114624479573318E-3</v>
      </c>
      <c r="H386" s="193">
        <v>0.10189093229173131</v>
      </c>
      <c r="I386" s="193">
        <v>2.645370262769605E-2</v>
      </c>
      <c r="J386" s="193">
        <v>9.1864259400191699E-3</v>
      </c>
      <c r="K386" s="222">
        <v>1.9974568314122705E-3</v>
      </c>
      <c r="L386" s="193">
        <v>2.7142691734109584E-3</v>
      </c>
      <c r="M386" s="222">
        <v>2.0000005732018801E-3</v>
      </c>
      <c r="N386" s="193">
        <v>2.7899713403521237E-2</v>
      </c>
      <c r="O386" s="222">
        <v>1.7087521288521024E-2</v>
      </c>
      <c r="P386" s="221">
        <v>9.6017953568654727E-3</v>
      </c>
    </row>
    <row r="387" spans="1:16" ht="15.75" x14ac:dyDescent="0.25">
      <c r="A387" s="189">
        <v>2022</v>
      </c>
      <c r="B387" s="188">
        <v>2018</v>
      </c>
      <c r="C387" s="224" t="s">
        <v>4092</v>
      </c>
      <c r="D387" s="232">
        <v>4.3652686115349358E-2</v>
      </c>
      <c r="E387" s="223">
        <v>4.8152217628856159E-2</v>
      </c>
      <c r="F387" s="231">
        <v>5.473479848380064E-2</v>
      </c>
      <c r="G387" s="193">
        <v>6.1183111562099855E-3</v>
      </c>
      <c r="H387" s="193">
        <v>8.076743423044784E-2</v>
      </c>
      <c r="I387" s="193">
        <v>2.4994712904963912E-2</v>
      </c>
      <c r="J387" s="193">
        <v>7.8009341657372449E-3</v>
      </c>
      <c r="K387" s="222">
        <v>2.0809984888803712E-3</v>
      </c>
      <c r="L387" s="193">
        <v>2.7133082087591217E-3</v>
      </c>
      <c r="M387" s="222">
        <v>2.0000005732018801E-3</v>
      </c>
      <c r="N387" s="193">
        <v>2.7883367394793482E-2</v>
      </c>
      <c r="O387" s="222">
        <v>1.7091443595980367E-2</v>
      </c>
      <c r="P387" s="221">
        <v>8.1536577925792001E-3</v>
      </c>
    </row>
    <row r="388" spans="1:16" ht="15.75" x14ac:dyDescent="0.25">
      <c r="A388" s="189">
        <v>2022</v>
      </c>
      <c r="B388" s="188">
        <v>2019</v>
      </c>
      <c r="C388" s="224" t="s">
        <v>4091</v>
      </c>
      <c r="D388" s="232">
        <v>4.317349532786554E-2</v>
      </c>
      <c r="E388" s="223">
        <v>4.6331769281135735E-2</v>
      </c>
      <c r="F388" s="231">
        <v>5.3265369495872315E-2</v>
      </c>
      <c r="G388" s="193">
        <v>5.439705982833198E-3</v>
      </c>
      <c r="H388" s="193">
        <v>6.7170425163610048E-2</v>
      </c>
      <c r="I388" s="193">
        <v>2.2507095471480571E-2</v>
      </c>
      <c r="J388" s="193">
        <v>6.0879067956335483E-3</v>
      </c>
      <c r="K388" s="222">
        <v>1.9767268336453531E-3</v>
      </c>
      <c r="L388" s="193">
        <v>2.7129589989340567E-3</v>
      </c>
      <c r="M388" s="222">
        <v>2.0000005732018801E-3</v>
      </c>
      <c r="N388" s="193">
        <v>2.7877427335669135E-2</v>
      </c>
      <c r="O388" s="222">
        <v>1.7098941584765208E-2</v>
      </c>
      <c r="P388" s="221">
        <v>6.3631749262457963E-3</v>
      </c>
    </row>
    <row r="389" spans="1:16" ht="15.75" x14ac:dyDescent="0.25">
      <c r="A389" s="189">
        <v>2022</v>
      </c>
      <c r="B389" s="188">
        <v>2020</v>
      </c>
      <c r="C389" s="224" t="s">
        <v>4090</v>
      </c>
      <c r="D389" s="232">
        <v>4.266083494726175E-2</v>
      </c>
      <c r="E389" s="223">
        <v>4.4493108348370412E-2</v>
      </c>
      <c r="F389" s="231">
        <v>5.1593527937341101E-2</v>
      </c>
      <c r="G389" s="193">
        <v>4.6782784902781897E-3</v>
      </c>
      <c r="H389" s="193">
        <v>5.4291579482639712E-2</v>
      </c>
      <c r="I389" s="193">
        <v>1.9951943416282338E-2</v>
      </c>
      <c r="J389" s="193">
        <v>4.5586347478663086E-3</v>
      </c>
      <c r="K389" s="222">
        <v>1.4552247240535974E-3</v>
      </c>
      <c r="L389" s="193">
        <v>2.7102125780078586E-3</v>
      </c>
      <c r="M389" s="222">
        <v>2.0000005732018801E-3</v>
      </c>
      <c r="N389" s="193">
        <v>2.783071071571451E-2</v>
      </c>
      <c r="O389" s="222">
        <v>1.7099516321172029E-2</v>
      </c>
      <c r="P389" s="221">
        <v>4.764755982522728E-3</v>
      </c>
    </row>
    <row r="390" spans="1:16" ht="15.75" x14ac:dyDescent="0.25">
      <c r="A390" s="189">
        <v>2022</v>
      </c>
      <c r="B390" s="188">
        <v>2021</v>
      </c>
      <c r="C390" s="224" t="s">
        <v>4089</v>
      </c>
      <c r="D390" s="232">
        <v>4.1324457716228107E-2</v>
      </c>
      <c r="E390" s="223">
        <v>4.2436808219111388E-2</v>
      </c>
      <c r="F390" s="231">
        <v>4.7779265298364113E-2</v>
      </c>
      <c r="G390" s="193">
        <v>4.086867726760578E-3</v>
      </c>
      <c r="H390" s="193">
        <v>3.6570214012779066E-2</v>
      </c>
      <c r="I390" s="193">
        <v>1.7973828361573824E-2</v>
      </c>
      <c r="J390" s="193">
        <v>2.5320873200964256E-3</v>
      </c>
      <c r="K390" s="222">
        <v>9.5115589463411697E-4</v>
      </c>
      <c r="L390" s="193">
        <v>2.7085404036830984E-3</v>
      </c>
      <c r="M390" s="222">
        <v>2.0000005732018801E-3</v>
      </c>
      <c r="N390" s="193">
        <v>2.7802267030450332E-2</v>
      </c>
      <c r="O390" s="222">
        <v>1.7098383616264912E-2</v>
      </c>
      <c r="P390" s="221">
        <v>2.6465770727401145E-3</v>
      </c>
    </row>
    <row r="391" spans="1:16" ht="15.75" x14ac:dyDescent="0.25">
      <c r="A391" s="189">
        <v>2022</v>
      </c>
      <c r="B391" s="188">
        <v>2022</v>
      </c>
      <c r="C391" s="224" t="s">
        <v>4088</v>
      </c>
      <c r="D391" s="232">
        <v>3.9757144829311641E-2</v>
      </c>
      <c r="E391" s="223">
        <v>4.0175342662519979E-2</v>
      </c>
      <c r="F391" s="231">
        <v>4.4423591456187857E-2</v>
      </c>
      <c r="G391" s="193">
        <v>3.3314501205224355E-3</v>
      </c>
      <c r="H391" s="193">
        <v>2.5154160952517178E-2</v>
      </c>
      <c r="I391" s="193">
        <v>1.4962048084728712E-2</v>
      </c>
      <c r="J391" s="193">
        <v>1.4858633527151624E-3</v>
      </c>
      <c r="K391" s="222">
        <v>9.4673954528399086E-4</v>
      </c>
      <c r="L391" s="193">
        <v>2.6793277601653725E-3</v>
      </c>
      <c r="M391" s="222">
        <v>2.0000005732018801E-3</v>
      </c>
      <c r="N391" s="193">
        <v>2.7305359964213814E-2</v>
      </c>
      <c r="O391" s="222">
        <v>1.6882791213541803E-2</v>
      </c>
      <c r="P391" s="221">
        <v>1.5530475001039655E-3</v>
      </c>
    </row>
    <row r="392" spans="1:16" ht="15.75" x14ac:dyDescent="0.25">
      <c r="A392" s="189">
        <v>2023</v>
      </c>
      <c r="B392" s="188">
        <v>1979</v>
      </c>
      <c r="C392" s="224" t="s">
        <v>4418</v>
      </c>
      <c r="D392" s="232">
        <v>5.7663476180548068E-2</v>
      </c>
      <c r="E392" s="223">
        <v>0.10460870119214725</v>
      </c>
      <c r="F392" s="231">
        <v>0.72816516638609763</v>
      </c>
      <c r="G392" s="193">
        <v>1.7989048653219069</v>
      </c>
      <c r="H392" s="193">
        <v>2.268823875064844</v>
      </c>
      <c r="I392" s="193">
        <v>4.4028020656299169</v>
      </c>
      <c r="J392" s="193">
        <v>0.50900782133076705</v>
      </c>
      <c r="K392" s="222">
        <v>4.4759615283224932E-2</v>
      </c>
      <c r="L392" s="193">
        <v>2.0827839960421771E-3</v>
      </c>
      <c r="M392" s="222">
        <v>2.0000005732018801E-3</v>
      </c>
      <c r="N392" s="193">
        <v>1.7158150536478251E-2</v>
      </c>
      <c r="O392" s="222">
        <v>1.9445230173783749E-2</v>
      </c>
      <c r="P392" s="221">
        <v>0.53202289632258959</v>
      </c>
    </row>
    <row r="393" spans="1:16" ht="15.75" x14ac:dyDescent="0.25">
      <c r="A393" s="189">
        <v>2023</v>
      </c>
      <c r="B393" s="188">
        <v>1980</v>
      </c>
      <c r="C393" s="224" t="s">
        <v>4417</v>
      </c>
      <c r="D393" s="232">
        <v>5.7787053470478404E-2</v>
      </c>
      <c r="E393" s="223">
        <v>0.11007199076601061</v>
      </c>
      <c r="F393" s="231">
        <v>0.33776197738248837</v>
      </c>
      <c r="G393" s="193">
        <v>2.1315442375264433</v>
      </c>
      <c r="H393" s="193">
        <v>2.0404900420109255</v>
      </c>
      <c r="I393" s="193">
        <v>4.3595677149319441</v>
      </c>
      <c r="J393" s="193">
        <v>0.26986334514285987</v>
      </c>
      <c r="K393" s="222">
        <v>3.7376053775496097E-2</v>
      </c>
      <c r="L393" s="193">
        <v>2.0756867437376186E-3</v>
      </c>
      <c r="M393" s="222">
        <v>2.0000005732018801E-3</v>
      </c>
      <c r="N393" s="193">
        <v>1.7037426274777712E-2</v>
      </c>
      <c r="O393" s="222">
        <v>2.2772943045503362E-2</v>
      </c>
      <c r="P393" s="221">
        <v>0.28206536810936178</v>
      </c>
    </row>
    <row r="394" spans="1:16" ht="15.75" x14ac:dyDescent="0.25">
      <c r="A394" s="189">
        <v>2023</v>
      </c>
      <c r="B394" s="188">
        <v>1981</v>
      </c>
      <c r="C394" s="224" t="s">
        <v>4416</v>
      </c>
      <c r="D394" s="232">
        <v>5.9021153187307614E-2</v>
      </c>
      <c r="E394" s="223">
        <v>0.10659705399527254</v>
      </c>
      <c r="F394" s="231">
        <v>0.34233336612798804</v>
      </c>
      <c r="G394" s="193">
        <v>2.1020192289260962</v>
      </c>
      <c r="H394" s="193">
        <v>2.2079280884650125</v>
      </c>
      <c r="I394" s="193">
        <v>3.6015861668867344</v>
      </c>
      <c r="J394" s="193">
        <v>0.27289306181871076</v>
      </c>
      <c r="K394" s="222">
        <v>1.7847885758849855E-2</v>
      </c>
      <c r="L394" s="193">
        <v>2.1395479677386378E-3</v>
      </c>
      <c r="M394" s="222">
        <v>2.0000005732018801E-3</v>
      </c>
      <c r="N394" s="193">
        <v>1.8123705695035054E-2</v>
      </c>
      <c r="O394" s="222">
        <v>2.528711592634152E-2</v>
      </c>
      <c r="P394" s="221">
        <v>0.28523207512912579</v>
      </c>
    </row>
    <row r="395" spans="1:16" ht="15.75" x14ac:dyDescent="0.25">
      <c r="A395" s="189">
        <v>2023</v>
      </c>
      <c r="B395" s="188">
        <v>1982</v>
      </c>
      <c r="C395" s="224" t="s">
        <v>4087</v>
      </c>
      <c r="D395" s="232">
        <v>5.7214585416866172E-2</v>
      </c>
      <c r="E395" s="223">
        <v>0.10419478996584787</v>
      </c>
      <c r="F395" s="231">
        <v>0.30666462771041664</v>
      </c>
      <c r="G395" s="193">
        <v>2.0154124329493532</v>
      </c>
      <c r="H395" s="193">
        <v>2.8234788704372416</v>
      </c>
      <c r="I395" s="193">
        <v>3.5277243207710054</v>
      </c>
      <c r="J395" s="193">
        <v>0.24246757486774487</v>
      </c>
      <c r="K395" s="222">
        <v>1.8046692618793894E-2</v>
      </c>
      <c r="L395" s="193">
        <v>2.3052415978547253E-3</v>
      </c>
      <c r="M395" s="222">
        <v>2.0000005732018801E-3</v>
      </c>
      <c r="N395" s="193">
        <v>2.0942154343309705E-2</v>
      </c>
      <c r="O395" s="222">
        <v>2.4403525269151797E-2</v>
      </c>
      <c r="P395" s="221">
        <v>0.25343088266933589</v>
      </c>
    </row>
    <row r="396" spans="1:16" ht="15.75" x14ac:dyDescent="0.25">
      <c r="A396" s="189">
        <v>2023</v>
      </c>
      <c r="B396" s="188">
        <v>1983</v>
      </c>
      <c r="C396" s="224" t="s">
        <v>4086</v>
      </c>
      <c r="D396" s="232">
        <v>5.7052612776803423E-2</v>
      </c>
      <c r="E396" s="223">
        <v>0.10021626563538912</v>
      </c>
      <c r="F396" s="231">
        <v>0.21298764510081092</v>
      </c>
      <c r="G396" s="193">
        <v>1.743787047022137</v>
      </c>
      <c r="H396" s="193">
        <v>3.0969526355696781</v>
      </c>
      <c r="I396" s="193">
        <v>3.0552495525190446</v>
      </c>
      <c r="J396" s="193">
        <v>0.21688221114209691</v>
      </c>
      <c r="K396" s="222">
        <v>1.7841465505884339E-2</v>
      </c>
      <c r="L396" s="193">
        <v>2.4419190158124502E-3</v>
      </c>
      <c r="M396" s="222">
        <v>2.0000005732018801E-3</v>
      </c>
      <c r="N396" s="193">
        <v>2.3267037222770591E-2</v>
      </c>
      <c r="O396" s="222">
        <v>2.3103863531324115E-2</v>
      </c>
      <c r="P396" s="221">
        <v>0.22668866232938473</v>
      </c>
    </row>
    <row r="397" spans="1:16" ht="15.75" x14ac:dyDescent="0.25">
      <c r="A397" s="189">
        <v>2023</v>
      </c>
      <c r="B397" s="188">
        <v>1984</v>
      </c>
      <c r="C397" s="224" t="s">
        <v>4085</v>
      </c>
      <c r="D397" s="232">
        <v>5.5810659469761721E-2</v>
      </c>
      <c r="E397" s="223">
        <v>0.10099927503336693</v>
      </c>
      <c r="F397" s="231">
        <v>0.264940863045657</v>
      </c>
      <c r="G397" s="193">
        <v>1.4847709070402362</v>
      </c>
      <c r="H397" s="193">
        <v>3.9051106232279755</v>
      </c>
      <c r="I397" s="193">
        <v>3.5230954866513642</v>
      </c>
      <c r="J397" s="193">
        <v>0.18556816533138112</v>
      </c>
      <c r="K397" s="222">
        <v>1.8422792261878946E-2</v>
      </c>
      <c r="L397" s="193">
        <v>2.6902968202089034E-3</v>
      </c>
      <c r="M397" s="222">
        <v>2.0000005732018801E-3</v>
      </c>
      <c r="N397" s="193">
        <v>2.7491943675554274E-2</v>
      </c>
      <c r="O397" s="222">
        <v>2.2967816750992513E-2</v>
      </c>
      <c r="P397" s="221">
        <v>0.1939587343211277</v>
      </c>
    </row>
    <row r="398" spans="1:16" ht="15.75" x14ac:dyDescent="0.25">
      <c r="A398" s="189">
        <v>2023</v>
      </c>
      <c r="B398" s="188">
        <v>1985</v>
      </c>
      <c r="C398" s="224" t="s">
        <v>4084</v>
      </c>
      <c r="D398" s="232">
        <v>5.6826454831562574E-2</v>
      </c>
      <c r="E398" s="223">
        <v>9.787087988596925E-2</v>
      </c>
      <c r="F398" s="231">
        <v>0.25042121989776162</v>
      </c>
      <c r="G398" s="193">
        <v>1.0985870012808814</v>
      </c>
      <c r="H398" s="193">
        <v>4.4340676539358306</v>
      </c>
      <c r="I398" s="193">
        <v>2.9180914186578728</v>
      </c>
      <c r="J398" s="193">
        <v>0.18122090492567197</v>
      </c>
      <c r="K398" s="222">
        <v>1.7212133642407423E-2</v>
      </c>
      <c r="L398" s="193">
        <v>2.8335126656801068E-3</v>
      </c>
      <c r="M398" s="222">
        <v>2.0000005732018801E-3</v>
      </c>
      <c r="N398" s="193">
        <v>2.9928045207019364E-2</v>
      </c>
      <c r="O398" s="222">
        <v>2.2970140853221428E-2</v>
      </c>
      <c r="P398" s="221">
        <v>0.18941491009055464</v>
      </c>
    </row>
    <row r="399" spans="1:16" ht="15.75" x14ac:dyDescent="0.25">
      <c r="A399" s="189">
        <v>2023</v>
      </c>
      <c r="B399" s="188">
        <v>1986</v>
      </c>
      <c r="C399" s="224" t="s">
        <v>4083</v>
      </c>
      <c r="D399" s="232">
        <v>5.7475190539885361E-2</v>
      </c>
      <c r="E399" s="223">
        <v>9.2289815039005657E-2</v>
      </c>
      <c r="F399" s="231">
        <v>0.24359544129475569</v>
      </c>
      <c r="G399" s="193">
        <v>1.0445740261117913</v>
      </c>
      <c r="H399" s="193">
        <v>4.7060522833238503</v>
      </c>
      <c r="I399" s="193">
        <v>2.7351439183675517</v>
      </c>
      <c r="J399" s="193">
        <v>0.17953346438102433</v>
      </c>
      <c r="K399" s="222">
        <v>1.7367596650309316E-2</v>
      </c>
      <c r="L399" s="193">
        <v>2.9106314147525638E-3</v>
      </c>
      <c r="M399" s="222">
        <v>2.0000005732018801E-3</v>
      </c>
      <c r="N399" s="193">
        <v>3.1239835128741938E-2</v>
      </c>
      <c r="O399" s="222">
        <v>2.2338603054640988E-2</v>
      </c>
      <c r="P399" s="221">
        <v>0.18765117097238429</v>
      </c>
    </row>
    <row r="400" spans="1:16" ht="15.75" x14ac:dyDescent="0.25">
      <c r="A400" s="189">
        <v>2023</v>
      </c>
      <c r="B400" s="188">
        <v>1987</v>
      </c>
      <c r="C400" s="224" t="s">
        <v>4082</v>
      </c>
      <c r="D400" s="232">
        <v>5.7675316053815671E-2</v>
      </c>
      <c r="E400" s="223">
        <v>8.8914586955780778E-2</v>
      </c>
      <c r="F400" s="231">
        <v>0.29500760310200302</v>
      </c>
      <c r="G400" s="193">
        <v>0.9671848924501556</v>
      </c>
      <c r="H400" s="193">
        <v>4.9796981650340415</v>
      </c>
      <c r="I400" s="193">
        <v>2.6327717143994711</v>
      </c>
      <c r="J400" s="193">
        <v>0.20002878698832585</v>
      </c>
      <c r="K400" s="222">
        <v>1.7608471451099766E-2</v>
      </c>
      <c r="L400" s="193">
        <v>2.9576277561512861E-3</v>
      </c>
      <c r="M400" s="222">
        <v>2.0000005732018801E-3</v>
      </c>
      <c r="N400" s="193">
        <v>3.2039242895934204E-2</v>
      </c>
      <c r="O400" s="222">
        <v>2.1377431532143505E-2</v>
      </c>
      <c r="P400" s="221">
        <v>0.20907320112134145</v>
      </c>
    </row>
    <row r="401" spans="1:16" ht="15.75" x14ac:dyDescent="0.25">
      <c r="A401" s="189">
        <v>2023</v>
      </c>
      <c r="B401" s="188">
        <v>1988</v>
      </c>
      <c r="C401" s="224" t="s">
        <v>4081</v>
      </c>
      <c r="D401" s="232">
        <v>5.7526992686760342E-2</v>
      </c>
      <c r="E401" s="223">
        <v>8.7961401011092233E-2</v>
      </c>
      <c r="F401" s="231">
        <v>0.29145145759411445</v>
      </c>
      <c r="G401" s="193">
        <v>0.50178328806598393</v>
      </c>
      <c r="H401" s="193">
        <v>5.0716529633548362</v>
      </c>
      <c r="I401" s="193">
        <v>1.8984712465034579</v>
      </c>
      <c r="J401" s="193">
        <v>0.19796824257535864</v>
      </c>
      <c r="K401" s="222">
        <v>1.7050599472916279E-2</v>
      </c>
      <c r="L401" s="193">
        <v>2.9755110842670908E-3</v>
      </c>
      <c r="M401" s="222">
        <v>2.0000005732018801E-3</v>
      </c>
      <c r="N401" s="193">
        <v>3.234343830718394E-2</v>
      </c>
      <c r="O401" s="222">
        <v>2.1930585147665396E-2</v>
      </c>
      <c r="P401" s="221">
        <v>0.20691948803355018</v>
      </c>
    </row>
    <row r="402" spans="1:16" ht="15.75" x14ac:dyDescent="0.25">
      <c r="A402" s="189">
        <v>2023</v>
      </c>
      <c r="B402" s="188">
        <v>1989</v>
      </c>
      <c r="C402" s="224" t="s">
        <v>4080</v>
      </c>
      <c r="D402" s="232">
        <v>5.7701645182910419E-2</v>
      </c>
      <c r="E402" s="223">
        <v>9.0574659899377921E-2</v>
      </c>
      <c r="F402" s="231">
        <v>0.29259052794879187</v>
      </c>
      <c r="G402" s="193">
        <v>0.4995903418047854</v>
      </c>
      <c r="H402" s="193">
        <v>5.1080908001647094</v>
      </c>
      <c r="I402" s="193">
        <v>1.8924442910959571</v>
      </c>
      <c r="J402" s="193">
        <v>0.19897055237694025</v>
      </c>
      <c r="K402" s="222">
        <v>1.6804736816026681E-2</v>
      </c>
      <c r="L402" s="193">
        <v>2.9856307108916866E-3</v>
      </c>
      <c r="M402" s="222">
        <v>2.0000005732018801E-3</v>
      </c>
      <c r="N402" s="193">
        <v>3.2515573156068421E-2</v>
      </c>
      <c r="O402" s="222">
        <v>2.2853147174580191E-2</v>
      </c>
      <c r="P402" s="221">
        <v>0.20796711783667632</v>
      </c>
    </row>
    <row r="403" spans="1:16" ht="15.75" x14ac:dyDescent="0.25">
      <c r="A403" s="189">
        <v>2023</v>
      </c>
      <c r="B403" s="188">
        <v>1990</v>
      </c>
      <c r="C403" s="224" t="s">
        <v>4079</v>
      </c>
      <c r="D403" s="232">
        <v>5.8166962515406193E-2</v>
      </c>
      <c r="E403" s="223">
        <v>8.8470185328622983E-2</v>
      </c>
      <c r="F403" s="231">
        <v>0.29730438953180649</v>
      </c>
      <c r="G403" s="193">
        <v>0.50078356634311327</v>
      </c>
      <c r="H403" s="193">
        <v>5.0625178468332663</v>
      </c>
      <c r="I403" s="193">
        <v>1.8836230119793338</v>
      </c>
      <c r="J403" s="193">
        <v>0.20221099074467486</v>
      </c>
      <c r="K403" s="222">
        <v>1.7044546825518141E-2</v>
      </c>
      <c r="L403" s="193">
        <v>2.9874611309955034E-3</v>
      </c>
      <c r="M403" s="222">
        <v>2.0000005732018801E-3</v>
      </c>
      <c r="N403" s="193">
        <v>3.254670860203434E-2</v>
      </c>
      <c r="O403" s="222">
        <v>2.2096909578955638E-2</v>
      </c>
      <c r="P403" s="221">
        <v>0.21135407444816653</v>
      </c>
    </row>
    <row r="404" spans="1:16" ht="15.75" x14ac:dyDescent="0.25">
      <c r="A404" s="189">
        <v>2023</v>
      </c>
      <c r="B404" s="188">
        <v>1991</v>
      </c>
      <c r="C404" s="224" t="s">
        <v>4078</v>
      </c>
      <c r="D404" s="232">
        <v>5.8070352761243782E-2</v>
      </c>
      <c r="E404" s="223">
        <v>8.6361567192460006E-2</v>
      </c>
      <c r="F404" s="231">
        <v>0.38001296230193143</v>
      </c>
      <c r="G404" s="193">
        <v>0.52218201734647929</v>
      </c>
      <c r="H404" s="193">
        <v>8.9243902503421033</v>
      </c>
      <c r="I404" s="193">
        <v>2.3191251903667429</v>
      </c>
      <c r="J404" s="193">
        <v>5.6213537551531668E-2</v>
      </c>
      <c r="K404" s="222">
        <v>9.585564779670654E-3</v>
      </c>
      <c r="L404" s="193">
        <v>2.9854509302762312E-3</v>
      </c>
      <c r="M404" s="222">
        <v>2.0000005732018797E-3</v>
      </c>
      <c r="N404" s="193">
        <v>3.251251508779953E-2</v>
      </c>
      <c r="O404" s="222">
        <v>2.1299945186704011E-2</v>
      </c>
      <c r="P404" s="221">
        <v>5.875526427573341E-2</v>
      </c>
    </row>
    <row r="405" spans="1:16" ht="15.75" x14ac:dyDescent="0.25">
      <c r="A405" s="189">
        <v>2023</v>
      </c>
      <c r="B405" s="188">
        <v>1992</v>
      </c>
      <c r="C405" s="224" t="s">
        <v>4077</v>
      </c>
      <c r="D405" s="232">
        <v>5.8054051478154428E-2</v>
      </c>
      <c r="E405" s="223">
        <v>8.3705493021999838E-2</v>
      </c>
      <c r="F405" s="231">
        <v>0.3805314564557854</v>
      </c>
      <c r="G405" s="193">
        <v>0.52308464864097759</v>
      </c>
      <c r="H405" s="193">
        <v>8.8481729910733016</v>
      </c>
      <c r="I405" s="193">
        <v>2.2580006069701408</v>
      </c>
      <c r="J405" s="193">
        <v>5.7645446832591263E-2</v>
      </c>
      <c r="K405" s="222">
        <v>9.6986847147654612E-3</v>
      </c>
      <c r="L405" s="193">
        <v>2.9768219677353616E-3</v>
      </c>
      <c r="M405" s="222">
        <v>2.0000005732018801E-3</v>
      </c>
      <c r="N405" s="193">
        <v>3.2365736434979329E-2</v>
      </c>
      <c r="O405" s="222">
        <v>2.0418697314976426E-2</v>
      </c>
      <c r="P405" s="221">
        <v>6.0251918140479234E-2</v>
      </c>
    </row>
    <row r="406" spans="1:16" ht="15.75" x14ac:dyDescent="0.25">
      <c r="A406" s="189">
        <v>2023</v>
      </c>
      <c r="B406" s="188">
        <v>1993</v>
      </c>
      <c r="C406" s="224" t="s">
        <v>4076</v>
      </c>
      <c r="D406" s="232">
        <v>5.7936024146862282E-2</v>
      </c>
      <c r="E406" s="223">
        <v>7.5030285658975529E-2</v>
      </c>
      <c r="F406" s="231">
        <v>0.37546419308693402</v>
      </c>
      <c r="G406" s="193">
        <v>0.52729076541180464</v>
      </c>
      <c r="H406" s="193">
        <v>8.9074911964623755</v>
      </c>
      <c r="I406" s="193">
        <v>2.2103865722922724</v>
      </c>
      <c r="J406" s="193">
        <v>5.3926058443956183E-2</v>
      </c>
      <c r="K406" s="222">
        <v>9.8348341294955573E-3</v>
      </c>
      <c r="L406" s="193">
        <v>2.9819131963030087E-3</v>
      </c>
      <c r="M406" s="222">
        <v>2.0000005732018801E-3</v>
      </c>
      <c r="N406" s="193">
        <v>3.2452338232915011E-2</v>
      </c>
      <c r="O406" s="222">
        <v>1.9972499336183409E-2</v>
      </c>
      <c r="P406" s="221">
        <v>5.6364355513451564E-2</v>
      </c>
    </row>
    <row r="407" spans="1:16" ht="15.75" x14ac:dyDescent="0.25">
      <c r="A407" s="189">
        <v>2023</v>
      </c>
      <c r="B407" s="188">
        <v>1994</v>
      </c>
      <c r="C407" s="224" t="s">
        <v>4075</v>
      </c>
      <c r="D407" s="232">
        <v>5.7692907325727127E-2</v>
      </c>
      <c r="E407" s="223">
        <v>7.1571211306964574E-2</v>
      </c>
      <c r="F407" s="231">
        <v>0.3704166249453768</v>
      </c>
      <c r="G407" s="193">
        <v>0.5287508003504634</v>
      </c>
      <c r="H407" s="193">
        <v>8.8676063596626484</v>
      </c>
      <c r="I407" s="193">
        <v>2.1421114419066396</v>
      </c>
      <c r="J407" s="193">
        <v>5.4092995292750967E-2</v>
      </c>
      <c r="K407" s="222">
        <v>9.9560770549186554E-3</v>
      </c>
      <c r="L407" s="193">
        <v>2.9729121662794514E-3</v>
      </c>
      <c r="M407" s="222">
        <v>2.0000005732018801E-3</v>
      </c>
      <c r="N407" s="193">
        <v>3.22992307122143E-2</v>
      </c>
      <c r="O407" s="222">
        <v>1.8996401276920188E-2</v>
      </c>
      <c r="P407" s="221">
        <v>5.6538840505777475E-2</v>
      </c>
    </row>
    <row r="408" spans="1:16" ht="15.75" x14ac:dyDescent="0.25">
      <c r="A408" s="189">
        <v>2023</v>
      </c>
      <c r="B408" s="188">
        <v>1995</v>
      </c>
      <c r="C408" s="224" t="s">
        <v>4074</v>
      </c>
      <c r="D408" s="232">
        <v>5.7393439401575076E-2</v>
      </c>
      <c r="E408" s="223">
        <v>7.3079330858829783E-2</v>
      </c>
      <c r="F408" s="231">
        <v>0.36734969396582673</v>
      </c>
      <c r="G408" s="193">
        <v>0.3997070528835695</v>
      </c>
      <c r="H408" s="193">
        <v>8.9763697318222242</v>
      </c>
      <c r="I408" s="193">
        <v>1.676093364317768</v>
      </c>
      <c r="J408" s="193">
        <v>5.3437701002890477E-2</v>
      </c>
      <c r="K408" s="222">
        <v>9.186659521090013E-3</v>
      </c>
      <c r="L408" s="193">
        <v>2.9786237486650819E-3</v>
      </c>
      <c r="M408" s="222">
        <v>2.0000005732018801E-3</v>
      </c>
      <c r="N408" s="193">
        <v>3.2396384728593866E-2</v>
      </c>
      <c r="O408" s="222">
        <v>1.9695048063121588E-2</v>
      </c>
      <c r="P408" s="221">
        <v>5.5853916715954896E-2</v>
      </c>
    </row>
    <row r="409" spans="1:16" ht="15.75" x14ac:dyDescent="0.25">
      <c r="A409" s="189">
        <v>2023</v>
      </c>
      <c r="B409" s="188">
        <v>1996</v>
      </c>
      <c r="C409" s="224" t="s">
        <v>4073</v>
      </c>
      <c r="D409" s="232">
        <v>5.7504304759904659E-2</v>
      </c>
      <c r="E409" s="223">
        <v>7.2719877880084396E-2</v>
      </c>
      <c r="F409" s="231">
        <v>0.36926678032021748</v>
      </c>
      <c r="G409" s="193">
        <v>0.13827372033432436</v>
      </c>
      <c r="H409" s="193">
        <v>8.9620369670071245</v>
      </c>
      <c r="I409" s="193">
        <v>1.0172510968065465</v>
      </c>
      <c r="J409" s="193">
        <v>5.3664699676871465E-2</v>
      </c>
      <c r="K409" s="222">
        <v>2.8131828104574499E-3</v>
      </c>
      <c r="L409" s="193">
        <v>2.9796179149272142E-3</v>
      </c>
      <c r="M409" s="222">
        <v>2.0000005732018801E-3</v>
      </c>
      <c r="N409" s="193">
        <v>3.2413295496712749E-2</v>
      </c>
      <c r="O409" s="222">
        <v>1.9931959990971717E-2</v>
      </c>
      <c r="P409" s="221">
        <v>5.6091179262681617E-2</v>
      </c>
    </row>
    <row r="410" spans="1:16" ht="15.75" x14ac:dyDescent="0.25">
      <c r="A410" s="189">
        <v>2023</v>
      </c>
      <c r="B410" s="188">
        <v>1997</v>
      </c>
      <c r="C410" s="224" t="s">
        <v>4072</v>
      </c>
      <c r="D410" s="232">
        <v>5.7647586006845788E-2</v>
      </c>
      <c r="E410" s="223">
        <v>7.0621279674993459E-2</v>
      </c>
      <c r="F410" s="231">
        <v>0.37191354764447293</v>
      </c>
      <c r="G410" s="193">
        <v>0.14326309222257916</v>
      </c>
      <c r="H410" s="193">
        <v>8.9754838798443828</v>
      </c>
      <c r="I410" s="193">
        <v>1.0451373022798349</v>
      </c>
      <c r="J410" s="193">
        <v>5.3883819190778552E-2</v>
      </c>
      <c r="K410" s="222">
        <v>2.8343822134460832E-3</v>
      </c>
      <c r="L410" s="193">
        <v>2.9839195953882841E-3</v>
      </c>
      <c r="M410" s="222">
        <v>2.0000005732018805E-3</v>
      </c>
      <c r="N410" s="193">
        <v>3.2486467081355545E-2</v>
      </c>
      <c r="O410" s="222">
        <v>1.9341098332632659E-2</v>
      </c>
      <c r="P410" s="221">
        <v>5.6320206388679177E-2</v>
      </c>
    </row>
    <row r="411" spans="1:16" ht="15.75" x14ac:dyDescent="0.25">
      <c r="A411" s="189">
        <v>2023</v>
      </c>
      <c r="B411" s="188">
        <v>1998</v>
      </c>
      <c r="C411" s="224" t="s">
        <v>4071</v>
      </c>
      <c r="D411" s="232">
        <v>5.7522035315697426E-2</v>
      </c>
      <c r="E411" s="223">
        <v>6.7212190454490991E-2</v>
      </c>
      <c r="F411" s="231">
        <v>0.37001518363723696</v>
      </c>
      <c r="G411" s="193">
        <v>0.13342570369978626</v>
      </c>
      <c r="H411" s="193">
        <v>8.9532597656076156</v>
      </c>
      <c r="I411" s="193">
        <v>0.92493523792251664</v>
      </c>
      <c r="J411" s="193">
        <v>5.3745313438735093E-2</v>
      </c>
      <c r="K411" s="222">
        <v>2.8783042099510938E-3</v>
      </c>
      <c r="L411" s="193">
        <v>2.9802969369503956E-3</v>
      </c>
      <c r="M411" s="222">
        <v>2.0000005732018801E-3</v>
      </c>
      <c r="N411" s="193">
        <v>3.2424845661327056E-2</v>
      </c>
      <c r="O411" s="222">
        <v>1.8367292894318321E-2</v>
      </c>
      <c r="P411" s="221">
        <v>5.6175438021138453E-2</v>
      </c>
    </row>
    <row r="412" spans="1:16" ht="15.75" x14ac:dyDescent="0.25">
      <c r="A412" s="189">
        <v>2023</v>
      </c>
      <c r="B412" s="188">
        <v>1999</v>
      </c>
      <c r="C412" s="224" t="s">
        <v>4070</v>
      </c>
      <c r="D412" s="232">
        <v>5.7654504158555296E-2</v>
      </c>
      <c r="E412" s="223">
        <v>6.7534511236297654E-2</v>
      </c>
      <c r="F412" s="231">
        <v>0.37388064014864758</v>
      </c>
      <c r="G412" s="193">
        <v>0.1170651349630096</v>
      </c>
      <c r="H412" s="193">
        <v>9.0680596777524141</v>
      </c>
      <c r="I412" s="193">
        <v>0.76883983988930449</v>
      </c>
      <c r="J412" s="193">
        <v>5.3764596349709232E-2</v>
      </c>
      <c r="K412" s="222">
        <v>2.8856769173626106E-3</v>
      </c>
      <c r="L412" s="193">
        <v>2.9942013898965748E-3</v>
      </c>
      <c r="M412" s="222">
        <v>2.0000005732018801E-3</v>
      </c>
      <c r="N412" s="193">
        <v>3.2661360405941572E-2</v>
      </c>
      <c r="O412" s="222">
        <v>1.8481740011674137E-2</v>
      </c>
      <c r="P412" s="221">
        <v>5.6195592819780177E-2</v>
      </c>
    </row>
    <row r="413" spans="1:16" ht="15.75" x14ac:dyDescent="0.25">
      <c r="A413" s="189">
        <v>2023</v>
      </c>
      <c r="B413" s="188">
        <v>2000</v>
      </c>
      <c r="C413" s="224" t="s">
        <v>4069</v>
      </c>
      <c r="D413" s="232">
        <v>5.7509508569818082E-2</v>
      </c>
      <c r="E413" s="223">
        <v>7.3512336345335424E-2</v>
      </c>
      <c r="F413" s="231">
        <v>0.37192265830385796</v>
      </c>
      <c r="G413" s="193">
        <v>0.10051923388815166</v>
      </c>
      <c r="H413" s="193">
        <v>9.1231693122370441</v>
      </c>
      <c r="I413" s="193">
        <v>0.616018921624367</v>
      </c>
      <c r="J413" s="193">
        <v>5.3360898911025176E-2</v>
      </c>
      <c r="K413" s="222">
        <v>2.8829554869643798E-3</v>
      </c>
      <c r="L413" s="193">
        <v>2.9979775216107504E-3</v>
      </c>
      <c r="M413" s="222">
        <v>2.0000005732018805E-3</v>
      </c>
      <c r="N413" s="193">
        <v>3.2725592406399689E-2</v>
      </c>
      <c r="O413" s="222">
        <v>1.8618520292100649E-2</v>
      </c>
      <c r="P413" s="221">
        <v>5.5773641974299716E-2</v>
      </c>
    </row>
    <row r="414" spans="1:16" ht="15.75" x14ac:dyDescent="0.25">
      <c r="A414" s="189">
        <v>2023</v>
      </c>
      <c r="B414" s="188">
        <v>2001</v>
      </c>
      <c r="C414" s="224" t="s">
        <v>4068</v>
      </c>
      <c r="D414" s="232">
        <v>5.7588832048640563E-2</v>
      </c>
      <c r="E414" s="223">
        <v>7.2214975187391353E-2</v>
      </c>
      <c r="F414" s="231">
        <v>0.37102374665172688</v>
      </c>
      <c r="G414" s="193">
        <v>8.6337650763629037E-2</v>
      </c>
      <c r="H414" s="193">
        <v>9.0555066079226894</v>
      </c>
      <c r="I414" s="193">
        <v>0.47404034255684607</v>
      </c>
      <c r="J414" s="193">
        <v>5.3491286383004578E-2</v>
      </c>
      <c r="K414" s="222">
        <v>2.9063253616283388E-3</v>
      </c>
      <c r="L414" s="193">
        <v>2.9929278316906251E-3</v>
      </c>
      <c r="M414" s="222">
        <v>2.0000005732018801E-3</v>
      </c>
      <c r="N414" s="193">
        <v>3.2639697180858358E-2</v>
      </c>
      <c r="O414" s="222">
        <v>1.8193775725710959E-2</v>
      </c>
      <c r="P414" s="221">
        <v>5.5909924989176206E-2</v>
      </c>
    </row>
    <row r="415" spans="1:16" ht="15.75" x14ac:dyDescent="0.25">
      <c r="A415" s="189">
        <v>2023</v>
      </c>
      <c r="B415" s="188">
        <v>2002</v>
      </c>
      <c r="C415" s="224" t="s">
        <v>4067</v>
      </c>
      <c r="D415" s="232">
        <v>5.7415495695346902E-2</v>
      </c>
      <c r="E415" s="223">
        <v>7.0397559714994035E-2</v>
      </c>
      <c r="F415" s="231">
        <v>0.2856749427996414</v>
      </c>
      <c r="G415" s="193">
        <v>8.5862873618950702E-2</v>
      </c>
      <c r="H415" s="193">
        <v>7.0204440509767911</v>
      </c>
      <c r="I415" s="193">
        <v>0.45638723667180192</v>
      </c>
      <c r="J415" s="193">
        <v>5.3548291197480946E-2</v>
      </c>
      <c r="K415" s="222">
        <v>2.9327499335322785E-3</v>
      </c>
      <c r="L415" s="193">
        <v>2.9968052167551611E-3</v>
      </c>
      <c r="M415" s="222">
        <v>2.0000005732018797E-3</v>
      </c>
      <c r="N415" s="193">
        <v>3.2705651500806128E-2</v>
      </c>
      <c r="O415" s="222">
        <v>1.7606826245038433E-2</v>
      </c>
      <c r="P415" s="221">
        <v>5.5969507308408079E-2</v>
      </c>
    </row>
    <row r="416" spans="1:16" ht="15.75" x14ac:dyDescent="0.25">
      <c r="A416" s="189">
        <v>2023</v>
      </c>
      <c r="B416" s="188">
        <v>2003</v>
      </c>
      <c r="C416" s="224" t="s">
        <v>4066</v>
      </c>
      <c r="D416" s="232">
        <v>5.7198522866462091E-2</v>
      </c>
      <c r="E416" s="223">
        <v>7.1311240879563295E-2</v>
      </c>
      <c r="F416" s="231">
        <v>0.28137934810488374</v>
      </c>
      <c r="G416" s="193">
        <v>6.9232994402143727E-2</v>
      </c>
      <c r="H416" s="193">
        <v>7.0134049741754829</v>
      </c>
      <c r="I416" s="193">
        <v>0.38889633384115829</v>
      </c>
      <c r="J416" s="193">
        <v>5.3016855388886758E-2</v>
      </c>
      <c r="K416" s="222">
        <v>2.9165458391858328E-3</v>
      </c>
      <c r="L416" s="193">
        <v>2.9928144844490862E-3</v>
      </c>
      <c r="M416" s="222">
        <v>2.0000005732018801E-3</v>
      </c>
      <c r="N416" s="193">
        <v>3.2637769144279787E-2</v>
      </c>
      <c r="O416" s="222">
        <v>1.7945616716340512E-2</v>
      </c>
      <c r="P416" s="221">
        <v>5.5414042330760721E-2</v>
      </c>
    </row>
    <row r="417" spans="1:16" ht="15.75" x14ac:dyDescent="0.25">
      <c r="A417" s="189">
        <v>2023</v>
      </c>
      <c r="B417" s="188">
        <v>2004</v>
      </c>
      <c r="C417" s="224" t="s">
        <v>4065</v>
      </c>
      <c r="D417" s="232">
        <v>5.709688446107871E-2</v>
      </c>
      <c r="E417" s="223">
        <v>7.1208532827847532E-2</v>
      </c>
      <c r="F417" s="231">
        <v>0.23027918497825087</v>
      </c>
      <c r="G417" s="193">
        <v>1.79521716616001E-2</v>
      </c>
      <c r="H417" s="193">
        <v>5.844864866953845</v>
      </c>
      <c r="I417" s="193">
        <v>0.11057353608022204</v>
      </c>
      <c r="J417" s="193">
        <v>5.2509195894579405E-2</v>
      </c>
      <c r="K417" s="222">
        <v>1.9487755563035855E-4</v>
      </c>
      <c r="L417" s="193">
        <v>2.9899081499356606E-3</v>
      </c>
      <c r="M417" s="222">
        <v>2.0000005732018801E-3</v>
      </c>
      <c r="N417" s="193">
        <v>3.2588332394206408E-2</v>
      </c>
      <c r="O417" s="222">
        <v>1.7587734155483991E-2</v>
      </c>
      <c r="P417" s="221">
        <v>5.4883428726826437E-2</v>
      </c>
    </row>
    <row r="418" spans="1:16" ht="15.75" x14ac:dyDescent="0.25">
      <c r="A418" s="189">
        <v>2023</v>
      </c>
      <c r="B418" s="188">
        <v>2005</v>
      </c>
      <c r="C418" s="224" t="s">
        <v>4064</v>
      </c>
      <c r="D418" s="232">
        <v>5.6842622338168343E-2</v>
      </c>
      <c r="E418" s="223">
        <v>6.7838003080539513E-2</v>
      </c>
      <c r="F418" s="231">
        <v>0.22517436723167888</v>
      </c>
      <c r="G418" s="193">
        <v>1.5699579679163213E-2</v>
      </c>
      <c r="H418" s="193">
        <v>5.8237917548897684</v>
      </c>
      <c r="I418" s="193">
        <v>8.983439583595848E-2</v>
      </c>
      <c r="J418" s="193">
        <v>5.1829519641069216E-2</v>
      </c>
      <c r="K418" s="222">
        <v>1.955916650052007E-4</v>
      </c>
      <c r="L418" s="193">
        <v>2.9810582932299971E-3</v>
      </c>
      <c r="M418" s="222">
        <v>2.0000005732018801E-3</v>
      </c>
      <c r="N418" s="193">
        <v>3.2437796331643079E-2</v>
      </c>
      <c r="O418" s="222">
        <v>1.6964099302348091E-2</v>
      </c>
      <c r="P418" s="221">
        <v>5.4173020529151232E-2</v>
      </c>
    </row>
    <row r="419" spans="1:16" ht="15.75" x14ac:dyDescent="0.25">
      <c r="A419" s="189">
        <v>2023</v>
      </c>
      <c r="B419" s="188">
        <v>2006</v>
      </c>
      <c r="C419" s="224" t="s">
        <v>4063</v>
      </c>
      <c r="D419" s="232">
        <v>5.6772640595230808E-2</v>
      </c>
      <c r="E419" s="223">
        <v>7.0262098434342501E-2</v>
      </c>
      <c r="F419" s="231">
        <v>0.2220006128853417</v>
      </c>
      <c r="G419" s="193">
        <v>5.5976275606376752E-3</v>
      </c>
      <c r="H419" s="193">
        <v>5.8083901228075456</v>
      </c>
      <c r="I419" s="193">
        <v>5.3110928683021447E-2</v>
      </c>
      <c r="J419" s="193">
        <v>5.1417508755031101E-2</v>
      </c>
      <c r="K419" s="222">
        <v>1.923393662356717E-4</v>
      </c>
      <c r="L419" s="193">
        <v>2.9785055425968136E-3</v>
      </c>
      <c r="M419" s="222">
        <v>2.0000005732018801E-3</v>
      </c>
      <c r="N419" s="193">
        <v>3.2394374043372628E-2</v>
      </c>
      <c r="O419" s="222">
        <v>1.8440707525902357E-2</v>
      </c>
      <c r="P419" s="221">
        <v>5.3742380339117664E-2</v>
      </c>
    </row>
    <row r="420" spans="1:16" ht="15.75" x14ac:dyDescent="0.25">
      <c r="A420" s="189">
        <v>2023</v>
      </c>
      <c r="B420" s="188">
        <v>2007</v>
      </c>
      <c r="C420" s="224" t="s">
        <v>4062</v>
      </c>
      <c r="D420" s="232">
        <v>5.6545891221315384E-2</v>
      </c>
      <c r="E420" s="223">
        <v>6.6400887619542853E-2</v>
      </c>
      <c r="F420" s="231">
        <v>0.15689814025107535</v>
      </c>
      <c r="G420" s="193">
        <v>8.1408907823452507E-3</v>
      </c>
      <c r="H420" s="193">
        <v>2.9305030108788261</v>
      </c>
      <c r="I420" s="193">
        <v>4.9486052475754799E-2</v>
      </c>
      <c r="J420" s="193">
        <v>3.4648743815174098E-2</v>
      </c>
      <c r="K420" s="222">
        <v>1.9529975107359361E-4</v>
      </c>
      <c r="L420" s="193">
        <v>2.9504403673467137E-3</v>
      </c>
      <c r="M420" s="222">
        <v>2.0000005732018797E-3</v>
      </c>
      <c r="N420" s="193">
        <v>3.1916985412368433E-2</v>
      </c>
      <c r="O420" s="222">
        <v>1.7166276599416185E-2</v>
      </c>
      <c r="P420" s="221">
        <v>3.6215406258972675E-2</v>
      </c>
    </row>
    <row r="421" spans="1:16" ht="15.75" x14ac:dyDescent="0.25">
      <c r="A421" s="189">
        <v>2023</v>
      </c>
      <c r="B421" s="188">
        <v>2008</v>
      </c>
      <c r="C421" s="224" t="s">
        <v>4061</v>
      </c>
      <c r="D421" s="232">
        <v>5.6560456911171474E-2</v>
      </c>
      <c r="E421" s="223">
        <v>6.4667247376954382E-2</v>
      </c>
      <c r="F421" s="231">
        <v>0.15666497269279403</v>
      </c>
      <c r="G421" s="193">
        <v>7.9494155411362153E-3</v>
      </c>
      <c r="H421" s="193">
        <v>2.9589267814652351</v>
      </c>
      <c r="I421" s="193">
        <v>4.0531947496722232E-2</v>
      </c>
      <c r="J421" s="193">
        <v>3.4538830632838441E-2</v>
      </c>
      <c r="K421" s="222">
        <v>2.2319815034969848E-4</v>
      </c>
      <c r="L421" s="193">
        <v>2.9629824707924197E-3</v>
      </c>
      <c r="M421" s="222">
        <v>2.0000005732018801E-3</v>
      </c>
      <c r="N421" s="193">
        <v>3.2130326591979792E-2</v>
      </c>
      <c r="O421" s="222">
        <v>1.7135041426944771E-2</v>
      </c>
      <c r="P421" s="221">
        <v>3.6100523290264364E-2</v>
      </c>
    </row>
    <row r="422" spans="1:16" ht="15.75" x14ac:dyDescent="0.25">
      <c r="A422" s="189">
        <v>2023</v>
      </c>
      <c r="B422" s="188">
        <v>2009</v>
      </c>
      <c r="C422" s="224" t="s">
        <v>4060</v>
      </c>
      <c r="D422" s="232">
        <v>5.5327545869789184E-2</v>
      </c>
      <c r="E422" s="223">
        <v>5.9607002859896202E-2</v>
      </c>
      <c r="F422" s="231">
        <v>0.13794387929705018</v>
      </c>
      <c r="G422" s="193">
        <v>7.8791189037555279E-3</v>
      </c>
      <c r="H422" s="193">
        <v>2.5362509190692921</v>
      </c>
      <c r="I422" s="193">
        <v>3.1604352612229714E-2</v>
      </c>
      <c r="J422" s="193">
        <v>3.0390531945457516E-2</v>
      </c>
      <c r="K422" s="222">
        <v>2.5216874771421768E-4</v>
      </c>
      <c r="L422" s="193">
        <v>2.8299365511498136E-3</v>
      </c>
      <c r="M422" s="222">
        <v>2.0000005732018801E-3</v>
      </c>
      <c r="N422" s="193">
        <v>2.9867215498859068E-2</v>
      </c>
      <c r="O422" s="222">
        <v>1.6582992559418665E-2</v>
      </c>
      <c r="P422" s="221">
        <v>3.1764656944042818E-2</v>
      </c>
    </row>
    <row r="423" spans="1:16" ht="15.75" x14ac:dyDescent="0.25">
      <c r="A423" s="189">
        <v>2023</v>
      </c>
      <c r="B423" s="188">
        <v>2010</v>
      </c>
      <c r="C423" s="224" t="s">
        <v>4059</v>
      </c>
      <c r="D423" s="232">
        <v>5.3767266973058114E-2</v>
      </c>
      <c r="E423" s="223">
        <v>5.7960677170385548E-2</v>
      </c>
      <c r="F423" s="231">
        <v>7.9627268708751267E-2</v>
      </c>
      <c r="G423" s="193">
        <v>6.857548968304544E-3</v>
      </c>
      <c r="H423" s="193">
        <v>0.1916013334365787</v>
      </c>
      <c r="I423" s="193">
        <v>2.9829268143361096E-2</v>
      </c>
      <c r="J423" s="193">
        <v>1.5523761694713241E-2</v>
      </c>
      <c r="K423" s="222">
        <v>3.0784825086977173E-4</v>
      </c>
      <c r="L423" s="193">
        <v>2.7089260092408771E-3</v>
      </c>
      <c r="M423" s="222">
        <v>2.0000005732018797E-3</v>
      </c>
      <c r="N423" s="193">
        <v>2.7808826180988143E-2</v>
      </c>
      <c r="O423" s="222">
        <v>1.6284484879105478E-2</v>
      </c>
      <c r="P423" s="221">
        <v>1.6225677312875858E-2</v>
      </c>
    </row>
    <row r="424" spans="1:16" ht="15.75" x14ac:dyDescent="0.25">
      <c r="A424" s="189">
        <v>2023</v>
      </c>
      <c r="B424" s="188">
        <v>2011</v>
      </c>
      <c r="C424" s="224" t="s">
        <v>4058</v>
      </c>
      <c r="D424" s="232">
        <v>5.343427510051401E-2</v>
      </c>
      <c r="E424" s="223">
        <v>5.6566818263844187E-2</v>
      </c>
      <c r="F424" s="231">
        <v>7.9147684165669918E-2</v>
      </c>
      <c r="G424" s="193">
        <v>6.9343755567406757E-3</v>
      </c>
      <c r="H424" s="193">
        <v>0.18971700292274202</v>
      </c>
      <c r="I424" s="193">
        <v>2.977414412341637E-2</v>
      </c>
      <c r="J424" s="193">
        <v>1.5124283217469569E-2</v>
      </c>
      <c r="K424" s="222">
        <v>4.1725899329203412E-4</v>
      </c>
      <c r="L424" s="193">
        <v>2.7254168271069606E-3</v>
      </c>
      <c r="M424" s="222">
        <v>2.0000005732018801E-3</v>
      </c>
      <c r="N424" s="193">
        <v>2.8089334992890225E-2</v>
      </c>
      <c r="O424" s="222">
        <v>1.6391218887863299E-2</v>
      </c>
      <c r="P424" s="221">
        <v>1.5808136191550741E-2</v>
      </c>
    </row>
    <row r="425" spans="1:16" ht="15.75" x14ac:dyDescent="0.25">
      <c r="A425" s="189">
        <v>2023</v>
      </c>
      <c r="B425" s="188">
        <v>2012</v>
      </c>
      <c r="C425" s="224" t="s">
        <v>4057</v>
      </c>
      <c r="D425" s="232">
        <v>5.1050133681121247E-2</v>
      </c>
      <c r="E425" s="223">
        <v>5.6293465691203505E-2</v>
      </c>
      <c r="F425" s="231">
        <v>6.5458505510921555E-2</v>
      </c>
      <c r="G425" s="193">
        <v>6.4187029126448305E-3</v>
      </c>
      <c r="H425" s="193">
        <v>0.15413857674182235</v>
      </c>
      <c r="I425" s="193">
        <v>2.9522519459543393E-2</v>
      </c>
      <c r="J425" s="193">
        <v>1.2571522193845438E-2</v>
      </c>
      <c r="K425" s="222">
        <v>6.0665624781427107E-4</v>
      </c>
      <c r="L425" s="193">
        <v>2.5767017498823774E-3</v>
      </c>
      <c r="M425" s="222">
        <v>2.0000005732018801E-3</v>
      </c>
      <c r="N425" s="193">
        <v>2.5559691529300071E-2</v>
      </c>
      <c r="O425" s="222">
        <v>1.6706390525133844E-2</v>
      </c>
      <c r="P425" s="221">
        <v>1.3139950642147596E-2</v>
      </c>
    </row>
    <row r="426" spans="1:16" ht="15.75" x14ac:dyDescent="0.25">
      <c r="A426" s="189">
        <v>2023</v>
      </c>
      <c r="B426" s="188">
        <v>2013</v>
      </c>
      <c r="C426" s="224" t="s">
        <v>4056</v>
      </c>
      <c r="D426" s="232">
        <v>5.3205983177246875E-2</v>
      </c>
      <c r="E426" s="223">
        <v>5.4918162096818643E-2</v>
      </c>
      <c r="F426" s="231">
        <v>7.9710377424326698E-2</v>
      </c>
      <c r="G426" s="193">
        <v>7.2273425382946574E-3</v>
      </c>
      <c r="H426" s="193">
        <v>0.1865427889989128</v>
      </c>
      <c r="I426" s="193">
        <v>2.9701736980858599E-2</v>
      </c>
      <c r="J426" s="193">
        <v>1.4227563858463292E-2</v>
      </c>
      <c r="K426" s="222">
        <v>9.063832099490966E-4</v>
      </c>
      <c r="L426" s="193">
        <v>2.7543439096607983E-3</v>
      </c>
      <c r="M426" s="222">
        <v>2.0000005732018801E-3</v>
      </c>
      <c r="N426" s="193">
        <v>2.8581384667131008E-2</v>
      </c>
      <c r="O426" s="222">
        <v>1.6779326255237502E-2</v>
      </c>
      <c r="P426" s="221">
        <v>1.4870871162263427E-2</v>
      </c>
    </row>
    <row r="427" spans="1:16" ht="15.75" x14ac:dyDescent="0.25">
      <c r="A427" s="189">
        <v>2023</v>
      </c>
      <c r="B427" s="188">
        <v>2014</v>
      </c>
      <c r="C427" s="224" t="s">
        <v>4055</v>
      </c>
      <c r="D427" s="232">
        <v>5.0289274035329866E-2</v>
      </c>
      <c r="E427" s="223">
        <v>5.3030974396682133E-2</v>
      </c>
      <c r="F427" s="231">
        <v>6.7268777086986892E-2</v>
      </c>
      <c r="G427" s="193">
        <v>7.2167814165804709E-3</v>
      </c>
      <c r="H427" s="193">
        <v>0.15511086300996604</v>
      </c>
      <c r="I427" s="193">
        <v>2.8599802439544211E-2</v>
      </c>
      <c r="J427" s="193">
        <v>1.1972074389539717E-2</v>
      </c>
      <c r="K427" s="222">
        <v>1.2712578853092496E-3</v>
      </c>
      <c r="L427" s="193">
        <v>2.6256342641553495E-3</v>
      </c>
      <c r="M427" s="222">
        <v>2.0000005732018801E-3</v>
      </c>
      <c r="N427" s="193">
        <v>2.6392033597083319E-2</v>
      </c>
      <c r="O427" s="222">
        <v>1.6374296558761024E-2</v>
      </c>
      <c r="P427" s="221">
        <v>1.2513398468141373E-2</v>
      </c>
    </row>
    <row r="428" spans="1:16" ht="15.75" x14ac:dyDescent="0.25">
      <c r="A428" s="189">
        <v>2023</v>
      </c>
      <c r="B428" s="188">
        <v>2015</v>
      </c>
      <c r="C428" s="224" t="s">
        <v>4054</v>
      </c>
      <c r="D428" s="232">
        <v>4.9103631599840346E-2</v>
      </c>
      <c r="E428" s="223">
        <v>5.4852926772619222E-2</v>
      </c>
      <c r="F428" s="231">
        <v>6.2660149823415306E-2</v>
      </c>
      <c r="G428" s="193">
        <v>7.0381506126071759E-3</v>
      </c>
      <c r="H428" s="193">
        <v>0.14341715024262217</v>
      </c>
      <c r="I428" s="193">
        <v>2.9226627830867321E-2</v>
      </c>
      <c r="J428" s="193">
        <v>1.0922785019639027E-2</v>
      </c>
      <c r="K428" s="222">
        <v>1.582992352353961E-3</v>
      </c>
      <c r="L428" s="193">
        <v>2.5980833674567618E-3</v>
      </c>
      <c r="M428" s="222">
        <v>2.0000005732018801E-3</v>
      </c>
      <c r="N428" s="193">
        <v>2.5923392844240341E-2</v>
      </c>
      <c r="O428" s="222">
        <v>1.722601367877688E-2</v>
      </c>
      <c r="P428" s="221">
        <v>1.1416664889086424E-2</v>
      </c>
    </row>
    <row r="429" spans="1:16" ht="15.75" x14ac:dyDescent="0.25">
      <c r="A429" s="189">
        <v>2023</v>
      </c>
      <c r="B429" s="188">
        <v>2016</v>
      </c>
      <c r="C429" s="224" t="s">
        <v>4053</v>
      </c>
      <c r="D429" s="232">
        <v>5.0245529600881383E-2</v>
      </c>
      <c r="E429" s="223">
        <v>5.5858954278449724E-2</v>
      </c>
      <c r="F429" s="231">
        <v>7.6694674019650813E-2</v>
      </c>
      <c r="G429" s="193">
        <v>6.7655635862627697E-3</v>
      </c>
      <c r="H429" s="193">
        <v>0.15262994881314354</v>
      </c>
      <c r="I429" s="193">
        <v>2.8881450478863684E-2</v>
      </c>
      <c r="J429" s="193">
        <v>1.214727048408922E-2</v>
      </c>
      <c r="K429" s="222">
        <v>1.8148170767562468E-3</v>
      </c>
      <c r="L429" s="193">
        <v>2.7939315081518157E-3</v>
      </c>
      <c r="M429" s="222">
        <v>2.0000005732018801E-3</v>
      </c>
      <c r="N429" s="193">
        <v>2.9254769717463221E-2</v>
      </c>
      <c r="O429" s="222">
        <v>1.8067620008806233E-2</v>
      </c>
      <c r="P429" s="221">
        <v>1.2696516152665245E-2</v>
      </c>
    </row>
    <row r="430" spans="1:16" ht="15.75" x14ac:dyDescent="0.25">
      <c r="A430" s="189">
        <v>2023</v>
      </c>
      <c r="B430" s="188">
        <v>2017</v>
      </c>
      <c r="C430" s="224" t="s">
        <v>4052</v>
      </c>
      <c r="D430" s="232">
        <v>4.6558311980677586E-2</v>
      </c>
      <c r="E430" s="223">
        <v>5.0444715554338201E-2</v>
      </c>
      <c r="F430" s="231">
        <v>5.7768605259469419E-2</v>
      </c>
      <c r="G430" s="193">
        <v>6.6232064925082533E-3</v>
      </c>
      <c r="H430" s="193">
        <v>0.10687948576041677</v>
      </c>
      <c r="I430" s="193">
        <v>2.6820731377843347E-2</v>
      </c>
      <c r="J430" s="193">
        <v>1.006441488456789E-2</v>
      </c>
      <c r="K430" s="222">
        <v>1.9956856008135479E-3</v>
      </c>
      <c r="L430" s="193">
        <v>2.7182214087641296E-3</v>
      </c>
      <c r="M430" s="222">
        <v>2.0000005732018801E-3</v>
      </c>
      <c r="N430" s="193">
        <v>2.7966940926878677E-2</v>
      </c>
      <c r="O430" s="222">
        <v>1.7107135853991023E-2</v>
      </c>
      <c r="P430" s="221">
        <v>1.0519483065468472E-2</v>
      </c>
    </row>
    <row r="431" spans="1:16" ht="15.75" x14ac:dyDescent="0.25">
      <c r="A431" s="189">
        <v>2023</v>
      </c>
      <c r="B431" s="188">
        <v>2018</v>
      </c>
      <c r="C431" s="224" t="s">
        <v>4051</v>
      </c>
      <c r="D431" s="232">
        <v>4.3674503812540372E-2</v>
      </c>
      <c r="E431" s="223">
        <v>4.8172688131991347E-2</v>
      </c>
      <c r="F431" s="231">
        <v>5.6210820640186801E-2</v>
      </c>
      <c r="G431" s="193">
        <v>6.2166196230512075E-3</v>
      </c>
      <c r="H431" s="193">
        <v>8.4791889685326374E-2</v>
      </c>
      <c r="I431" s="193">
        <v>2.5229479812768654E-2</v>
      </c>
      <c r="J431" s="193">
        <v>8.6405441884849724E-3</v>
      </c>
      <c r="K431" s="222">
        <v>2.0799529641333538E-3</v>
      </c>
      <c r="L431" s="193">
        <v>2.7142023694579562E-3</v>
      </c>
      <c r="M431" s="222">
        <v>2.0000005732018801E-3</v>
      </c>
      <c r="N431" s="193">
        <v>2.7898577068280656E-2</v>
      </c>
      <c r="O431" s="222">
        <v>1.7087303072775319E-2</v>
      </c>
      <c r="P431" s="221">
        <v>9.0312312548412755E-3</v>
      </c>
    </row>
    <row r="432" spans="1:16" ht="15.75" x14ac:dyDescent="0.25">
      <c r="A432" s="189">
        <v>2023</v>
      </c>
      <c r="B432" s="188">
        <v>2019</v>
      </c>
      <c r="C432" s="224" t="s">
        <v>4050</v>
      </c>
      <c r="D432" s="232">
        <v>4.3188117458515918E-2</v>
      </c>
      <c r="E432" s="223">
        <v>4.6360300414812011E-2</v>
      </c>
      <c r="F432" s="231">
        <v>5.477178966291648E-2</v>
      </c>
      <c r="G432" s="193">
        <v>5.5054258379331686E-3</v>
      </c>
      <c r="H432" s="193">
        <v>7.0787194019872379E-2</v>
      </c>
      <c r="I432" s="193">
        <v>2.2569005986955194E-2</v>
      </c>
      <c r="J432" s="193">
        <v>6.850311857264502E-3</v>
      </c>
      <c r="K432" s="222">
        <v>1.974580039609191E-3</v>
      </c>
      <c r="L432" s="193">
        <v>2.7132424239039101E-3</v>
      </c>
      <c r="M432" s="222">
        <v>2.0000005732018801E-3</v>
      </c>
      <c r="N432" s="193">
        <v>2.7882248394406343E-2</v>
      </c>
      <c r="O432" s="222">
        <v>1.7099020195417682E-2</v>
      </c>
      <c r="P432" s="221">
        <v>7.1600525616413438E-3</v>
      </c>
    </row>
    <row r="433" spans="1:16" ht="15.75" x14ac:dyDescent="0.25">
      <c r="A433" s="189">
        <v>2023</v>
      </c>
      <c r="B433" s="188">
        <v>2020</v>
      </c>
      <c r="C433" s="224" t="s">
        <v>4049</v>
      </c>
      <c r="D433" s="232">
        <v>4.2708094515894447E-2</v>
      </c>
      <c r="E433" s="223">
        <v>4.4557471907984071E-2</v>
      </c>
      <c r="F433" s="231">
        <v>5.3302346598382372E-2</v>
      </c>
      <c r="G433" s="193">
        <v>4.7114844734933428E-3</v>
      </c>
      <c r="H433" s="193">
        <v>5.7571325815575468E-2</v>
      </c>
      <c r="I433" s="193">
        <v>1.9919701483988403E-2</v>
      </c>
      <c r="J433" s="193">
        <v>5.2396704912549084E-3</v>
      </c>
      <c r="K433" s="222">
        <v>1.4527159168177099E-3</v>
      </c>
      <c r="L433" s="193">
        <v>2.7128999180608144E-3</v>
      </c>
      <c r="M433" s="222">
        <v>2.0000005732018801E-3</v>
      </c>
      <c r="N433" s="193">
        <v>2.787642237001528E-2</v>
      </c>
      <c r="O433" s="222">
        <v>1.7111638165810787E-2</v>
      </c>
      <c r="P433" s="221">
        <v>5.4765851401760044E-3</v>
      </c>
    </row>
    <row r="434" spans="1:16" ht="15.75" x14ac:dyDescent="0.25">
      <c r="A434" s="189">
        <v>2023</v>
      </c>
      <c r="B434" s="188">
        <v>2021</v>
      </c>
      <c r="C434" s="224" t="s">
        <v>4048</v>
      </c>
      <c r="D434" s="232">
        <v>4.1360663553297844E-2</v>
      </c>
      <c r="E434" s="223">
        <v>4.2528072726496072E-2</v>
      </c>
      <c r="F434" s="231">
        <v>4.9432482271722283E-2</v>
      </c>
      <c r="G434" s="193">
        <v>4.127365255007686E-3</v>
      </c>
      <c r="H434" s="193">
        <v>3.9321182306919292E-2</v>
      </c>
      <c r="I434" s="193">
        <v>1.8051853725123163E-2</v>
      </c>
      <c r="J434" s="193">
        <v>3.0537778289107548E-3</v>
      </c>
      <c r="K434" s="222">
        <v>9.5107485512026311E-4</v>
      </c>
      <c r="L434" s="193">
        <v>2.7101648931362986E-3</v>
      </c>
      <c r="M434" s="222">
        <v>2.0000005732018801E-3</v>
      </c>
      <c r="N434" s="193">
        <v>2.7829899596049194E-2</v>
      </c>
      <c r="O434" s="222">
        <v>1.7114888518432979E-2</v>
      </c>
      <c r="P434" s="221">
        <v>3.1918561113956742E-3</v>
      </c>
    </row>
    <row r="435" spans="1:16" ht="15.75" x14ac:dyDescent="0.25">
      <c r="A435" s="189">
        <v>2023</v>
      </c>
      <c r="B435" s="188">
        <v>2022</v>
      </c>
      <c r="C435" s="224" t="s">
        <v>4047</v>
      </c>
      <c r="D435" s="232">
        <v>4.0186132238085842E-2</v>
      </c>
      <c r="E435" s="223">
        <v>4.0947006849743214E-2</v>
      </c>
      <c r="F435" s="231">
        <v>4.7817399011079086E-2</v>
      </c>
      <c r="G435" s="193">
        <v>3.4568904344849929E-3</v>
      </c>
      <c r="H435" s="193">
        <v>2.8135730195459823E-2</v>
      </c>
      <c r="I435" s="193">
        <v>1.5720787015849603E-2</v>
      </c>
      <c r="J435" s="193">
        <v>1.9376671814474876E-3</v>
      </c>
      <c r="K435" s="222">
        <v>9.5121984293630583E-4</v>
      </c>
      <c r="L435" s="193">
        <v>2.7085033872286863E-3</v>
      </c>
      <c r="M435" s="222">
        <v>2.0000005732018801E-3</v>
      </c>
      <c r="N435" s="193">
        <v>2.7801637380560785E-2</v>
      </c>
      <c r="O435" s="222">
        <v>1.7106036095814375E-2</v>
      </c>
      <c r="P435" s="221">
        <v>2.0252798931217715E-3</v>
      </c>
    </row>
    <row r="436" spans="1:16" ht="15.75" x14ac:dyDescent="0.25">
      <c r="A436" s="189">
        <v>2023</v>
      </c>
      <c r="B436" s="188">
        <v>2023</v>
      </c>
      <c r="C436" s="224" t="s">
        <v>4046</v>
      </c>
      <c r="D436" s="232">
        <v>3.8616381873992467E-2</v>
      </c>
      <c r="E436" s="223">
        <v>3.8688462063822225E-2</v>
      </c>
      <c r="F436" s="231">
        <v>4.4461766961628742E-2</v>
      </c>
      <c r="G436" s="193">
        <v>2.8976296618908643E-3</v>
      </c>
      <c r="H436" s="193">
        <v>2.5163402292001862E-2</v>
      </c>
      <c r="I436" s="193">
        <v>1.3746926594376466E-2</v>
      </c>
      <c r="J436" s="193">
        <v>1.4861091172213583E-3</v>
      </c>
      <c r="K436" s="222">
        <v>9.4671921886794737E-4</v>
      </c>
      <c r="L436" s="193">
        <v>2.6793277601653721E-3</v>
      </c>
      <c r="M436" s="222">
        <v>2.0000005732018801E-3</v>
      </c>
      <c r="N436" s="193">
        <v>2.73053599642138E-2</v>
      </c>
      <c r="O436" s="222">
        <v>1.6888605345034585E-2</v>
      </c>
      <c r="P436" s="221">
        <v>1.5533043769905672E-3</v>
      </c>
    </row>
    <row r="437" spans="1:16" ht="15.75" x14ac:dyDescent="0.25">
      <c r="A437" s="189">
        <v>2024</v>
      </c>
      <c r="B437" s="188">
        <v>1980</v>
      </c>
      <c r="C437" s="224" t="s">
        <v>4415</v>
      </c>
      <c r="D437" s="232">
        <v>5.7916297192984439E-2</v>
      </c>
      <c r="E437" s="223">
        <v>0.11035253155577986</v>
      </c>
      <c r="F437" s="231">
        <v>0.33927954385273923</v>
      </c>
      <c r="G437" s="193">
        <v>2.1377210405910092</v>
      </c>
      <c r="H437" s="193">
        <v>2.0300880521673554</v>
      </c>
      <c r="I437" s="193">
        <v>4.3524651688441525</v>
      </c>
      <c r="J437" s="193">
        <v>0.27109974377387952</v>
      </c>
      <c r="K437" s="222">
        <v>3.7525416733178968E-2</v>
      </c>
      <c r="L437" s="193">
        <v>2.073660805776562E-3</v>
      </c>
      <c r="M437" s="222">
        <v>2.0000005732018801E-3</v>
      </c>
      <c r="N437" s="193">
        <v>1.700296507006014E-2</v>
      </c>
      <c r="O437" s="222">
        <v>2.2772943045503362E-2</v>
      </c>
      <c r="P437" s="221">
        <v>0.28335767120003824</v>
      </c>
    </row>
    <row r="438" spans="1:16" ht="15.75" x14ac:dyDescent="0.25">
      <c r="A438" s="189">
        <v>2024</v>
      </c>
      <c r="B438" s="188">
        <v>1981</v>
      </c>
      <c r="C438" s="224" t="s">
        <v>4414</v>
      </c>
      <c r="D438" s="232">
        <v>5.9271255231486318E-2</v>
      </c>
      <c r="E438" s="223">
        <v>0.10686322319972701</v>
      </c>
      <c r="F438" s="231">
        <v>0.3452103145639015</v>
      </c>
      <c r="G438" s="193">
        <v>2.1078996683784021</v>
      </c>
      <c r="H438" s="193">
        <v>2.1853511569658401</v>
      </c>
      <c r="I438" s="193">
        <v>3.5961462279876648</v>
      </c>
      <c r="J438" s="193">
        <v>0.27524871073999296</v>
      </c>
      <c r="K438" s="222">
        <v>1.7910336714283638E-2</v>
      </c>
      <c r="L438" s="193">
        <v>2.1343420458612501E-3</v>
      </c>
      <c r="M438" s="222">
        <v>2.0000005732018801E-3</v>
      </c>
      <c r="N438" s="193">
        <v>1.8035152963900687E-2</v>
      </c>
      <c r="O438" s="222">
        <v>2.528711592634152E-2</v>
      </c>
      <c r="P438" s="221">
        <v>0.28769423604159106</v>
      </c>
    </row>
    <row r="439" spans="1:16" ht="15.75" x14ac:dyDescent="0.25">
      <c r="A439" s="189">
        <v>2024</v>
      </c>
      <c r="B439" s="188">
        <v>1982</v>
      </c>
      <c r="C439" s="224" t="s">
        <v>4045</v>
      </c>
      <c r="D439" s="232">
        <v>5.7331003004488283E-2</v>
      </c>
      <c r="E439" s="223">
        <v>0.10445214476842542</v>
      </c>
      <c r="F439" s="231">
        <v>0.31254434764526773</v>
      </c>
      <c r="G439" s="193">
        <v>2.0209851788469013</v>
      </c>
      <c r="H439" s="193">
        <v>2.6773648597758579</v>
      </c>
      <c r="I439" s="193">
        <v>3.5224986894543968</v>
      </c>
      <c r="J439" s="193">
        <v>0.24762753775565224</v>
      </c>
      <c r="K439" s="222">
        <v>1.8110501548199487E-2</v>
      </c>
      <c r="L439" s="193">
        <v>2.2630917688425132E-3</v>
      </c>
      <c r="M439" s="222">
        <v>2.0000005732018801E-3</v>
      </c>
      <c r="N439" s="193">
        <v>2.0225185751811973E-2</v>
      </c>
      <c r="O439" s="222">
        <v>2.4403525269151797E-2</v>
      </c>
      <c r="P439" s="221">
        <v>0.25882415618203869</v>
      </c>
    </row>
    <row r="440" spans="1:16" ht="15.75" x14ac:dyDescent="0.25">
      <c r="A440" s="189">
        <v>2024</v>
      </c>
      <c r="B440" s="188">
        <v>1983</v>
      </c>
      <c r="C440" s="224" t="s">
        <v>4044</v>
      </c>
      <c r="D440" s="232">
        <v>5.7105109388325075E-2</v>
      </c>
      <c r="E440" s="223">
        <v>0.10047882092651082</v>
      </c>
      <c r="F440" s="231">
        <v>0.21253343816926704</v>
      </c>
      <c r="G440" s="193">
        <v>1.7490702627971806</v>
      </c>
      <c r="H440" s="193">
        <v>2.9981929145669475</v>
      </c>
      <c r="I440" s="193">
        <v>3.0528656593015624</v>
      </c>
      <c r="J440" s="193">
        <v>0.21949113376079135</v>
      </c>
      <c r="K440" s="222">
        <v>1.7917873426260087E-2</v>
      </c>
      <c r="L440" s="193">
        <v>2.4146418012855973E-3</v>
      </c>
      <c r="M440" s="222">
        <v>2.0000005732018801E-3</v>
      </c>
      <c r="N440" s="193">
        <v>2.2803051803668831E-2</v>
      </c>
      <c r="O440" s="222">
        <v>2.3104428010465548E-2</v>
      </c>
      <c r="P440" s="221">
        <v>0.22941554885197346</v>
      </c>
    </row>
    <row r="441" spans="1:16" ht="15.75" x14ac:dyDescent="0.25">
      <c r="A441" s="189">
        <v>2024</v>
      </c>
      <c r="B441" s="188">
        <v>1984</v>
      </c>
      <c r="C441" s="224" t="s">
        <v>4043</v>
      </c>
      <c r="D441" s="232">
        <v>5.5542072961396564E-2</v>
      </c>
      <c r="E441" s="223">
        <v>0.10132489707528784</v>
      </c>
      <c r="F441" s="231">
        <v>0.27150194859713545</v>
      </c>
      <c r="G441" s="193">
        <v>1.4896622817151228</v>
      </c>
      <c r="H441" s="193">
        <v>3.6945256155553725</v>
      </c>
      <c r="I441" s="193">
        <v>3.5184742042318344</v>
      </c>
      <c r="J441" s="193">
        <v>0.18793975291806353</v>
      </c>
      <c r="K441" s="222">
        <v>1.8482382359123771E-2</v>
      </c>
      <c r="L441" s="193">
        <v>2.6351546710305564E-3</v>
      </c>
      <c r="M441" s="222">
        <v>2.0000005732018805E-3</v>
      </c>
      <c r="N441" s="193">
        <v>2.655397571803059E-2</v>
      </c>
      <c r="O441" s="222">
        <v>2.2989146835046482E-2</v>
      </c>
      <c r="P441" s="221">
        <v>0.19643755457471659</v>
      </c>
    </row>
    <row r="442" spans="1:16" ht="15.75" x14ac:dyDescent="0.25">
      <c r="A442" s="189">
        <v>2024</v>
      </c>
      <c r="B442" s="188">
        <v>1985</v>
      </c>
      <c r="C442" s="224" t="s">
        <v>4042</v>
      </c>
      <c r="D442" s="232">
        <v>5.679011398362472E-2</v>
      </c>
      <c r="E442" s="223">
        <v>9.8389452171047609E-2</v>
      </c>
      <c r="F442" s="231">
        <v>0.25197929907215255</v>
      </c>
      <c r="G442" s="193">
        <v>1.1088134986019136</v>
      </c>
      <c r="H442" s="193">
        <v>4.3819868345233184</v>
      </c>
      <c r="I442" s="193">
        <v>2.9238607287096632</v>
      </c>
      <c r="J442" s="193">
        <v>0.18177665612501429</v>
      </c>
      <c r="K442" s="222">
        <v>1.7302191232361139E-2</v>
      </c>
      <c r="L442" s="193">
        <v>2.8202351754994218E-3</v>
      </c>
      <c r="M442" s="222">
        <v>2.0000005732018801E-3</v>
      </c>
      <c r="N442" s="193">
        <v>2.9702195099046001E-2</v>
      </c>
      <c r="O442" s="222">
        <v>2.3030309151944428E-2</v>
      </c>
      <c r="P442" s="221">
        <v>0.18999578989302207</v>
      </c>
    </row>
    <row r="443" spans="1:16" ht="15.75" x14ac:dyDescent="0.25">
      <c r="A443" s="189">
        <v>2024</v>
      </c>
      <c r="B443" s="188">
        <v>1986</v>
      </c>
      <c r="C443" s="224" t="s">
        <v>4041</v>
      </c>
      <c r="D443" s="232">
        <v>5.74343416892261E-2</v>
      </c>
      <c r="E443" s="223">
        <v>9.2635784699852342E-2</v>
      </c>
      <c r="F443" s="231">
        <v>0.24531554295019115</v>
      </c>
      <c r="G443" s="193">
        <v>1.050344939198026</v>
      </c>
      <c r="H443" s="193">
        <v>4.6493306663262866</v>
      </c>
      <c r="I443" s="193">
        <v>2.7360434395746842</v>
      </c>
      <c r="J443" s="193">
        <v>0.18014617668242047</v>
      </c>
      <c r="K443" s="222">
        <v>1.7455798127736236E-2</v>
      </c>
      <c r="L443" s="193">
        <v>2.8959830541061288E-3</v>
      </c>
      <c r="M443" s="222">
        <v>2.0000005732018801E-3</v>
      </c>
      <c r="N443" s="193">
        <v>3.099066651414608E-2</v>
      </c>
      <c r="O443" s="222">
        <v>2.2353630061214179E-2</v>
      </c>
      <c r="P443" s="221">
        <v>0.18829158740517943</v>
      </c>
    </row>
    <row r="444" spans="1:16" ht="15.75" x14ac:dyDescent="0.25">
      <c r="A444" s="189">
        <v>2024</v>
      </c>
      <c r="B444" s="188">
        <v>1987</v>
      </c>
      <c r="C444" s="224" t="s">
        <v>4040</v>
      </c>
      <c r="D444" s="232">
        <v>5.7712237630737635E-2</v>
      </c>
      <c r="E444" s="223">
        <v>8.8924216421984656E-2</v>
      </c>
      <c r="F444" s="231">
        <v>0.29523277543908166</v>
      </c>
      <c r="G444" s="193">
        <v>0.96539317206070829</v>
      </c>
      <c r="H444" s="193">
        <v>4.9679792922276231</v>
      </c>
      <c r="I444" s="193">
        <v>2.6219810071103886</v>
      </c>
      <c r="J444" s="193">
        <v>0.20012705684138268</v>
      </c>
      <c r="K444" s="222">
        <v>1.7719581511514218E-2</v>
      </c>
      <c r="L444" s="193">
        <v>2.9551244682141644E-3</v>
      </c>
      <c r="M444" s="222">
        <v>2.0000005732018801E-3</v>
      </c>
      <c r="N444" s="193">
        <v>3.1996661968123771E-2</v>
      </c>
      <c r="O444" s="222">
        <v>2.1290731186028217E-2</v>
      </c>
      <c r="P444" s="221">
        <v>0.20917591430108781</v>
      </c>
    </row>
    <row r="445" spans="1:16" ht="15.75" x14ac:dyDescent="0.25">
      <c r="A445" s="189">
        <v>2024</v>
      </c>
      <c r="B445" s="188">
        <v>1988</v>
      </c>
      <c r="C445" s="224" t="s">
        <v>4039</v>
      </c>
      <c r="D445" s="232">
        <v>5.7566541281067862E-2</v>
      </c>
      <c r="E445" s="223">
        <v>8.7994915593999884E-2</v>
      </c>
      <c r="F445" s="231">
        <v>0.29178188095321539</v>
      </c>
      <c r="G445" s="193">
        <v>0.50510138754357692</v>
      </c>
      <c r="H445" s="193">
        <v>5.0561186062705463</v>
      </c>
      <c r="I445" s="193">
        <v>1.9026264314818135</v>
      </c>
      <c r="J445" s="193">
        <v>0.19812056006886383</v>
      </c>
      <c r="K445" s="222">
        <v>1.7169999292432649E-2</v>
      </c>
      <c r="L445" s="193">
        <v>2.972225848589857E-3</v>
      </c>
      <c r="M445" s="222">
        <v>2.0000005732018805E-3</v>
      </c>
      <c r="N445" s="193">
        <v>3.2287556448314304E-2</v>
      </c>
      <c r="O445" s="222">
        <v>2.18511719401287E-2</v>
      </c>
      <c r="P445" s="221">
        <v>0.20707869264821241</v>
      </c>
    </row>
    <row r="446" spans="1:16" ht="15.75" x14ac:dyDescent="0.25">
      <c r="A446" s="189">
        <v>2024</v>
      </c>
      <c r="B446" s="188">
        <v>1989</v>
      </c>
      <c r="C446" s="224" t="s">
        <v>4038</v>
      </c>
      <c r="D446" s="232">
        <v>5.7748598529309317E-2</v>
      </c>
      <c r="E446" s="223">
        <v>9.0658727646406978E-2</v>
      </c>
      <c r="F446" s="231">
        <v>0.292665845939794</v>
      </c>
      <c r="G446" s="193">
        <v>0.50294632778999926</v>
      </c>
      <c r="H446" s="193">
        <v>5.1036705495607881</v>
      </c>
      <c r="I446" s="193">
        <v>1.8966737440704453</v>
      </c>
      <c r="J446" s="193">
        <v>0.19901154122626599</v>
      </c>
      <c r="K446" s="222">
        <v>1.6922493325907836E-2</v>
      </c>
      <c r="L446" s="193">
        <v>2.9851801122994775E-3</v>
      </c>
      <c r="M446" s="222">
        <v>2.0000005732018801E-3</v>
      </c>
      <c r="N446" s="193">
        <v>3.2507908474014947E-2</v>
      </c>
      <c r="O446" s="222">
        <v>2.2784583148575701E-2</v>
      </c>
      <c r="P446" s="221">
        <v>0.20800996001988323</v>
      </c>
    </row>
    <row r="447" spans="1:16" ht="15.75" x14ac:dyDescent="0.25">
      <c r="A447" s="189">
        <v>2024</v>
      </c>
      <c r="B447" s="188">
        <v>1990</v>
      </c>
      <c r="C447" s="224" t="s">
        <v>4037</v>
      </c>
      <c r="D447" s="232">
        <v>5.820659634348186E-2</v>
      </c>
      <c r="E447" s="223">
        <v>8.856516572957121E-2</v>
      </c>
      <c r="F447" s="231">
        <v>0.2974235949036767</v>
      </c>
      <c r="G447" s="193">
        <v>0.50374066169266929</v>
      </c>
      <c r="H447" s="193">
        <v>5.0560608381777508</v>
      </c>
      <c r="I447" s="193">
        <v>1.8869880724644346</v>
      </c>
      <c r="J447" s="193">
        <v>0.20226566129957491</v>
      </c>
      <c r="K447" s="222">
        <v>1.7148943996746241E-2</v>
      </c>
      <c r="L447" s="193">
        <v>2.9862700144011526E-3</v>
      </c>
      <c r="M447" s="222">
        <v>2.0000005732018805E-3</v>
      </c>
      <c r="N447" s="193">
        <v>3.2526447708764436E-2</v>
      </c>
      <c r="O447" s="222">
        <v>2.2045163884904625E-2</v>
      </c>
      <c r="P447" s="221">
        <v>0.21141121696296331</v>
      </c>
    </row>
    <row r="448" spans="1:16" ht="15.75" x14ac:dyDescent="0.25">
      <c r="A448" s="189">
        <v>2024</v>
      </c>
      <c r="B448" s="188">
        <v>1991</v>
      </c>
      <c r="C448" s="224" t="s">
        <v>4036</v>
      </c>
      <c r="D448" s="232">
        <v>5.8111020916251574E-2</v>
      </c>
      <c r="E448" s="223">
        <v>8.6670014037014451E-2</v>
      </c>
      <c r="F448" s="231">
        <v>0.38004176934696399</v>
      </c>
      <c r="G448" s="193">
        <v>0.5252827634769407</v>
      </c>
      <c r="H448" s="193">
        <v>8.9155595018342382</v>
      </c>
      <c r="I448" s="193">
        <v>2.3235864993240849</v>
      </c>
      <c r="J448" s="193">
        <v>5.6330554494962076E-2</v>
      </c>
      <c r="K448" s="222">
        <v>9.641575618573579E-3</v>
      </c>
      <c r="L448" s="193">
        <v>2.9847882420257102E-3</v>
      </c>
      <c r="M448" s="222">
        <v>2.0000005732018801E-3</v>
      </c>
      <c r="N448" s="193">
        <v>3.2501242760658154E-2</v>
      </c>
      <c r="O448" s="222">
        <v>2.1316799509625041E-2</v>
      </c>
      <c r="P448" s="221">
        <v>5.887757220609071E-2</v>
      </c>
    </row>
    <row r="449" spans="1:16" ht="15.75" x14ac:dyDescent="0.25">
      <c r="A449" s="189">
        <v>2024</v>
      </c>
      <c r="B449" s="188">
        <v>1992</v>
      </c>
      <c r="C449" s="224" t="s">
        <v>4035</v>
      </c>
      <c r="D449" s="232">
        <v>5.809253930410397E-2</v>
      </c>
      <c r="E449" s="223">
        <v>8.3807024470915523E-2</v>
      </c>
      <c r="F449" s="231">
        <v>0.38055390509220111</v>
      </c>
      <c r="G449" s="193">
        <v>0.52638473744924352</v>
      </c>
      <c r="H449" s="193">
        <v>8.8391138804237102</v>
      </c>
      <c r="I449" s="193">
        <v>2.2579881828625572</v>
      </c>
      <c r="J449" s="193">
        <v>5.7773892702625847E-2</v>
      </c>
      <c r="K449" s="222">
        <v>9.765309100863229E-3</v>
      </c>
      <c r="L449" s="193">
        <v>2.9761017119513088E-3</v>
      </c>
      <c r="M449" s="222">
        <v>2.0000005732018801E-3</v>
      </c>
      <c r="N449" s="193">
        <v>3.2353484884092586E-2</v>
      </c>
      <c r="O449" s="222">
        <v>2.037240859790802E-2</v>
      </c>
      <c r="P449" s="221">
        <v>6.0386171762786614E-2</v>
      </c>
    </row>
    <row r="450" spans="1:16" ht="15.75" x14ac:dyDescent="0.25">
      <c r="A450" s="189">
        <v>2024</v>
      </c>
      <c r="B450" s="188">
        <v>1993</v>
      </c>
      <c r="C450" s="224" t="s">
        <v>4034</v>
      </c>
      <c r="D450" s="232">
        <v>5.7971353171096522E-2</v>
      </c>
      <c r="E450" s="223">
        <v>7.5250845229498931E-2</v>
      </c>
      <c r="F450" s="231">
        <v>0.37528314398221818</v>
      </c>
      <c r="G450" s="193">
        <v>0.53052836462086383</v>
      </c>
      <c r="H450" s="193">
        <v>8.8982986872686354</v>
      </c>
      <c r="I450" s="193">
        <v>2.2134278552441322</v>
      </c>
      <c r="J450" s="193">
        <v>5.3931755999460686E-2</v>
      </c>
      <c r="K450" s="222">
        <v>9.8948617433515275E-3</v>
      </c>
      <c r="L450" s="193">
        <v>2.9811647094308653E-3</v>
      </c>
      <c r="M450" s="222">
        <v>2.0000005732018801E-3</v>
      </c>
      <c r="N450" s="193">
        <v>3.2439606471219837E-2</v>
      </c>
      <c r="O450" s="222">
        <v>1.9973200878786925E-2</v>
      </c>
      <c r="P450" s="221">
        <v>5.6370310687133544E-2</v>
      </c>
    </row>
    <row r="451" spans="1:16" ht="15.75" x14ac:dyDescent="0.25">
      <c r="A451" s="189">
        <v>2024</v>
      </c>
      <c r="B451" s="188">
        <v>1994</v>
      </c>
      <c r="C451" s="224" t="s">
        <v>4033</v>
      </c>
      <c r="D451" s="232">
        <v>5.7746033085557029E-2</v>
      </c>
      <c r="E451" s="223">
        <v>7.1787960177043045E-2</v>
      </c>
      <c r="F451" s="231">
        <v>0.37069181487335784</v>
      </c>
      <c r="G451" s="193">
        <v>0.53171131764618051</v>
      </c>
      <c r="H451" s="193">
        <v>8.869678354255095</v>
      </c>
      <c r="I451" s="193">
        <v>2.145182051765814</v>
      </c>
      <c r="J451" s="193">
        <v>5.4104595517465645E-2</v>
      </c>
      <c r="K451" s="222">
        <v>1.0011344865793513E-2</v>
      </c>
      <c r="L451" s="193">
        <v>2.9736877150301167E-3</v>
      </c>
      <c r="M451" s="222">
        <v>2.0000005732018797E-3</v>
      </c>
      <c r="N451" s="193">
        <v>3.2312422796463118E-2</v>
      </c>
      <c r="O451" s="222">
        <v>1.9005542845708719E-2</v>
      </c>
      <c r="P451" s="221">
        <v>5.6550965241178613E-2</v>
      </c>
    </row>
    <row r="452" spans="1:16" ht="15.75" x14ac:dyDescent="0.25">
      <c r="A452" s="189">
        <v>2024</v>
      </c>
      <c r="B452" s="188">
        <v>1995</v>
      </c>
      <c r="C452" s="224" t="s">
        <v>4032</v>
      </c>
      <c r="D452" s="232">
        <v>5.7451052994278516E-2</v>
      </c>
      <c r="E452" s="223">
        <v>7.3374410622557465E-2</v>
      </c>
      <c r="F452" s="231">
        <v>0.36763866929615019</v>
      </c>
      <c r="G452" s="193">
        <v>0.40190265733721514</v>
      </c>
      <c r="H452" s="193">
        <v>8.9775418781953285</v>
      </c>
      <c r="I452" s="193">
        <v>1.6783674252699468</v>
      </c>
      <c r="J452" s="193">
        <v>5.3450774314871864E-2</v>
      </c>
      <c r="K452" s="222">
        <v>9.2348037667036292E-3</v>
      </c>
      <c r="L452" s="193">
        <v>2.9793960443738883E-3</v>
      </c>
      <c r="M452" s="222">
        <v>2.0000005732018797E-3</v>
      </c>
      <c r="N452" s="193">
        <v>3.2409521478600677E-2</v>
      </c>
      <c r="O452" s="222">
        <v>1.9722479729852645E-2</v>
      </c>
      <c r="P452" s="221">
        <v>5.5867581145092125E-2</v>
      </c>
    </row>
    <row r="453" spans="1:16" ht="15.75" x14ac:dyDescent="0.25">
      <c r="A453" s="189">
        <v>2024</v>
      </c>
      <c r="B453" s="188">
        <v>1996</v>
      </c>
      <c r="C453" s="224" t="s">
        <v>4031</v>
      </c>
      <c r="D453" s="232">
        <v>5.75661034881816E-2</v>
      </c>
      <c r="E453" s="223">
        <v>7.298982465695783E-2</v>
      </c>
      <c r="F453" s="231">
        <v>0.36970233508062988</v>
      </c>
      <c r="G453" s="193">
        <v>0.13888218625689217</v>
      </c>
      <c r="H453" s="193">
        <v>8.9670173293252144</v>
      </c>
      <c r="I453" s="193">
        <v>1.0175261073195536</v>
      </c>
      <c r="J453" s="193">
        <v>5.3678241754565127E-2</v>
      </c>
      <c r="K453" s="222">
        <v>2.8281449689373473E-3</v>
      </c>
      <c r="L453" s="193">
        <v>2.9809121309644485E-3</v>
      </c>
      <c r="M453" s="222">
        <v>2.0000005732018801E-3</v>
      </c>
      <c r="N453" s="193">
        <v>3.2435310111506098E-2</v>
      </c>
      <c r="O453" s="222">
        <v>1.9951580434060909E-2</v>
      </c>
      <c r="P453" s="221">
        <v>5.61053336530365E-2</v>
      </c>
    </row>
    <row r="454" spans="1:16" ht="15.75" x14ac:dyDescent="0.25">
      <c r="A454" s="189">
        <v>2024</v>
      </c>
      <c r="B454" s="188">
        <v>1997</v>
      </c>
      <c r="C454" s="224" t="s">
        <v>4030</v>
      </c>
      <c r="D454" s="232">
        <v>5.7692750192687506E-2</v>
      </c>
      <c r="E454" s="223">
        <v>7.087263568227499E-2</v>
      </c>
      <c r="F454" s="231">
        <v>0.37198397912477393</v>
      </c>
      <c r="G454" s="193">
        <v>0.14403175595919027</v>
      </c>
      <c r="H454" s="193">
        <v>8.971090581599718</v>
      </c>
      <c r="I454" s="193">
        <v>1.0454080372070824</v>
      </c>
      <c r="J454" s="193">
        <v>5.3894165031444397E-2</v>
      </c>
      <c r="K454" s="222">
        <v>2.8511472703311434E-3</v>
      </c>
      <c r="L454" s="193">
        <v>2.9839444881742407E-3</v>
      </c>
      <c r="M454" s="222">
        <v>2.0000005732018801E-3</v>
      </c>
      <c r="N454" s="193">
        <v>3.2486890507644667E-2</v>
      </c>
      <c r="O454" s="222">
        <v>1.9359141824237251E-2</v>
      </c>
      <c r="P454" s="221">
        <v>5.6331020022350964E-2</v>
      </c>
    </row>
    <row r="455" spans="1:16" ht="15.75" x14ac:dyDescent="0.25">
      <c r="A455" s="189">
        <v>2024</v>
      </c>
      <c r="B455" s="188">
        <v>1998</v>
      </c>
      <c r="C455" s="224" t="s">
        <v>4029</v>
      </c>
      <c r="D455" s="232">
        <v>5.7573935005792984E-2</v>
      </c>
      <c r="E455" s="223">
        <v>6.7634220405279388E-2</v>
      </c>
      <c r="F455" s="231">
        <v>0.37024425565593411</v>
      </c>
      <c r="G455" s="193">
        <v>0.13375981625080274</v>
      </c>
      <c r="H455" s="193">
        <v>8.9534914270015804</v>
      </c>
      <c r="I455" s="193">
        <v>0.92337817164591751</v>
      </c>
      <c r="J455" s="193">
        <v>5.3757827613375608E-2</v>
      </c>
      <c r="K455" s="222">
        <v>2.8939897373042632E-3</v>
      </c>
      <c r="L455" s="193">
        <v>2.9808453754504166E-3</v>
      </c>
      <c r="M455" s="222">
        <v>2.0000005732018801E-3</v>
      </c>
      <c r="N455" s="193">
        <v>3.2434174600212418E-2</v>
      </c>
      <c r="O455" s="222">
        <v>1.8438840992280599E-2</v>
      </c>
      <c r="P455" s="221">
        <v>5.6188518031225432E-2</v>
      </c>
    </row>
    <row r="456" spans="1:16" ht="15.75" x14ac:dyDescent="0.25">
      <c r="A456" s="189">
        <v>2024</v>
      </c>
      <c r="B456" s="188">
        <v>1999</v>
      </c>
      <c r="C456" s="224" t="s">
        <v>4028</v>
      </c>
      <c r="D456" s="232">
        <v>5.7701032332872611E-2</v>
      </c>
      <c r="E456" s="223">
        <v>6.7975903940915169E-2</v>
      </c>
      <c r="F456" s="231">
        <v>0.37399180763403339</v>
      </c>
      <c r="G456" s="193">
        <v>0.11745645998287559</v>
      </c>
      <c r="H456" s="193">
        <v>9.0648687810512154</v>
      </c>
      <c r="I456" s="193">
        <v>0.76788830253467255</v>
      </c>
      <c r="J456" s="193">
        <v>5.3774281266102786E-2</v>
      </c>
      <c r="K456" s="222">
        <v>2.9023383153941478E-3</v>
      </c>
      <c r="L456" s="193">
        <v>2.9943731468087121E-3</v>
      </c>
      <c r="M456" s="222">
        <v>2.0000005732018801E-3</v>
      </c>
      <c r="N456" s="193">
        <v>3.2664281991017022E-2</v>
      </c>
      <c r="O456" s="222">
        <v>1.8556805406187118E-2</v>
      </c>
      <c r="P456" s="221">
        <v>5.6205715645116866E-2</v>
      </c>
    </row>
    <row r="457" spans="1:16" ht="15.75" x14ac:dyDescent="0.25">
      <c r="A457" s="189">
        <v>2024</v>
      </c>
      <c r="B457" s="188">
        <v>2000</v>
      </c>
      <c r="C457" s="224" t="s">
        <v>4027</v>
      </c>
      <c r="D457" s="232">
        <v>5.7557651874389451E-2</v>
      </c>
      <c r="E457" s="223">
        <v>7.3897050523493171E-2</v>
      </c>
      <c r="F457" s="231">
        <v>0.3727197076279542</v>
      </c>
      <c r="G457" s="193">
        <v>0.10108460043416254</v>
      </c>
      <c r="H457" s="193">
        <v>9.1203605742615661</v>
      </c>
      <c r="I457" s="193">
        <v>0.61612755914974682</v>
      </c>
      <c r="J457" s="193">
        <v>5.3444710837857512E-2</v>
      </c>
      <c r="K457" s="222">
        <v>2.8994862105998979E-3</v>
      </c>
      <c r="L457" s="193">
        <v>2.998054887172647E-3</v>
      </c>
      <c r="M457" s="222">
        <v>2.0000005732018801E-3</v>
      </c>
      <c r="N457" s="193">
        <v>3.2726908394607554E-2</v>
      </c>
      <c r="O457" s="222">
        <v>1.8682688380829735E-2</v>
      </c>
      <c r="P457" s="221">
        <v>5.5861243504553508E-2</v>
      </c>
    </row>
    <row r="458" spans="1:16" ht="15.75" x14ac:dyDescent="0.25">
      <c r="A458" s="189">
        <v>2024</v>
      </c>
      <c r="B458" s="188">
        <v>2001</v>
      </c>
      <c r="C458" s="224" t="s">
        <v>4026</v>
      </c>
      <c r="D458" s="232">
        <v>5.7636718914652649E-2</v>
      </c>
      <c r="E458" s="223">
        <v>7.2548031653505485E-2</v>
      </c>
      <c r="F458" s="231">
        <v>0.3727022943271453</v>
      </c>
      <c r="G458" s="193">
        <v>8.7124707023914921E-2</v>
      </c>
      <c r="H458" s="193">
        <v>9.0563898679747759</v>
      </c>
      <c r="I458" s="193">
        <v>0.47511859996322492</v>
      </c>
      <c r="J458" s="193">
        <v>5.3660328174995109E-2</v>
      </c>
      <c r="K458" s="222">
        <v>2.9235590340469368E-3</v>
      </c>
      <c r="L458" s="193">
        <v>2.993199256175411E-3</v>
      </c>
      <c r="M458" s="222">
        <v>2.0000005732018801E-3</v>
      </c>
      <c r="N458" s="193">
        <v>3.2644314111344566E-2</v>
      </c>
      <c r="O458" s="222">
        <v>1.8240630756696571E-2</v>
      </c>
      <c r="P458" s="221">
        <v>5.6086610100888723E-2</v>
      </c>
    </row>
    <row r="459" spans="1:16" ht="15.75" x14ac:dyDescent="0.25">
      <c r="A459" s="189">
        <v>2024</v>
      </c>
      <c r="B459" s="188">
        <v>2002</v>
      </c>
      <c r="C459" s="224" t="s">
        <v>4025</v>
      </c>
      <c r="D459" s="232">
        <v>5.7464399052627534E-2</v>
      </c>
      <c r="E459" s="223">
        <v>7.0706853106596121E-2</v>
      </c>
      <c r="F459" s="231">
        <v>0.28715090222031697</v>
      </c>
      <c r="G459" s="193">
        <v>8.6864697772370811E-2</v>
      </c>
      <c r="H459" s="193">
        <v>7.0202879361368407</v>
      </c>
      <c r="I459" s="193">
        <v>0.45756137309269967</v>
      </c>
      <c r="J459" s="193">
        <v>5.3722049950910698E-2</v>
      </c>
      <c r="K459" s="222">
        <v>2.9510783808578784E-3</v>
      </c>
      <c r="L459" s="193">
        <v>2.9969409334046795E-3</v>
      </c>
      <c r="M459" s="222">
        <v>2.0000005732018801E-3</v>
      </c>
      <c r="N459" s="193">
        <v>3.2707960041014422E-2</v>
      </c>
      <c r="O459" s="222">
        <v>1.7644255141892103E-2</v>
      </c>
      <c r="P459" s="221">
        <v>5.6151122661624864E-2</v>
      </c>
    </row>
    <row r="460" spans="1:16" ht="15.75" x14ac:dyDescent="0.25">
      <c r="A460" s="189">
        <v>2024</v>
      </c>
      <c r="B460" s="188">
        <v>2003</v>
      </c>
      <c r="C460" s="224" t="s">
        <v>4024</v>
      </c>
      <c r="D460" s="232">
        <v>5.7251247299971164E-2</v>
      </c>
      <c r="E460" s="223">
        <v>7.15863646314914E-2</v>
      </c>
      <c r="F460" s="231">
        <v>0.28336297514890102</v>
      </c>
      <c r="G460" s="193">
        <v>7.0148021065959049E-2</v>
      </c>
      <c r="H460" s="193">
        <v>7.0146433542533231</v>
      </c>
      <c r="I460" s="193">
        <v>0.39032477783974578</v>
      </c>
      <c r="J460" s="193">
        <v>5.3248936095001247E-2</v>
      </c>
      <c r="K460" s="222">
        <v>2.935077291398515E-3</v>
      </c>
      <c r="L460" s="193">
        <v>2.9930525646432479E-3</v>
      </c>
      <c r="M460" s="222">
        <v>2.0000005732018801E-3</v>
      </c>
      <c r="N460" s="193">
        <v>3.2641818888382482E-2</v>
      </c>
      <c r="O460" s="222">
        <v>1.7970103916427563E-2</v>
      </c>
      <c r="P460" s="221">
        <v>5.5656616696562751E-2</v>
      </c>
    </row>
    <row r="461" spans="1:16" ht="15.75" x14ac:dyDescent="0.25">
      <c r="A461" s="189">
        <v>2024</v>
      </c>
      <c r="B461" s="188">
        <v>2004</v>
      </c>
      <c r="C461" s="224" t="s">
        <v>4023</v>
      </c>
      <c r="D461" s="232">
        <v>5.7149750009476211E-2</v>
      </c>
      <c r="E461" s="223">
        <v>7.1500668782676899E-2</v>
      </c>
      <c r="F461" s="231">
        <v>0.23232258237974313</v>
      </c>
      <c r="G461" s="193">
        <v>1.8069070791872831E-2</v>
      </c>
      <c r="H461" s="193">
        <v>5.847387011783411</v>
      </c>
      <c r="I461" s="193">
        <v>0.11167529682121718</v>
      </c>
      <c r="J461" s="193">
        <v>5.2795574353217578E-2</v>
      </c>
      <c r="K461" s="222">
        <v>1.9606899630048298E-4</v>
      </c>
      <c r="L461" s="193">
        <v>2.9902834560143034E-3</v>
      </c>
      <c r="M461" s="222">
        <v>2.0000005732018801E-3</v>
      </c>
      <c r="N461" s="193">
        <v>3.2594716350604132E-2</v>
      </c>
      <c r="O461" s="222">
        <v>1.7622526057525671E-2</v>
      </c>
      <c r="P461" s="221">
        <v>5.5182755948578653E-2</v>
      </c>
    </row>
    <row r="462" spans="1:16" ht="15.75" x14ac:dyDescent="0.25">
      <c r="A462" s="189">
        <v>2024</v>
      </c>
      <c r="B462" s="188">
        <v>2005</v>
      </c>
      <c r="C462" s="224" t="s">
        <v>4022</v>
      </c>
      <c r="D462" s="232">
        <v>5.6899958793195586E-2</v>
      </c>
      <c r="E462" s="223">
        <v>6.8067815610957663E-2</v>
      </c>
      <c r="F462" s="231">
        <v>0.227620325846665</v>
      </c>
      <c r="G462" s="193">
        <v>1.5782218919949943E-2</v>
      </c>
      <c r="H462" s="193">
        <v>5.8277081446397645</v>
      </c>
      <c r="I462" s="193">
        <v>9.0700469233893494E-2</v>
      </c>
      <c r="J462" s="193">
        <v>5.2170639130343553E-2</v>
      </c>
      <c r="K462" s="222">
        <v>1.9674983071944188E-4</v>
      </c>
      <c r="L462" s="193">
        <v>2.9816310678976478E-3</v>
      </c>
      <c r="M462" s="222">
        <v>2.0000005732018797E-3</v>
      </c>
      <c r="N462" s="193">
        <v>3.2447539228739823E-2</v>
      </c>
      <c r="O462" s="222">
        <v>1.6980914190745204E-2</v>
      </c>
      <c r="P462" s="221">
        <v>5.4529563928035249E-2</v>
      </c>
    </row>
    <row r="463" spans="1:16" ht="15.75" x14ac:dyDescent="0.25">
      <c r="A463" s="189">
        <v>2024</v>
      </c>
      <c r="B463" s="188">
        <v>2006</v>
      </c>
      <c r="C463" s="224" t="s">
        <v>4021</v>
      </c>
      <c r="D463" s="232">
        <v>5.6833427478302903E-2</v>
      </c>
      <c r="E463" s="223">
        <v>7.0645148805723576E-2</v>
      </c>
      <c r="F463" s="231">
        <v>0.22489744019706712</v>
      </c>
      <c r="G463" s="193">
        <v>5.6432922706995342E-3</v>
      </c>
      <c r="H463" s="193">
        <v>5.8151940943696045</v>
      </c>
      <c r="I463" s="193">
        <v>5.5221761016079347E-2</v>
      </c>
      <c r="J463" s="193">
        <v>5.1812680937976453E-2</v>
      </c>
      <c r="K463" s="222">
        <v>1.9328149912797916E-4</v>
      </c>
      <c r="L463" s="193">
        <v>2.9795682667447237E-3</v>
      </c>
      <c r="M463" s="222">
        <v>2.0000005732018801E-3</v>
      </c>
      <c r="N463" s="193">
        <v>3.2412450981128577E-2</v>
      </c>
      <c r="O463" s="222">
        <v>1.8505768547658275E-2</v>
      </c>
      <c r="P463" s="221">
        <v>5.4155420454625222E-2</v>
      </c>
    </row>
    <row r="464" spans="1:16" ht="15.75" x14ac:dyDescent="0.25">
      <c r="A464" s="189">
        <v>2024</v>
      </c>
      <c r="B464" s="188">
        <v>2007</v>
      </c>
      <c r="C464" s="224" t="s">
        <v>4020</v>
      </c>
      <c r="D464" s="232">
        <v>5.6612072165851998E-2</v>
      </c>
      <c r="E464" s="223">
        <v>6.6667644895617828E-2</v>
      </c>
      <c r="F464" s="231">
        <v>0.15929637378747191</v>
      </c>
      <c r="G464" s="193">
        <v>8.2161527546964555E-3</v>
      </c>
      <c r="H464" s="193">
        <v>2.9396151562555604</v>
      </c>
      <c r="I464" s="193">
        <v>5.074119853710183E-2</v>
      </c>
      <c r="J464" s="193">
        <v>3.5167065551474197E-2</v>
      </c>
      <c r="K464" s="222">
        <v>1.9640164208020326E-4</v>
      </c>
      <c r="L464" s="193">
        <v>2.9522473714631739E-3</v>
      </c>
      <c r="M464" s="222">
        <v>2.0000005732018801E-3</v>
      </c>
      <c r="N464" s="193">
        <v>3.1947722552389424E-2</v>
      </c>
      <c r="O464" s="222">
        <v>1.7196489447600178E-2</v>
      </c>
      <c r="P464" s="221">
        <v>3.675716420416969E-2</v>
      </c>
    </row>
    <row r="465" spans="1:16" ht="15.75" x14ac:dyDescent="0.25">
      <c r="A465" s="189">
        <v>2024</v>
      </c>
      <c r="B465" s="188">
        <v>2008</v>
      </c>
      <c r="C465" s="224" t="s">
        <v>4019</v>
      </c>
      <c r="D465" s="232">
        <v>5.6625589859562106E-2</v>
      </c>
      <c r="E465" s="223">
        <v>6.4890692106183548E-2</v>
      </c>
      <c r="F465" s="231">
        <v>0.15924654980281172</v>
      </c>
      <c r="G465" s="193">
        <v>8.0126217765624473E-3</v>
      </c>
      <c r="H465" s="193">
        <v>2.967202236879904</v>
      </c>
      <c r="I465" s="193">
        <v>4.1290879281456409E-2</v>
      </c>
      <c r="J465" s="193">
        <v>3.5101917249197409E-2</v>
      </c>
      <c r="K465" s="222">
        <v>2.2442986832035494E-4</v>
      </c>
      <c r="L465" s="193">
        <v>2.9642159791105063E-3</v>
      </c>
      <c r="M465" s="222">
        <v>2.0000005732018801E-3</v>
      </c>
      <c r="N465" s="193">
        <v>3.2151308568470441E-2</v>
      </c>
      <c r="O465" s="222">
        <v>1.7153437104572393E-2</v>
      </c>
      <c r="P465" s="221">
        <v>3.6689070184755236E-2</v>
      </c>
    </row>
    <row r="466" spans="1:16" ht="15.75" x14ac:dyDescent="0.25">
      <c r="A466" s="189">
        <v>2024</v>
      </c>
      <c r="B466" s="188">
        <v>2009</v>
      </c>
      <c r="C466" s="224" t="s">
        <v>4018</v>
      </c>
      <c r="D466" s="232">
        <v>5.5420969112078673E-2</v>
      </c>
      <c r="E466" s="223">
        <v>5.9801152704724317E-2</v>
      </c>
      <c r="F466" s="231">
        <v>0.14086287901905672</v>
      </c>
      <c r="G466" s="193">
        <v>7.9453402642412126E-3</v>
      </c>
      <c r="H466" s="193">
        <v>2.5523435849863012</v>
      </c>
      <c r="I466" s="193">
        <v>3.1913328931619994E-2</v>
      </c>
      <c r="J466" s="193">
        <v>3.1028781025688307E-2</v>
      </c>
      <c r="K466" s="222">
        <v>2.5353552595262595E-4</v>
      </c>
      <c r="L466" s="193">
        <v>2.8337051474903283E-3</v>
      </c>
      <c r="M466" s="222">
        <v>2.0000005732018797E-3</v>
      </c>
      <c r="N466" s="193">
        <v>2.9931319322611307E-2</v>
      </c>
      <c r="O466" s="222">
        <v>1.6595757087323134E-2</v>
      </c>
      <c r="P466" s="221">
        <v>3.2431764815493307E-2</v>
      </c>
    </row>
    <row r="467" spans="1:16" ht="15.75" x14ac:dyDescent="0.25">
      <c r="A467" s="189">
        <v>2024</v>
      </c>
      <c r="B467" s="188">
        <v>2010</v>
      </c>
      <c r="C467" s="224" t="s">
        <v>4017</v>
      </c>
      <c r="D467" s="232">
        <v>5.3893038417222996E-2</v>
      </c>
      <c r="E467" s="223">
        <v>5.812445055266649E-2</v>
      </c>
      <c r="F467" s="231">
        <v>8.1455913372857972E-2</v>
      </c>
      <c r="G467" s="193">
        <v>6.949265271669401E-3</v>
      </c>
      <c r="H467" s="193">
        <v>0.1972926742112098</v>
      </c>
      <c r="I467" s="193">
        <v>3.026480313173132E-2</v>
      </c>
      <c r="J467" s="193">
        <v>1.6150481084371858E-2</v>
      </c>
      <c r="K467" s="222">
        <v>3.0947364976501327E-4</v>
      </c>
      <c r="L467" s="193">
        <v>2.7153754961119483E-3</v>
      </c>
      <c r="M467" s="222">
        <v>2.0000005732018797E-3</v>
      </c>
      <c r="N467" s="193">
        <v>2.7918531952665061E-2</v>
      </c>
      <c r="O467" s="222">
        <v>1.6290379124692181E-2</v>
      </c>
      <c r="P467" s="221">
        <v>1.6880734172308776E-2</v>
      </c>
    </row>
    <row r="468" spans="1:16" ht="15.75" x14ac:dyDescent="0.25">
      <c r="A468" s="189">
        <v>2024</v>
      </c>
      <c r="B468" s="188">
        <v>2011</v>
      </c>
      <c r="C468" s="224" t="s">
        <v>4016</v>
      </c>
      <c r="D468" s="232">
        <v>5.3535099219607439E-2</v>
      </c>
      <c r="E468" s="223">
        <v>5.6725338784330698E-2</v>
      </c>
      <c r="F468" s="231">
        <v>8.0826877638648834E-2</v>
      </c>
      <c r="G468" s="193">
        <v>7.0260104889305879E-3</v>
      </c>
      <c r="H468" s="193">
        <v>0.19521808469576921</v>
      </c>
      <c r="I468" s="193">
        <v>3.020949770890536E-2</v>
      </c>
      <c r="J468" s="193">
        <v>1.576517448540821E-2</v>
      </c>
      <c r="K468" s="222">
        <v>4.1941057417512671E-4</v>
      </c>
      <c r="L468" s="193">
        <v>2.7293606546759468E-3</v>
      </c>
      <c r="M468" s="222">
        <v>2.0000005732018801E-3</v>
      </c>
      <c r="N468" s="193">
        <v>2.8156419499838683E-2</v>
      </c>
      <c r="O468" s="222">
        <v>1.6397130258593937E-2</v>
      </c>
      <c r="P468" s="221">
        <v>1.6478005718712722E-2</v>
      </c>
    </row>
    <row r="469" spans="1:16" ht="15.75" x14ac:dyDescent="0.25">
      <c r="A469" s="189">
        <v>2024</v>
      </c>
      <c r="B469" s="188">
        <v>2012</v>
      </c>
      <c r="C469" s="224" t="s">
        <v>4015</v>
      </c>
      <c r="D469" s="232">
        <v>5.1163465998692904E-2</v>
      </c>
      <c r="E469" s="223">
        <v>5.6455424059586846E-2</v>
      </c>
      <c r="F469" s="231">
        <v>6.7130791510750867E-2</v>
      </c>
      <c r="G469" s="193">
        <v>6.5118863092739725E-3</v>
      </c>
      <c r="H469" s="193">
        <v>0.15927550212770952</v>
      </c>
      <c r="I469" s="193">
        <v>3.0052184325364918E-2</v>
      </c>
      <c r="J469" s="193">
        <v>1.3174003330558199E-2</v>
      </c>
      <c r="K469" s="222">
        <v>6.0964751003113999E-4</v>
      </c>
      <c r="L469" s="193">
        <v>2.5815293995359442E-3</v>
      </c>
      <c r="M469" s="222">
        <v>2.0000005732018801E-3</v>
      </c>
      <c r="N469" s="193">
        <v>2.5641809849907229E-2</v>
      </c>
      <c r="O469" s="222">
        <v>1.6713838949722448E-2</v>
      </c>
      <c r="P469" s="221">
        <v>1.3769673302392047E-2</v>
      </c>
    </row>
    <row r="470" spans="1:16" ht="15.75" x14ac:dyDescent="0.25">
      <c r="A470" s="189">
        <v>2024</v>
      </c>
      <c r="B470" s="188">
        <v>2013</v>
      </c>
      <c r="C470" s="224" t="s">
        <v>4014</v>
      </c>
      <c r="D470" s="232">
        <v>5.3297464247561217E-2</v>
      </c>
      <c r="E470" s="223">
        <v>5.5094688683221378E-2</v>
      </c>
      <c r="F470" s="231">
        <v>8.1471560697499071E-2</v>
      </c>
      <c r="G470" s="193">
        <v>7.3377576477031258E-3</v>
      </c>
      <c r="H470" s="193">
        <v>0.19262896201183552</v>
      </c>
      <c r="I470" s="193">
        <v>3.007869671159006E-2</v>
      </c>
      <c r="J470" s="193">
        <v>1.4962576303908069E-2</v>
      </c>
      <c r="K470" s="222">
        <v>9.1074096074997225E-4</v>
      </c>
      <c r="L470" s="193">
        <v>2.7570103566237855E-3</v>
      </c>
      <c r="M470" s="222">
        <v>2.0000005732018801E-3</v>
      </c>
      <c r="N470" s="193">
        <v>2.8626740929971417E-2</v>
      </c>
      <c r="O470" s="222">
        <v>1.6792134011512447E-2</v>
      </c>
      <c r="P470" s="221">
        <v>1.5639117608921824E-2</v>
      </c>
    </row>
    <row r="471" spans="1:16" ht="15.75" x14ac:dyDescent="0.25">
      <c r="A471" s="189">
        <v>2024</v>
      </c>
      <c r="B471" s="188">
        <v>2014</v>
      </c>
      <c r="C471" s="224" t="s">
        <v>4013</v>
      </c>
      <c r="D471" s="232">
        <v>5.040212551919343E-2</v>
      </c>
      <c r="E471" s="223">
        <v>5.3173099176594525E-2</v>
      </c>
      <c r="F471" s="231">
        <v>6.9112566135786771E-2</v>
      </c>
      <c r="G471" s="193">
        <v>7.3446463912726929E-3</v>
      </c>
      <c r="H471" s="193">
        <v>0.16104899239521825</v>
      </c>
      <c r="I471" s="193">
        <v>2.8957603267380328E-2</v>
      </c>
      <c r="J471" s="193">
        <v>1.268148900827094E-2</v>
      </c>
      <c r="K471" s="222">
        <v>1.2775157587099114E-3</v>
      </c>
      <c r="L471" s="193">
        <v>2.6302781190908875E-3</v>
      </c>
      <c r="M471" s="222">
        <v>2.0000005732018801E-3</v>
      </c>
      <c r="N471" s="193">
        <v>2.6471025569536826E-2</v>
      </c>
      <c r="O471" s="222">
        <v>1.6379112077416935E-2</v>
      </c>
      <c r="P471" s="221">
        <v>1.3254889667950907E-2</v>
      </c>
    </row>
    <row r="472" spans="1:16" ht="15.75" x14ac:dyDescent="0.25">
      <c r="A472" s="189">
        <v>2024</v>
      </c>
      <c r="B472" s="188">
        <v>2015</v>
      </c>
      <c r="C472" s="224" t="s">
        <v>4012</v>
      </c>
      <c r="D472" s="232">
        <v>4.9171221809075218E-2</v>
      </c>
      <c r="E472" s="223">
        <v>5.4981862261047745E-2</v>
      </c>
      <c r="F472" s="231">
        <v>6.4249644368106706E-2</v>
      </c>
      <c r="G472" s="193">
        <v>7.1787874757726486E-3</v>
      </c>
      <c r="H472" s="193">
        <v>0.14874667867175539</v>
      </c>
      <c r="I472" s="193">
        <v>2.9616317901505797E-2</v>
      </c>
      <c r="J472" s="193">
        <v>1.1607961765369634E-2</v>
      </c>
      <c r="K472" s="222">
        <v>1.591662694157334E-3</v>
      </c>
      <c r="L472" s="193">
        <v>2.5994028418401421E-3</v>
      </c>
      <c r="M472" s="222">
        <v>2.0000005732018801E-3</v>
      </c>
      <c r="N472" s="193">
        <v>2.5945837103501644E-2</v>
      </c>
      <c r="O472" s="222">
        <v>1.7224740428268642E-2</v>
      </c>
      <c r="P472" s="221">
        <v>1.2132822286832176E-2</v>
      </c>
    </row>
    <row r="473" spans="1:16" ht="15.75" x14ac:dyDescent="0.25">
      <c r="A473" s="189">
        <v>2024</v>
      </c>
      <c r="B473" s="188">
        <v>2016</v>
      </c>
      <c r="C473" s="224" t="s">
        <v>4011</v>
      </c>
      <c r="D473" s="232">
        <v>5.0323872261458145E-2</v>
      </c>
      <c r="E473" s="223">
        <v>5.6012357765408291E-2</v>
      </c>
      <c r="F473" s="231">
        <v>7.8683145678583713E-2</v>
      </c>
      <c r="G473" s="193">
        <v>6.9071966506997935E-3</v>
      </c>
      <c r="H473" s="193">
        <v>0.15898946850919471</v>
      </c>
      <c r="I473" s="193">
        <v>2.9358775649674051E-2</v>
      </c>
      <c r="J473" s="193">
        <v>1.304313134735758E-2</v>
      </c>
      <c r="K473" s="222">
        <v>1.8249456519454309E-3</v>
      </c>
      <c r="L473" s="193">
        <v>2.795912463529351E-3</v>
      </c>
      <c r="M473" s="222">
        <v>2.0000005732018801E-3</v>
      </c>
      <c r="N473" s="193">
        <v>2.928846576843509E-2</v>
      </c>
      <c r="O473" s="222">
        <v>1.8073034235890455E-2</v>
      </c>
      <c r="P473" s="221">
        <v>1.3632883868846936E-2</v>
      </c>
    </row>
    <row r="474" spans="1:16" ht="15.75" x14ac:dyDescent="0.25">
      <c r="A474" s="189">
        <v>2024</v>
      </c>
      <c r="B474" s="188">
        <v>2017</v>
      </c>
      <c r="C474" s="224" t="s">
        <v>4010</v>
      </c>
      <c r="D474" s="232">
        <v>4.6660283197853099E-2</v>
      </c>
      <c r="E474" s="223">
        <v>5.0604929177809427E-2</v>
      </c>
      <c r="F474" s="231">
        <v>5.9638379221915234E-2</v>
      </c>
      <c r="G474" s="193">
        <v>6.7802279037338835E-3</v>
      </c>
      <c r="H474" s="193">
        <v>0.11186373341238132</v>
      </c>
      <c r="I474" s="193">
        <v>2.7255581173695354E-2</v>
      </c>
      <c r="J474" s="193">
        <v>1.0907952438343431E-2</v>
      </c>
      <c r="K474" s="222">
        <v>2.0072957895902674E-3</v>
      </c>
      <c r="L474" s="193">
        <v>2.7207958838160748E-3</v>
      </c>
      <c r="M474" s="222">
        <v>2.0000005732018801E-3</v>
      </c>
      <c r="N474" s="193">
        <v>2.8010732747512253E-2</v>
      </c>
      <c r="O474" s="222">
        <v>1.7116943228546899E-2</v>
      </c>
      <c r="P474" s="221">
        <v>1.1401161644283269E-2</v>
      </c>
    </row>
    <row r="475" spans="1:16" ht="15.75" x14ac:dyDescent="0.25">
      <c r="A475" s="189">
        <v>2024</v>
      </c>
      <c r="B475" s="188">
        <v>2018</v>
      </c>
      <c r="C475" s="224" t="s">
        <v>4009</v>
      </c>
      <c r="D475" s="232">
        <v>4.3782292083712052E-2</v>
      </c>
      <c r="E475" s="223">
        <v>4.8355723889247991E-2</v>
      </c>
      <c r="F475" s="231">
        <v>5.8217660500993446E-2</v>
      </c>
      <c r="G475" s="193">
        <v>6.3660082301422692E-3</v>
      </c>
      <c r="H475" s="193">
        <v>8.9157283415469829E-2</v>
      </c>
      <c r="I475" s="193">
        <v>2.5628223406181396E-2</v>
      </c>
      <c r="J475" s="193">
        <v>9.4762264809240306E-3</v>
      </c>
      <c r="K475" s="222">
        <v>2.0912088033675251E-3</v>
      </c>
      <c r="L475" s="193">
        <v>2.7181510052663375E-3</v>
      </c>
      <c r="M475" s="222">
        <v>2.0000005732018801E-3</v>
      </c>
      <c r="N475" s="193">
        <v>2.7965743363381226E-2</v>
      </c>
      <c r="O475" s="222">
        <v>1.7106908380995482E-2</v>
      </c>
      <c r="P475" s="221">
        <v>9.9046993922591552E-3</v>
      </c>
    </row>
    <row r="476" spans="1:16" ht="15.75" x14ac:dyDescent="0.25">
      <c r="A476" s="189">
        <v>2024</v>
      </c>
      <c r="B476" s="188">
        <v>2019</v>
      </c>
      <c r="C476" s="224" t="s">
        <v>4008</v>
      </c>
      <c r="D476" s="232">
        <v>4.3263469924036825E-2</v>
      </c>
      <c r="E476" s="223">
        <v>4.6460800143499605E-2</v>
      </c>
      <c r="F476" s="231">
        <v>5.6648130877153972E-2</v>
      </c>
      <c r="G476" s="193">
        <v>5.630167844781769E-3</v>
      </c>
      <c r="H476" s="193">
        <v>7.4518815447189579E-2</v>
      </c>
      <c r="I476" s="193">
        <v>2.2827415253400343E-2</v>
      </c>
      <c r="J476" s="193">
        <v>7.5917795133777204E-3</v>
      </c>
      <c r="K476" s="222">
        <v>1.9860401486402409E-3</v>
      </c>
      <c r="L476" s="193">
        <v>2.7141318114694449E-3</v>
      </c>
      <c r="M476" s="222">
        <v>2.0000005732018801E-3</v>
      </c>
      <c r="N476" s="193">
        <v>2.7897376876896082E-2</v>
      </c>
      <c r="O476" s="222">
        <v>1.7094864598600386E-2</v>
      </c>
      <c r="P476" s="221">
        <v>7.9350460949500039E-3</v>
      </c>
    </row>
    <row r="477" spans="1:16" ht="15.75" x14ac:dyDescent="0.25">
      <c r="A477" s="189">
        <v>2024</v>
      </c>
      <c r="B477" s="188">
        <v>2020</v>
      </c>
      <c r="C477" s="224" t="s">
        <v>4007</v>
      </c>
      <c r="D477" s="232">
        <v>4.2774448207556173E-2</v>
      </c>
      <c r="E477" s="223">
        <v>4.4664102059492269E-2</v>
      </c>
      <c r="F477" s="231">
        <v>5.5197752601833613E-2</v>
      </c>
      <c r="G477" s="193">
        <v>4.7964999049763925E-3</v>
      </c>
      <c r="H477" s="193">
        <v>6.0830006453239216E-2</v>
      </c>
      <c r="I477" s="193">
        <v>2.0056781906324404E-2</v>
      </c>
      <c r="J477" s="193">
        <v>5.8956197946330481E-3</v>
      </c>
      <c r="K477" s="222">
        <v>1.4603874127243437E-3</v>
      </c>
      <c r="L477" s="193">
        <v>2.7131748819610012E-3</v>
      </c>
      <c r="M477" s="222">
        <v>2.0000005732018801E-3</v>
      </c>
      <c r="N477" s="193">
        <v>2.7881099505957463E-2</v>
      </c>
      <c r="O477" s="222">
        <v>1.7111702104383363E-2</v>
      </c>
      <c r="P477" s="221">
        <v>6.1621935603209761E-3</v>
      </c>
    </row>
    <row r="478" spans="1:16" ht="15.75" x14ac:dyDescent="0.25">
      <c r="A478" s="189">
        <v>2024</v>
      </c>
      <c r="B478" s="188">
        <v>2021</v>
      </c>
      <c r="C478" s="224" t="s">
        <v>4006</v>
      </c>
      <c r="D478" s="232">
        <v>4.1458590693790383E-2</v>
      </c>
      <c r="E478" s="223">
        <v>4.2667924038142194E-2</v>
      </c>
      <c r="F478" s="231">
        <v>5.1425563356931193E-2</v>
      </c>
      <c r="G478" s="193">
        <v>4.1822350779853468E-3</v>
      </c>
      <c r="H478" s="193">
        <v>4.2140881143774352E-2</v>
      </c>
      <c r="I478" s="193">
        <v>1.8129818757479627E-2</v>
      </c>
      <c r="J478" s="193">
        <v>3.5640736082771757E-3</v>
      </c>
      <c r="K478" s="222">
        <v>9.5599363543198376E-4</v>
      </c>
      <c r="L478" s="193">
        <v>2.7128374701190154E-3</v>
      </c>
      <c r="M478" s="222">
        <v>2.0000005732018801E-3</v>
      </c>
      <c r="N478" s="193">
        <v>2.7875360130525276E-2</v>
      </c>
      <c r="O478" s="222">
        <v>1.7127086740129329E-2</v>
      </c>
      <c r="P478" s="221">
        <v>3.7252252015010619E-3</v>
      </c>
    </row>
    <row r="479" spans="1:16" ht="15.75" x14ac:dyDescent="0.25">
      <c r="A479" s="189">
        <v>2024</v>
      </c>
      <c r="B479" s="188">
        <v>2022</v>
      </c>
      <c r="C479" s="224" t="s">
        <v>4005</v>
      </c>
      <c r="D479" s="232">
        <v>4.0270655289796682E-2</v>
      </c>
      <c r="E479" s="223">
        <v>4.1111448725754361E-2</v>
      </c>
      <c r="F479" s="231">
        <v>4.979371695357563E-2</v>
      </c>
      <c r="G479" s="193">
        <v>3.5125835630490554E-3</v>
      </c>
      <c r="H479" s="193">
        <v>3.0345318968670168E-2</v>
      </c>
      <c r="I479" s="193">
        <v>1.5910207198373463E-2</v>
      </c>
      <c r="J479" s="193">
        <v>2.33561235312641E-3</v>
      </c>
      <c r="K479" s="222">
        <v>9.5712395612389484E-4</v>
      </c>
      <c r="L479" s="193">
        <v>2.7101156036522718E-3</v>
      </c>
      <c r="M479" s="222">
        <v>2.0000005732018801E-3</v>
      </c>
      <c r="N479" s="193">
        <v>2.782906118192597E-2</v>
      </c>
      <c r="O479" s="222">
        <v>1.7122601440843568E-2</v>
      </c>
      <c r="P479" s="221">
        <v>2.4412183796084703E-3</v>
      </c>
    </row>
    <row r="480" spans="1:16" ht="15.75" x14ac:dyDescent="0.25">
      <c r="A480" s="189">
        <v>2024</v>
      </c>
      <c r="B480" s="188">
        <v>2023</v>
      </c>
      <c r="C480" s="224" t="s">
        <v>4004</v>
      </c>
      <c r="D480" s="232">
        <v>3.90948193700646E-2</v>
      </c>
      <c r="E480" s="223">
        <v>3.9524158419322573E-2</v>
      </c>
      <c r="F480" s="231">
        <v>4.8167118446512752E-2</v>
      </c>
      <c r="G480" s="193">
        <v>3.040509310213759E-3</v>
      </c>
      <c r="H480" s="193">
        <v>2.8231742874908355E-2</v>
      </c>
      <c r="I480" s="193">
        <v>1.4619283679420704E-2</v>
      </c>
      <c r="J480" s="193">
        <v>1.9406572809796772E-3</v>
      </c>
      <c r="K480" s="222">
        <v>9.5728816878219952E-4</v>
      </c>
      <c r="L480" s="193">
        <v>2.7084655209271349E-3</v>
      </c>
      <c r="M480" s="222">
        <v>2.0000005732018801E-3</v>
      </c>
      <c r="N480" s="193">
        <v>2.7800993274771393E-2</v>
      </c>
      <c r="O480" s="222">
        <v>1.7112723064205203E-2</v>
      </c>
      <c r="P480" s="221">
        <v>2.028405191686432E-3</v>
      </c>
    </row>
    <row r="481" spans="1:16" ht="15.75" x14ac:dyDescent="0.25">
      <c r="A481" s="189">
        <v>2024</v>
      </c>
      <c r="B481" s="188">
        <v>2024</v>
      </c>
      <c r="C481" s="224" t="s">
        <v>4003</v>
      </c>
      <c r="D481" s="232">
        <v>3.7554037875750283E-2</v>
      </c>
      <c r="E481" s="223">
        <v>3.7275778490945849E-2</v>
      </c>
      <c r="F481" s="231">
        <v>4.4789302680608885E-2</v>
      </c>
      <c r="G481" s="193">
        <v>2.5228069552694276E-3</v>
      </c>
      <c r="H481" s="193">
        <v>2.5251008941094673E-2</v>
      </c>
      <c r="I481" s="193">
        <v>1.2879856299214449E-2</v>
      </c>
      <c r="J481" s="193">
        <v>1.4885110992462981E-3</v>
      </c>
      <c r="K481" s="222">
        <v>9.528155869578149E-4</v>
      </c>
      <c r="L481" s="193">
        <v>2.6793277601653721E-3</v>
      </c>
      <c r="M481" s="222">
        <v>2.0000005732018801E-3</v>
      </c>
      <c r="N481" s="193">
        <v>2.7305359964213804E-2</v>
      </c>
      <c r="O481" s="222">
        <v>1.689416011804926E-2</v>
      </c>
      <c r="P481" s="221">
        <v>1.5558149659840412E-3</v>
      </c>
    </row>
    <row r="482" spans="1:16" ht="15.75" x14ac:dyDescent="0.25">
      <c r="A482" s="189">
        <v>2025</v>
      </c>
      <c r="B482" s="188">
        <v>1981</v>
      </c>
      <c r="C482" s="224" t="s">
        <v>4413</v>
      </c>
      <c r="D482" s="232">
        <v>5.9301529812482094E-2</v>
      </c>
      <c r="E482" s="223">
        <v>0.106971101042975</v>
      </c>
      <c r="F482" s="231">
        <v>0.34583582441935062</v>
      </c>
      <c r="G482" s="193">
        <v>2.1081806465309341</v>
      </c>
      <c r="H482" s="193">
        <v>2.1730323341432056</v>
      </c>
      <c r="I482" s="193">
        <v>3.5953395200829212</v>
      </c>
      <c r="J482" s="193">
        <v>0.27578390359696714</v>
      </c>
      <c r="K482" s="222">
        <v>1.7914731955725443E-2</v>
      </c>
      <c r="L482" s="193">
        <v>2.1309685109026514E-3</v>
      </c>
      <c r="M482" s="222">
        <v>2.0000005732018801E-3</v>
      </c>
      <c r="N482" s="193">
        <v>1.7977769134254917E-2</v>
      </c>
      <c r="O482" s="222">
        <v>2.528711592634152E-2</v>
      </c>
      <c r="P482" s="221">
        <v>0.28825362794467457</v>
      </c>
    </row>
    <row r="483" spans="1:16" ht="15.75" x14ac:dyDescent="0.25">
      <c r="A483" s="189">
        <v>2025</v>
      </c>
      <c r="B483" s="188">
        <v>1982</v>
      </c>
      <c r="C483" s="224" t="s">
        <v>4002</v>
      </c>
      <c r="D483" s="232">
        <v>5.7353508503812899E-2</v>
      </c>
      <c r="E483" s="223">
        <v>0.10455740590393961</v>
      </c>
      <c r="F483" s="231">
        <v>0.31365026335427537</v>
      </c>
      <c r="G483" s="193">
        <v>2.021256581238835</v>
      </c>
      <c r="H483" s="193">
        <v>2.6483750819472318</v>
      </c>
      <c r="I483" s="193">
        <v>3.5216720290302543</v>
      </c>
      <c r="J483" s="193">
        <v>0.24860355586538013</v>
      </c>
      <c r="K483" s="222">
        <v>1.8115225237866819E-2</v>
      </c>
      <c r="L483" s="193">
        <v>2.254640896629695E-3</v>
      </c>
      <c r="M483" s="222">
        <v>2.0000005732018801E-3</v>
      </c>
      <c r="N483" s="193">
        <v>2.0081436415471936E-2</v>
      </c>
      <c r="O483" s="222">
        <v>2.4403525269151797E-2</v>
      </c>
      <c r="P483" s="221">
        <v>0.25984430549967136</v>
      </c>
    </row>
    <row r="484" spans="1:16" ht="15.75" x14ac:dyDescent="0.25">
      <c r="A484" s="189">
        <v>2025</v>
      </c>
      <c r="B484" s="188">
        <v>1983</v>
      </c>
      <c r="C484" s="224" t="s">
        <v>4001</v>
      </c>
      <c r="D484" s="232">
        <v>5.7064617877583941E-2</v>
      </c>
      <c r="E484" s="223">
        <v>0.10058690548151883</v>
      </c>
      <c r="F484" s="231">
        <v>0.21102151075545175</v>
      </c>
      <c r="G484" s="193">
        <v>1.7493562662187965</v>
      </c>
      <c r="H484" s="193">
        <v>2.8234522936335864</v>
      </c>
      <c r="I484" s="193">
        <v>3.0522444695292248</v>
      </c>
      <c r="J484" s="193">
        <v>0.22336430689649411</v>
      </c>
      <c r="K484" s="222">
        <v>1.7924059982264935E-2</v>
      </c>
      <c r="L484" s="193">
        <v>2.3653288705812749E-3</v>
      </c>
      <c r="M484" s="222">
        <v>2.0000005732018801E-3</v>
      </c>
      <c r="N484" s="193">
        <v>2.1964238852388306E-2</v>
      </c>
      <c r="O484" s="222">
        <v>2.3104428010465548E-2</v>
      </c>
      <c r="P484" s="221">
        <v>0.23346384968992148</v>
      </c>
    </row>
    <row r="485" spans="1:16" ht="15.75" x14ac:dyDescent="0.25">
      <c r="A485" s="189">
        <v>2025</v>
      </c>
      <c r="B485" s="188">
        <v>1984</v>
      </c>
      <c r="C485" s="224" t="s">
        <v>4000</v>
      </c>
      <c r="D485" s="232">
        <v>5.5404924972284178E-2</v>
      </c>
      <c r="E485" s="223">
        <v>0.10145152012003515</v>
      </c>
      <c r="F485" s="231">
        <v>0.2744644893208143</v>
      </c>
      <c r="G485" s="193">
        <v>1.4898008104403115</v>
      </c>
      <c r="H485" s="193">
        <v>3.595539200156372</v>
      </c>
      <c r="I485" s="193">
        <v>3.5173731598262914</v>
      </c>
      <c r="J485" s="193">
        <v>0.18896870956783499</v>
      </c>
      <c r="K485" s="222">
        <v>1.8487215617506277E-2</v>
      </c>
      <c r="L485" s="193">
        <v>2.6089653558049228E-3</v>
      </c>
      <c r="M485" s="222">
        <v>2.0000005732018801E-3</v>
      </c>
      <c r="N485" s="193">
        <v>2.6108495466042558E-2</v>
      </c>
      <c r="O485" s="222">
        <v>2.2989679262571273E-2</v>
      </c>
      <c r="P485" s="221">
        <v>0.19751303607826284</v>
      </c>
    </row>
    <row r="486" spans="1:16" ht="15.75" x14ac:dyDescent="0.25">
      <c r="A486" s="189">
        <v>2025</v>
      </c>
      <c r="B486" s="188">
        <v>1985</v>
      </c>
      <c r="C486" s="224" t="s">
        <v>3999</v>
      </c>
      <c r="D486" s="232">
        <v>5.6553069961710695E-2</v>
      </c>
      <c r="E486" s="223">
        <v>9.8571564107221177E-2</v>
      </c>
      <c r="F486" s="231">
        <v>0.25622059737996666</v>
      </c>
      <c r="G486" s="193">
        <v>1.1110062592182144</v>
      </c>
      <c r="H486" s="193">
        <v>4.2331024301297662</v>
      </c>
      <c r="I486" s="193">
        <v>2.9259976388384357</v>
      </c>
      <c r="J486" s="193">
        <v>0.18317259088100438</v>
      </c>
      <c r="K486" s="222">
        <v>1.731321798344837E-2</v>
      </c>
      <c r="L486" s="193">
        <v>2.7806190066330754E-3</v>
      </c>
      <c r="M486" s="222">
        <v>2.0000005732018805E-3</v>
      </c>
      <c r="N486" s="193">
        <v>2.9028324066629439E-2</v>
      </c>
      <c r="O486" s="222">
        <v>2.3051346592079493E-2</v>
      </c>
      <c r="P486" s="221">
        <v>0.1914548426243099</v>
      </c>
    </row>
    <row r="487" spans="1:16" ht="15.75" x14ac:dyDescent="0.25">
      <c r="A487" s="189">
        <v>2025</v>
      </c>
      <c r="B487" s="188">
        <v>1986</v>
      </c>
      <c r="C487" s="224" t="s">
        <v>3998</v>
      </c>
      <c r="D487" s="232">
        <v>5.7402165331628584E-2</v>
      </c>
      <c r="E487" s="223">
        <v>9.3018256530682686E-2</v>
      </c>
      <c r="F487" s="231">
        <v>0.2463001001337026</v>
      </c>
      <c r="G487" s="193">
        <v>1.0571437814848936</v>
      </c>
      <c r="H487" s="193">
        <v>4.6152234279534792</v>
      </c>
      <c r="I487" s="193">
        <v>2.7414286777943979</v>
      </c>
      <c r="J487" s="193">
        <v>0.18047332851301098</v>
      </c>
      <c r="K487" s="222">
        <v>1.7469804410697821E-2</v>
      </c>
      <c r="L487" s="193">
        <v>2.8868918526871448E-3</v>
      </c>
      <c r="M487" s="222">
        <v>2.0000005732018805E-3</v>
      </c>
      <c r="N487" s="193">
        <v>3.0836025178009166E-2</v>
      </c>
      <c r="O487" s="222">
        <v>2.241173657319568E-2</v>
      </c>
      <c r="P487" s="221">
        <v>0.18863353158983434</v>
      </c>
    </row>
    <row r="488" spans="1:16" ht="15.75" x14ac:dyDescent="0.25">
      <c r="A488" s="189">
        <v>2025</v>
      </c>
      <c r="B488" s="188">
        <v>1987</v>
      </c>
      <c r="C488" s="224" t="s">
        <v>3997</v>
      </c>
      <c r="D488" s="232">
        <v>5.7691429471925411E-2</v>
      </c>
      <c r="E488" s="223">
        <v>8.9133486661951949E-2</v>
      </c>
      <c r="F488" s="231">
        <v>0.29563011139708473</v>
      </c>
      <c r="G488" s="193">
        <v>0.96803720718037134</v>
      </c>
      <c r="H488" s="193">
        <v>4.9378219659939173</v>
      </c>
      <c r="I488" s="193">
        <v>2.6233329518265207</v>
      </c>
      <c r="J488" s="193">
        <v>0.20023506645795303</v>
      </c>
      <c r="K488" s="222">
        <v>1.7731263203656467E-2</v>
      </c>
      <c r="L488" s="193">
        <v>2.9473342182088679E-3</v>
      </c>
      <c r="M488" s="222">
        <v>2.0000005732018805E-3</v>
      </c>
      <c r="N488" s="193">
        <v>3.1864149815533677E-2</v>
      </c>
      <c r="O488" s="222">
        <v>2.1306758365125765E-2</v>
      </c>
      <c r="P488" s="221">
        <v>0.20928880763323315</v>
      </c>
    </row>
    <row r="489" spans="1:16" ht="15.75" x14ac:dyDescent="0.25">
      <c r="A489" s="189">
        <v>2025</v>
      </c>
      <c r="B489" s="188">
        <v>1988</v>
      </c>
      <c r="C489" s="224" t="s">
        <v>3996</v>
      </c>
      <c r="D489" s="232">
        <v>5.7586067036479741E-2</v>
      </c>
      <c r="E489" s="223">
        <v>8.7920467806378175E-2</v>
      </c>
      <c r="F489" s="231">
        <v>0.29192414270913669</v>
      </c>
      <c r="G489" s="193">
        <v>0.5061843932130059</v>
      </c>
      <c r="H489" s="193">
        <v>5.0483096193819472</v>
      </c>
      <c r="I489" s="193">
        <v>1.9055532876027286</v>
      </c>
      <c r="J489" s="193">
        <v>0.19817520183249937</v>
      </c>
      <c r="K489" s="222">
        <v>1.7212469848300983E-2</v>
      </c>
      <c r="L489" s="193">
        <v>2.9702528999979408E-3</v>
      </c>
      <c r="M489" s="222">
        <v>2.0000005732018801E-3</v>
      </c>
      <c r="N489" s="193">
        <v>3.2253996592765809E-2</v>
      </c>
      <c r="O489" s="222">
        <v>2.1767866693664796E-2</v>
      </c>
      <c r="P489" s="221">
        <v>0.20713580506993151</v>
      </c>
    </row>
    <row r="490" spans="1:16" ht="15.75" x14ac:dyDescent="0.25">
      <c r="A490" s="189">
        <v>2025</v>
      </c>
      <c r="B490" s="188">
        <v>1989</v>
      </c>
      <c r="C490" s="224" t="s">
        <v>3995</v>
      </c>
      <c r="D490" s="232">
        <v>5.7765316791122998E-2</v>
      </c>
      <c r="E490" s="223">
        <v>9.0560264581918473E-2</v>
      </c>
      <c r="F490" s="231">
        <v>0.29277329231848098</v>
      </c>
      <c r="G490" s="193">
        <v>0.50393958107772197</v>
      </c>
      <c r="H490" s="193">
        <v>5.0962162860863645</v>
      </c>
      <c r="I490" s="193">
        <v>1.8993937791410704</v>
      </c>
      <c r="J490" s="193">
        <v>0.19904561339816854</v>
      </c>
      <c r="K490" s="222">
        <v>1.6961766948295532E-2</v>
      </c>
      <c r="L490" s="193">
        <v>2.9832775396452867E-3</v>
      </c>
      <c r="M490" s="222">
        <v>2.0000005732018801E-3</v>
      </c>
      <c r="N490" s="193">
        <v>3.2475545713167166E-2</v>
      </c>
      <c r="O490" s="222">
        <v>2.2699886623626941E-2</v>
      </c>
      <c r="P490" s="221">
        <v>0.20804557278420568</v>
      </c>
    </row>
    <row r="491" spans="1:16" ht="15.75" x14ac:dyDescent="0.25">
      <c r="A491" s="189">
        <v>2025</v>
      </c>
      <c r="B491" s="188">
        <v>1990</v>
      </c>
      <c r="C491" s="224" t="s">
        <v>3994</v>
      </c>
      <c r="D491" s="232">
        <v>5.8232572334274535E-2</v>
      </c>
      <c r="E491" s="223">
        <v>8.8519407991398721E-2</v>
      </c>
      <c r="F491" s="231">
        <v>0.29745852549271834</v>
      </c>
      <c r="G491" s="193">
        <v>0.50470360858456076</v>
      </c>
      <c r="H491" s="193">
        <v>5.0544880472770259</v>
      </c>
      <c r="I491" s="193">
        <v>1.8893499392644233</v>
      </c>
      <c r="J491" s="193">
        <v>0.20228100970289989</v>
      </c>
      <c r="K491" s="222">
        <v>1.7187104226495449E-2</v>
      </c>
      <c r="L491" s="193">
        <v>2.9858727757500229E-3</v>
      </c>
      <c r="M491" s="222">
        <v>2.0000005732018801E-3</v>
      </c>
      <c r="N491" s="193">
        <v>3.2519690679308717E-2</v>
      </c>
      <c r="O491" s="222">
        <v>2.1978460099823943E-2</v>
      </c>
      <c r="P491" s="221">
        <v>0.21142725935297826</v>
      </c>
    </row>
    <row r="492" spans="1:16" ht="15.75" x14ac:dyDescent="0.25">
      <c r="A492" s="189">
        <v>2025</v>
      </c>
      <c r="B492" s="188">
        <v>1991</v>
      </c>
      <c r="C492" s="224" t="s">
        <v>3993</v>
      </c>
      <c r="D492" s="232">
        <v>5.8128043495422707E-2</v>
      </c>
      <c r="E492" s="223">
        <v>8.6659571167494787E-2</v>
      </c>
      <c r="F492" s="231">
        <v>0.37999988288754893</v>
      </c>
      <c r="G492" s="193">
        <v>0.52579874767414647</v>
      </c>
      <c r="H492" s="193">
        <v>8.9031553451147438</v>
      </c>
      <c r="I492" s="193">
        <v>2.3219487983259666</v>
      </c>
      <c r="J492" s="193">
        <v>5.6582889193573405E-2</v>
      </c>
      <c r="K492" s="222">
        <v>9.6560443592036745E-3</v>
      </c>
      <c r="L492" s="193">
        <v>2.9832003827458876E-3</v>
      </c>
      <c r="M492" s="222">
        <v>2.0000005732018801E-3</v>
      </c>
      <c r="N492" s="193">
        <v>3.2474233274308373E-2</v>
      </c>
      <c r="O492" s="222">
        <v>2.1268312087131116E-2</v>
      </c>
      <c r="P492" s="221">
        <v>5.9141316360054687E-2</v>
      </c>
    </row>
    <row r="493" spans="1:16" ht="15.75" x14ac:dyDescent="0.25">
      <c r="A493" s="189">
        <v>2025</v>
      </c>
      <c r="B493" s="188">
        <v>1992</v>
      </c>
      <c r="C493" s="224" t="s">
        <v>3992</v>
      </c>
      <c r="D493" s="232">
        <v>5.8110772267358439E-2</v>
      </c>
      <c r="E493" s="223">
        <v>8.3975762694449146E-2</v>
      </c>
      <c r="F493" s="231">
        <v>0.3805188426133283</v>
      </c>
      <c r="G493" s="193">
        <v>0.52692135115234973</v>
      </c>
      <c r="H493" s="193">
        <v>8.8302688540204439</v>
      </c>
      <c r="I493" s="193">
        <v>2.2601449542595162</v>
      </c>
      <c r="J493" s="193">
        <v>5.795223235660122E-2</v>
      </c>
      <c r="K493" s="222">
        <v>9.7742568892075343E-3</v>
      </c>
      <c r="L493" s="193">
        <v>2.9749617311041203E-3</v>
      </c>
      <c r="M493" s="222">
        <v>2.0000005732018801E-3</v>
      </c>
      <c r="N493" s="193">
        <v>3.233409380988192E-2</v>
      </c>
      <c r="O493" s="222">
        <v>2.0384900809395496E-2</v>
      </c>
      <c r="P493" s="221">
        <v>6.0572575144544373E-2</v>
      </c>
    </row>
    <row r="494" spans="1:16" ht="15.75" x14ac:dyDescent="0.25">
      <c r="A494" s="189">
        <v>2025</v>
      </c>
      <c r="B494" s="188">
        <v>1993</v>
      </c>
      <c r="C494" s="224" t="s">
        <v>3991</v>
      </c>
      <c r="D494" s="232">
        <v>5.7991311800746723E-2</v>
      </c>
      <c r="E494" s="223">
        <v>7.5207992199117002E-2</v>
      </c>
      <c r="F494" s="231">
        <v>0.37513179644434685</v>
      </c>
      <c r="G494" s="193">
        <v>0.53126144730129454</v>
      </c>
      <c r="H494" s="193">
        <v>8.8940480137381961</v>
      </c>
      <c r="I494" s="193">
        <v>2.2115954967243265</v>
      </c>
      <c r="J494" s="193">
        <v>5.3933614354282976E-2</v>
      </c>
      <c r="K494" s="222">
        <v>9.9130564462441423E-3</v>
      </c>
      <c r="L494" s="193">
        <v>2.9805897786161209E-3</v>
      </c>
      <c r="M494" s="222">
        <v>2.0000005732018805E-3</v>
      </c>
      <c r="N494" s="193">
        <v>3.2429826898061044E-2</v>
      </c>
      <c r="O494" s="222">
        <v>1.9930122426968365E-2</v>
      </c>
      <c r="P494" s="221">
        <v>5.6372253068514552E-2</v>
      </c>
    </row>
    <row r="495" spans="1:16" ht="15.75" x14ac:dyDescent="0.25">
      <c r="A495" s="189">
        <v>2025</v>
      </c>
      <c r="B495" s="188">
        <v>1994</v>
      </c>
      <c r="C495" s="224" t="s">
        <v>3990</v>
      </c>
      <c r="D495" s="232">
        <v>5.775967582226179E-2</v>
      </c>
      <c r="E495" s="223">
        <v>7.1890621376933916E-2</v>
      </c>
      <c r="F495" s="231">
        <v>0.370408529384818</v>
      </c>
      <c r="G495" s="193">
        <v>0.53207687315072405</v>
      </c>
      <c r="H495" s="193">
        <v>8.8618681945563988</v>
      </c>
      <c r="I495" s="193">
        <v>2.1459083557005676</v>
      </c>
      <c r="J495" s="193">
        <v>5.4104807075049617E-2</v>
      </c>
      <c r="K495" s="222">
        <v>1.0017415769755688E-2</v>
      </c>
      <c r="L495" s="193">
        <v>2.9726399662360031E-3</v>
      </c>
      <c r="M495" s="222">
        <v>2.0000005732018801E-3</v>
      </c>
      <c r="N495" s="193">
        <v>3.2294600589475246E-2</v>
      </c>
      <c r="O495" s="222">
        <v>1.9006120364228191E-2</v>
      </c>
      <c r="P495" s="221">
        <v>5.655118636445769E-2</v>
      </c>
    </row>
    <row r="496" spans="1:16" ht="15.75" x14ac:dyDescent="0.25">
      <c r="A496" s="189">
        <v>2025</v>
      </c>
      <c r="B496" s="188">
        <v>1995</v>
      </c>
      <c r="C496" s="224" t="s">
        <v>3989</v>
      </c>
      <c r="D496" s="232">
        <v>5.748315138891285E-2</v>
      </c>
      <c r="E496" s="223">
        <v>7.3489108698042219E-2</v>
      </c>
      <c r="F496" s="231">
        <v>0.36782278587442635</v>
      </c>
      <c r="G496" s="193">
        <v>0.40179855832398048</v>
      </c>
      <c r="H496" s="193">
        <v>8.9815397389374318</v>
      </c>
      <c r="I496" s="193">
        <v>1.6786142943876978</v>
      </c>
      <c r="J496" s="193">
        <v>5.3455126440513145E-2</v>
      </c>
      <c r="K496" s="222">
        <v>9.2319205514396416E-3</v>
      </c>
      <c r="L496" s="193">
        <v>2.9799553993020821E-3</v>
      </c>
      <c r="M496" s="222">
        <v>2.0000005732018797E-3</v>
      </c>
      <c r="N496" s="193">
        <v>3.2419036105929257E-2</v>
      </c>
      <c r="O496" s="222">
        <v>1.9734220649810778E-2</v>
      </c>
      <c r="P496" s="221">
        <v>5.5872130054542703E-2</v>
      </c>
    </row>
    <row r="497" spans="1:16" ht="15.75" x14ac:dyDescent="0.25">
      <c r="A497" s="189">
        <v>2025</v>
      </c>
      <c r="B497" s="188">
        <v>1996</v>
      </c>
      <c r="C497" s="224" t="s">
        <v>3988</v>
      </c>
      <c r="D497" s="232">
        <v>5.7599333451115856E-2</v>
      </c>
      <c r="E497" s="223">
        <v>7.3193483961841221E-2</v>
      </c>
      <c r="F497" s="231">
        <v>0.36991815194997646</v>
      </c>
      <c r="G497" s="193">
        <v>0.1386401207032599</v>
      </c>
      <c r="H497" s="193">
        <v>8.9717740726163999</v>
      </c>
      <c r="I497" s="193">
        <v>1.0162007422018149</v>
      </c>
      <c r="J497" s="193">
        <v>5.3683314997822112E-2</v>
      </c>
      <c r="K497" s="222">
        <v>2.8287515908996309E-3</v>
      </c>
      <c r="L497" s="193">
        <v>2.9815773108579592E-3</v>
      </c>
      <c r="M497" s="222">
        <v>2.0000005732018801E-3</v>
      </c>
      <c r="N497" s="193">
        <v>3.244662482149472E-2</v>
      </c>
      <c r="O497" s="222">
        <v>1.9982088520531575E-2</v>
      </c>
      <c r="P497" s="221">
        <v>5.6110636285841384E-2</v>
      </c>
    </row>
    <row r="498" spans="1:16" ht="15.75" x14ac:dyDescent="0.25">
      <c r="A498" s="189">
        <v>2025</v>
      </c>
      <c r="B498" s="188">
        <v>1997</v>
      </c>
      <c r="C498" s="224" t="s">
        <v>3987</v>
      </c>
      <c r="D498" s="232">
        <v>5.7729608720032966E-2</v>
      </c>
      <c r="E498" s="223">
        <v>7.1032762914502723E-2</v>
      </c>
      <c r="F498" s="231">
        <v>0.37231090211828743</v>
      </c>
      <c r="G498" s="193">
        <v>0.14380964103631591</v>
      </c>
      <c r="H498" s="193">
        <v>8.9787873983441511</v>
      </c>
      <c r="I498" s="193">
        <v>1.0447256655230177</v>
      </c>
      <c r="J498" s="193">
        <v>5.3899204449360194E-2</v>
      </c>
      <c r="K498" s="222">
        <v>2.8506859175853518E-3</v>
      </c>
      <c r="L498" s="193">
        <v>2.985005605036025E-3</v>
      </c>
      <c r="M498" s="222">
        <v>2.0000005732018805E-3</v>
      </c>
      <c r="N498" s="193">
        <v>3.2504940105463613E-2</v>
      </c>
      <c r="O498" s="222">
        <v>1.9378262877831558E-2</v>
      </c>
      <c r="P498" s="221">
        <v>5.6336287300382759E-2</v>
      </c>
    </row>
    <row r="499" spans="1:16" ht="15.75" x14ac:dyDescent="0.25">
      <c r="A499" s="189">
        <v>2025</v>
      </c>
      <c r="B499" s="188">
        <v>1998</v>
      </c>
      <c r="C499" s="224" t="s">
        <v>3986</v>
      </c>
      <c r="D499" s="232">
        <v>5.7597820544450694E-2</v>
      </c>
      <c r="E499" s="223">
        <v>6.775797723532398E-2</v>
      </c>
      <c r="F499" s="231">
        <v>0.37024900909324454</v>
      </c>
      <c r="G499" s="193">
        <v>0.13370942906552938</v>
      </c>
      <c r="H499" s="193">
        <v>8.9527881753424587</v>
      </c>
      <c r="I499" s="193">
        <v>0.92299447878082197</v>
      </c>
      <c r="J499" s="193">
        <v>5.3761391660520817E-2</v>
      </c>
      <c r="K499" s="222">
        <v>2.8949370295787142E-3</v>
      </c>
      <c r="L499" s="193">
        <v>2.9807736094830312E-3</v>
      </c>
      <c r="M499" s="222">
        <v>2.0000005732018797E-3</v>
      </c>
      <c r="N499" s="193">
        <v>3.2432953861107186E-2</v>
      </c>
      <c r="O499" s="222">
        <v>1.8451933035179384E-2</v>
      </c>
      <c r="P499" s="221">
        <v>5.6192243228767307E-2</v>
      </c>
    </row>
    <row r="500" spans="1:16" ht="15.75" x14ac:dyDescent="0.25">
      <c r="A500" s="189">
        <v>2025</v>
      </c>
      <c r="B500" s="188">
        <v>1999</v>
      </c>
      <c r="C500" s="224" t="s">
        <v>3985</v>
      </c>
      <c r="D500" s="232">
        <v>5.7727335146460827E-2</v>
      </c>
      <c r="E500" s="223">
        <v>6.8310262430156976E-2</v>
      </c>
      <c r="F500" s="231">
        <v>0.37406390052399652</v>
      </c>
      <c r="G500" s="193">
        <v>0.11700955046093212</v>
      </c>
      <c r="H500" s="193">
        <v>9.0658999222232826</v>
      </c>
      <c r="I500" s="193">
        <v>0.76601080030525581</v>
      </c>
      <c r="J500" s="193">
        <v>5.3778186647999209E-2</v>
      </c>
      <c r="K500" s="222">
        <v>2.9010874437521658E-3</v>
      </c>
      <c r="L500" s="193">
        <v>2.9945358839103308E-3</v>
      </c>
      <c r="M500" s="222">
        <v>2.0000005732018801E-3</v>
      </c>
      <c r="N500" s="193">
        <v>3.2667050149115549E-2</v>
      </c>
      <c r="O500" s="222">
        <v>1.8633693527788101E-2</v>
      </c>
      <c r="P500" s="221">
        <v>5.6209797611052777E-2</v>
      </c>
    </row>
    <row r="501" spans="1:16" ht="15.75" x14ac:dyDescent="0.25">
      <c r="A501" s="189">
        <v>2025</v>
      </c>
      <c r="B501" s="188">
        <v>2000</v>
      </c>
      <c r="C501" s="224" t="s">
        <v>3984</v>
      </c>
      <c r="D501" s="232">
        <v>5.7582902033498778E-2</v>
      </c>
      <c r="E501" s="223">
        <v>7.4214000096601659E-2</v>
      </c>
      <c r="F501" s="231">
        <v>0.37276619762162844</v>
      </c>
      <c r="G501" s="193">
        <v>0.10079310806538697</v>
      </c>
      <c r="H501" s="193">
        <v>9.1207067853213122</v>
      </c>
      <c r="I501" s="193">
        <v>0.61508755513890334</v>
      </c>
      <c r="J501" s="193">
        <v>5.3448652351496401E-2</v>
      </c>
      <c r="K501" s="222">
        <v>2.8985710603919843E-3</v>
      </c>
      <c r="L501" s="193">
        <v>2.9981252751457321E-3</v>
      </c>
      <c r="M501" s="222">
        <v>2.0000005732018801E-3</v>
      </c>
      <c r="N501" s="193">
        <v>3.272810569402973E-2</v>
      </c>
      <c r="O501" s="222">
        <v>1.8760926879791879E-2</v>
      </c>
      <c r="P501" s="221">
        <v>5.5865363235948831E-2</v>
      </c>
    </row>
    <row r="502" spans="1:16" ht="15.75" x14ac:dyDescent="0.25">
      <c r="A502" s="189">
        <v>2025</v>
      </c>
      <c r="B502" s="188">
        <v>2001</v>
      </c>
      <c r="C502" s="224" t="s">
        <v>3983</v>
      </c>
      <c r="D502" s="232">
        <v>5.7663134292028309E-2</v>
      </c>
      <c r="E502" s="223">
        <v>7.2797239149684043E-2</v>
      </c>
      <c r="F502" s="231">
        <v>0.37348586906845177</v>
      </c>
      <c r="G502" s="193">
        <v>8.7167655551832535E-2</v>
      </c>
      <c r="H502" s="193">
        <v>9.0594969468085669</v>
      </c>
      <c r="I502" s="193">
        <v>0.47524911537281178</v>
      </c>
      <c r="J502" s="193">
        <v>5.3735606871276695E-2</v>
      </c>
      <c r="K502" s="222">
        <v>2.9232212208205486E-3</v>
      </c>
      <c r="L502" s="193">
        <v>2.9934387497831229E-3</v>
      </c>
      <c r="M502" s="222">
        <v>2.0000005732018801E-3</v>
      </c>
      <c r="N502" s="193">
        <v>3.2648387897611757E-2</v>
      </c>
      <c r="O502" s="222">
        <v>1.8298554675098392E-2</v>
      </c>
      <c r="P502" s="221">
        <v>5.6165292565771886E-2</v>
      </c>
    </row>
    <row r="503" spans="1:16" ht="15.75" x14ac:dyDescent="0.25">
      <c r="A503" s="189">
        <v>2025</v>
      </c>
      <c r="B503" s="188">
        <v>2002</v>
      </c>
      <c r="C503" s="224" t="s">
        <v>3982</v>
      </c>
      <c r="D503" s="232">
        <v>5.7489600258214313E-2</v>
      </c>
      <c r="E503" s="223">
        <v>7.0896901508108276E-2</v>
      </c>
      <c r="F503" s="231">
        <v>0.28808761925429227</v>
      </c>
      <c r="G503" s="193">
        <v>8.7145888334996729E-2</v>
      </c>
      <c r="H503" s="193">
        <v>7.0228110045242005</v>
      </c>
      <c r="I503" s="193">
        <v>0.45788966586344959</v>
      </c>
      <c r="J503" s="193">
        <v>5.3829393870410157E-2</v>
      </c>
      <c r="K503" s="222">
        <v>2.951250960054773E-3</v>
      </c>
      <c r="L503" s="193">
        <v>2.9970757122951223E-3</v>
      </c>
      <c r="M503" s="222">
        <v>2.0000005732018801E-3</v>
      </c>
      <c r="N503" s="193">
        <v>3.2710252629940852E-2</v>
      </c>
      <c r="O503" s="222">
        <v>1.7682084822863729E-2</v>
      </c>
      <c r="P503" s="221">
        <v>5.6263320196832493E-2</v>
      </c>
    </row>
    <row r="504" spans="1:16" ht="15.75" x14ac:dyDescent="0.25">
      <c r="A504" s="189">
        <v>2025</v>
      </c>
      <c r="B504" s="188">
        <v>2003</v>
      </c>
      <c r="C504" s="224" t="s">
        <v>3981</v>
      </c>
      <c r="D504" s="232">
        <v>5.7278019467592929E-2</v>
      </c>
      <c r="E504" s="223">
        <v>7.1795805879561789E-2</v>
      </c>
      <c r="F504" s="231">
        <v>0.28480817461059826</v>
      </c>
      <c r="G504" s="193">
        <v>7.0447959878803187E-2</v>
      </c>
      <c r="H504" s="193">
        <v>7.0189902918854745</v>
      </c>
      <c r="I504" s="193">
        <v>0.39093313360242671</v>
      </c>
      <c r="J504" s="193">
        <v>5.3412303374600047E-2</v>
      </c>
      <c r="K504" s="222">
        <v>2.9351638779636742E-3</v>
      </c>
      <c r="L504" s="193">
        <v>2.9933382821020912E-3</v>
      </c>
      <c r="M504" s="222">
        <v>2.0000005732018801E-3</v>
      </c>
      <c r="N504" s="193">
        <v>3.2646678942357406E-2</v>
      </c>
      <c r="O504" s="222">
        <v>1.8012867475197078E-2</v>
      </c>
      <c r="P504" s="221">
        <v>5.5827370719613495E-2</v>
      </c>
    </row>
    <row r="505" spans="1:16" ht="15.75" x14ac:dyDescent="0.25">
      <c r="A505" s="189">
        <v>2025</v>
      </c>
      <c r="B505" s="188">
        <v>2004</v>
      </c>
      <c r="C505" s="224" t="s">
        <v>3980</v>
      </c>
      <c r="D505" s="232">
        <v>5.717438726504287E-2</v>
      </c>
      <c r="E505" s="223">
        <v>7.1639228427757287E-2</v>
      </c>
      <c r="F505" s="231">
        <v>0.23390949105949618</v>
      </c>
      <c r="G505" s="193">
        <v>1.8073239795255179E-2</v>
      </c>
      <c r="H505" s="193">
        <v>5.8520171904390246</v>
      </c>
      <c r="I505" s="193">
        <v>0.11240689670485779</v>
      </c>
      <c r="J505" s="193">
        <v>5.301348772751014E-2</v>
      </c>
      <c r="K505" s="222">
        <v>1.9610640803802487E-4</v>
      </c>
      <c r="L505" s="193">
        <v>2.9906143183715023E-3</v>
      </c>
      <c r="M505" s="222">
        <v>2.0000005732018801E-3</v>
      </c>
      <c r="N505" s="193">
        <v>3.2600344319300083E-2</v>
      </c>
      <c r="O505" s="222">
        <v>1.7643697154722148E-2</v>
      </c>
      <c r="P505" s="221">
        <v>5.5410522398680509E-2</v>
      </c>
    </row>
    <row r="506" spans="1:16" ht="15.75" x14ac:dyDescent="0.25">
      <c r="A506" s="189">
        <v>2025</v>
      </c>
      <c r="B506" s="188">
        <v>2005</v>
      </c>
      <c r="C506" s="224" t="s">
        <v>3979</v>
      </c>
      <c r="D506" s="232">
        <v>5.6926382183758888E-2</v>
      </c>
      <c r="E506" s="223">
        <v>6.8209711212332561E-2</v>
      </c>
      <c r="F506" s="231">
        <v>0.2296248634534892</v>
      </c>
      <c r="G506" s="193">
        <v>1.5773551713186319E-2</v>
      </c>
      <c r="H506" s="193">
        <v>5.8346828946342324</v>
      </c>
      <c r="I506" s="193">
        <v>9.1444364747824386E-2</v>
      </c>
      <c r="J506" s="193">
        <v>5.2440308822131951E-2</v>
      </c>
      <c r="K506" s="222">
        <v>1.9676800764335532E-4</v>
      </c>
      <c r="L506" s="193">
        <v>2.9823132959729804E-3</v>
      </c>
      <c r="M506" s="222">
        <v>2.0000005732018801E-3</v>
      </c>
      <c r="N506" s="193">
        <v>3.245914392830123E-2</v>
      </c>
      <c r="O506" s="222">
        <v>1.7004077485438578E-2</v>
      </c>
      <c r="P506" s="221">
        <v>5.4811426886644747E-2</v>
      </c>
    </row>
    <row r="507" spans="1:16" ht="15.75" x14ac:dyDescent="0.25">
      <c r="A507" s="189">
        <v>2025</v>
      </c>
      <c r="B507" s="188">
        <v>2006</v>
      </c>
      <c r="C507" s="224" t="s">
        <v>3978</v>
      </c>
      <c r="D507" s="232">
        <v>5.6859845526598202E-2</v>
      </c>
      <c r="E507" s="223">
        <v>7.0836350861500988E-2</v>
      </c>
      <c r="F507" s="231">
        <v>0.22727685206250292</v>
      </c>
      <c r="G507" s="193">
        <v>5.6560437666194905E-3</v>
      </c>
      <c r="H507" s="193">
        <v>5.8227966166189455</v>
      </c>
      <c r="I507" s="193">
        <v>5.6805710849646994E-2</v>
      </c>
      <c r="J507" s="193">
        <v>5.2136099265720139E-2</v>
      </c>
      <c r="K507" s="222">
        <v>1.9323584726597238E-4</v>
      </c>
      <c r="L507" s="193">
        <v>2.9801912736217551E-3</v>
      </c>
      <c r="M507" s="222">
        <v>2.0000005732018805E-3</v>
      </c>
      <c r="N507" s="193">
        <v>3.2423048328106885E-2</v>
      </c>
      <c r="O507" s="222">
        <v>1.8542976437437859E-2</v>
      </c>
      <c r="P507" s="221">
        <v>5.4493462324001887E-2</v>
      </c>
    </row>
    <row r="508" spans="1:16" ht="15.75" x14ac:dyDescent="0.25">
      <c r="A508" s="189">
        <v>2025</v>
      </c>
      <c r="B508" s="188">
        <v>2007</v>
      </c>
      <c r="C508" s="224" t="s">
        <v>3977</v>
      </c>
      <c r="D508" s="232">
        <v>5.6649116920086631E-2</v>
      </c>
      <c r="E508" s="223">
        <v>6.6856152547335054E-2</v>
      </c>
      <c r="F508" s="231">
        <v>0.16132649757871889</v>
      </c>
      <c r="G508" s="193">
        <v>8.2509793791136782E-3</v>
      </c>
      <c r="H508" s="193">
        <v>2.9511484679038231</v>
      </c>
      <c r="I508" s="193">
        <v>5.1979126600936995E-2</v>
      </c>
      <c r="J508" s="193">
        <v>3.5628706887015693E-2</v>
      </c>
      <c r="K508" s="222">
        <v>1.9632265617842119E-4</v>
      </c>
      <c r="L508" s="193">
        <v>2.9545627312232434E-3</v>
      </c>
      <c r="M508" s="222">
        <v>2.0000005732018801E-3</v>
      </c>
      <c r="N508" s="193">
        <v>3.1987106821908196E-2</v>
      </c>
      <c r="O508" s="222">
        <v>1.7234108989870305E-2</v>
      </c>
      <c r="P508" s="221">
        <v>3.7239678912401333E-2</v>
      </c>
    </row>
    <row r="509" spans="1:16" ht="15.75" x14ac:dyDescent="0.25">
      <c r="A509" s="189">
        <v>2025</v>
      </c>
      <c r="B509" s="188">
        <v>2008</v>
      </c>
      <c r="C509" s="224" t="s">
        <v>3976</v>
      </c>
      <c r="D509" s="232">
        <v>5.6658397811874733E-2</v>
      </c>
      <c r="E509" s="223">
        <v>6.5056994964633616E-2</v>
      </c>
      <c r="F509" s="231">
        <v>0.16138984700662704</v>
      </c>
      <c r="G509" s="193">
        <v>8.0360556825649892E-3</v>
      </c>
      <c r="H509" s="193">
        <v>2.976449888108796</v>
      </c>
      <c r="I509" s="193">
        <v>4.2061259941565968E-2</v>
      </c>
      <c r="J509" s="193">
        <v>3.5593635256926458E-2</v>
      </c>
      <c r="K509" s="222">
        <v>2.2438816726724778E-4</v>
      </c>
      <c r="L509" s="193">
        <v>2.9655491068930635E-3</v>
      </c>
      <c r="M509" s="222">
        <v>2.0000005732018801E-3</v>
      </c>
      <c r="N509" s="193">
        <v>3.2173985072051839E-2</v>
      </c>
      <c r="O509" s="222">
        <v>1.7183190708357145E-2</v>
      </c>
      <c r="P509" s="221">
        <v>3.7203021498827413E-2</v>
      </c>
    </row>
    <row r="510" spans="1:16" ht="15.75" x14ac:dyDescent="0.25">
      <c r="A510" s="189">
        <v>2025</v>
      </c>
      <c r="B510" s="188">
        <v>2009</v>
      </c>
      <c r="C510" s="224" t="s">
        <v>3975</v>
      </c>
      <c r="D510" s="232">
        <v>5.5494968723368399E-2</v>
      </c>
      <c r="E510" s="223">
        <v>5.9904201770609511E-2</v>
      </c>
      <c r="F510" s="231">
        <v>0.14359943024134034</v>
      </c>
      <c r="G510" s="193">
        <v>7.9648792193840311E-3</v>
      </c>
      <c r="H510" s="193">
        <v>2.5731304933546428</v>
      </c>
      <c r="I510" s="193">
        <v>3.2179778741196492E-2</v>
      </c>
      <c r="J510" s="193">
        <v>3.1647109110085413E-2</v>
      </c>
      <c r="K510" s="222">
        <v>2.5351470731103677E-4</v>
      </c>
      <c r="L510" s="193">
        <v>2.8388811114886591E-3</v>
      </c>
      <c r="M510" s="222">
        <v>2.0000005732018801E-3</v>
      </c>
      <c r="N510" s="193">
        <v>3.001936247022292E-2</v>
      </c>
      <c r="O510" s="222">
        <v>1.6607319079915916E-2</v>
      </c>
      <c r="P510" s="221">
        <v>3.3078050952076672E-2</v>
      </c>
    </row>
    <row r="511" spans="1:16" ht="15.75" x14ac:dyDescent="0.25">
      <c r="A511" s="189">
        <v>2025</v>
      </c>
      <c r="B511" s="188">
        <v>2010</v>
      </c>
      <c r="C511" s="224" t="s">
        <v>3974</v>
      </c>
      <c r="D511" s="232">
        <v>5.3969756418308069E-2</v>
      </c>
      <c r="E511" s="223">
        <v>5.8214367584789845E-2</v>
      </c>
      <c r="F511" s="231">
        <v>8.2843280331496003E-2</v>
      </c>
      <c r="G511" s="193">
        <v>6.9990920068392776E-3</v>
      </c>
      <c r="H511" s="193">
        <v>0.20215600083396004</v>
      </c>
      <c r="I511" s="193">
        <v>3.0655347873043769E-2</v>
      </c>
      <c r="J511" s="193">
        <v>1.6708240314322133E-2</v>
      </c>
      <c r="K511" s="222">
        <v>3.0941646779728259E-4</v>
      </c>
      <c r="L511" s="193">
        <v>2.7209252664228689E-3</v>
      </c>
      <c r="M511" s="222">
        <v>2.0000005732018801E-3</v>
      </c>
      <c r="N511" s="193">
        <v>2.8012933545653838E-2</v>
      </c>
      <c r="O511" s="222">
        <v>1.629885788542907E-2</v>
      </c>
      <c r="P511" s="221">
        <v>1.7463712799617458E-2</v>
      </c>
    </row>
    <row r="512" spans="1:16" ht="15.75" x14ac:dyDescent="0.25">
      <c r="A512" s="189">
        <v>2025</v>
      </c>
      <c r="B512" s="188">
        <v>2011</v>
      </c>
      <c r="C512" s="224" t="s">
        <v>3973</v>
      </c>
      <c r="D512" s="232">
        <v>5.362542430975497E-2</v>
      </c>
      <c r="E512" s="223">
        <v>5.6809188776594889E-2</v>
      </c>
      <c r="F512" s="231">
        <v>8.2331328603182902E-2</v>
      </c>
      <c r="G512" s="193">
        <v>7.076140012855974E-3</v>
      </c>
      <c r="H512" s="193">
        <v>0.2005529215841696</v>
      </c>
      <c r="I512" s="193">
        <v>3.060156663583059E-2</v>
      </c>
      <c r="J512" s="193">
        <v>1.6379761809315021E-2</v>
      </c>
      <c r="K512" s="222">
        <v>4.1933810317952623E-4</v>
      </c>
      <c r="L512" s="193">
        <v>2.7353683142105306E-3</v>
      </c>
      <c r="M512" s="222">
        <v>2.0000005732018801E-3</v>
      </c>
      <c r="N512" s="193">
        <v>2.8258609788521953E-2</v>
      </c>
      <c r="O512" s="222">
        <v>1.6404058359653681E-2</v>
      </c>
      <c r="P512" s="221">
        <v>1.7120381954215707E-2</v>
      </c>
    </row>
    <row r="513" spans="1:16" ht="15.75" x14ac:dyDescent="0.25">
      <c r="A513" s="189">
        <v>2025</v>
      </c>
      <c r="B513" s="188">
        <v>2012</v>
      </c>
      <c r="C513" s="224" t="s">
        <v>3972</v>
      </c>
      <c r="D513" s="232">
        <v>5.1231293593413114E-2</v>
      </c>
      <c r="E513" s="223">
        <v>5.6542696894041095E-2</v>
      </c>
      <c r="F513" s="231">
        <v>6.8411790957253971E-2</v>
      </c>
      <c r="G513" s="193">
        <v>6.5678729129479878E-3</v>
      </c>
      <c r="H513" s="193">
        <v>0.1637321077272571</v>
      </c>
      <c r="I513" s="193">
        <v>3.0537195008471407E-2</v>
      </c>
      <c r="J513" s="193">
        <v>1.3718957924016423E-2</v>
      </c>
      <c r="K513" s="222">
        <v>6.0953617505536792E-4</v>
      </c>
      <c r="L513" s="193">
        <v>2.5856145295880071E-3</v>
      </c>
      <c r="M513" s="222">
        <v>2.0000005732018801E-3</v>
      </c>
      <c r="N513" s="193">
        <v>2.5711297912092829E-2</v>
      </c>
      <c r="O513" s="222">
        <v>1.6722111710836866E-2</v>
      </c>
      <c r="P513" s="221">
        <v>1.433926832436629E-2</v>
      </c>
    </row>
    <row r="514" spans="1:16" ht="15.75" x14ac:dyDescent="0.25">
      <c r="A514" s="189">
        <v>2025</v>
      </c>
      <c r="B514" s="188">
        <v>2013</v>
      </c>
      <c r="C514" s="224" t="s">
        <v>3971</v>
      </c>
      <c r="D514" s="232">
        <v>5.3379891365648073E-2</v>
      </c>
      <c r="E514" s="223">
        <v>5.5181779040762477E-2</v>
      </c>
      <c r="F514" s="231">
        <v>8.3041481617064775E-2</v>
      </c>
      <c r="G514" s="193">
        <v>7.4046850647637467E-3</v>
      </c>
      <c r="H514" s="193">
        <v>0.19847532094945555</v>
      </c>
      <c r="I514" s="193">
        <v>3.0400218158376825E-2</v>
      </c>
      <c r="J514" s="193">
        <v>1.5664932675934086E-2</v>
      </c>
      <c r="K514" s="222">
        <v>9.1053914527204692E-4</v>
      </c>
      <c r="L514" s="193">
        <v>2.7614692078659353E-3</v>
      </c>
      <c r="M514" s="222">
        <v>2.0000005732018801E-3</v>
      </c>
      <c r="N514" s="193">
        <v>2.8702585989600387E-2</v>
      </c>
      <c r="O514" s="222">
        <v>1.6800377276736493E-2</v>
      </c>
      <c r="P514" s="221">
        <v>1.6373231419430513E-2</v>
      </c>
    </row>
    <row r="515" spans="1:16" ht="15.75" x14ac:dyDescent="0.25">
      <c r="A515" s="189">
        <v>2025</v>
      </c>
      <c r="B515" s="188">
        <v>2014</v>
      </c>
      <c r="C515" s="224" t="s">
        <v>3970</v>
      </c>
      <c r="D515" s="232">
        <v>5.0455616857241807E-2</v>
      </c>
      <c r="E515" s="223">
        <v>5.3255938348837427E-2</v>
      </c>
      <c r="F515" s="231">
        <v>7.0489382785554652E-2</v>
      </c>
      <c r="G515" s="193">
        <v>7.4268848062052899E-3</v>
      </c>
      <c r="H515" s="193">
        <v>0.16611257363223905</v>
      </c>
      <c r="I515" s="193">
        <v>2.9268237159238372E-2</v>
      </c>
      <c r="J515" s="193">
        <v>1.3321574463247056E-2</v>
      </c>
      <c r="K515" s="222">
        <v>1.2771846232161716E-3</v>
      </c>
      <c r="L515" s="193">
        <v>2.6332298269734714E-3</v>
      </c>
      <c r="M515" s="222">
        <v>2.0000005732018801E-3</v>
      </c>
      <c r="N515" s="193">
        <v>2.6521234120619571E-2</v>
      </c>
      <c r="O515" s="222">
        <v>1.6387371952395344E-2</v>
      </c>
      <c r="P515" s="221">
        <v>1.3923916946863922E-2</v>
      </c>
    </row>
    <row r="516" spans="1:16" ht="15.75" x14ac:dyDescent="0.25">
      <c r="A516" s="189">
        <v>2025</v>
      </c>
      <c r="B516" s="188">
        <v>2015</v>
      </c>
      <c r="C516" s="224" t="s">
        <v>3969</v>
      </c>
      <c r="D516" s="232">
        <v>4.9242798357559542E-2</v>
      </c>
      <c r="E516" s="223">
        <v>5.5068209876486224E-2</v>
      </c>
      <c r="F516" s="231">
        <v>6.5745428588298085E-2</v>
      </c>
      <c r="G516" s="193">
        <v>7.2700963811117457E-3</v>
      </c>
      <c r="H516" s="193">
        <v>0.15410241209588099</v>
      </c>
      <c r="I516" s="193">
        <v>2.9948436504286333E-2</v>
      </c>
      <c r="J516" s="193">
        <v>1.2277419201731239E-2</v>
      </c>
      <c r="K516" s="222">
        <v>1.5909438122424433E-3</v>
      </c>
      <c r="L516" s="193">
        <v>2.6036077417715899E-3</v>
      </c>
      <c r="M516" s="222">
        <v>2.0000005732018801E-3</v>
      </c>
      <c r="N516" s="193">
        <v>2.6017362451335565E-2</v>
      </c>
      <c r="O516" s="222">
        <v>1.7234046524738474E-2</v>
      </c>
      <c r="P516" s="221">
        <v>1.2832549617792715E-2</v>
      </c>
    </row>
    <row r="517" spans="1:16" ht="15.75" x14ac:dyDescent="0.25">
      <c r="A517" s="189">
        <v>2025</v>
      </c>
      <c r="B517" s="188">
        <v>2016</v>
      </c>
      <c r="C517" s="224" t="s">
        <v>3968</v>
      </c>
      <c r="D517" s="232">
        <v>5.0355230515515645E-2</v>
      </c>
      <c r="E517" s="223">
        <v>5.6063346095661194E-2</v>
      </c>
      <c r="F517" s="231">
        <v>8.0232042376790602E-2</v>
      </c>
      <c r="G517" s="193">
        <v>7.0020960646951479E-3</v>
      </c>
      <c r="H517" s="193">
        <v>0.16461480670780471</v>
      </c>
      <c r="I517" s="193">
        <v>2.9740164383691054E-2</v>
      </c>
      <c r="J517" s="193">
        <v>1.3869659617924525E-2</v>
      </c>
      <c r="K517" s="222">
        <v>1.824991344714997E-3</v>
      </c>
      <c r="L517" s="193">
        <v>2.7969517339826245E-3</v>
      </c>
      <c r="M517" s="222">
        <v>2.0000005732018797E-3</v>
      </c>
      <c r="N517" s="193">
        <v>2.9306143758845275E-2</v>
      </c>
      <c r="O517" s="222">
        <v>1.8072352706828797E-2</v>
      </c>
      <c r="P517" s="221">
        <v>1.4496784080144045E-2</v>
      </c>
    </row>
    <row r="518" spans="1:16" ht="15.75" x14ac:dyDescent="0.25">
      <c r="A518" s="189">
        <v>2025</v>
      </c>
      <c r="B518" s="188">
        <v>2017</v>
      </c>
      <c r="C518" s="224" t="s">
        <v>3967</v>
      </c>
      <c r="D518" s="232">
        <v>4.6715127976682709E-2</v>
      </c>
      <c r="E518" s="223">
        <v>5.0661499450473428E-2</v>
      </c>
      <c r="F518" s="231">
        <v>6.1072476816393648E-2</v>
      </c>
      <c r="G518" s="193">
        <v>6.8906601392379604E-3</v>
      </c>
      <c r="H518" s="193">
        <v>0.11637576719459791</v>
      </c>
      <c r="I518" s="193">
        <v>2.7636808325750117E-2</v>
      </c>
      <c r="J518" s="193">
        <v>1.1702396422097142E-2</v>
      </c>
      <c r="K518" s="222">
        <v>2.0068405370700518E-3</v>
      </c>
      <c r="L518" s="193">
        <v>2.7240601750019369E-3</v>
      </c>
      <c r="M518" s="222">
        <v>2.0000005732018801E-3</v>
      </c>
      <c r="N518" s="193">
        <v>2.8066258340583763E-2</v>
      </c>
      <c r="O518" s="222">
        <v>1.7121951960204843E-2</v>
      </c>
      <c r="P518" s="221">
        <v>1.2231526859689333E-2</v>
      </c>
    </row>
    <row r="519" spans="1:16" ht="15.75" x14ac:dyDescent="0.25">
      <c r="A519" s="189">
        <v>2025</v>
      </c>
      <c r="B519" s="188">
        <v>2018</v>
      </c>
      <c r="C519" s="224" t="s">
        <v>3966</v>
      </c>
      <c r="D519" s="232">
        <v>4.3822728982828109E-2</v>
      </c>
      <c r="E519" s="223">
        <v>4.8424086112471967E-2</v>
      </c>
      <c r="F519" s="231">
        <v>5.9673347890510479E-2</v>
      </c>
      <c r="G519" s="193">
        <v>6.4783233563751449E-3</v>
      </c>
      <c r="H519" s="193">
        <v>9.2966704470532457E-2</v>
      </c>
      <c r="I519" s="193">
        <v>2.6022931140472778E-2</v>
      </c>
      <c r="J519" s="193">
        <v>1.0251768636873803E-2</v>
      </c>
      <c r="K519" s="222">
        <v>2.0901931972810311E-3</v>
      </c>
      <c r="L519" s="193">
        <v>2.7207229693083446E-3</v>
      </c>
      <c r="M519" s="222">
        <v>2.0000005732018801E-3</v>
      </c>
      <c r="N519" s="193">
        <v>2.8009492471735765E-2</v>
      </c>
      <c r="O519" s="222">
        <v>1.7116704468672986E-2</v>
      </c>
      <c r="P519" s="221">
        <v>1.0715308123083668E-2</v>
      </c>
    </row>
    <row r="520" spans="1:16" ht="15.75" x14ac:dyDescent="0.25">
      <c r="A520" s="189">
        <v>2025</v>
      </c>
      <c r="B520" s="188">
        <v>2019</v>
      </c>
      <c r="C520" s="224" t="s">
        <v>3965</v>
      </c>
      <c r="D520" s="232">
        <v>4.3324625731569033E-2</v>
      </c>
      <c r="E520" s="223">
        <v>4.6560234226022443E-2</v>
      </c>
      <c r="F520" s="231">
        <v>5.8252479343250022E-2</v>
      </c>
      <c r="G520" s="193">
        <v>5.7305695112585394E-3</v>
      </c>
      <c r="H520" s="193">
        <v>7.8051129606024533E-2</v>
      </c>
      <c r="I520" s="193">
        <v>2.3175296745495188E-2</v>
      </c>
      <c r="J520" s="193">
        <v>8.3045947463319305E-3</v>
      </c>
      <c r="K520" s="222">
        <v>1.9844058750336391E-3</v>
      </c>
      <c r="L520" s="193">
        <v>2.7180766176779824E-3</v>
      </c>
      <c r="M520" s="222">
        <v>2.0000005732018801E-3</v>
      </c>
      <c r="N520" s="193">
        <v>2.7964478030503309E-2</v>
      </c>
      <c r="O520" s="222">
        <v>1.7114564541115328E-2</v>
      </c>
      <c r="P520" s="221">
        <v>8.680091669667633E-3</v>
      </c>
    </row>
    <row r="521" spans="1:16" ht="15.75" x14ac:dyDescent="0.25">
      <c r="A521" s="189">
        <v>2025</v>
      </c>
      <c r="B521" s="188">
        <v>2020</v>
      </c>
      <c r="C521" s="224" t="s">
        <v>3964</v>
      </c>
      <c r="D521" s="232">
        <v>4.2798963813508097E-2</v>
      </c>
      <c r="E521" s="223">
        <v>4.468063685538072E-2</v>
      </c>
      <c r="F521" s="231">
        <v>5.6682636588877434E-2</v>
      </c>
      <c r="G521" s="193">
        <v>4.8736907401277377E-3</v>
      </c>
      <c r="H521" s="193">
        <v>6.3781023269300838E-2</v>
      </c>
      <c r="I521" s="193">
        <v>2.0320103410167697E-2</v>
      </c>
      <c r="J521" s="193">
        <v>6.5148008858401706E-3</v>
      </c>
      <c r="K521" s="222">
        <v>1.4596121205004481E-3</v>
      </c>
      <c r="L521" s="193">
        <v>2.7140593951929209E-3</v>
      </c>
      <c r="M521" s="222">
        <v>2.0000005732018801E-3</v>
      </c>
      <c r="N521" s="193">
        <v>2.7896145076032414E-2</v>
      </c>
      <c r="O521" s="222">
        <v>1.7107517532000061E-2</v>
      </c>
      <c r="P521" s="221">
        <v>6.8093712728970936E-3</v>
      </c>
    </row>
    <row r="522" spans="1:16" ht="15.75" x14ac:dyDescent="0.25">
      <c r="A522" s="189">
        <v>2025</v>
      </c>
      <c r="B522" s="188">
        <v>2021</v>
      </c>
      <c r="C522" s="224" t="s">
        <v>3963</v>
      </c>
      <c r="D522" s="232">
        <v>4.1473166977372952E-2</v>
      </c>
      <c r="E522" s="223">
        <v>4.2693417660286372E-2</v>
      </c>
      <c r="F522" s="231">
        <v>5.2871392044747854E-2</v>
      </c>
      <c r="G522" s="193">
        <v>4.2305384348743334E-3</v>
      </c>
      <c r="H522" s="193">
        <v>4.4615892554457449E-2</v>
      </c>
      <c r="I522" s="193">
        <v>1.8313119169380419E-2</v>
      </c>
      <c r="J522" s="193">
        <v>4.0393461294211987E-3</v>
      </c>
      <c r="K522" s="222">
        <v>9.5517933208340603E-4</v>
      </c>
      <c r="L522" s="193">
        <v>2.7131035090092676E-3</v>
      </c>
      <c r="M522" s="222">
        <v>2.0000005732018801E-3</v>
      </c>
      <c r="N522" s="193">
        <v>2.7879885452048465E-2</v>
      </c>
      <c r="O522" s="222">
        <v>1.7127135157409202E-2</v>
      </c>
      <c r="P522" s="221">
        <v>4.2219874370606463E-3</v>
      </c>
    </row>
    <row r="523" spans="1:16" ht="15.75" x14ac:dyDescent="0.25">
      <c r="A523" s="189">
        <v>2025</v>
      </c>
      <c r="B523" s="188">
        <v>2022</v>
      </c>
      <c r="C523" s="224" t="s">
        <v>3962</v>
      </c>
      <c r="D523" s="232">
        <v>4.0318227625567374E-2</v>
      </c>
      <c r="E523" s="223">
        <v>4.1172203867793862E-2</v>
      </c>
      <c r="F523" s="231">
        <v>5.1461043477750011E-2</v>
      </c>
      <c r="G523" s="193">
        <v>3.5352608736124972E-3</v>
      </c>
      <c r="H523" s="193">
        <v>3.2419176573935275E-2</v>
      </c>
      <c r="I523" s="193">
        <v>1.6062170858150107E-2</v>
      </c>
      <c r="J523" s="193">
        <v>2.7182579402577063E-3</v>
      </c>
      <c r="K523" s="222">
        <v>9.5606563532949212E-4</v>
      </c>
      <c r="L523" s="193">
        <v>2.7127730928411496E-3</v>
      </c>
      <c r="M523" s="222">
        <v>2.0000005732018801E-3</v>
      </c>
      <c r="N523" s="193">
        <v>2.7874265073028787E-2</v>
      </c>
      <c r="O523" s="222">
        <v>1.7134812141808467E-2</v>
      </c>
      <c r="P523" s="221">
        <v>2.8411655022251982E-3</v>
      </c>
    </row>
    <row r="524" spans="1:16" ht="15.75" x14ac:dyDescent="0.25">
      <c r="A524" s="189">
        <v>2025</v>
      </c>
      <c r="B524" s="188">
        <v>2023</v>
      </c>
      <c r="C524" s="224" t="s">
        <v>3961</v>
      </c>
      <c r="D524" s="232">
        <v>3.9130077255566192E-2</v>
      </c>
      <c r="E524" s="223">
        <v>3.961077683447059E-2</v>
      </c>
      <c r="F524" s="231">
        <v>4.9829714495733868E-2</v>
      </c>
      <c r="G524" s="193">
        <v>3.0648123814926414E-3</v>
      </c>
      <c r="H524" s="193">
        <v>3.0354108018791421E-2</v>
      </c>
      <c r="I524" s="193">
        <v>1.48738785743927E-2</v>
      </c>
      <c r="J524" s="193">
        <v>2.335874617880658E-3</v>
      </c>
      <c r="K524" s="222">
        <v>9.5715131459179819E-4</v>
      </c>
      <c r="L524" s="193">
        <v>2.7100651471628785E-3</v>
      </c>
      <c r="M524" s="222">
        <v>2.0000005732018801E-3</v>
      </c>
      <c r="N524" s="193">
        <v>2.7828202917041394E-2</v>
      </c>
      <c r="O524" s="222">
        <v>1.7129337694391324E-2</v>
      </c>
      <c r="P524" s="221">
        <v>2.4414925028111152E-3</v>
      </c>
    </row>
    <row r="525" spans="1:16" ht="15.75" x14ac:dyDescent="0.25">
      <c r="A525" s="189">
        <v>2025</v>
      </c>
      <c r="B525" s="188">
        <v>2024</v>
      </c>
      <c r="C525" s="224" t="s">
        <v>3960</v>
      </c>
      <c r="D525" s="232">
        <v>3.7987273917462601E-2</v>
      </c>
      <c r="E525" s="223">
        <v>3.8029202756868399E-2</v>
      </c>
      <c r="F525" s="231">
        <v>4.8202720410166884E-2</v>
      </c>
      <c r="G525" s="193">
        <v>2.6463923669006158E-3</v>
      </c>
      <c r="H525" s="193">
        <v>2.824028562158977E-2</v>
      </c>
      <c r="I525" s="193">
        <v>1.3864586022441915E-2</v>
      </c>
      <c r="J525" s="193">
        <v>1.9408968897563824E-3</v>
      </c>
      <c r="K525" s="222">
        <v>9.5729724124905922E-4</v>
      </c>
      <c r="L525" s="193">
        <v>2.7084274740693031E-3</v>
      </c>
      <c r="M525" s="222">
        <v>2.0000005732018801E-3</v>
      </c>
      <c r="N525" s="193">
        <v>2.7800346097719603E-2</v>
      </c>
      <c r="O525" s="222">
        <v>1.7119100925183546E-2</v>
      </c>
      <c r="P525" s="221">
        <v>2.0286556345087739E-3</v>
      </c>
    </row>
    <row r="526" spans="1:16" ht="15.75" x14ac:dyDescent="0.25">
      <c r="A526" s="189">
        <v>2025</v>
      </c>
      <c r="B526" s="188">
        <v>2025</v>
      </c>
      <c r="C526" s="224" t="s">
        <v>3959</v>
      </c>
      <c r="D526" s="232">
        <v>3.6442725161605578E-2</v>
      </c>
      <c r="E526" s="223">
        <v>3.5785378404437893E-2</v>
      </c>
      <c r="F526" s="231">
        <v>4.4825229571865029E-2</v>
      </c>
      <c r="G526" s="193">
        <v>2.2808588069245994E-3</v>
      </c>
      <c r="H526" s="193">
        <v>2.525972481807422E-2</v>
      </c>
      <c r="I526" s="193">
        <v>1.2712135544005618E-2</v>
      </c>
      <c r="J526" s="193">
        <v>1.4887448368444917E-3</v>
      </c>
      <c r="K526" s="222">
        <v>9.5276996218966823E-4</v>
      </c>
      <c r="L526" s="193">
        <v>2.6793277601653725E-3</v>
      </c>
      <c r="M526" s="222">
        <v>2.0000005732018801E-3</v>
      </c>
      <c r="N526" s="193">
        <v>2.7305359964213804E-2</v>
      </c>
      <c r="O526" s="222">
        <v>1.6899480239277322E-2</v>
      </c>
      <c r="P526" s="221">
        <v>1.5560592721592323E-3</v>
      </c>
    </row>
    <row r="527" spans="1:16" ht="15.75" x14ac:dyDescent="0.25">
      <c r="A527" s="189">
        <v>2026</v>
      </c>
      <c r="B527" s="188">
        <v>1982</v>
      </c>
      <c r="C527" s="224" t="s">
        <v>3958</v>
      </c>
      <c r="D527" s="232">
        <v>5.737962955147341E-2</v>
      </c>
      <c r="E527" s="223">
        <v>0.10465591162288884</v>
      </c>
      <c r="F527" s="231">
        <v>0.31448398498149915</v>
      </c>
      <c r="G527" s="193">
        <v>2.0213876533490036</v>
      </c>
      <c r="H527" s="193">
        <v>2.6285752225100154</v>
      </c>
      <c r="I527" s="193">
        <v>3.5206366597859318</v>
      </c>
      <c r="J527" s="193">
        <v>0.24933029955166044</v>
      </c>
      <c r="K527" s="222">
        <v>1.8118211874511889E-2</v>
      </c>
      <c r="L527" s="193">
        <v>2.2491158008982499E-3</v>
      </c>
      <c r="M527" s="222">
        <v>2.0000005732018801E-3</v>
      </c>
      <c r="N527" s="193">
        <v>1.9987454537080056E-2</v>
      </c>
      <c r="O527" s="222">
        <v>2.4403525269151797E-2</v>
      </c>
      <c r="P527" s="221">
        <v>0.26060390931056782</v>
      </c>
    </row>
    <row r="528" spans="1:16" ht="15.75" x14ac:dyDescent="0.25">
      <c r="A528" s="189">
        <v>2026</v>
      </c>
      <c r="B528" s="188">
        <v>1983</v>
      </c>
      <c r="C528" s="224" t="s">
        <v>3957</v>
      </c>
      <c r="D528" s="232">
        <v>5.7075701026434493E-2</v>
      </c>
      <c r="E528" s="223">
        <v>0.10069214454881728</v>
      </c>
      <c r="F528" s="231">
        <v>0.2107832382394238</v>
      </c>
      <c r="G528" s="193">
        <v>1.7497006406468829</v>
      </c>
      <c r="H528" s="193">
        <v>2.7867612534076951</v>
      </c>
      <c r="I528" s="193">
        <v>3.0514493233154529</v>
      </c>
      <c r="J528" s="193">
        <v>0.22425105781165461</v>
      </c>
      <c r="K528" s="222">
        <v>1.7931677407954854E-2</v>
      </c>
      <c r="L528" s="193">
        <v>2.3551768219218275E-3</v>
      </c>
      <c r="M528" s="222">
        <v>2.0000005732018801E-3</v>
      </c>
      <c r="N528" s="193">
        <v>2.1791552504691104E-2</v>
      </c>
      <c r="O528" s="222">
        <v>2.3104428010465548E-2</v>
      </c>
      <c r="P528" s="221">
        <v>0.2343906955465663</v>
      </c>
    </row>
    <row r="529" spans="1:16" ht="15.75" x14ac:dyDescent="0.25">
      <c r="A529" s="189">
        <v>2026</v>
      </c>
      <c r="B529" s="188">
        <v>1984</v>
      </c>
      <c r="C529" s="224" t="s">
        <v>3956</v>
      </c>
      <c r="D529" s="232">
        <v>5.5117977421569479E-2</v>
      </c>
      <c r="E529" s="223">
        <v>0.10157206386639885</v>
      </c>
      <c r="F529" s="231">
        <v>0.2801549322803647</v>
      </c>
      <c r="G529" s="193">
        <v>1.4898738037302746</v>
      </c>
      <c r="H529" s="193">
        <v>3.4051158467703102</v>
      </c>
      <c r="I529" s="193">
        <v>3.5160128269934328</v>
      </c>
      <c r="J529" s="193">
        <v>0.19094103001029766</v>
      </c>
      <c r="K529" s="222">
        <v>1.8491414121316701E-2</v>
      </c>
      <c r="L529" s="193">
        <v>2.558595752376045E-3</v>
      </c>
      <c r="M529" s="222">
        <v>2.0000005732018801E-3</v>
      </c>
      <c r="N529" s="193">
        <v>2.525170851171735E-2</v>
      </c>
      <c r="O529" s="222">
        <v>2.2989679262571273E-2</v>
      </c>
      <c r="P529" s="221">
        <v>0.19957453609909148</v>
      </c>
    </row>
    <row r="530" spans="1:16" ht="15.75" x14ac:dyDescent="0.25">
      <c r="A530" s="189">
        <v>2026</v>
      </c>
      <c r="B530" s="188">
        <v>1985</v>
      </c>
      <c r="C530" s="224" t="s">
        <v>3955</v>
      </c>
      <c r="D530" s="232">
        <v>5.6447146580526679E-2</v>
      </c>
      <c r="E530" s="223">
        <v>9.8685509210067343E-2</v>
      </c>
      <c r="F530" s="231">
        <v>0.25833365622766352</v>
      </c>
      <c r="G530" s="193">
        <v>1.1114363782074288</v>
      </c>
      <c r="H530" s="193">
        <v>4.1590408377799051</v>
      </c>
      <c r="I530" s="193">
        <v>2.9255125217595701</v>
      </c>
      <c r="J530" s="193">
        <v>0.18387026682927751</v>
      </c>
      <c r="K530" s="222">
        <v>1.7322391970864225E-2</v>
      </c>
      <c r="L530" s="193">
        <v>2.7609381505840224E-3</v>
      </c>
      <c r="M530" s="222">
        <v>2.0000005732018805E-3</v>
      </c>
      <c r="N530" s="193">
        <v>2.8693552705235048E-2</v>
      </c>
      <c r="O530" s="222">
        <v>2.3051895531377927E-2</v>
      </c>
      <c r="P530" s="221">
        <v>0.19218406438307245</v>
      </c>
    </row>
    <row r="531" spans="1:16" ht="15.75" x14ac:dyDescent="0.25">
      <c r="A531" s="189">
        <v>2026</v>
      </c>
      <c r="B531" s="188">
        <v>1986</v>
      </c>
      <c r="C531" s="224" t="s">
        <v>3954</v>
      </c>
      <c r="D531" s="232">
        <v>5.7250129959106104E-2</v>
      </c>
      <c r="E531" s="223">
        <v>9.3198539290179461E-2</v>
      </c>
      <c r="F531" s="231">
        <v>0.24931459148690327</v>
      </c>
      <c r="G531" s="193">
        <v>1.0592823541838425</v>
      </c>
      <c r="H531" s="193">
        <v>4.5114396873031808</v>
      </c>
      <c r="I531" s="193">
        <v>2.743172483055079</v>
      </c>
      <c r="J531" s="193">
        <v>0.18147638665144708</v>
      </c>
      <c r="K531" s="222">
        <v>1.7482740390591275E-2</v>
      </c>
      <c r="L531" s="193">
        <v>2.8592169327153749E-3</v>
      </c>
      <c r="M531" s="222">
        <v>2.0000005732018805E-3</v>
      </c>
      <c r="N531" s="193">
        <v>3.0365274789289357E-2</v>
      </c>
      <c r="O531" s="222">
        <v>2.2431704345641866E-2</v>
      </c>
      <c r="P531" s="221">
        <v>0.18968194356628668</v>
      </c>
    </row>
    <row r="532" spans="1:16" ht="15.75" x14ac:dyDescent="0.25">
      <c r="A532" s="189">
        <v>2026</v>
      </c>
      <c r="B532" s="188">
        <v>1987</v>
      </c>
      <c r="C532" s="224" t="s">
        <v>3953</v>
      </c>
      <c r="D532" s="232">
        <v>5.7690659395409571E-2</v>
      </c>
      <c r="E532" s="223">
        <v>8.9506216871164473E-2</v>
      </c>
      <c r="F532" s="231">
        <v>0.29587281336990556</v>
      </c>
      <c r="G532" s="193">
        <v>0.97470878408755435</v>
      </c>
      <c r="H532" s="193">
        <v>4.9197776606168508</v>
      </c>
      <c r="I532" s="193">
        <v>2.6295381529932893</v>
      </c>
      <c r="J532" s="193">
        <v>0.20030310345927357</v>
      </c>
      <c r="K532" s="222">
        <v>1.7745651860414907E-2</v>
      </c>
      <c r="L532" s="193">
        <v>2.9426734949509572E-3</v>
      </c>
      <c r="M532" s="222">
        <v>2.0000005732018801E-3</v>
      </c>
      <c r="N532" s="193">
        <v>3.178487091291661E-2</v>
      </c>
      <c r="O532" s="222">
        <v>2.1367527393775457E-2</v>
      </c>
      <c r="P532" s="221">
        <v>0.20935992096584505</v>
      </c>
    </row>
    <row r="533" spans="1:16" ht="15.75" x14ac:dyDescent="0.25">
      <c r="A533" s="189">
        <v>2026</v>
      </c>
      <c r="B533" s="188">
        <v>1988</v>
      </c>
      <c r="C533" s="224" t="s">
        <v>3952</v>
      </c>
      <c r="D533" s="232">
        <v>5.7586549721356545E-2</v>
      </c>
      <c r="E533" s="223">
        <v>8.812548142844108E-2</v>
      </c>
      <c r="F533" s="231">
        <v>0.29226374571552449</v>
      </c>
      <c r="G533" s="193">
        <v>0.50679399382384638</v>
      </c>
      <c r="H533" s="193">
        <v>5.0272894904568908</v>
      </c>
      <c r="I533" s="193">
        <v>1.906009946264043</v>
      </c>
      <c r="J533" s="193">
        <v>0.198291772225719</v>
      </c>
      <c r="K533" s="222">
        <v>1.7231949445212905E-2</v>
      </c>
      <c r="L533" s="193">
        <v>2.9648843746765572E-3</v>
      </c>
      <c r="M533" s="222">
        <v>2.0000005732018797E-3</v>
      </c>
      <c r="N533" s="193">
        <v>3.2162677977049067E-2</v>
      </c>
      <c r="O533" s="222">
        <v>2.1788095233922739E-2</v>
      </c>
      <c r="P533" s="221">
        <v>0.2072576462590586</v>
      </c>
    </row>
    <row r="534" spans="1:16" ht="15.75" x14ac:dyDescent="0.25">
      <c r="A534" s="189">
        <v>2026</v>
      </c>
      <c r="B534" s="188">
        <v>1989</v>
      </c>
      <c r="C534" s="224" t="s">
        <v>3951</v>
      </c>
      <c r="D534" s="232">
        <v>5.7787150710967072E-2</v>
      </c>
      <c r="E534" s="223">
        <v>9.0482852638001404E-2</v>
      </c>
      <c r="F534" s="231">
        <v>0.29284046304114397</v>
      </c>
      <c r="G534" s="193">
        <v>0.50530294002977927</v>
      </c>
      <c r="H534" s="193">
        <v>5.0918144113912591</v>
      </c>
      <c r="I534" s="193">
        <v>1.9026153774955132</v>
      </c>
      <c r="J534" s="193">
        <v>0.19906847581516476</v>
      </c>
      <c r="K534" s="222">
        <v>1.7012286424255937E-2</v>
      </c>
      <c r="L534" s="193">
        <v>2.98215625905816E-3</v>
      </c>
      <c r="M534" s="222">
        <v>2.0000005732018801E-3</v>
      </c>
      <c r="N534" s="193">
        <v>3.2456472730380131E-2</v>
      </c>
      <c r="O534" s="222">
        <v>2.26100393305134E-2</v>
      </c>
      <c r="P534" s="221">
        <v>0.20806946893824754</v>
      </c>
    </row>
    <row r="535" spans="1:16" ht="15.75" x14ac:dyDescent="0.25">
      <c r="A535" s="189">
        <v>2026</v>
      </c>
      <c r="B535" s="188">
        <v>1990</v>
      </c>
      <c r="C535" s="224" t="s">
        <v>3950</v>
      </c>
      <c r="D535" s="232">
        <v>5.8250079480315589E-2</v>
      </c>
      <c r="E535" s="223">
        <v>8.8418885217447243E-2</v>
      </c>
      <c r="F535" s="231">
        <v>0.29756506803360799</v>
      </c>
      <c r="G535" s="193">
        <v>0.50569986543661094</v>
      </c>
      <c r="H535" s="193">
        <v>5.0475289616361962</v>
      </c>
      <c r="I535" s="193">
        <v>1.8915759612828671</v>
      </c>
      <c r="J535" s="193">
        <v>0.20231503164134379</v>
      </c>
      <c r="K535" s="222">
        <v>1.7226914500918924E-2</v>
      </c>
      <c r="L535" s="193">
        <v>2.9840647150549599E-3</v>
      </c>
      <c r="M535" s="222">
        <v>2.0000005732018801E-3</v>
      </c>
      <c r="N535" s="193">
        <v>3.2488935566885702E-2</v>
      </c>
      <c r="O535" s="222">
        <v>2.1896885799341109E-2</v>
      </c>
      <c r="P535" s="221">
        <v>0.2114628196125086</v>
      </c>
    </row>
    <row r="536" spans="1:16" ht="15.75" x14ac:dyDescent="0.25">
      <c r="A536" s="189">
        <v>2026</v>
      </c>
      <c r="B536" s="188">
        <v>1991</v>
      </c>
      <c r="C536" s="224" t="s">
        <v>3949</v>
      </c>
      <c r="D536" s="232">
        <v>5.8150917341433732E-2</v>
      </c>
      <c r="E536" s="223">
        <v>8.6631609338468113E-2</v>
      </c>
      <c r="F536" s="231">
        <v>0.37998893464005429</v>
      </c>
      <c r="G536" s="193">
        <v>0.5266630546964538</v>
      </c>
      <c r="H536" s="193">
        <v>8.8978816790253976</v>
      </c>
      <c r="I536" s="193">
        <v>2.3199168050266952</v>
      </c>
      <c r="J536" s="193">
        <v>5.6688863538850519E-2</v>
      </c>
      <c r="K536" s="222">
        <v>9.6780314873304782E-3</v>
      </c>
      <c r="L536" s="193">
        <v>2.9825299376402708E-3</v>
      </c>
      <c r="M536" s="222">
        <v>2.0000005732018801E-3</v>
      </c>
      <c r="N536" s="193">
        <v>3.2462829003061841E-2</v>
      </c>
      <c r="O536" s="222">
        <v>2.1208445012122254E-2</v>
      </c>
      <c r="P536" s="221">
        <v>5.9252082394971047E-2</v>
      </c>
    </row>
    <row r="537" spans="1:16" ht="15.75" x14ac:dyDescent="0.25">
      <c r="A537" s="189">
        <v>2026</v>
      </c>
      <c r="B537" s="188">
        <v>1992</v>
      </c>
      <c r="C537" s="224" t="s">
        <v>3948</v>
      </c>
      <c r="D537" s="232">
        <v>5.811825016774768E-2</v>
      </c>
      <c r="E537" s="223">
        <v>8.3968013883234535E-2</v>
      </c>
      <c r="F537" s="231">
        <v>0.38041648130581068</v>
      </c>
      <c r="G537" s="193">
        <v>0.52755576346194311</v>
      </c>
      <c r="H537" s="193">
        <v>8.8100829781875003</v>
      </c>
      <c r="I537" s="193">
        <v>2.2583342935497108</v>
      </c>
      <c r="J537" s="193">
        <v>5.8358877181559812E-2</v>
      </c>
      <c r="K537" s="222">
        <v>9.7906152775562166E-3</v>
      </c>
      <c r="L537" s="193">
        <v>2.9723499991195159E-3</v>
      </c>
      <c r="M537" s="222">
        <v>2.0000005732018805E-3</v>
      </c>
      <c r="N537" s="193">
        <v>3.2289668248823795E-2</v>
      </c>
      <c r="O537" s="222">
        <v>2.0339399729241186E-2</v>
      </c>
      <c r="P537" s="221">
        <v>6.0997606644027869E-2</v>
      </c>
    </row>
    <row r="538" spans="1:16" ht="15.75" x14ac:dyDescent="0.25">
      <c r="A538" s="189">
        <v>2026</v>
      </c>
      <c r="B538" s="188">
        <v>1993</v>
      </c>
      <c r="C538" s="224" t="s">
        <v>3947</v>
      </c>
      <c r="D538" s="232">
        <v>5.8007179009908677E-2</v>
      </c>
      <c r="E538" s="223">
        <v>7.5381709723447182E-2</v>
      </c>
      <c r="F538" s="231">
        <v>0.37487371476126263</v>
      </c>
      <c r="G538" s="193">
        <v>0.53194908671987584</v>
      </c>
      <c r="H538" s="193">
        <v>8.8872174582563304</v>
      </c>
      <c r="I538" s="193">
        <v>2.2138329472865386</v>
      </c>
      <c r="J538" s="193">
        <v>5.3934491880688142E-2</v>
      </c>
      <c r="K538" s="222">
        <v>9.924509879843859E-3</v>
      </c>
      <c r="L538" s="193">
        <v>2.9796582979205667E-3</v>
      </c>
      <c r="M538" s="222">
        <v>2.0000005732018801E-3</v>
      </c>
      <c r="N538" s="193">
        <v>3.2413982411429669E-2</v>
      </c>
      <c r="O538" s="222">
        <v>1.9945306099857622E-2</v>
      </c>
      <c r="P538" s="221">
        <v>5.6373170272769738E-2</v>
      </c>
    </row>
    <row r="539" spans="1:16" ht="15.75" x14ac:dyDescent="0.25">
      <c r="A539" s="189">
        <v>2026</v>
      </c>
      <c r="B539" s="188">
        <v>1994</v>
      </c>
      <c r="C539" s="224" t="s">
        <v>3946</v>
      </c>
      <c r="D539" s="232">
        <v>5.777686853272794E-2</v>
      </c>
      <c r="E539" s="223">
        <v>7.1877134081814509E-2</v>
      </c>
      <c r="F539" s="231">
        <v>0.37020037984202775</v>
      </c>
      <c r="G539" s="193">
        <v>0.53294384338136158</v>
      </c>
      <c r="H539" s="193">
        <v>8.8559962479096725</v>
      </c>
      <c r="I539" s="193">
        <v>2.1444849287872541</v>
      </c>
      <c r="J539" s="193">
        <v>5.41063705401051E-2</v>
      </c>
      <c r="K539" s="222">
        <v>1.0037060419601052E-2</v>
      </c>
      <c r="L539" s="193">
        <v>2.9718561028582555E-3</v>
      </c>
      <c r="M539" s="222">
        <v>2.0000005732018801E-3</v>
      </c>
      <c r="N539" s="193">
        <v>3.2281267073419752E-2</v>
      </c>
      <c r="O539" s="222">
        <v>1.8972877394190089E-2</v>
      </c>
      <c r="P539" s="221">
        <v>5.6552820522465248E-2</v>
      </c>
    </row>
    <row r="540" spans="1:16" ht="15.75" x14ac:dyDescent="0.25">
      <c r="A540" s="189">
        <v>2026</v>
      </c>
      <c r="B540" s="188">
        <v>1995</v>
      </c>
      <c r="C540" s="224" t="s">
        <v>3945</v>
      </c>
      <c r="D540" s="232">
        <v>5.7499811938577616E-2</v>
      </c>
      <c r="E540" s="223">
        <v>7.3599019635084278E-2</v>
      </c>
      <c r="F540" s="231">
        <v>0.36760928629846473</v>
      </c>
      <c r="G540" s="193">
        <v>0.40217563861162292</v>
      </c>
      <c r="H540" s="193">
        <v>8.9752934161214935</v>
      </c>
      <c r="I540" s="193">
        <v>1.67906414094645</v>
      </c>
      <c r="J540" s="193">
        <v>5.3456997893358726E-2</v>
      </c>
      <c r="K540" s="222">
        <v>9.2396548787583629E-3</v>
      </c>
      <c r="L540" s="193">
        <v>2.9791300347604935E-3</v>
      </c>
      <c r="M540" s="222">
        <v>2.0000005732018801E-3</v>
      </c>
      <c r="N540" s="193">
        <v>3.2404996655076831E-2</v>
      </c>
      <c r="O540" s="222">
        <v>1.9735912052487158E-2</v>
      </c>
      <c r="P540" s="221">
        <v>5.5874086126181513E-2</v>
      </c>
    </row>
    <row r="541" spans="1:16" ht="15.75" x14ac:dyDescent="0.25">
      <c r="A541" s="189">
        <v>2026</v>
      </c>
      <c r="B541" s="188">
        <v>1996</v>
      </c>
      <c r="C541" s="224" t="s">
        <v>3944</v>
      </c>
      <c r="D541" s="232">
        <v>5.7629466341597775E-2</v>
      </c>
      <c r="E541" s="223">
        <v>7.331879235743248E-2</v>
      </c>
      <c r="F541" s="231">
        <v>0.37005819318873756</v>
      </c>
      <c r="G541" s="193">
        <v>0.13858490037843971</v>
      </c>
      <c r="H541" s="193">
        <v>8.974709491965509</v>
      </c>
      <c r="I541" s="193">
        <v>1.0155293731615969</v>
      </c>
      <c r="J541" s="193">
        <v>5.3687166613641209E-2</v>
      </c>
      <c r="K541" s="222">
        <v>2.8293983419543146E-3</v>
      </c>
      <c r="L541" s="193">
        <v>2.9819915002300378E-3</v>
      </c>
      <c r="M541" s="222">
        <v>2.0000005732018801E-3</v>
      </c>
      <c r="N541" s="193">
        <v>3.2453670182713772E-2</v>
      </c>
      <c r="O541" s="222">
        <v>1.9994672776187189E-2</v>
      </c>
      <c r="P541" s="221">
        <v>5.6114662054636534E-2</v>
      </c>
    </row>
    <row r="542" spans="1:16" ht="15.75" x14ac:dyDescent="0.25">
      <c r="A542" s="189">
        <v>2026</v>
      </c>
      <c r="B542" s="188">
        <v>1997</v>
      </c>
      <c r="C542" s="224" t="s">
        <v>3943</v>
      </c>
      <c r="D542" s="232">
        <v>5.7760748841773256E-2</v>
      </c>
      <c r="E542" s="223">
        <v>7.1221983941282943E-2</v>
      </c>
      <c r="F542" s="231">
        <v>0.37248570284065713</v>
      </c>
      <c r="G542" s="193">
        <v>0.14364938726698873</v>
      </c>
      <c r="H542" s="193">
        <v>8.9826762905451449</v>
      </c>
      <c r="I542" s="193">
        <v>1.043374102892503</v>
      </c>
      <c r="J542" s="193">
        <v>5.3903144239007758E-2</v>
      </c>
      <c r="K542" s="222">
        <v>2.8519598127147985E-3</v>
      </c>
      <c r="L542" s="193">
        <v>2.9855470517702316E-3</v>
      </c>
      <c r="M542" s="222">
        <v>2.0000005732018801E-3</v>
      </c>
      <c r="N542" s="193">
        <v>3.2514150114412464E-2</v>
      </c>
      <c r="O542" s="222">
        <v>1.9405982449917637E-2</v>
      </c>
      <c r="P542" s="221">
        <v>5.6340405229835709E-2</v>
      </c>
    </row>
    <row r="543" spans="1:16" ht="15.75" x14ac:dyDescent="0.25">
      <c r="A543" s="189">
        <v>2026</v>
      </c>
      <c r="B543" s="188">
        <v>1998</v>
      </c>
      <c r="C543" s="224" t="s">
        <v>3942</v>
      </c>
      <c r="D543" s="232">
        <v>5.7635033833487406E-2</v>
      </c>
      <c r="E543" s="223">
        <v>6.7890931650043521E-2</v>
      </c>
      <c r="F543" s="231">
        <v>0.37058445557015451</v>
      </c>
      <c r="G543" s="193">
        <v>0.13360791282957712</v>
      </c>
      <c r="H543" s="193">
        <v>8.960685163827895</v>
      </c>
      <c r="I543" s="193">
        <v>0.92259738478558151</v>
      </c>
      <c r="J543" s="193">
        <v>5.3767179076294046E-2</v>
      </c>
      <c r="K543" s="222">
        <v>2.8950425920207701E-3</v>
      </c>
      <c r="L543" s="193">
        <v>2.9818634348641447E-3</v>
      </c>
      <c r="M543" s="222">
        <v>2.0000005732018801E-3</v>
      </c>
      <c r="N543" s="193">
        <v>3.2451491790839934E-2</v>
      </c>
      <c r="O543" s="222">
        <v>1.8465526128820846E-2</v>
      </c>
      <c r="P543" s="221">
        <v>5.6198292325800488E-2</v>
      </c>
    </row>
    <row r="544" spans="1:16" ht="15.75" x14ac:dyDescent="0.25">
      <c r="A544" s="189">
        <v>2026</v>
      </c>
      <c r="B544" s="188">
        <v>1999</v>
      </c>
      <c r="C544" s="224" t="s">
        <v>3941</v>
      </c>
      <c r="D544" s="232">
        <v>5.7751526683827069E-2</v>
      </c>
      <c r="E544" s="223">
        <v>6.844147195122352E-2</v>
      </c>
      <c r="F544" s="231">
        <v>0.37407972594209066</v>
      </c>
      <c r="G544" s="193">
        <v>0.11700105998759289</v>
      </c>
      <c r="H544" s="193">
        <v>9.0656052860249137</v>
      </c>
      <c r="I544" s="193">
        <v>0.76566201810674051</v>
      </c>
      <c r="J544" s="193">
        <v>5.3781428958679857E-2</v>
      </c>
      <c r="K544" s="222">
        <v>2.9028357371146279E-3</v>
      </c>
      <c r="L544" s="193">
        <v>2.9945141801232113E-3</v>
      </c>
      <c r="M544" s="222">
        <v>2.0000005732018805E-3</v>
      </c>
      <c r="N544" s="193">
        <v>3.2666680967696662E-2</v>
      </c>
      <c r="O544" s="222">
        <v>1.8648959937512428E-2</v>
      </c>
      <c r="P544" s="221">
        <v>5.6213186524634869E-2</v>
      </c>
    </row>
    <row r="545" spans="1:16" ht="15.75" x14ac:dyDescent="0.25">
      <c r="A545" s="189">
        <v>2026</v>
      </c>
      <c r="B545" s="188">
        <v>2000</v>
      </c>
      <c r="C545" s="224" t="s">
        <v>3940</v>
      </c>
      <c r="D545" s="232">
        <v>5.7607977000453482E-2</v>
      </c>
      <c r="E545" s="223">
        <v>7.4531775802005554E-2</v>
      </c>
      <c r="F545" s="231">
        <v>0.37280881915592257</v>
      </c>
      <c r="G545" s="193">
        <v>0.10044025336172396</v>
      </c>
      <c r="H545" s="193">
        <v>9.1210854711868645</v>
      </c>
      <c r="I545" s="193">
        <v>0.61396181741313893</v>
      </c>
      <c r="J545" s="193">
        <v>5.3452078029924584E-2</v>
      </c>
      <c r="K545" s="222">
        <v>2.8978591050783939E-3</v>
      </c>
      <c r="L545" s="193">
        <v>2.9981948682111692E-3</v>
      </c>
      <c r="M545" s="222">
        <v>2.0000005732018801E-3</v>
      </c>
      <c r="N545" s="193">
        <v>3.272928947207282E-2</v>
      </c>
      <c r="O545" s="222">
        <v>1.8841237732260891E-2</v>
      </c>
      <c r="P545" s="221">
        <v>5.586894380835427E-2</v>
      </c>
    </row>
    <row r="546" spans="1:16" ht="15.75" x14ac:dyDescent="0.25">
      <c r="A546" s="189">
        <v>2026</v>
      </c>
      <c r="B546" s="188">
        <v>2001</v>
      </c>
      <c r="C546" s="224" t="s">
        <v>3939</v>
      </c>
      <c r="D546" s="232">
        <v>5.7688932119285267E-2</v>
      </c>
      <c r="E546" s="223">
        <v>7.3091784213615521E-2</v>
      </c>
      <c r="F546" s="231">
        <v>0.37356351926192433</v>
      </c>
      <c r="G546" s="193">
        <v>8.7026916323101611E-2</v>
      </c>
      <c r="H546" s="193">
        <v>9.0608506443619685</v>
      </c>
      <c r="I546" s="193">
        <v>0.4751085550666182</v>
      </c>
      <c r="J546" s="193">
        <v>5.3738928648439106E-2</v>
      </c>
      <c r="K546" s="222">
        <v>2.923493814613405E-3</v>
      </c>
      <c r="L546" s="193">
        <v>2.9936383114762674E-3</v>
      </c>
      <c r="M546" s="222">
        <v>2.0000005732018801E-3</v>
      </c>
      <c r="N546" s="193">
        <v>3.2651782442012139E-2</v>
      </c>
      <c r="O546" s="222">
        <v>1.8369071964549944E-2</v>
      </c>
      <c r="P546" s="221">
        <v>5.6168764538957368E-2</v>
      </c>
    </row>
    <row r="547" spans="1:16" ht="15.75" x14ac:dyDescent="0.25">
      <c r="A547" s="189">
        <v>2026</v>
      </c>
      <c r="B547" s="188">
        <v>2002</v>
      </c>
      <c r="C547" s="224" t="s">
        <v>3938</v>
      </c>
      <c r="D547" s="232">
        <v>5.7514326419051992E-2</v>
      </c>
      <c r="E547" s="223">
        <v>7.111354505652441E-2</v>
      </c>
      <c r="F547" s="231">
        <v>0.28852863443395121</v>
      </c>
      <c r="G547" s="193">
        <v>8.7275762192085077E-2</v>
      </c>
      <c r="H547" s="193">
        <v>7.0241907137467763</v>
      </c>
      <c r="I547" s="193">
        <v>0.45791392559201483</v>
      </c>
      <c r="J547" s="193">
        <v>5.3879378695893113E-2</v>
      </c>
      <c r="K547" s="222">
        <v>2.9523011368884559E-3</v>
      </c>
      <c r="L547" s="193">
        <v>2.9971900914027324E-3</v>
      </c>
      <c r="M547" s="222">
        <v>2.0000005732018801E-3</v>
      </c>
      <c r="N547" s="193">
        <v>3.2712198218561313E-2</v>
      </c>
      <c r="O547" s="222">
        <v>1.7729140195823487E-2</v>
      </c>
      <c r="P547" s="221">
        <v>5.6315565114319455E-2</v>
      </c>
    </row>
    <row r="548" spans="1:16" ht="15.75" x14ac:dyDescent="0.25">
      <c r="A548" s="189">
        <v>2026</v>
      </c>
      <c r="B548" s="188">
        <v>2003</v>
      </c>
      <c r="C548" s="224" t="s">
        <v>3937</v>
      </c>
      <c r="D548" s="232">
        <v>5.7304365724559651E-2</v>
      </c>
      <c r="E548" s="223">
        <v>7.2003916345722063E-2</v>
      </c>
      <c r="F548" s="231">
        <v>0.28576460695169376</v>
      </c>
      <c r="G548" s="193">
        <v>7.065219461211357E-2</v>
      </c>
      <c r="H548" s="193">
        <v>7.0222535642396178</v>
      </c>
      <c r="I548" s="193">
        <v>0.39135666477042219</v>
      </c>
      <c r="J548" s="193">
        <v>5.3518840547621307E-2</v>
      </c>
      <c r="K548" s="222">
        <v>2.9359894134846237E-3</v>
      </c>
      <c r="L548" s="193">
        <v>2.993613653602531E-3</v>
      </c>
      <c r="M548" s="222">
        <v>2.0000005732018801E-3</v>
      </c>
      <c r="N548" s="193">
        <v>3.2651363011579893E-2</v>
      </c>
      <c r="O548" s="222">
        <v>1.8056293496369398E-2</v>
      </c>
      <c r="P548" s="221">
        <v>5.593872503084709E-2</v>
      </c>
    </row>
    <row r="549" spans="1:16" ht="15.75" x14ac:dyDescent="0.25">
      <c r="A549" s="189">
        <v>2026</v>
      </c>
      <c r="B549" s="188">
        <v>2004</v>
      </c>
      <c r="C549" s="224" t="s">
        <v>3936</v>
      </c>
      <c r="D549" s="232">
        <v>5.7199044018226598E-2</v>
      </c>
      <c r="E549" s="223">
        <v>7.1824986763098911E-2</v>
      </c>
      <c r="F549" s="231">
        <v>0.23510680561847255</v>
      </c>
      <c r="G549" s="193">
        <v>1.8081734546163523E-2</v>
      </c>
      <c r="H549" s="193">
        <v>5.8560501938167002</v>
      </c>
      <c r="I549" s="193">
        <v>0.11320524529278332</v>
      </c>
      <c r="J549" s="193">
        <v>5.3175306138142864E-2</v>
      </c>
      <c r="K549" s="222">
        <v>1.9619446439343675E-4</v>
      </c>
      <c r="L549" s="193">
        <v>2.9910089963040894E-3</v>
      </c>
      <c r="M549" s="222">
        <v>2.0000005732018801E-3</v>
      </c>
      <c r="N549" s="193">
        <v>3.260705779093339E-2</v>
      </c>
      <c r="O549" s="222">
        <v>1.7680556077584265E-2</v>
      </c>
      <c r="P549" s="221">
        <v>5.5579657519783415E-2</v>
      </c>
    </row>
    <row r="550" spans="1:16" ht="15.75" x14ac:dyDescent="0.25">
      <c r="A550" s="189">
        <v>2026</v>
      </c>
      <c r="B550" s="188">
        <v>2005</v>
      </c>
      <c r="C550" s="224" t="s">
        <v>3935</v>
      </c>
      <c r="D550" s="232">
        <v>5.6952208494916216E-2</v>
      </c>
      <c r="E550" s="223">
        <v>6.8327439762617889E-2</v>
      </c>
      <c r="F550" s="231">
        <v>0.23122589661756029</v>
      </c>
      <c r="G550" s="193">
        <v>1.5774995713388838E-2</v>
      </c>
      <c r="H550" s="193">
        <v>5.8404320130680443</v>
      </c>
      <c r="I550" s="193">
        <v>9.201102298778159E-2</v>
      </c>
      <c r="J550" s="193">
        <v>5.2654959606028083E-2</v>
      </c>
      <c r="K550" s="222">
        <v>1.9690663600965851E-4</v>
      </c>
      <c r="L550" s="193">
        <v>2.9829101886766295E-3</v>
      </c>
      <c r="M550" s="222">
        <v>2.0000005732018801E-3</v>
      </c>
      <c r="N550" s="193">
        <v>3.2469297073190302E-2</v>
      </c>
      <c r="O550" s="222">
        <v>1.7017378911918631E-2</v>
      </c>
      <c r="P550" s="221">
        <v>5.5035783226489936E-2</v>
      </c>
    </row>
    <row r="551" spans="1:16" ht="15.75" x14ac:dyDescent="0.25">
      <c r="A551" s="189">
        <v>2026</v>
      </c>
      <c r="B551" s="188">
        <v>2006</v>
      </c>
      <c r="C551" s="224" t="s">
        <v>3934</v>
      </c>
      <c r="D551" s="232">
        <v>5.6886987413875607E-2</v>
      </c>
      <c r="E551" s="223">
        <v>7.1066903378184512E-2</v>
      </c>
      <c r="F551" s="231">
        <v>0.22928318009780399</v>
      </c>
      <c r="G551" s="193">
        <v>5.6883923175026201E-3</v>
      </c>
      <c r="H551" s="193">
        <v>5.8299921062479587</v>
      </c>
      <c r="I551" s="193">
        <v>5.8446536359191469E-2</v>
      </c>
      <c r="J551" s="193">
        <v>5.2405172699089522E-2</v>
      </c>
      <c r="K551" s="222">
        <v>1.9325961045892117E-4</v>
      </c>
      <c r="L551" s="193">
        <v>2.9809250040618443E-3</v>
      </c>
      <c r="M551" s="222">
        <v>2.0000005732018801E-3</v>
      </c>
      <c r="N551" s="193">
        <v>3.2435529082892801E-2</v>
      </c>
      <c r="O551" s="222">
        <v>1.8592391668162369E-2</v>
      </c>
      <c r="P551" s="221">
        <v>5.4774702064032649E-2</v>
      </c>
    </row>
    <row r="552" spans="1:16" ht="15.75" x14ac:dyDescent="0.25">
      <c r="A552" s="189">
        <v>2026</v>
      </c>
      <c r="B552" s="188">
        <v>2007</v>
      </c>
      <c r="C552" s="224" t="s">
        <v>3933</v>
      </c>
      <c r="D552" s="232">
        <v>5.6679257101972171E-2</v>
      </c>
      <c r="E552" s="223">
        <v>6.6995723840976712E-2</v>
      </c>
      <c r="F552" s="231">
        <v>0.16297224365162047</v>
      </c>
      <c r="G552" s="193">
        <v>8.2858569247799309E-3</v>
      </c>
      <c r="H552" s="193">
        <v>2.9591204238966018</v>
      </c>
      <c r="I552" s="193">
        <v>5.29137487714611E-2</v>
      </c>
      <c r="J552" s="193">
        <v>3.6004743350213191E-2</v>
      </c>
      <c r="K552" s="222">
        <v>1.9640001223136772E-4</v>
      </c>
      <c r="L552" s="193">
        <v>2.9559214185661546E-3</v>
      </c>
      <c r="M552" s="222">
        <v>2.0000005732018805E-3</v>
      </c>
      <c r="N552" s="193">
        <v>3.2010218093611126E-2</v>
      </c>
      <c r="O552" s="222">
        <v>1.7254708664142207E-2</v>
      </c>
      <c r="P552" s="221">
        <v>3.763271807582752E-2</v>
      </c>
    </row>
    <row r="553" spans="1:16" ht="15.75" x14ac:dyDescent="0.25">
      <c r="A553" s="189">
        <v>2026</v>
      </c>
      <c r="B553" s="188">
        <v>2008</v>
      </c>
      <c r="C553" s="224" t="s">
        <v>3932</v>
      </c>
      <c r="D553" s="232">
        <v>5.6693537745947542E-2</v>
      </c>
      <c r="E553" s="223">
        <v>6.5250055351596031E-2</v>
      </c>
      <c r="F553" s="231">
        <v>0.16334363355567402</v>
      </c>
      <c r="G553" s="193">
        <v>8.0661084084277558E-3</v>
      </c>
      <c r="H553" s="193">
        <v>2.9861461366531947</v>
      </c>
      <c r="I553" s="193">
        <v>4.286406635379595E-2</v>
      </c>
      <c r="J553" s="193">
        <v>3.6039996910782149E-2</v>
      </c>
      <c r="K553" s="222">
        <v>2.2439180182763624E-4</v>
      </c>
      <c r="L553" s="193">
        <v>2.9672419336870446E-3</v>
      </c>
      <c r="M553" s="222">
        <v>2.0000005732018801E-3</v>
      </c>
      <c r="N553" s="193">
        <v>3.2202780055817455E-2</v>
      </c>
      <c r="O553" s="222">
        <v>1.7220469776410625E-2</v>
      </c>
      <c r="P553" s="221">
        <v>3.7669565645970009E-2</v>
      </c>
    </row>
    <row r="554" spans="1:16" ht="15.75" x14ac:dyDescent="0.25">
      <c r="A554" s="189">
        <v>2026</v>
      </c>
      <c r="B554" s="188">
        <v>2009</v>
      </c>
      <c r="C554" s="224" t="s">
        <v>3931</v>
      </c>
      <c r="D554" s="232">
        <v>5.5572748431410968E-2</v>
      </c>
      <c r="E554" s="223">
        <v>6.0037896050440721E-2</v>
      </c>
      <c r="F554" s="231">
        <v>0.14619303651739404</v>
      </c>
      <c r="G554" s="193">
        <v>7.9885542457530795E-3</v>
      </c>
      <c r="H554" s="193">
        <v>2.5946338449718347</v>
      </c>
      <c r="I554" s="193">
        <v>3.2459759848025162E-2</v>
      </c>
      <c r="J554" s="193">
        <v>3.2230144077116621E-2</v>
      </c>
      <c r="K554" s="222">
        <v>2.5364056617800267E-4</v>
      </c>
      <c r="L554" s="193">
        <v>2.8444670664784545E-3</v>
      </c>
      <c r="M554" s="222">
        <v>2.0000005732018801E-3</v>
      </c>
      <c r="N554" s="193">
        <v>3.0114379564599336E-2</v>
      </c>
      <c r="O554" s="222">
        <v>1.6625946433520195E-2</v>
      </c>
      <c r="P554" s="221">
        <v>3.3687448173137617E-2</v>
      </c>
    </row>
    <row r="555" spans="1:16" ht="15.75" x14ac:dyDescent="0.25">
      <c r="A555" s="189">
        <v>2026</v>
      </c>
      <c r="B555" s="188">
        <v>2010</v>
      </c>
      <c r="C555" s="224" t="s">
        <v>3930</v>
      </c>
      <c r="D555" s="232">
        <v>5.4069461053027915E-2</v>
      </c>
      <c r="E555" s="223">
        <v>5.8304744371941816E-2</v>
      </c>
      <c r="F555" s="231">
        <v>8.4340982613198168E-2</v>
      </c>
      <c r="G555" s="193">
        <v>7.0487679216555948E-3</v>
      </c>
      <c r="H555" s="193">
        <v>0.20719700576282829</v>
      </c>
      <c r="I555" s="193">
        <v>3.1032580046379151E-2</v>
      </c>
      <c r="J555" s="193">
        <v>1.725622058815688E-2</v>
      </c>
      <c r="K555" s="222">
        <v>3.0953593894467212E-4</v>
      </c>
      <c r="L555" s="193">
        <v>2.7285651669376955E-3</v>
      </c>
      <c r="M555" s="222">
        <v>2.0000005732018801E-3</v>
      </c>
      <c r="N555" s="193">
        <v>2.8142888253411026E-2</v>
      </c>
      <c r="O555" s="222">
        <v>1.6306307859884895E-2</v>
      </c>
      <c r="P555" s="221">
        <v>1.8036470309808504E-2</v>
      </c>
    </row>
    <row r="556" spans="1:16" ht="15.75" x14ac:dyDescent="0.25">
      <c r="A556" s="189">
        <v>2026</v>
      </c>
      <c r="B556" s="188">
        <v>2011</v>
      </c>
      <c r="C556" s="224" t="s">
        <v>3929</v>
      </c>
      <c r="D556" s="232">
        <v>5.3705321693961153E-2</v>
      </c>
      <c r="E556" s="223">
        <v>5.6907663735951554E-2</v>
      </c>
      <c r="F556" s="231">
        <v>8.3681180368421704E-2</v>
      </c>
      <c r="G556" s="193">
        <v>7.1261953702026013E-3</v>
      </c>
      <c r="H556" s="193">
        <v>0.20537925849183725</v>
      </c>
      <c r="I556" s="193">
        <v>3.0990434187104218E-2</v>
      </c>
      <c r="J556" s="193">
        <v>1.6939118372698663E-2</v>
      </c>
      <c r="K556" s="222">
        <v>4.1944329935314593E-4</v>
      </c>
      <c r="L556" s="193">
        <v>2.7405111317672418E-3</v>
      </c>
      <c r="M556" s="222">
        <v>2.0000005732018801E-3</v>
      </c>
      <c r="N556" s="193">
        <v>2.8346089115161607E-2</v>
      </c>
      <c r="O556" s="222">
        <v>1.6414190286802827E-2</v>
      </c>
      <c r="P556" s="221">
        <v>1.7705030139287571E-2</v>
      </c>
    </row>
    <row r="557" spans="1:16" ht="15.75" x14ac:dyDescent="0.25">
      <c r="A557" s="189">
        <v>2026</v>
      </c>
      <c r="B557" s="188">
        <v>2012</v>
      </c>
      <c r="C557" s="224" t="s">
        <v>3928</v>
      </c>
      <c r="D557" s="232">
        <v>5.1332538405139239E-2</v>
      </c>
      <c r="E557" s="223">
        <v>5.6638930196182942E-2</v>
      </c>
      <c r="F557" s="231">
        <v>6.9864425222792098E-2</v>
      </c>
      <c r="G557" s="193">
        <v>6.6234836983038257E-3</v>
      </c>
      <c r="H557" s="193">
        <v>0.16852326163759018</v>
      </c>
      <c r="I557" s="193">
        <v>3.1019288788460966E-2</v>
      </c>
      <c r="J557" s="193">
        <v>1.4266926472889812E-2</v>
      </c>
      <c r="K557" s="222">
        <v>6.0963387570027146E-4</v>
      </c>
      <c r="L557" s="193">
        <v>2.5922353808896289E-3</v>
      </c>
      <c r="M557" s="222">
        <v>2.0000005732018805E-3</v>
      </c>
      <c r="N557" s="193">
        <v>2.5823918592733412E-2</v>
      </c>
      <c r="O557" s="222">
        <v>1.6731727939144896E-2</v>
      </c>
      <c r="P557" s="221">
        <v>1.4912013579445325E-2</v>
      </c>
    </row>
    <row r="558" spans="1:16" ht="15.75" x14ac:dyDescent="0.25">
      <c r="A558" s="189">
        <v>2026</v>
      </c>
      <c r="B558" s="188">
        <v>2013</v>
      </c>
      <c r="C558" s="224" t="s">
        <v>3927</v>
      </c>
      <c r="D558" s="232">
        <v>5.3450903603027351E-2</v>
      </c>
      <c r="E558" s="223">
        <v>5.5275400173329832E-2</v>
      </c>
      <c r="F558" s="231">
        <v>8.446390542856809E-2</v>
      </c>
      <c r="G558" s="193">
        <v>7.4710797987078562E-3</v>
      </c>
      <c r="H558" s="193">
        <v>0.20383270876016432</v>
      </c>
      <c r="I558" s="193">
        <v>3.0719108780514887E-2</v>
      </c>
      <c r="J558" s="193">
        <v>1.6312702015070197E-2</v>
      </c>
      <c r="K558" s="222">
        <v>9.1077928136209033E-4</v>
      </c>
      <c r="L558" s="193">
        <v>2.7652218217989071E-3</v>
      </c>
      <c r="M558" s="222">
        <v>2.0000005732018801E-3</v>
      </c>
      <c r="N558" s="193">
        <v>2.876641795260023E-2</v>
      </c>
      <c r="O558" s="222">
        <v>1.6809337749800271E-2</v>
      </c>
      <c r="P558" s="221">
        <v>1.7050290013648554E-2</v>
      </c>
    </row>
    <row r="559" spans="1:16" ht="15.75" x14ac:dyDescent="0.25">
      <c r="A559" s="189">
        <v>2026</v>
      </c>
      <c r="B559" s="188">
        <v>2014</v>
      </c>
      <c r="C559" s="224" t="s">
        <v>3926</v>
      </c>
      <c r="D559" s="232">
        <v>5.0538588295447842E-2</v>
      </c>
      <c r="E559" s="223">
        <v>5.333513737531044E-2</v>
      </c>
      <c r="F559" s="231">
        <v>7.1983213814769478E-2</v>
      </c>
      <c r="G559" s="193">
        <v>7.5065217324973383E-3</v>
      </c>
      <c r="H559" s="193">
        <v>0.17135899144466246</v>
      </c>
      <c r="I559" s="193">
        <v>2.9564741002889694E-2</v>
      </c>
      <c r="J559" s="193">
        <v>1.3952073363592598E-2</v>
      </c>
      <c r="K559" s="222">
        <v>1.2775439804746408E-3</v>
      </c>
      <c r="L559" s="193">
        <v>2.6383193556511002E-3</v>
      </c>
      <c r="M559" s="222">
        <v>2.0000005732018801E-3</v>
      </c>
      <c r="N559" s="193">
        <v>2.6607807003426034E-2</v>
      </c>
      <c r="O559" s="222">
        <v>1.639288794712504E-2</v>
      </c>
      <c r="P559" s="221">
        <v>1.4582924209685634E-2</v>
      </c>
    </row>
    <row r="560" spans="1:16" ht="15.75" x14ac:dyDescent="0.25">
      <c r="A560" s="189">
        <v>2026</v>
      </c>
      <c r="B560" s="188">
        <v>2015</v>
      </c>
      <c r="C560" s="224" t="s">
        <v>3925</v>
      </c>
      <c r="D560" s="232">
        <v>4.9293067066942288E-2</v>
      </c>
      <c r="E560" s="223">
        <v>5.5190144563419592E-2</v>
      </c>
      <c r="F560" s="231">
        <v>6.7054534466323187E-2</v>
      </c>
      <c r="G560" s="193">
        <v>7.3577963773340067E-3</v>
      </c>
      <c r="H560" s="193">
        <v>0.15890339548516733</v>
      </c>
      <c r="I560" s="193">
        <v>3.0268744300958706E-2</v>
      </c>
      <c r="J560" s="193">
        <v>1.2892862372557986E-2</v>
      </c>
      <c r="K560" s="222">
        <v>1.5909992146264013E-3</v>
      </c>
      <c r="L560" s="193">
        <v>2.6062934224749443E-3</v>
      </c>
      <c r="M560" s="222">
        <v>2.0000005732018797E-3</v>
      </c>
      <c r="N560" s="193">
        <v>2.6063045880099632E-2</v>
      </c>
      <c r="O560" s="222">
        <v>1.7251449267551833E-2</v>
      </c>
      <c r="P560" s="221">
        <v>1.3475820397815618E-2</v>
      </c>
    </row>
    <row r="561" spans="1:16" ht="15.75" x14ac:dyDescent="0.25">
      <c r="A561" s="189">
        <v>2026</v>
      </c>
      <c r="B561" s="188">
        <v>2016</v>
      </c>
      <c r="C561" s="224" t="s">
        <v>3924</v>
      </c>
      <c r="D561" s="232">
        <v>5.0412075395192046E-2</v>
      </c>
      <c r="E561" s="223">
        <v>5.6178961081438349E-2</v>
      </c>
      <c r="F561" s="231">
        <v>8.1850071987181763E-2</v>
      </c>
      <c r="G561" s="193">
        <v>7.0883087022809094E-3</v>
      </c>
      <c r="H561" s="193">
        <v>0.17023683241690846</v>
      </c>
      <c r="I561" s="193">
        <v>3.0093324903887695E-2</v>
      </c>
      <c r="J561" s="193">
        <v>1.4669774209105466E-2</v>
      </c>
      <c r="K561" s="222">
        <v>1.82471975040891E-3</v>
      </c>
      <c r="L561" s="193">
        <v>2.7998833497965962E-3</v>
      </c>
      <c r="M561" s="222">
        <v>2.0000005732018801E-3</v>
      </c>
      <c r="N561" s="193">
        <v>2.9356010543840932E-2</v>
      </c>
      <c r="O561" s="222">
        <v>1.8088006248794388E-2</v>
      </c>
      <c r="P561" s="221">
        <v>1.5333076302682257E-2</v>
      </c>
    </row>
    <row r="562" spans="1:16" ht="15.75" x14ac:dyDescent="0.25">
      <c r="A562" s="189">
        <v>2026</v>
      </c>
      <c r="B562" s="188">
        <v>2017</v>
      </c>
      <c r="C562" s="224" t="s">
        <v>3923</v>
      </c>
      <c r="D562" s="232">
        <v>4.6752390690924468E-2</v>
      </c>
      <c r="E562" s="223">
        <v>5.0716432649601698E-2</v>
      </c>
      <c r="F562" s="231">
        <v>6.2351565536139193E-2</v>
      </c>
      <c r="G562" s="193">
        <v>6.9967004439477013E-3</v>
      </c>
      <c r="H562" s="193">
        <v>0.12050398408283521</v>
      </c>
      <c r="I562" s="193">
        <v>2.7983689742390624E-2</v>
      </c>
      <c r="J562" s="193">
        <v>1.2441813489976274E-2</v>
      </c>
      <c r="K562" s="222">
        <v>2.007372350836934E-3</v>
      </c>
      <c r="L562" s="193">
        <v>2.7258649887501353E-3</v>
      </c>
      <c r="M562" s="222">
        <v>2.0000005732018801E-3</v>
      </c>
      <c r="N562" s="193">
        <v>2.8096958222440627E-2</v>
      </c>
      <c r="O562" s="222">
        <v>1.712255727170155E-2</v>
      </c>
      <c r="P562" s="221">
        <v>1.3004377086263284E-2</v>
      </c>
    </row>
    <row r="563" spans="1:16" ht="15.75" x14ac:dyDescent="0.25">
      <c r="A563" s="189">
        <v>2026</v>
      </c>
      <c r="B563" s="188">
        <v>2018</v>
      </c>
      <c r="C563" s="224" t="s">
        <v>3922</v>
      </c>
      <c r="D563" s="232">
        <v>4.3871124776969972E-2</v>
      </c>
      <c r="E563" s="223">
        <v>4.8482138230110695E-2</v>
      </c>
      <c r="F563" s="231">
        <v>6.1111815768510838E-2</v>
      </c>
      <c r="G563" s="193">
        <v>6.5876839304459282E-3</v>
      </c>
      <c r="H563" s="193">
        <v>9.6664775974280234E-2</v>
      </c>
      <c r="I563" s="193">
        <v>2.6403123533255548E-2</v>
      </c>
      <c r="J563" s="193">
        <v>1.0995564983436155E-2</v>
      </c>
      <c r="K563" s="222">
        <v>2.0902632487963778E-3</v>
      </c>
      <c r="L563" s="193">
        <v>2.7239859383193783E-3</v>
      </c>
      <c r="M563" s="222">
        <v>2.0000005732018801E-3</v>
      </c>
      <c r="N563" s="193">
        <v>2.8064995574613446E-2</v>
      </c>
      <c r="O563" s="222">
        <v>1.7121720137122782E-2</v>
      </c>
      <c r="P563" s="221">
        <v>1.1492735639890223E-2</v>
      </c>
    </row>
    <row r="564" spans="1:16" ht="15.75" x14ac:dyDescent="0.25">
      <c r="A564" s="189">
        <v>2026</v>
      </c>
      <c r="B564" s="188">
        <v>2019</v>
      </c>
      <c r="C564" s="224" t="s">
        <v>3921</v>
      </c>
      <c r="D564" s="232">
        <v>4.3369298136501901E-2</v>
      </c>
      <c r="E564" s="223">
        <v>4.6632652592807675E-2</v>
      </c>
      <c r="F564" s="231">
        <v>5.9712444982159232E-2</v>
      </c>
      <c r="G564" s="193">
        <v>5.8349814088450086E-3</v>
      </c>
      <c r="H564" s="193">
        <v>8.1350143098502511E-2</v>
      </c>
      <c r="I564" s="193">
        <v>2.3553672894547992E-2</v>
      </c>
      <c r="J564" s="193">
        <v>8.977728319933485E-3</v>
      </c>
      <c r="K564" s="222">
        <v>1.9840643491170922E-3</v>
      </c>
      <c r="L564" s="193">
        <v>2.7206459338041463E-3</v>
      </c>
      <c r="M564" s="222">
        <v>2.0000005732018801E-3</v>
      </c>
      <c r="N564" s="193">
        <v>2.8008182097809354E-2</v>
      </c>
      <c r="O564" s="222">
        <v>1.7124401036187311E-2</v>
      </c>
      <c r="P564" s="221">
        <v>9.3836613564814604E-3</v>
      </c>
    </row>
    <row r="565" spans="1:16" ht="15.75" x14ac:dyDescent="0.25">
      <c r="A565" s="189">
        <v>2026</v>
      </c>
      <c r="B565" s="188">
        <v>2020</v>
      </c>
      <c r="C565" s="224" t="s">
        <v>3920</v>
      </c>
      <c r="D565" s="232">
        <v>4.2866678203721892E-2</v>
      </c>
      <c r="E565" s="223">
        <v>4.4785806167468606E-2</v>
      </c>
      <c r="F565" s="231">
        <v>5.8291272795721411E-2</v>
      </c>
      <c r="G565" s="193">
        <v>4.963121396117225E-3</v>
      </c>
      <c r="H565" s="193">
        <v>6.6749537980807586E-2</v>
      </c>
      <c r="I565" s="193">
        <v>2.0696428007814256E-2</v>
      </c>
      <c r="J565" s="193">
        <v>7.1168044624465576E-3</v>
      </c>
      <c r="K565" s="222">
        <v>1.4593964336258897E-3</v>
      </c>
      <c r="L565" s="193">
        <v>2.7180002692409316E-3</v>
      </c>
      <c r="M565" s="222">
        <v>2.0000005732018801E-3</v>
      </c>
      <c r="N565" s="193">
        <v>2.7963179343589075E-2</v>
      </c>
      <c r="O565" s="222">
        <v>1.712738000044969E-2</v>
      </c>
      <c r="P565" s="221">
        <v>7.4385947798863107E-3</v>
      </c>
    </row>
    <row r="566" spans="1:16" ht="15.75" x14ac:dyDescent="0.25">
      <c r="A566" s="189">
        <v>2026</v>
      </c>
      <c r="B566" s="188">
        <v>2021</v>
      </c>
      <c r="C566" s="224" t="s">
        <v>3919</v>
      </c>
      <c r="D566" s="232">
        <v>4.1497818487907595E-2</v>
      </c>
      <c r="E566" s="223">
        <v>4.2712571048480565E-2</v>
      </c>
      <c r="F566" s="231">
        <v>5.4295435183729798E-2</v>
      </c>
      <c r="G566" s="193">
        <v>4.300783355883399E-3</v>
      </c>
      <c r="H566" s="193">
        <v>4.7010537841779526E-2</v>
      </c>
      <c r="I566" s="193">
        <v>1.8637137783089421E-2</v>
      </c>
      <c r="J566" s="193">
        <v>4.4956396614827306E-3</v>
      </c>
      <c r="K566" s="222">
        <v>9.5492013992209816E-4</v>
      </c>
      <c r="L566" s="193">
        <v>2.7139828460080724E-3</v>
      </c>
      <c r="M566" s="222">
        <v>2.0000005732018801E-3</v>
      </c>
      <c r="N566" s="193">
        <v>2.7894842974398131E-2</v>
      </c>
      <c r="O566" s="222">
        <v>1.7122914108435791E-2</v>
      </c>
      <c r="P566" s="221">
        <v>4.6989125378694343E-3</v>
      </c>
    </row>
    <row r="567" spans="1:16" ht="15.75" x14ac:dyDescent="0.25">
      <c r="A567" s="189">
        <v>2026</v>
      </c>
      <c r="B567" s="188">
        <v>2022</v>
      </c>
      <c r="C567" s="224" t="s">
        <v>3918</v>
      </c>
      <c r="D567" s="232">
        <v>4.0332547157715386E-2</v>
      </c>
      <c r="E567" s="223">
        <v>4.120059794610164E-2</v>
      </c>
      <c r="F567" s="231">
        <v>5.2908678559885618E-2</v>
      </c>
      <c r="G567" s="193">
        <v>3.5768512068212327E-3</v>
      </c>
      <c r="H567" s="193">
        <v>3.4326767806513156E-2</v>
      </c>
      <c r="I567" s="193">
        <v>1.6331692706819122E-2</v>
      </c>
      <c r="J567" s="193">
        <v>3.0780352128682176E-3</v>
      </c>
      <c r="K567" s="222">
        <v>9.5550135457306805E-4</v>
      </c>
      <c r="L567" s="193">
        <v>2.7130299990595513E-3</v>
      </c>
      <c r="M567" s="222">
        <v>2.0000005732018801E-3</v>
      </c>
      <c r="N567" s="193">
        <v>2.7878635047803791E-2</v>
      </c>
      <c r="O567" s="222">
        <v>1.7134844414114215E-2</v>
      </c>
      <c r="P567" s="221">
        <v>3.2172103066151559E-3</v>
      </c>
    </row>
    <row r="568" spans="1:16" ht="15.75" x14ac:dyDescent="0.25">
      <c r="A568" s="189">
        <v>2026</v>
      </c>
      <c r="B568" s="188">
        <v>2023</v>
      </c>
      <c r="C568" s="224" t="s">
        <v>3917</v>
      </c>
      <c r="D568" s="232">
        <v>3.9177624407402661E-2</v>
      </c>
      <c r="E568" s="223">
        <v>3.9674045163119565E-2</v>
      </c>
      <c r="F568" s="231">
        <v>5.1498581502428101E-2</v>
      </c>
      <c r="G568" s="193">
        <v>3.0799479366300253E-3</v>
      </c>
      <c r="H568" s="193">
        <v>3.2429361787607094E-2</v>
      </c>
      <c r="I568" s="193">
        <v>1.5120161633094842E-2</v>
      </c>
      <c r="J568" s="193">
        <v>2.7185959168367245E-3</v>
      </c>
      <c r="K568" s="222">
        <v>9.5634700407881234E-4</v>
      </c>
      <c r="L568" s="193">
        <v>2.7127071891172683E-3</v>
      </c>
      <c r="M568" s="222">
        <v>2.0000005732018801E-3</v>
      </c>
      <c r="N568" s="193">
        <v>2.7873144050685562E-2</v>
      </c>
      <c r="O568" s="222">
        <v>1.7141551485927151E-2</v>
      </c>
      <c r="P568" s="221">
        <v>2.8415187606053733E-3</v>
      </c>
    </row>
    <row r="569" spans="1:16" ht="15.75" x14ac:dyDescent="0.25">
      <c r="A569" s="189">
        <v>2026</v>
      </c>
      <c r="B569" s="188">
        <v>2024</v>
      </c>
      <c r="C569" s="224" t="s">
        <v>3916</v>
      </c>
      <c r="D569" s="232">
        <v>3.8022497293633425E-2</v>
      </c>
      <c r="E569" s="223">
        <v>3.8117963998944029E-2</v>
      </c>
      <c r="F569" s="231">
        <v>4.9866953421392232E-2</v>
      </c>
      <c r="G569" s="193">
        <v>2.6642982821564625E-3</v>
      </c>
      <c r="H569" s="193">
        <v>3.0364103943924706E-2</v>
      </c>
      <c r="I569" s="193">
        <v>1.4248284484831399E-2</v>
      </c>
      <c r="J569" s="193">
        <v>2.3362045233229949E-3</v>
      </c>
      <c r="K569" s="222">
        <v>9.5741700187709235E-4</v>
      </c>
      <c r="L569" s="193">
        <v>2.7100144403161609E-3</v>
      </c>
      <c r="M569" s="222">
        <v>2.0000005732018801E-3</v>
      </c>
      <c r="N569" s="193">
        <v>2.7827340393578721E-2</v>
      </c>
      <c r="O569" s="222">
        <v>1.7135761381346763E-2</v>
      </c>
      <c r="P569" s="221">
        <v>2.4418373251136214E-3</v>
      </c>
    </row>
    <row r="570" spans="1:16" ht="15.75" x14ac:dyDescent="0.25">
      <c r="A570" s="189">
        <v>2026</v>
      </c>
      <c r="B570" s="188">
        <v>2025</v>
      </c>
      <c r="C570" s="224" t="s">
        <v>3915</v>
      </c>
      <c r="D570" s="232">
        <v>3.6879582979231461E-2</v>
      </c>
      <c r="E570" s="223">
        <v>3.6534381201930255E-2</v>
      </c>
      <c r="F570" s="231">
        <v>4.8240208580537659E-2</v>
      </c>
      <c r="G570" s="193">
        <v>2.4068497313713294E-3</v>
      </c>
      <c r="H570" s="193">
        <v>2.8250134136903957E-2</v>
      </c>
      <c r="I570" s="193">
        <v>1.383791898144951E-2</v>
      </c>
      <c r="J570" s="193">
        <v>1.9412039039988828E-3</v>
      </c>
      <c r="K570" s="222">
        <v>9.5754250127080874E-4</v>
      </c>
      <c r="L570" s="193">
        <v>2.7083885827905128E-3</v>
      </c>
      <c r="M570" s="222">
        <v>2.0000005732018801E-3</v>
      </c>
      <c r="N570" s="193">
        <v>2.7799684557067449E-2</v>
      </c>
      <c r="O570" s="222">
        <v>1.7125196757042244E-2</v>
      </c>
      <c r="P570" s="221">
        <v>2.0289765305729654E-3</v>
      </c>
    </row>
    <row r="571" spans="1:16" ht="15.75" x14ac:dyDescent="0.25">
      <c r="A571" s="189">
        <v>2026</v>
      </c>
      <c r="B571" s="188">
        <v>2026</v>
      </c>
      <c r="C571" s="224" t="s">
        <v>3914</v>
      </c>
      <c r="D571" s="232">
        <v>3.5747374590150136E-2</v>
      </c>
      <c r="E571" s="223">
        <v>3.5646785962638129E-2</v>
      </c>
      <c r="F571" s="231">
        <v>4.4862232801862016E-2</v>
      </c>
      <c r="G571" s="193">
        <v>2.280976296402218E-3</v>
      </c>
      <c r="H571" s="193">
        <v>2.5269478399133058E-2</v>
      </c>
      <c r="I571" s="193">
        <v>1.2717949017846867E-2</v>
      </c>
      <c r="J571" s="193">
        <v>1.4890342819211268E-3</v>
      </c>
      <c r="K571" s="222">
        <v>8.286613057160077E-4</v>
      </c>
      <c r="L571" s="193">
        <v>2.6793277601653716E-3</v>
      </c>
      <c r="M571" s="222">
        <v>2.0000005732018801E-3</v>
      </c>
      <c r="N571" s="193">
        <v>2.7305359964213793E-2</v>
      </c>
      <c r="O571" s="222">
        <v>1.6899480239277322E-2</v>
      </c>
      <c r="P571" s="221">
        <v>1.5563618046578358E-3</v>
      </c>
    </row>
    <row r="572" spans="1:16" ht="15.75" x14ac:dyDescent="0.25">
      <c r="A572" s="189">
        <v>2027</v>
      </c>
      <c r="B572" s="188">
        <v>1983</v>
      </c>
      <c r="C572" s="224" t="s">
        <v>3913</v>
      </c>
      <c r="D572" s="232">
        <v>5.7086262592929829E-2</v>
      </c>
      <c r="E572" s="223">
        <v>0.10079192906172812</v>
      </c>
      <c r="F572" s="231">
        <v>0.21061341312222034</v>
      </c>
      <c r="G572" s="193">
        <v>1.7499259335035016</v>
      </c>
      <c r="H572" s="193">
        <v>2.7627830154189144</v>
      </c>
      <c r="I572" s="193">
        <v>3.0508278287650694</v>
      </c>
      <c r="J572" s="193">
        <v>0.22481822314951355</v>
      </c>
      <c r="K572" s="222">
        <v>1.7937384831685877E-2</v>
      </c>
      <c r="L572" s="193">
        <v>2.3484902335804553E-3</v>
      </c>
      <c r="M572" s="222">
        <v>2.0000005732018758E-3</v>
      </c>
      <c r="N572" s="193">
        <v>2.1677813637004373E-2</v>
      </c>
      <c r="O572" s="222">
        <v>2.3104428010465541E-2</v>
      </c>
      <c r="P572" s="221">
        <v>0.23498350558424441</v>
      </c>
    </row>
    <row r="573" spans="1:16" ht="15.75" x14ac:dyDescent="0.25">
      <c r="A573" s="189">
        <v>2027</v>
      </c>
      <c r="B573" s="188">
        <v>1984</v>
      </c>
      <c r="C573" s="224" t="s">
        <v>3912</v>
      </c>
      <c r="D573" s="232">
        <v>5.5073451630070887E-2</v>
      </c>
      <c r="E573" s="223">
        <v>0.1016900459792683</v>
      </c>
      <c r="F573" s="231">
        <v>0.28141785579381706</v>
      </c>
      <c r="G573" s="193">
        <v>1.4899336130574823</v>
      </c>
      <c r="H573" s="193">
        <v>3.3638367635837909</v>
      </c>
      <c r="I573" s="193">
        <v>3.5148888834638572</v>
      </c>
      <c r="J573" s="193">
        <v>0.19138853849156912</v>
      </c>
      <c r="K573" s="222">
        <v>1.8495853913805281E-2</v>
      </c>
      <c r="L573" s="193">
        <v>2.5477077986248483E-3</v>
      </c>
      <c r="M573" s="222">
        <v>2.0000005732018801E-3</v>
      </c>
      <c r="N573" s="193">
        <v>2.5066504418409491E-2</v>
      </c>
      <c r="O573" s="222">
        <v>2.2989679262571273E-2</v>
      </c>
      <c r="P573" s="221">
        <v>0.20004227892809626</v>
      </c>
    </row>
    <row r="574" spans="1:16" ht="15.75" x14ac:dyDescent="0.25">
      <c r="A574" s="189">
        <v>2027</v>
      </c>
      <c r="B574" s="188">
        <v>1985</v>
      </c>
      <c r="C574" s="224" t="s">
        <v>3911</v>
      </c>
      <c r="D574" s="232">
        <v>5.6205198585655418E-2</v>
      </c>
      <c r="E574" s="223">
        <v>9.8795527827274812E-2</v>
      </c>
      <c r="F574" s="231">
        <v>0.26258473681748351</v>
      </c>
      <c r="G574" s="193">
        <v>1.1117665662695619</v>
      </c>
      <c r="H574" s="193">
        <v>4.0096533301074517</v>
      </c>
      <c r="I574" s="193">
        <v>2.9251469403940424</v>
      </c>
      <c r="J574" s="193">
        <v>0.18526718460974806</v>
      </c>
      <c r="K574" s="222">
        <v>1.733037712980846E-2</v>
      </c>
      <c r="L574" s="193">
        <v>2.7211813752563915E-3</v>
      </c>
      <c r="M574" s="222">
        <v>2.0000005732018805E-3</v>
      </c>
      <c r="N574" s="193">
        <v>2.8017289956912047E-2</v>
      </c>
      <c r="O574" s="222">
        <v>2.3051895531377927E-2</v>
      </c>
      <c r="P574" s="221">
        <v>0.19364414458684487</v>
      </c>
    </row>
    <row r="575" spans="1:16" ht="15.75" x14ac:dyDescent="0.25">
      <c r="A575" s="189">
        <v>2027</v>
      </c>
      <c r="B575" s="188">
        <v>1986</v>
      </c>
      <c r="C575" s="224" t="s">
        <v>3910</v>
      </c>
      <c r="D575" s="232">
        <v>5.7186510494416899E-2</v>
      </c>
      <c r="E575" s="223">
        <v>9.330677732047736E-2</v>
      </c>
      <c r="F575" s="231">
        <v>0.25084975302529033</v>
      </c>
      <c r="G575" s="193">
        <v>1.0596664396963993</v>
      </c>
      <c r="H575" s="193">
        <v>4.458827542129506</v>
      </c>
      <c r="I575" s="193">
        <v>2.7428871930914656</v>
      </c>
      <c r="J575" s="193">
        <v>0.18198981569753211</v>
      </c>
      <c r="K575" s="222">
        <v>1.749117205448961E-2</v>
      </c>
      <c r="L575" s="193">
        <v>2.8451947836480229E-3</v>
      </c>
      <c r="M575" s="222">
        <v>2.0000005732018797E-3</v>
      </c>
      <c r="N575" s="193">
        <v>3.0126758033653698E-2</v>
      </c>
      <c r="O575" s="222">
        <v>2.2432190158004413E-2</v>
      </c>
      <c r="P575" s="221">
        <v>0.19021858759552737</v>
      </c>
    </row>
    <row r="576" spans="1:16" ht="15.75" x14ac:dyDescent="0.25">
      <c r="A576" s="189">
        <v>2027</v>
      </c>
      <c r="B576" s="188">
        <v>1987</v>
      </c>
      <c r="C576" s="224" t="s">
        <v>3909</v>
      </c>
      <c r="D576" s="232">
        <v>5.7622220696776007E-2</v>
      </c>
      <c r="E576" s="223">
        <v>8.9681001680925923E-2</v>
      </c>
      <c r="F576" s="231">
        <v>0.29663992860051935</v>
      </c>
      <c r="G576" s="193">
        <v>0.97681913873189119</v>
      </c>
      <c r="H576" s="193">
        <v>4.8610309972948036</v>
      </c>
      <c r="I576" s="193">
        <v>2.6316790066556219</v>
      </c>
      <c r="J576" s="193">
        <v>0.20050733768100504</v>
      </c>
      <c r="K576" s="222">
        <v>1.7757004477446416E-2</v>
      </c>
      <c r="L576" s="193">
        <v>2.9274756572424841E-3</v>
      </c>
      <c r="M576" s="222">
        <v>2.0000005732018801E-3</v>
      </c>
      <c r="N576" s="193">
        <v>3.1526355693495482E-2</v>
      </c>
      <c r="O576" s="222">
        <v>2.1388452796969649E-2</v>
      </c>
      <c r="P576" s="221">
        <v>0.20957338975280623</v>
      </c>
    </row>
    <row r="577" spans="1:16" ht="15.75" x14ac:dyDescent="0.25">
      <c r="A577" s="189">
        <v>2027</v>
      </c>
      <c r="B577" s="188">
        <v>1988</v>
      </c>
      <c r="C577" s="224" t="s">
        <v>3908</v>
      </c>
      <c r="D577" s="232">
        <v>5.7598138978796926E-2</v>
      </c>
      <c r="E577" s="223">
        <v>8.8461529364919078E-2</v>
      </c>
      <c r="F577" s="231">
        <v>0.29248771514626287</v>
      </c>
      <c r="G577" s="193">
        <v>0.50731925458029525</v>
      </c>
      <c r="H577" s="193">
        <v>5.0139219345547108</v>
      </c>
      <c r="I577" s="193">
        <v>1.9059883360704259</v>
      </c>
      <c r="J577" s="193">
        <v>0.19837119947211238</v>
      </c>
      <c r="K577" s="222">
        <v>1.7244984216576466E-2</v>
      </c>
      <c r="L577" s="193">
        <v>2.9614756569921645E-3</v>
      </c>
      <c r="M577" s="222">
        <v>2.0000005732018801E-3</v>
      </c>
      <c r="N577" s="193">
        <v>3.2104695689237545E-2</v>
      </c>
      <c r="O577" s="222">
        <v>2.1850726165016654E-2</v>
      </c>
      <c r="P577" s="221">
        <v>0.20734066485308017</v>
      </c>
    </row>
    <row r="578" spans="1:16" ht="15.75" x14ac:dyDescent="0.25">
      <c r="A578" s="189">
        <v>2027</v>
      </c>
      <c r="B578" s="188">
        <v>1989</v>
      </c>
      <c r="C578" s="224" t="s">
        <v>3907</v>
      </c>
      <c r="D578" s="232">
        <v>5.7795143336367691E-2</v>
      </c>
      <c r="E578" s="223">
        <v>9.0693793067968986E-2</v>
      </c>
      <c r="F578" s="231">
        <v>0.29299859427395469</v>
      </c>
      <c r="G578" s="193">
        <v>0.50580573036592902</v>
      </c>
      <c r="H578" s="193">
        <v>5.0795224887031756</v>
      </c>
      <c r="I578" s="193">
        <v>1.9031639886224634</v>
      </c>
      <c r="J578" s="193">
        <v>0.19911104453475112</v>
      </c>
      <c r="K578" s="222">
        <v>1.7028737614490429E-2</v>
      </c>
      <c r="L578" s="193">
        <v>2.978990383045639E-3</v>
      </c>
      <c r="M578" s="222">
        <v>2.0000005732018801E-3</v>
      </c>
      <c r="N578" s="193">
        <v>3.2402621179407044E-2</v>
      </c>
      <c r="O578" s="222">
        <v>2.2631727167316693E-2</v>
      </c>
      <c r="P578" s="221">
        <v>0.20811396242643829</v>
      </c>
    </row>
    <row r="579" spans="1:16" ht="15.75" x14ac:dyDescent="0.25">
      <c r="A579" s="189">
        <v>2027</v>
      </c>
      <c r="B579" s="188">
        <v>1990</v>
      </c>
      <c r="C579" s="224" t="s">
        <v>3906</v>
      </c>
      <c r="D579" s="232">
        <v>5.8272389367160463E-2</v>
      </c>
      <c r="E579" s="223">
        <v>8.8333743455246916E-2</v>
      </c>
      <c r="F579" s="231">
        <v>0.29762253632970842</v>
      </c>
      <c r="G579" s="193">
        <v>0.50678044870197569</v>
      </c>
      <c r="H579" s="193">
        <v>5.0437658805287082</v>
      </c>
      <c r="I579" s="193">
        <v>1.8944086010930887</v>
      </c>
      <c r="J579" s="193">
        <v>0.20233352744221883</v>
      </c>
      <c r="K579" s="222">
        <v>1.726874915112106E-2</v>
      </c>
      <c r="L579" s="193">
        <v>2.9830854523472694E-3</v>
      </c>
      <c r="M579" s="222">
        <v>2.0000005732018797E-3</v>
      </c>
      <c r="N579" s="193">
        <v>3.2472278308227881E-2</v>
      </c>
      <c r="O579" s="222">
        <v>2.1811702474020589E-2</v>
      </c>
      <c r="P579" s="221">
        <v>0.21148215171142568</v>
      </c>
    </row>
    <row r="580" spans="1:16" ht="15.75" x14ac:dyDescent="0.25">
      <c r="A580" s="189">
        <v>2027</v>
      </c>
      <c r="B580" s="188">
        <v>1991</v>
      </c>
      <c r="C580" s="224" t="s">
        <v>3905</v>
      </c>
      <c r="D580" s="232">
        <v>5.816263417695252E-2</v>
      </c>
      <c r="E580" s="223">
        <v>8.654477317742186E-2</v>
      </c>
      <c r="F580" s="231">
        <v>0.3799092241597265</v>
      </c>
      <c r="G580" s="193">
        <v>0.52723395020091501</v>
      </c>
      <c r="H580" s="193">
        <v>8.8795921528810453</v>
      </c>
      <c r="I580" s="193">
        <v>2.3168651090259749</v>
      </c>
      <c r="J580" s="193">
        <v>5.7061012246659513E-2</v>
      </c>
      <c r="K580" s="222">
        <v>9.6963068555802629E-3</v>
      </c>
      <c r="L580" s="193">
        <v>2.9801721053931405E-3</v>
      </c>
      <c r="M580" s="222">
        <v>2.0000005732018801E-3</v>
      </c>
      <c r="N580" s="193">
        <v>3.242272227653805E-2</v>
      </c>
      <c r="O580" s="222">
        <v>2.1134167447612116E-2</v>
      </c>
      <c r="P580" s="221">
        <v>5.9641058015961687E-2</v>
      </c>
    </row>
    <row r="581" spans="1:16" ht="15.75" x14ac:dyDescent="0.25">
      <c r="A581" s="189">
        <v>2027</v>
      </c>
      <c r="B581" s="188">
        <v>1992</v>
      </c>
      <c r="C581" s="224" t="s">
        <v>3904</v>
      </c>
      <c r="D581" s="232">
        <v>5.8136240994319334E-2</v>
      </c>
      <c r="E581" s="223">
        <v>8.3935226483606865E-2</v>
      </c>
      <c r="F581" s="231">
        <v>0.38037400089496581</v>
      </c>
      <c r="G581" s="193">
        <v>0.52820207686261145</v>
      </c>
      <c r="H581" s="193">
        <v>8.8010126224169021</v>
      </c>
      <c r="I581" s="193">
        <v>2.2564046293349955</v>
      </c>
      <c r="J581" s="193">
        <v>5.8542114666383656E-2</v>
      </c>
      <c r="K581" s="222">
        <v>9.8084893641474831E-3</v>
      </c>
      <c r="L581" s="193">
        <v>2.9711732864478235E-3</v>
      </c>
      <c r="M581" s="222">
        <v>2.0000005732018801E-3</v>
      </c>
      <c r="N581" s="193">
        <v>3.2269652366278316E-2</v>
      </c>
      <c r="O581" s="222">
        <v>2.0283278959137809E-2</v>
      </c>
      <c r="P581" s="221">
        <v>6.1189129314811061E-2</v>
      </c>
    </row>
    <row r="582" spans="1:16" ht="15.75" x14ac:dyDescent="0.25">
      <c r="A582" s="189">
        <v>2027</v>
      </c>
      <c r="B582" s="188">
        <v>1993</v>
      </c>
      <c r="C582" s="224" t="s">
        <v>3903</v>
      </c>
      <c r="D582" s="232">
        <v>5.8009111453240628E-2</v>
      </c>
      <c r="E582" s="223">
        <v>7.5348784756785053E-2</v>
      </c>
      <c r="F582" s="231">
        <v>0.37425829248911324</v>
      </c>
      <c r="G582" s="193">
        <v>0.53243053562329945</v>
      </c>
      <c r="H582" s="193">
        <v>8.8715355360849681</v>
      </c>
      <c r="I582" s="193">
        <v>2.2123770675911199</v>
      </c>
      <c r="J582" s="193">
        <v>5.3932729669735537E-2</v>
      </c>
      <c r="K582" s="222">
        <v>9.9374966882478481E-3</v>
      </c>
      <c r="L582" s="193">
        <v>2.9775120564328643E-3</v>
      </c>
      <c r="M582" s="222">
        <v>2.0000005732018801E-3</v>
      </c>
      <c r="N582" s="193">
        <v>3.2377474843723851E-2</v>
      </c>
      <c r="O582" s="222">
        <v>1.9905082194841512E-2</v>
      </c>
      <c r="P582" s="221">
        <v>5.6371328382457557E-2</v>
      </c>
    </row>
    <row r="583" spans="1:16" ht="15.75" x14ac:dyDescent="0.25">
      <c r="A583" s="189">
        <v>2027</v>
      </c>
      <c r="B583" s="188">
        <v>1994</v>
      </c>
      <c r="C583" s="224" t="s">
        <v>3902</v>
      </c>
      <c r="D583" s="232">
        <v>5.7787916866678994E-2</v>
      </c>
      <c r="E583" s="223">
        <v>7.2038133487643555E-2</v>
      </c>
      <c r="F583" s="231">
        <v>0.36984696922089544</v>
      </c>
      <c r="G583" s="193">
        <v>0.53335974221144677</v>
      </c>
      <c r="H583" s="193">
        <v>8.8466454214848902</v>
      </c>
      <c r="I583" s="193">
        <v>2.1465665667789673</v>
      </c>
      <c r="J583" s="193">
        <v>5.4105178516574752E-2</v>
      </c>
      <c r="K583" s="222">
        <v>1.0043618661308061E-2</v>
      </c>
      <c r="L583" s="193">
        <v>2.9705891962861033E-3</v>
      </c>
      <c r="M583" s="222">
        <v>2.0000005732018801E-3</v>
      </c>
      <c r="N583" s="193">
        <v>3.2259716992627446E-2</v>
      </c>
      <c r="O583" s="222">
        <v>1.8988710547736244E-2</v>
      </c>
      <c r="P583" s="221">
        <v>5.6551574600920494E-2</v>
      </c>
    </row>
    <row r="584" spans="1:16" ht="15.75" x14ac:dyDescent="0.25">
      <c r="A584" s="189">
        <v>2027</v>
      </c>
      <c r="B584" s="188">
        <v>1995</v>
      </c>
      <c r="C584" s="224" t="s">
        <v>3901</v>
      </c>
      <c r="D584" s="232">
        <v>5.7519684710985577E-2</v>
      </c>
      <c r="E584" s="223">
        <v>7.3558097971752348E-2</v>
      </c>
      <c r="F584" s="231">
        <v>0.36746315888410674</v>
      </c>
      <c r="G584" s="193">
        <v>0.40302758519562631</v>
      </c>
      <c r="H584" s="193">
        <v>8.9709052927796851</v>
      </c>
      <c r="I584" s="193">
        <v>1.6794323325405929</v>
      </c>
      <c r="J584" s="193">
        <v>5.3459374263494348E-2</v>
      </c>
      <c r="K584" s="222">
        <v>9.2620950827075436E-3</v>
      </c>
      <c r="L584" s="193">
        <v>2.9785497067033877E-3</v>
      </c>
      <c r="M584" s="222">
        <v>2.0000005732018801E-3</v>
      </c>
      <c r="N584" s="193">
        <v>3.2395125274825451E-2</v>
      </c>
      <c r="O584" s="222">
        <v>1.9696285982350532E-2</v>
      </c>
      <c r="P584" s="221">
        <v>5.5876569945229625E-2</v>
      </c>
    </row>
    <row r="585" spans="1:16" ht="15.75" x14ac:dyDescent="0.25">
      <c r="A585" s="189">
        <v>2027</v>
      </c>
      <c r="B585" s="188">
        <v>1996</v>
      </c>
      <c r="C585" s="224" t="s">
        <v>3900</v>
      </c>
      <c r="D585" s="232">
        <v>5.7645809181458688E-2</v>
      </c>
      <c r="E585" s="223">
        <v>7.3439839774946836E-2</v>
      </c>
      <c r="F585" s="231">
        <v>0.36984821280274593</v>
      </c>
      <c r="G585" s="193">
        <v>0.13860138654117354</v>
      </c>
      <c r="H585" s="193">
        <v>8.9687673100753571</v>
      </c>
      <c r="I585" s="193">
        <v>1.0154464405417802</v>
      </c>
      <c r="J585" s="193">
        <v>5.3687856161290654E-2</v>
      </c>
      <c r="K585" s="222">
        <v>2.8312917725908204E-3</v>
      </c>
      <c r="L585" s="193">
        <v>2.9811990422258594E-3</v>
      </c>
      <c r="M585" s="222">
        <v>2.0000005732018801E-3</v>
      </c>
      <c r="N585" s="193">
        <v>3.2440190472062702E-2</v>
      </c>
      <c r="O585" s="222">
        <v>1.9998986128665738E-2</v>
      </c>
      <c r="P585" s="221">
        <v>5.6115382780570849E-2</v>
      </c>
    </row>
    <row r="586" spans="1:16" ht="15.75" x14ac:dyDescent="0.25">
      <c r="A586" s="189">
        <v>2027</v>
      </c>
      <c r="B586" s="188">
        <v>1997</v>
      </c>
      <c r="C586" s="224" t="s">
        <v>3899</v>
      </c>
      <c r="D586" s="232">
        <v>5.7789541983679936E-2</v>
      </c>
      <c r="E586" s="223">
        <v>7.1339847218850894E-2</v>
      </c>
      <c r="F586" s="231">
        <v>0.37260061975120834</v>
      </c>
      <c r="G586" s="193">
        <v>0.14353313940365339</v>
      </c>
      <c r="H586" s="193">
        <v>8.9851643891341926</v>
      </c>
      <c r="I586" s="193">
        <v>1.0428157604999317</v>
      </c>
      <c r="J586" s="193">
        <v>5.390587194283826E-2</v>
      </c>
      <c r="K586" s="222">
        <v>2.8516428001935335E-3</v>
      </c>
      <c r="L586" s="193">
        <v>2.9858933760393354E-3</v>
      </c>
      <c r="M586" s="222">
        <v>2.0000005732018779E-3</v>
      </c>
      <c r="N586" s="193">
        <v>3.2520041090229927E-2</v>
      </c>
      <c r="O586" s="222">
        <v>1.9418476059725433E-2</v>
      </c>
      <c r="P586" s="221">
        <v>5.6343256268329402E-2</v>
      </c>
    </row>
    <row r="587" spans="1:16" ht="15.75" x14ac:dyDescent="0.25">
      <c r="A587" s="189">
        <v>2027</v>
      </c>
      <c r="B587" s="188">
        <v>1998</v>
      </c>
      <c r="C587" s="224" t="s">
        <v>3898</v>
      </c>
      <c r="D587" s="232">
        <v>5.7665964235990408E-2</v>
      </c>
      <c r="E587" s="223">
        <v>6.8041986586022979E-2</v>
      </c>
      <c r="F587" s="231">
        <v>0.3707577157713185</v>
      </c>
      <c r="G587" s="193">
        <v>0.13347460240535028</v>
      </c>
      <c r="H587" s="193">
        <v>8.9645721172075081</v>
      </c>
      <c r="I587" s="193">
        <v>0.92193683558217665</v>
      </c>
      <c r="J587" s="193">
        <v>5.3771036686266337E-2</v>
      </c>
      <c r="K587" s="222">
        <v>2.8953375807668049E-3</v>
      </c>
      <c r="L587" s="193">
        <v>2.9824031990788313E-3</v>
      </c>
      <c r="M587" s="222">
        <v>2.0000005732018801E-3</v>
      </c>
      <c r="N587" s="193">
        <v>3.2460673180131759E-2</v>
      </c>
      <c r="O587" s="222">
        <v>1.8485888047225608E-2</v>
      </c>
      <c r="P587" s="221">
        <v>5.6202324359777907E-2</v>
      </c>
    </row>
    <row r="588" spans="1:16" ht="15.75" x14ac:dyDescent="0.25">
      <c r="A588" s="189">
        <v>2027</v>
      </c>
      <c r="B588" s="188">
        <v>1999</v>
      </c>
      <c r="C588" s="224" t="s">
        <v>3897</v>
      </c>
      <c r="D588" s="232">
        <v>5.7779483446989931E-2</v>
      </c>
      <c r="E588" s="223">
        <v>6.8578722328586389E-2</v>
      </c>
      <c r="F588" s="231">
        <v>0.37419038652842856</v>
      </c>
      <c r="G588" s="193">
        <v>0.11685103509102225</v>
      </c>
      <c r="H588" s="193">
        <v>9.0679088563176222</v>
      </c>
      <c r="I588" s="193">
        <v>0.76539470701955592</v>
      </c>
      <c r="J588" s="193">
        <v>5.3784436790360358E-2</v>
      </c>
      <c r="K588" s="222">
        <v>2.9019960497091678E-3</v>
      </c>
      <c r="L588" s="193">
        <v>2.9948378172264993E-3</v>
      </c>
      <c r="M588" s="222">
        <v>2.0000005732018801E-3</v>
      </c>
      <c r="N588" s="193">
        <v>3.2672186034823594E-2</v>
      </c>
      <c r="O588" s="222">
        <v>1.8665158486712803E-2</v>
      </c>
      <c r="P588" s="221">
        <v>5.6216330357116921E-2</v>
      </c>
    </row>
    <row r="589" spans="1:16" ht="15.75" x14ac:dyDescent="0.25">
      <c r="A589" s="189">
        <v>2027</v>
      </c>
      <c r="B589" s="188">
        <v>2000</v>
      </c>
      <c r="C589" s="224" t="s">
        <v>3896</v>
      </c>
      <c r="D589" s="232">
        <v>5.7632364179663102E-2</v>
      </c>
      <c r="E589" s="223">
        <v>7.4657277371937378E-2</v>
      </c>
      <c r="F589" s="231">
        <v>0.37282976940208779</v>
      </c>
      <c r="G589" s="193">
        <v>0.10039164333115831</v>
      </c>
      <c r="H589" s="193">
        <v>9.1210265699741768</v>
      </c>
      <c r="I589" s="193">
        <v>0.61379693303002414</v>
      </c>
      <c r="J589" s="193">
        <v>5.3454872573275275E-2</v>
      </c>
      <c r="K589" s="222">
        <v>2.8986138463009616E-3</v>
      </c>
      <c r="L589" s="193">
        <v>2.9982006521412519E-3</v>
      </c>
      <c r="M589" s="222">
        <v>2.0000005732018801E-3</v>
      </c>
      <c r="N589" s="193">
        <v>3.2729387856723531E-2</v>
      </c>
      <c r="O589" s="222">
        <v>1.8856738957092948E-2</v>
      </c>
      <c r="P589" s="221">
        <v>5.5871864708554819E-2</v>
      </c>
    </row>
    <row r="590" spans="1:16" ht="15.75" x14ac:dyDescent="0.25">
      <c r="A590" s="189">
        <v>2027</v>
      </c>
      <c r="B590" s="188">
        <v>2001</v>
      </c>
      <c r="C590" s="224" t="s">
        <v>3895</v>
      </c>
      <c r="D590" s="232">
        <v>5.7714703648795961E-2</v>
      </c>
      <c r="E590" s="223">
        <v>7.3380496447392141E-2</v>
      </c>
      <c r="F590" s="231">
        <v>0.37363544720780129</v>
      </c>
      <c r="G590" s="193">
        <v>8.6748925181143841E-2</v>
      </c>
      <c r="H590" s="193">
        <v>9.0621804505832113</v>
      </c>
      <c r="I590" s="193">
        <v>0.47482883155725297</v>
      </c>
      <c r="J590" s="193">
        <v>5.3741771578928475E-2</v>
      </c>
      <c r="K590" s="222">
        <v>2.9221456436645571E-3</v>
      </c>
      <c r="L590" s="193">
        <v>2.993829478204927E-3</v>
      </c>
      <c r="M590" s="222">
        <v>2.0000005732018801E-3</v>
      </c>
      <c r="N590" s="193">
        <v>3.2655034188066631E-2</v>
      </c>
      <c r="O590" s="222">
        <v>1.8441595425897725E-2</v>
      </c>
      <c r="P590" s="221">
        <v>5.6171736014148176E-2</v>
      </c>
    </row>
    <row r="591" spans="1:16" ht="15.75" x14ac:dyDescent="0.25">
      <c r="A591" s="189">
        <v>2027</v>
      </c>
      <c r="B591" s="188">
        <v>2002</v>
      </c>
      <c r="C591" s="224" t="s">
        <v>3894</v>
      </c>
      <c r="D591" s="232">
        <v>5.7538958978589697E-2</v>
      </c>
      <c r="E591" s="223">
        <v>7.1359899253596343E-2</v>
      </c>
      <c r="F591" s="231">
        <v>0.28856334969626429</v>
      </c>
      <c r="G591" s="193">
        <v>8.716911864054569E-2</v>
      </c>
      <c r="H591" s="193">
        <v>7.0246465875938924</v>
      </c>
      <c r="I591" s="193">
        <v>0.45755115849615063</v>
      </c>
      <c r="J591" s="193">
        <v>5.3882391195540877E-2</v>
      </c>
      <c r="K591" s="222">
        <v>2.9520961981982989E-3</v>
      </c>
      <c r="L591" s="193">
        <v>2.9972898014859212E-3</v>
      </c>
      <c r="M591" s="222">
        <v>2.0000005732018801E-3</v>
      </c>
      <c r="N591" s="193">
        <v>3.2713894287076516E-2</v>
      </c>
      <c r="O591" s="222">
        <v>1.7786269610800411E-2</v>
      </c>
      <c r="P591" s="221">
        <v>5.631871382583345E-2</v>
      </c>
    </row>
    <row r="592" spans="1:16" ht="15.75" x14ac:dyDescent="0.25">
      <c r="A592" s="189">
        <v>2027</v>
      </c>
      <c r="B592" s="188">
        <v>2003</v>
      </c>
      <c r="C592" s="224" t="s">
        <v>3893</v>
      </c>
      <c r="D592" s="232">
        <v>5.733037341063759E-2</v>
      </c>
      <c r="E592" s="223">
        <v>7.2233890858912089E-2</v>
      </c>
      <c r="F592" s="231">
        <v>0.2862272028906771</v>
      </c>
      <c r="G592" s="193">
        <v>7.0691773919611123E-2</v>
      </c>
      <c r="H592" s="193">
        <v>7.024286268364003</v>
      </c>
      <c r="I592" s="193">
        <v>0.39143928611292717</v>
      </c>
      <c r="J592" s="193">
        <v>5.3568740180083868E-2</v>
      </c>
      <c r="K592" s="222">
        <v>2.9356041479434063E-3</v>
      </c>
      <c r="L592" s="193">
        <v>2.9938524636845001E-3</v>
      </c>
      <c r="M592" s="222">
        <v>2.0000005732018805E-3</v>
      </c>
      <c r="N592" s="193">
        <v>3.2655425171074177E-2</v>
      </c>
      <c r="O592" s="222">
        <v>1.8110223971249569E-2</v>
      </c>
      <c r="P592" s="221">
        <v>5.5990880903263242E-2</v>
      </c>
    </row>
    <row r="593" spans="1:16" ht="15.75" x14ac:dyDescent="0.25">
      <c r="A593" s="189">
        <v>2027</v>
      </c>
      <c r="B593" s="188">
        <v>2004</v>
      </c>
      <c r="C593" s="224" t="s">
        <v>3892</v>
      </c>
      <c r="D593" s="232">
        <v>5.7223604828380528E-2</v>
      </c>
      <c r="E593" s="223">
        <v>7.2001720503337474E-2</v>
      </c>
      <c r="F593" s="231">
        <v>0.23590280806650707</v>
      </c>
      <c r="G593" s="193">
        <v>1.8080911411729208E-2</v>
      </c>
      <c r="H593" s="193">
        <v>5.8591698425185115</v>
      </c>
      <c r="I593" s="193">
        <v>0.11387892573831616</v>
      </c>
      <c r="J593" s="193">
        <v>5.3280846390925389E-2</v>
      </c>
      <c r="K593" s="222">
        <v>1.961936305145153E-4</v>
      </c>
      <c r="L593" s="193">
        <v>2.9913910138119181E-3</v>
      </c>
      <c r="M593" s="222">
        <v>2.0000005732018797E-3</v>
      </c>
      <c r="N593" s="193">
        <v>3.2613555908741564E-2</v>
      </c>
      <c r="O593" s="222">
        <v>1.7717738268771956E-2</v>
      </c>
      <c r="P593" s="221">
        <v>5.5689969834468771E-2</v>
      </c>
    </row>
    <row r="594" spans="1:16" ht="15.75" x14ac:dyDescent="0.25">
      <c r="A594" s="189">
        <v>2027</v>
      </c>
      <c r="B594" s="188">
        <v>2005</v>
      </c>
      <c r="C594" s="224" t="s">
        <v>3891</v>
      </c>
      <c r="D594" s="232">
        <v>5.6978586396392313E-2</v>
      </c>
      <c r="E594" s="223">
        <v>6.8469318285401301E-2</v>
      </c>
      <c r="F594" s="231">
        <v>0.23245362775842204</v>
      </c>
      <c r="G594" s="193">
        <v>1.577190471931271E-2</v>
      </c>
      <c r="H594" s="193">
        <v>5.8458961087077936</v>
      </c>
      <c r="I594" s="193">
        <v>9.2600785425259416E-2</v>
      </c>
      <c r="J594" s="193">
        <v>5.2814296475055221E-2</v>
      </c>
      <c r="K594" s="222">
        <v>1.9694129229290072E-4</v>
      </c>
      <c r="L594" s="193">
        <v>2.9836405718841508E-3</v>
      </c>
      <c r="M594" s="222">
        <v>2.0000005732018805E-3</v>
      </c>
      <c r="N594" s="193">
        <v>3.2481720891550228E-2</v>
      </c>
      <c r="O594" s="222">
        <v>1.7041560460688353E-2</v>
      </c>
      <c r="P594" s="221">
        <v>5.5202324601687607E-2</v>
      </c>
    </row>
    <row r="595" spans="1:16" ht="15.75" x14ac:dyDescent="0.25">
      <c r="A595" s="189">
        <v>2027</v>
      </c>
      <c r="B595" s="188">
        <v>2006</v>
      </c>
      <c r="C595" s="224" t="s">
        <v>3890</v>
      </c>
      <c r="D595" s="232">
        <v>5.6913308893739349E-2</v>
      </c>
      <c r="E595" s="223">
        <v>7.1235515536899191E-2</v>
      </c>
      <c r="F595" s="231">
        <v>0.23088598389854875</v>
      </c>
      <c r="G595" s="193">
        <v>5.7142831802233611E-3</v>
      </c>
      <c r="H595" s="193">
        <v>5.8359871956920859</v>
      </c>
      <c r="I595" s="193">
        <v>5.9664687872237013E-2</v>
      </c>
      <c r="J595" s="193">
        <v>5.2618807150228576E-2</v>
      </c>
      <c r="K595" s="222">
        <v>1.9327802907728186E-4</v>
      </c>
      <c r="L595" s="193">
        <v>2.9815730096103841E-3</v>
      </c>
      <c r="M595" s="222">
        <v>2.0000005732018801E-3</v>
      </c>
      <c r="N595" s="193">
        <v>3.2446551657273462E-2</v>
      </c>
      <c r="O595" s="222">
        <v>1.8622442000945524E-2</v>
      </c>
      <c r="P595" s="221">
        <v>5.4997996117063297E-2</v>
      </c>
    </row>
    <row r="596" spans="1:16" ht="15.75" x14ac:dyDescent="0.25">
      <c r="A596" s="189">
        <v>2027</v>
      </c>
      <c r="B596" s="188">
        <v>2007</v>
      </c>
      <c r="C596" s="224" t="s">
        <v>3889</v>
      </c>
      <c r="D596" s="232">
        <v>5.6711770333667075E-2</v>
      </c>
      <c r="E596" s="223">
        <v>6.7153713645051669E-2</v>
      </c>
      <c r="F596" s="231">
        <v>0.164413878970672</v>
      </c>
      <c r="G596" s="193">
        <v>8.323520543196716E-3</v>
      </c>
      <c r="H596" s="193">
        <v>2.9672268232142835</v>
      </c>
      <c r="I596" s="193">
        <v>5.3856452697073683E-2</v>
      </c>
      <c r="J596" s="193">
        <v>3.6332349719037156E-2</v>
      </c>
      <c r="K596" s="222">
        <v>1.9641103999852412E-4</v>
      </c>
      <c r="L596" s="193">
        <v>2.9575350927542729E-3</v>
      </c>
      <c r="M596" s="222">
        <v>2.0000005732018801E-3</v>
      </c>
      <c r="N596" s="193">
        <v>3.2037666691551003E-2</v>
      </c>
      <c r="O596" s="222">
        <v>1.7282871485496676E-2</v>
      </c>
      <c r="P596" s="221">
        <v>3.797513735091796E-2</v>
      </c>
    </row>
    <row r="597" spans="1:16" ht="15.75" x14ac:dyDescent="0.25">
      <c r="A597" s="189">
        <v>2027</v>
      </c>
      <c r="B597" s="188">
        <v>2008</v>
      </c>
      <c r="C597" s="224" t="s">
        <v>3888</v>
      </c>
      <c r="D597" s="232">
        <v>5.6723356876010954E-2</v>
      </c>
      <c r="E597" s="223">
        <v>6.5386769312301737E-2</v>
      </c>
      <c r="F597" s="231">
        <v>0.16494733334683109</v>
      </c>
      <c r="G597" s="193">
        <v>8.0924895039000931E-3</v>
      </c>
      <c r="H597" s="193">
        <v>2.9930683121952222</v>
      </c>
      <c r="I597" s="193">
        <v>4.3498185276227862E-2</v>
      </c>
      <c r="J597" s="193">
        <v>3.6407742702618637E-2</v>
      </c>
      <c r="K597" s="222">
        <v>2.2437590273836214E-4</v>
      </c>
      <c r="L597" s="193">
        <v>2.9682393841030811E-3</v>
      </c>
      <c r="M597" s="222">
        <v>2.0000005732018801E-3</v>
      </c>
      <c r="N597" s="193">
        <v>3.2219746687394239E-2</v>
      </c>
      <c r="O597" s="222">
        <v>1.7241544817195423E-2</v>
      </c>
      <c r="P597" s="221">
        <v>3.8053939270665527E-2</v>
      </c>
    </row>
    <row r="598" spans="1:16" ht="15.75" x14ac:dyDescent="0.25">
      <c r="A598" s="189">
        <v>2027</v>
      </c>
      <c r="B598" s="188">
        <v>2009</v>
      </c>
      <c r="C598" s="224" t="s">
        <v>3887</v>
      </c>
      <c r="D598" s="232">
        <v>5.5666666412131E-2</v>
      </c>
      <c r="E598" s="223">
        <v>6.0181931672920637E-2</v>
      </c>
      <c r="F598" s="231">
        <v>0.14880046267625105</v>
      </c>
      <c r="G598" s="193">
        <v>8.0059375374991297E-3</v>
      </c>
      <c r="H598" s="193">
        <v>2.6199202137657851</v>
      </c>
      <c r="I598" s="193">
        <v>3.2737608180480583E-2</v>
      </c>
      <c r="J598" s="193">
        <v>3.2809663197382162E-2</v>
      </c>
      <c r="K598" s="222">
        <v>2.5358042600223858E-4</v>
      </c>
      <c r="L598" s="193">
        <v>2.8514737850554913E-3</v>
      </c>
      <c r="M598" s="222">
        <v>2.0000005732018801E-3</v>
      </c>
      <c r="N598" s="193">
        <v>3.0233563847594739E-2</v>
      </c>
      <c r="O598" s="222">
        <v>1.6649573895866451E-2</v>
      </c>
      <c r="P598" s="221">
        <v>3.4293170576443613E-2</v>
      </c>
    </row>
    <row r="599" spans="1:16" ht="15.75" x14ac:dyDescent="0.25">
      <c r="A599" s="189">
        <v>2027</v>
      </c>
      <c r="B599" s="188">
        <v>2010</v>
      </c>
      <c r="C599" s="224" t="s">
        <v>3886</v>
      </c>
      <c r="D599" s="232">
        <v>5.4178014656334351E-2</v>
      </c>
      <c r="E599" s="223">
        <v>5.8408636743836007E-2</v>
      </c>
      <c r="F599" s="231">
        <v>8.5822509288910664E-2</v>
      </c>
      <c r="G599" s="193">
        <v>7.092238131937453E-3</v>
      </c>
      <c r="H599" s="193">
        <v>0.21209085126569349</v>
      </c>
      <c r="I599" s="193">
        <v>3.1395165173651075E-2</v>
      </c>
      <c r="J599" s="193">
        <v>1.7773026495320306E-2</v>
      </c>
      <c r="K599" s="222">
        <v>3.0953652957357316E-4</v>
      </c>
      <c r="L599" s="193">
        <v>2.7368854543913307E-3</v>
      </c>
      <c r="M599" s="222">
        <v>2.0000005732018801E-3</v>
      </c>
      <c r="N599" s="193">
        <v>2.8284416342997363E-2</v>
      </c>
      <c r="O599" s="222">
        <v>1.6318406475298756E-2</v>
      </c>
      <c r="P599" s="221">
        <v>1.8576643886801639E-2</v>
      </c>
    </row>
    <row r="600" spans="1:16" ht="15.75" x14ac:dyDescent="0.25">
      <c r="A600" s="189">
        <v>2027</v>
      </c>
      <c r="B600" s="188">
        <v>2011</v>
      </c>
      <c r="C600" s="224" t="s">
        <v>3885</v>
      </c>
      <c r="D600" s="232">
        <v>5.3811108012095057E-2</v>
      </c>
      <c r="E600" s="223">
        <v>5.6997851480738174E-2</v>
      </c>
      <c r="F600" s="231">
        <v>8.5131389183956907E-2</v>
      </c>
      <c r="G600" s="193">
        <v>7.16995079995168E-3</v>
      </c>
      <c r="H600" s="193">
        <v>0.21035320616200112</v>
      </c>
      <c r="I600" s="193">
        <v>3.1359198761572837E-2</v>
      </c>
      <c r="J600" s="193">
        <v>1.7486045685854965E-2</v>
      </c>
      <c r="K600" s="222">
        <v>4.1941371247330821E-4</v>
      </c>
      <c r="L600" s="193">
        <v>2.7476889791199716E-3</v>
      </c>
      <c r="M600" s="222">
        <v>2.0000005732018801E-3</v>
      </c>
      <c r="N600" s="193">
        <v>2.8468184298631547E-2</v>
      </c>
      <c r="O600" s="222">
        <v>1.6422970051772044E-2</v>
      </c>
      <c r="P600" s="221">
        <v>1.8276687078590845E-2</v>
      </c>
    </row>
    <row r="601" spans="1:16" ht="15.75" x14ac:dyDescent="0.25">
      <c r="A601" s="189">
        <v>2027</v>
      </c>
      <c r="B601" s="188">
        <v>2012</v>
      </c>
      <c r="C601" s="224" t="s">
        <v>3884</v>
      </c>
      <c r="D601" s="232">
        <v>5.142312068165563E-2</v>
      </c>
      <c r="E601" s="223">
        <v>5.6748515868769465E-2</v>
      </c>
      <c r="F601" s="231">
        <v>7.115270192285722E-2</v>
      </c>
      <c r="G601" s="193">
        <v>6.6743133715058941E-3</v>
      </c>
      <c r="H601" s="193">
        <v>0.17284145002058926</v>
      </c>
      <c r="I601" s="193">
        <v>3.1495874112200194E-2</v>
      </c>
      <c r="J601" s="193">
        <v>1.4764471438078446E-2</v>
      </c>
      <c r="K601" s="222">
        <v>6.0947468012645715E-4</v>
      </c>
      <c r="L601" s="193">
        <v>2.5979232487679488E-3</v>
      </c>
      <c r="M601" s="222">
        <v>2.0000005732018801E-3</v>
      </c>
      <c r="N601" s="193">
        <v>2.592066922534363E-2</v>
      </c>
      <c r="O601" s="222">
        <v>1.6746206001825623E-2</v>
      </c>
      <c r="P601" s="221">
        <v>1.5432055320136674E-2</v>
      </c>
    </row>
    <row r="602" spans="1:16" ht="15.75" x14ac:dyDescent="0.25">
      <c r="A602" s="189">
        <v>2027</v>
      </c>
      <c r="B602" s="188">
        <v>2013</v>
      </c>
      <c r="C602" s="224" t="s">
        <v>3883</v>
      </c>
      <c r="D602" s="232">
        <v>5.3551118421111883E-2</v>
      </c>
      <c r="E602" s="223">
        <v>5.5371818584693873E-2</v>
      </c>
      <c r="F602" s="231">
        <v>8.5970861418520755E-2</v>
      </c>
      <c r="G602" s="193">
        <v>7.5308187859702462E-3</v>
      </c>
      <c r="H602" s="193">
        <v>0.20927259946357762</v>
      </c>
      <c r="I602" s="193">
        <v>3.1036703141870188E-2</v>
      </c>
      <c r="J602" s="193">
        <v>1.6942306950485091E-2</v>
      </c>
      <c r="K602" s="222">
        <v>9.1059560601341799E-4</v>
      </c>
      <c r="L602" s="193">
        <v>2.7708552266760647E-3</v>
      </c>
      <c r="M602" s="222">
        <v>2.0000005732018801E-3</v>
      </c>
      <c r="N602" s="193">
        <v>2.8862242169560695E-2</v>
      </c>
      <c r="O602" s="222">
        <v>1.6819959216025228E-2</v>
      </c>
      <c r="P602" s="221">
        <v>1.7708362890412381E-2</v>
      </c>
    </row>
    <row r="603" spans="1:16" ht="15.75" x14ac:dyDescent="0.25">
      <c r="A603" s="189">
        <v>2027</v>
      </c>
      <c r="B603" s="188">
        <v>2014</v>
      </c>
      <c r="C603" s="224" t="s">
        <v>3882</v>
      </c>
      <c r="D603" s="232">
        <v>5.0611505857787335E-2</v>
      </c>
      <c r="E603" s="223">
        <v>5.3410163410217031E-2</v>
      </c>
      <c r="F603" s="231">
        <v>7.3333899801780345E-2</v>
      </c>
      <c r="G603" s="193">
        <v>7.5773264122130958E-3</v>
      </c>
      <c r="H603" s="193">
        <v>0.17616157976224661</v>
      </c>
      <c r="I603" s="193">
        <v>2.9847800753205672E-2</v>
      </c>
      <c r="J603" s="193">
        <v>1.4533577877369142E-2</v>
      </c>
      <c r="K603" s="222">
        <v>1.2773506001806441E-3</v>
      </c>
      <c r="L603" s="193">
        <v>2.6426361635935557E-3</v>
      </c>
      <c r="M603" s="222">
        <v>2.0000005732018801E-3</v>
      </c>
      <c r="N603" s="193">
        <v>2.6681235906527209E-2</v>
      </c>
      <c r="O603" s="222">
        <v>1.6398726575041375E-2</v>
      </c>
      <c r="P603" s="221">
        <v>1.5190721777187121E-2</v>
      </c>
    </row>
    <row r="604" spans="1:16" ht="15.75" x14ac:dyDescent="0.25">
      <c r="A604" s="189">
        <v>2027</v>
      </c>
      <c r="B604" s="188">
        <v>2015</v>
      </c>
      <c r="C604" s="224" t="s">
        <v>3881</v>
      </c>
      <c r="D604" s="232">
        <v>4.9373961870845064E-2</v>
      </c>
      <c r="E604" s="223">
        <v>5.5284063525703052E-2</v>
      </c>
      <c r="F604" s="231">
        <v>6.8462690547931498E-2</v>
      </c>
      <c r="G604" s="193">
        <v>7.4368180222713492E-3</v>
      </c>
      <c r="H604" s="193">
        <v>0.16386472466277802</v>
      </c>
      <c r="I604" s="193">
        <v>3.0563507780236338E-2</v>
      </c>
      <c r="J604" s="193">
        <v>1.3497232383134841E-2</v>
      </c>
      <c r="K604" s="222">
        <v>1.5906117469893593E-3</v>
      </c>
      <c r="L604" s="193">
        <v>2.6110549395679098E-3</v>
      </c>
      <c r="M604" s="222">
        <v>2.0000005732018801E-3</v>
      </c>
      <c r="N604" s="193">
        <v>2.6144039285850969E-2</v>
      </c>
      <c r="O604" s="222">
        <v>1.7262216690759939E-2</v>
      </c>
      <c r="P604" s="221">
        <v>1.410751733841851E-2</v>
      </c>
    </row>
    <row r="605" spans="1:16" ht="15.75" x14ac:dyDescent="0.25">
      <c r="A605" s="189">
        <v>2027</v>
      </c>
      <c r="B605" s="188">
        <v>2016</v>
      </c>
      <c r="C605" s="224" t="s">
        <v>3880</v>
      </c>
      <c r="D605" s="232">
        <v>5.0454978415942361E-2</v>
      </c>
      <c r="E605" s="223">
        <v>5.6331725213867818E-2</v>
      </c>
      <c r="F605" s="231">
        <v>8.3292374181811804E-2</v>
      </c>
      <c r="G605" s="193">
        <v>7.1649273971991058E-3</v>
      </c>
      <c r="H605" s="193">
        <v>0.17535970605231019</v>
      </c>
      <c r="I605" s="193">
        <v>3.0426101511796092E-2</v>
      </c>
      <c r="J605" s="193">
        <v>1.5408946003390224E-2</v>
      </c>
      <c r="K605" s="222">
        <v>1.8238946141635977E-3</v>
      </c>
      <c r="L605" s="193">
        <v>2.8017895523120761E-3</v>
      </c>
      <c r="M605" s="222">
        <v>2.0000005732018805E-3</v>
      </c>
      <c r="N605" s="193">
        <v>2.9388435048629244E-2</v>
      </c>
      <c r="O605" s="222">
        <v>1.811505286340152E-2</v>
      </c>
      <c r="P605" s="221">
        <v>1.6105670165478325E-2</v>
      </c>
    </row>
    <row r="606" spans="1:16" ht="15.75" x14ac:dyDescent="0.25">
      <c r="A606" s="189">
        <v>2027</v>
      </c>
      <c r="B606" s="188">
        <v>2017</v>
      </c>
      <c r="C606" s="224" t="s">
        <v>3879</v>
      </c>
      <c r="D606" s="232">
        <v>4.6822358509883061E-2</v>
      </c>
      <c r="E606" s="223">
        <v>5.0804477533293931E-2</v>
      </c>
      <c r="F606" s="231">
        <v>6.3734547480004344E-2</v>
      </c>
      <c r="G606" s="193">
        <v>7.0897761783472943E-3</v>
      </c>
      <c r="H606" s="193">
        <v>0.12473690845767474</v>
      </c>
      <c r="I606" s="193">
        <v>2.8305154835908834E-2</v>
      </c>
      <c r="J606" s="193">
        <v>1.3168139104178408E-2</v>
      </c>
      <c r="K606" s="222">
        <v>2.0064056900708162E-3</v>
      </c>
      <c r="L606" s="193">
        <v>2.7303847369328131E-3</v>
      </c>
      <c r="M606" s="222">
        <v>2.0000005732018801E-3</v>
      </c>
      <c r="N606" s="193">
        <v>2.8173839139027979E-2</v>
      </c>
      <c r="O606" s="222">
        <v>1.7134046546075275E-2</v>
      </c>
      <c r="P606" s="221">
        <v>1.376354392171752E-2</v>
      </c>
    </row>
    <row r="607" spans="1:16" ht="15.75" x14ac:dyDescent="0.25">
      <c r="A607" s="189">
        <v>2027</v>
      </c>
      <c r="B607" s="188">
        <v>2018</v>
      </c>
      <c r="C607" s="224" t="s">
        <v>3878</v>
      </c>
      <c r="D607" s="232">
        <v>4.3904453292512656E-2</v>
      </c>
      <c r="E607" s="223">
        <v>4.8530134847429546E-2</v>
      </c>
      <c r="F607" s="231">
        <v>6.2389287174434399E-2</v>
      </c>
      <c r="G607" s="193">
        <v>6.6887358885557944E-3</v>
      </c>
      <c r="H607" s="193">
        <v>0.10004816505108879</v>
      </c>
      <c r="I607" s="193">
        <v>2.6747404311087259E-2</v>
      </c>
      <c r="J607" s="193">
        <v>1.1687364302365093E-2</v>
      </c>
      <c r="K607" s="222">
        <v>2.090282911011699E-3</v>
      </c>
      <c r="L607" s="193">
        <v>2.7257900078103067E-3</v>
      </c>
      <c r="M607" s="222">
        <v>2.0000005732018801E-3</v>
      </c>
      <c r="N607" s="193">
        <v>2.8095682796654146E-2</v>
      </c>
      <c r="O607" s="222">
        <v>1.712231492749813E-2</v>
      </c>
      <c r="P607" s="221">
        <v>1.2215815054207059E-2</v>
      </c>
    </row>
    <row r="608" spans="1:16" ht="15.75" x14ac:dyDescent="0.25">
      <c r="A608" s="189">
        <v>2027</v>
      </c>
      <c r="B608" s="188">
        <v>2019</v>
      </c>
      <c r="C608" s="224" t="s">
        <v>3877</v>
      </c>
      <c r="D608" s="232">
        <v>4.342312916920902E-2</v>
      </c>
      <c r="E608" s="223">
        <v>4.6685506981550488E-2</v>
      </c>
      <c r="F608" s="231">
        <v>6.1149418998693451E-2</v>
      </c>
      <c r="G608" s="193">
        <v>5.9329591196990699E-3</v>
      </c>
      <c r="H608" s="193">
        <v>8.4540516852119829E-2</v>
      </c>
      <c r="I608" s="193">
        <v>2.391519682452373E-2</v>
      </c>
      <c r="J608" s="193">
        <v>9.6217434920048972E-3</v>
      </c>
      <c r="K608" s="222">
        <v>1.9836656498573302E-3</v>
      </c>
      <c r="L608" s="193">
        <v>2.7239074797605002E-3</v>
      </c>
      <c r="M608" s="222">
        <v>2.0000005732018792E-3</v>
      </c>
      <c r="N608" s="193">
        <v>2.8063660994526941E-2</v>
      </c>
      <c r="O608" s="222">
        <v>1.7129451173510075E-2</v>
      </c>
      <c r="P608" s="221">
        <v>1.0056796036859002E-2</v>
      </c>
    </row>
    <row r="609" spans="1:16" ht="15.75" x14ac:dyDescent="0.25">
      <c r="A609" s="189">
        <v>2027</v>
      </c>
      <c r="B609" s="188">
        <v>2020</v>
      </c>
      <c r="C609" s="224" t="s">
        <v>3876</v>
      </c>
      <c r="D609" s="232">
        <v>4.2915640345889565E-2</v>
      </c>
      <c r="E609" s="223">
        <v>4.4853937633762338E-2</v>
      </c>
      <c r="F609" s="231">
        <v>5.974970316859228E-2</v>
      </c>
      <c r="G609" s="193">
        <v>5.0534996870101045E-3</v>
      </c>
      <c r="H609" s="193">
        <v>6.9519736914554209E-2</v>
      </c>
      <c r="I609" s="193">
        <v>2.1099661057578815E-2</v>
      </c>
      <c r="J609" s="193">
        <v>7.6851665389152208E-3</v>
      </c>
      <c r="K609" s="222">
        <v>1.4590957222723683E-3</v>
      </c>
      <c r="L609" s="193">
        <v>2.7205668823296033E-3</v>
      </c>
      <c r="M609" s="222">
        <v>2.0000005732018801E-3</v>
      </c>
      <c r="N609" s="193">
        <v>2.8006837432227386E-2</v>
      </c>
      <c r="O609" s="222">
        <v>1.7137290575429908E-2</v>
      </c>
      <c r="P609" s="221">
        <v>8.0326556673835248E-3</v>
      </c>
    </row>
    <row r="610" spans="1:16" ht="15.75" x14ac:dyDescent="0.25">
      <c r="A610" s="189">
        <v>2027</v>
      </c>
      <c r="B610" s="188">
        <v>2021</v>
      </c>
      <c r="C610" s="224" t="s">
        <v>3875</v>
      </c>
      <c r="D610" s="232">
        <v>4.1567126487686637E-2</v>
      </c>
      <c r="E610" s="223">
        <v>4.2812152693078503E-2</v>
      </c>
      <c r="F610" s="231">
        <v>5.5869876522020454E-2</v>
      </c>
      <c r="G610" s="193">
        <v>4.3799113819902851E-3</v>
      </c>
      <c r="H610" s="193">
        <v>4.9464739592695782E-2</v>
      </c>
      <c r="I610" s="193">
        <v>1.9059919753536485E-2</v>
      </c>
      <c r="J610" s="193">
        <v>4.948214706019468E-3</v>
      </c>
      <c r="K610" s="222">
        <v>9.5532701610061992E-4</v>
      </c>
      <c r="L610" s="193">
        <v>2.7179194964811965E-3</v>
      </c>
      <c r="M610" s="222">
        <v>2.0000005732018801E-3</v>
      </c>
      <c r="N610" s="193">
        <v>2.7961805398945983E-2</v>
      </c>
      <c r="O610" s="222">
        <v>1.7142974636601253E-2</v>
      </c>
      <c r="P610" s="221">
        <v>5.1719510176481158E-3</v>
      </c>
    </row>
    <row r="611" spans="1:16" ht="15.75" x14ac:dyDescent="0.25">
      <c r="A611" s="189">
        <v>2027</v>
      </c>
      <c r="B611" s="188">
        <v>2022</v>
      </c>
      <c r="C611" s="224" t="s">
        <v>3874</v>
      </c>
      <c r="D611" s="232">
        <v>4.0356939196681693E-2</v>
      </c>
      <c r="E611" s="223">
        <v>4.1214475972606593E-2</v>
      </c>
      <c r="F611" s="231">
        <v>5.4332958883091954E-2</v>
      </c>
      <c r="G611" s="193">
        <v>3.6359258785035788E-3</v>
      </c>
      <c r="H611" s="193">
        <v>3.6169037839267899E-2</v>
      </c>
      <c r="I611" s="193">
        <v>1.6723556358266195E-2</v>
      </c>
      <c r="J611" s="193">
        <v>3.4232282127722021E-3</v>
      </c>
      <c r="K611" s="222">
        <v>9.550021960432586E-4</v>
      </c>
      <c r="L611" s="193">
        <v>2.7139040113407474E-3</v>
      </c>
      <c r="M611" s="222">
        <v>2.0000005732018801E-3</v>
      </c>
      <c r="N611" s="193">
        <v>2.7893501996706937E-2</v>
      </c>
      <c r="O611" s="222">
        <v>1.7130608741752797E-2</v>
      </c>
      <c r="P611" s="221">
        <v>3.5780114022035468E-3</v>
      </c>
    </row>
    <row r="612" spans="1:16" ht="15.75" x14ac:dyDescent="0.25">
      <c r="A612" s="189">
        <v>2027</v>
      </c>
      <c r="B612" s="188">
        <v>2023</v>
      </c>
      <c r="C612" s="224" t="s">
        <v>3873</v>
      </c>
      <c r="D612" s="232">
        <v>3.9191628666159085E-2</v>
      </c>
      <c r="E612" s="223">
        <v>3.9697206026217957E-2</v>
      </c>
      <c r="F612" s="231">
        <v>5.2946285943609596E-2</v>
      </c>
      <c r="G612" s="193">
        <v>3.112146946707296E-3</v>
      </c>
      <c r="H612" s="193">
        <v>3.4336286405019227E-2</v>
      </c>
      <c r="I612" s="193">
        <v>1.5486403790759154E-2</v>
      </c>
      <c r="J612" s="193">
        <v>3.0783309720836078E-3</v>
      </c>
      <c r="K612" s="222">
        <v>9.5554290525487159E-4</v>
      </c>
      <c r="L612" s="193">
        <v>2.7129547214531083E-3</v>
      </c>
      <c r="M612" s="222">
        <v>2.0000005732018801E-3</v>
      </c>
      <c r="N612" s="193">
        <v>2.7877354575718206E-2</v>
      </c>
      <c r="O612" s="222">
        <v>1.7141566953229444E-2</v>
      </c>
      <c r="P612" s="221">
        <v>3.2175194387498466E-3</v>
      </c>
    </row>
    <row r="613" spans="1:16" ht="15.75" x14ac:dyDescent="0.25">
      <c r="A613" s="189">
        <v>2027</v>
      </c>
      <c r="B613" s="188">
        <v>2024</v>
      </c>
      <c r="C613" s="224" t="s">
        <v>3872</v>
      </c>
      <c r="D613" s="232">
        <v>3.8070062659107222E-2</v>
      </c>
      <c r="E613" s="223">
        <v>3.8175863409935042E-2</v>
      </c>
      <c r="F613" s="231">
        <v>5.1535766573121838E-2</v>
      </c>
      <c r="G613" s="193">
        <v>2.6720128101488938E-3</v>
      </c>
      <c r="H613" s="193">
        <v>3.2438658354792968E-2</v>
      </c>
      <c r="I613" s="193">
        <v>1.4629101791096791E-2</v>
      </c>
      <c r="J613" s="193">
        <v>2.7188830077812644E-3</v>
      </c>
      <c r="K613" s="222">
        <v>9.5637605728827297E-4</v>
      </c>
      <c r="L613" s="193">
        <v>2.7126409481082062E-3</v>
      </c>
      <c r="M613" s="222">
        <v>2.0000005732018801E-3</v>
      </c>
      <c r="N613" s="193">
        <v>2.7872017291121459E-2</v>
      </c>
      <c r="O613" s="222">
        <v>1.7147974916143061E-2</v>
      </c>
      <c r="P613" s="221">
        <v>2.8418188325284683E-3</v>
      </c>
    </row>
    <row r="614" spans="1:16" ht="15.75" x14ac:dyDescent="0.25">
      <c r="A614" s="189">
        <v>2027</v>
      </c>
      <c r="B614" s="188">
        <v>2025</v>
      </c>
      <c r="C614" s="224" t="s">
        <v>3871</v>
      </c>
      <c r="D614" s="232">
        <v>3.6914636411801871E-2</v>
      </c>
      <c r="E614" s="223">
        <v>3.6617533647732001E-2</v>
      </c>
      <c r="F614" s="231">
        <v>4.9904665377773522E-2</v>
      </c>
      <c r="G614" s="193">
        <v>2.421411358380417E-3</v>
      </c>
      <c r="H614" s="193">
        <v>3.0373482418042812E-2</v>
      </c>
      <c r="I614" s="193">
        <v>1.4366349875146131E-2</v>
      </c>
      <c r="J614" s="193">
        <v>2.3364939032152077E-3</v>
      </c>
      <c r="K614" s="222">
        <v>9.5742958658123203E-4</v>
      </c>
      <c r="L614" s="193">
        <v>2.7099625503043171E-3</v>
      </c>
      <c r="M614" s="222">
        <v>2.000000573201871E-3</v>
      </c>
      <c r="N614" s="193">
        <v>2.7826457744477267E-2</v>
      </c>
      <c r="O614" s="222">
        <v>1.7141900060944761E-2</v>
      </c>
      <c r="P614" s="221">
        <v>2.4421397894804622E-3</v>
      </c>
    </row>
    <row r="615" spans="1:16" ht="15.75" x14ac:dyDescent="0.25">
      <c r="A615" s="189">
        <v>2027</v>
      </c>
      <c r="B615" s="188">
        <v>2026</v>
      </c>
      <c r="C615" s="224" t="s">
        <v>3870</v>
      </c>
      <c r="D615" s="232">
        <v>3.6153535177141136E-2</v>
      </c>
      <c r="E615" s="223">
        <v>3.6361781613146751E-2</v>
      </c>
      <c r="F615" s="231">
        <v>4.8277469213274811E-2</v>
      </c>
      <c r="G615" s="193">
        <v>2.4064991590861608E-3</v>
      </c>
      <c r="H615" s="193">
        <v>2.8259212576908728E-2</v>
      </c>
      <c r="I615" s="193">
        <v>1.384955878675383E-2</v>
      </c>
      <c r="J615" s="193">
        <v>1.9414650903584339E-3</v>
      </c>
      <c r="K615" s="222">
        <v>8.3559971187105637E-4</v>
      </c>
      <c r="L615" s="193">
        <v>2.708348857310406E-3</v>
      </c>
      <c r="M615" s="222">
        <v>2.0000005732018792E-3</v>
      </c>
      <c r="N615" s="193">
        <v>2.7799008826650831E-2</v>
      </c>
      <c r="O615" s="222">
        <v>1.7125013694601905E-2</v>
      </c>
      <c r="P615" s="221">
        <v>2.0292495266206914E-3</v>
      </c>
    </row>
    <row r="616" spans="1:16" ht="15.75" x14ac:dyDescent="0.25">
      <c r="A616" s="189">
        <v>2027</v>
      </c>
      <c r="B616" s="188">
        <v>2027</v>
      </c>
      <c r="C616" s="224" t="s">
        <v>3869</v>
      </c>
      <c r="D616" s="232">
        <v>3.5083534142637589E-2</v>
      </c>
      <c r="E616" s="223">
        <v>3.5510541046229332E-2</v>
      </c>
      <c r="F616" s="231">
        <v>4.4900457344498157E-2</v>
      </c>
      <c r="G616" s="193">
        <v>2.2805077713377048E-3</v>
      </c>
      <c r="H616" s="193">
        <v>2.5278906671917348E-2</v>
      </c>
      <c r="I616" s="193">
        <v>1.2714166389573215E-2</v>
      </c>
      <c r="J616" s="193">
        <v>1.4892932016653153E-3</v>
      </c>
      <c r="K616" s="222">
        <v>6.8372687613034206E-4</v>
      </c>
      <c r="L616" s="193">
        <v>2.6793277601653708E-3</v>
      </c>
      <c r="M616" s="222">
        <v>2.0000005732018801E-3</v>
      </c>
      <c r="N616" s="193">
        <v>2.730535996421379E-2</v>
      </c>
      <c r="O616" s="222">
        <v>1.6899480239277322E-2</v>
      </c>
      <c r="P616" s="221">
        <v>1.5566324316039154E-3</v>
      </c>
    </row>
    <row r="617" spans="1:16" ht="15.75" x14ac:dyDescent="0.25">
      <c r="A617" s="189">
        <v>2028</v>
      </c>
      <c r="B617" s="188">
        <v>1984</v>
      </c>
      <c r="C617" s="224" t="s">
        <v>3868</v>
      </c>
      <c r="D617" s="232">
        <v>5.5051378868535353E-2</v>
      </c>
      <c r="E617" s="223">
        <v>0.10180632823505263</v>
      </c>
      <c r="F617" s="231">
        <v>0.28227740775363225</v>
      </c>
      <c r="G617" s="193">
        <v>1.4899682973102268</v>
      </c>
      <c r="H617" s="193">
        <v>3.3361968912794504</v>
      </c>
      <c r="I617" s="193">
        <v>3.5137613203030127</v>
      </c>
      <c r="J617" s="193">
        <v>0.19169747764097161</v>
      </c>
      <c r="K617" s="222">
        <v>1.8500086289955555E-2</v>
      </c>
      <c r="L617" s="193">
        <v>2.5404344242874297E-3</v>
      </c>
      <c r="M617" s="222">
        <v>2.0000005732018801E-3</v>
      </c>
      <c r="N617" s="193">
        <v>2.4942784320930007E-2</v>
      </c>
      <c r="O617" s="222">
        <v>2.2989679262571273E-2</v>
      </c>
      <c r="P617" s="221">
        <v>0.20036518693493746</v>
      </c>
    </row>
    <row r="618" spans="1:16" ht="15.75" x14ac:dyDescent="0.25">
      <c r="A618" s="189">
        <v>2028</v>
      </c>
      <c r="B618" s="188">
        <v>1985</v>
      </c>
      <c r="C618" s="224" t="s">
        <v>3867</v>
      </c>
      <c r="D618" s="232">
        <v>5.6171536818289285E-2</v>
      </c>
      <c r="E618" s="223">
        <v>9.8904757706148538E-2</v>
      </c>
      <c r="F618" s="231">
        <v>0.26356854267356744</v>
      </c>
      <c r="G618" s="193">
        <v>1.112079027367769</v>
      </c>
      <c r="H618" s="193">
        <v>3.9759572369981426</v>
      </c>
      <c r="I618" s="193">
        <v>2.9247790039449648</v>
      </c>
      <c r="J618" s="193">
        <v>0.18559897572870027</v>
      </c>
      <c r="K618" s="222">
        <v>1.7338206650417635E-2</v>
      </c>
      <c r="L618" s="193">
        <v>2.7122378596546193E-3</v>
      </c>
      <c r="M618" s="222">
        <v>2.0000005732018805E-3</v>
      </c>
      <c r="N618" s="193">
        <v>2.7865160756525904E-2</v>
      </c>
      <c r="O618" s="222">
        <v>2.3051895531377927E-2</v>
      </c>
      <c r="P618" s="221">
        <v>0.19399093782789473</v>
      </c>
    </row>
    <row r="619" spans="1:16" ht="15.75" x14ac:dyDescent="0.25">
      <c r="A619" s="189">
        <v>2028</v>
      </c>
      <c r="B619" s="188">
        <v>1986</v>
      </c>
      <c r="C619" s="224" t="s">
        <v>3866</v>
      </c>
      <c r="D619" s="232">
        <v>5.7022528121180825E-2</v>
      </c>
      <c r="E619" s="223">
        <v>9.3412517212228305E-2</v>
      </c>
      <c r="F619" s="231">
        <v>0.25401577368545042</v>
      </c>
      <c r="G619" s="193">
        <v>1.0599930559702346</v>
      </c>
      <c r="H619" s="193">
        <v>4.3496021759281565</v>
      </c>
      <c r="I619" s="193">
        <v>2.7425413846536464</v>
      </c>
      <c r="J619" s="193">
        <v>0.18304057321077349</v>
      </c>
      <c r="K619" s="222">
        <v>1.7499369687302795E-2</v>
      </c>
      <c r="L619" s="193">
        <v>2.8160630345369134E-3</v>
      </c>
      <c r="M619" s="222">
        <v>2.0000005732018797E-3</v>
      </c>
      <c r="N619" s="193">
        <v>2.9631226981273722E-2</v>
      </c>
      <c r="O619" s="222">
        <v>2.2432190158004413E-2</v>
      </c>
      <c r="P619" s="221">
        <v>0.19131685570085108</v>
      </c>
    </row>
    <row r="620" spans="1:16" ht="15.75" x14ac:dyDescent="0.25">
      <c r="A620" s="189">
        <v>2028</v>
      </c>
      <c r="B620" s="188">
        <v>1987</v>
      </c>
      <c r="C620" s="224" t="s">
        <v>3865</v>
      </c>
      <c r="D620" s="232">
        <v>5.7601455571778051E-2</v>
      </c>
      <c r="E620" s="223">
        <v>8.978282443785647E-2</v>
      </c>
      <c r="F620" s="231">
        <v>0.29704509135284157</v>
      </c>
      <c r="G620" s="193">
        <v>0.97717156429855279</v>
      </c>
      <c r="H620" s="193">
        <v>4.8306281418206005</v>
      </c>
      <c r="I620" s="193">
        <v>2.631432950718982</v>
      </c>
      <c r="J620" s="193">
        <v>0.20061846773895001</v>
      </c>
      <c r="K620" s="222">
        <v>1.7765480867914473E-2</v>
      </c>
      <c r="L620" s="193">
        <v>2.9196160371919889E-3</v>
      </c>
      <c r="M620" s="222">
        <v>2.0000005732018801E-3</v>
      </c>
      <c r="N620" s="193">
        <v>3.1392663556436565E-2</v>
      </c>
      <c r="O620" s="222">
        <v>2.1388898701676692E-2</v>
      </c>
      <c r="P620" s="221">
        <v>0.20968954461884001</v>
      </c>
    </row>
    <row r="621" spans="1:16" ht="15.75" x14ac:dyDescent="0.25">
      <c r="A621" s="189">
        <v>2028</v>
      </c>
      <c r="B621" s="188">
        <v>1988</v>
      </c>
      <c r="C621" s="224" t="s">
        <v>3864</v>
      </c>
      <c r="D621" s="232">
        <v>5.7570919554214631E-2</v>
      </c>
      <c r="E621" s="223">
        <v>8.861400923018134E-2</v>
      </c>
      <c r="F621" s="231">
        <v>0.29313817462353037</v>
      </c>
      <c r="G621" s="193">
        <v>0.50762980116787715</v>
      </c>
      <c r="H621" s="193">
        <v>4.9728237366513879</v>
      </c>
      <c r="I621" s="193">
        <v>1.9054045952216596</v>
      </c>
      <c r="J621" s="193">
        <v>0.19858862569740601</v>
      </c>
      <c r="K621" s="222">
        <v>1.7254537367478385E-2</v>
      </c>
      <c r="L621" s="193">
        <v>2.9509507707937595E-3</v>
      </c>
      <c r="M621" s="222">
        <v>2.0000005732018801E-3</v>
      </c>
      <c r="N621" s="193">
        <v>3.1925667375002673E-2</v>
      </c>
      <c r="O621" s="222">
        <v>2.187179115678288E-2</v>
      </c>
      <c r="P621" s="221">
        <v>0.2075679221274673</v>
      </c>
    </row>
    <row r="622" spans="1:16" ht="15.75" x14ac:dyDescent="0.25">
      <c r="A622" s="189">
        <v>2028</v>
      </c>
      <c r="B622" s="188">
        <v>1989</v>
      </c>
      <c r="C622" s="224" t="s">
        <v>3863</v>
      </c>
      <c r="D622" s="232">
        <v>5.7811112930371791E-2</v>
      </c>
      <c r="E622" s="223">
        <v>9.1050138301968023E-2</v>
      </c>
      <c r="F622" s="231">
        <v>0.29309891117957143</v>
      </c>
      <c r="G622" s="193">
        <v>0.50630321653684052</v>
      </c>
      <c r="H622" s="193">
        <v>5.0717144131471903</v>
      </c>
      <c r="I622" s="193">
        <v>1.9030306148000566</v>
      </c>
      <c r="J622" s="193">
        <v>0.1991381934175048</v>
      </c>
      <c r="K622" s="222">
        <v>1.7041985013854396E-2</v>
      </c>
      <c r="L622" s="193">
        <v>2.9769788653896154E-3</v>
      </c>
      <c r="M622" s="222">
        <v>2.0000005732018801E-3</v>
      </c>
      <c r="N622" s="193">
        <v>3.2368405264078179E-2</v>
      </c>
      <c r="O622" s="222">
        <v>2.2699338518560389E-2</v>
      </c>
      <c r="P622" s="221">
        <v>0.2081423388611981</v>
      </c>
    </row>
    <row r="623" spans="1:16" ht="15.75" x14ac:dyDescent="0.25">
      <c r="A623" s="189">
        <v>2028</v>
      </c>
      <c r="B623" s="188">
        <v>1990</v>
      </c>
      <c r="C623" s="224" t="s">
        <v>3862</v>
      </c>
      <c r="D623" s="232">
        <v>5.8282447193924738E-2</v>
      </c>
      <c r="E623" s="223">
        <v>8.8536155706752356E-2</v>
      </c>
      <c r="F623" s="231">
        <v>0.29778225956962739</v>
      </c>
      <c r="G623" s="193">
        <v>0.50720253586166042</v>
      </c>
      <c r="H623" s="193">
        <v>5.0321728711983376</v>
      </c>
      <c r="I623" s="193">
        <v>1.8948847205962798</v>
      </c>
      <c r="J623" s="193">
        <v>0.20237810669176923</v>
      </c>
      <c r="K623" s="222">
        <v>1.7282572340858785E-2</v>
      </c>
      <c r="L623" s="193">
        <v>2.9800565316498409E-3</v>
      </c>
      <c r="M623" s="222">
        <v>2.0000005732018801E-3</v>
      </c>
      <c r="N623" s="193">
        <v>3.2420756367164627E-2</v>
      </c>
      <c r="O623" s="222">
        <v>2.1833635100019944E-2</v>
      </c>
      <c r="P623" s="221">
        <v>0.2115287466368232</v>
      </c>
    </row>
    <row r="624" spans="1:16" ht="15.75" x14ac:dyDescent="0.25">
      <c r="A624" s="189">
        <v>2028</v>
      </c>
      <c r="B624" s="188">
        <v>1991</v>
      </c>
      <c r="C624" s="224" t="s">
        <v>3861</v>
      </c>
      <c r="D624" s="232">
        <v>5.8181146357895154E-2</v>
      </c>
      <c r="E624" s="223">
        <v>8.6473908822993606E-2</v>
      </c>
      <c r="F624" s="231">
        <v>0.37986371398590391</v>
      </c>
      <c r="G624" s="193">
        <v>0.52799825038368797</v>
      </c>
      <c r="H624" s="193">
        <v>8.8686203805844617</v>
      </c>
      <c r="I624" s="193">
        <v>2.3142997499227946</v>
      </c>
      <c r="J624" s="193">
        <v>5.7284189310516917E-2</v>
      </c>
      <c r="K624" s="222">
        <v>9.7169952718740276E-3</v>
      </c>
      <c r="L624" s="193">
        <v>2.978756814374929E-3</v>
      </c>
      <c r="M624" s="222">
        <v>2.0000005732018797E-3</v>
      </c>
      <c r="N624" s="193">
        <v>3.2398648176318372E-2</v>
      </c>
      <c r="O624" s="222">
        <v>2.1056626099647004E-2</v>
      </c>
      <c r="P624" s="221">
        <v>5.9874326156313051E-2</v>
      </c>
    </row>
    <row r="625" spans="1:16" ht="15.75" x14ac:dyDescent="0.25">
      <c r="A625" s="189">
        <v>2028</v>
      </c>
      <c r="B625" s="188">
        <v>1992</v>
      </c>
      <c r="C625" s="224" t="s">
        <v>3860</v>
      </c>
      <c r="D625" s="232">
        <v>5.8134014622463197E-2</v>
      </c>
      <c r="E625" s="223">
        <v>8.3852381437515777E-2</v>
      </c>
      <c r="F625" s="231">
        <v>0.38020256020827886</v>
      </c>
      <c r="G625" s="193">
        <v>0.52871767134389813</v>
      </c>
      <c r="H625" s="193">
        <v>8.7706839516312911</v>
      </c>
      <c r="I625" s="193">
        <v>2.2533500633980501</v>
      </c>
      <c r="J625" s="193">
        <v>5.9150034998506226E-2</v>
      </c>
      <c r="K625" s="222">
        <v>9.8253066277032616E-3</v>
      </c>
      <c r="L625" s="193">
        <v>2.9672391694591368E-3</v>
      </c>
      <c r="M625" s="222">
        <v>2.0000005732018801E-3</v>
      </c>
      <c r="N625" s="193">
        <v>3.2202733036300647E-2</v>
      </c>
      <c r="O625" s="222">
        <v>2.0213596539923388E-2</v>
      </c>
      <c r="P625" s="221">
        <v>6.182453710674566E-2</v>
      </c>
    </row>
    <row r="626" spans="1:16" ht="15.75" x14ac:dyDescent="0.25">
      <c r="A626" s="189">
        <v>2028</v>
      </c>
      <c r="B626" s="188">
        <v>1993</v>
      </c>
      <c r="C626" s="224" t="s">
        <v>3859</v>
      </c>
      <c r="D626" s="232">
        <v>5.8024976914661006E-2</v>
      </c>
      <c r="E626" s="223">
        <v>7.5294160978974567E-2</v>
      </c>
      <c r="F626" s="231">
        <v>0.37398556873897015</v>
      </c>
      <c r="G626" s="193">
        <v>0.5330837741507608</v>
      </c>
      <c r="H626" s="193">
        <v>8.8645427176048504</v>
      </c>
      <c r="I626" s="193">
        <v>2.2107251539766981</v>
      </c>
      <c r="J626" s="193">
        <v>5.393258865460053E-2</v>
      </c>
      <c r="K626" s="222">
        <v>9.9547049346899712E-3</v>
      </c>
      <c r="L626" s="193">
        <v>2.9765506455397364E-3</v>
      </c>
      <c r="M626" s="222">
        <v>2.0000005732018801E-3</v>
      </c>
      <c r="N626" s="193">
        <v>3.2361121244431752E-2</v>
      </c>
      <c r="O626" s="222">
        <v>1.9855958880862862E-2</v>
      </c>
      <c r="P626" s="221">
        <v>5.6371180991243906E-2</v>
      </c>
    </row>
    <row r="627" spans="1:16" ht="15.75" x14ac:dyDescent="0.25">
      <c r="A627" s="189">
        <v>2028</v>
      </c>
      <c r="B627" s="188">
        <v>1994</v>
      </c>
      <c r="C627" s="224" t="s">
        <v>3858</v>
      </c>
      <c r="D627" s="232">
        <v>5.7778560635556225E-2</v>
      </c>
      <c r="E627" s="223">
        <v>7.2033080931389604E-2</v>
      </c>
      <c r="F627" s="231">
        <v>0.36897693014766703</v>
      </c>
      <c r="G627" s="193">
        <v>0.5337840528168738</v>
      </c>
      <c r="H627" s="193">
        <v>8.8243418656861223</v>
      </c>
      <c r="I627" s="193">
        <v>2.1455651174062749</v>
      </c>
      <c r="J627" s="193">
        <v>5.4099054545381747E-2</v>
      </c>
      <c r="K627" s="222">
        <v>1.0054503527155841E-2</v>
      </c>
      <c r="L627" s="193">
        <v>2.9675531676033348E-3</v>
      </c>
      <c r="M627" s="222">
        <v>2.0000005732018801E-3</v>
      </c>
      <c r="N627" s="193">
        <v>3.2208074144733555E-2</v>
      </c>
      <c r="O627" s="222">
        <v>1.8958630615158633E-2</v>
      </c>
      <c r="P627" s="221">
        <v>5.6545173730924755E-2</v>
      </c>
    </row>
    <row r="628" spans="1:16" ht="15.75" x14ac:dyDescent="0.25">
      <c r="A628" s="189">
        <v>2028</v>
      </c>
      <c r="B628" s="188">
        <v>1995</v>
      </c>
      <c r="C628" s="224" t="s">
        <v>3857</v>
      </c>
      <c r="D628" s="232">
        <v>5.7535215489388954E-2</v>
      </c>
      <c r="E628" s="223">
        <v>7.3725348525132975E-2</v>
      </c>
      <c r="F628" s="231">
        <v>0.36720041406657328</v>
      </c>
      <c r="G628" s="193">
        <v>0.40313570695315248</v>
      </c>
      <c r="H628" s="193">
        <v>8.9636255239872185</v>
      </c>
      <c r="I628" s="193">
        <v>1.680211560594409</v>
      </c>
      <c r="J628" s="193">
        <v>5.3460312499121941E-2</v>
      </c>
      <c r="K628" s="222">
        <v>9.263762982542844E-3</v>
      </c>
      <c r="L628" s="193">
        <v>2.9775743681436017E-3</v>
      </c>
      <c r="M628" s="222">
        <v>2.0000005732018801E-3</v>
      </c>
      <c r="N628" s="193">
        <v>3.2378534765923485E-2</v>
      </c>
      <c r="O628" s="222">
        <v>1.9714275827452277E-2</v>
      </c>
      <c r="P628" s="221">
        <v>5.5877550603708963E-2</v>
      </c>
    </row>
    <row r="629" spans="1:16" ht="15.75" x14ac:dyDescent="0.25">
      <c r="A629" s="189">
        <v>2028</v>
      </c>
      <c r="B629" s="188">
        <v>1996</v>
      </c>
      <c r="C629" s="224" t="s">
        <v>3856</v>
      </c>
      <c r="D629" s="232">
        <v>5.7665389052466383E-2</v>
      </c>
      <c r="E629" s="223">
        <v>7.3401472405832349E-2</v>
      </c>
      <c r="F629" s="231">
        <v>0.369703424041531</v>
      </c>
      <c r="G629" s="193">
        <v>0.13910251670639584</v>
      </c>
      <c r="H629" s="193">
        <v>8.9645923954648161</v>
      </c>
      <c r="I629" s="193">
        <v>1.0174914872097234</v>
      </c>
      <c r="J629" s="193">
        <v>5.3688968063546776E-2</v>
      </c>
      <c r="K629" s="222">
        <v>2.8360925807852794E-3</v>
      </c>
      <c r="L629" s="193">
        <v>2.9806424228406856E-3</v>
      </c>
      <c r="M629" s="222">
        <v>2.0000005732018801E-3</v>
      </c>
      <c r="N629" s="193">
        <v>3.2430722376320796E-2</v>
      </c>
      <c r="O629" s="222">
        <v>1.9958440704860868E-2</v>
      </c>
      <c r="P629" s="221">
        <v>5.6116544958113003E-2</v>
      </c>
    </row>
    <row r="630" spans="1:16" ht="15.75" x14ac:dyDescent="0.25">
      <c r="A630" s="189">
        <v>2028</v>
      </c>
      <c r="B630" s="188">
        <v>1997</v>
      </c>
      <c r="C630" s="224" t="s">
        <v>3855</v>
      </c>
      <c r="D630" s="232">
        <v>5.7807963400121946E-2</v>
      </c>
      <c r="E630" s="223">
        <v>7.1460751732834282E-2</v>
      </c>
      <c r="F630" s="231">
        <v>0.37243890085044473</v>
      </c>
      <c r="G630" s="193">
        <v>0.14353913011627795</v>
      </c>
      <c r="H630" s="193">
        <v>8.9806608499079328</v>
      </c>
      <c r="I630" s="193">
        <v>1.042660499969994</v>
      </c>
      <c r="J630" s="193">
        <v>5.3906464468557548E-2</v>
      </c>
      <c r="K630" s="222">
        <v>2.8533768646456085E-3</v>
      </c>
      <c r="L630" s="193">
        <v>2.9852880412435541E-3</v>
      </c>
      <c r="M630" s="222">
        <v>2.0000005732018801E-3</v>
      </c>
      <c r="N630" s="193">
        <v>3.2509744345353697E-2</v>
      </c>
      <c r="O630" s="222">
        <v>1.9424036531198095E-2</v>
      </c>
      <c r="P630" s="221">
        <v>5.6343875585432468E-2</v>
      </c>
    </row>
    <row r="631" spans="1:16" ht="15.75" x14ac:dyDescent="0.25">
      <c r="A631" s="189">
        <v>2028</v>
      </c>
      <c r="B631" s="188">
        <v>1998</v>
      </c>
      <c r="C631" s="224" t="s">
        <v>3854</v>
      </c>
      <c r="D631" s="232">
        <v>5.7694376835421793E-2</v>
      </c>
      <c r="E631" s="223">
        <v>6.8143988402739247E-2</v>
      </c>
      <c r="F631" s="231">
        <v>0.37086101940715654</v>
      </c>
      <c r="G631" s="193">
        <v>0.13340057256567231</v>
      </c>
      <c r="H631" s="193">
        <v>8.966793010699968</v>
      </c>
      <c r="I631" s="193">
        <v>0.92164541352774376</v>
      </c>
      <c r="J631" s="193">
        <v>5.3773701659993969E-2</v>
      </c>
      <c r="K631" s="222">
        <v>2.8950257348041666E-3</v>
      </c>
      <c r="L631" s="193">
        <v>2.9827129247478297E-3</v>
      </c>
      <c r="M631" s="222">
        <v>2.0000005732018801E-3</v>
      </c>
      <c r="N631" s="193">
        <v>3.2465941613761422E-2</v>
      </c>
      <c r="O631" s="222">
        <v>1.8494933926864309E-2</v>
      </c>
      <c r="P631" s="221">
        <v>5.6205109831791812E-2</v>
      </c>
    </row>
    <row r="632" spans="1:16" ht="15.75" x14ac:dyDescent="0.25">
      <c r="A632" s="189">
        <v>2028</v>
      </c>
      <c r="B632" s="188">
        <v>1999</v>
      </c>
      <c r="C632" s="224" t="s">
        <v>3853</v>
      </c>
      <c r="D632" s="232">
        <v>5.780589855766851E-2</v>
      </c>
      <c r="E632" s="223">
        <v>6.8735757021416502E-2</v>
      </c>
      <c r="F632" s="231">
        <v>0.37424939184723743</v>
      </c>
      <c r="G632" s="193">
        <v>0.11672581887413146</v>
      </c>
      <c r="H632" s="193">
        <v>9.0689911720360499</v>
      </c>
      <c r="I632" s="193">
        <v>0.76490001620142589</v>
      </c>
      <c r="J632" s="193">
        <v>5.3786791024432637E-2</v>
      </c>
      <c r="K632" s="222">
        <v>2.902267142260561E-3</v>
      </c>
      <c r="L632" s="193">
        <v>2.9949922128295666E-3</v>
      </c>
      <c r="M632" s="222">
        <v>2.0000005732018801E-3</v>
      </c>
      <c r="N632" s="193">
        <v>3.2674812304031756E-2</v>
      </c>
      <c r="O632" s="222">
        <v>1.8687376954594603E-2</v>
      </c>
      <c r="P632" s="221">
        <v>5.6218791039207176E-2</v>
      </c>
    </row>
    <row r="633" spans="1:16" ht="15.75" x14ac:dyDescent="0.25">
      <c r="A633" s="189">
        <v>2028</v>
      </c>
      <c r="B633" s="188">
        <v>2000</v>
      </c>
      <c r="C633" s="224" t="s">
        <v>3852</v>
      </c>
      <c r="D633" s="232">
        <v>5.7658218229181088E-2</v>
      </c>
      <c r="E633" s="223">
        <v>7.4792003825784034E-2</v>
      </c>
      <c r="F633" s="231">
        <v>0.37287803890474047</v>
      </c>
      <c r="G633" s="193">
        <v>0.10026994138977419</v>
      </c>
      <c r="H633" s="193">
        <v>9.1217956213125593</v>
      </c>
      <c r="I633" s="193">
        <v>0.61368149266846317</v>
      </c>
      <c r="J633" s="193">
        <v>5.34573729308589E-2</v>
      </c>
      <c r="K633" s="222">
        <v>2.897860495165125E-3</v>
      </c>
      <c r="L633" s="193">
        <v>2.9983138690769084E-3</v>
      </c>
      <c r="M633" s="222">
        <v>2.0000005732018719E-3</v>
      </c>
      <c r="N633" s="193">
        <v>3.2731313676799045E-2</v>
      </c>
      <c r="O633" s="222">
        <v>1.8872716888174212E-2</v>
      </c>
      <c r="P633" s="221">
        <v>5.5874478121213156E-2</v>
      </c>
    </row>
    <row r="634" spans="1:16" ht="15.75" x14ac:dyDescent="0.25">
      <c r="A634" s="189">
        <v>2028</v>
      </c>
      <c r="B634" s="188">
        <v>2001</v>
      </c>
      <c r="C634" s="224" t="s">
        <v>3851</v>
      </c>
      <c r="D634" s="232">
        <v>5.7738415401338283E-2</v>
      </c>
      <c r="E634" s="223">
        <v>7.3499745239684514E-2</v>
      </c>
      <c r="F634" s="231">
        <v>0.37364509799698692</v>
      </c>
      <c r="G634" s="193">
        <v>8.671857906440178E-2</v>
      </c>
      <c r="H634" s="193">
        <v>9.0620111889032398</v>
      </c>
      <c r="I634" s="193">
        <v>0.47482083864760966</v>
      </c>
      <c r="J634" s="193">
        <v>5.374380108349458E-2</v>
      </c>
      <c r="K634" s="222">
        <v>2.9229321552288316E-3</v>
      </c>
      <c r="L634" s="193">
        <v>2.993813949426636E-3</v>
      </c>
      <c r="M634" s="222">
        <v>2.0000005732018801E-3</v>
      </c>
      <c r="N634" s="193">
        <v>3.2654770043547908E-2</v>
      </c>
      <c r="O634" s="222">
        <v>1.8455762685083123E-2</v>
      </c>
      <c r="P634" s="221">
        <v>5.6173857283904949E-2</v>
      </c>
    </row>
    <row r="635" spans="1:16" ht="15.75" x14ac:dyDescent="0.25">
      <c r="A635" s="189">
        <v>2028</v>
      </c>
      <c r="B635" s="188">
        <v>2002</v>
      </c>
      <c r="C635" s="224" t="s">
        <v>3850</v>
      </c>
      <c r="D635" s="232">
        <v>5.7563769580920646E-2</v>
      </c>
      <c r="E635" s="223">
        <v>7.1605565652758205E-2</v>
      </c>
      <c r="F635" s="231">
        <v>0.28859487592438371</v>
      </c>
      <c r="G635" s="193">
        <v>8.6958558275630454E-2</v>
      </c>
      <c r="H635" s="193">
        <v>7.0251094020141993</v>
      </c>
      <c r="I635" s="193">
        <v>0.45709345377481464</v>
      </c>
      <c r="J635" s="193">
        <v>5.3884910292239699E-2</v>
      </c>
      <c r="K635" s="222">
        <v>2.9512123786985004E-3</v>
      </c>
      <c r="L635" s="193">
        <v>2.9973864452153055E-3</v>
      </c>
      <c r="M635" s="222">
        <v>2.0000005732018801E-3</v>
      </c>
      <c r="N635" s="193">
        <v>3.2715538196913176E-2</v>
      </c>
      <c r="O635" s="222">
        <v>1.7845479104482063E-2</v>
      </c>
      <c r="P635" s="221">
        <v>5.6321346824906714E-2</v>
      </c>
    </row>
    <row r="636" spans="1:16" ht="15.75" x14ac:dyDescent="0.25">
      <c r="A636" s="189">
        <v>2028</v>
      </c>
      <c r="B636" s="188">
        <v>2003</v>
      </c>
      <c r="C636" s="224" t="s">
        <v>3849</v>
      </c>
      <c r="D636" s="232">
        <v>5.7356196056324207E-2</v>
      </c>
      <c r="E636" s="223">
        <v>7.2504389500314959E-2</v>
      </c>
      <c r="F636" s="231">
        <v>0.28628277965610932</v>
      </c>
      <c r="G636" s="193">
        <v>7.0582155583655853E-2</v>
      </c>
      <c r="H636" s="193">
        <v>7.0252775079886618</v>
      </c>
      <c r="I636" s="193">
        <v>0.39125030442243519</v>
      </c>
      <c r="J636" s="193">
        <v>5.3572011531710387E-2</v>
      </c>
      <c r="K636" s="222">
        <v>2.9349825849083427E-3</v>
      </c>
      <c r="L636" s="193">
        <v>2.9940550673316865E-3</v>
      </c>
      <c r="M636" s="222">
        <v>2.0000005732018801E-3</v>
      </c>
      <c r="N636" s="193">
        <v>3.2658871459112809E-2</v>
      </c>
      <c r="O636" s="222">
        <v>1.8175891803575549E-2</v>
      </c>
      <c r="P636" s="221">
        <v>5.5994300170893976E-2</v>
      </c>
    </row>
    <row r="637" spans="1:16" ht="15.75" x14ac:dyDescent="0.25">
      <c r="A637" s="189">
        <v>2028</v>
      </c>
      <c r="B637" s="188">
        <v>2004</v>
      </c>
      <c r="C637" s="224" t="s">
        <v>3848</v>
      </c>
      <c r="D637" s="232">
        <v>5.7248162765186475E-2</v>
      </c>
      <c r="E637" s="223">
        <v>7.2201129193257316E-2</v>
      </c>
      <c r="F637" s="231">
        <v>0.23629208718295441</v>
      </c>
      <c r="G637" s="193">
        <v>1.8081793049188947E-2</v>
      </c>
      <c r="H637" s="193">
        <v>5.8612242089502482</v>
      </c>
      <c r="I637" s="193">
        <v>0.11451894819922245</v>
      </c>
      <c r="J637" s="193">
        <v>5.3330056835964139E-2</v>
      </c>
      <c r="K637" s="222">
        <v>1.961848146600172E-4</v>
      </c>
      <c r="L637" s="193">
        <v>2.9917262258339346E-3</v>
      </c>
      <c r="M637" s="222">
        <v>2.0000005732018801E-3</v>
      </c>
      <c r="N637" s="193">
        <v>3.2619257865236062E-2</v>
      </c>
      <c r="O637" s="222">
        <v>1.776392351756266E-2</v>
      </c>
      <c r="P637" s="221">
        <v>5.5741405357464129E-2</v>
      </c>
    </row>
    <row r="638" spans="1:16" ht="15.75" x14ac:dyDescent="0.25">
      <c r="A638" s="189">
        <v>2028</v>
      </c>
      <c r="B638" s="188">
        <v>2005</v>
      </c>
      <c r="C638" s="224" t="s">
        <v>3847</v>
      </c>
      <c r="D638" s="232">
        <v>5.700506190080018E-2</v>
      </c>
      <c r="E638" s="223">
        <v>6.8610176091307415E-2</v>
      </c>
      <c r="F638" s="231">
        <v>0.23328739216113104</v>
      </c>
      <c r="G638" s="193">
        <v>1.5770223043755277E-2</v>
      </c>
      <c r="H638" s="193">
        <v>5.8504690747110422</v>
      </c>
      <c r="I638" s="193">
        <v>9.3110686945283072E-2</v>
      </c>
      <c r="J638" s="193">
        <v>5.2918285090345012E-2</v>
      </c>
      <c r="K638" s="222">
        <v>1.9696613654339372E-4</v>
      </c>
      <c r="L638" s="193">
        <v>2.9843643814319396E-3</v>
      </c>
      <c r="M638" s="222">
        <v>2.0000005732018801E-3</v>
      </c>
      <c r="N638" s="193">
        <v>3.2494032891958131E-2</v>
      </c>
      <c r="O638" s="222">
        <v>1.70667190953811E-2</v>
      </c>
      <c r="P638" s="221">
        <v>5.5311015120718079E-2</v>
      </c>
    </row>
    <row r="639" spans="1:16" ht="15.75" x14ac:dyDescent="0.25">
      <c r="A639" s="189">
        <v>2028</v>
      </c>
      <c r="B639" s="188">
        <v>2006</v>
      </c>
      <c r="C639" s="224" t="s">
        <v>3846</v>
      </c>
      <c r="D639" s="232">
        <v>5.694065970488485E-2</v>
      </c>
      <c r="E639" s="223">
        <v>7.1473187160256052E-2</v>
      </c>
      <c r="F639" s="231">
        <v>0.23211888118525323</v>
      </c>
      <c r="G639" s="193">
        <v>5.760016580563858E-3</v>
      </c>
      <c r="H639" s="193">
        <v>5.8417362995786384</v>
      </c>
      <c r="I639" s="193">
        <v>6.1057279358818099E-2</v>
      </c>
      <c r="J639" s="193">
        <v>5.2777515440484875E-2</v>
      </c>
      <c r="K639" s="222">
        <v>1.9325690181922804E-4</v>
      </c>
      <c r="L639" s="193">
        <v>2.9823679481339846E-3</v>
      </c>
      <c r="M639" s="222">
        <v>2.0000005732018784E-3</v>
      </c>
      <c r="N639" s="193">
        <v>3.2460073561559805E-2</v>
      </c>
      <c r="O639" s="222">
        <v>1.8674570106519239E-2</v>
      </c>
      <c r="P639" s="221">
        <v>5.5163880491947412E-2</v>
      </c>
    </row>
    <row r="640" spans="1:16" ht="15.75" x14ac:dyDescent="0.25">
      <c r="A640" s="189">
        <v>2028</v>
      </c>
      <c r="B640" s="188">
        <v>2007</v>
      </c>
      <c r="C640" s="224" t="s">
        <v>3845</v>
      </c>
      <c r="D640" s="232">
        <v>5.6743123001567954E-2</v>
      </c>
      <c r="E640" s="223">
        <v>6.7276625011410268E-2</v>
      </c>
      <c r="F640" s="231">
        <v>0.16558246977940771</v>
      </c>
      <c r="G640" s="193">
        <v>8.3563941028998029E-3</v>
      </c>
      <c r="H640" s="193">
        <v>2.9740972676084585</v>
      </c>
      <c r="I640" s="193">
        <v>5.4546013715647726E-2</v>
      </c>
      <c r="J640" s="193">
        <v>3.6597302896166299E-2</v>
      </c>
      <c r="K640" s="222">
        <v>1.9645744840158364E-4</v>
      </c>
      <c r="L640" s="193">
        <v>2.9589572132055833E-3</v>
      </c>
      <c r="M640" s="222">
        <v>2.0000005732018801E-3</v>
      </c>
      <c r="N640" s="193">
        <v>3.2061856960427806E-2</v>
      </c>
      <c r="O640" s="222">
        <v>1.7299376871449217E-2</v>
      </c>
      <c r="P640" s="221">
        <v>3.8252070535004533E-2</v>
      </c>
    </row>
    <row r="641" spans="1:16" ht="15.75" x14ac:dyDescent="0.25">
      <c r="A641" s="189">
        <v>2028</v>
      </c>
      <c r="B641" s="188">
        <v>2008</v>
      </c>
      <c r="C641" s="224" t="s">
        <v>3844</v>
      </c>
      <c r="D641" s="232">
        <v>5.675486684085608E-2</v>
      </c>
      <c r="E641" s="223">
        <v>6.5548011823307425E-2</v>
      </c>
      <c r="F641" s="231">
        <v>0.16633206637421791</v>
      </c>
      <c r="G641" s="193">
        <v>8.1233361738434363E-3</v>
      </c>
      <c r="H641" s="193">
        <v>2.9998829448870152</v>
      </c>
      <c r="I641" s="193">
        <v>4.4137373453286242E-2</v>
      </c>
      <c r="J641" s="193">
        <v>3.6723990559195854E-2</v>
      </c>
      <c r="K641" s="222">
        <v>2.2439019550521072E-4</v>
      </c>
      <c r="L641" s="193">
        <v>2.9694166114008313E-3</v>
      </c>
      <c r="M641" s="222">
        <v>2.0000005732018801E-3</v>
      </c>
      <c r="N641" s="193">
        <v>3.2239771323728968E-2</v>
      </c>
      <c r="O641" s="222">
        <v>1.7270076407426789E-2</v>
      </c>
      <c r="P641" s="221">
        <v>3.8384486451988102E-2</v>
      </c>
    </row>
    <row r="642" spans="1:16" ht="15.75" x14ac:dyDescent="0.25">
      <c r="A642" s="189">
        <v>2028</v>
      </c>
      <c r="B642" s="188">
        <v>2009</v>
      </c>
      <c r="C642" s="224" t="s">
        <v>3843</v>
      </c>
      <c r="D642" s="232">
        <v>5.5732129781554257E-2</v>
      </c>
      <c r="E642" s="223">
        <v>6.0291863486049466E-2</v>
      </c>
      <c r="F642" s="231">
        <v>0.15078687703280935</v>
      </c>
      <c r="G642" s="193">
        <v>8.0239710349836423E-3</v>
      </c>
      <c r="H642" s="193">
        <v>2.6365021825220771</v>
      </c>
      <c r="I642" s="193">
        <v>3.2986065961705863E-2</v>
      </c>
      <c r="J642" s="193">
        <v>3.3255111145847019E-2</v>
      </c>
      <c r="K642" s="222">
        <v>2.5358505798622603E-4</v>
      </c>
      <c r="L642" s="193">
        <v>2.8557911226446001E-3</v>
      </c>
      <c r="M642" s="222">
        <v>2.0000005732018801E-3</v>
      </c>
      <c r="N642" s="193">
        <v>3.0307001759985477E-2</v>
      </c>
      <c r="O642" s="222">
        <v>1.6662932806523156E-2</v>
      </c>
      <c r="P642" s="221">
        <v>3.4758759704492069E-2</v>
      </c>
    </row>
    <row r="643" spans="1:16" ht="15.75" x14ac:dyDescent="0.25">
      <c r="A643" s="189">
        <v>2028</v>
      </c>
      <c r="B643" s="188">
        <v>2010</v>
      </c>
      <c r="C643" s="224" t="s">
        <v>3842</v>
      </c>
      <c r="D643" s="232">
        <v>5.4310688523205926E-2</v>
      </c>
      <c r="E643" s="223">
        <v>5.8522849643358486E-2</v>
      </c>
      <c r="F643" s="231">
        <v>8.7423505892772285E-2</v>
      </c>
      <c r="G643" s="193">
        <v>7.1308836265036616E-3</v>
      </c>
      <c r="H643" s="193">
        <v>0.21719809255578734</v>
      </c>
      <c r="I643" s="193">
        <v>3.1741806627582136E-2</v>
      </c>
      <c r="J643" s="193">
        <v>1.82829328050679E-2</v>
      </c>
      <c r="K643" s="222">
        <v>3.0948683144000244E-4</v>
      </c>
      <c r="L643" s="193">
        <v>2.7473943193646426E-3</v>
      </c>
      <c r="M643" s="222">
        <v>2.0000005732018801E-3</v>
      </c>
      <c r="N643" s="193">
        <v>2.8463172136193399E-2</v>
      </c>
      <c r="O643" s="222">
        <v>1.6333856100996181E-2</v>
      </c>
      <c r="P643" s="221">
        <v>1.9109605897200295E-2</v>
      </c>
    </row>
    <row r="644" spans="1:16" ht="15.75" x14ac:dyDescent="0.25">
      <c r="A644" s="189">
        <v>2028</v>
      </c>
      <c r="B644" s="188">
        <v>2011</v>
      </c>
      <c r="C644" s="224" t="s">
        <v>3841</v>
      </c>
      <c r="D644" s="232">
        <v>5.3925739936912666E-2</v>
      </c>
      <c r="E644" s="223">
        <v>5.7110065788744863E-2</v>
      </c>
      <c r="F644" s="231">
        <v>8.6559272741425039E-2</v>
      </c>
      <c r="G644" s="193">
        <v>7.2111806916679835E-3</v>
      </c>
      <c r="H644" s="193">
        <v>0.21515882089079094</v>
      </c>
      <c r="I644" s="193">
        <v>3.1721262321990039E-2</v>
      </c>
      <c r="J644" s="193">
        <v>1.7999960442120454E-2</v>
      </c>
      <c r="K644" s="222">
        <v>4.1940372233238471E-4</v>
      </c>
      <c r="L644" s="193">
        <v>2.7555023034838912E-3</v>
      </c>
      <c r="M644" s="222">
        <v>2.0000005732018801E-3</v>
      </c>
      <c r="N644" s="193">
        <v>2.8601088946061823E-2</v>
      </c>
      <c r="O644" s="222">
        <v>1.6437363122577625E-2</v>
      </c>
      <c r="P644" s="221">
        <v>1.8813838779671611E-2</v>
      </c>
    </row>
    <row r="645" spans="1:16" ht="15.75" x14ac:dyDescent="0.25">
      <c r="A645" s="189">
        <v>2028</v>
      </c>
      <c r="B645" s="188">
        <v>2012</v>
      </c>
      <c r="C645" s="224" t="s">
        <v>3840</v>
      </c>
      <c r="D645" s="232">
        <v>5.1551206783243791E-2</v>
      </c>
      <c r="E645" s="223">
        <v>5.6852647424528585E-2</v>
      </c>
      <c r="F645" s="231">
        <v>7.2615761306909096E-2</v>
      </c>
      <c r="G645" s="193">
        <v>6.7228194171256228E-3</v>
      </c>
      <c r="H645" s="193">
        <v>0.17752904404849151</v>
      </c>
      <c r="I645" s="193">
        <v>3.1957024592823603E-2</v>
      </c>
      <c r="J645" s="193">
        <v>1.5267766418847499E-2</v>
      </c>
      <c r="K645" s="222">
        <v>6.0939840263882184E-4</v>
      </c>
      <c r="L645" s="193">
        <v>2.6062563343126474E-3</v>
      </c>
      <c r="M645" s="222">
        <v>2.0000005732018801E-3</v>
      </c>
      <c r="N645" s="193">
        <v>2.6062415010458952E-2</v>
      </c>
      <c r="O645" s="222">
        <v>1.6758946033131886E-2</v>
      </c>
      <c r="P645" s="221">
        <v>1.595810706659772E-2</v>
      </c>
    </row>
    <row r="646" spans="1:16" ht="15.75" x14ac:dyDescent="0.25">
      <c r="A646" s="189">
        <v>2028</v>
      </c>
      <c r="B646" s="188">
        <v>2013</v>
      </c>
      <c r="C646" s="224" t="s">
        <v>3839</v>
      </c>
      <c r="D646" s="232">
        <v>5.3639822804837124E-2</v>
      </c>
      <c r="E646" s="223">
        <v>5.5486481310902079E-2</v>
      </c>
      <c r="F646" s="231">
        <v>8.7322384519434776E-2</v>
      </c>
      <c r="G646" s="193">
        <v>7.5876456594728596E-3</v>
      </c>
      <c r="H646" s="193">
        <v>0.21419505698671998</v>
      </c>
      <c r="I646" s="193">
        <v>3.1362483309260523E-2</v>
      </c>
      <c r="J646" s="193">
        <v>1.7515037196613011E-2</v>
      </c>
      <c r="K646" s="222">
        <v>9.1035810075601746E-4</v>
      </c>
      <c r="L646" s="193">
        <v>2.7756949348069471E-3</v>
      </c>
      <c r="M646" s="222">
        <v>2.0000005732018805E-3</v>
      </c>
      <c r="N646" s="193">
        <v>2.8944565604866999E-2</v>
      </c>
      <c r="O646" s="222">
        <v>1.6835484036979653E-2</v>
      </c>
      <c r="P646" s="221">
        <v>1.8306989456817427E-2</v>
      </c>
    </row>
    <row r="647" spans="1:16" ht="15.75" x14ac:dyDescent="0.25">
      <c r="A647" s="189">
        <v>2028</v>
      </c>
      <c r="B647" s="188">
        <v>2014</v>
      </c>
      <c r="C647" s="224" t="s">
        <v>3838</v>
      </c>
      <c r="D647" s="232">
        <v>5.0718550901911401E-2</v>
      </c>
      <c r="E647" s="223">
        <v>5.3491216945051059E-2</v>
      </c>
      <c r="F647" s="231">
        <v>7.4826466656210885E-2</v>
      </c>
      <c r="G647" s="193">
        <v>7.6433522633557582E-3</v>
      </c>
      <c r="H647" s="193">
        <v>0.18123033987616075</v>
      </c>
      <c r="I647" s="193">
        <v>3.0128064589946092E-2</v>
      </c>
      <c r="J647" s="193">
        <v>1.5111869671063828E-2</v>
      </c>
      <c r="K647" s="222">
        <v>1.2771440640360616E-3</v>
      </c>
      <c r="L647" s="193">
        <v>2.6493689288709294E-3</v>
      </c>
      <c r="M647" s="222">
        <v>2.0000005732018797E-3</v>
      </c>
      <c r="N647" s="193">
        <v>2.6795760243895333E-2</v>
      </c>
      <c r="O647" s="222">
        <v>1.6405861222574876E-2</v>
      </c>
      <c r="P647" s="221">
        <v>1.5795161359660814E-2</v>
      </c>
    </row>
    <row r="648" spans="1:16" ht="15.75" x14ac:dyDescent="0.25">
      <c r="A648" s="189">
        <v>2028</v>
      </c>
      <c r="B648" s="188">
        <v>2015</v>
      </c>
      <c r="C648" s="224" t="s">
        <v>3837</v>
      </c>
      <c r="D648" s="232">
        <v>4.944463968125333E-2</v>
      </c>
      <c r="E648" s="223">
        <v>5.5383736708849565E-2</v>
      </c>
      <c r="F648" s="231">
        <v>6.9738830273106803E-2</v>
      </c>
      <c r="G648" s="193">
        <v>7.5122377003500338E-3</v>
      </c>
      <c r="H648" s="193">
        <v>0.16840983195341003</v>
      </c>
      <c r="I648" s="193">
        <v>3.0863366810640131E-2</v>
      </c>
      <c r="J648" s="193">
        <v>1.4055060049174716E-2</v>
      </c>
      <c r="K648" s="222">
        <v>1.5902568459236111E-3</v>
      </c>
      <c r="L648" s="193">
        <v>2.6150857237706789E-3</v>
      </c>
      <c r="M648" s="222">
        <v>2.0000005732018801E-3</v>
      </c>
      <c r="N648" s="193">
        <v>2.621260292514007E-2</v>
      </c>
      <c r="O648" s="222">
        <v>1.7274611627063109E-2</v>
      </c>
      <c r="P648" s="221">
        <v>1.4690567496193152E-2</v>
      </c>
    </row>
    <row r="649" spans="1:16" ht="15.75" x14ac:dyDescent="0.25">
      <c r="A649" s="189">
        <v>2028</v>
      </c>
      <c r="B649" s="188">
        <v>2016</v>
      </c>
      <c r="C649" s="224" t="s">
        <v>3836</v>
      </c>
      <c r="D649" s="232">
        <v>5.0517457195369778E-2</v>
      </c>
      <c r="E649" s="223">
        <v>5.6452503866946717E-2</v>
      </c>
      <c r="F649" s="231">
        <v>8.4761604189086445E-2</v>
      </c>
      <c r="G649" s="193">
        <v>7.2364801790701372E-3</v>
      </c>
      <c r="H649" s="193">
        <v>0.18040376129291405</v>
      </c>
      <c r="I649" s="193">
        <v>3.0738073733867544E-2</v>
      </c>
      <c r="J649" s="193">
        <v>1.6117369004670926E-2</v>
      </c>
      <c r="K649" s="222">
        <v>1.8233849753008138E-3</v>
      </c>
      <c r="L649" s="193">
        <v>2.8050503704595709E-3</v>
      </c>
      <c r="M649" s="222">
        <v>2.0000005732018801E-3</v>
      </c>
      <c r="N649" s="193">
        <v>2.9443901565318127E-2</v>
      </c>
      <c r="O649" s="222">
        <v>1.813276846668645E-2</v>
      </c>
      <c r="P649" s="221">
        <v>1.6846124911296445E-2</v>
      </c>
    </row>
    <row r="650" spans="1:16" ht="15.75" x14ac:dyDescent="0.25">
      <c r="A650" s="189">
        <v>2028</v>
      </c>
      <c r="B650" s="188">
        <v>2017</v>
      </c>
      <c r="C650" s="224" t="s">
        <v>3835</v>
      </c>
      <c r="D650" s="232">
        <v>4.6874096037452503E-2</v>
      </c>
      <c r="E650" s="223">
        <v>5.0918094139953664E-2</v>
      </c>
      <c r="F650" s="231">
        <v>6.4952516221298134E-2</v>
      </c>
      <c r="G650" s="193">
        <v>7.1758056627524505E-3</v>
      </c>
      <c r="H650" s="193">
        <v>0.12856397959575241</v>
      </c>
      <c r="I650" s="193">
        <v>2.8610684611566527E-2</v>
      </c>
      <c r="J650" s="193">
        <v>1.3836914600711021E-2</v>
      </c>
      <c r="K650" s="222">
        <v>2.0056785520889972E-3</v>
      </c>
      <c r="L650" s="193">
        <v>2.7333722582600297E-3</v>
      </c>
      <c r="M650" s="222">
        <v>2.0000005732018801E-3</v>
      </c>
      <c r="N650" s="193">
        <v>2.8224656876803943E-2</v>
      </c>
      <c r="O650" s="222">
        <v>1.7152212057659502E-2</v>
      </c>
      <c r="P650" s="221">
        <v>1.4462558478555985E-2</v>
      </c>
    </row>
    <row r="651" spans="1:16" ht="15.75" x14ac:dyDescent="0.25">
      <c r="A651" s="189">
        <v>2028</v>
      </c>
      <c r="B651" s="188">
        <v>2018</v>
      </c>
      <c r="C651" s="224" t="s">
        <v>3834</v>
      </c>
      <c r="D651" s="232">
        <v>4.3965968137975098E-2</v>
      </c>
      <c r="E651" s="223">
        <v>4.8614495025506063E-2</v>
      </c>
      <c r="F651" s="231">
        <v>6.3772435349368051E-2</v>
      </c>
      <c r="G651" s="193">
        <v>6.7785079704257619E-3</v>
      </c>
      <c r="H651" s="193">
        <v>0.1035007331586216</v>
      </c>
      <c r="I651" s="193">
        <v>2.7068549647224632E-2</v>
      </c>
      <c r="J651" s="193">
        <v>1.2366128783910128E-2</v>
      </c>
      <c r="K651" s="222">
        <v>2.089286396859132E-3</v>
      </c>
      <c r="L651" s="193">
        <v>2.73030695772365E-3</v>
      </c>
      <c r="M651" s="222">
        <v>2.0000005732018801E-3</v>
      </c>
      <c r="N651" s="193">
        <v>2.8172516114680114E-2</v>
      </c>
      <c r="O651" s="222">
        <v>1.7133792962139505E-2</v>
      </c>
      <c r="P651" s="221">
        <v>1.2925270253634703E-2</v>
      </c>
    </row>
    <row r="652" spans="1:16" ht="15.75" x14ac:dyDescent="0.25">
      <c r="A652" s="189">
        <v>2028</v>
      </c>
      <c r="B652" s="188">
        <v>2019</v>
      </c>
      <c r="C652" s="224" t="s">
        <v>3833</v>
      </c>
      <c r="D652" s="232">
        <v>4.3459417598419384E-2</v>
      </c>
      <c r="E652" s="223">
        <v>4.6731893297413458E-2</v>
      </c>
      <c r="F652" s="231">
        <v>6.2427066466951203E-2</v>
      </c>
      <c r="G652" s="193">
        <v>6.0244370513935957E-3</v>
      </c>
      <c r="H652" s="193">
        <v>8.7467890393399431E-2</v>
      </c>
      <c r="I652" s="193">
        <v>2.4245830213638912E-2</v>
      </c>
      <c r="J652" s="193">
        <v>1.0221849519187426E-2</v>
      </c>
      <c r="K652" s="222">
        <v>1.9837079593863095E-3</v>
      </c>
      <c r="L652" s="193">
        <v>2.7257107731444921E-3</v>
      </c>
      <c r="M652" s="222">
        <v>2.0000005732018801E-3</v>
      </c>
      <c r="N652" s="193">
        <v>2.8094335014988564E-2</v>
      </c>
      <c r="O652" s="222">
        <v>1.7130038031861586E-2</v>
      </c>
      <c r="P652" s="221">
        <v>1.0684036195659568E-2</v>
      </c>
    </row>
    <row r="653" spans="1:16" ht="15.75" x14ac:dyDescent="0.25">
      <c r="A653" s="189">
        <v>2028</v>
      </c>
      <c r="B653" s="188">
        <v>2020</v>
      </c>
      <c r="C653" s="224" t="s">
        <v>3832</v>
      </c>
      <c r="D653" s="232">
        <v>4.2974870183058761E-2</v>
      </c>
      <c r="E653" s="223">
        <v>4.4906427718665452E-2</v>
      </c>
      <c r="F653" s="231">
        <v>6.1186980602344711E-2</v>
      </c>
      <c r="G653" s="193">
        <v>5.1394935568383994E-3</v>
      </c>
      <c r="H653" s="193">
        <v>7.2197071552390593E-2</v>
      </c>
      <c r="I653" s="193">
        <v>2.1491669024502266E-2</v>
      </c>
      <c r="J653" s="193">
        <v>8.2284010061541828E-3</v>
      </c>
      <c r="K653" s="222">
        <v>1.4590026164202534E-3</v>
      </c>
      <c r="L653" s="193">
        <v>2.7238269580055654E-3</v>
      </c>
      <c r="M653" s="222">
        <v>2.0000005732018801E-3</v>
      </c>
      <c r="N653" s="193">
        <v>2.8062291319475498E-2</v>
      </c>
      <c r="O653" s="222">
        <v>1.7142393098921221E-2</v>
      </c>
      <c r="P653" s="221">
        <v>8.6004527866637807E-3</v>
      </c>
    </row>
    <row r="654" spans="1:16" ht="15.75" x14ac:dyDescent="0.25">
      <c r="A654" s="189">
        <v>2028</v>
      </c>
      <c r="B654" s="188">
        <v>2021</v>
      </c>
      <c r="C654" s="224" t="s">
        <v>3831</v>
      </c>
      <c r="D654" s="232">
        <v>4.1616994807225867E-2</v>
      </c>
      <c r="E654" s="223">
        <v>4.2879061596379636E-2</v>
      </c>
      <c r="F654" s="231">
        <v>5.7287813832497113E-2</v>
      </c>
      <c r="G654" s="193">
        <v>4.4612145517355364E-3</v>
      </c>
      <c r="H654" s="193">
        <v>5.1738921681448294E-2</v>
      </c>
      <c r="I654" s="193">
        <v>1.9511510257484477E-2</v>
      </c>
      <c r="J654" s="193">
        <v>5.3733162824181682E-3</v>
      </c>
      <c r="K654" s="222">
        <v>9.5558023222244313E-4</v>
      </c>
      <c r="L654" s="193">
        <v>2.7204832051038121E-3</v>
      </c>
      <c r="M654" s="222">
        <v>2.0000005732018801E-3</v>
      </c>
      <c r="N654" s="193">
        <v>2.8005414082616666E-2</v>
      </c>
      <c r="O654" s="222">
        <v>1.7152976619007991E-2</v>
      </c>
      <c r="P654" s="221">
        <v>5.6162738009712448E-3</v>
      </c>
    </row>
    <row r="655" spans="1:16" ht="15.75" x14ac:dyDescent="0.25">
      <c r="A655" s="189">
        <v>2028</v>
      </c>
      <c r="B655" s="188">
        <v>2022</v>
      </c>
      <c r="C655" s="224" t="s">
        <v>3830</v>
      </c>
      <c r="D655" s="232">
        <v>4.0426246995630515E-2</v>
      </c>
      <c r="E655" s="223">
        <v>4.1312325377741745E-2</v>
      </c>
      <c r="F655" s="231">
        <v>5.590765414032977E-2</v>
      </c>
      <c r="G655" s="193">
        <v>3.7043566958728114E-3</v>
      </c>
      <c r="H655" s="193">
        <v>3.8048772614292709E-2</v>
      </c>
      <c r="I655" s="193">
        <v>1.7204628582320018E-2</v>
      </c>
      <c r="J655" s="193">
        <v>3.764977679526659E-3</v>
      </c>
      <c r="K655" s="222">
        <v>9.5541925600083142E-4</v>
      </c>
      <c r="L655" s="193">
        <v>2.7178362625495949E-3</v>
      </c>
      <c r="M655" s="222">
        <v>2.0000005732018801E-3</v>
      </c>
      <c r="N655" s="193">
        <v>2.7960389589769437E-2</v>
      </c>
      <c r="O655" s="222">
        <v>1.7150764230591215E-2</v>
      </c>
      <c r="P655" s="221">
        <v>3.935213263353836E-3</v>
      </c>
    </row>
    <row r="656" spans="1:16" ht="15.75" x14ac:dyDescent="0.25">
      <c r="A656" s="189">
        <v>2028</v>
      </c>
      <c r="B656" s="188">
        <v>2023</v>
      </c>
      <c r="C656" s="224" t="s">
        <v>3829</v>
      </c>
      <c r="D656" s="232">
        <v>3.9215770725304293E-2</v>
      </c>
      <c r="E656" s="223">
        <v>3.9710314411231795E-2</v>
      </c>
      <c r="F656" s="231">
        <v>5.437063220276115E-2</v>
      </c>
      <c r="G656" s="193">
        <v>3.1632027902320226E-3</v>
      </c>
      <c r="H656" s="193">
        <v>3.6178745875097854E-2</v>
      </c>
      <c r="I656" s="193">
        <v>1.5982024404376967E-2</v>
      </c>
      <c r="J656" s="193">
        <v>3.4235339511861284E-3</v>
      </c>
      <c r="K656" s="222">
        <v>9.5504922714224666E-4</v>
      </c>
      <c r="L656" s="193">
        <v>2.7138232469277107E-3</v>
      </c>
      <c r="M656" s="222">
        <v>2.000000573201871E-3</v>
      </c>
      <c r="N656" s="193">
        <v>2.7892128194041185E-2</v>
      </c>
      <c r="O656" s="222">
        <v>1.7137319484991746E-2</v>
      </c>
      <c r="P656" s="221">
        <v>3.5783309647518529E-3</v>
      </c>
    </row>
    <row r="657" spans="1:16" ht="15.75" x14ac:dyDescent="0.25">
      <c r="A657" s="189">
        <v>2028</v>
      </c>
      <c r="B657" s="188">
        <v>2024</v>
      </c>
      <c r="C657" s="224" t="s">
        <v>3828</v>
      </c>
      <c r="D657" s="232">
        <v>3.8083798107556854E-2</v>
      </c>
      <c r="E657" s="223">
        <v>3.8198201826524975E-2</v>
      </c>
      <c r="F657" s="231">
        <v>5.2983304963355224E-2</v>
      </c>
      <c r="G657" s="193">
        <v>2.6976527305216454E-3</v>
      </c>
      <c r="H657" s="193">
        <v>3.4345671286128296E-2</v>
      </c>
      <c r="I657" s="193">
        <v>1.5138017849631357E-2</v>
      </c>
      <c r="J657" s="193">
        <v>3.0786222484140793E-3</v>
      </c>
      <c r="K657" s="222">
        <v>9.5557864959628627E-4</v>
      </c>
      <c r="L657" s="193">
        <v>2.7128790369648527E-3</v>
      </c>
      <c r="M657" s="222">
        <v>2.0000005732018801E-3</v>
      </c>
      <c r="N657" s="193">
        <v>2.7876067182572975E-2</v>
      </c>
      <c r="O657" s="222">
        <v>1.7147973203443058E-2</v>
      </c>
      <c r="P657" s="221">
        <v>3.2178238853034671E-3</v>
      </c>
    </row>
    <row r="658" spans="1:16" ht="15.75" x14ac:dyDescent="0.25">
      <c r="A658" s="189">
        <v>2028</v>
      </c>
      <c r="B658" s="188">
        <v>2025</v>
      </c>
      <c r="C658" s="224" t="s">
        <v>3827</v>
      </c>
      <c r="D658" s="232">
        <v>3.6962243516795293E-2</v>
      </c>
      <c r="E658" s="223">
        <v>3.6674338928229945E-2</v>
      </c>
      <c r="F658" s="231">
        <v>5.157315073605908E-2</v>
      </c>
      <c r="G658" s="193">
        <v>2.4269757716449398E-3</v>
      </c>
      <c r="H658" s="193">
        <v>3.2448040981499317E-2</v>
      </c>
      <c r="I658" s="193">
        <v>1.4902962451923333E-2</v>
      </c>
      <c r="J658" s="193">
        <v>2.7191740272632437E-3</v>
      </c>
      <c r="K658" s="222">
        <v>9.5639808419463164E-4</v>
      </c>
      <c r="L658" s="193">
        <v>2.7125731501406276E-3</v>
      </c>
      <c r="M658" s="222">
        <v>2.0000005732018801E-3</v>
      </c>
      <c r="N658" s="193">
        <v>2.7870864047692911E-2</v>
      </c>
      <c r="O658" s="222">
        <v>1.715410978377211E-2</v>
      </c>
      <c r="P658" s="221">
        <v>2.8421230106200472E-3</v>
      </c>
    </row>
    <row r="659" spans="1:16" ht="15.75" x14ac:dyDescent="0.25">
      <c r="A659" s="189">
        <v>2028</v>
      </c>
      <c r="B659" s="188">
        <v>2026</v>
      </c>
      <c r="C659" s="224" t="s">
        <v>3826</v>
      </c>
      <c r="D659" s="232">
        <v>3.6186442607328111E-2</v>
      </c>
      <c r="E659" s="223">
        <v>3.6442146816002059E-2</v>
      </c>
      <c r="F659" s="231">
        <v>4.9941799886515856E-2</v>
      </c>
      <c r="G659" s="193">
        <v>2.4210420961933692E-3</v>
      </c>
      <c r="H659" s="193">
        <v>3.0382717427271944E-2</v>
      </c>
      <c r="I659" s="193">
        <v>1.4384156183874709E-2</v>
      </c>
      <c r="J659" s="193">
        <v>2.3367779748109992E-3</v>
      </c>
      <c r="K659" s="222">
        <v>8.358494035111925E-4</v>
      </c>
      <c r="L659" s="193">
        <v>2.7099095609898049E-3</v>
      </c>
      <c r="M659" s="222">
        <v>2.0000005732018801E-3</v>
      </c>
      <c r="N659" s="193">
        <v>2.7825556396237412E-2</v>
      </c>
      <c r="O659" s="222">
        <v>1.7141689249260992E-2</v>
      </c>
      <c r="P659" s="221">
        <v>2.4424367055332621E-3</v>
      </c>
    </row>
    <row r="660" spans="1:16" ht="15.75" x14ac:dyDescent="0.25">
      <c r="A660" s="189">
        <v>2028</v>
      </c>
      <c r="B660" s="188">
        <v>2027</v>
      </c>
      <c r="C660" s="224" t="s">
        <v>3825</v>
      </c>
      <c r="D660" s="232">
        <v>3.5460528544222068E-2</v>
      </c>
      <c r="E660" s="223">
        <v>3.6197055312608438E-2</v>
      </c>
      <c r="F660" s="231">
        <v>4.8315708297927126E-2</v>
      </c>
      <c r="G660" s="193">
        <v>2.4061946300872115E-3</v>
      </c>
      <c r="H660" s="193">
        <v>2.8268625846073901E-2</v>
      </c>
      <c r="I660" s="193">
        <v>1.3843135281303154E-2</v>
      </c>
      <c r="J660" s="193">
        <v>1.9417407462002994E-3</v>
      </c>
      <c r="K660" s="222">
        <v>6.9346320070636793E-4</v>
      </c>
      <c r="L660" s="193">
        <v>2.7083090705208764E-3</v>
      </c>
      <c r="M660" s="222">
        <v>2.0000005732018801E-3</v>
      </c>
      <c r="N660" s="193">
        <v>2.7798332053360932E-2</v>
      </c>
      <c r="O660" s="222">
        <v>1.7124830356160498E-2</v>
      </c>
      <c r="P660" s="221">
        <v>2.0295376463965258E-3</v>
      </c>
    </row>
    <row r="661" spans="1:16" ht="15.75" x14ac:dyDescent="0.25">
      <c r="A661" s="189">
        <v>2028</v>
      </c>
      <c r="B661" s="188">
        <v>2028</v>
      </c>
      <c r="C661" s="224" t="s">
        <v>3824</v>
      </c>
      <c r="D661" s="232">
        <v>3.5086827515756806E-2</v>
      </c>
      <c r="E661" s="223">
        <v>3.5515703404451628E-2</v>
      </c>
      <c r="F661" s="231">
        <v>4.4937870790760948E-2</v>
      </c>
      <c r="G661" s="193">
        <v>2.2800308319700885E-3</v>
      </c>
      <c r="H661" s="193">
        <v>2.5288166212082977E-2</v>
      </c>
      <c r="I661" s="193">
        <v>1.2715098148291557E-2</v>
      </c>
      <c r="J661" s="193">
        <v>1.4895487726536401E-3</v>
      </c>
      <c r="K661" s="222">
        <v>5.5956468594395932E-4</v>
      </c>
      <c r="L661" s="193">
        <v>2.6793277601653725E-3</v>
      </c>
      <c r="M661" s="222">
        <v>2.0000005732018801E-3</v>
      </c>
      <c r="N661" s="193">
        <v>2.7305359964213807E-2</v>
      </c>
      <c r="O661" s="222">
        <v>1.6899480239277322E-2</v>
      </c>
      <c r="P661" s="221">
        <v>1.5568995583782508E-3</v>
      </c>
    </row>
    <row r="662" spans="1:16" ht="15.75" x14ac:dyDescent="0.25">
      <c r="A662" s="189">
        <v>2029</v>
      </c>
      <c r="B662" s="188">
        <v>1985</v>
      </c>
      <c r="C662" s="224" t="s">
        <v>3823</v>
      </c>
      <c r="D662" s="232">
        <v>5.6157629551071203E-2</v>
      </c>
      <c r="E662" s="223">
        <v>9.9012695933431247E-2</v>
      </c>
      <c r="F662" s="231">
        <v>0.26424501071339679</v>
      </c>
      <c r="G662" s="193">
        <v>1.1123780075600653</v>
      </c>
      <c r="H662" s="193">
        <v>3.953140582076645</v>
      </c>
      <c r="I662" s="193">
        <v>2.9244140869997874</v>
      </c>
      <c r="J662" s="193">
        <v>0.18583039170204305</v>
      </c>
      <c r="K662" s="222">
        <v>1.7345899902260063E-2</v>
      </c>
      <c r="L662" s="193">
        <v>2.706190995023948E-3</v>
      </c>
      <c r="M662" s="222">
        <v>2.0000005732018805E-3</v>
      </c>
      <c r="N662" s="193">
        <v>2.7762303589158176E-2</v>
      </c>
      <c r="O662" s="222">
        <v>2.3051895531377927E-2</v>
      </c>
      <c r="P662" s="221">
        <v>0.1942328174046595</v>
      </c>
    </row>
    <row r="663" spans="1:16" ht="15.75" x14ac:dyDescent="0.25">
      <c r="A663" s="189">
        <v>2029</v>
      </c>
      <c r="B663" s="188">
        <v>1986</v>
      </c>
      <c r="C663" s="224" t="s">
        <v>3822</v>
      </c>
      <c r="D663" s="232">
        <v>5.7006867775783364E-2</v>
      </c>
      <c r="E663" s="223">
        <v>9.3517018777370342E-2</v>
      </c>
      <c r="F663" s="231">
        <v>0.25476248621852216</v>
      </c>
      <c r="G663" s="193">
        <v>1.0603060271100548</v>
      </c>
      <c r="H663" s="193">
        <v>4.3244126525180473</v>
      </c>
      <c r="I663" s="193">
        <v>2.7422005525087365</v>
      </c>
      <c r="J663" s="193">
        <v>0.18329403527988197</v>
      </c>
      <c r="K663" s="222">
        <v>1.7507461530557978E-2</v>
      </c>
      <c r="L663" s="193">
        <v>2.8093584466738395E-3</v>
      </c>
      <c r="M663" s="222">
        <v>2.0000005732018797E-3</v>
      </c>
      <c r="N663" s="193">
        <v>2.9517181941722839E-2</v>
      </c>
      <c r="O663" s="222">
        <v>2.2432190158004413E-2</v>
      </c>
      <c r="P663" s="221">
        <v>0.19158177820000344</v>
      </c>
    </row>
    <row r="664" spans="1:16" ht="15.75" x14ac:dyDescent="0.25">
      <c r="A664" s="189">
        <v>2029</v>
      </c>
      <c r="B664" s="188">
        <v>1987</v>
      </c>
      <c r="C664" s="224" t="s">
        <v>3821</v>
      </c>
      <c r="D664" s="232">
        <v>5.7522374171553731E-2</v>
      </c>
      <c r="E664" s="223">
        <v>8.9881462725603933E-2</v>
      </c>
      <c r="F664" s="231">
        <v>0.29788421469792664</v>
      </c>
      <c r="G664" s="193">
        <v>0.97747348120739452</v>
      </c>
      <c r="H664" s="193">
        <v>4.7659721530082573</v>
      </c>
      <c r="I664" s="193">
        <v>2.6311305997483934</v>
      </c>
      <c r="J664" s="193">
        <v>0.2008394802133914</v>
      </c>
      <c r="K664" s="222">
        <v>1.7773713097071594E-2</v>
      </c>
      <c r="L664" s="193">
        <v>2.9028797601247727E-3</v>
      </c>
      <c r="M664" s="222">
        <v>2.0000005732018801E-3</v>
      </c>
      <c r="N664" s="193">
        <v>3.1107979483523215E-2</v>
      </c>
      <c r="O664" s="222">
        <v>2.1388898701676692E-2</v>
      </c>
      <c r="P664" s="221">
        <v>0.20992055029664761</v>
      </c>
    </row>
    <row r="665" spans="1:16" ht="15.75" x14ac:dyDescent="0.25">
      <c r="A665" s="189">
        <v>2029</v>
      </c>
      <c r="B665" s="188">
        <v>1988</v>
      </c>
      <c r="C665" s="224" t="s">
        <v>3820</v>
      </c>
      <c r="D665" s="232">
        <v>5.7571737409726459E-2</v>
      </c>
      <c r="E665" s="223">
        <v>8.8702436456766287E-2</v>
      </c>
      <c r="F665" s="231">
        <v>0.29348330465776179</v>
      </c>
      <c r="G665" s="193">
        <v>0.50788626682697235</v>
      </c>
      <c r="H665" s="193">
        <v>4.9514453883288203</v>
      </c>
      <c r="I665" s="193">
        <v>1.9051293931893305</v>
      </c>
      <c r="J665" s="193">
        <v>0.19870628931905321</v>
      </c>
      <c r="K665" s="222">
        <v>1.7262618522548064E-2</v>
      </c>
      <c r="L665" s="193">
        <v>2.9454821584173076E-3</v>
      </c>
      <c r="M665" s="222">
        <v>2.0000005732018801E-3</v>
      </c>
      <c r="N665" s="193">
        <v>3.1832646278479225E-2</v>
      </c>
      <c r="O665" s="222">
        <v>2.1872335892379025E-2</v>
      </c>
      <c r="P665" s="221">
        <v>0.20769090597596099</v>
      </c>
    </row>
    <row r="666" spans="1:16" ht="15.75" x14ac:dyDescent="0.25">
      <c r="A666" s="189">
        <v>2029</v>
      </c>
      <c r="B666" s="188">
        <v>1989</v>
      </c>
      <c r="C666" s="224" t="s">
        <v>3819</v>
      </c>
      <c r="D666" s="232">
        <v>5.779817595608689E-2</v>
      </c>
      <c r="E666" s="223">
        <v>9.1207144899233303E-2</v>
      </c>
      <c r="F666" s="231">
        <v>0.29339475989207853</v>
      </c>
      <c r="G666" s="193">
        <v>0.50656503506945838</v>
      </c>
      <c r="H666" s="193">
        <v>5.0473520042850435</v>
      </c>
      <c r="I666" s="193">
        <v>1.9023938134139415</v>
      </c>
      <c r="J666" s="193">
        <v>0.19920992473738552</v>
      </c>
      <c r="K666" s="222">
        <v>1.7050389672058769E-2</v>
      </c>
      <c r="L666" s="193">
        <v>2.9706819721347401E-3</v>
      </c>
      <c r="M666" s="222">
        <v>2.0000005732018801E-3</v>
      </c>
      <c r="N666" s="193">
        <v>3.2261295109812765E-2</v>
      </c>
      <c r="O666" s="222">
        <v>2.2721495208500891E-2</v>
      </c>
      <c r="P666" s="221">
        <v>0.20821731355306178</v>
      </c>
    </row>
    <row r="667" spans="1:16" ht="15.75" x14ac:dyDescent="0.25">
      <c r="A667" s="189">
        <v>2029</v>
      </c>
      <c r="B667" s="188">
        <v>1990</v>
      </c>
      <c r="C667" s="224" t="s">
        <v>3818</v>
      </c>
      <c r="D667" s="232">
        <v>5.8299820736665273E-2</v>
      </c>
      <c r="E667" s="223">
        <v>8.8886595785872338E-2</v>
      </c>
      <c r="F667" s="231">
        <v>0.2978804451297784</v>
      </c>
      <c r="G667" s="193">
        <v>0.5076305418176047</v>
      </c>
      <c r="H667" s="193">
        <v>5.0250024968794698</v>
      </c>
      <c r="I667" s="193">
        <v>1.8947730512387675</v>
      </c>
      <c r="J667" s="193">
        <v>0.20240532871356229</v>
      </c>
      <c r="K667" s="222">
        <v>1.7293335245171518E-2</v>
      </c>
      <c r="L667" s="193">
        <v>2.9781796761399826E-3</v>
      </c>
      <c r="M667" s="222">
        <v>2.0000005732018801E-3</v>
      </c>
      <c r="N667" s="193">
        <v>3.2388831054941933E-2</v>
      </c>
      <c r="O667" s="222">
        <v>2.1902625998123908E-2</v>
      </c>
      <c r="P667" s="221">
        <v>0.21155719951764557</v>
      </c>
    </row>
    <row r="668" spans="1:16" ht="15.75" x14ac:dyDescent="0.25">
      <c r="A668" s="189">
        <v>2029</v>
      </c>
      <c r="B668" s="188">
        <v>1991</v>
      </c>
      <c r="C668" s="224" t="s">
        <v>3817</v>
      </c>
      <c r="D668" s="232">
        <v>5.8182801059854017E-2</v>
      </c>
      <c r="E668" s="223">
        <v>8.6683372815737056E-2</v>
      </c>
      <c r="F668" s="231">
        <v>0.37971539590184239</v>
      </c>
      <c r="G668" s="193">
        <v>0.52853446745135912</v>
      </c>
      <c r="H668" s="193">
        <v>8.8386478432949609</v>
      </c>
      <c r="I668" s="193">
        <v>2.3169413106995065</v>
      </c>
      <c r="J668" s="193">
        <v>5.7893046023472131E-2</v>
      </c>
      <c r="K668" s="222">
        <v>9.7241247497874897E-3</v>
      </c>
      <c r="L668" s="193">
        <v>2.9748798553284024E-3</v>
      </c>
      <c r="M668" s="222">
        <v>2.0000005732018801E-3</v>
      </c>
      <c r="N668" s="193">
        <v>3.2332701102936956E-2</v>
      </c>
      <c r="O668" s="222">
        <v>2.1079915423458943E-2</v>
      </c>
      <c r="P668" s="221">
        <v>6.0510712668066576E-2</v>
      </c>
    </row>
    <row r="669" spans="1:16" ht="15.75" x14ac:dyDescent="0.25">
      <c r="A669" s="189">
        <v>2029</v>
      </c>
      <c r="B669" s="188">
        <v>1992</v>
      </c>
      <c r="C669" s="224" t="s">
        <v>3816</v>
      </c>
      <c r="D669" s="232">
        <v>5.8142695834970594E-2</v>
      </c>
      <c r="E669" s="223">
        <v>8.3778599410961177E-2</v>
      </c>
      <c r="F669" s="231">
        <v>0.38009252237049101</v>
      </c>
      <c r="G669" s="193">
        <v>0.52934667955029113</v>
      </c>
      <c r="H669" s="193">
        <v>8.7518551171604937</v>
      </c>
      <c r="I669" s="193">
        <v>2.250626202212259</v>
      </c>
      <c r="J669" s="193">
        <v>5.9525831060344807E-2</v>
      </c>
      <c r="K669" s="222">
        <v>9.8431775104313862E-3</v>
      </c>
      <c r="L669" s="193">
        <v>2.964790740469543E-3</v>
      </c>
      <c r="M669" s="222">
        <v>2.0000005732018801E-3</v>
      </c>
      <c r="N669" s="193">
        <v>3.2161085259187761E-2</v>
      </c>
      <c r="O669" s="222">
        <v>2.0140562321719492E-2</v>
      </c>
      <c r="P669" s="221">
        <v>6.2217324998930366E-2</v>
      </c>
    </row>
    <row r="670" spans="1:16" ht="15.75" x14ac:dyDescent="0.25">
      <c r="A670" s="189">
        <v>2029</v>
      </c>
      <c r="B670" s="188">
        <v>1993</v>
      </c>
      <c r="C670" s="224" t="s">
        <v>3815</v>
      </c>
      <c r="D670" s="232">
        <v>5.8015272659049308E-2</v>
      </c>
      <c r="E670" s="223">
        <v>7.5188661518140895E-2</v>
      </c>
      <c r="F670" s="231">
        <v>0.37305681265986851</v>
      </c>
      <c r="G670" s="193">
        <v>0.53362846988924184</v>
      </c>
      <c r="H670" s="193">
        <v>8.8411712976030383</v>
      </c>
      <c r="I670" s="193">
        <v>2.2080913844614916</v>
      </c>
      <c r="J670" s="193">
        <v>5.3928354429707386E-2</v>
      </c>
      <c r="K670" s="222">
        <v>9.9710360077112214E-3</v>
      </c>
      <c r="L670" s="193">
        <v>2.973346423140788E-3</v>
      </c>
      <c r="M670" s="222">
        <v>2.0000005732018801E-3</v>
      </c>
      <c r="N670" s="193">
        <v>3.2306617421425633E-2</v>
      </c>
      <c r="O670" s="222">
        <v>1.9794924921324866E-2</v>
      </c>
      <c r="P670" s="221">
        <v>5.6366755313490148E-2</v>
      </c>
    </row>
    <row r="671" spans="1:16" ht="15.75" x14ac:dyDescent="0.25">
      <c r="A671" s="189">
        <v>2029</v>
      </c>
      <c r="B671" s="188">
        <v>1994</v>
      </c>
      <c r="C671" s="224" t="s">
        <v>3814</v>
      </c>
      <c r="D671" s="232">
        <v>5.7789462247712857E-2</v>
      </c>
      <c r="E671" s="223">
        <v>7.2010497937557524E-2</v>
      </c>
      <c r="F671" s="231">
        <v>0.36860051431995888</v>
      </c>
      <c r="G671" s="193">
        <v>0.53435566564262593</v>
      </c>
      <c r="H671" s="193">
        <v>8.8146135382740489</v>
      </c>
      <c r="I671" s="193">
        <v>2.1444245031295353</v>
      </c>
      <c r="J671" s="193">
        <v>5.4096965020671482E-2</v>
      </c>
      <c r="K671" s="222">
        <v>1.0068987225371796E-2</v>
      </c>
      <c r="L671" s="193">
        <v>2.9662261870638871E-3</v>
      </c>
      <c r="M671" s="222">
        <v>2.0000005732018801E-3</v>
      </c>
      <c r="N671" s="193">
        <v>3.2185502205757548E-2</v>
      </c>
      <c r="O671" s="222">
        <v>1.8921602470194459E-2</v>
      </c>
      <c r="P671" s="221">
        <v>5.6542989727179215E-2</v>
      </c>
    </row>
    <row r="672" spans="1:16" ht="15.75" x14ac:dyDescent="0.25">
      <c r="A672" s="189">
        <v>2029</v>
      </c>
      <c r="B672" s="188">
        <v>1995</v>
      </c>
      <c r="C672" s="224" t="s">
        <v>3813</v>
      </c>
      <c r="D672" s="232">
        <v>5.7535955365487321E-2</v>
      </c>
      <c r="E672" s="223">
        <v>7.3698906054596586E-2</v>
      </c>
      <c r="F672" s="231">
        <v>0.36655094779232844</v>
      </c>
      <c r="G672" s="193">
        <v>0.40375818599042645</v>
      </c>
      <c r="H672" s="193">
        <v>8.9463852813947895</v>
      </c>
      <c r="I672" s="193">
        <v>1.680731413109628</v>
      </c>
      <c r="J672" s="193">
        <v>5.3458911558295345E-2</v>
      </c>
      <c r="K672" s="222">
        <v>9.2804367261911762E-3</v>
      </c>
      <c r="L672" s="193">
        <v>2.9752505847648052E-3</v>
      </c>
      <c r="M672" s="222">
        <v>2.0000005732018801E-3</v>
      </c>
      <c r="N672" s="193">
        <v>3.2339007210650174E-2</v>
      </c>
      <c r="O672" s="222">
        <v>1.9678122980216615E-2</v>
      </c>
      <c r="P672" s="221">
        <v>5.5876086318554848E-2</v>
      </c>
    </row>
    <row r="673" spans="1:16" ht="15.75" x14ac:dyDescent="0.25">
      <c r="A673" s="189">
        <v>2029</v>
      </c>
      <c r="B673" s="188">
        <v>1996</v>
      </c>
      <c r="C673" s="224" t="s">
        <v>3812</v>
      </c>
      <c r="D673" s="232">
        <v>5.7680289943755819E-2</v>
      </c>
      <c r="E673" s="223">
        <v>7.3582631668356949E-2</v>
      </c>
      <c r="F673" s="231">
        <v>0.36943991753165834</v>
      </c>
      <c r="G673" s="193">
        <v>0.1389865642924322</v>
      </c>
      <c r="H673" s="193">
        <v>8.9574929968696466</v>
      </c>
      <c r="I673" s="193">
        <v>1.0167805020123843</v>
      </c>
      <c r="J673" s="193">
        <v>5.3688414789510301E-2</v>
      </c>
      <c r="K673" s="222">
        <v>2.8380330455950241E-3</v>
      </c>
      <c r="L673" s="193">
        <v>2.9796846383392927E-3</v>
      </c>
      <c r="M673" s="222">
        <v>2.0000005732018801E-3</v>
      </c>
      <c r="N673" s="193">
        <v>3.24144304619522E-2</v>
      </c>
      <c r="O673" s="222">
        <v>1.9978542117864605E-2</v>
      </c>
      <c r="P673" s="221">
        <v>5.6115966667479721E-2</v>
      </c>
    </row>
    <row r="674" spans="1:16" ht="15.75" x14ac:dyDescent="0.25">
      <c r="A674" s="189">
        <v>2029</v>
      </c>
      <c r="B674" s="188">
        <v>1997</v>
      </c>
      <c r="C674" s="224" t="s">
        <v>3811</v>
      </c>
      <c r="D674" s="232">
        <v>5.7828744979397655E-2</v>
      </c>
      <c r="E674" s="223">
        <v>7.1432201749433974E-2</v>
      </c>
      <c r="F674" s="231">
        <v>0.37232384506109029</v>
      </c>
      <c r="G674" s="193">
        <v>0.14400558519507717</v>
      </c>
      <c r="H674" s="193">
        <v>8.9774285717311617</v>
      </c>
      <c r="I674" s="193">
        <v>1.0444745962659379</v>
      </c>
      <c r="J674" s="193">
        <v>5.3907383706220779E-2</v>
      </c>
      <c r="K674" s="222">
        <v>2.8579735354368127E-3</v>
      </c>
      <c r="L674" s="193">
        <v>2.9848513269687743E-3</v>
      </c>
      <c r="M674" s="222">
        <v>2.0000005732018801E-3</v>
      </c>
      <c r="N674" s="193">
        <v>3.2502315835539676E-2</v>
      </c>
      <c r="O674" s="222">
        <v>1.9387845994147106E-2</v>
      </c>
      <c r="P674" s="221">
        <v>5.6344836386943604E-2</v>
      </c>
    </row>
    <row r="675" spans="1:16" ht="15.75" x14ac:dyDescent="0.25">
      <c r="A675" s="189">
        <v>2029</v>
      </c>
      <c r="B675" s="188">
        <v>1998</v>
      </c>
      <c r="C675" s="224" t="s">
        <v>3810</v>
      </c>
      <c r="D675" s="232">
        <v>5.7709679679523618E-2</v>
      </c>
      <c r="E675" s="223">
        <v>6.8246148693839132E-2</v>
      </c>
      <c r="F675" s="231">
        <v>0.37063331504360841</v>
      </c>
      <c r="G675" s="193">
        <v>0.13343021818460629</v>
      </c>
      <c r="H675" s="193">
        <v>8.9606394751562313</v>
      </c>
      <c r="I675" s="193">
        <v>0.92164056356874446</v>
      </c>
      <c r="J675" s="193">
        <v>5.3773332062567153E-2</v>
      </c>
      <c r="K675" s="222">
        <v>2.8965580065797325E-3</v>
      </c>
      <c r="L675" s="193">
        <v>2.9818824597852077E-3</v>
      </c>
      <c r="M675" s="222">
        <v>2.0000005732018801E-3</v>
      </c>
      <c r="N675" s="193">
        <v>3.245181540474721E-2</v>
      </c>
      <c r="O675" s="222">
        <v>1.8497649299936553E-2</v>
      </c>
      <c r="P675" s="221">
        <v>5.6204723522809377E-2</v>
      </c>
    </row>
    <row r="676" spans="1:16" ht="15.75" x14ac:dyDescent="0.25">
      <c r="A676" s="189">
        <v>2029</v>
      </c>
      <c r="B676" s="188">
        <v>1999</v>
      </c>
      <c r="C676" s="224" t="s">
        <v>3809</v>
      </c>
      <c r="D676" s="232">
        <v>5.7831909722629478E-2</v>
      </c>
      <c r="E676" s="223">
        <v>6.8840977129881409E-2</v>
      </c>
      <c r="F676" s="231">
        <v>0.37429002872742473</v>
      </c>
      <c r="G676" s="193">
        <v>0.11664998076000895</v>
      </c>
      <c r="H676" s="193">
        <v>9.0697120202083692</v>
      </c>
      <c r="I676" s="193">
        <v>0.76466378116453515</v>
      </c>
      <c r="J676" s="193">
        <v>5.3788633350346476E-2</v>
      </c>
      <c r="K676" s="222">
        <v>2.9018532320490009E-3</v>
      </c>
      <c r="L676" s="193">
        <v>2.9950925985091845E-3</v>
      </c>
      <c r="M676" s="222">
        <v>2.0000005732018801E-3</v>
      </c>
      <c r="N676" s="193">
        <v>3.2676519864442061E-2</v>
      </c>
      <c r="O676" s="222">
        <v>1.8697971509551162E-2</v>
      </c>
      <c r="P676" s="221">
        <v>5.6220716666923611E-2</v>
      </c>
    </row>
    <row r="677" spans="1:16" ht="15.75" x14ac:dyDescent="0.25">
      <c r="A677" s="189">
        <v>2029</v>
      </c>
      <c r="B677" s="188">
        <v>2000</v>
      </c>
      <c r="C677" s="224" t="s">
        <v>3808</v>
      </c>
      <c r="D677" s="232">
        <v>5.7683656508666602E-2</v>
      </c>
      <c r="E677" s="223">
        <v>7.4943560466550665E-2</v>
      </c>
      <c r="F677" s="231">
        <v>0.37290800828495413</v>
      </c>
      <c r="G677" s="193">
        <v>0.10016930089573861</v>
      </c>
      <c r="H677" s="193">
        <v>9.1221991105649973</v>
      </c>
      <c r="I677" s="193">
        <v>0.61342472272069148</v>
      </c>
      <c r="J677" s="193">
        <v>5.3459370048991005E-2</v>
      </c>
      <c r="K677" s="222">
        <v>2.8981631730004148E-3</v>
      </c>
      <c r="L677" s="193">
        <v>2.9983728250317491E-3</v>
      </c>
      <c r="M677" s="222">
        <v>2.0000005732018801E-3</v>
      </c>
      <c r="N677" s="193">
        <v>3.2732316517590884E-2</v>
      </c>
      <c r="O677" s="222">
        <v>1.8894677766754263E-2</v>
      </c>
      <c r="P677" s="221">
        <v>5.587656554016518E-2</v>
      </c>
    </row>
    <row r="678" spans="1:16" ht="15.75" x14ac:dyDescent="0.25">
      <c r="A678" s="189">
        <v>2029</v>
      </c>
      <c r="B678" s="188">
        <v>2001</v>
      </c>
      <c r="C678" s="224" t="s">
        <v>3807</v>
      </c>
      <c r="D678" s="232">
        <v>5.7766559064125526E-2</v>
      </c>
      <c r="E678" s="223">
        <v>7.362654942121899E-2</v>
      </c>
      <c r="F678" s="231">
        <v>0.37376051913956004</v>
      </c>
      <c r="G678" s="193">
        <v>8.6624517905143972E-2</v>
      </c>
      <c r="H678" s="193">
        <v>9.0646753726160796</v>
      </c>
      <c r="I678" s="193">
        <v>0.47484432557180811</v>
      </c>
      <c r="J678" s="193">
        <v>5.3746082768744548E-2</v>
      </c>
      <c r="K678" s="222">
        <v>2.9220280729820697E-3</v>
      </c>
      <c r="L678" s="193">
        <v>2.9941769364505589E-3</v>
      </c>
      <c r="M678" s="222">
        <v>2.0000005732018801E-3</v>
      </c>
      <c r="N678" s="193">
        <v>3.2660944452824844E-2</v>
      </c>
      <c r="O678" s="222">
        <v>1.8470537118383947E-2</v>
      </c>
      <c r="P678" s="221">
        <v>5.6176242136837098E-2</v>
      </c>
    </row>
    <row r="679" spans="1:16" ht="15.75" x14ac:dyDescent="0.25">
      <c r="A679" s="189">
        <v>2029</v>
      </c>
      <c r="B679" s="188">
        <v>2002</v>
      </c>
      <c r="C679" s="224" t="s">
        <v>3806</v>
      </c>
      <c r="D679" s="232">
        <v>5.7587739802524129E-2</v>
      </c>
      <c r="E679" s="223">
        <v>7.1712601967091255E-2</v>
      </c>
      <c r="F679" s="231">
        <v>0.28860647120610056</v>
      </c>
      <c r="G679" s="193">
        <v>8.6942202095943333E-2</v>
      </c>
      <c r="H679" s="193">
        <v>7.0251327108192525</v>
      </c>
      <c r="I679" s="193">
        <v>0.45704294795660771</v>
      </c>
      <c r="J679" s="193">
        <v>5.3886791430131198E-2</v>
      </c>
      <c r="K679" s="222">
        <v>2.9520504132242121E-3</v>
      </c>
      <c r="L679" s="193">
        <v>2.997395083706752E-3</v>
      </c>
      <c r="M679" s="222">
        <v>2.0000005732018801E-3</v>
      </c>
      <c r="N679" s="193">
        <v>3.2715685137652682E-2</v>
      </c>
      <c r="O679" s="222">
        <v>1.7856773897964712E-2</v>
      </c>
      <c r="P679" s="221">
        <v>5.6323313019506174E-2</v>
      </c>
    </row>
    <row r="680" spans="1:16" ht="15.75" x14ac:dyDescent="0.25">
      <c r="A680" s="189">
        <v>2029</v>
      </c>
      <c r="B680" s="188">
        <v>2003</v>
      </c>
      <c r="C680" s="224" t="s">
        <v>3805</v>
      </c>
      <c r="D680" s="232">
        <v>5.7382057410261464E-2</v>
      </c>
      <c r="E680" s="223">
        <v>7.2774117695010396E-2</v>
      </c>
      <c r="F680" s="231">
        <v>0.28633465781638712</v>
      </c>
      <c r="G680" s="193">
        <v>7.0395490411714959E-2</v>
      </c>
      <c r="H680" s="193">
        <v>7.026268393703254</v>
      </c>
      <c r="I680" s="193">
        <v>0.39099729011499573</v>
      </c>
      <c r="J680" s="193">
        <v>5.3574792321511605E-2</v>
      </c>
      <c r="K680" s="222">
        <v>2.9336178347915591E-3</v>
      </c>
      <c r="L680" s="193">
        <v>2.9942515757359414E-3</v>
      </c>
      <c r="M680" s="222">
        <v>2.0000005732018801E-3</v>
      </c>
      <c r="N680" s="193">
        <v>3.2662214067069192E-2</v>
      </c>
      <c r="O680" s="222">
        <v>1.8243901628946818E-2</v>
      </c>
      <c r="P680" s="221">
        <v>5.599720669567039E-2</v>
      </c>
    </row>
    <row r="681" spans="1:16" ht="15.75" x14ac:dyDescent="0.25">
      <c r="A681" s="189">
        <v>2029</v>
      </c>
      <c r="B681" s="188">
        <v>2004</v>
      </c>
      <c r="C681" s="224" t="s">
        <v>3804</v>
      </c>
      <c r="D681" s="232">
        <v>5.7272645837370323E-2</v>
      </c>
      <c r="E681" s="223">
        <v>7.24382345293373E-2</v>
      </c>
      <c r="F681" s="231">
        <v>0.23634429382668798</v>
      </c>
      <c r="G681" s="193">
        <v>1.8083893450863229E-2</v>
      </c>
      <c r="H681" s="193">
        <v>5.8623285970243284</v>
      </c>
      <c r="I681" s="193">
        <v>0.11516853762925183</v>
      </c>
      <c r="J681" s="193">
        <v>5.333299300797617E-2</v>
      </c>
      <c r="K681" s="222">
        <v>1.9616412898612866E-4</v>
      </c>
      <c r="L681" s="193">
        <v>2.9920024348152759E-3</v>
      </c>
      <c r="M681" s="222">
        <v>2.0000005732018805E-3</v>
      </c>
      <c r="N681" s="193">
        <v>3.262395618000867E-2</v>
      </c>
      <c r="O681" s="222">
        <v>1.7820821842441655E-2</v>
      </c>
      <c r="P681" s="221">
        <v>5.5744474290145472E-2</v>
      </c>
    </row>
    <row r="682" spans="1:16" ht="15.75" x14ac:dyDescent="0.25">
      <c r="A682" s="189">
        <v>2029</v>
      </c>
      <c r="B682" s="188">
        <v>2005</v>
      </c>
      <c r="C682" s="224" t="s">
        <v>3803</v>
      </c>
      <c r="D682" s="232">
        <v>5.7031194301847721E-2</v>
      </c>
      <c r="E682" s="223">
        <v>6.8765915237089026E-2</v>
      </c>
      <c r="F682" s="231">
        <v>0.2337137774790215</v>
      </c>
      <c r="G682" s="193">
        <v>1.5772577517588822E-2</v>
      </c>
      <c r="H682" s="193">
        <v>5.8537902641256112</v>
      </c>
      <c r="I682" s="193">
        <v>9.3589636105417151E-2</v>
      </c>
      <c r="J682" s="193">
        <v>5.2966783530873952E-2</v>
      </c>
      <c r="K682" s="222">
        <v>1.9698865008414029E-4</v>
      </c>
      <c r="L682" s="193">
        <v>2.9849950475943285E-3</v>
      </c>
      <c r="M682" s="222">
        <v>2.0000005732018801E-3</v>
      </c>
      <c r="N682" s="193">
        <v>3.250476052338036E-2</v>
      </c>
      <c r="O682" s="222">
        <v>1.7098157049696121E-2</v>
      </c>
      <c r="P682" s="221">
        <v>5.5361706445519236E-2</v>
      </c>
    </row>
    <row r="683" spans="1:16" ht="15.75" x14ac:dyDescent="0.25">
      <c r="A683" s="189">
        <v>2029</v>
      </c>
      <c r="B683" s="188">
        <v>2006</v>
      </c>
      <c r="C683" s="224" t="s">
        <v>3802</v>
      </c>
      <c r="D683" s="232">
        <v>5.6968064340486145E-2</v>
      </c>
      <c r="E683" s="223">
        <v>7.1708210144076329E-2</v>
      </c>
      <c r="F683" s="231">
        <v>0.232959556220761</v>
      </c>
      <c r="G683" s="193">
        <v>5.8053006213901834E-3</v>
      </c>
      <c r="H683" s="193">
        <v>5.8466182924908967</v>
      </c>
      <c r="I683" s="193">
        <v>6.2276985971388185E-2</v>
      </c>
      <c r="J683" s="193">
        <v>5.2881067033065117E-2</v>
      </c>
      <c r="K683" s="222">
        <v>1.9322125054015672E-4</v>
      </c>
      <c r="L683" s="193">
        <v>2.9831603722869789E-3</v>
      </c>
      <c r="M683" s="222">
        <v>2.0000005732018801E-3</v>
      </c>
      <c r="N683" s="193">
        <v>3.2473552696402237E-2</v>
      </c>
      <c r="O683" s="222">
        <v>1.8727282096323336E-2</v>
      </c>
      <c r="P683" s="221">
        <v>5.5272114228040715E-2</v>
      </c>
    </row>
    <row r="684" spans="1:16" ht="15.75" x14ac:dyDescent="0.25">
      <c r="A684" s="189">
        <v>2029</v>
      </c>
      <c r="B684" s="188">
        <v>2007</v>
      </c>
      <c r="C684" s="224" t="s">
        <v>3801</v>
      </c>
      <c r="D684" s="232">
        <v>5.6776784614217049E-2</v>
      </c>
      <c r="E684" s="223">
        <v>6.7440224818090144E-2</v>
      </c>
      <c r="F684" s="231">
        <v>0.16655855296292985</v>
      </c>
      <c r="G684" s="193">
        <v>8.3941025398696356E-3</v>
      </c>
      <c r="H684" s="193">
        <v>2.9813466072057131</v>
      </c>
      <c r="I684" s="193">
        <v>5.532934826929211E-2</v>
      </c>
      <c r="J684" s="193">
        <v>3.6816257573345668E-2</v>
      </c>
      <c r="K684" s="222">
        <v>1.9648948371233358E-4</v>
      </c>
      <c r="L684" s="193">
        <v>2.9607151234986766E-3</v>
      </c>
      <c r="M684" s="222">
        <v>2.0000005732018801E-3</v>
      </c>
      <c r="N684" s="193">
        <v>3.2091759014513319E-2</v>
      </c>
      <c r="O684" s="222">
        <v>1.7329449705901286E-2</v>
      </c>
      <c r="P684" s="221">
        <v>3.8480925371088964E-2</v>
      </c>
    </row>
    <row r="685" spans="1:16" ht="15.75" x14ac:dyDescent="0.25">
      <c r="A685" s="189">
        <v>2029</v>
      </c>
      <c r="B685" s="188">
        <v>2008</v>
      </c>
      <c r="C685" s="224" t="s">
        <v>3800</v>
      </c>
      <c r="D685" s="232">
        <v>5.6785434164009642E-2</v>
      </c>
      <c r="E685" s="223">
        <v>6.5672210821842728E-2</v>
      </c>
      <c r="F685" s="231">
        <v>0.16745141295043095</v>
      </c>
      <c r="G685" s="193">
        <v>8.1514795382686585E-3</v>
      </c>
      <c r="H685" s="193">
        <v>3.005667219049915</v>
      </c>
      <c r="I685" s="193">
        <v>4.4625261370056776E-2</v>
      </c>
      <c r="J685" s="193">
        <v>3.6979094457287372E-2</v>
      </c>
      <c r="K685" s="222">
        <v>2.2444302745456014E-4</v>
      </c>
      <c r="L685" s="193">
        <v>2.970472089742938E-3</v>
      </c>
      <c r="M685" s="222">
        <v>2.0000005732018801E-3</v>
      </c>
      <c r="N685" s="193">
        <v>3.2257725010328211E-2</v>
      </c>
      <c r="O685" s="222">
        <v>1.7286952724174579E-2</v>
      </c>
      <c r="P685" s="221">
        <v>3.8651125016344524E-2</v>
      </c>
    </row>
    <row r="686" spans="1:16" ht="15.75" x14ac:dyDescent="0.25">
      <c r="A686" s="189">
        <v>2029</v>
      </c>
      <c r="B686" s="188">
        <v>2009</v>
      </c>
      <c r="C686" s="224" t="s">
        <v>3799</v>
      </c>
      <c r="D686" s="232">
        <v>5.5804934015688624E-2</v>
      </c>
      <c r="E686" s="223">
        <v>6.0418544926050796E-2</v>
      </c>
      <c r="F686" s="231">
        <v>0.15265127247074065</v>
      </c>
      <c r="G686" s="193">
        <v>8.0429359968692132E-3</v>
      </c>
      <c r="H686" s="193">
        <v>2.6543366854879547</v>
      </c>
      <c r="I686" s="193">
        <v>3.3224497979312186E-2</v>
      </c>
      <c r="J686" s="193">
        <v>3.3669125824082005E-2</v>
      </c>
      <c r="K686" s="222">
        <v>2.5363428683861133E-4</v>
      </c>
      <c r="L686" s="193">
        <v>2.8607045838250481E-3</v>
      </c>
      <c r="M686" s="222">
        <v>2.0000005732018801E-3</v>
      </c>
      <c r="N686" s="193">
        <v>3.0390579734664896E-2</v>
      </c>
      <c r="O686" s="222">
        <v>1.6681113140748709E-2</v>
      </c>
      <c r="P686" s="221">
        <v>3.5191494289313861E-2</v>
      </c>
    </row>
    <row r="687" spans="1:16" ht="15.75" x14ac:dyDescent="0.25">
      <c r="A687" s="189">
        <v>2029</v>
      </c>
      <c r="B687" s="188">
        <v>2010</v>
      </c>
      <c r="C687" s="224" t="s">
        <v>3798</v>
      </c>
      <c r="D687" s="232">
        <v>5.4400338982866558E-2</v>
      </c>
      <c r="E687" s="223">
        <v>5.8614357869327532E-2</v>
      </c>
      <c r="F687" s="231">
        <v>8.8576957298117445E-2</v>
      </c>
      <c r="G687" s="193">
        <v>7.1657234518919472E-3</v>
      </c>
      <c r="H687" s="193">
        <v>0.22101879137003194</v>
      </c>
      <c r="I687" s="193">
        <v>3.204876035563077E-2</v>
      </c>
      <c r="J687" s="193">
        <v>1.8683695138776039E-2</v>
      </c>
      <c r="K687" s="222">
        <v>3.0950092177307133E-4</v>
      </c>
      <c r="L687" s="193">
        <v>2.7539552310186042E-3</v>
      </c>
      <c r="M687" s="222">
        <v>2.0000005732018797E-3</v>
      </c>
      <c r="N687" s="193">
        <v>2.8574773243427287E-2</v>
      </c>
      <c r="O687" s="222">
        <v>1.6342468418628887E-2</v>
      </c>
      <c r="P687" s="221">
        <v>1.9528488925282271E-2</v>
      </c>
    </row>
    <row r="688" spans="1:16" ht="15.75" x14ac:dyDescent="0.25">
      <c r="A688" s="189">
        <v>2029</v>
      </c>
      <c r="B688" s="188">
        <v>2011</v>
      </c>
      <c r="C688" s="224" t="s">
        <v>3797</v>
      </c>
      <c r="D688" s="232">
        <v>5.4066293520199676E-2</v>
      </c>
      <c r="E688" s="223">
        <v>5.7235450873241195E-2</v>
      </c>
      <c r="F688" s="231">
        <v>8.8093145375878021E-2</v>
      </c>
      <c r="G688" s="193">
        <v>7.2478346040652283E-3</v>
      </c>
      <c r="H688" s="193">
        <v>0.22013561656918668</v>
      </c>
      <c r="I688" s="193">
        <v>3.2069827421369886E-2</v>
      </c>
      <c r="J688" s="193">
        <v>1.8503729836304505E-2</v>
      </c>
      <c r="K688" s="222">
        <v>4.1932232587679394E-4</v>
      </c>
      <c r="L688" s="193">
        <v>2.7653783182905937E-3</v>
      </c>
      <c r="M688" s="222">
        <v>2.0000005732018801E-3</v>
      </c>
      <c r="N688" s="193">
        <v>2.876907995792383E-2</v>
      </c>
      <c r="O688" s="222">
        <v>1.6455796496329656E-2</v>
      </c>
      <c r="P688" s="221">
        <v>1.9340386390417123E-2</v>
      </c>
    </row>
    <row r="689" spans="1:16" ht="15.75" x14ac:dyDescent="0.25">
      <c r="A689" s="189">
        <v>2029</v>
      </c>
      <c r="B689" s="188">
        <v>2012</v>
      </c>
      <c r="C689" s="224" t="s">
        <v>3796</v>
      </c>
      <c r="D689" s="232">
        <v>5.1693837562712168E-2</v>
      </c>
      <c r="E689" s="223">
        <v>5.6987351354374639E-2</v>
      </c>
      <c r="F689" s="231">
        <v>7.4101241942620133E-2</v>
      </c>
      <c r="G689" s="193">
        <v>6.7692339841810478E-3</v>
      </c>
      <c r="H689" s="193">
        <v>0.18220198087343656</v>
      </c>
      <c r="I689" s="193">
        <v>3.2413772780603554E-2</v>
      </c>
      <c r="J689" s="193">
        <v>1.5751654222196449E-2</v>
      </c>
      <c r="K689" s="222">
        <v>6.0932230244667158E-4</v>
      </c>
      <c r="L689" s="193">
        <v>2.6155520869065841E-3</v>
      </c>
      <c r="M689" s="222">
        <v>2.0000005732018801E-3</v>
      </c>
      <c r="N689" s="193">
        <v>2.6220535762081824E-2</v>
      </c>
      <c r="O689" s="222">
        <v>1.6779682670065906E-2</v>
      </c>
      <c r="P689" s="221">
        <v>1.6463874129193718E-2</v>
      </c>
    </row>
    <row r="690" spans="1:16" ht="15.75" x14ac:dyDescent="0.25">
      <c r="A690" s="189">
        <v>2029</v>
      </c>
      <c r="B690" s="188">
        <v>2013</v>
      </c>
      <c r="C690" s="224" t="s">
        <v>3795</v>
      </c>
      <c r="D690" s="232">
        <v>5.3756005240142818E-2</v>
      </c>
      <c r="E690" s="223">
        <v>5.5594294986929721E-2</v>
      </c>
      <c r="F690" s="231">
        <v>8.8752399243516036E-2</v>
      </c>
      <c r="G690" s="193">
        <v>7.6416967795672648E-3</v>
      </c>
      <c r="H690" s="193">
        <v>0.21919428554448253</v>
      </c>
      <c r="I690" s="193">
        <v>3.1681640512936031E-2</v>
      </c>
      <c r="J690" s="193">
        <v>1.8069840149318658E-2</v>
      </c>
      <c r="K690" s="222">
        <v>9.1023986449722735E-4</v>
      </c>
      <c r="L690" s="193">
        <v>2.7823314871624509E-3</v>
      </c>
      <c r="M690" s="222">
        <v>2.0000005732018801E-3</v>
      </c>
      <c r="N690" s="193">
        <v>2.9057453360434117E-2</v>
      </c>
      <c r="O690" s="222">
        <v>1.6849040000317311E-2</v>
      </c>
      <c r="P690" s="221">
        <v>1.8886878137142772E-2</v>
      </c>
    </row>
    <row r="691" spans="1:16" ht="15.75" x14ac:dyDescent="0.25">
      <c r="A691" s="189">
        <v>2029</v>
      </c>
      <c r="B691" s="188">
        <v>2014</v>
      </c>
      <c r="C691" s="224" t="s">
        <v>3794</v>
      </c>
      <c r="D691" s="232">
        <v>5.0812663074448719E-2</v>
      </c>
      <c r="E691" s="223">
        <v>5.3582642021572868E-2</v>
      </c>
      <c r="F691" s="231">
        <v>7.6161483453091636E-2</v>
      </c>
      <c r="G691" s="193">
        <v>7.7048052060839619E-3</v>
      </c>
      <c r="H691" s="193">
        <v>0.18581198899227</v>
      </c>
      <c r="I691" s="193">
        <v>3.0406427564005419E-2</v>
      </c>
      <c r="J691" s="193">
        <v>1.5638235308929365E-2</v>
      </c>
      <c r="K691" s="222">
        <v>1.2769061770571168E-3</v>
      </c>
      <c r="L691" s="193">
        <v>2.6551473686440737E-3</v>
      </c>
      <c r="M691" s="222">
        <v>2.0000005732018801E-3</v>
      </c>
      <c r="N691" s="193">
        <v>2.6894051504436519E-2</v>
      </c>
      <c r="O691" s="222">
        <v>1.6415808556108965E-2</v>
      </c>
      <c r="P691" s="221">
        <v>1.6345326915957699E-2</v>
      </c>
    </row>
    <row r="692" spans="1:16" ht="15.75" x14ac:dyDescent="0.25">
      <c r="A692" s="189">
        <v>2029</v>
      </c>
      <c r="B692" s="188">
        <v>2015</v>
      </c>
      <c r="C692" s="224" t="s">
        <v>3793</v>
      </c>
      <c r="D692" s="232">
        <v>4.9551937835035906E-2</v>
      </c>
      <c r="E692" s="223">
        <v>5.5491928609945715E-2</v>
      </c>
      <c r="F692" s="231">
        <v>7.1162422439025014E-2</v>
      </c>
      <c r="G692" s="193">
        <v>7.5848081027349934E-3</v>
      </c>
      <c r="H692" s="193">
        <v>0.17324308998217497</v>
      </c>
      <c r="I692" s="193">
        <v>3.1177607514648414E-2</v>
      </c>
      <c r="J692" s="193">
        <v>1.4611776752938496E-2</v>
      </c>
      <c r="K692" s="222">
        <v>1.5898825418988463E-3</v>
      </c>
      <c r="L692" s="193">
        <v>2.6215961674641614E-3</v>
      </c>
      <c r="M692" s="222">
        <v>2.0000005732018801E-3</v>
      </c>
      <c r="N692" s="193">
        <v>2.6323345572366211E-2</v>
      </c>
      <c r="O692" s="222">
        <v>1.7288875840854943E-2</v>
      </c>
      <c r="P692" s="221">
        <v>1.5272456458907331E-2</v>
      </c>
    </row>
    <row r="693" spans="1:16" ht="15.75" x14ac:dyDescent="0.25">
      <c r="A693" s="189">
        <v>2029</v>
      </c>
      <c r="B693" s="188">
        <v>2016</v>
      </c>
      <c r="C693" s="224" t="s">
        <v>3792</v>
      </c>
      <c r="D693" s="232">
        <v>5.0572114490926148E-2</v>
      </c>
      <c r="E693" s="223">
        <v>5.6578421077119703E-2</v>
      </c>
      <c r="F693" s="231">
        <v>8.6096287629698051E-2</v>
      </c>
      <c r="G693" s="193">
        <v>7.3054419180180966E-3</v>
      </c>
      <c r="H693" s="193">
        <v>0.18502778858185059</v>
      </c>
      <c r="I693" s="193">
        <v>3.1064506595231609E-2</v>
      </c>
      <c r="J693" s="193">
        <v>1.6770163682326974E-2</v>
      </c>
      <c r="K693" s="222">
        <v>1.8228667476898942E-3</v>
      </c>
      <c r="L693" s="193">
        <v>2.8077619056150645E-3</v>
      </c>
      <c r="M693" s="222">
        <v>2.0000005732018801E-3</v>
      </c>
      <c r="N693" s="193">
        <v>2.9490024778313074E-2</v>
      </c>
      <c r="O693" s="222">
        <v>1.8152328497179342E-2</v>
      </c>
      <c r="P693" s="221">
        <v>1.7528436067542629E-2</v>
      </c>
    </row>
    <row r="694" spans="1:16" ht="15.75" x14ac:dyDescent="0.25">
      <c r="A694" s="189">
        <v>2029</v>
      </c>
      <c r="B694" s="188">
        <v>2017</v>
      </c>
      <c r="C694" s="224" t="s">
        <v>3791</v>
      </c>
      <c r="D694" s="232">
        <v>4.6949578559680988E-2</v>
      </c>
      <c r="E694" s="223">
        <v>5.1013497152729237E-2</v>
      </c>
      <c r="F694" s="231">
        <v>6.6227652507802645E-2</v>
      </c>
      <c r="G694" s="193">
        <v>7.2559935186085455E-3</v>
      </c>
      <c r="H694" s="193">
        <v>0.13241501996905169</v>
      </c>
      <c r="I694" s="193">
        <v>2.889976473571608E-2</v>
      </c>
      <c r="J694" s="193">
        <v>1.4486821934256882E-2</v>
      </c>
      <c r="K694" s="222">
        <v>2.0052039304362126E-3</v>
      </c>
      <c r="L694" s="193">
        <v>2.7382211827407079E-3</v>
      </c>
      <c r="M694" s="222">
        <v>2.0000005732018801E-3</v>
      </c>
      <c r="N694" s="193">
        <v>2.8307137082220268E-2</v>
      </c>
      <c r="O694" s="222">
        <v>1.7164914140627228E-2</v>
      </c>
      <c r="P694" s="221">
        <v>1.5141851737803715E-2</v>
      </c>
    </row>
    <row r="695" spans="1:16" ht="15.75" x14ac:dyDescent="0.25">
      <c r="A695" s="189">
        <v>2029</v>
      </c>
      <c r="B695" s="188">
        <v>2018</v>
      </c>
      <c r="C695" s="224" t="s">
        <v>3790</v>
      </c>
      <c r="D695" s="232">
        <v>4.4011742836552945E-2</v>
      </c>
      <c r="E695" s="223">
        <v>4.8723207893768529E-2</v>
      </c>
      <c r="F695" s="231">
        <v>6.4990749166065259E-2</v>
      </c>
      <c r="G695" s="193">
        <v>6.8611157592081374E-3</v>
      </c>
      <c r="H695" s="193">
        <v>0.10662958554617567</v>
      </c>
      <c r="I695" s="193">
        <v>2.73735581735834E-2</v>
      </c>
      <c r="J695" s="193">
        <v>1.2991492265354216E-2</v>
      </c>
      <c r="K695" s="222">
        <v>2.0885315948284459E-3</v>
      </c>
      <c r="L695" s="193">
        <v>2.7332927957684832E-3</v>
      </c>
      <c r="M695" s="222">
        <v>2.0000005732018801E-3</v>
      </c>
      <c r="N695" s="193">
        <v>2.822330521982273E-2</v>
      </c>
      <c r="O695" s="222">
        <v>1.7151953997009015E-2</v>
      </c>
      <c r="P695" s="221">
        <v>1.3578909896700377E-2</v>
      </c>
    </row>
    <row r="696" spans="1:16" ht="15.75" x14ac:dyDescent="0.25">
      <c r="A696" s="189">
        <v>2029</v>
      </c>
      <c r="B696" s="188">
        <v>2019</v>
      </c>
      <c r="C696" s="224" t="s">
        <v>3789</v>
      </c>
      <c r="D696" s="232">
        <v>4.3528388776867245E-2</v>
      </c>
      <c r="E696" s="223">
        <v>4.6816071637935788E-2</v>
      </c>
      <c r="F696" s="231">
        <v>6.3810650108896763E-2</v>
      </c>
      <c r="G696" s="193">
        <v>6.1052645798976238E-3</v>
      </c>
      <c r="H696" s="193">
        <v>9.0440703192019314E-2</v>
      </c>
      <c r="I696" s="193">
        <v>2.4554362581246655E-2</v>
      </c>
      <c r="J696" s="193">
        <v>1.0808269999022603E-2</v>
      </c>
      <c r="K696" s="222">
        <v>1.9828697733371265E-3</v>
      </c>
      <c r="L696" s="193">
        <v>2.7302247083899208E-3</v>
      </c>
      <c r="M696" s="222">
        <v>2.0000005732018801E-3</v>
      </c>
      <c r="N696" s="193">
        <v>2.8171117053513377E-2</v>
      </c>
      <c r="O696" s="222">
        <v>1.7141565099339718E-2</v>
      </c>
      <c r="P696" s="221">
        <v>1.1296972007390587E-2</v>
      </c>
    </row>
    <row r="697" spans="1:16" ht="15.75" x14ac:dyDescent="0.25">
      <c r="A697" s="189">
        <v>2029</v>
      </c>
      <c r="B697" s="188">
        <v>2020</v>
      </c>
      <c r="C697" s="224" t="s">
        <v>3788</v>
      </c>
      <c r="D697" s="232">
        <v>4.301410277267223E-2</v>
      </c>
      <c r="E697" s="223">
        <v>4.4951011339315325E-2</v>
      </c>
      <c r="F697" s="231">
        <v>6.2465068264780627E-2</v>
      </c>
      <c r="G697" s="193">
        <v>5.2193368981327355E-3</v>
      </c>
      <c r="H697" s="193">
        <v>7.4660438231867535E-2</v>
      </c>
      <c r="I697" s="193">
        <v>2.185672126521657E-2</v>
      </c>
      <c r="J697" s="193">
        <v>8.7355191332973477E-3</v>
      </c>
      <c r="K697" s="222">
        <v>1.4590812977222703E-3</v>
      </c>
      <c r="L697" s="193">
        <v>2.72562945879775E-3</v>
      </c>
      <c r="M697" s="222">
        <v>2.0000005732018801E-3</v>
      </c>
      <c r="N697" s="193">
        <v>2.8092951857950559E-2</v>
      </c>
      <c r="O697" s="222">
        <v>1.7142973604122851E-2</v>
      </c>
      <c r="P697" s="221">
        <v>9.1305005452130637E-3</v>
      </c>
    </row>
    <row r="698" spans="1:16" ht="15.75" x14ac:dyDescent="0.25">
      <c r="A698" s="189">
        <v>2029</v>
      </c>
      <c r="B698" s="188">
        <v>2021</v>
      </c>
      <c r="C698" s="224" t="s">
        <v>3787</v>
      </c>
      <c r="D698" s="232">
        <v>4.1677437734065001E-2</v>
      </c>
      <c r="E698" s="223">
        <v>4.2930107960537596E-2</v>
      </c>
      <c r="F698" s="231">
        <v>5.8694904587074229E-2</v>
      </c>
      <c r="G698" s="193">
        <v>4.5384282439682958E-3</v>
      </c>
      <c r="H698" s="193">
        <v>5.3949281906565581E-2</v>
      </c>
      <c r="I698" s="193">
        <v>1.9955257549773897E-2</v>
      </c>
      <c r="J698" s="193">
        <v>5.7828993351402048E-3</v>
      </c>
      <c r="K698" s="222">
        <v>9.557762645318118E-4</v>
      </c>
      <c r="L698" s="193">
        <v>2.7237416384132728E-3</v>
      </c>
      <c r="M698" s="222">
        <v>2.0000005732018801E-3</v>
      </c>
      <c r="N698" s="193">
        <v>2.8060840033210594E-2</v>
      </c>
      <c r="O698" s="222">
        <v>1.7158141331386309E-2</v>
      </c>
      <c r="P698" s="221">
        <v>6.0443763818395007E-3</v>
      </c>
    </row>
    <row r="699" spans="1:16" ht="15.75" x14ac:dyDescent="0.25">
      <c r="A699" s="189">
        <v>2029</v>
      </c>
      <c r="B699" s="188">
        <v>2022</v>
      </c>
      <c r="C699" s="224" t="s">
        <v>3786</v>
      </c>
      <c r="D699" s="232">
        <v>4.047598047718174E-2</v>
      </c>
      <c r="E699" s="223">
        <v>4.1377639335277584E-2</v>
      </c>
      <c r="F699" s="231">
        <v>5.7326043575373332E-2</v>
      </c>
      <c r="G699" s="193">
        <v>3.774689770360684E-3</v>
      </c>
      <c r="H699" s="193">
        <v>3.9793095295450005E-2</v>
      </c>
      <c r="I699" s="193">
        <v>1.7714350195709841E-2</v>
      </c>
      <c r="J699" s="193">
        <v>4.0861555414883118E-3</v>
      </c>
      <c r="K699" s="222">
        <v>9.5567709729780907E-4</v>
      </c>
      <c r="L699" s="193">
        <v>2.7203969537080604E-3</v>
      </c>
      <c r="M699" s="222">
        <v>2.0000005732018801E-3</v>
      </c>
      <c r="N699" s="193">
        <v>2.8003946946374939E-2</v>
      </c>
      <c r="O699" s="222">
        <v>1.7160806207176103E-2</v>
      </c>
      <c r="P699" s="221">
        <v>4.2709133630277445E-3</v>
      </c>
    </row>
    <row r="700" spans="1:16" ht="15.75" x14ac:dyDescent="0.25">
      <c r="A700" s="189">
        <v>2029</v>
      </c>
      <c r="B700" s="188">
        <v>2023</v>
      </c>
      <c r="C700" s="224" t="s">
        <v>3785</v>
      </c>
      <c r="D700" s="232">
        <v>3.9285064624088289E-2</v>
      </c>
      <c r="E700" s="223">
        <v>3.9806242096773456E-2</v>
      </c>
      <c r="F700" s="231">
        <v>5.5945833610028424E-2</v>
      </c>
      <c r="G700" s="193">
        <v>3.2249437630149087E-3</v>
      </c>
      <c r="H700" s="193">
        <v>3.8058782570904823E-2</v>
      </c>
      <c r="I700" s="193">
        <v>1.6573070648447794E-2</v>
      </c>
      <c r="J700" s="193">
        <v>3.7652960258534839E-3</v>
      </c>
      <c r="K700" s="222">
        <v>9.5547265556267789E-4</v>
      </c>
      <c r="L700" s="193">
        <v>2.7177509569376165E-3</v>
      </c>
      <c r="M700" s="222">
        <v>2.0000005732018801E-3</v>
      </c>
      <c r="N700" s="193">
        <v>2.7958938541309677E-2</v>
      </c>
      <c r="O700" s="222">
        <v>1.7157556514305991E-2</v>
      </c>
      <c r="P700" s="221">
        <v>3.9355460038889203E-3</v>
      </c>
    </row>
    <row r="701" spans="1:16" ht="15.75" x14ac:dyDescent="0.25">
      <c r="A701" s="189">
        <v>2029</v>
      </c>
      <c r="B701" s="188">
        <v>2024</v>
      </c>
      <c r="C701" s="224" t="s">
        <v>3784</v>
      </c>
      <c r="D701" s="232">
        <v>3.8107734771311977E-2</v>
      </c>
      <c r="E701" s="223">
        <v>3.8210398489851069E-2</v>
      </c>
      <c r="F701" s="231">
        <v>5.4407942737718609E-2</v>
      </c>
      <c r="G701" s="193">
        <v>2.7424266273318103E-3</v>
      </c>
      <c r="H701" s="193">
        <v>3.618836597301376E-2</v>
      </c>
      <c r="I701" s="193">
        <v>1.5782748897969611E-2</v>
      </c>
      <c r="J701" s="193">
        <v>3.4238359793140249E-3</v>
      </c>
      <c r="K701" s="222">
        <v>9.550872428589366E-4</v>
      </c>
      <c r="L701" s="193">
        <v>2.7137420277066689E-3</v>
      </c>
      <c r="M701" s="222">
        <v>2.0000005732018801E-3</v>
      </c>
      <c r="N701" s="193">
        <v>2.7890746655091263E-2</v>
      </c>
      <c r="O701" s="222">
        <v>1.7143714604324851E-2</v>
      </c>
      <c r="P701" s="221">
        <v>3.5786466492514616E-3</v>
      </c>
    </row>
    <row r="702" spans="1:16" ht="15.75" x14ac:dyDescent="0.25">
      <c r="A702" s="189">
        <v>2029</v>
      </c>
      <c r="B702" s="188">
        <v>2025</v>
      </c>
      <c r="C702" s="224" t="s">
        <v>3783</v>
      </c>
      <c r="D702" s="232">
        <v>3.6975695870812376E-2</v>
      </c>
      <c r="E702" s="223">
        <v>3.6695741147644831E-2</v>
      </c>
      <c r="F702" s="231">
        <v>5.3020750911738718E-2</v>
      </c>
      <c r="G702" s="193">
        <v>2.4506610137578241E-3</v>
      </c>
      <c r="H702" s="193">
        <v>3.4355190320620475E-2</v>
      </c>
      <c r="I702" s="193">
        <v>1.5577274876699302E-2</v>
      </c>
      <c r="J702" s="193">
        <v>3.0789183921923471E-3</v>
      </c>
      <c r="K702" s="222">
        <v>9.556041231871253E-4</v>
      </c>
      <c r="L702" s="193">
        <v>2.7128015376587516E-3</v>
      </c>
      <c r="M702" s="222">
        <v>2.0000005732018801E-3</v>
      </c>
      <c r="N702" s="193">
        <v>2.7874748919376125E-2</v>
      </c>
      <c r="O702" s="222">
        <v>1.715409049820114E-2</v>
      </c>
      <c r="P702" s="221">
        <v>3.2181334193892666E-3</v>
      </c>
    </row>
    <row r="703" spans="1:16" ht="15.75" x14ac:dyDescent="0.25">
      <c r="A703" s="189">
        <v>2029</v>
      </c>
      <c r="B703" s="188">
        <v>2026</v>
      </c>
      <c r="C703" s="224" t="s">
        <v>3782</v>
      </c>
      <c r="D703" s="232">
        <v>3.6230825364126362E-2</v>
      </c>
      <c r="E703" s="223">
        <v>3.6496763921756992E-2</v>
      </c>
      <c r="F703" s="231">
        <v>5.1610150794523531E-2</v>
      </c>
      <c r="G703" s="193">
        <v>2.4268726789914478E-3</v>
      </c>
      <c r="H703" s="193">
        <v>3.2457309355615284E-2</v>
      </c>
      <c r="I703" s="193">
        <v>1.4929277358976378E-2</v>
      </c>
      <c r="J703" s="193">
        <v>2.7194590777096781E-3</v>
      </c>
      <c r="K703" s="222">
        <v>8.3519406061296304E-4</v>
      </c>
      <c r="L703" s="193">
        <v>2.7125040124533783E-3</v>
      </c>
      <c r="M703" s="222">
        <v>2.0000005732018801E-3</v>
      </c>
      <c r="N703" s="193">
        <v>2.7869688015632794E-2</v>
      </c>
      <c r="O703" s="222">
        <v>1.7153843615501648E-2</v>
      </c>
      <c r="P703" s="221">
        <v>2.8424209497827763E-3</v>
      </c>
    </row>
    <row r="704" spans="1:16" ht="15.75" x14ac:dyDescent="0.25">
      <c r="A704" s="189">
        <v>2029</v>
      </c>
      <c r="B704" s="188">
        <v>2027</v>
      </c>
      <c r="C704" s="224" t="s">
        <v>3781</v>
      </c>
      <c r="D704" s="232">
        <v>3.549139851514925E-2</v>
      </c>
      <c r="E704" s="223">
        <v>3.6274678825544221E-2</v>
      </c>
      <c r="F704" s="231">
        <v>4.9980152023934958E-2</v>
      </c>
      <c r="G704" s="193">
        <v>2.4208015345097552E-3</v>
      </c>
      <c r="H704" s="193">
        <v>3.0392350810593247E-2</v>
      </c>
      <c r="I704" s="193">
        <v>1.4377193542155128E-2</v>
      </c>
      <c r="J704" s="193">
        <v>2.3370799852604858E-3</v>
      </c>
      <c r="K704" s="222">
        <v>6.9413052022959556E-4</v>
      </c>
      <c r="L704" s="193">
        <v>2.7098563550299148E-3</v>
      </c>
      <c r="M704" s="222">
        <v>2.0000005732018797E-3</v>
      </c>
      <c r="N704" s="193">
        <v>2.7824651362859682E-2</v>
      </c>
      <c r="O704" s="222">
        <v>1.714147902049358E-2</v>
      </c>
      <c r="P704" s="221">
        <v>2.4427523715551233E-3</v>
      </c>
    </row>
    <row r="705" spans="1:16" ht="15.75" x14ac:dyDescent="0.25">
      <c r="A705" s="189">
        <v>2029</v>
      </c>
      <c r="B705" s="188">
        <v>2028</v>
      </c>
      <c r="C705" s="224" t="s">
        <v>3780</v>
      </c>
      <c r="D705" s="232">
        <v>3.5463659917140955E-2</v>
      </c>
      <c r="E705" s="223">
        <v>3.6201799976021728E-2</v>
      </c>
      <c r="F705" s="231">
        <v>4.835331160941754E-2</v>
      </c>
      <c r="G705" s="193">
        <v>2.4059487925544424E-3</v>
      </c>
      <c r="H705" s="193">
        <v>2.8277900599608954E-2</v>
      </c>
      <c r="I705" s="193">
        <v>1.3846047380798662E-2</v>
      </c>
      <c r="J705" s="193">
        <v>1.9420130835031664E-3</v>
      </c>
      <c r="K705" s="222">
        <v>5.7169304039499601E-4</v>
      </c>
      <c r="L705" s="193">
        <v>2.7082697441765885E-3</v>
      </c>
      <c r="M705" s="222">
        <v>2.0000005732018797E-3</v>
      </c>
      <c r="N705" s="193">
        <v>2.7797663112244603E-2</v>
      </c>
      <c r="O705" s="222">
        <v>1.7124649781762542E-2</v>
      </c>
      <c r="P705" s="221">
        <v>2.0298222975837546E-3</v>
      </c>
    </row>
    <row r="706" spans="1:16" ht="15.75" x14ac:dyDescent="0.25">
      <c r="A706" s="189">
        <v>2029</v>
      </c>
      <c r="B706" s="188">
        <v>2029</v>
      </c>
      <c r="C706" s="224" t="s">
        <v>3779</v>
      </c>
      <c r="D706" s="232">
        <v>3.5090068863294986E-2</v>
      </c>
      <c r="E706" s="223">
        <v>3.5520589690420989E-2</v>
      </c>
      <c r="F706" s="231">
        <v>4.4975219922368227E-2</v>
      </c>
      <c r="G706" s="193">
        <v>2.2795566813663798E-3</v>
      </c>
      <c r="H706" s="193">
        <v>2.5297426831648793E-2</v>
      </c>
      <c r="I706" s="193">
        <v>1.2717070384259867E-2</v>
      </c>
      <c r="J706" s="193">
        <v>1.4898049789402476E-3</v>
      </c>
      <c r="K706" s="222">
        <v>5.5946196921093983E-4</v>
      </c>
      <c r="L706" s="193">
        <v>2.6793277601653712E-3</v>
      </c>
      <c r="M706" s="222">
        <v>2.0000005732018801E-3</v>
      </c>
      <c r="N706" s="193">
        <v>2.7305359964213797E-2</v>
      </c>
      <c r="O706" s="222">
        <v>1.6899480239277322E-2</v>
      </c>
      <c r="P706" s="221">
        <v>1.5571673491762464E-3</v>
      </c>
    </row>
    <row r="707" spans="1:16" ht="15.75" x14ac:dyDescent="0.25">
      <c r="A707" s="189">
        <v>2030</v>
      </c>
      <c r="B707" s="188">
        <v>1986</v>
      </c>
      <c r="C707" s="224" t="s">
        <v>3778</v>
      </c>
      <c r="D707" s="232">
        <v>5.7005741780293419E-2</v>
      </c>
      <c r="E707" s="223">
        <v>9.3620460859810212E-2</v>
      </c>
      <c r="F707" s="231">
        <v>0.25527872270065027</v>
      </c>
      <c r="G707" s="193">
        <v>1.0606153616165765</v>
      </c>
      <c r="H707" s="193">
        <v>4.3072253009054569</v>
      </c>
      <c r="I707" s="193">
        <v>2.7418550742153545</v>
      </c>
      <c r="J707" s="193">
        <v>0.18347164854991421</v>
      </c>
      <c r="K707" s="222">
        <v>1.7515538319376963E-2</v>
      </c>
      <c r="L707" s="193">
        <v>2.8047930668579817E-3</v>
      </c>
      <c r="M707" s="222">
        <v>2.0000005732018797E-3</v>
      </c>
      <c r="N707" s="193">
        <v>2.9439524831055091E-2</v>
      </c>
      <c r="O707" s="222">
        <v>2.2432190158004413E-2</v>
      </c>
      <c r="P707" s="221">
        <v>0.1917674223539593</v>
      </c>
    </row>
    <row r="708" spans="1:16" ht="15.75" x14ac:dyDescent="0.25">
      <c r="A708" s="189">
        <v>2030</v>
      </c>
      <c r="B708" s="188">
        <v>1987</v>
      </c>
      <c r="C708" s="224" t="s">
        <v>3777</v>
      </c>
      <c r="D708" s="232">
        <v>5.7527535331765474E-2</v>
      </c>
      <c r="E708" s="223">
        <v>8.9978751791158593E-2</v>
      </c>
      <c r="F708" s="231">
        <v>0.29809635811014928</v>
      </c>
      <c r="G708" s="193">
        <v>0.97777265254041879</v>
      </c>
      <c r="H708" s="193">
        <v>4.7507299225137354</v>
      </c>
      <c r="I708" s="193">
        <v>2.6308201233382018</v>
      </c>
      <c r="J708" s="193">
        <v>0.20090115131655401</v>
      </c>
      <c r="K708" s="222">
        <v>1.7781923545849992E-2</v>
      </c>
      <c r="L708" s="193">
        <v>2.8989478078740695E-3</v>
      </c>
      <c r="M708" s="222">
        <v>2.0000005732018801E-3</v>
      </c>
      <c r="N708" s="193">
        <v>3.1041096975738751E-2</v>
      </c>
      <c r="O708" s="222">
        <v>2.1388898701676692E-2</v>
      </c>
      <c r="P708" s="221">
        <v>0.20998500989343316</v>
      </c>
    </row>
    <row r="709" spans="1:16" ht="15.75" x14ac:dyDescent="0.25">
      <c r="A709" s="189">
        <v>2030</v>
      </c>
      <c r="B709" s="188">
        <v>1988</v>
      </c>
      <c r="C709" s="224" t="s">
        <v>3776</v>
      </c>
      <c r="D709" s="232">
        <v>5.7537818094619574E-2</v>
      </c>
      <c r="E709" s="223">
        <v>8.8787805818932808E-2</v>
      </c>
      <c r="F709" s="231">
        <v>0.29420584353086948</v>
      </c>
      <c r="G709" s="193">
        <v>0.50813988252997999</v>
      </c>
      <c r="H709" s="193">
        <v>4.905609496346651</v>
      </c>
      <c r="I709" s="193">
        <v>1.9048513957325666</v>
      </c>
      <c r="J709" s="193">
        <v>0.1989466959477269</v>
      </c>
      <c r="K709" s="222">
        <v>1.7270603418018757E-2</v>
      </c>
      <c r="L709" s="193">
        <v>2.9337432458821783E-3</v>
      </c>
      <c r="M709" s="222">
        <v>2.0000005732018801E-3</v>
      </c>
      <c r="N709" s="193">
        <v>3.1632967376256683E-2</v>
      </c>
      <c r="O709" s="222">
        <v>2.1872335892379025E-2</v>
      </c>
      <c r="P709" s="221">
        <v>0.20794218272559473</v>
      </c>
    </row>
    <row r="710" spans="1:16" ht="15.75" x14ac:dyDescent="0.25">
      <c r="A710" s="189">
        <v>2030</v>
      </c>
      <c r="B710" s="188">
        <v>1989</v>
      </c>
      <c r="C710" s="224" t="s">
        <v>3775</v>
      </c>
      <c r="D710" s="232">
        <v>5.7806230609779866E-2</v>
      </c>
      <c r="E710" s="223">
        <v>9.1298243576614799E-2</v>
      </c>
      <c r="F710" s="231">
        <v>0.29355843635417661</v>
      </c>
      <c r="G710" s="193">
        <v>0.50680614668269131</v>
      </c>
      <c r="H710" s="193">
        <v>5.0344153243379202</v>
      </c>
      <c r="I710" s="193">
        <v>1.902133770325896</v>
      </c>
      <c r="J710" s="193">
        <v>0.19925250981446044</v>
      </c>
      <c r="K710" s="222">
        <v>1.7058094749051886E-2</v>
      </c>
      <c r="L710" s="193">
        <v>2.9673439514321539E-3</v>
      </c>
      <c r="M710" s="222">
        <v>2.0000005732018801E-3</v>
      </c>
      <c r="N710" s="193">
        <v>3.2204515377661766E-2</v>
      </c>
      <c r="O710" s="222">
        <v>2.2722055301102374E-2</v>
      </c>
      <c r="P710" s="221">
        <v>0.20826182413835281</v>
      </c>
    </row>
    <row r="711" spans="1:16" ht="15.75" x14ac:dyDescent="0.25">
      <c r="A711" s="189">
        <v>2030</v>
      </c>
      <c r="B711" s="188">
        <v>1990</v>
      </c>
      <c r="C711" s="224" t="s">
        <v>3774</v>
      </c>
      <c r="D711" s="232">
        <v>5.8291991148899207E-2</v>
      </c>
      <c r="E711" s="223">
        <v>8.9043686767198399E-2</v>
      </c>
      <c r="F711" s="231">
        <v>0.29819491250714858</v>
      </c>
      <c r="G711" s="193">
        <v>0.50792388933649868</v>
      </c>
      <c r="H711" s="193">
        <v>5.0018501136623801</v>
      </c>
      <c r="I711" s="193">
        <v>1.8942250877343407</v>
      </c>
      <c r="J711" s="193">
        <v>0.20249100910302234</v>
      </c>
      <c r="K711" s="222">
        <v>1.7302643318230462E-2</v>
      </c>
      <c r="L711" s="193">
        <v>2.9721327226498156E-3</v>
      </c>
      <c r="M711" s="222">
        <v>2.0000005732018801E-3</v>
      </c>
      <c r="N711" s="193">
        <v>3.2285972376074196E-2</v>
      </c>
      <c r="O711" s="222">
        <v>2.1925130678505704E-2</v>
      </c>
      <c r="P711" s="221">
        <v>0.2116467539941157</v>
      </c>
    </row>
    <row r="712" spans="1:16" ht="15.75" x14ac:dyDescent="0.25">
      <c r="A712" s="189">
        <v>2030</v>
      </c>
      <c r="B712" s="188">
        <v>1991</v>
      </c>
      <c r="C712" s="224" t="s">
        <v>3773</v>
      </c>
      <c r="D712" s="232">
        <v>5.8194317711073154E-2</v>
      </c>
      <c r="E712" s="223">
        <v>8.7032379712326552E-2</v>
      </c>
      <c r="F712" s="231">
        <v>0.37962254727761036</v>
      </c>
      <c r="G712" s="193">
        <v>0.52925971915413306</v>
      </c>
      <c r="H712" s="193">
        <v>8.8191347023361466</v>
      </c>
      <c r="I712" s="193">
        <v>2.3224387519390941</v>
      </c>
      <c r="J712" s="193">
        <v>5.8289611893743307E-2</v>
      </c>
      <c r="K712" s="222">
        <v>9.729761655511468E-3</v>
      </c>
      <c r="L712" s="193">
        <v>2.9723580754193318E-3</v>
      </c>
      <c r="M712" s="222">
        <v>2.0000005732018801E-3</v>
      </c>
      <c r="N712" s="193">
        <v>3.2289805626683668E-2</v>
      </c>
      <c r="O712" s="222">
        <v>2.1146892571897672E-2</v>
      </c>
      <c r="P712" s="221">
        <v>6.0925209487256472E-2</v>
      </c>
    </row>
    <row r="713" spans="1:16" ht="15.75" x14ac:dyDescent="0.25">
      <c r="A713" s="189">
        <v>2030</v>
      </c>
      <c r="B713" s="188">
        <v>1992</v>
      </c>
      <c r="C713" s="224" t="s">
        <v>3772</v>
      </c>
      <c r="D713" s="232">
        <v>5.8123180001689041E-2</v>
      </c>
      <c r="E713" s="223">
        <v>8.3960510546490591E-2</v>
      </c>
      <c r="F713" s="231">
        <v>0.37981124879896189</v>
      </c>
      <c r="G713" s="193">
        <v>0.52977555917180363</v>
      </c>
      <c r="H713" s="193">
        <v>8.7031905143380843</v>
      </c>
      <c r="I713" s="193">
        <v>2.2527718652697679</v>
      </c>
      <c r="J713" s="193">
        <v>6.0499986417992299E-2</v>
      </c>
      <c r="K713" s="222">
        <v>9.8492527961380975E-3</v>
      </c>
      <c r="L713" s="193">
        <v>2.9584816928322306E-3</v>
      </c>
      <c r="M713" s="222">
        <v>2.0000005732018805E-3</v>
      </c>
      <c r="N713" s="193">
        <v>3.2053768358877077E-2</v>
      </c>
      <c r="O713" s="222">
        <v>2.0158746355047098E-2</v>
      </c>
      <c r="P713" s="221">
        <v>6.3235527339100261E-2</v>
      </c>
    </row>
    <row r="714" spans="1:16" ht="15.75" x14ac:dyDescent="0.25">
      <c r="A714" s="189">
        <v>2030</v>
      </c>
      <c r="B714" s="188">
        <v>1993</v>
      </c>
      <c r="C714" s="224" t="s">
        <v>3771</v>
      </c>
      <c r="D714" s="232">
        <v>5.8019880886612446E-2</v>
      </c>
      <c r="E714" s="223">
        <v>7.508804024962773E-2</v>
      </c>
      <c r="F714" s="231">
        <v>0.37248441882820377</v>
      </c>
      <c r="G714" s="193">
        <v>0.53426146739166458</v>
      </c>
      <c r="H714" s="193">
        <v>8.8267267124930697</v>
      </c>
      <c r="I714" s="193">
        <v>2.2056942780576896</v>
      </c>
      <c r="J714" s="193">
        <v>5.3925824793594181E-2</v>
      </c>
      <c r="K714" s="222">
        <v>9.9879991346605388E-3</v>
      </c>
      <c r="L714" s="193">
        <v>2.9713652511461452E-3</v>
      </c>
      <c r="M714" s="222">
        <v>2.0000005732018801E-3</v>
      </c>
      <c r="N714" s="193">
        <v>3.2272917685796765E-2</v>
      </c>
      <c r="O714" s="222">
        <v>1.9730159308698567E-2</v>
      </c>
      <c r="P714" s="221">
        <v>5.6364111298456983E-2</v>
      </c>
    </row>
    <row r="715" spans="1:16" ht="15.75" x14ac:dyDescent="0.25">
      <c r="A715" s="189">
        <v>2030</v>
      </c>
      <c r="B715" s="188">
        <v>1994</v>
      </c>
      <c r="C715" s="224" t="s">
        <v>3770</v>
      </c>
      <c r="D715" s="232">
        <v>5.7763188105873671E-2</v>
      </c>
      <c r="E715" s="223">
        <v>7.1942203540251382E-2</v>
      </c>
      <c r="F715" s="231">
        <v>0.36730070759226702</v>
      </c>
      <c r="G715" s="193">
        <v>0.5348362022753349</v>
      </c>
      <c r="H715" s="193">
        <v>8.7815106514960828</v>
      </c>
      <c r="I715" s="193">
        <v>2.1423926945114156</v>
      </c>
      <c r="J715" s="193">
        <v>5.4086724673603641E-2</v>
      </c>
      <c r="K715" s="222">
        <v>1.0082729093988104E-2</v>
      </c>
      <c r="L715" s="193">
        <v>2.9617178627212057E-3</v>
      </c>
      <c r="M715" s="222">
        <v>2.0000005732018801E-3</v>
      </c>
      <c r="N715" s="193">
        <v>3.2108815608688702E-2</v>
      </c>
      <c r="O715" s="222">
        <v>1.8873695061776989E-2</v>
      </c>
      <c r="P715" s="221">
        <v>5.6532286357057808E-2</v>
      </c>
    </row>
    <row r="716" spans="1:16" ht="15.75" x14ac:dyDescent="0.25">
      <c r="A716" s="189">
        <v>2030</v>
      </c>
      <c r="B716" s="188">
        <v>1995</v>
      </c>
      <c r="C716" s="224" t="s">
        <v>3769</v>
      </c>
      <c r="D716" s="232">
        <v>5.7552089758916791E-2</v>
      </c>
      <c r="E716" s="223">
        <v>7.3647343341647464E-2</v>
      </c>
      <c r="F716" s="231">
        <v>0.36628210745399276</v>
      </c>
      <c r="G716" s="193">
        <v>0.40458454614198974</v>
      </c>
      <c r="H716" s="193">
        <v>8.939012499560695</v>
      </c>
      <c r="I716" s="193">
        <v>1.6814526091005169</v>
      </c>
      <c r="J716" s="193">
        <v>5.3459669511018292E-2</v>
      </c>
      <c r="K716" s="222">
        <v>9.3026018746717107E-3</v>
      </c>
      <c r="L716" s="193">
        <v>2.9742613497250317E-3</v>
      </c>
      <c r="M716" s="222">
        <v>2.0000005732018801E-3</v>
      </c>
      <c r="N716" s="193">
        <v>3.2322180322623524E-2</v>
      </c>
      <c r="O716" s="222">
        <v>1.9632125269133351E-2</v>
      </c>
      <c r="P716" s="221">
        <v>5.5876878542536451E-2</v>
      </c>
    </row>
    <row r="717" spans="1:16" ht="15.75" x14ac:dyDescent="0.25">
      <c r="A717" s="189">
        <v>2030</v>
      </c>
      <c r="B717" s="188">
        <v>1996</v>
      </c>
      <c r="C717" s="224" t="s">
        <v>3768</v>
      </c>
      <c r="D717" s="232">
        <v>5.7681916246808976E-2</v>
      </c>
      <c r="E717" s="223">
        <v>7.3563855740437806E-2</v>
      </c>
      <c r="F717" s="231">
        <v>0.36883570537084664</v>
      </c>
      <c r="G717" s="193">
        <v>0.13937211934365973</v>
      </c>
      <c r="H717" s="193">
        <v>8.9416046728432708</v>
      </c>
      <c r="I717" s="193">
        <v>1.0187172437988172</v>
      </c>
      <c r="J717" s="193">
        <v>5.3685337573386512E-2</v>
      </c>
      <c r="K717" s="222">
        <v>2.841478426541632E-3</v>
      </c>
      <c r="L717" s="193">
        <v>2.9775398147049688E-3</v>
      </c>
      <c r="M717" s="222">
        <v>2.0000005732018805E-3</v>
      </c>
      <c r="N717" s="193">
        <v>3.2377947011932341E-2</v>
      </c>
      <c r="O717" s="222">
        <v>1.9942508976171645E-2</v>
      </c>
      <c r="P717" s="221">
        <v>5.6112750313297793E-2</v>
      </c>
    </row>
    <row r="718" spans="1:16" ht="15.75" x14ac:dyDescent="0.25">
      <c r="A718" s="189">
        <v>2030</v>
      </c>
      <c r="B718" s="188">
        <v>1997</v>
      </c>
      <c r="C718" s="224" t="s">
        <v>3767</v>
      </c>
      <c r="D718" s="232">
        <v>5.7846368030469157E-2</v>
      </c>
      <c r="E718" s="223">
        <v>7.1596612724932784E-2</v>
      </c>
      <c r="F718" s="231">
        <v>0.37212252864119105</v>
      </c>
      <c r="G718" s="193">
        <v>0.14391223501991016</v>
      </c>
      <c r="H718" s="193">
        <v>8.9719702102267576</v>
      </c>
      <c r="I718" s="193">
        <v>1.043852028535001</v>
      </c>
      <c r="J718" s="193">
        <v>5.3907507073306403E-2</v>
      </c>
      <c r="K718" s="222">
        <v>2.8597332504639692E-3</v>
      </c>
      <c r="L718" s="193">
        <v>2.9841154145814901E-3</v>
      </c>
      <c r="M718" s="222">
        <v>2.0000005732018801E-3</v>
      </c>
      <c r="N718" s="193">
        <v>3.2489797965831978E-2</v>
      </c>
      <c r="O718" s="222">
        <v>1.940547160899064E-2</v>
      </c>
      <c r="P718" s="221">
        <v>5.6344965332141547E-2</v>
      </c>
    </row>
    <row r="719" spans="1:16" ht="15.75" x14ac:dyDescent="0.25">
      <c r="A719" s="189">
        <v>2030</v>
      </c>
      <c r="B719" s="188">
        <v>1998</v>
      </c>
      <c r="C719" s="224" t="s">
        <v>3766</v>
      </c>
      <c r="D719" s="232">
        <v>5.7727193555139764E-2</v>
      </c>
      <c r="E719" s="223">
        <v>6.8231448133579883E-2</v>
      </c>
      <c r="F719" s="231">
        <v>0.37044669258840635</v>
      </c>
      <c r="G719" s="193">
        <v>0.13379246915634863</v>
      </c>
      <c r="H719" s="193">
        <v>8.9555076684513093</v>
      </c>
      <c r="I719" s="193">
        <v>0.92281104614627596</v>
      </c>
      <c r="J719" s="193">
        <v>5.3773583395724606E-2</v>
      </c>
      <c r="K719" s="222">
        <v>2.9008763444839636E-3</v>
      </c>
      <c r="L719" s="193">
        <v>2.9811928392550961E-3</v>
      </c>
      <c r="M719" s="222">
        <v>2.0000005732018801E-3</v>
      </c>
      <c r="N719" s="193">
        <v>3.2440084959530019E-2</v>
      </c>
      <c r="O719" s="222">
        <v>1.8467528136983859E-2</v>
      </c>
      <c r="P719" s="221">
        <v>5.6204986220136963E-2</v>
      </c>
    </row>
    <row r="720" spans="1:16" ht="15.75" x14ac:dyDescent="0.25">
      <c r="A720" s="189">
        <v>2030</v>
      </c>
      <c r="B720" s="188">
        <v>1999</v>
      </c>
      <c r="C720" s="224" t="s">
        <v>3765</v>
      </c>
      <c r="D720" s="232">
        <v>5.7854723526069643E-2</v>
      </c>
      <c r="E720" s="223">
        <v>6.8947333210697515E-2</v>
      </c>
      <c r="F720" s="231">
        <v>0.37423666242625098</v>
      </c>
      <c r="G720" s="193">
        <v>0.11666533672304935</v>
      </c>
      <c r="H720" s="193">
        <v>9.0679759736650887</v>
      </c>
      <c r="I720" s="193">
        <v>0.76464434473441023</v>
      </c>
      <c r="J720" s="193">
        <v>5.379009543695773E-2</v>
      </c>
      <c r="K720" s="222">
        <v>2.9033485134092474E-3</v>
      </c>
      <c r="L720" s="193">
        <v>2.9948636894598013E-3</v>
      </c>
      <c r="M720" s="222">
        <v>2.0000005732018801E-3</v>
      </c>
      <c r="N720" s="193">
        <v>3.2672626121512061E-2</v>
      </c>
      <c r="O720" s="222">
        <v>1.8702377984174016E-2</v>
      </c>
      <c r="P720" s="221">
        <v>5.6222244862603528E-2</v>
      </c>
    </row>
    <row r="721" spans="1:16" ht="15.75" x14ac:dyDescent="0.25">
      <c r="A721" s="189">
        <v>2030</v>
      </c>
      <c r="B721" s="188">
        <v>2000</v>
      </c>
      <c r="C721" s="224" t="s">
        <v>3764</v>
      </c>
      <c r="D721" s="232">
        <v>5.7709225098046421E-2</v>
      </c>
      <c r="E721" s="223">
        <v>7.50492698735159E-2</v>
      </c>
      <c r="F721" s="231">
        <v>0.3729310620773516</v>
      </c>
      <c r="G721" s="193">
        <v>0.10010252920168233</v>
      </c>
      <c r="H721" s="193">
        <v>9.1223923420715298</v>
      </c>
      <c r="I721" s="193">
        <v>0.6132974937820832</v>
      </c>
      <c r="J721" s="193">
        <v>5.3461345354571158E-2</v>
      </c>
      <c r="K721" s="222">
        <v>2.8977022203116806E-3</v>
      </c>
      <c r="L721" s="193">
        <v>2.9984064920588944E-3</v>
      </c>
      <c r="M721" s="222">
        <v>2.0000005732018801E-3</v>
      </c>
      <c r="N721" s="193">
        <v>3.2732889193722622E-2</v>
      </c>
      <c r="O721" s="222">
        <v>1.8905794781317101E-2</v>
      </c>
      <c r="P721" s="221">
        <v>5.5878630160298343E-2</v>
      </c>
    </row>
    <row r="722" spans="1:16" ht="15.75" x14ac:dyDescent="0.25">
      <c r="A722" s="189">
        <v>2030</v>
      </c>
      <c r="B722" s="188">
        <v>2001</v>
      </c>
      <c r="C722" s="224" t="s">
        <v>3763</v>
      </c>
      <c r="D722" s="232">
        <v>5.7793125353421043E-2</v>
      </c>
      <c r="E722" s="223">
        <v>7.3768791922821514E-2</v>
      </c>
      <c r="F722" s="231">
        <v>0.37382442997418319</v>
      </c>
      <c r="G722" s="193">
        <v>8.6552993742441353E-2</v>
      </c>
      <c r="H722" s="193">
        <v>9.0659762807861828</v>
      </c>
      <c r="I722" s="193">
        <v>0.47481250479025922</v>
      </c>
      <c r="J722" s="193">
        <v>5.3748138093530261E-2</v>
      </c>
      <c r="K722" s="222">
        <v>2.9222649312437275E-3</v>
      </c>
      <c r="L722" s="193">
        <v>2.9943585854887238E-3</v>
      </c>
      <c r="M722" s="222">
        <v>2.0000005732018801E-3</v>
      </c>
      <c r="N722" s="193">
        <v>3.2664034302964016E-2</v>
      </c>
      <c r="O722" s="222">
        <v>1.8490692076578844E-2</v>
      </c>
      <c r="P722" s="221">
        <v>5.61783903942892E-2</v>
      </c>
    </row>
    <row r="723" spans="1:16" ht="15.75" x14ac:dyDescent="0.25">
      <c r="A723" s="189">
        <v>2030</v>
      </c>
      <c r="B723" s="188">
        <v>2002</v>
      </c>
      <c r="C723" s="224" t="s">
        <v>3762</v>
      </c>
      <c r="D723" s="232">
        <v>5.7613955698730721E-2</v>
      </c>
      <c r="E723" s="223">
        <v>7.1825718118888229E-2</v>
      </c>
      <c r="F723" s="231">
        <v>0.28865121744064548</v>
      </c>
      <c r="G723" s="193">
        <v>8.6857580196113671E-2</v>
      </c>
      <c r="H723" s="193">
        <v>7.0260099075109377</v>
      </c>
      <c r="I723" s="193">
        <v>0.45700280695390638</v>
      </c>
      <c r="J723" s="193">
        <v>5.3889093903074149E-2</v>
      </c>
      <c r="K723" s="222">
        <v>2.9509382897153508E-3</v>
      </c>
      <c r="L723" s="193">
        <v>2.9975672650590724E-3</v>
      </c>
      <c r="M723" s="222">
        <v>2.0000005732018801E-3</v>
      </c>
      <c r="N723" s="193">
        <v>3.2718613942455649E-2</v>
      </c>
      <c r="O723" s="222">
        <v>1.786920701490978E-2</v>
      </c>
      <c r="P723" s="221">
        <v>5.6325719600058527E-2</v>
      </c>
    </row>
    <row r="724" spans="1:16" ht="15.75" x14ac:dyDescent="0.25">
      <c r="A724" s="189">
        <v>2030</v>
      </c>
      <c r="B724" s="188">
        <v>2003</v>
      </c>
      <c r="C724" s="224" t="s">
        <v>3761</v>
      </c>
      <c r="D724" s="232">
        <v>5.7406205154344019E-2</v>
      </c>
      <c r="E724" s="223">
        <v>7.2886603319765125E-2</v>
      </c>
      <c r="F724" s="231">
        <v>0.28634879922492074</v>
      </c>
      <c r="G724" s="193">
        <v>7.0380172862847035E-2</v>
      </c>
      <c r="H724" s="193">
        <v>7.0262285695387146</v>
      </c>
      <c r="I724" s="193">
        <v>0.39098382522652286</v>
      </c>
      <c r="J724" s="193">
        <v>5.3577240605950226E-2</v>
      </c>
      <c r="K724" s="222">
        <v>2.9344101440326067E-3</v>
      </c>
      <c r="L724" s="193">
        <v>2.9942579182155125E-3</v>
      </c>
      <c r="M724" s="222">
        <v>2.0000005732018801E-3</v>
      </c>
      <c r="N724" s="193">
        <v>3.2662321952646699E-2</v>
      </c>
      <c r="O724" s="222">
        <v>1.8257009692330357E-2</v>
      </c>
      <c r="P724" s="221">
        <v>5.5999765680667175E-2</v>
      </c>
    </row>
    <row r="725" spans="1:16" ht="15.75" x14ac:dyDescent="0.25">
      <c r="A725" s="189">
        <v>2030</v>
      </c>
      <c r="B725" s="188">
        <v>2004</v>
      </c>
      <c r="C725" s="224" t="s">
        <v>3760</v>
      </c>
      <c r="D725" s="232">
        <v>5.7297452455442141E-2</v>
      </c>
      <c r="E725" s="223">
        <v>7.2674502178501799E-2</v>
      </c>
      <c r="F725" s="231">
        <v>0.23639580602496951</v>
      </c>
      <c r="G725" s="193">
        <v>1.8083091673797583E-2</v>
      </c>
      <c r="H725" s="193">
        <v>5.8633955032199312</v>
      </c>
      <c r="I725" s="193">
        <v>0.11582647477206358</v>
      </c>
      <c r="J725" s="193">
        <v>5.3335932773859736E-2</v>
      </c>
      <c r="K725" s="222">
        <v>1.9609762980293537E-4</v>
      </c>
      <c r="L725" s="193">
        <v>2.9922730403624388E-3</v>
      </c>
      <c r="M725" s="222">
        <v>2.0000005732018801E-3</v>
      </c>
      <c r="N725" s="193">
        <v>3.2628559180365925E-2</v>
      </c>
      <c r="O725" s="222">
        <v>1.7879726873944516E-2</v>
      </c>
      <c r="P725" s="221">
        <v>5.5747546979197232E-2</v>
      </c>
    </row>
    <row r="726" spans="1:16" ht="15.75" x14ac:dyDescent="0.25">
      <c r="A726" s="189">
        <v>2030</v>
      </c>
      <c r="B726" s="188">
        <v>2005</v>
      </c>
      <c r="C726" s="224" t="s">
        <v>3759</v>
      </c>
      <c r="D726" s="232">
        <v>5.705723277130903E-2</v>
      </c>
      <c r="E726" s="223">
        <v>6.8950739575526568E-2</v>
      </c>
      <c r="F726" s="231">
        <v>0.23380251228007592</v>
      </c>
      <c r="G726" s="193">
        <v>1.5778797003895381E-2</v>
      </c>
      <c r="H726" s="193">
        <v>5.8559035165484952</v>
      </c>
      <c r="I726" s="193">
        <v>9.4074803966353329E-2</v>
      </c>
      <c r="J726" s="193">
        <v>5.297016326698116E-2</v>
      </c>
      <c r="K726" s="222">
        <v>1.9700593035285686E-4</v>
      </c>
      <c r="L726" s="193">
        <v>2.9855152627042219E-3</v>
      </c>
      <c r="M726" s="222">
        <v>2.0000005732018801E-3</v>
      </c>
      <c r="N726" s="193">
        <v>3.2513609382399639E-2</v>
      </c>
      <c r="O726" s="222">
        <v>1.713745345493993E-2</v>
      </c>
      <c r="P726" s="221">
        <v>5.5365238998295693E-2</v>
      </c>
    </row>
    <row r="727" spans="1:16" ht="15.75" x14ac:dyDescent="0.25">
      <c r="A727" s="189">
        <v>2030</v>
      </c>
      <c r="B727" s="188">
        <v>2006</v>
      </c>
      <c r="C727" s="224" t="s">
        <v>3758</v>
      </c>
      <c r="D727" s="232">
        <v>5.69952280254113E-2</v>
      </c>
      <c r="E727" s="223">
        <v>7.1978952362743431E-2</v>
      </c>
      <c r="F727" s="231">
        <v>0.23339441163655661</v>
      </c>
      <c r="G727" s="193">
        <v>5.8559617340871641E-3</v>
      </c>
      <c r="H727" s="193">
        <v>5.8501627100660025</v>
      </c>
      <c r="I727" s="193">
        <v>6.3489091765552952E-2</v>
      </c>
      <c r="J727" s="193">
        <v>5.29297415600153E-2</v>
      </c>
      <c r="K727" s="222">
        <v>1.9316022709749315E-4</v>
      </c>
      <c r="L727" s="193">
        <v>2.9838490748081139E-3</v>
      </c>
      <c r="M727" s="222">
        <v>2.0000005732018805E-3</v>
      </c>
      <c r="N727" s="193">
        <v>3.2485267526286839E-2</v>
      </c>
      <c r="O727" s="222">
        <v>1.8792832450998602E-2</v>
      </c>
      <c r="P727" s="221">
        <v>5.5322989601109575E-2</v>
      </c>
    </row>
    <row r="728" spans="1:16" ht="15.75" x14ac:dyDescent="0.25">
      <c r="A728" s="189">
        <v>2030</v>
      </c>
      <c r="B728" s="188">
        <v>2007</v>
      </c>
      <c r="C728" s="224" t="s">
        <v>3757</v>
      </c>
      <c r="D728" s="232">
        <v>5.6810824954960107E-2</v>
      </c>
      <c r="E728" s="223">
        <v>6.7597758054295451E-2</v>
      </c>
      <c r="F728" s="231">
        <v>0.16729409576045848</v>
      </c>
      <c r="G728" s="193">
        <v>8.4260901855201763E-3</v>
      </c>
      <c r="H728" s="193">
        <v>2.9879632536868099</v>
      </c>
      <c r="I728" s="193">
        <v>5.6001058367385156E-2</v>
      </c>
      <c r="J728" s="193">
        <v>3.6979048050746595E-2</v>
      </c>
      <c r="K728" s="222">
        <v>1.9651275900444001E-4</v>
      </c>
      <c r="L728" s="193">
        <v>2.9624851168608903E-3</v>
      </c>
      <c r="M728" s="222">
        <v>2.0000005732018801E-3</v>
      </c>
      <c r="N728" s="193">
        <v>3.2121866601604571E-2</v>
      </c>
      <c r="O728" s="222">
        <v>1.7359178707767216E-2</v>
      </c>
      <c r="P728" s="221">
        <v>3.8651076511505851E-2</v>
      </c>
    </row>
    <row r="729" spans="1:16" ht="15.75" x14ac:dyDescent="0.25">
      <c r="A729" s="189">
        <v>2030</v>
      </c>
      <c r="B729" s="188">
        <v>2008</v>
      </c>
      <c r="C729" s="224" t="s">
        <v>3756</v>
      </c>
      <c r="D729" s="232">
        <v>5.6818122989290475E-2</v>
      </c>
      <c r="E729" s="223">
        <v>6.5838637795169005E-2</v>
      </c>
      <c r="F729" s="231">
        <v>0.16835928532851152</v>
      </c>
      <c r="G729" s="193">
        <v>8.1811980782943525E-3</v>
      </c>
      <c r="H729" s="193">
        <v>3.0114347651408031</v>
      </c>
      <c r="I729" s="193">
        <v>4.5152239675281799E-2</v>
      </c>
      <c r="J729" s="193">
        <v>3.7184018135148184E-2</v>
      </c>
      <c r="K729" s="222">
        <v>2.2447941007383812E-4</v>
      </c>
      <c r="L729" s="193">
        <v>2.971743047239293E-3</v>
      </c>
      <c r="M729" s="222">
        <v>2.0000005732018801E-3</v>
      </c>
      <c r="N729" s="193">
        <v>3.2279343997341205E-2</v>
      </c>
      <c r="O729" s="222">
        <v>1.7317300304543023E-2</v>
      </c>
      <c r="P729" s="221">
        <v>3.8865314433582911E-2</v>
      </c>
    </row>
    <row r="730" spans="1:16" ht="15.75" x14ac:dyDescent="0.25">
      <c r="A730" s="189">
        <v>2030</v>
      </c>
      <c r="B730" s="188">
        <v>2009</v>
      </c>
      <c r="C730" s="224" t="s">
        <v>3755</v>
      </c>
      <c r="D730" s="232">
        <v>5.5875513723871166E-2</v>
      </c>
      <c r="E730" s="223">
        <v>6.0520084025500347E-2</v>
      </c>
      <c r="F730" s="231">
        <v>0.15426369046063867</v>
      </c>
      <c r="G730" s="193">
        <v>8.0607558499606116E-3</v>
      </c>
      <c r="H730" s="193">
        <v>2.6708759904476094</v>
      </c>
      <c r="I730" s="193">
        <v>3.3424986243208006E-2</v>
      </c>
      <c r="J730" s="193">
        <v>3.402477681202596E-2</v>
      </c>
      <c r="K730" s="222">
        <v>2.5370866702369236E-4</v>
      </c>
      <c r="L730" s="193">
        <v>2.8653837248143695E-3</v>
      </c>
      <c r="M730" s="222">
        <v>2.0000005732018801E-3</v>
      </c>
      <c r="N730" s="193">
        <v>3.0470171922893252E-2</v>
      </c>
      <c r="O730" s="222">
        <v>1.6691841367611752E-2</v>
      </c>
      <c r="P730" s="221">
        <v>3.5563226236754737E-2</v>
      </c>
    </row>
    <row r="731" spans="1:16" ht="15.75" x14ac:dyDescent="0.25">
      <c r="A731" s="189">
        <v>2030</v>
      </c>
      <c r="B731" s="188">
        <v>2010</v>
      </c>
      <c r="C731" s="224" t="s">
        <v>3754</v>
      </c>
      <c r="D731" s="232">
        <v>5.4502275406827796E-2</v>
      </c>
      <c r="E731" s="223">
        <v>5.8717489485666179E-2</v>
      </c>
      <c r="F731" s="231">
        <v>8.9738298504824676E-2</v>
      </c>
      <c r="G731" s="193">
        <v>7.1976405804758028E-3</v>
      </c>
      <c r="H731" s="193">
        <v>0.22473606701613569</v>
      </c>
      <c r="I731" s="193">
        <v>3.2327788057190263E-2</v>
      </c>
      <c r="J731" s="193">
        <v>1.9054941466547633E-2</v>
      </c>
      <c r="K731" s="222">
        <v>3.0957719210986633E-4</v>
      </c>
      <c r="L731" s="193">
        <v>2.7614813400886739E-3</v>
      </c>
      <c r="M731" s="222">
        <v>2.0000005732018801E-3</v>
      </c>
      <c r="N731" s="193">
        <v>2.8702792358709171E-2</v>
      </c>
      <c r="O731" s="222">
        <v>1.6354289338337154E-2</v>
      </c>
      <c r="P731" s="221">
        <v>1.9916521364614435E-2</v>
      </c>
    </row>
    <row r="732" spans="1:16" ht="15.75" x14ac:dyDescent="0.25">
      <c r="A732" s="189">
        <v>2030</v>
      </c>
      <c r="B732" s="188">
        <v>2011</v>
      </c>
      <c r="C732" s="224" t="s">
        <v>3753</v>
      </c>
      <c r="D732" s="232">
        <v>5.4160474889920318E-2</v>
      </c>
      <c r="E732" s="223">
        <v>5.7332131923331503E-2</v>
      </c>
      <c r="F732" s="231">
        <v>8.9202137563389877E-2</v>
      </c>
      <c r="G732" s="193">
        <v>7.2807670540493185E-3</v>
      </c>
      <c r="H732" s="193">
        <v>0.22387344233849049</v>
      </c>
      <c r="I732" s="193">
        <v>3.237569928121907E-2</v>
      </c>
      <c r="J732" s="193">
        <v>1.8900852973464152E-2</v>
      </c>
      <c r="K732" s="222">
        <v>4.1933456366620404E-4</v>
      </c>
      <c r="L732" s="193">
        <v>2.7715024706076972E-3</v>
      </c>
      <c r="M732" s="222">
        <v>2.0000005732018801E-3</v>
      </c>
      <c r="N732" s="193">
        <v>2.8873251788837758E-2</v>
      </c>
      <c r="O732" s="222">
        <v>1.6465955767529562E-2</v>
      </c>
      <c r="P732" s="221">
        <v>1.9755465673631324E-2</v>
      </c>
    </row>
    <row r="733" spans="1:16" ht="15.75" x14ac:dyDescent="0.25">
      <c r="A733" s="189">
        <v>2030</v>
      </c>
      <c r="B733" s="188">
        <v>2012</v>
      </c>
      <c r="C733" s="224" t="s">
        <v>3752</v>
      </c>
      <c r="D733" s="232">
        <v>5.1876490208142507E-2</v>
      </c>
      <c r="E733" s="223">
        <v>5.7141507756017076E-2</v>
      </c>
      <c r="F733" s="231">
        <v>7.578376066665117E-2</v>
      </c>
      <c r="G733" s="193">
        <v>6.8112438726032412E-3</v>
      </c>
      <c r="H733" s="193">
        <v>0.18731951761817317</v>
      </c>
      <c r="I733" s="193">
        <v>3.2855192476005969E-2</v>
      </c>
      <c r="J733" s="193">
        <v>1.6247218305986941E-2</v>
      </c>
      <c r="K733" s="222">
        <v>6.091333293089269E-4</v>
      </c>
      <c r="L733" s="193">
        <v>2.6277050588218226E-3</v>
      </c>
      <c r="M733" s="222">
        <v>2.0000005732018801E-3</v>
      </c>
      <c r="N733" s="193">
        <v>2.6427257814360026E-2</v>
      </c>
      <c r="O733" s="222">
        <v>1.680601879054093E-2</v>
      </c>
      <c r="P733" s="221">
        <v>1.6981845421820217E-2</v>
      </c>
    </row>
    <row r="734" spans="1:16" ht="15.75" x14ac:dyDescent="0.25">
      <c r="A734" s="189">
        <v>2030</v>
      </c>
      <c r="B734" s="188">
        <v>2013</v>
      </c>
      <c r="C734" s="224" t="s">
        <v>3751</v>
      </c>
      <c r="D734" s="232">
        <v>5.3881154329176645E-2</v>
      </c>
      <c r="E734" s="223">
        <v>5.5738251740101795E-2</v>
      </c>
      <c r="F734" s="231">
        <v>9.0149770711333524E-2</v>
      </c>
      <c r="G734" s="193">
        <v>7.6927035134857595E-3</v>
      </c>
      <c r="H734" s="193">
        <v>0.22398438729497425</v>
      </c>
      <c r="I734" s="193">
        <v>3.2009248979062196E-2</v>
      </c>
      <c r="J734" s="193">
        <v>1.858787551324206E-2</v>
      </c>
      <c r="K734" s="222">
        <v>9.1012241394368486E-4</v>
      </c>
      <c r="L734" s="193">
        <v>2.7895021099173809E-3</v>
      </c>
      <c r="M734" s="222">
        <v>2.0000005732018801E-3</v>
      </c>
      <c r="N734" s="193">
        <v>2.9179425653495478E-2</v>
      </c>
      <c r="O734" s="222">
        <v>1.6871674514965733E-2</v>
      </c>
      <c r="P734" s="221">
        <v>1.9428336761474901E-2</v>
      </c>
    </row>
    <row r="735" spans="1:16" ht="15.75" x14ac:dyDescent="0.25">
      <c r="A735" s="189">
        <v>2030</v>
      </c>
      <c r="B735" s="188">
        <v>2014</v>
      </c>
      <c r="C735" s="224" t="s">
        <v>3750</v>
      </c>
      <c r="D735" s="232">
        <v>5.0942015408775035E-2</v>
      </c>
      <c r="E735" s="223">
        <v>5.367176883479749E-2</v>
      </c>
      <c r="F735" s="231">
        <v>7.764778347897569E-2</v>
      </c>
      <c r="G735" s="193">
        <v>7.7620895243147E-3</v>
      </c>
      <c r="H735" s="193">
        <v>0.19069002445298963</v>
      </c>
      <c r="I735" s="193">
        <v>3.0674267702299814E-2</v>
      </c>
      <c r="J735" s="193">
        <v>1.6164198495857617E-2</v>
      </c>
      <c r="K735" s="222">
        <v>1.2768327720572654E-3</v>
      </c>
      <c r="L735" s="193">
        <v>2.6633683443262027E-3</v>
      </c>
      <c r="M735" s="222">
        <v>2.0000005732018801E-3</v>
      </c>
      <c r="N735" s="193">
        <v>2.7033890300789527E-2</v>
      </c>
      <c r="O735" s="222">
        <v>1.6424890336093841E-2</v>
      </c>
      <c r="P735" s="221">
        <v>1.6895071824271773E-2</v>
      </c>
    </row>
    <row r="736" spans="1:16" ht="15.75" x14ac:dyDescent="0.25">
      <c r="A736" s="189">
        <v>2030</v>
      </c>
      <c r="B736" s="188">
        <v>2015</v>
      </c>
      <c r="C736" s="224" t="s">
        <v>3749</v>
      </c>
      <c r="D736" s="232">
        <v>4.9645873315223341E-2</v>
      </c>
      <c r="E736" s="223">
        <v>5.5626072049187764E-2</v>
      </c>
      <c r="F736" s="231">
        <v>7.243500291527899E-2</v>
      </c>
      <c r="G736" s="193">
        <v>7.6542504474991033E-3</v>
      </c>
      <c r="H736" s="193">
        <v>0.1776076960535749</v>
      </c>
      <c r="I736" s="193">
        <v>3.1512776071474305E-2</v>
      </c>
      <c r="J736" s="193">
        <v>1.5118186259202637E-2</v>
      </c>
      <c r="K736" s="222">
        <v>1.5893393748875162E-3</v>
      </c>
      <c r="L736" s="193">
        <v>2.6271530964189073E-3</v>
      </c>
      <c r="M736" s="222">
        <v>2.0000005732018801E-3</v>
      </c>
      <c r="N736" s="193">
        <v>2.6417868933886434E-2</v>
      </c>
      <c r="O736" s="222">
        <v>1.7310528177570433E-2</v>
      </c>
      <c r="P736" s="221">
        <v>1.580176355588582E-2</v>
      </c>
    </row>
    <row r="737" spans="1:16" ht="15.75" x14ac:dyDescent="0.25">
      <c r="A737" s="189">
        <v>2030</v>
      </c>
      <c r="B737" s="188">
        <v>2016</v>
      </c>
      <c r="C737" s="224" t="s">
        <v>3748</v>
      </c>
      <c r="D737" s="232">
        <v>5.06503512626394E-2</v>
      </c>
      <c r="E737" s="223">
        <v>5.6717619998272815E-2</v>
      </c>
      <c r="F737" s="231">
        <v>8.7484955008569731E-2</v>
      </c>
      <c r="G737" s="193">
        <v>7.3733246863199684E-3</v>
      </c>
      <c r="H737" s="193">
        <v>0.18963792506440511</v>
      </c>
      <c r="I737" s="193">
        <v>3.141851423633546E-2</v>
      </c>
      <c r="J737" s="193">
        <v>1.7397792521863787E-2</v>
      </c>
      <c r="K737" s="222">
        <v>1.8223442312608547E-3</v>
      </c>
      <c r="L737" s="193">
        <v>2.8120766039501119E-3</v>
      </c>
      <c r="M737" s="222">
        <v>2.0000005732018801E-3</v>
      </c>
      <c r="N737" s="193">
        <v>2.9563417796992238E-2</v>
      </c>
      <c r="O737" s="222">
        <v>1.8174764535936364E-2</v>
      </c>
      <c r="P737" s="221">
        <v>1.8184443498141592E-2</v>
      </c>
    </row>
    <row r="738" spans="1:16" ht="15.75" x14ac:dyDescent="0.25">
      <c r="A738" s="189">
        <v>2030</v>
      </c>
      <c r="B738" s="188">
        <v>2017</v>
      </c>
      <c r="C738" s="224" t="s">
        <v>3747</v>
      </c>
      <c r="D738" s="232">
        <v>4.7015802184971388E-2</v>
      </c>
      <c r="E738" s="223">
        <v>5.111289870400744E-2</v>
      </c>
      <c r="F738" s="231">
        <v>6.7386287000331807E-2</v>
      </c>
      <c r="G738" s="193">
        <v>7.3316854298127636E-3</v>
      </c>
      <c r="H738" s="193">
        <v>0.1359480012216229</v>
      </c>
      <c r="I738" s="193">
        <v>2.9190114581830011E-2</v>
      </c>
      <c r="J738" s="193">
        <v>1.5086425159400082E-2</v>
      </c>
      <c r="K738" s="222">
        <v>2.0047914074643406E-3</v>
      </c>
      <c r="L738" s="193">
        <v>2.7422992856119995E-3</v>
      </c>
      <c r="M738" s="222">
        <v>2.0000005732018801E-3</v>
      </c>
      <c r="N738" s="193">
        <v>2.8376505612060943E-2</v>
      </c>
      <c r="O738" s="222">
        <v>1.7178813998626394E-2</v>
      </c>
      <c r="P738" s="221">
        <v>1.5768566360087992E-2</v>
      </c>
    </row>
    <row r="739" spans="1:16" ht="15.75" x14ac:dyDescent="0.25">
      <c r="A739" s="189">
        <v>2030</v>
      </c>
      <c r="B739" s="188">
        <v>2018</v>
      </c>
      <c r="C739" s="224" t="s">
        <v>3746</v>
      </c>
      <c r="D739" s="232">
        <v>4.407825697814207E-2</v>
      </c>
      <c r="E739" s="223">
        <v>4.8814535094536933E-2</v>
      </c>
      <c r="F739" s="231">
        <v>6.6267661507794604E-2</v>
      </c>
      <c r="G739" s="193">
        <v>6.9380980269071304E-3</v>
      </c>
      <c r="H739" s="193">
        <v>0.10976579767140278</v>
      </c>
      <c r="I739" s="193">
        <v>2.7662579105440597E-2</v>
      </c>
      <c r="J739" s="193">
        <v>1.3598422808345488E-2</v>
      </c>
      <c r="K739" s="222">
        <v>2.0880457219616534E-3</v>
      </c>
      <c r="L739" s="193">
        <v>2.7381406501491077E-3</v>
      </c>
      <c r="M739" s="222">
        <v>2.0000005732018801E-3</v>
      </c>
      <c r="N739" s="193">
        <v>2.8305767222837144E-2</v>
      </c>
      <c r="O739" s="222">
        <v>1.7164650717608386E-2</v>
      </c>
      <c r="P739" s="221">
        <v>1.4213283145631327E-2</v>
      </c>
    </row>
    <row r="740" spans="1:16" ht="15.75" x14ac:dyDescent="0.25">
      <c r="A740" s="189">
        <v>2030</v>
      </c>
      <c r="B740" s="188">
        <v>2019</v>
      </c>
      <c r="C740" s="224" t="s">
        <v>3745</v>
      </c>
      <c r="D740" s="232">
        <v>4.3579158049418601E-2</v>
      </c>
      <c r="E740" s="223">
        <v>4.6925503047876585E-2</v>
      </c>
      <c r="F740" s="231">
        <v>6.5030590888615528E-2</v>
      </c>
      <c r="G740" s="193">
        <v>6.1793850268188292E-3</v>
      </c>
      <c r="H740" s="193">
        <v>9.3141150634065376E-2</v>
      </c>
      <c r="I740" s="193">
        <v>2.4846981512473804E-2</v>
      </c>
      <c r="J740" s="193">
        <v>1.1349400959907455E-2</v>
      </c>
      <c r="K740" s="222">
        <v>1.9823126364624799E-3</v>
      </c>
      <c r="L740" s="193">
        <v>2.7332087465174243E-3</v>
      </c>
      <c r="M740" s="222">
        <v>2.0000005732018801E-3</v>
      </c>
      <c r="N740" s="193">
        <v>2.822187554206226E-2</v>
      </c>
      <c r="O740" s="222">
        <v>1.7159817468113011E-2</v>
      </c>
      <c r="P740" s="221">
        <v>1.1862570509093579E-2</v>
      </c>
    </row>
    <row r="741" spans="1:16" ht="15.75" x14ac:dyDescent="0.25">
      <c r="A741" s="189">
        <v>2030</v>
      </c>
      <c r="B741" s="188">
        <v>2020</v>
      </c>
      <c r="C741" s="224" t="s">
        <v>3744</v>
      </c>
      <c r="D741" s="232">
        <v>4.3090616007703003E-2</v>
      </c>
      <c r="E741" s="223">
        <v>4.5035222557528398E-2</v>
      </c>
      <c r="F741" s="231">
        <v>6.3850339481900303E-2</v>
      </c>
      <c r="G741" s="193">
        <v>5.2896876429256922E-3</v>
      </c>
      <c r="H741" s="193">
        <v>7.7145781447930994E-2</v>
      </c>
      <c r="I741" s="193">
        <v>2.2201294030355187E-2</v>
      </c>
      <c r="J741" s="193">
        <v>9.2283505722163643E-3</v>
      </c>
      <c r="K741" s="222">
        <v>1.4588478187827559E-3</v>
      </c>
      <c r="L741" s="193">
        <v>2.7301402844786167E-3</v>
      </c>
      <c r="M741" s="222">
        <v>2.0000005732018801E-3</v>
      </c>
      <c r="N741" s="193">
        <v>2.8169681002782096E-2</v>
      </c>
      <c r="O741" s="222">
        <v>1.7154589026390187E-2</v>
      </c>
      <c r="P741" s="221">
        <v>9.6456156348927874E-3</v>
      </c>
    </row>
    <row r="742" spans="1:16" ht="15.75" x14ac:dyDescent="0.25">
      <c r="A742" s="189">
        <v>2030</v>
      </c>
      <c r="B742" s="188">
        <v>2021</v>
      </c>
      <c r="C742" s="224" t="s">
        <v>3743</v>
      </c>
      <c r="D742" s="232">
        <v>4.171724911271088E-2</v>
      </c>
      <c r="E742" s="223">
        <v>4.2972731760344773E-2</v>
      </c>
      <c r="F742" s="231">
        <v>5.9934222712151507E-2</v>
      </c>
      <c r="G742" s="193">
        <v>4.6098737725528529E-3</v>
      </c>
      <c r="H742" s="193">
        <v>5.5963071421243737E-2</v>
      </c>
      <c r="I742" s="193">
        <v>2.0376091210845361E-2</v>
      </c>
      <c r="J742" s="193">
        <v>6.1618380107873894E-3</v>
      </c>
      <c r="K742" s="222">
        <v>9.5589219448992012E-4</v>
      </c>
      <c r="L742" s="193">
        <v>2.7255432360388889E-3</v>
      </c>
      <c r="M742" s="222">
        <v>2.0000005732018801E-3</v>
      </c>
      <c r="N742" s="193">
        <v>2.8091485208822323E-2</v>
      </c>
      <c r="O742" s="222">
        <v>1.715871559297194E-2</v>
      </c>
      <c r="P742" s="221">
        <v>6.4404489828839744E-3</v>
      </c>
    </row>
    <row r="743" spans="1:16" ht="15.75" x14ac:dyDescent="0.25">
      <c r="A743" s="189">
        <v>2030</v>
      </c>
      <c r="B743" s="188">
        <v>2022</v>
      </c>
      <c r="C743" s="224" t="s">
        <v>3742</v>
      </c>
      <c r="D743" s="232">
        <v>4.0536428736532425E-2</v>
      </c>
      <c r="E743" s="223">
        <v>4.142734247678511E-2</v>
      </c>
      <c r="F743" s="231">
        <v>5.8734853068216554E-2</v>
      </c>
      <c r="G743" s="193">
        <v>3.84134662229502E-3</v>
      </c>
      <c r="H743" s="193">
        <v>4.148608043049818E-2</v>
      </c>
      <c r="I743" s="193">
        <v>1.8219849662990603E-2</v>
      </c>
      <c r="J743" s="193">
        <v>4.395411448221604E-3</v>
      </c>
      <c r="K743" s="222">
        <v>9.5588018169068397E-4</v>
      </c>
      <c r="L743" s="193">
        <v>2.7236536345236748E-3</v>
      </c>
      <c r="M743" s="222">
        <v>2.0000005732018801E-3</v>
      </c>
      <c r="N743" s="193">
        <v>2.8059343087048532E-2</v>
      </c>
      <c r="O743" s="222">
        <v>1.7166007378255865E-2</v>
      </c>
      <c r="P743" s="221">
        <v>4.5941524495607478E-3</v>
      </c>
    </row>
    <row r="744" spans="1:16" ht="15.75" x14ac:dyDescent="0.25">
      <c r="A744" s="189">
        <v>2030</v>
      </c>
      <c r="B744" s="188">
        <v>2023</v>
      </c>
      <c r="C744" s="224" t="s">
        <v>3741</v>
      </c>
      <c r="D744" s="232">
        <v>3.9334748923276534E-2</v>
      </c>
      <c r="E744" s="223">
        <v>3.987000329207032E-2</v>
      </c>
      <c r="F744" s="231">
        <v>5.7365836450687949E-2</v>
      </c>
      <c r="G744" s="193">
        <v>3.2886964604054427E-3</v>
      </c>
      <c r="H744" s="193">
        <v>3.9803824917634671E-2</v>
      </c>
      <c r="I744" s="193">
        <v>1.7196501722602835E-2</v>
      </c>
      <c r="J744" s="193">
        <v>4.0865126362628051E-3</v>
      </c>
      <c r="K744" s="222">
        <v>9.5573850035310219E-4</v>
      </c>
      <c r="L744" s="193">
        <v>2.7203085216223047E-3</v>
      </c>
      <c r="M744" s="222">
        <v>2.0000005732018801E-3</v>
      </c>
      <c r="N744" s="193">
        <v>2.8002442716596229E-2</v>
      </c>
      <c r="O744" s="222">
        <v>1.7167631638568229E-2</v>
      </c>
      <c r="P744" s="221">
        <v>4.2712866040433483E-3</v>
      </c>
    </row>
    <row r="745" spans="1:16" ht="15.75" x14ac:dyDescent="0.25">
      <c r="A745" s="189">
        <v>2030</v>
      </c>
      <c r="B745" s="188">
        <v>2024</v>
      </c>
      <c r="C745" s="224" t="s">
        <v>3740</v>
      </c>
      <c r="D745" s="232">
        <v>3.8177294581974441E-2</v>
      </c>
      <c r="E745" s="223">
        <v>3.8304570434267743E-2</v>
      </c>
      <c r="F745" s="231">
        <v>5.5984764300902705E-2</v>
      </c>
      <c r="G745" s="193">
        <v>2.7990316297785518E-3</v>
      </c>
      <c r="H745" s="193">
        <v>3.806910744134951E-2</v>
      </c>
      <c r="I745" s="193">
        <v>1.6529274613048952E-2</v>
      </c>
      <c r="J745" s="193">
        <v>3.7656339612746675E-3</v>
      </c>
      <c r="K745" s="222">
        <v>9.5552055498944997E-4</v>
      </c>
      <c r="L745" s="193">
        <v>2.7176651541351419E-3</v>
      </c>
      <c r="M745" s="222">
        <v>2.0000005732018801E-3</v>
      </c>
      <c r="N745" s="193">
        <v>2.7957479035639585E-2</v>
      </c>
      <c r="O745" s="222">
        <v>1.7164028601138959E-2</v>
      </c>
      <c r="P745" s="221">
        <v>3.935899219250279E-3</v>
      </c>
    </row>
    <row r="746" spans="1:16" ht="15.75" x14ac:dyDescent="0.25">
      <c r="A746" s="189">
        <v>2030</v>
      </c>
      <c r="B746" s="188">
        <v>2025</v>
      </c>
      <c r="C746" s="224" t="s">
        <v>3739</v>
      </c>
      <c r="D746" s="232">
        <v>3.699950513340327E-2</v>
      </c>
      <c r="E746" s="223">
        <v>3.6707097277558928E-2</v>
      </c>
      <c r="F746" s="231">
        <v>5.4446780354923272E-2</v>
      </c>
      <c r="G746" s="193">
        <v>2.4937076772289478E-3</v>
      </c>
      <c r="H746" s="193">
        <v>3.6198511319775042E-2</v>
      </c>
      <c r="I746" s="193">
        <v>1.639517729533245E-2</v>
      </c>
      <c r="J746" s="193">
        <v>3.4241644884130851E-3</v>
      </c>
      <c r="K746" s="222">
        <v>9.551186595471127E-4</v>
      </c>
      <c r="L746" s="193">
        <v>2.7136588217752527E-3</v>
      </c>
      <c r="M746" s="222">
        <v>2.0000005732018801E-3</v>
      </c>
      <c r="N746" s="193">
        <v>2.7889331322197879E-2</v>
      </c>
      <c r="O746" s="222">
        <v>1.7149821826652516E-2</v>
      </c>
      <c r="P746" s="221">
        <v>3.5789900120742459E-3</v>
      </c>
    </row>
    <row r="747" spans="1:16" ht="15.75" x14ac:dyDescent="0.25">
      <c r="A747" s="189">
        <v>2030</v>
      </c>
      <c r="B747" s="188">
        <v>2026</v>
      </c>
      <c r="C747" s="224" t="s">
        <v>3738</v>
      </c>
      <c r="D747" s="232">
        <v>3.6243664076669471E-2</v>
      </c>
      <c r="E747" s="223">
        <v>3.6517769763199669E-2</v>
      </c>
      <c r="F747" s="231">
        <v>5.305885995118885E-2</v>
      </c>
      <c r="G747" s="193">
        <v>2.4510721030462043E-3</v>
      </c>
      <c r="H747" s="193">
        <v>3.4364951056334449E-2</v>
      </c>
      <c r="I747" s="193">
        <v>1.5613214239860984E-2</v>
      </c>
      <c r="J747" s="193">
        <v>3.0792265124550454E-3</v>
      </c>
      <c r="K747" s="222">
        <v>8.3457181016775991E-4</v>
      </c>
      <c r="L747" s="193">
        <v>2.712722513493534E-3</v>
      </c>
      <c r="M747" s="222">
        <v>2.0000005732018801E-3</v>
      </c>
      <c r="N747" s="193">
        <v>2.7873404718325844E-2</v>
      </c>
      <c r="O747" s="222">
        <v>1.7153806084359038E-2</v>
      </c>
      <c r="P747" s="221">
        <v>3.2184554714829879E-3</v>
      </c>
    </row>
    <row r="748" spans="1:16" ht="15.75" x14ac:dyDescent="0.25">
      <c r="A748" s="189">
        <v>2030</v>
      </c>
      <c r="B748" s="188">
        <v>2027</v>
      </c>
      <c r="C748" s="224" t="s">
        <v>3737</v>
      </c>
      <c r="D748" s="232">
        <v>3.5532800086803699E-2</v>
      </c>
      <c r="E748" s="223">
        <v>3.6327276807818894E-2</v>
      </c>
      <c r="F748" s="231">
        <v>5.1649430291612362E-2</v>
      </c>
      <c r="G748" s="193">
        <v>2.4270375392746704E-3</v>
      </c>
      <c r="H748" s="193">
        <v>3.2467342983084672E-2</v>
      </c>
      <c r="I748" s="193">
        <v>1.4925213054974134E-2</v>
      </c>
      <c r="J748" s="193">
        <v>2.7197814610908982E-3</v>
      </c>
      <c r="K748" s="222">
        <v>6.9391441446295182E-4</v>
      </c>
      <c r="L748" s="193">
        <v>2.7124344046512362E-3</v>
      </c>
      <c r="M748" s="222">
        <v>2.0000005732018801E-3</v>
      </c>
      <c r="N748" s="193">
        <v>2.7868503986918359E-2</v>
      </c>
      <c r="O748" s="222">
        <v>1.7153576954846983E-2</v>
      </c>
      <c r="P748" s="221">
        <v>2.8427579099099408E-3</v>
      </c>
    </row>
    <row r="749" spans="1:16" ht="15.75" x14ac:dyDescent="0.25">
      <c r="A749" s="189">
        <v>2030</v>
      </c>
      <c r="B749" s="188">
        <v>2028</v>
      </c>
      <c r="C749" s="224" t="s">
        <v>3736</v>
      </c>
      <c r="D749" s="232">
        <v>3.5494506485499865E-2</v>
      </c>
      <c r="E749" s="223">
        <v>3.6279350653886024E-2</v>
      </c>
      <c r="F749" s="231">
        <v>5.0018869454121317E-2</v>
      </c>
      <c r="G749" s="193">
        <v>2.4206895706069776E-3</v>
      </c>
      <c r="H749" s="193">
        <v>3.0402167618319941E-2</v>
      </c>
      <c r="I749" s="193">
        <v>1.4385481172077594E-2</v>
      </c>
      <c r="J749" s="193">
        <v>2.3373929309253687E-3</v>
      </c>
      <c r="K749" s="222">
        <v>5.7271984303499648E-4</v>
      </c>
      <c r="L749" s="193">
        <v>2.7098037547379893E-3</v>
      </c>
      <c r="M749" s="222">
        <v>2.0000005732018801E-3</v>
      </c>
      <c r="N749" s="193">
        <v>2.7823756631894028E-2</v>
      </c>
      <c r="O749" s="222">
        <v>1.7141272303265263E-2</v>
      </c>
      <c r="P749" s="221">
        <v>2.4430794672342972E-3</v>
      </c>
    </row>
    <row r="750" spans="1:16" ht="15.75" x14ac:dyDescent="0.25">
      <c r="A750" s="189">
        <v>2030</v>
      </c>
      <c r="B750" s="188">
        <v>2029</v>
      </c>
      <c r="C750" s="224" t="s">
        <v>3735</v>
      </c>
      <c r="D750" s="232">
        <v>3.5466805899099577E-2</v>
      </c>
      <c r="E750" s="223">
        <v>3.620632657217103E-2</v>
      </c>
      <c r="F750" s="231">
        <v>4.8391783633104181E-2</v>
      </c>
      <c r="G750" s="193">
        <v>2.4056796865116201E-3</v>
      </c>
      <c r="H750" s="193">
        <v>2.8287460981279395E-2</v>
      </c>
      <c r="I750" s="193">
        <v>1.3849641683039567E-2</v>
      </c>
      <c r="J750" s="193">
        <v>1.9422970144630212E-3</v>
      </c>
      <c r="K750" s="222">
        <v>5.715930909478196E-4</v>
      </c>
      <c r="L750" s="193">
        <v>2.708229835767744E-3</v>
      </c>
      <c r="M750" s="222">
        <v>2.0000005732018801E-3</v>
      </c>
      <c r="N750" s="193">
        <v>2.7796984270210157E-2</v>
      </c>
      <c r="O750" s="222">
        <v>1.7124466418791791E-2</v>
      </c>
      <c r="P750" s="221">
        <v>2.030119066641683E-3</v>
      </c>
    </row>
    <row r="751" spans="1:16" ht="15.75" x14ac:dyDescent="0.25">
      <c r="A751" s="189">
        <v>2030</v>
      </c>
      <c r="B751" s="188">
        <v>2030</v>
      </c>
      <c r="C751" s="224" t="s">
        <v>3734</v>
      </c>
      <c r="D751" s="232">
        <v>3.5093396426322095E-2</v>
      </c>
      <c r="E751" s="223">
        <v>3.552531072976263E-2</v>
      </c>
      <c r="F751" s="231">
        <v>4.5014022072911802E-2</v>
      </c>
      <c r="G751" s="193">
        <v>2.2790563620024989E-3</v>
      </c>
      <c r="H751" s="193">
        <v>2.5307138913309202E-2</v>
      </c>
      <c r="I751" s="193">
        <v>1.2712344519549699E-2</v>
      </c>
      <c r="J751" s="193">
        <v>1.4900769228337473E-3</v>
      </c>
      <c r="K751" s="222">
        <v>5.5936395102088488E-4</v>
      </c>
      <c r="L751" s="193">
        <v>2.6793277601653716E-3</v>
      </c>
      <c r="M751" s="222">
        <v>2.0000005732018801E-3</v>
      </c>
      <c r="N751" s="193">
        <v>2.7305359964213797E-2</v>
      </c>
      <c r="O751" s="222">
        <v>1.6899480239277325E-2</v>
      </c>
      <c r="P751" s="221">
        <v>1.5574515891658761E-3</v>
      </c>
    </row>
    <row r="752" spans="1:16" ht="15.75" x14ac:dyDescent="0.25">
      <c r="A752" s="189">
        <v>2031</v>
      </c>
      <c r="B752" s="188">
        <v>1987</v>
      </c>
      <c r="C752" s="224" t="s">
        <v>3733</v>
      </c>
      <c r="D752" s="232">
        <v>5.7539469050402053E-2</v>
      </c>
      <c r="E752" s="223">
        <v>9.0086244752296124E-2</v>
      </c>
      <c r="F752" s="231">
        <v>0.29815474650575507</v>
      </c>
      <c r="G752" s="193">
        <v>0.9789241568444158</v>
      </c>
      <c r="H752" s="193">
        <v>4.7369576020915778</v>
      </c>
      <c r="I752" s="193">
        <v>2.6289320686587141</v>
      </c>
      <c r="J752" s="193">
        <v>0.20088349476462189</v>
      </c>
      <c r="K752" s="222">
        <v>1.7822970853207949E-2</v>
      </c>
      <c r="L752" s="193">
        <v>2.8962528426004462E-3</v>
      </c>
      <c r="M752" s="222">
        <v>2.0000005732018801E-3</v>
      </c>
      <c r="N752" s="193">
        <v>3.0995255616434427E-2</v>
      </c>
      <c r="O752" s="222">
        <v>2.1388898701676692E-2</v>
      </c>
      <c r="P752" s="221">
        <v>0.20996655499057182</v>
      </c>
    </row>
    <row r="753" spans="1:16" ht="15.75" x14ac:dyDescent="0.25">
      <c r="A753" s="189">
        <v>2031</v>
      </c>
      <c r="B753" s="188">
        <v>1988</v>
      </c>
      <c r="C753" s="224" t="s">
        <v>3732</v>
      </c>
      <c r="D753" s="232">
        <v>5.7554798391101246E-2</v>
      </c>
      <c r="E753" s="223">
        <v>8.8891970660804814E-2</v>
      </c>
      <c r="F753" s="231">
        <v>0.29429459332268021</v>
      </c>
      <c r="G753" s="193">
        <v>0.50952090974236297</v>
      </c>
      <c r="H753" s="193">
        <v>4.8908510122058937</v>
      </c>
      <c r="I753" s="193">
        <v>1.9046484180138108</v>
      </c>
      <c r="J753" s="193">
        <v>0.19894559388088529</v>
      </c>
      <c r="K753" s="222">
        <v>1.7316678950238591E-2</v>
      </c>
      <c r="L753" s="193">
        <v>2.9309652637719724E-3</v>
      </c>
      <c r="M753" s="222">
        <v>2.0000005732018801E-3</v>
      </c>
      <c r="N753" s="193">
        <v>3.1585713900562071E-2</v>
      </c>
      <c r="O753" s="222">
        <v>2.1872335892379025E-2</v>
      </c>
      <c r="P753" s="221">
        <v>0.20794103082818127</v>
      </c>
    </row>
    <row r="754" spans="1:16" ht="15.75" x14ac:dyDescent="0.25">
      <c r="A754" s="189">
        <v>2031</v>
      </c>
      <c r="B754" s="188">
        <v>1989</v>
      </c>
      <c r="C754" s="224" t="s">
        <v>3731</v>
      </c>
      <c r="D754" s="232">
        <v>5.7785913324569747E-2</v>
      </c>
      <c r="E754" s="223">
        <v>9.1403781982674376E-2</v>
      </c>
      <c r="F754" s="231">
        <v>0.2937715368066966</v>
      </c>
      <c r="G754" s="193">
        <v>0.50809065032904943</v>
      </c>
      <c r="H754" s="193">
        <v>5.0024769346873805</v>
      </c>
      <c r="I754" s="193">
        <v>1.9019426000942536</v>
      </c>
      <c r="J754" s="193">
        <v>0.19924770740546346</v>
      </c>
      <c r="K754" s="222">
        <v>1.7100696107561365E-2</v>
      </c>
      <c r="L754" s="193">
        <v>2.9601137126837734E-3</v>
      </c>
      <c r="M754" s="222">
        <v>2.0000005732018801E-3</v>
      </c>
      <c r="N754" s="193">
        <v>3.208152901655182E-2</v>
      </c>
      <c r="O754" s="222">
        <v>2.2722055301102374E-2</v>
      </c>
      <c r="P754" s="221">
        <v>0.20825680458573195</v>
      </c>
    </row>
    <row r="755" spans="1:16" ht="15.75" x14ac:dyDescent="0.25">
      <c r="A755" s="189">
        <v>2031</v>
      </c>
      <c r="B755" s="188">
        <v>1990</v>
      </c>
      <c r="C755" s="224" t="s">
        <v>3730</v>
      </c>
      <c r="D755" s="232">
        <v>5.8302014428588129E-2</v>
      </c>
      <c r="E755" s="223">
        <v>8.9150289977071945E-2</v>
      </c>
      <c r="F755" s="231">
        <v>0.29828054416030342</v>
      </c>
      <c r="G755" s="193">
        <v>0.5092005358231696</v>
      </c>
      <c r="H755" s="193">
        <v>4.9867195970349192</v>
      </c>
      <c r="I755" s="193">
        <v>1.894172265417474</v>
      </c>
      <c r="J755" s="193">
        <v>0.20248104766579833</v>
      </c>
      <c r="K755" s="222">
        <v>1.7345018559103333E-2</v>
      </c>
      <c r="L755" s="193">
        <v>2.9689514352818492E-3</v>
      </c>
      <c r="M755" s="222">
        <v>2.0000005732018801E-3</v>
      </c>
      <c r="N755" s="193">
        <v>3.2231858677945077E-2</v>
      </c>
      <c r="O755" s="222">
        <v>2.192562781222367E-2</v>
      </c>
      <c r="P755" s="221">
        <v>0.21163634214490429</v>
      </c>
    </row>
    <row r="756" spans="1:16" ht="15.75" x14ac:dyDescent="0.25">
      <c r="A756" s="189">
        <v>2031</v>
      </c>
      <c r="B756" s="188">
        <v>1991</v>
      </c>
      <c r="C756" s="224" t="s">
        <v>3729</v>
      </c>
      <c r="D756" s="232">
        <v>5.8170343717842368E-2</v>
      </c>
      <c r="E756" s="223">
        <v>8.7221256523887611E-2</v>
      </c>
      <c r="F756" s="231">
        <v>0.37920779471513938</v>
      </c>
      <c r="G756" s="193">
        <v>0.53082001138375168</v>
      </c>
      <c r="H756" s="193">
        <v>8.7551347021509951</v>
      </c>
      <c r="I756" s="193">
        <v>2.323923265429773</v>
      </c>
      <c r="J756" s="193">
        <v>5.9467378574513584E-2</v>
      </c>
      <c r="K756" s="222">
        <v>9.7570251803475675E-3</v>
      </c>
      <c r="L756" s="193">
        <v>2.9647603968048814E-3</v>
      </c>
      <c r="M756" s="222">
        <v>2.0000005732018801E-3</v>
      </c>
      <c r="N756" s="193">
        <v>3.2160569113451852E-2</v>
      </c>
      <c r="O756" s="222">
        <v>2.1170620205713277E-2</v>
      </c>
      <c r="P756" s="221">
        <v>6.2156229551068837E-2</v>
      </c>
    </row>
    <row r="757" spans="1:16" ht="15.75" x14ac:dyDescent="0.25">
      <c r="A757" s="189">
        <v>2031</v>
      </c>
      <c r="B757" s="188">
        <v>1992</v>
      </c>
      <c r="C757" s="224" t="s">
        <v>3728</v>
      </c>
      <c r="D757" s="232">
        <v>5.8119357619486521E-2</v>
      </c>
      <c r="E757" s="223">
        <v>8.429265455001328E-2</v>
      </c>
      <c r="F757" s="231">
        <v>0.37951796043769248</v>
      </c>
      <c r="G757" s="193">
        <v>0.53161959564254213</v>
      </c>
      <c r="H757" s="193">
        <v>8.6659486979570151</v>
      </c>
      <c r="I757" s="193">
        <v>2.2579096360613899</v>
      </c>
      <c r="J757" s="193">
        <v>6.1135718510480115E-2</v>
      </c>
      <c r="K757" s="222">
        <v>9.8772647977971081E-3</v>
      </c>
      <c r="L757" s="193">
        <v>2.9543040844018298E-3</v>
      </c>
      <c r="M757" s="222">
        <v>2.0000005732018801E-3</v>
      </c>
      <c r="N757" s="193">
        <v>3.1982707239475959E-2</v>
      </c>
      <c r="O757" s="222">
        <v>2.0216503598922648E-2</v>
      </c>
      <c r="P757" s="221">
        <v>6.3900004415791023E-2</v>
      </c>
    </row>
    <row r="758" spans="1:16" ht="15.75" x14ac:dyDescent="0.25">
      <c r="A758" s="189">
        <v>2031</v>
      </c>
      <c r="B758" s="188">
        <v>1993</v>
      </c>
      <c r="C758" s="224" t="s">
        <v>3727</v>
      </c>
      <c r="D758" s="232">
        <v>5.7988003504404292E-2</v>
      </c>
      <c r="E758" s="223">
        <v>7.529575382940755E-2</v>
      </c>
      <c r="F758" s="231">
        <v>0.37084192142328459</v>
      </c>
      <c r="G758" s="193">
        <v>0.53593804765121056</v>
      </c>
      <c r="H758" s="193">
        <v>8.7828050518618586</v>
      </c>
      <c r="I758" s="193">
        <v>2.2084913869723493</v>
      </c>
      <c r="J758" s="193">
        <v>5.3903707199903811E-2</v>
      </c>
      <c r="K758" s="222">
        <v>1.0017385880309336E-2</v>
      </c>
      <c r="L758" s="193">
        <v>2.9661103738330453E-3</v>
      </c>
      <c r="M758" s="222">
        <v>2.0000005732018801E-3</v>
      </c>
      <c r="N758" s="193">
        <v>3.2183532222700935E-2</v>
      </c>
      <c r="O758" s="222">
        <v>1.9750680141829399E-2</v>
      </c>
      <c r="P758" s="221">
        <v>5.6340993645325306E-2</v>
      </c>
    </row>
    <row r="759" spans="1:16" ht="15.75" x14ac:dyDescent="0.25">
      <c r="A759" s="189">
        <v>2031</v>
      </c>
      <c r="B759" s="188">
        <v>1994</v>
      </c>
      <c r="C759" s="224" t="s">
        <v>3726</v>
      </c>
      <c r="D759" s="232">
        <v>5.7756025603090413E-2</v>
      </c>
      <c r="E759" s="223">
        <v>7.1902847103396755E-2</v>
      </c>
      <c r="F759" s="231">
        <v>0.36635419733122709</v>
      </c>
      <c r="G759" s="193">
        <v>0.53672863756907785</v>
      </c>
      <c r="H759" s="193">
        <v>8.7548903242962801</v>
      </c>
      <c r="I759" s="193">
        <v>2.1411726774817432</v>
      </c>
      <c r="J759" s="193">
        <v>5.4062440734722293E-2</v>
      </c>
      <c r="K759" s="222">
        <v>1.0121874746609543E-2</v>
      </c>
      <c r="L759" s="193">
        <v>2.9589066846460055E-3</v>
      </c>
      <c r="M759" s="222">
        <v>2.0000005732018801E-3</v>
      </c>
      <c r="N759" s="193">
        <v>3.2060997469629392E-2</v>
      </c>
      <c r="O759" s="222">
        <v>1.882329255142582E-2</v>
      </c>
      <c r="P759" s="221">
        <v>5.6506904406218667E-2</v>
      </c>
    </row>
    <row r="760" spans="1:16" ht="15.75" x14ac:dyDescent="0.25">
      <c r="A760" s="189">
        <v>2031</v>
      </c>
      <c r="B760" s="188">
        <v>1995</v>
      </c>
      <c r="C760" s="224" t="s">
        <v>3725</v>
      </c>
      <c r="D760" s="232">
        <v>5.7539674561018668E-2</v>
      </c>
      <c r="E760" s="223">
        <v>7.3572395666392093E-2</v>
      </c>
      <c r="F760" s="231">
        <v>0.36514673643494133</v>
      </c>
      <c r="G760" s="193">
        <v>0.40654335150268611</v>
      </c>
      <c r="H760" s="193">
        <v>8.9058539049658787</v>
      </c>
      <c r="I760" s="193">
        <v>1.6825160355622699</v>
      </c>
      <c r="J760" s="193">
        <v>5.343412564962606E-2</v>
      </c>
      <c r="K760" s="222">
        <v>9.3511258948484784E-3</v>
      </c>
      <c r="L760" s="193">
        <v>2.9707979489513921E-3</v>
      </c>
      <c r="M760" s="222">
        <v>2.0000005732018801E-3</v>
      </c>
      <c r="N760" s="193">
        <v>3.2263267875464012E-2</v>
      </c>
      <c r="O760" s="222">
        <v>1.9575258998443978E-2</v>
      </c>
      <c r="P760" s="221">
        <v>5.5850179701081297E-2</v>
      </c>
    </row>
    <row r="761" spans="1:16" ht="15.75" x14ac:dyDescent="0.25">
      <c r="A761" s="189">
        <v>2031</v>
      </c>
      <c r="B761" s="188">
        <v>1996</v>
      </c>
      <c r="C761" s="224" t="s">
        <v>3724</v>
      </c>
      <c r="D761" s="232">
        <v>5.769649039856041E-2</v>
      </c>
      <c r="E761" s="223">
        <v>7.3545197496617962E-2</v>
      </c>
      <c r="F761" s="231">
        <v>0.3684161255665877</v>
      </c>
      <c r="G761" s="193">
        <v>0.14026977782591502</v>
      </c>
      <c r="H761" s="193">
        <v>8.9272158283641652</v>
      </c>
      <c r="I761" s="193">
        <v>1.0211681860248378</v>
      </c>
      <c r="J761" s="193">
        <v>5.3662631834604943E-2</v>
      </c>
      <c r="K761" s="222">
        <v>2.8531133989125753E-3</v>
      </c>
      <c r="L761" s="193">
        <v>2.9765864849783958E-3</v>
      </c>
      <c r="M761" s="222">
        <v>2.0000005732018801E-3</v>
      </c>
      <c r="N761" s="193">
        <v>3.236173087328334E-2</v>
      </c>
      <c r="O761" s="222">
        <v>1.9898495220480001E-2</v>
      </c>
      <c r="P761" s="221">
        <v>5.6089017921763816E-2</v>
      </c>
    </row>
    <row r="762" spans="1:16" ht="15.75" x14ac:dyDescent="0.25">
      <c r="A762" s="189">
        <v>2031</v>
      </c>
      <c r="B762" s="188">
        <v>1997</v>
      </c>
      <c r="C762" s="224" t="s">
        <v>3723</v>
      </c>
      <c r="D762" s="232">
        <v>5.785225032613267E-2</v>
      </c>
      <c r="E762" s="223">
        <v>7.1608910110985094E-2</v>
      </c>
      <c r="F762" s="231">
        <v>0.37149629080847985</v>
      </c>
      <c r="G762" s="193">
        <v>0.14469514655307444</v>
      </c>
      <c r="H762" s="193">
        <v>8.9526270358070583</v>
      </c>
      <c r="I762" s="193">
        <v>1.0456159019405578</v>
      </c>
      <c r="J762" s="193">
        <v>5.3884510432650308E-2</v>
      </c>
      <c r="K762" s="222">
        <v>2.8703024221504465E-3</v>
      </c>
      <c r="L762" s="193">
        <v>2.9824313440123271E-3</v>
      </c>
      <c r="M762" s="222">
        <v>2.0000005732018797E-3</v>
      </c>
      <c r="N762" s="193">
        <v>3.2461151925450508E-2</v>
      </c>
      <c r="O762" s="222">
        <v>1.9374074708713059E-2</v>
      </c>
      <c r="P762" s="221">
        <v>5.632092888544097E-2</v>
      </c>
    </row>
    <row r="763" spans="1:16" ht="15.75" x14ac:dyDescent="0.25">
      <c r="A763" s="189">
        <v>2031</v>
      </c>
      <c r="B763" s="188">
        <v>1998</v>
      </c>
      <c r="C763" s="224" t="s">
        <v>3722</v>
      </c>
      <c r="D763" s="232">
        <v>5.7736583846218957E-2</v>
      </c>
      <c r="E763" s="223">
        <v>6.8388969132540917E-2</v>
      </c>
      <c r="F763" s="231">
        <v>0.36996303857607066</v>
      </c>
      <c r="G763" s="193">
        <v>0.13416377313656661</v>
      </c>
      <c r="H763" s="193">
        <v>8.9400681281434</v>
      </c>
      <c r="I763" s="193">
        <v>0.92268183283905991</v>
      </c>
      <c r="J763" s="193">
        <v>5.3749276883591747E-2</v>
      </c>
      <c r="K763" s="222">
        <v>2.9102599504799115E-3</v>
      </c>
      <c r="L763" s="193">
        <v>2.9800383023180659E-3</v>
      </c>
      <c r="M763" s="222">
        <v>2.0000005732018801E-3</v>
      </c>
      <c r="N763" s="193">
        <v>3.2420446286231135E-2</v>
      </c>
      <c r="O763" s="222">
        <v>1.8479612946951416E-2</v>
      </c>
      <c r="P763" s="221">
        <v>5.617958067538395E-2</v>
      </c>
    </row>
    <row r="764" spans="1:16" ht="15.75" x14ac:dyDescent="0.25">
      <c r="A764" s="189">
        <v>2031</v>
      </c>
      <c r="B764" s="188">
        <v>1999</v>
      </c>
      <c r="C764" s="224" t="s">
        <v>3721</v>
      </c>
      <c r="D764" s="232">
        <v>5.7876406001089661E-2</v>
      </c>
      <c r="E764" s="223">
        <v>6.894981316288909E-2</v>
      </c>
      <c r="F764" s="231">
        <v>0.37402349201296264</v>
      </c>
      <c r="G764" s="193">
        <v>0.11735236025995201</v>
      </c>
      <c r="H764" s="193">
        <v>9.059058798156995</v>
      </c>
      <c r="I764" s="193">
        <v>0.76572469693081147</v>
      </c>
      <c r="J764" s="193">
        <v>5.3768319182660715E-2</v>
      </c>
      <c r="K764" s="222">
        <v>2.9158179172947725E-3</v>
      </c>
      <c r="L764" s="193">
        <v>2.9946520407041198E-3</v>
      </c>
      <c r="M764" s="222">
        <v>2.0000005732018801E-3</v>
      </c>
      <c r="N764" s="193">
        <v>3.2669025976177914E-2</v>
      </c>
      <c r="O764" s="222">
        <v>1.8670886258878541E-2</v>
      </c>
      <c r="P764" s="221">
        <v>5.6199483982717853E-2</v>
      </c>
    </row>
    <row r="765" spans="1:16" ht="15.75" x14ac:dyDescent="0.25">
      <c r="A765" s="189">
        <v>2031</v>
      </c>
      <c r="B765" s="188">
        <v>2000</v>
      </c>
      <c r="C765" s="224" t="s">
        <v>3720</v>
      </c>
      <c r="D765" s="232">
        <v>5.7731832099439842E-2</v>
      </c>
      <c r="E765" s="223">
        <v>7.5181101627764285E-2</v>
      </c>
      <c r="F765" s="231">
        <v>0.37274714443617024</v>
      </c>
      <c r="G765" s="193">
        <v>0.10042705602328295</v>
      </c>
      <c r="H765" s="193">
        <v>9.1137807887839504</v>
      </c>
      <c r="I765" s="193">
        <v>0.61359070407351179</v>
      </c>
      <c r="J765" s="193">
        <v>5.3438036291865269E-2</v>
      </c>
      <c r="K765" s="222">
        <v>2.9071124194014956E-3</v>
      </c>
      <c r="L765" s="193">
        <v>2.9983322060721847E-3</v>
      </c>
      <c r="M765" s="222">
        <v>2.0000005732018801E-3</v>
      </c>
      <c r="N765" s="193">
        <v>3.2731625589088695E-2</v>
      </c>
      <c r="O765" s="222">
        <v>1.89094281045517E-2</v>
      </c>
      <c r="P765" s="221">
        <v>5.5854267165209366E-2</v>
      </c>
    </row>
    <row r="766" spans="1:16" ht="15.75" x14ac:dyDescent="0.25">
      <c r="A766" s="189">
        <v>2031</v>
      </c>
      <c r="B766" s="188">
        <v>2001</v>
      </c>
      <c r="C766" s="224" t="s">
        <v>3719</v>
      </c>
      <c r="D766" s="232">
        <v>5.7817019752302419E-2</v>
      </c>
      <c r="E766" s="223">
        <v>7.3892379880970485E-2</v>
      </c>
      <c r="F766" s="231">
        <v>0.37369979337992881</v>
      </c>
      <c r="G766" s="193">
        <v>8.6765207946530212E-2</v>
      </c>
      <c r="H766" s="193">
        <v>9.0592807442613577</v>
      </c>
      <c r="I766" s="193">
        <v>0.47511674002329946</v>
      </c>
      <c r="J766" s="193">
        <v>5.3725867799751255E-2</v>
      </c>
      <c r="K766" s="222">
        <v>2.9297804161074552E-3</v>
      </c>
      <c r="L766" s="193">
        <v>2.9944769726895451E-3</v>
      </c>
      <c r="M766" s="222">
        <v>2.0000005732018801E-3</v>
      </c>
      <c r="N766" s="193">
        <v>3.2666048069249991E-2</v>
      </c>
      <c r="O766" s="222">
        <v>1.8500324519161213E-2</v>
      </c>
      <c r="P766" s="221">
        <v>5.6155113136648505E-2</v>
      </c>
    </row>
    <row r="767" spans="1:16" ht="15.75" x14ac:dyDescent="0.25">
      <c r="A767" s="189">
        <v>2031</v>
      </c>
      <c r="B767" s="188">
        <v>2002</v>
      </c>
      <c r="C767" s="224" t="s">
        <v>3718</v>
      </c>
      <c r="D767" s="232">
        <v>5.7636367985120687E-2</v>
      </c>
      <c r="E767" s="223">
        <v>7.1975693810840069E-2</v>
      </c>
      <c r="F767" s="231">
        <v>0.28852951626060314</v>
      </c>
      <c r="G767" s="193">
        <v>8.7067747082227351E-2</v>
      </c>
      <c r="H767" s="193">
        <v>7.019977854380933</v>
      </c>
      <c r="I767" s="193">
        <v>0.45720885807426032</v>
      </c>
      <c r="J767" s="193">
        <v>5.3863439566935595E-2</v>
      </c>
      <c r="K767" s="222">
        <v>2.9593565437098708E-3</v>
      </c>
      <c r="L767" s="193">
        <v>2.9976541299973924E-3</v>
      </c>
      <c r="M767" s="222">
        <v>2.0000005732018801E-3</v>
      </c>
      <c r="N767" s="193">
        <v>3.2720091515056476E-2</v>
      </c>
      <c r="O767" s="222">
        <v>1.7885243954260138E-2</v>
      </c>
      <c r="P767" s="221">
        <v>5.629890528867925E-2</v>
      </c>
    </row>
    <row r="768" spans="1:16" ht="15.75" x14ac:dyDescent="0.25">
      <c r="A768" s="189">
        <v>2031</v>
      </c>
      <c r="B768" s="188">
        <v>2003</v>
      </c>
      <c r="C768" s="224" t="s">
        <v>3717</v>
      </c>
      <c r="D768" s="232">
        <v>5.7431790932842001E-2</v>
      </c>
      <c r="E768" s="223">
        <v>7.3031618332040305E-2</v>
      </c>
      <c r="F768" s="231">
        <v>0.28628117503051631</v>
      </c>
      <c r="G768" s="193">
        <v>7.0529009867550951E-2</v>
      </c>
      <c r="H768" s="193">
        <v>7.0212614379457072</v>
      </c>
      <c r="I768" s="193">
        <v>0.39125330853656037</v>
      </c>
      <c r="J768" s="193">
        <v>5.3552079307969742E-2</v>
      </c>
      <c r="K768" s="222">
        <v>2.9416792566253451E-3</v>
      </c>
      <c r="L768" s="193">
        <v>2.9946186137106744E-3</v>
      </c>
      <c r="M768" s="222">
        <v>2.0000005732018801E-3</v>
      </c>
      <c r="N768" s="193">
        <v>3.2668457383019399E-2</v>
      </c>
      <c r="O768" s="222">
        <v>1.8270899503876562E-2</v>
      </c>
      <c r="P768" s="221">
        <v>5.5973466700443716E-2</v>
      </c>
    </row>
    <row r="769" spans="1:16" ht="15.75" x14ac:dyDescent="0.25">
      <c r="A769" s="189">
        <v>2031</v>
      </c>
      <c r="B769" s="188">
        <v>2004</v>
      </c>
      <c r="C769" s="224" t="s">
        <v>3716</v>
      </c>
      <c r="D769" s="232">
        <v>5.7318002255528543E-2</v>
      </c>
      <c r="E769" s="223">
        <v>7.2805574569777751E-2</v>
      </c>
      <c r="F769" s="231">
        <v>0.23626927409797194</v>
      </c>
      <c r="G769" s="193">
        <v>1.8142321247937625E-2</v>
      </c>
      <c r="H769" s="193">
        <v>5.8573727583053659</v>
      </c>
      <c r="I769" s="193">
        <v>0.1160430336581048</v>
      </c>
      <c r="J769" s="193">
        <v>5.3307619742169875E-2</v>
      </c>
      <c r="K769" s="222">
        <v>1.9672108256824292E-4</v>
      </c>
      <c r="L769" s="193">
        <v>2.9922743212676328E-3</v>
      </c>
      <c r="M769" s="222">
        <v>2.0000005732018801E-3</v>
      </c>
      <c r="N769" s="193">
        <v>3.2628580968563262E-2</v>
      </c>
      <c r="O769" s="222">
        <v>1.7891482421475677E-2</v>
      </c>
      <c r="P769" s="221">
        <v>5.5717953757851574E-2</v>
      </c>
    </row>
    <row r="770" spans="1:16" ht="15.75" x14ac:dyDescent="0.25">
      <c r="A770" s="189">
        <v>2031</v>
      </c>
      <c r="B770" s="188">
        <v>2005</v>
      </c>
      <c r="C770" s="224" t="s">
        <v>3715</v>
      </c>
      <c r="D770" s="232">
        <v>5.7079598975428122E-2</v>
      </c>
      <c r="E770" s="223">
        <v>6.9159709024471772E-2</v>
      </c>
      <c r="F770" s="231">
        <v>0.23374315469069046</v>
      </c>
      <c r="G770" s="193">
        <v>1.5831060281839723E-2</v>
      </c>
      <c r="H770" s="193">
        <v>5.8515647040504097</v>
      </c>
      <c r="I770" s="193">
        <v>9.4619471833442048E-2</v>
      </c>
      <c r="J770" s="193">
        <v>5.2940776359070636E-2</v>
      </c>
      <c r="K770" s="222">
        <v>1.9754645824863771E-4</v>
      </c>
      <c r="L770" s="193">
        <v>2.9860284820880999E-3</v>
      </c>
      <c r="M770" s="222">
        <v>2.0000005732018801E-3</v>
      </c>
      <c r="N770" s="193">
        <v>3.2522339244119403E-2</v>
      </c>
      <c r="O770" s="222">
        <v>1.7178125567302811E-2</v>
      </c>
      <c r="P770" s="221">
        <v>5.533452334481196E-2</v>
      </c>
    </row>
    <row r="771" spans="1:16" ht="15.75" x14ac:dyDescent="0.25">
      <c r="A771" s="189">
        <v>2031</v>
      </c>
      <c r="B771" s="188">
        <v>2006</v>
      </c>
      <c r="C771" s="224" t="s">
        <v>3714</v>
      </c>
      <c r="D771" s="232">
        <v>5.7018686722923734E-2</v>
      </c>
      <c r="E771" s="223">
        <v>7.232130027367939E-2</v>
      </c>
      <c r="F771" s="231">
        <v>0.23334808562777395</v>
      </c>
      <c r="G771" s="193">
        <v>5.926759168864584E-3</v>
      </c>
      <c r="H771" s="193">
        <v>5.8461061271169603</v>
      </c>
      <c r="I771" s="193">
        <v>6.4780636162165853E-2</v>
      </c>
      <c r="J771" s="193">
        <v>5.2901412927580375E-2</v>
      </c>
      <c r="K771" s="222">
        <v>1.9357505880707648E-4</v>
      </c>
      <c r="L771" s="193">
        <v>2.9844216141745013E-3</v>
      </c>
      <c r="M771" s="222">
        <v>2.0000005732018801E-3</v>
      </c>
      <c r="N771" s="193">
        <v>3.2495006420909092E-2</v>
      </c>
      <c r="O771" s="222">
        <v>1.8873034972071708E-2</v>
      </c>
      <c r="P771" s="221">
        <v>5.5293380073622361E-2</v>
      </c>
    </row>
    <row r="772" spans="1:16" ht="15.75" x14ac:dyDescent="0.25">
      <c r="A772" s="189">
        <v>2031</v>
      </c>
      <c r="B772" s="188">
        <v>2007</v>
      </c>
      <c r="C772" s="224" t="s">
        <v>3713</v>
      </c>
      <c r="D772" s="232">
        <v>5.6841103690815471E-2</v>
      </c>
      <c r="E772" s="223">
        <v>6.7797377333416869E-2</v>
      </c>
      <c r="F772" s="231">
        <v>0.16775794860540427</v>
      </c>
      <c r="G772" s="193">
        <v>8.4772517197138283E-3</v>
      </c>
      <c r="H772" s="193">
        <v>2.9902244219428367</v>
      </c>
      <c r="I772" s="193">
        <v>5.6689504407818114E-2</v>
      </c>
      <c r="J772" s="193">
        <v>3.7073856765347739E-2</v>
      </c>
      <c r="K772" s="222">
        <v>1.9706354947847361E-4</v>
      </c>
      <c r="L772" s="193">
        <v>2.964027006194954E-3</v>
      </c>
      <c r="M772" s="222">
        <v>2.0000005732018801E-3</v>
      </c>
      <c r="N772" s="193">
        <v>3.2148094139176998E-2</v>
      </c>
      <c r="O772" s="222">
        <v>1.7396268117130648E-2</v>
      </c>
      <c r="P772" s="221">
        <v>3.8750172055473903E-2</v>
      </c>
    </row>
    <row r="773" spans="1:16" ht="15.75" x14ac:dyDescent="0.25">
      <c r="A773" s="189">
        <v>2031</v>
      </c>
      <c r="B773" s="188">
        <v>2008</v>
      </c>
      <c r="C773" s="224" t="s">
        <v>3712</v>
      </c>
      <c r="D773" s="232">
        <v>5.6846837442611764E-2</v>
      </c>
      <c r="E773" s="223">
        <v>6.6025635221842432E-2</v>
      </c>
      <c r="F773" s="231">
        <v>0.16901066615791846</v>
      </c>
      <c r="G773" s="193">
        <v>8.226917835549255E-3</v>
      </c>
      <c r="H773" s="193">
        <v>3.0136800645604809</v>
      </c>
      <c r="I773" s="193">
        <v>4.563318235394747E-2</v>
      </c>
      <c r="J773" s="193">
        <v>3.7325814332504523E-2</v>
      </c>
      <c r="K773" s="222">
        <v>2.250799154302749E-4</v>
      </c>
      <c r="L773" s="193">
        <v>2.9730081690798904E-3</v>
      </c>
      <c r="M773" s="222">
        <v>2.0000005732018801E-3</v>
      </c>
      <c r="N773" s="193">
        <v>3.2300863719849762E-2</v>
      </c>
      <c r="O773" s="222">
        <v>1.7348899618540772E-2</v>
      </c>
      <c r="P773" s="221">
        <v>3.9013522025772275E-2</v>
      </c>
    </row>
    <row r="774" spans="1:16" ht="15.75" x14ac:dyDescent="0.25">
      <c r="A774" s="189">
        <v>2031</v>
      </c>
      <c r="B774" s="188">
        <v>2009</v>
      </c>
      <c r="C774" s="224" t="s">
        <v>3711</v>
      </c>
      <c r="D774" s="232">
        <v>5.5952668336452412E-2</v>
      </c>
      <c r="E774" s="223">
        <v>6.0668385998224245E-2</v>
      </c>
      <c r="F774" s="231">
        <v>0.15577305196467639</v>
      </c>
      <c r="G774" s="193">
        <v>8.0971885193065456E-3</v>
      </c>
      <c r="H774" s="193">
        <v>2.6868755094268573</v>
      </c>
      <c r="I774" s="193">
        <v>3.362846624835944E-2</v>
      </c>
      <c r="J774" s="193">
        <v>3.4349146553894747E-2</v>
      </c>
      <c r="K774" s="222">
        <v>2.5440329959311377E-4</v>
      </c>
      <c r="L774" s="193">
        <v>2.8707928308842516E-3</v>
      </c>
      <c r="M774" s="222">
        <v>2.0000005732018801E-3</v>
      </c>
      <c r="N774" s="193">
        <v>3.0562180817141949E-2</v>
      </c>
      <c r="O774" s="222">
        <v>1.6711371825625529E-2</v>
      </c>
      <c r="P774" s="221">
        <v>3.5902262538981454E-2</v>
      </c>
    </row>
    <row r="775" spans="1:16" ht="15.75" x14ac:dyDescent="0.25">
      <c r="A775" s="189">
        <v>2031</v>
      </c>
      <c r="B775" s="188">
        <v>2010</v>
      </c>
      <c r="C775" s="224" t="s">
        <v>3710</v>
      </c>
      <c r="D775" s="232">
        <v>5.4600123542222871E-2</v>
      </c>
      <c r="E775" s="223">
        <v>5.8821951700435651E-2</v>
      </c>
      <c r="F775" s="231">
        <v>9.0889042159076797E-2</v>
      </c>
      <c r="G775" s="193">
        <v>7.242406076060753E-3</v>
      </c>
      <c r="H775" s="193">
        <v>0.2282592156812665</v>
      </c>
      <c r="I775" s="193">
        <v>3.2578684207576557E-2</v>
      </c>
      <c r="J775" s="193">
        <v>1.9391469940825797E-2</v>
      </c>
      <c r="K775" s="222">
        <v>3.1041773373028617E-4</v>
      </c>
      <c r="L775" s="193">
        <v>2.7687364175604957E-3</v>
      </c>
      <c r="M775" s="222">
        <v>2.0000005732018805E-3</v>
      </c>
      <c r="N775" s="193">
        <v>2.8826201226504859E-2</v>
      </c>
      <c r="O775" s="222">
        <v>1.6361222682545647E-2</v>
      </c>
      <c r="P775" s="221">
        <v>2.026826616317649E-2</v>
      </c>
    </row>
    <row r="776" spans="1:16" ht="15.75" x14ac:dyDescent="0.25">
      <c r="A776" s="189">
        <v>2031</v>
      </c>
      <c r="B776" s="188">
        <v>2011</v>
      </c>
      <c r="C776" s="224" t="s">
        <v>3709</v>
      </c>
      <c r="D776" s="232">
        <v>5.4265179967409732E-2</v>
      </c>
      <c r="E776" s="223">
        <v>5.7458867921259447E-2</v>
      </c>
      <c r="F776" s="231">
        <v>9.0419101726441964E-2</v>
      </c>
      <c r="G776" s="193">
        <v>7.3281750520323421E-3</v>
      </c>
      <c r="H776" s="193">
        <v>0.22773252637575611</v>
      </c>
      <c r="I776" s="193">
        <v>3.2672018262686578E-2</v>
      </c>
      <c r="J776" s="193">
        <v>1.928485032301349E-2</v>
      </c>
      <c r="K776" s="222">
        <v>4.203959238030454E-4</v>
      </c>
      <c r="L776" s="193">
        <v>2.7785660297182059E-3</v>
      </c>
      <c r="M776" s="222">
        <v>2.0000005732018801E-3</v>
      </c>
      <c r="N776" s="193">
        <v>2.8993402929307507E-2</v>
      </c>
      <c r="O776" s="222">
        <v>1.6479893058172525E-2</v>
      </c>
      <c r="P776" s="221">
        <v>2.0156825679364273E-2</v>
      </c>
    </row>
    <row r="777" spans="1:16" ht="15.75" x14ac:dyDescent="0.25">
      <c r="A777" s="189">
        <v>2031</v>
      </c>
      <c r="B777" s="188">
        <v>2012</v>
      </c>
      <c r="C777" s="224" t="s">
        <v>3708</v>
      </c>
      <c r="D777" s="232">
        <v>5.1993463570147315E-2</v>
      </c>
      <c r="E777" s="223">
        <v>5.7267645701805418E-2</v>
      </c>
      <c r="F777" s="231">
        <v>7.7055232905122673E-2</v>
      </c>
      <c r="G777" s="193">
        <v>6.8639233178868948E-3</v>
      </c>
      <c r="H777" s="193">
        <v>0.19121977866608031</v>
      </c>
      <c r="I777" s="193">
        <v>3.3256261042266803E-2</v>
      </c>
      <c r="J777" s="193">
        <v>1.6642337861591774E-2</v>
      </c>
      <c r="K777" s="222">
        <v>6.1045636142160434E-4</v>
      </c>
      <c r="L777" s="193">
        <v>2.6350673873192262E-3</v>
      </c>
      <c r="M777" s="222">
        <v>2.0000005732018801E-3</v>
      </c>
      <c r="N777" s="193">
        <v>2.6552491022100864E-2</v>
      </c>
      <c r="O777" s="222">
        <v>1.682056238288723E-2</v>
      </c>
      <c r="P777" s="221">
        <v>1.7394830530412419E-2</v>
      </c>
    </row>
    <row r="778" spans="1:16" ht="15.75" x14ac:dyDescent="0.25">
      <c r="A778" s="189">
        <v>2031</v>
      </c>
      <c r="B778" s="188">
        <v>2013</v>
      </c>
      <c r="C778" s="224" t="s">
        <v>3707</v>
      </c>
      <c r="D778" s="232">
        <v>5.4030551374919099E-2</v>
      </c>
      <c r="E778" s="223">
        <v>5.5916801624836296E-2</v>
      </c>
      <c r="F778" s="231">
        <v>9.1724951458929754E-2</v>
      </c>
      <c r="G778" s="193">
        <v>7.755638999532119E-3</v>
      </c>
      <c r="H778" s="193">
        <v>0.2291021236396372</v>
      </c>
      <c r="I778" s="193">
        <v>3.2349167765586308E-2</v>
      </c>
      <c r="J778" s="193">
        <v>1.9106962152815685E-2</v>
      </c>
      <c r="K778" s="222">
        <v>9.1185563587266446E-4</v>
      </c>
      <c r="L778" s="193">
        <v>2.7985036004582837E-3</v>
      </c>
      <c r="M778" s="222">
        <v>2.0000005732018805E-3</v>
      </c>
      <c r="N778" s="193">
        <v>2.9332541007596233E-2</v>
      </c>
      <c r="O778" s="222">
        <v>1.6900202337763102E-2</v>
      </c>
      <c r="P778" s="221">
        <v>1.9970894195477148E-2</v>
      </c>
    </row>
    <row r="779" spans="1:16" ht="15.75" x14ac:dyDescent="0.25">
      <c r="A779" s="189">
        <v>2031</v>
      </c>
      <c r="B779" s="188">
        <v>2014</v>
      </c>
      <c r="C779" s="224" t="s">
        <v>3706</v>
      </c>
      <c r="D779" s="232">
        <v>5.1082724939849451E-2</v>
      </c>
      <c r="E779" s="223">
        <v>5.3798583871380881E-2</v>
      </c>
      <c r="F779" s="231">
        <v>7.923610951881542E-2</v>
      </c>
      <c r="G779" s="193">
        <v>7.8337860793396084E-3</v>
      </c>
      <c r="H779" s="193">
        <v>0.19570609941225406</v>
      </c>
      <c r="I779" s="193">
        <v>3.0955359594904554E-2</v>
      </c>
      <c r="J779" s="193">
        <v>1.6681459603901588E-2</v>
      </c>
      <c r="K779" s="222">
        <v>1.2797879621665518E-3</v>
      </c>
      <c r="L779" s="193">
        <v>2.6724220864305791E-3</v>
      </c>
      <c r="M779" s="222">
        <v>2.0000005732018801E-3</v>
      </c>
      <c r="N779" s="193">
        <v>2.7187894453984979E-2</v>
      </c>
      <c r="O779" s="222">
        <v>1.6439580644415922E-2</v>
      </c>
      <c r="P779" s="221">
        <v>1.7435721184309298E-2</v>
      </c>
    </row>
    <row r="780" spans="1:16" ht="15.75" x14ac:dyDescent="0.25">
      <c r="A780" s="189">
        <v>2031</v>
      </c>
      <c r="B780" s="188">
        <v>2015</v>
      </c>
      <c r="C780" s="224" t="s">
        <v>3705</v>
      </c>
      <c r="D780" s="232">
        <v>4.9776936349441504E-2</v>
      </c>
      <c r="E780" s="223">
        <v>5.576330971751866E-2</v>
      </c>
      <c r="F780" s="231">
        <v>7.3974352634832263E-2</v>
      </c>
      <c r="G780" s="193">
        <v>7.7385248501859521E-3</v>
      </c>
      <c r="H780" s="193">
        <v>0.18252925007141801</v>
      </c>
      <c r="I780" s="193">
        <v>3.1860008846809021E-2</v>
      </c>
      <c r="J780" s="193">
        <v>1.5644186240046775E-2</v>
      </c>
      <c r="K780" s="222">
        <v>1.5926893811086091E-3</v>
      </c>
      <c r="L780" s="193">
        <v>2.6353117256797485E-3</v>
      </c>
      <c r="M780" s="222">
        <v>2.0000005732018797E-3</v>
      </c>
      <c r="N780" s="193">
        <v>2.655664721761335E-2</v>
      </c>
      <c r="O780" s="222">
        <v>1.7329700663192917E-2</v>
      </c>
      <c r="P780" s="221">
        <v>1.6351546921773426E-2</v>
      </c>
    </row>
    <row r="781" spans="1:16" ht="15.75" x14ac:dyDescent="0.25">
      <c r="A781" s="189">
        <v>2031</v>
      </c>
      <c r="B781" s="188">
        <v>2016</v>
      </c>
      <c r="C781" s="224" t="s">
        <v>3704</v>
      </c>
      <c r="D781" s="232">
        <v>5.0715496604281499E-2</v>
      </c>
      <c r="E781" s="223">
        <v>5.6903482985900672E-2</v>
      </c>
      <c r="F781" s="231">
        <v>8.8839414259394692E-2</v>
      </c>
      <c r="G781" s="193">
        <v>7.4563251570937033E-3</v>
      </c>
      <c r="H781" s="193">
        <v>0.19403043955359967</v>
      </c>
      <c r="I781" s="193">
        <v>3.1821653897424508E-2</v>
      </c>
      <c r="J781" s="193">
        <v>1.7986204502541209E-2</v>
      </c>
      <c r="K781" s="222">
        <v>1.8256238336807685E-3</v>
      </c>
      <c r="L781" s="193">
        <v>2.8157657030994246E-3</v>
      </c>
      <c r="M781" s="222">
        <v>2.0000005732018801E-3</v>
      </c>
      <c r="N781" s="193">
        <v>2.9626169373522037E-2</v>
      </c>
      <c r="O781" s="222">
        <v>1.8208256243180055E-2</v>
      </c>
      <c r="P781" s="221">
        <v>1.8799460857545656E-2</v>
      </c>
    </row>
    <row r="782" spans="1:16" ht="15.75" x14ac:dyDescent="0.25">
      <c r="A782" s="189">
        <v>2031</v>
      </c>
      <c r="B782" s="188">
        <v>2017</v>
      </c>
      <c r="C782" s="224" t="s">
        <v>3703</v>
      </c>
      <c r="D782" s="232">
        <v>4.7106882508557706E-2</v>
      </c>
      <c r="E782" s="223">
        <v>5.1235399402319345E-2</v>
      </c>
      <c r="F782" s="231">
        <v>6.873929868346558E-2</v>
      </c>
      <c r="G782" s="193">
        <v>7.4232501277210353E-3</v>
      </c>
      <c r="H782" s="193">
        <v>0.13975371547094229</v>
      </c>
      <c r="I782" s="193">
        <v>2.9505167999178756E-2</v>
      </c>
      <c r="J782" s="193">
        <v>1.5691520578497271E-2</v>
      </c>
      <c r="K782" s="222">
        <v>2.0096083727542124E-3</v>
      </c>
      <c r="L782" s="193">
        <v>2.748428423033513E-3</v>
      </c>
      <c r="M782" s="222">
        <v>2.0000005732018801E-3</v>
      </c>
      <c r="N782" s="193">
        <v>2.8480762239600884E-2</v>
      </c>
      <c r="O782" s="222">
        <v>1.7194463408710548E-2</v>
      </c>
      <c r="P782" s="221">
        <v>1.6401021508965611E-2</v>
      </c>
    </row>
    <row r="783" spans="1:16" ht="15.75" x14ac:dyDescent="0.25">
      <c r="A783" s="189">
        <v>2031</v>
      </c>
      <c r="B783" s="188">
        <v>2018</v>
      </c>
      <c r="C783" s="224" t="s">
        <v>3702</v>
      </c>
      <c r="D783" s="232">
        <v>4.4135554848249471E-2</v>
      </c>
      <c r="E783" s="223">
        <v>4.8924677032907489E-2</v>
      </c>
      <c r="F783" s="231">
        <v>6.7547255426634131E-2</v>
      </c>
      <c r="G783" s="193">
        <v>7.0295318014113057E-3</v>
      </c>
      <c r="H783" s="193">
        <v>0.11281626768399743</v>
      </c>
      <c r="I783" s="193">
        <v>2.7967385733465563E-2</v>
      </c>
      <c r="J783" s="193">
        <v>1.4176319036567256E-2</v>
      </c>
      <c r="K783" s="222">
        <v>2.0930873233570464E-3</v>
      </c>
      <c r="L783" s="193">
        <v>2.7422176831777864E-3</v>
      </c>
      <c r="M783" s="222">
        <v>2.0000005732018805E-3</v>
      </c>
      <c r="N783" s="193">
        <v>2.837511755465498E-2</v>
      </c>
      <c r="O783" s="222">
        <v>1.7178540913147057E-2</v>
      </c>
      <c r="P783" s="221">
        <v>1.4817309276916737E-2</v>
      </c>
    </row>
    <row r="784" spans="1:16" ht="15.75" x14ac:dyDescent="0.25">
      <c r="A784" s="189">
        <v>2031</v>
      </c>
      <c r="B784" s="188">
        <v>2019</v>
      </c>
      <c r="C784" s="224" t="s">
        <v>3701</v>
      </c>
      <c r="D784" s="232">
        <v>4.3652419326974425E-2</v>
      </c>
      <c r="E784" s="223">
        <v>4.7030880765229884E-2</v>
      </c>
      <c r="F784" s="231">
        <v>6.6426880338483513E-2</v>
      </c>
      <c r="G784" s="193">
        <v>6.2650040177740628E-3</v>
      </c>
      <c r="H784" s="193">
        <v>9.5986288722064161E-2</v>
      </c>
      <c r="I784" s="193">
        <v>2.5138636385810417E-2</v>
      </c>
      <c r="J784" s="193">
        <v>1.1887946591489347E-2</v>
      </c>
      <c r="K784" s="222">
        <v>1.9871138784623571E-3</v>
      </c>
      <c r="L784" s="193">
        <v>2.7380553812834077E-3</v>
      </c>
      <c r="M784" s="222">
        <v>2.0000005732018801E-3</v>
      </c>
      <c r="N784" s="193">
        <v>2.830431679943159E-2</v>
      </c>
      <c r="O784" s="222">
        <v>1.7172575679197288E-2</v>
      </c>
      <c r="P784" s="221">
        <v>1.2425466784374808E-2</v>
      </c>
    </row>
    <row r="785" spans="1:16" ht="15.75" x14ac:dyDescent="0.25">
      <c r="A785" s="189">
        <v>2031</v>
      </c>
      <c r="B785" s="188">
        <v>2020</v>
      </c>
      <c r="C785" s="224" t="s">
        <v>3700</v>
      </c>
      <c r="D785" s="232">
        <v>4.3144968954681312E-2</v>
      </c>
      <c r="E785" s="223">
        <v>4.5158882146126428E-2</v>
      </c>
      <c r="F785" s="231">
        <v>6.5187765369123657E-2</v>
      </c>
      <c r="G785" s="193">
        <v>5.3681897203194948E-3</v>
      </c>
      <c r="H785" s="193">
        <v>7.9535959188179406E-2</v>
      </c>
      <c r="I785" s="193">
        <v>2.2543125466454827E-2</v>
      </c>
      <c r="J785" s="193">
        <v>9.6966516458883746E-3</v>
      </c>
      <c r="K785" s="222">
        <v>1.4626982774278692E-3</v>
      </c>
      <c r="L785" s="193">
        <v>2.7331224639555738E-3</v>
      </c>
      <c r="M785" s="222">
        <v>2.0000005732018801E-3</v>
      </c>
      <c r="N785" s="193">
        <v>2.8220407875685128E-2</v>
      </c>
      <c r="O785" s="222">
        <v>1.7172995146386576E-2</v>
      </c>
      <c r="P785" s="221">
        <v>1.013509120506101E-2</v>
      </c>
    </row>
    <row r="786" spans="1:16" ht="15.75" x14ac:dyDescent="0.25">
      <c r="A786" s="189">
        <v>2031</v>
      </c>
      <c r="B786" s="188">
        <v>2021</v>
      </c>
      <c r="C786" s="224" t="s">
        <v>3699</v>
      </c>
      <c r="D786" s="232">
        <v>4.1794255966823783E-2</v>
      </c>
      <c r="E786" s="223">
        <v>4.3067676024271979E-2</v>
      </c>
      <c r="F786" s="231">
        <v>6.1410474451543295E-2</v>
      </c>
      <c r="G786" s="193">
        <v>4.6850139734368875E-3</v>
      </c>
      <c r="H786" s="193">
        <v>5.8126944509761878E-2</v>
      </c>
      <c r="I786" s="193">
        <v>2.078929632461873E-2</v>
      </c>
      <c r="J786" s="193">
        <v>6.548350880943651E-3</v>
      </c>
      <c r="K786" s="222">
        <v>9.5858999114352113E-4</v>
      </c>
      <c r="L786" s="193">
        <v>2.7300507273071858E-3</v>
      </c>
      <c r="M786" s="222">
        <v>2.0000005732018801E-3</v>
      </c>
      <c r="N786" s="193">
        <v>2.8168157635296051E-2</v>
      </c>
      <c r="O786" s="222">
        <v>1.7170439890516007E-2</v>
      </c>
      <c r="P786" s="221">
        <v>6.8444382499032461E-3</v>
      </c>
    </row>
    <row r="787" spans="1:16" ht="15.75" x14ac:dyDescent="0.25">
      <c r="A787" s="189">
        <v>2031</v>
      </c>
      <c r="B787" s="188">
        <v>2022</v>
      </c>
      <c r="C787" s="224" t="s">
        <v>3698</v>
      </c>
      <c r="D787" s="232">
        <v>4.0574776848531002E-2</v>
      </c>
      <c r="E787" s="223">
        <v>4.1480353056078306E-2</v>
      </c>
      <c r="F787" s="231">
        <v>6.0071830613381366E-2</v>
      </c>
      <c r="G787" s="193">
        <v>3.9129881425947147E-3</v>
      </c>
      <c r="H787" s="193">
        <v>4.3096440124967814E-2</v>
      </c>
      <c r="I787" s="193">
        <v>1.8718124281821909E-2</v>
      </c>
      <c r="J787" s="193">
        <v>4.6874935305552647E-3</v>
      </c>
      <c r="K787" s="222">
        <v>9.5833941184645353E-4</v>
      </c>
      <c r="L787" s="193">
        <v>2.7254542653761004E-3</v>
      </c>
      <c r="M787" s="222">
        <v>2.0000005732018801E-3</v>
      </c>
      <c r="N787" s="193">
        <v>2.8089971817848298E-2</v>
      </c>
      <c r="O787" s="222">
        <v>1.716657183797261E-2</v>
      </c>
      <c r="P787" s="221">
        <v>4.8994411875624951E-3</v>
      </c>
    </row>
    <row r="788" spans="1:16" ht="15.75" x14ac:dyDescent="0.25">
      <c r="A788" s="189">
        <v>2031</v>
      </c>
      <c r="B788" s="188">
        <v>2023</v>
      </c>
      <c r="C788" s="224" t="s">
        <v>3697</v>
      </c>
      <c r="D788" s="232">
        <v>3.9393902197485335E-2</v>
      </c>
      <c r="E788" s="223">
        <v>3.992984846697397E-2</v>
      </c>
      <c r="F788" s="231">
        <v>5.8870611826033613E-2</v>
      </c>
      <c r="G788" s="193">
        <v>3.3576689525913715E-3</v>
      </c>
      <c r="H788" s="193">
        <v>4.1560148365548541E-2</v>
      </c>
      <c r="I788" s="193">
        <v>1.7829062862951717E-2</v>
      </c>
      <c r="J788" s="193">
        <v>4.401199868740489E-3</v>
      </c>
      <c r="K788" s="222">
        <v>9.5829803988615634E-4</v>
      </c>
      <c r="L788" s="193">
        <v>2.7235633628816792E-3</v>
      </c>
      <c r="M788" s="222">
        <v>2.0000005732018801E-3</v>
      </c>
      <c r="N788" s="193">
        <v>2.8057807566418184E-2</v>
      </c>
      <c r="O788" s="222">
        <v>1.7172866188687703E-2</v>
      </c>
      <c r="P788" s="221">
        <v>4.6002025967697632E-3</v>
      </c>
    </row>
    <row r="789" spans="1:16" ht="15.75" x14ac:dyDescent="0.25">
      <c r="A789" s="189">
        <v>2031</v>
      </c>
      <c r="B789" s="188">
        <v>2024</v>
      </c>
      <c r="C789" s="224" t="s">
        <v>3696</v>
      </c>
      <c r="D789" s="232">
        <v>3.8225813067156215E-2</v>
      </c>
      <c r="E789" s="223">
        <v>3.8377823388064523E-2</v>
      </c>
      <c r="F789" s="231">
        <v>5.7498542094938349E-2</v>
      </c>
      <c r="G789" s="193">
        <v>2.8650482065493781E-3</v>
      </c>
      <c r="H789" s="193">
        <v>3.9875067002484471E-2</v>
      </c>
      <c r="I789" s="193">
        <v>1.7322006857136366E-2</v>
      </c>
      <c r="J789" s="193">
        <v>4.0919133733549953E-3</v>
      </c>
      <c r="K789" s="222">
        <v>9.5814811924424547E-4</v>
      </c>
      <c r="L789" s="193">
        <v>2.7202195608683612E-3</v>
      </c>
      <c r="M789" s="222">
        <v>2.0000005732018801E-3</v>
      </c>
      <c r="N789" s="193">
        <v>2.8000929494171659E-2</v>
      </c>
      <c r="O789" s="222">
        <v>1.7174134505800874E-2</v>
      </c>
      <c r="P789" s="221">
        <v>4.2769315385014365E-3</v>
      </c>
    </row>
    <row r="790" spans="1:16" ht="15.75" x14ac:dyDescent="0.25">
      <c r="A790" s="189">
        <v>2031</v>
      </c>
      <c r="B790" s="188">
        <v>2025</v>
      </c>
      <c r="C790" s="224" t="s">
        <v>3695</v>
      </c>
      <c r="D790" s="232">
        <v>3.7068117706387134E-2</v>
      </c>
      <c r="E790" s="223">
        <v>3.6810032326151203E-2</v>
      </c>
      <c r="F790" s="231">
        <v>5.6115267350267464E-2</v>
      </c>
      <c r="G790" s="193">
        <v>2.5557665870987378E-3</v>
      </c>
      <c r="H790" s="193">
        <v>3.8137703866087572E-2</v>
      </c>
      <c r="I790" s="193">
        <v>1.7329541742932917E-2</v>
      </c>
      <c r="J790" s="193">
        <v>3.7706445194535419E-3</v>
      </c>
      <c r="K790" s="222">
        <v>9.5792494259032694E-4</v>
      </c>
      <c r="L790" s="193">
        <v>2.7175772056749381E-3</v>
      </c>
      <c r="M790" s="222">
        <v>2.0000005732018801E-3</v>
      </c>
      <c r="N790" s="193">
        <v>2.7955983032331523E-2</v>
      </c>
      <c r="O790" s="222">
        <v>1.7170208672443028E-2</v>
      </c>
      <c r="P790" s="221">
        <v>3.9411363326359869E-3</v>
      </c>
    </row>
    <row r="791" spans="1:16" ht="15.75" x14ac:dyDescent="0.25">
      <c r="A791" s="189">
        <v>2031</v>
      </c>
      <c r="B791" s="188">
        <v>2026</v>
      </c>
      <c r="C791" s="224" t="s">
        <v>3694</v>
      </c>
      <c r="D791" s="232">
        <v>3.626526696437464E-2</v>
      </c>
      <c r="E791" s="223">
        <v>3.6540042711448339E-2</v>
      </c>
      <c r="F791" s="231">
        <v>5.4573888730668686E-2</v>
      </c>
      <c r="G791" s="193">
        <v>2.5011288200644565E-3</v>
      </c>
      <c r="H791" s="193">
        <v>3.6263956468565686E-2</v>
      </c>
      <c r="I791" s="193">
        <v>1.6449948715880718E-2</v>
      </c>
      <c r="J791" s="193">
        <v>3.4287449286980174E-3</v>
      </c>
      <c r="K791" s="222">
        <v>8.3619213121539308E-4</v>
      </c>
      <c r="L791" s="193">
        <v>2.7135739481324635E-3</v>
      </c>
      <c r="M791" s="222">
        <v>2.0000005732018801E-3</v>
      </c>
      <c r="N791" s="193">
        <v>2.7887887621534029E-2</v>
      </c>
      <c r="O791" s="222">
        <v>1.7149544528614485E-2</v>
      </c>
      <c r="P791" s="221">
        <v>3.583777559543463E-3</v>
      </c>
    </row>
    <row r="792" spans="1:16" ht="15.75" x14ac:dyDescent="0.25">
      <c r="A792" s="189">
        <v>2031</v>
      </c>
      <c r="B792" s="188">
        <v>2027</v>
      </c>
      <c r="C792" s="224" t="s">
        <v>3693</v>
      </c>
      <c r="D792" s="232">
        <v>3.5544204428959753E-2</v>
      </c>
      <c r="E792" s="223">
        <v>3.6358679698772316E-2</v>
      </c>
      <c r="F792" s="231">
        <v>5.3184615071322584E-2</v>
      </c>
      <c r="G792" s="193">
        <v>2.4581946779577281E-3</v>
      </c>
      <c r="H792" s="193">
        <v>3.4427888861853197E-2</v>
      </c>
      <c r="I792" s="193">
        <v>1.5623085496632263E-2</v>
      </c>
      <c r="J792" s="193">
        <v>3.0834035577282002E-3</v>
      </c>
      <c r="K792" s="222">
        <v>6.9515141281687853E-4</v>
      </c>
      <c r="L792" s="193">
        <v>2.7126428273834308E-3</v>
      </c>
      <c r="M792" s="222">
        <v>2.0000005732018801E-3</v>
      </c>
      <c r="N792" s="193">
        <v>2.7872049257592974E-2</v>
      </c>
      <c r="O792" s="222">
        <v>1.7153520515442864E-2</v>
      </c>
      <c r="P792" s="221">
        <v>3.2228213842080255E-3</v>
      </c>
    </row>
    <row r="793" spans="1:16" ht="15.75" x14ac:dyDescent="0.25">
      <c r="A793" s="189">
        <v>2031</v>
      </c>
      <c r="B793" s="188">
        <v>2028</v>
      </c>
      <c r="C793" s="224" t="s">
        <v>3692</v>
      </c>
      <c r="D793" s="232">
        <v>3.553503386187367E-2</v>
      </c>
      <c r="E793" s="223">
        <v>3.6342674437720254E-2</v>
      </c>
      <c r="F793" s="231">
        <v>5.1772069392509647E-2</v>
      </c>
      <c r="G793" s="193">
        <v>2.4336908438242076E-3</v>
      </c>
      <c r="H793" s="193">
        <v>3.2527172311916791E-2</v>
      </c>
      <c r="I793" s="193">
        <v>1.4951091400002002E-2</v>
      </c>
      <c r="J793" s="193">
        <v>2.7235138189074326E-3</v>
      </c>
      <c r="K793" s="222">
        <v>5.7421874973140503E-4</v>
      </c>
      <c r="L793" s="193">
        <v>2.7123656134103663E-3</v>
      </c>
      <c r="M793" s="222">
        <v>2.0000005732018801E-3</v>
      </c>
      <c r="N793" s="193">
        <v>2.7867333847911152E-2</v>
      </c>
      <c r="O793" s="222">
        <v>1.7153314832675966E-2</v>
      </c>
      <c r="P793" s="221">
        <v>2.8466590283848453E-3</v>
      </c>
    </row>
    <row r="794" spans="1:16" ht="15.75" x14ac:dyDescent="0.25">
      <c r="A794" s="189">
        <v>2031</v>
      </c>
      <c r="B794" s="188">
        <v>2029</v>
      </c>
      <c r="C794" s="224" t="s">
        <v>3691</v>
      </c>
      <c r="D794" s="232">
        <v>3.5496935423333299E-2</v>
      </c>
      <c r="E794" s="223">
        <v>3.6294884123087907E-2</v>
      </c>
      <c r="F794" s="231">
        <v>5.0138750078861899E-2</v>
      </c>
      <c r="G794" s="193">
        <v>2.4267739110871698E-3</v>
      </c>
      <c r="H794" s="193">
        <v>3.0458855818191039E-2</v>
      </c>
      <c r="I794" s="193">
        <v>1.4404397407145282E-2</v>
      </c>
      <c r="J794" s="193">
        <v>2.3406568733067346E-3</v>
      </c>
      <c r="K794" s="222">
        <v>5.7397766143001193E-4</v>
      </c>
      <c r="L794" s="193">
        <v>2.7097503671132403E-3</v>
      </c>
      <c r="M794" s="222">
        <v>2.0000005732018805E-3</v>
      </c>
      <c r="N794" s="193">
        <v>2.7822848508397044E-2</v>
      </c>
      <c r="O794" s="222">
        <v>1.714106262929007E-2</v>
      </c>
      <c r="P794" s="221">
        <v>2.446490990606621E-3</v>
      </c>
    </row>
    <row r="795" spans="1:16" ht="15.75" x14ac:dyDescent="0.25">
      <c r="A795" s="189">
        <v>2031</v>
      </c>
      <c r="B795" s="188">
        <v>2030</v>
      </c>
      <c r="C795" s="224" t="s">
        <v>3690</v>
      </c>
      <c r="D795" s="232">
        <v>3.5469422131167494E-2</v>
      </c>
      <c r="E795" s="223">
        <v>3.6221902700334326E-2</v>
      </c>
      <c r="F795" s="231">
        <v>4.850930248914874E-2</v>
      </c>
      <c r="G795" s="193">
        <v>2.4116381225065394E-3</v>
      </c>
      <c r="H795" s="193">
        <v>2.8340928756611518E-2</v>
      </c>
      <c r="I795" s="193">
        <v>1.3846251618230471E-2</v>
      </c>
      <c r="J795" s="193">
        <v>1.9450602294212649E-3</v>
      </c>
      <c r="K795" s="222">
        <v>5.7286358791955891E-4</v>
      </c>
      <c r="L795" s="193">
        <v>2.7081896522660963E-3</v>
      </c>
      <c r="M795" s="222">
        <v>2.0000005732018801E-3</v>
      </c>
      <c r="N795" s="193">
        <v>2.7796300748847123E-2</v>
      </c>
      <c r="O795" s="222">
        <v>1.7124282257606708E-2</v>
      </c>
      <c r="P795" s="221">
        <v>2.0330072219187545E-3</v>
      </c>
    </row>
    <row r="796" spans="1:16" ht="15.75" x14ac:dyDescent="0.25">
      <c r="A796" s="189">
        <v>2031</v>
      </c>
      <c r="B796" s="188">
        <v>2031</v>
      </c>
      <c r="C796" s="224" t="s">
        <v>3689</v>
      </c>
      <c r="D796" s="232">
        <v>3.5096627183038374E-2</v>
      </c>
      <c r="E796" s="223">
        <v>3.5541470121013823E-2</v>
      </c>
      <c r="F796" s="231">
        <v>4.512533745123206E-2</v>
      </c>
      <c r="G796" s="193">
        <v>2.2843851882659539E-3</v>
      </c>
      <c r="H796" s="193">
        <v>2.5356100761060794E-2</v>
      </c>
      <c r="I796" s="193">
        <v>1.2725048878372835E-2</v>
      </c>
      <c r="J796" s="193">
        <v>1.4922679541250566E-3</v>
      </c>
      <c r="K796" s="222">
        <v>5.6062121516140429E-4</v>
      </c>
      <c r="L796" s="193">
        <v>2.6793277601653725E-3</v>
      </c>
      <c r="M796" s="222">
        <v>2.0000005732018801E-3</v>
      </c>
      <c r="N796" s="193">
        <v>2.7305359964213811E-2</v>
      </c>
      <c r="O796" s="222">
        <v>1.6899480239277322E-2</v>
      </c>
      <c r="P796" s="221">
        <v>1.5597416891696162E-3</v>
      </c>
    </row>
    <row r="797" spans="1:16" ht="15.75" x14ac:dyDescent="0.25">
      <c r="A797" s="189">
        <v>2032</v>
      </c>
      <c r="B797" s="188">
        <v>1988</v>
      </c>
      <c r="C797" s="224" t="s">
        <v>3688</v>
      </c>
      <c r="D797" s="232">
        <v>5.7576399484595503E-2</v>
      </c>
      <c r="E797" s="223">
        <v>8.8973540931130565E-2</v>
      </c>
      <c r="F797" s="231">
        <v>0.29442495963814858</v>
      </c>
      <c r="G797" s="193">
        <v>0.50977294891766789</v>
      </c>
      <c r="H797" s="193">
        <v>4.8833526370960145</v>
      </c>
      <c r="I797" s="193">
        <v>1.9043470602571506</v>
      </c>
      <c r="J797" s="193">
        <v>0.19899308915251768</v>
      </c>
      <c r="K797" s="222">
        <v>1.7324625593934245E-2</v>
      </c>
      <c r="L797" s="193">
        <v>2.9290567797055165E-3</v>
      </c>
      <c r="M797" s="222">
        <v>2.0000005732018801E-3</v>
      </c>
      <c r="N797" s="193">
        <v>3.1553250586591669E-2</v>
      </c>
      <c r="O797" s="222">
        <v>2.1872335892379025E-2</v>
      </c>
      <c r="P797" s="221">
        <v>0.20799067362523954</v>
      </c>
    </row>
    <row r="798" spans="1:16" ht="15.75" x14ac:dyDescent="0.25">
      <c r="A798" s="189">
        <v>2032</v>
      </c>
      <c r="B798" s="188">
        <v>1989</v>
      </c>
      <c r="C798" s="224" t="s">
        <v>3687</v>
      </c>
      <c r="D798" s="232">
        <v>5.780595718919259E-2</v>
      </c>
      <c r="E798" s="223">
        <v>9.1489923930171524E-2</v>
      </c>
      <c r="F798" s="231">
        <v>0.29386209602013263</v>
      </c>
      <c r="G798" s="193">
        <v>0.50832750189178444</v>
      </c>
      <c r="H798" s="193">
        <v>4.9958122510899372</v>
      </c>
      <c r="I798" s="193">
        <v>1.9016631201867487</v>
      </c>
      <c r="J798" s="193">
        <v>0.19927361889036904</v>
      </c>
      <c r="K798" s="222">
        <v>1.7108250565210644E-2</v>
      </c>
      <c r="L798" s="193">
        <v>2.9583920963197272E-3</v>
      </c>
      <c r="M798" s="222">
        <v>2.0000005732018801E-3</v>
      </c>
      <c r="N798" s="193">
        <v>3.2052244322199386E-2</v>
      </c>
      <c r="O798" s="222">
        <v>2.2722055301102374E-2</v>
      </c>
      <c r="P798" s="221">
        <v>0.20828388767300424</v>
      </c>
    </row>
    <row r="799" spans="1:16" ht="15.75" x14ac:dyDescent="0.25">
      <c r="A799" s="189">
        <v>2032</v>
      </c>
      <c r="B799" s="188">
        <v>1990</v>
      </c>
      <c r="C799" s="224" t="s">
        <v>3686</v>
      </c>
      <c r="D799" s="232">
        <v>5.8289395606780044E-2</v>
      </c>
      <c r="E799" s="223">
        <v>8.9235451036522112E-2</v>
      </c>
      <c r="F799" s="231">
        <v>0.29863968584926054</v>
      </c>
      <c r="G799" s="193">
        <v>0.5094472134996838</v>
      </c>
      <c r="H799" s="193">
        <v>4.9603689328657419</v>
      </c>
      <c r="I799" s="193">
        <v>1.8939105190294903</v>
      </c>
      <c r="J799" s="193">
        <v>0.2025790512303984</v>
      </c>
      <c r="K799" s="222">
        <v>1.7352709161109942E-2</v>
      </c>
      <c r="L799" s="193">
        <v>2.962063135689925E-3</v>
      </c>
      <c r="M799" s="222">
        <v>2.0000005732018801E-3</v>
      </c>
      <c r="N799" s="193">
        <v>3.2114688701886454E-2</v>
      </c>
      <c r="O799" s="222">
        <v>2.192562781222367E-2</v>
      </c>
      <c r="P799" s="221">
        <v>0.21173877699581137</v>
      </c>
    </row>
    <row r="800" spans="1:16" ht="15.75" x14ac:dyDescent="0.25">
      <c r="A800" s="189">
        <v>2032</v>
      </c>
      <c r="B800" s="188">
        <v>1991</v>
      </c>
      <c r="C800" s="224" t="s">
        <v>3685</v>
      </c>
      <c r="D800" s="232">
        <v>5.8172101033569019E-2</v>
      </c>
      <c r="E800" s="223">
        <v>8.7315017541893788E-2</v>
      </c>
      <c r="F800" s="231">
        <v>0.37905364902683175</v>
      </c>
      <c r="G800" s="193">
        <v>0.5311042229269114</v>
      </c>
      <c r="H800" s="193">
        <v>8.7243076073485231</v>
      </c>
      <c r="I800" s="193">
        <v>2.3237131779883446</v>
      </c>
      <c r="J800" s="193">
        <v>6.0094940198269858E-2</v>
      </c>
      <c r="K800" s="222">
        <v>9.7620093744193639E-3</v>
      </c>
      <c r="L800" s="193">
        <v>2.9607695495463011E-3</v>
      </c>
      <c r="M800" s="222">
        <v>2.0000005732018797E-3</v>
      </c>
      <c r="N800" s="193">
        <v>3.2092684801583414E-2</v>
      </c>
      <c r="O800" s="222">
        <v>2.1171143106460615E-2</v>
      </c>
      <c r="P800" s="221">
        <v>6.2812166726688032E-2</v>
      </c>
    </row>
    <row r="801" spans="1:16" ht="15.75" x14ac:dyDescent="0.25">
      <c r="A801" s="189">
        <v>2032</v>
      </c>
      <c r="B801" s="188">
        <v>1992</v>
      </c>
      <c r="C801" s="224" t="s">
        <v>3684</v>
      </c>
      <c r="D801" s="232">
        <v>5.8056090933535302E-2</v>
      </c>
      <c r="E801" s="223">
        <v>8.4448615944612407E-2</v>
      </c>
      <c r="F801" s="231">
        <v>0.37897633543976256</v>
      </c>
      <c r="G801" s="193">
        <v>0.5320611047652265</v>
      </c>
      <c r="H801" s="193">
        <v>8.571769406454619</v>
      </c>
      <c r="I801" s="193">
        <v>2.2590252279053833</v>
      </c>
      <c r="J801" s="193">
        <v>6.3026429574206025E-2</v>
      </c>
      <c r="K801" s="222">
        <v>9.8840564531619841E-3</v>
      </c>
      <c r="L801" s="193">
        <v>2.9420925363969411E-3</v>
      </c>
      <c r="M801" s="222">
        <v>2.0000005732018801E-3</v>
      </c>
      <c r="N801" s="193">
        <v>3.1774988807912796E-2</v>
      </c>
      <c r="O801" s="222">
        <v>2.0237638071897334E-2</v>
      </c>
      <c r="P801" s="221">
        <v>6.5876205043912534E-2</v>
      </c>
    </row>
    <row r="802" spans="1:16" ht="15.75" x14ac:dyDescent="0.25">
      <c r="A802" s="189">
        <v>2032</v>
      </c>
      <c r="B802" s="188">
        <v>1993</v>
      </c>
      <c r="C802" s="224" t="s">
        <v>3683</v>
      </c>
      <c r="D802" s="232">
        <v>5.7977268921749876E-2</v>
      </c>
      <c r="E802" s="223">
        <v>7.5614788086583479E-2</v>
      </c>
      <c r="F802" s="231">
        <v>0.36986538959368492</v>
      </c>
      <c r="G802" s="193">
        <v>0.53646637622330184</v>
      </c>
      <c r="H802" s="193">
        <v>8.7582551922995577</v>
      </c>
      <c r="I802" s="193">
        <v>2.2131477160483466</v>
      </c>
      <c r="J802" s="193">
        <v>5.3899167442982149E-2</v>
      </c>
      <c r="K802" s="222">
        <v>1.0021238982239304E-2</v>
      </c>
      <c r="L802" s="193">
        <v>2.962745331496167E-3</v>
      </c>
      <c r="M802" s="222">
        <v>2.0000005732018797E-3</v>
      </c>
      <c r="N802" s="193">
        <v>3.2126292852550635E-2</v>
      </c>
      <c r="O802" s="222">
        <v>1.9807244452575111E-2</v>
      </c>
      <c r="P802" s="221">
        <v>5.6336248620740562E-2</v>
      </c>
    </row>
    <row r="803" spans="1:16" ht="15.75" x14ac:dyDescent="0.25">
      <c r="A803" s="189">
        <v>2032</v>
      </c>
      <c r="B803" s="188">
        <v>1994</v>
      </c>
      <c r="C803" s="224" t="s">
        <v>3682</v>
      </c>
      <c r="D803" s="232">
        <v>5.769756822950891E-2</v>
      </c>
      <c r="E803" s="223">
        <v>7.2065229668045322E-2</v>
      </c>
      <c r="F803" s="231">
        <v>0.36425542088375457</v>
      </c>
      <c r="G803" s="193">
        <v>0.53702286997688242</v>
      </c>
      <c r="H803" s="193">
        <v>8.7016510349745673</v>
      </c>
      <c r="I803" s="193">
        <v>2.1430492453586725</v>
      </c>
      <c r="J803" s="193">
        <v>5.4045383750780544E-2</v>
      </c>
      <c r="K803" s="222">
        <v>1.0125932346382972E-2</v>
      </c>
      <c r="L803" s="193">
        <v>2.9516487442146837E-3</v>
      </c>
      <c r="M803" s="222">
        <v>2.0000005732018801E-3</v>
      </c>
      <c r="N803" s="193">
        <v>3.1937539902892602E-2</v>
      </c>
      <c r="O803" s="222">
        <v>1.884076272119212E-2</v>
      </c>
      <c r="P803" s="221">
        <v>5.6489076181152328E-2</v>
      </c>
    </row>
    <row r="804" spans="1:16" ht="15.75" x14ac:dyDescent="0.25">
      <c r="A804" s="189">
        <v>2032</v>
      </c>
      <c r="B804" s="188">
        <v>1995</v>
      </c>
      <c r="C804" s="224" t="s">
        <v>3681</v>
      </c>
      <c r="D804" s="232">
        <v>5.7543473992831634E-2</v>
      </c>
      <c r="E804" s="223">
        <v>7.3476069160489099E-2</v>
      </c>
      <c r="F804" s="231">
        <v>0.36455529845861812</v>
      </c>
      <c r="G804" s="193">
        <v>0.40742534398096986</v>
      </c>
      <c r="H804" s="193">
        <v>8.8902233866104066</v>
      </c>
      <c r="I804" s="193">
        <v>1.6832574669076747</v>
      </c>
      <c r="J804" s="193">
        <v>5.3432471487373824E-2</v>
      </c>
      <c r="K804" s="222">
        <v>9.3743081831513444E-3</v>
      </c>
      <c r="L804" s="193">
        <v>2.9686878265385856E-3</v>
      </c>
      <c r="M804" s="222">
        <v>2.0000005732018801E-3</v>
      </c>
      <c r="N804" s="193">
        <v>3.222737469322217E-2</v>
      </c>
      <c r="O804" s="222">
        <v>1.9514415760857617E-2</v>
      </c>
      <c r="P804" s="221">
        <v>5.5848450744952247E-2</v>
      </c>
    </row>
    <row r="805" spans="1:16" ht="15.75" x14ac:dyDescent="0.25">
      <c r="A805" s="189">
        <v>2032</v>
      </c>
      <c r="B805" s="188">
        <v>1996</v>
      </c>
      <c r="C805" s="224" t="s">
        <v>3680</v>
      </c>
      <c r="D805" s="232">
        <v>5.7685619487429188E-2</v>
      </c>
      <c r="E805" s="223">
        <v>7.34487745444493E-2</v>
      </c>
      <c r="F805" s="231">
        <v>0.36749558376051472</v>
      </c>
      <c r="G805" s="193">
        <v>0.14086471298165332</v>
      </c>
      <c r="H805" s="193">
        <v>8.9033330708433223</v>
      </c>
      <c r="I805" s="193">
        <v>1.0241431379679757</v>
      </c>
      <c r="J805" s="193">
        <v>5.3656505878755048E-2</v>
      </c>
      <c r="K805" s="222">
        <v>2.8574776176132923E-3</v>
      </c>
      <c r="L805" s="193">
        <v>2.97335174230225E-3</v>
      </c>
      <c r="M805" s="222">
        <v>2.0000005732018801E-3</v>
      </c>
      <c r="N805" s="193">
        <v>3.2306707900362101E-2</v>
      </c>
      <c r="O805" s="222">
        <v>1.9840421139255913E-2</v>
      </c>
      <c r="P805" s="221">
        <v>5.608261497737381E-2</v>
      </c>
    </row>
    <row r="806" spans="1:16" ht="15.75" x14ac:dyDescent="0.25">
      <c r="A806" s="189">
        <v>2032</v>
      </c>
      <c r="B806" s="188">
        <v>1997</v>
      </c>
      <c r="C806" s="224" t="s">
        <v>3679</v>
      </c>
      <c r="D806" s="232">
        <v>5.7870606994420794E-2</v>
      </c>
      <c r="E806" s="223">
        <v>7.1571928530511822E-2</v>
      </c>
      <c r="F806" s="231">
        <v>0.37129442602418467</v>
      </c>
      <c r="G806" s="193">
        <v>0.14515431399811324</v>
      </c>
      <c r="H806" s="193">
        <v>8.9472493912415185</v>
      </c>
      <c r="I806" s="193">
        <v>1.0478464080073406</v>
      </c>
      <c r="J806" s="193">
        <v>5.388447053658689E-2</v>
      </c>
      <c r="K806" s="222">
        <v>2.8745947404553067E-3</v>
      </c>
      <c r="L806" s="193">
        <v>2.9817015822219575E-3</v>
      </c>
      <c r="M806" s="222">
        <v>2.0000005732018801E-3</v>
      </c>
      <c r="N806" s="193">
        <v>3.2448738677396324E-2</v>
      </c>
      <c r="O806" s="222">
        <v>1.9332584889931562E-2</v>
      </c>
      <c r="P806" s="221">
        <v>5.632088718545461E-2</v>
      </c>
    </row>
    <row r="807" spans="1:16" ht="15.75" x14ac:dyDescent="0.25">
      <c r="A807" s="189">
        <v>2032</v>
      </c>
      <c r="B807" s="188">
        <v>1998</v>
      </c>
      <c r="C807" s="224" t="s">
        <v>3678</v>
      </c>
      <c r="D807" s="232">
        <v>5.773468958084009E-2</v>
      </c>
      <c r="E807" s="223">
        <v>6.8383013208879018E-2</v>
      </c>
      <c r="F807" s="231">
        <v>0.36929447654745523</v>
      </c>
      <c r="G807" s="193">
        <v>0.13443904591315334</v>
      </c>
      <c r="H807" s="193">
        <v>8.9227488325669633</v>
      </c>
      <c r="I807" s="193">
        <v>0.92386039736398284</v>
      </c>
      <c r="J807" s="193">
        <v>5.3744902143614548E-2</v>
      </c>
      <c r="K807" s="222">
        <v>2.9131090895172141E-3</v>
      </c>
      <c r="L807" s="193">
        <v>2.9776881219217041E-3</v>
      </c>
      <c r="M807" s="222">
        <v>2.0000005732018801E-3</v>
      </c>
      <c r="N807" s="193">
        <v>3.2380469717689014E-2</v>
      </c>
      <c r="O807" s="222">
        <v>1.8451653004074663E-2</v>
      </c>
      <c r="P807" s="221">
        <v>5.6175008129077664E-2</v>
      </c>
    </row>
    <row r="808" spans="1:16" ht="15.75" x14ac:dyDescent="0.25">
      <c r="A808" s="189">
        <v>2032</v>
      </c>
      <c r="B808" s="188">
        <v>1999</v>
      </c>
      <c r="C808" s="224" t="s">
        <v>3677</v>
      </c>
      <c r="D808" s="232">
        <v>5.7898633158712742E-2</v>
      </c>
      <c r="E808" s="223">
        <v>6.9093313677440232E-2</v>
      </c>
      <c r="F808" s="231">
        <v>0.3739376239390329</v>
      </c>
      <c r="G808" s="193">
        <v>0.11730500999415433</v>
      </c>
      <c r="H808" s="193">
        <v>9.0566023020099191</v>
      </c>
      <c r="I808" s="193">
        <v>0.76551492507944929</v>
      </c>
      <c r="J808" s="193">
        <v>5.3769273762547622E-2</v>
      </c>
      <c r="K808" s="222">
        <v>2.9173704491643982E-3</v>
      </c>
      <c r="L808" s="193">
        <v>2.9943201271925906E-3</v>
      </c>
      <c r="M808" s="222">
        <v>2.0000005732018801E-3</v>
      </c>
      <c r="N808" s="193">
        <v>3.2663380127346806E-2</v>
      </c>
      <c r="O808" s="222">
        <v>1.8685810813223108E-2</v>
      </c>
      <c r="P808" s="221">
        <v>5.62004817244715E-2</v>
      </c>
    </row>
    <row r="809" spans="1:16" ht="15.75" x14ac:dyDescent="0.25">
      <c r="A809" s="189">
        <v>2032</v>
      </c>
      <c r="B809" s="188">
        <v>2000</v>
      </c>
      <c r="C809" s="224" t="s">
        <v>3676</v>
      </c>
      <c r="D809" s="232">
        <v>5.7757048099970724E-2</v>
      </c>
      <c r="E809" s="223">
        <v>7.5170440593512897E-2</v>
      </c>
      <c r="F809" s="231">
        <v>0.37274470193458825</v>
      </c>
      <c r="G809" s="193">
        <v>0.10071887573457269</v>
      </c>
      <c r="H809" s="193">
        <v>9.113437143118178</v>
      </c>
      <c r="I809" s="193">
        <v>0.61421014372988891</v>
      </c>
      <c r="J809" s="193">
        <v>5.343942883368355E-2</v>
      </c>
      <c r="K809" s="222">
        <v>2.911832951831725E-3</v>
      </c>
      <c r="L809" s="193">
        <v>2.9982879886217228E-3</v>
      </c>
      <c r="M809" s="222">
        <v>2.0000005732018801E-3</v>
      </c>
      <c r="N809" s="193">
        <v>3.273087345025634E-2</v>
      </c>
      <c r="O809" s="222">
        <v>1.8874861600031861E-2</v>
      </c>
      <c r="P809" s="221">
        <v>5.5855722671589308E-2</v>
      </c>
    </row>
    <row r="810" spans="1:16" ht="15.75" x14ac:dyDescent="0.25">
      <c r="A810" s="189">
        <v>2032</v>
      </c>
      <c r="B810" s="188">
        <v>2001</v>
      </c>
      <c r="C810" s="224" t="s">
        <v>3675</v>
      </c>
      <c r="D810" s="232">
        <v>5.7839038024509411E-2</v>
      </c>
      <c r="E810" s="223">
        <v>7.3996348127799705E-2</v>
      </c>
      <c r="F810" s="231">
        <v>0.37363443096104909</v>
      </c>
      <c r="G810" s="193">
        <v>8.6782981304447643E-2</v>
      </c>
      <c r="H810" s="193">
        <v>9.0573721440026222</v>
      </c>
      <c r="I810" s="193">
        <v>0.47519492114951845</v>
      </c>
      <c r="J810" s="193">
        <v>5.3726615995127319E-2</v>
      </c>
      <c r="K810" s="222">
        <v>2.9312483755202217E-3</v>
      </c>
      <c r="L810" s="193">
        <v>2.9942189747150898E-3</v>
      </c>
      <c r="M810" s="222">
        <v>2.0000005732018801E-3</v>
      </c>
      <c r="N810" s="193">
        <v>3.2661659523704506E-2</v>
      </c>
      <c r="O810" s="222">
        <v>1.8504143309887484E-2</v>
      </c>
      <c r="P810" s="221">
        <v>5.6155895162099449E-2</v>
      </c>
    </row>
    <row r="811" spans="1:16" ht="15.75" x14ac:dyDescent="0.25">
      <c r="A811" s="189">
        <v>2032</v>
      </c>
      <c r="B811" s="188">
        <v>2002</v>
      </c>
      <c r="C811" s="224" t="s">
        <v>3674</v>
      </c>
      <c r="D811" s="232">
        <v>5.7661724842253015E-2</v>
      </c>
      <c r="E811" s="223">
        <v>7.2067886371529596E-2</v>
      </c>
      <c r="F811" s="231">
        <v>0.28854853426395644</v>
      </c>
      <c r="G811" s="193">
        <v>8.7025900800980049E-2</v>
      </c>
      <c r="H811" s="193">
        <v>7.020273737396816</v>
      </c>
      <c r="I811" s="193">
        <v>0.45717466748397417</v>
      </c>
      <c r="J811" s="193">
        <v>5.3864964637334062E-2</v>
      </c>
      <c r="K811" s="222">
        <v>2.9588959274487641E-3</v>
      </c>
      <c r="L811" s="193">
        <v>2.9977114354084698E-3</v>
      </c>
      <c r="M811" s="222">
        <v>2.0000005732018801E-3</v>
      </c>
      <c r="N811" s="193">
        <v>3.2721066280098902E-2</v>
      </c>
      <c r="O811" s="222">
        <v>1.7893641981651175E-2</v>
      </c>
      <c r="P811" s="221">
        <v>5.630049931599377E-2</v>
      </c>
    </row>
    <row r="812" spans="1:16" ht="15.75" x14ac:dyDescent="0.25">
      <c r="A812" s="189">
        <v>2032</v>
      </c>
      <c r="B812" s="188">
        <v>2003</v>
      </c>
      <c r="C812" s="224" t="s">
        <v>3673</v>
      </c>
      <c r="D812" s="232">
        <v>5.7458250743535402E-2</v>
      </c>
      <c r="E812" s="223">
        <v>7.3160361379644559E-2</v>
      </c>
      <c r="F812" s="231">
        <v>0.28632727918789674</v>
      </c>
      <c r="G812" s="193">
        <v>7.0488893329228045E-2</v>
      </c>
      <c r="H812" s="193">
        <v>7.0221952327279826</v>
      </c>
      <c r="I812" s="193">
        <v>0.39122184160724455</v>
      </c>
      <c r="J812" s="193">
        <v>5.3554255522228547E-2</v>
      </c>
      <c r="K812" s="222">
        <v>2.9419375235265766E-3</v>
      </c>
      <c r="L812" s="193">
        <v>2.9948006756190379E-3</v>
      </c>
      <c r="M812" s="222">
        <v>2.0000005732018801E-3</v>
      </c>
      <c r="N812" s="193">
        <v>3.2671554256080669E-2</v>
      </c>
      <c r="O812" s="222">
        <v>1.8288371763981053E-2</v>
      </c>
      <c r="P812" s="221">
        <v>5.5975741313454432E-2</v>
      </c>
    </row>
    <row r="813" spans="1:16" ht="15.75" x14ac:dyDescent="0.25">
      <c r="A813" s="189">
        <v>2032</v>
      </c>
      <c r="B813" s="188">
        <v>2004</v>
      </c>
      <c r="C813" s="224" t="s">
        <v>3672</v>
      </c>
      <c r="D813" s="232">
        <v>5.7343977893676401E-2</v>
      </c>
      <c r="E813" s="223">
        <v>7.2907647968802822E-2</v>
      </c>
      <c r="F813" s="231">
        <v>0.23635207992486457</v>
      </c>
      <c r="G813" s="193">
        <v>1.8138383694441245E-2</v>
      </c>
      <c r="H813" s="193">
        <v>5.8594318972301824</v>
      </c>
      <c r="I813" s="193">
        <v>0.11620117783273941</v>
      </c>
      <c r="J813" s="193">
        <v>5.3310154637947076E-2</v>
      </c>
      <c r="K813" s="222">
        <v>1.9665054464825581E-4</v>
      </c>
      <c r="L813" s="193">
        <v>2.9927746018519213E-3</v>
      </c>
      <c r="M813" s="222">
        <v>2.0000005732018801E-3</v>
      </c>
      <c r="N813" s="193">
        <v>3.263709074130202E-2</v>
      </c>
      <c r="O813" s="222">
        <v>1.7902410406278327E-2</v>
      </c>
      <c r="P813" s="221">
        <v>5.572060327036741E-2</v>
      </c>
    </row>
    <row r="814" spans="1:16" ht="15.75" x14ac:dyDescent="0.25">
      <c r="A814" s="189">
        <v>2032</v>
      </c>
      <c r="B814" s="188">
        <v>2005</v>
      </c>
      <c r="C814" s="224" t="s">
        <v>3671</v>
      </c>
      <c r="D814" s="232">
        <v>5.7103497918221932E-2</v>
      </c>
      <c r="E814" s="223">
        <v>6.9248400360307313E-2</v>
      </c>
      <c r="F814" s="231">
        <v>0.23375741686156037</v>
      </c>
      <c r="G814" s="193">
        <v>1.5837289820851287E-2</v>
      </c>
      <c r="H814" s="193">
        <v>5.8516657286703495</v>
      </c>
      <c r="I814" s="193">
        <v>9.4715557257541494E-2</v>
      </c>
      <c r="J814" s="193">
        <v>5.2942992335730459E-2</v>
      </c>
      <c r="K814" s="222">
        <v>1.9761230487922923E-4</v>
      </c>
      <c r="L814" s="193">
        <v>2.9860617454406093E-3</v>
      </c>
      <c r="M814" s="222">
        <v>2.0000005732018801E-3</v>
      </c>
      <c r="N814" s="193">
        <v>3.2522905053745596E-2</v>
      </c>
      <c r="O814" s="222">
        <v>1.718506069593859E-2</v>
      </c>
      <c r="P814" s="221">
        <v>5.5336839518103205E-2</v>
      </c>
    </row>
    <row r="815" spans="1:16" ht="15.75" x14ac:dyDescent="0.25">
      <c r="A815" s="189">
        <v>2032</v>
      </c>
      <c r="B815" s="188">
        <v>2006</v>
      </c>
      <c r="C815" s="224" t="s">
        <v>3670</v>
      </c>
      <c r="D815" s="232">
        <v>5.7045416116471126E-2</v>
      </c>
      <c r="E815" s="223">
        <v>7.2644901258295189E-2</v>
      </c>
      <c r="F815" s="231">
        <v>0.23344046284364359</v>
      </c>
      <c r="G815" s="193">
        <v>5.9894618164335958E-3</v>
      </c>
      <c r="H815" s="193">
        <v>5.8484226827538706</v>
      </c>
      <c r="I815" s="193">
        <v>6.607272811845559E-2</v>
      </c>
      <c r="J815" s="193">
        <v>5.2904293423647768E-2</v>
      </c>
      <c r="K815" s="222">
        <v>1.9344692577768458E-4</v>
      </c>
      <c r="L815" s="193">
        <v>2.9849838968409154E-3</v>
      </c>
      <c r="M815" s="222">
        <v>2.0000005732018801E-3</v>
      </c>
      <c r="N815" s="193">
        <v>3.2504570849064801E-2</v>
      </c>
      <c r="O815" s="222">
        <v>1.8955530223153525E-2</v>
      </c>
      <c r="P815" s="221">
        <v>5.529639081293998E-2</v>
      </c>
    </row>
    <row r="816" spans="1:16" ht="15.75" x14ac:dyDescent="0.25">
      <c r="A816" s="189">
        <v>2032</v>
      </c>
      <c r="B816" s="188">
        <v>2007</v>
      </c>
      <c r="C816" s="224" t="s">
        <v>3669</v>
      </c>
      <c r="D816" s="232">
        <v>5.6872372122970312E-2</v>
      </c>
      <c r="E816" s="223">
        <v>6.8011095886454598E-2</v>
      </c>
      <c r="F816" s="231">
        <v>0.16796828466084418</v>
      </c>
      <c r="G816" s="193">
        <v>8.5062332657457572E-3</v>
      </c>
      <c r="H816" s="193">
        <v>2.9941254426840818</v>
      </c>
      <c r="I816" s="193">
        <v>5.7397775861958954E-2</v>
      </c>
      <c r="J816" s="193">
        <v>3.71166185833125E-2</v>
      </c>
      <c r="K816" s="222">
        <v>1.9707491442310729E-4</v>
      </c>
      <c r="L816" s="193">
        <v>2.9653048942233366E-3</v>
      </c>
      <c r="M816" s="222">
        <v>2.0000005732018801E-3</v>
      </c>
      <c r="N816" s="193">
        <v>3.2169831014539789E-2</v>
      </c>
      <c r="O816" s="222">
        <v>1.7443180298837839E-2</v>
      </c>
      <c r="P816" s="221">
        <v>3.8794867373094254E-2</v>
      </c>
    </row>
    <row r="817" spans="1:16" ht="15.75" x14ac:dyDescent="0.25">
      <c r="A817" s="189">
        <v>2032</v>
      </c>
      <c r="B817" s="188">
        <v>2008</v>
      </c>
      <c r="C817" s="224" t="s">
        <v>3668</v>
      </c>
      <c r="D817" s="232">
        <v>5.6878456246594315E-2</v>
      </c>
      <c r="E817" s="223">
        <v>6.6210988777237495E-2</v>
      </c>
      <c r="F817" s="231">
        <v>0.1693974708983379</v>
      </c>
      <c r="G817" s="193">
        <v>8.248586758198723E-3</v>
      </c>
      <c r="H817" s="193">
        <v>3.0176242947781518</v>
      </c>
      <c r="I817" s="193">
        <v>4.6058571177874895E-2</v>
      </c>
      <c r="J817" s="193">
        <v>3.741041771067042E-2</v>
      </c>
      <c r="K817" s="222">
        <v>2.2510772009622887E-4</v>
      </c>
      <c r="L817" s="193">
        <v>2.9741200498409268E-3</v>
      </c>
      <c r="M817" s="222">
        <v>2.0000005732018801E-3</v>
      </c>
      <c r="N817" s="193">
        <v>3.2319776811594994E-2</v>
      </c>
      <c r="O817" s="222">
        <v>1.7387441730869577E-2</v>
      </c>
      <c r="P817" s="221">
        <v>3.9101950793276996E-2</v>
      </c>
    </row>
    <row r="818" spans="1:16" ht="15.75" x14ac:dyDescent="0.25">
      <c r="A818" s="189">
        <v>2032</v>
      </c>
      <c r="B818" s="188">
        <v>2009</v>
      </c>
      <c r="C818" s="224" t="s">
        <v>3667</v>
      </c>
      <c r="D818" s="232">
        <v>5.6030985407310871E-2</v>
      </c>
      <c r="E818" s="223">
        <v>6.07983494348006E-2</v>
      </c>
      <c r="F818" s="231">
        <v>0.15704669738134716</v>
      </c>
      <c r="G818" s="193">
        <v>8.1101700166564209E-3</v>
      </c>
      <c r="H818" s="193">
        <v>2.7043179877139516</v>
      </c>
      <c r="I818" s="193">
        <v>3.3777782903679672E-2</v>
      </c>
      <c r="J818" s="193">
        <v>3.4622618195823428E-2</v>
      </c>
      <c r="K818" s="222">
        <v>2.5447647200721696E-4</v>
      </c>
      <c r="L818" s="193">
        <v>2.8761572230059213E-3</v>
      </c>
      <c r="M818" s="222">
        <v>2.0000005732018805E-3</v>
      </c>
      <c r="N818" s="193">
        <v>3.0653429127131551E-2</v>
      </c>
      <c r="O818" s="222">
        <v>1.6732019130323537E-2</v>
      </c>
      <c r="P818" s="221">
        <v>3.6188099355045696E-2</v>
      </c>
    </row>
    <row r="819" spans="1:16" ht="15.75" x14ac:dyDescent="0.25">
      <c r="A819" s="189">
        <v>2032</v>
      </c>
      <c r="B819" s="188">
        <v>2010</v>
      </c>
      <c r="C819" s="224" t="s">
        <v>3666</v>
      </c>
      <c r="D819" s="232">
        <v>5.4712743278090475E-2</v>
      </c>
      <c r="E819" s="223">
        <v>5.8925183148494202E-2</v>
      </c>
      <c r="F819" s="231">
        <v>9.1960165506526123E-2</v>
      </c>
      <c r="G819" s="193">
        <v>7.2652865614046165E-3</v>
      </c>
      <c r="H819" s="193">
        <v>0.23148874488411728</v>
      </c>
      <c r="I819" s="193">
        <v>3.2778748429403932E-2</v>
      </c>
      <c r="J819" s="193">
        <v>1.9683492131305561E-2</v>
      </c>
      <c r="K819" s="222">
        <v>3.1053076257208864E-4</v>
      </c>
      <c r="L819" s="193">
        <v>2.7771714189562674E-3</v>
      </c>
      <c r="M819" s="222">
        <v>2.0000005732018801E-3</v>
      </c>
      <c r="N819" s="193">
        <v>2.896968060024694E-2</v>
      </c>
      <c r="O819" s="222">
        <v>1.6373746533635214E-2</v>
      </c>
      <c r="P819" s="221">
        <v>2.0573492301280461E-2</v>
      </c>
    </row>
    <row r="820" spans="1:16" ht="15.75" x14ac:dyDescent="0.25">
      <c r="A820" s="189">
        <v>2032</v>
      </c>
      <c r="B820" s="188">
        <v>2011</v>
      </c>
      <c r="C820" s="224" t="s">
        <v>3665</v>
      </c>
      <c r="D820" s="232">
        <v>5.4368470919981073E-2</v>
      </c>
      <c r="E820" s="223">
        <v>5.7549222664550419E-2</v>
      </c>
      <c r="F820" s="231">
        <v>9.1413374340985315E-2</v>
      </c>
      <c r="G820" s="193">
        <v>7.3536683728054868E-3</v>
      </c>
      <c r="H820" s="193">
        <v>0.23090995025741631</v>
      </c>
      <c r="I820" s="193">
        <v>3.2902813949920694E-2</v>
      </c>
      <c r="J820" s="193">
        <v>1.9597681376192274E-2</v>
      </c>
      <c r="K820" s="222">
        <v>4.2052929789874294E-4</v>
      </c>
      <c r="L820" s="193">
        <v>2.7853066642935806E-3</v>
      </c>
      <c r="M820" s="222">
        <v>2.0000005732018801E-3</v>
      </c>
      <c r="N820" s="193">
        <v>2.9108061123434642E-2</v>
      </c>
      <c r="O820" s="222">
        <v>1.6488101643183942E-2</v>
      </c>
      <c r="P820" s="221">
        <v>2.0483801564600477E-2</v>
      </c>
    </row>
    <row r="821" spans="1:16" ht="15.75" x14ac:dyDescent="0.25">
      <c r="A821" s="189">
        <v>2032</v>
      </c>
      <c r="B821" s="188">
        <v>2012</v>
      </c>
      <c r="C821" s="224" t="s">
        <v>3664</v>
      </c>
      <c r="D821" s="232">
        <v>5.2134748717751797E-2</v>
      </c>
      <c r="E821" s="223">
        <v>5.7400592117320827E-2</v>
      </c>
      <c r="F821" s="231">
        <v>7.8306488642584812E-2</v>
      </c>
      <c r="G821" s="193">
        <v>6.8978116714698921E-3</v>
      </c>
      <c r="H821" s="193">
        <v>0.19503739584540997</v>
      </c>
      <c r="I821" s="193">
        <v>3.3607378176657703E-2</v>
      </c>
      <c r="J821" s="193">
        <v>1.7010717315807663E-2</v>
      </c>
      <c r="K821" s="222">
        <v>6.1053339207277368E-4</v>
      </c>
      <c r="L821" s="193">
        <v>2.6440791475320444E-3</v>
      </c>
      <c r="M821" s="222">
        <v>2.0000005732018801E-3</v>
      </c>
      <c r="N821" s="193">
        <v>2.6705781063320898E-2</v>
      </c>
      <c r="O821" s="222">
        <v>1.6840854955514101E-2</v>
      </c>
      <c r="P821" s="221">
        <v>1.7779866468888329E-2</v>
      </c>
    </row>
    <row r="822" spans="1:16" ht="15.75" x14ac:dyDescent="0.25">
      <c r="A822" s="189">
        <v>2032</v>
      </c>
      <c r="B822" s="188">
        <v>2013</v>
      </c>
      <c r="C822" s="224" t="s">
        <v>3663</v>
      </c>
      <c r="D822" s="232">
        <v>5.4132693084763817E-2</v>
      </c>
      <c r="E822" s="223">
        <v>5.6034039539155658E-2</v>
      </c>
      <c r="F822" s="231">
        <v>9.2806025114113538E-2</v>
      </c>
      <c r="G822" s="193">
        <v>7.7961400560798456E-3</v>
      </c>
      <c r="H822" s="193">
        <v>0.23281410559373183</v>
      </c>
      <c r="I822" s="193">
        <v>3.2621812026813905E-2</v>
      </c>
      <c r="J822" s="193">
        <v>1.9505991953290364E-2</v>
      </c>
      <c r="K822" s="222">
        <v>9.1183913592823818E-4</v>
      </c>
      <c r="L822" s="193">
        <v>2.8041142193566278E-3</v>
      </c>
      <c r="M822" s="222">
        <v>2.0000005732018801E-3</v>
      </c>
      <c r="N822" s="193">
        <v>2.9427977635057077E-2</v>
      </c>
      <c r="O822" s="222">
        <v>1.6915748816446405E-2</v>
      </c>
      <c r="P822" s="221">
        <v>2.0387966352860866E-2</v>
      </c>
    </row>
    <row r="823" spans="1:16" ht="15.75" x14ac:dyDescent="0.25">
      <c r="A823" s="189">
        <v>2032</v>
      </c>
      <c r="B823" s="188">
        <v>2014</v>
      </c>
      <c r="C823" s="224" t="s">
        <v>3662</v>
      </c>
      <c r="D823" s="232">
        <v>5.1261524186593438E-2</v>
      </c>
      <c r="E823" s="223">
        <v>5.3922846455716392E-2</v>
      </c>
      <c r="F823" s="231">
        <v>8.0893184991113254E-2</v>
      </c>
      <c r="G823" s="193">
        <v>7.8803036730103367E-3</v>
      </c>
      <c r="H823" s="193">
        <v>0.2008649257723184</v>
      </c>
      <c r="I823" s="193">
        <v>3.1208780831211425E-2</v>
      </c>
      <c r="J823" s="193">
        <v>1.7187233268837067E-2</v>
      </c>
      <c r="K823" s="222">
        <v>1.2795780526614559E-3</v>
      </c>
      <c r="L823" s="193">
        <v>2.6840771225986621E-3</v>
      </c>
      <c r="M823" s="222">
        <v>2.0000005732018801E-3</v>
      </c>
      <c r="N823" s="193">
        <v>2.7386146619204067E-2</v>
      </c>
      <c r="O823" s="222">
        <v>1.6458123544540768E-2</v>
      </c>
      <c r="P823" s="221">
        <v>1.7964363690035842E-2</v>
      </c>
    </row>
    <row r="824" spans="1:16" ht="15.75" x14ac:dyDescent="0.25">
      <c r="A824" s="189">
        <v>2032</v>
      </c>
      <c r="B824" s="188">
        <v>2015</v>
      </c>
      <c r="C824" s="224" t="s">
        <v>3661</v>
      </c>
      <c r="D824" s="232">
        <v>4.9924172206230431E-2</v>
      </c>
      <c r="E824" s="223">
        <v>5.593554145724064E-2</v>
      </c>
      <c r="F824" s="231">
        <v>7.542591335182966E-2</v>
      </c>
      <c r="G824" s="193">
        <v>7.8008447263799375E-3</v>
      </c>
      <c r="H824" s="193">
        <v>0.18719498300245649</v>
      </c>
      <c r="I824" s="193">
        <v>3.2204837196510828E-2</v>
      </c>
      <c r="J824" s="193">
        <v>1.6132443399976982E-2</v>
      </c>
      <c r="K824" s="222">
        <v>1.5923208583876242E-3</v>
      </c>
      <c r="L824" s="193">
        <v>2.6443736959663468E-3</v>
      </c>
      <c r="M824" s="222">
        <v>2.0000005732018801E-3</v>
      </c>
      <c r="N824" s="193">
        <v>2.6710791332188392E-2</v>
      </c>
      <c r="O824" s="222">
        <v>1.7361105711944758E-2</v>
      </c>
      <c r="P824" s="221">
        <v>1.6861880903866599E-2</v>
      </c>
    </row>
    <row r="825" spans="1:16" ht="15.75" x14ac:dyDescent="0.25">
      <c r="A825" s="189">
        <v>2032</v>
      </c>
      <c r="B825" s="188">
        <v>2016</v>
      </c>
      <c r="C825" s="224" t="s">
        <v>3660</v>
      </c>
      <c r="D825" s="232">
        <v>5.0807871394122711E-2</v>
      </c>
      <c r="E825" s="223">
        <v>5.7065876185050941E-2</v>
      </c>
      <c r="F825" s="231">
        <v>9.0138014925036564E-2</v>
      </c>
      <c r="G825" s="193">
        <v>7.5203056891293852E-3</v>
      </c>
      <c r="H825" s="193">
        <v>0.19819242093636519</v>
      </c>
      <c r="I825" s="193">
        <v>3.2207219529737346E-2</v>
      </c>
      <c r="J825" s="193">
        <v>1.8532542254255522E-2</v>
      </c>
      <c r="K825" s="222">
        <v>1.8250703848391729E-3</v>
      </c>
      <c r="L825" s="193">
        <v>2.8210120581683715E-3</v>
      </c>
      <c r="M825" s="222">
        <v>2.0000005732018801E-3</v>
      </c>
      <c r="N825" s="193">
        <v>2.9715409873244825E-2</v>
      </c>
      <c r="O825" s="222">
        <v>1.8237819215170328E-2</v>
      </c>
      <c r="P825" s="221">
        <v>1.9370501578054609E-2</v>
      </c>
    </row>
    <row r="826" spans="1:16" ht="15.75" x14ac:dyDescent="0.25">
      <c r="A826" s="189">
        <v>2032</v>
      </c>
      <c r="B826" s="188">
        <v>2017</v>
      </c>
      <c r="C826" s="224" t="s">
        <v>3659</v>
      </c>
      <c r="D826" s="232">
        <v>4.7188729498457614E-2</v>
      </c>
      <c r="E826" s="223">
        <v>5.1367429999477722E-2</v>
      </c>
      <c r="F826" s="231">
        <v>6.9845809125168287E-2</v>
      </c>
      <c r="G826" s="193">
        <v>7.4909038602243693E-3</v>
      </c>
      <c r="H826" s="193">
        <v>0.14301606713023426</v>
      </c>
      <c r="I826" s="193">
        <v>2.9813298842051483E-2</v>
      </c>
      <c r="J826" s="193">
        <v>1.6224958319061542E-2</v>
      </c>
      <c r="K826" s="222">
        <v>2.0089900222971177E-3</v>
      </c>
      <c r="L826" s="193">
        <v>2.7537003113887655E-3</v>
      </c>
      <c r="M826" s="222">
        <v>2.0000005732018801E-3</v>
      </c>
      <c r="N826" s="193">
        <v>2.8570437060523726E-2</v>
      </c>
      <c r="O826" s="222">
        <v>1.7217463627344217E-2</v>
      </c>
      <c r="P826" s="221">
        <v>1.6958578937063314E-2</v>
      </c>
    </row>
    <row r="827" spans="1:16" ht="15.75" x14ac:dyDescent="0.25">
      <c r="A827" s="189">
        <v>2032</v>
      </c>
      <c r="B827" s="188">
        <v>2018</v>
      </c>
      <c r="C827" s="224" t="s">
        <v>3658</v>
      </c>
      <c r="D827" s="232">
        <v>4.4216585615284215E-2</v>
      </c>
      <c r="E827" s="223">
        <v>4.9026588103527259E-2</v>
      </c>
      <c r="F827" s="231">
        <v>6.8779838897433887E-2</v>
      </c>
      <c r="G827" s="193">
        <v>7.0984946095657602E-3</v>
      </c>
      <c r="H827" s="193">
        <v>0.11573470874433175</v>
      </c>
      <c r="I827" s="193">
        <v>2.8259727567001028E-2</v>
      </c>
      <c r="J827" s="193">
        <v>1.4722587377150795E-2</v>
      </c>
      <c r="K827" s="222">
        <v>2.0926480991742429E-3</v>
      </c>
      <c r="L827" s="193">
        <v>2.7483461291879967E-3</v>
      </c>
      <c r="M827" s="222">
        <v>2.0000005732018801E-3</v>
      </c>
      <c r="N827" s="193">
        <v>2.8479362421288658E-2</v>
      </c>
      <c r="O827" s="222">
        <v>1.7194187585000915E-2</v>
      </c>
      <c r="P827" s="221">
        <v>1.5388277447831628E-2</v>
      </c>
    </row>
    <row r="828" spans="1:16" ht="15.75" x14ac:dyDescent="0.25">
      <c r="A828" s="189">
        <v>2032</v>
      </c>
      <c r="B828" s="188">
        <v>2019</v>
      </c>
      <c r="C828" s="224" t="s">
        <v>3657</v>
      </c>
      <c r="D828" s="232">
        <v>4.3717350941723583E-2</v>
      </c>
      <c r="E828" s="223">
        <v>4.7125774123115707E-2</v>
      </c>
      <c r="F828" s="231">
        <v>6.7587627801022856E-2</v>
      </c>
      <c r="G828" s="193">
        <v>6.3303503676560707E-3</v>
      </c>
      <c r="H828" s="193">
        <v>9.8464643661634196E-2</v>
      </c>
      <c r="I828" s="193">
        <v>2.5413077806926906E-2</v>
      </c>
      <c r="J828" s="193">
        <v>1.2371446253107791E-2</v>
      </c>
      <c r="K828" s="222">
        <v>1.986855975471445E-3</v>
      </c>
      <c r="L828" s="193">
        <v>2.7421311993676171E-3</v>
      </c>
      <c r="M828" s="222">
        <v>2.0000005732018801E-3</v>
      </c>
      <c r="N828" s="193">
        <v>2.8373646465043995E-2</v>
      </c>
      <c r="O828" s="222">
        <v>1.7186528375617446E-2</v>
      </c>
      <c r="P828" s="221">
        <v>1.2930828155193624E-2</v>
      </c>
    </row>
    <row r="829" spans="1:16" ht="15.75" x14ac:dyDescent="0.25">
      <c r="A829" s="189">
        <v>2032</v>
      </c>
      <c r="B829" s="188">
        <v>2020</v>
      </c>
      <c r="C829" s="224" t="s">
        <v>3656</v>
      </c>
      <c r="D829" s="232">
        <v>4.3227232522401994E-2</v>
      </c>
      <c r="E829" s="223">
        <v>4.5249907982379101E-2</v>
      </c>
      <c r="F829" s="231">
        <v>6.646711050433611E-2</v>
      </c>
      <c r="G829" s="193">
        <v>5.4279237570539467E-3</v>
      </c>
      <c r="H829" s="193">
        <v>8.1786164662944541E-2</v>
      </c>
      <c r="I829" s="193">
        <v>2.2854738989286066E-2</v>
      </c>
      <c r="J829" s="193">
        <v>1.0135646620122908E-2</v>
      </c>
      <c r="K829" s="222">
        <v>1.4628484561848725E-3</v>
      </c>
      <c r="L829" s="193">
        <v>2.7379677950105153E-3</v>
      </c>
      <c r="M829" s="222">
        <v>2.0000005732018801E-3</v>
      </c>
      <c r="N829" s="193">
        <v>2.8302826956929691E-2</v>
      </c>
      <c r="O829" s="222">
        <v>1.7185858382662036E-2</v>
      </c>
      <c r="P829" s="221">
        <v>1.0593935584019108E-2</v>
      </c>
    </row>
    <row r="830" spans="1:16" ht="15.75" x14ac:dyDescent="0.25">
      <c r="A830" s="189">
        <v>2032</v>
      </c>
      <c r="B830" s="188">
        <v>2021</v>
      </c>
      <c r="C830" s="224" t="s">
        <v>3655</v>
      </c>
      <c r="D830" s="232">
        <v>4.1850813860595484E-2</v>
      </c>
      <c r="E830" s="223">
        <v>4.317587903050274E-2</v>
      </c>
      <c r="F830" s="231">
        <v>6.2612820709673236E-2</v>
      </c>
      <c r="G830" s="193">
        <v>4.7423261770408367E-3</v>
      </c>
      <c r="H830" s="193">
        <v>6.0002058407519585E-2</v>
      </c>
      <c r="I830" s="193">
        <v>2.1173039114567218E-2</v>
      </c>
      <c r="J830" s="193">
        <v>6.8953182621815916E-3</v>
      </c>
      <c r="K830" s="222">
        <v>9.5939957275884512E-4</v>
      </c>
      <c r="L830" s="193">
        <v>2.7330308946121196E-3</v>
      </c>
      <c r="M830" s="222">
        <v>2.0000005732018801E-3</v>
      </c>
      <c r="N830" s="193">
        <v>2.8218850281152983E-2</v>
      </c>
      <c r="O830" s="222">
        <v>1.7189032882271946E-2</v>
      </c>
      <c r="P830" s="221">
        <v>7.2070939564758251E-3</v>
      </c>
    </row>
    <row r="831" spans="1:16" ht="15.75" x14ac:dyDescent="0.25">
      <c r="A831" s="189">
        <v>2032</v>
      </c>
      <c r="B831" s="188">
        <v>2022</v>
      </c>
      <c r="C831" s="224" t="s">
        <v>3654</v>
      </c>
      <c r="D831" s="232">
        <v>4.0652924043542968E-2</v>
      </c>
      <c r="E831" s="223">
        <v>4.1560535101655881E-2</v>
      </c>
      <c r="F831" s="231">
        <v>6.1450924170857263E-2</v>
      </c>
      <c r="G831" s="193">
        <v>3.9669591633359176E-3</v>
      </c>
      <c r="H831" s="193">
        <v>4.4683459968730938E-2</v>
      </c>
      <c r="I831" s="193">
        <v>1.9186523800991881E-2</v>
      </c>
      <c r="J831" s="193">
        <v>4.97314039044574E-3</v>
      </c>
      <c r="K831" s="222">
        <v>9.5870323700336169E-4</v>
      </c>
      <c r="L831" s="193">
        <v>2.7299582765162368E-3</v>
      </c>
      <c r="M831" s="222">
        <v>2.0000005732018801E-3</v>
      </c>
      <c r="N831" s="193">
        <v>2.8166585047342013E-2</v>
      </c>
      <c r="O831" s="222">
        <v>1.7178344972754517E-2</v>
      </c>
      <c r="P831" s="221">
        <v>5.1980037309180488E-3</v>
      </c>
    </row>
    <row r="832" spans="1:16" ht="15.75" x14ac:dyDescent="0.25">
      <c r="A832" s="189">
        <v>2032</v>
      </c>
      <c r="B832" s="188">
        <v>2023</v>
      </c>
      <c r="C832" s="224" t="s">
        <v>3653</v>
      </c>
      <c r="D832" s="232">
        <v>3.9433138063378476E-2</v>
      </c>
      <c r="E832" s="223">
        <v>3.9968950923924239E-2</v>
      </c>
      <c r="F832" s="231">
        <v>6.0112284093739123E-2</v>
      </c>
      <c r="G832" s="193">
        <v>3.4125946989564887E-3</v>
      </c>
      <c r="H832" s="193">
        <v>4.3107750492908076E-2</v>
      </c>
      <c r="I832" s="193">
        <v>1.8433901840206161E-2</v>
      </c>
      <c r="J832" s="193">
        <v>4.6878843228270687E-3</v>
      </c>
      <c r="K832" s="222">
        <v>9.5840887544434159E-4</v>
      </c>
      <c r="L832" s="193">
        <v>2.7253629564820635E-3</v>
      </c>
      <c r="M832" s="222">
        <v>2.0000005732018801E-3</v>
      </c>
      <c r="N832" s="193">
        <v>2.8088418653560734E-2</v>
      </c>
      <c r="O832" s="222">
        <v>1.717341995996054E-2</v>
      </c>
      <c r="P832" s="221">
        <v>4.8998496497267164E-3</v>
      </c>
    </row>
    <row r="833" spans="1:16" ht="15.75" x14ac:dyDescent="0.25">
      <c r="A833" s="189">
        <v>2032</v>
      </c>
      <c r="B833" s="188">
        <v>2024</v>
      </c>
      <c r="C833" s="224" t="s">
        <v>3652</v>
      </c>
      <c r="D833" s="232">
        <v>3.8286101542540897E-2</v>
      </c>
      <c r="E833" s="223">
        <v>3.8424514526244256E-2</v>
      </c>
      <c r="F833" s="231">
        <v>5.8910191522825589E-2</v>
      </c>
      <c r="G833" s="193">
        <v>2.9202444007623823E-3</v>
      </c>
      <c r="H833" s="193">
        <v>4.1571034400444781E-2</v>
      </c>
      <c r="I833" s="193">
        <v>1.8105318452097442E-2</v>
      </c>
      <c r="J833" s="193">
        <v>4.4015670208797861E-3</v>
      </c>
      <c r="K833" s="222">
        <v>9.5835697039934524E-4</v>
      </c>
      <c r="L833" s="193">
        <v>2.7234725200446386E-3</v>
      </c>
      <c r="M833" s="222">
        <v>2.0000005732018801E-3</v>
      </c>
      <c r="N833" s="193">
        <v>2.805626232976012E-2</v>
      </c>
      <c r="O833" s="222">
        <v>1.7179401143126289E-2</v>
      </c>
      <c r="P833" s="221">
        <v>4.600586349899587E-3</v>
      </c>
    </row>
    <row r="834" spans="1:16" ht="15.75" x14ac:dyDescent="0.25">
      <c r="A834" s="189">
        <v>2032</v>
      </c>
      <c r="B834" s="188">
        <v>2025</v>
      </c>
      <c r="C834" s="224" t="s">
        <v>3651</v>
      </c>
      <c r="D834" s="232">
        <v>3.7117648182855983E-2</v>
      </c>
      <c r="E834" s="223">
        <v>3.6870426315066422E-2</v>
      </c>
      <c r="F834" s="231">
        <v>5.7538008707197184E-2</v>
      </c>
      <c r="G834" s="193">
        <v>2.6131557610508502E-3</v>
      </c>
      <c r="H834" s="193">
        <v>3.9885753423206584E-2</v>
      </c>
      <c r="I834" s="193">
        <v>1.8293545799539974E-2</v>
      </c>
      <c r="J834" s="193">
        <v>4.0922672989791038E-3</v>
      </c>
      <c r="K834" s="222">
        <v>9.581932754650378E-4</v>
      </c>
      <c r="L834" s="193">
        <v>2.7201283322690929E-3</v>
      </c>
      <c r="M834" s="222">
        <v>2.0000005732018801E-3</v>
      </c>
      <c r="N834" s="193">
        <v>2.7999377695698102E-2</v>
      </c>
      <c r="O834" s="222">
        <v>1.718034331341348E-2</v>
      </c>
      <c r="P834" s="221">
        <v>4.2773014670717405E-3</v>
      </c>
    </row>
    <row r="835" spans="1:16" ht="15.75" x14ac:dyDescent="0.25">
      <c r="A835" s="189">
        <v>2032</v>
      </c>
      <c r="B835" s="188">
        <v>2026</v>
      </c>
      <c r="C835" s="224" t="s">
        <v>3650</v>
      </c>
      <c r="D835" s="232">
        <v>3.6330450784378583E-2</v>
      </c>
      <c r="E835" s="223">
        <v>3.6629185347321853E-2</v>
      </c>
      <c r="F835" s="231">
        <v>5.6153802480057156E-2</v>
      </c>
      <c r="G835" s="193">
        <v>2.5571862614590414E-3</v>
      </c>
      <c r="H835" s="193">
        <v>3.8147929632694554E-2</v>
      </c>
      <c r="I835" s="193">
        <v>1.7381956245840571E-2</v>
      </c>
      <c r="J835" s="193">
        <v>3.7709737751092662E-3</v>
      </c>
      <c r="K835" s="222">
        <v>8.368702055036772E-4</v>
      </c>
      <c r="L835" s="193">
        <v>2.7174874287941402E-3</v>
      </c>
      <c r="M835" s="222">
        <v>2.0000005732018801E-3</v>
      </c>
      <c r="N835" s="193">
        <v>2.7954455927589151E-2</v>
      </c>
      <c r="O835" s="222">
        <v>1.7169919014610749E-2</v>
      </c>
      <c r="P835" s="221">
        <v>3.9414804757714082E-3</v>
      </c>
    </row>
    <row r="836" spans="1:16" ht="15.75" x14ac:dyDescent="0.25">
      <c r="A836" s="189">
        <v>2032</v>
      </c>
      <c r="B836" s="188">
        <v>2027</v>
      </c>
      <c r="C836" s="224" t="s">
        <v>3649</v>
      </c>
      <c r="D836" s="232">
        <v>3.5565408738554648E-2</v>
      </c>
      <c r="E836" s="223">
        <v>3.6370224027816582E-2</v>
      </c>
      <c r="F836" s="231">
        <v>5.4613196640137293E-2</v>
      </c>
      <c r="G836" s="193">
        <v>2.5024651545894347E-3</v>
      </c>
      <c r="H836" s="193">
        <v>3.627432738247631E-2</v>
      </c>
      <c r="I836" s="193">
        <v>1.6453709577433511E-2</v>
      </c>
      <c r="J836" s="193">
        <v>3.4290859352467218E-3</v>
      </c>
      <c r="K836" s="222">
        <v>6.9479537622562997E-4</v>
      </c>
      <c r="L836" s="193">
        <v>2.7134883029606167E-3</v>
      </c>
      <c r="M836" s="222">
        <v>2.0000005732018801E-3</v>
      </c>
      <c r="N836" s="193">
        <v>2.788643079716091E-2</v>
      </c>
      <c r="O836" s="222">
        <v>1.7149265843486351E-2</v>
      </c>
      <c r="P836" s="221">
        <v>3.5841339848950967E-3</v>
      </c>
    </row>
    <row r="837" spans="1:16" ht="15.75" x14ac:dyDescent="0.25">
      <c r="A837" s="189">
        <v>2032</v>
      </c>
      <c r="B837" s="188">
        <v>2028</v>
      </c>
      <c r="C837" s="224" t="s">
        <v>3648</v>
      </c>
      <c r="D837" s="232">
        <v>3.5546988926784033E-2</v>
      </c>
      <c r="E837" s="223">
        <v>3.6362866544779042E-2</v>
      </c>
      <c r="F837" s="231">
        <v>5.3222937150376542E-2</v>
      </c>
      <c r="G837" s="193">
        <v>2.4592727478078792E-3</v>
      </c>
      <c r="H837" s="193">
        <v>3.4437846516171135E-2</v>
      </c>
      <c r="I837" s="193">
        <v>1.5648510132793787E-2</v>
      </c>
      <c r="J837" s="193">
        <v>3.0837271728404781E-3</v>
      </c>
      <c r="K837" s="222">
        <v>5.7394609060664739E-4</v>
      </c>
      <c r="L837" s="193">
        <v>2.7125640746287153E-3</v>
      </c>
      <c r="M837" s="222">
        <v>2.0000005732018801E-3</v>
      </c>
      <c r="N837" s="193">
        <v>2.787070967323528E-2</v>
      </c>
      <c r="O837" s="222">
        <v>1.7153239745458668E-2</v>
      </c>
      <c r="P837" s="221">
        <v>3.22315963175966E-3</v>
      </c>
    </row>
    <row r="838" spans="1:16" ht="15.75" x14ac:dyDescent="0.25">
      <c r="A838" s="189">
        <v>2032</v>
      </c>
      <c r="B838" s="188">
        <v>2029</v>
      </c>
      <c r="C838" s="224" t="s">
        <v>3647</v>
      </c>
      <c r="D838" s="232">
        <v>3.5537855112305075E-2</v>
      </c>
      <c r="E838" s="223">
        <v>3.6346730299885874E-2</v>
      </c>
      <c r="F838" s="231">
        <v>5.1810181549498617E-2</v>
      </c>
      <c r="G838" s="193">
        <v>2.4341595370910118E-3</v>
      </c>
      <c r="H838" s="193">
        <v>3.2536941323266538E-2</v>
      </c>
      <c r="I838" s="193">
        <v>1.4970493607623033E-2</v>
      </c>
      <c r="J838" s="193">
        <v>2.7238276729764001E-3</v>
      </c>
      <c r="K838" s="222">
        <v>5.7411916554427837E-4</v>
      </c>
      <c r="L838" s="193">
        <v>2.7122957536651359E-3</v>
      </c>
      <c r="M838" s="222">
        <v>2.0000005732018801E-3</v>
      </c>
      <c r="N838" s="193">
        <v>2.7866145533644786E-2</v>
      </c>
      <c r="O838" s="222">
        <v>1.7153048642361696E-2</v>
      </c>
      <c r="P838" s="221">
        <v>2.8469870735421104E-3</v>
      </c>
    </row>
    <row r="839" spans="1:16" ht="15.75" x14ac:dyDescent="0.25">
      <c r="A839" s="189">
        <v>2032</v>
      </c>
      <c r="B839" s="188">
        <v>2030</v>
      </c>
      <c r="C839" s="224" t="s">
        <v>3646</v>
      </c>
      <c r="D839" s="232">
        <v>3.5499913793787877E-2</v>
      </c>
      <c r="E839" s="223">
        <v>3.6298965963627548E-2</v>
      </c>
      <c r="F839" s="231">
        <v>5.0177558410944803E-2</v>
      </c>
      <c r="G839" s="193">
        <v>2.4268886159956146E-3</v>
      </c>
      <c r="H839" s="193">
        <v>3.0468772702948482E-2</v>
      </c>
      <c r="I839" s="193">
        <v>1.4393786229092584E-2</v>
      </c>
      <c r="J839" s="193">
        <v>2.3409759058059562E-3</v>
      </c>
      <c r="K839" s="222">
        <v>5.738821007288653E-4</v>
      </c>
      <c r="L839" s="193">
        <v>2.7096965705040734E-3</v>
      </c>
      <c r="M839" s="222">
        <v>2.0000005732018797E-3</v>
      </c>
      <c r="N839" s="193">
        <v>2.782193342807511E-2</v>
      </c>
      <c r="O839" s="222">
        <v>1.7140852230542406E-2</v>
      </c>
      <c r="P839" s="221">
        <v>2.4468244483397687E-3</v>
      </c>
    </row>
    <row r="840" spans="1:16" ht="15.75" x14ac:dyDescent="0.25">
      <c r="A840" s="189">
        <v>2032</v>
      </c>
      <c r="B840" s="188">
        <v>2031</v>
      </c>
      <c r="C840" s="224" t="s">
        <v>3645</v>
      </c>
      <c r="D840" s="232">
        <v>3.5472411287140751E-2</v>
      </c>
      <c r="E840" s="223">
        <v>3.6225858026243667E-2</v>
      </c>
      <c r="F840" s="231">
        <v>4.8547256404458887E-2</v>
      </c>
      <c r="G840" s="193">
        <v>2.4115124103218921E-3</v>
      </c>
      <c r="H840" s="193">
        <v>2.8350415141993626E-2</v>
      </c>
      <c r="I840" s="193">
        <v>1.3856076410211939E-2</v>
      </c>
      <c r="J840" s="193">
        <v>1.9453437363693656E-3</v>
      </c>
      <c r="K840" s="222">
        <v>5.7276748110539951E-4</v>
      </c>
      <c r="L840" s="193">
        <v>2.7081491449723019E-3</v>
      </c>
      <c r="M840" s="222">
        <v>2.0000005732018801E-3</v>
      </c>
      <c r="N840" s="193">
        <v>2.7795611719779692E-2</v>
      </c>
      <c r="O840" s="222">
        <v>1.7124096882785569E-2</v>
      </c>
      <c r="P840" s="221">
        <v>2.0333035477930047E-3</v>
      </c>
    </row>
    <row r="841" spans="1:16" ht="15.75" x14ac:dyDescent="0.25">
      <c r="A841" s="189">
        <v>2032</v>
      </c>
      <c r="B841" s="188">
        <v>2032</v>
      </c>
      <c r="C841" s="224" t="s">
        <v>3644</v>
      </c>
      <c r="D841" s="232">
        <v>3.5099814113298627E-2</v>
      </c>
      <c r="E841" s="223">
        <v>3.5545631550515232E-2</v>
      </c>
      <c r="F841" s="231">
        <v>4.5163490338748738E-2</v>
      </c>
      <c r="G841" s="193">
        <v>2.2838950250757485E-3</v>
      </c>
      <c r="H841" s="193">
        <v>2.5365713929529011E-2</v>
      </c>
      <c r="I841" s="193">
        <v>1.2722766560722297E-2</v>
      </c>
      <c r="J841" s="193">
        <v>1.4925393764273927E-3</v>
      </c>
      <c r="K841" s="222">
        <v>5.605273911668692E-4</v>
      </c>
      <c r="L841" s="193">
        <v>2.6793277601653716E-3</v>
      </c>
      <c r="M841" s="222">
        <v>2.0000005732018801E-3</v>
      </c>
      <c r="N841" s="193">
        <v>2.73053599642138E-2</v>
      </c>
      <c r="O841" s="222">
        <v>1.6899480239277318E-2</v>
      </c>
      <c r="P841" s="221">
        <v>1.5600253839840464E-3</v>
      </c>
    </row>
    <row r="842" spans="1:16" ht="15.75" x14ac:dyDescent="0.25">
      <c r="A842" s="189">
        <v>2033</v>
      </c>
      <c r="B842" s="188">
        <v>1989</v>
      </c>
      <c r="C842" s="224" t="s">
        <v>3643</v>
      </c>
      <c r="D842" s="232">
        <v>5.7830208768535514E-2</v>
      </c>
      <c r="E842" s="223">
        <v>9.157439907757875E-2</v>
      </c>
      <c r="F842" s="231">
        <v>0.2939265085248432</v>
      </c>
      <c r="G842" s="193">
        <v>0.50856131279618677</v>
      </c>
      <c r="H842" s="193">
        <v>4.9912345657683117</v>
      </c>
      <c r="I842" s="193">
        <v>1.9013712861014092</v>
      </c>
      <c r="J842" s="193">
        <v>0.1992927591494108</v>
      </c>
      <c r="K842" s="222">
        <v>1.7115708916408109E-2</v>
      </c>
      <c r="L842" s="193">
        <v>2.9572069720998628E-3</v>
      </c>
      <c r="M842" s="222">
        <v>2.0000005732018801E-3</v>
      </c>
      <c r="N842" s="193">
        <v>3.2032085359219496E-2</v>
      </c>
      <c r="O842" s="222">
        <v>2.2722055301102374E-2</v>
      </c>
      <c r="P842" s="221">
        <v>0.20830389336962585</v>
      </c>
    </row>
    <row r="843" spans="1:16" ht="15.75" x14ac:dyDescent="0.25">
      <c r="A843" s="189">
        <v>2033</v>
      </c>
      <c r="B843" s="188">
        <v>1990</v>
      </c>
      <c r="C843" s="224" t="s">
        <v>3642</v>
      </c>
      <c r="D843" s="232">
        <v>5.8310536977147484E-2</v>
      </c>
      <c r="E843" s="223">
        <v>8.9318916863000253E-2</v>
      </c>
      <c r="F843" s="231">
        <v>0.29873155603173845</v>
      </c>
      <c r="G843" s="193">
        <v>0.50969255440009775</v>
      </c>
      <c r="H843" s="193">
        <v>4.9541015299742774</v>
      </c>
      <c r="I843" s="193">
        <v>1.8936380490232718</v>
      </c>
      <c r="J843" s="193">
        <v>0.2026064060906223</v>
      </c>
      <c r="K843" s="222">
        <v>1.7360358600486632E-2</v>
      </c>
      <c r="L843" s="193">
        <v>2.9604221921270949E-3</v>
      </c>
      <c r="M843" s="222">
        <v>2.0000005732018801E-3</v>
      </c>
      <c r="N843" s="193">
        <v>3.2086776251882713E-2</v>
      </c>
      <c r="O843" s="222">
        <v>2.192562781222367E-2</v>
      </c>
      <c r="P843" s="221">
        <v>0.21176736872142787</v>
      </c>
    </row>
    <row r="844" spans="1:16" ht="15.75" x14ac:dyDescent="0.25">
      <c r="A844" s="189">
        <v>2033</v>
      </c>
      <c r="B844" s="188">
        <v>1991</v>
      </c>
      <c r="C844" s="224" t="s">
        <v>3641</v>
      </c>
      <c r="D844" s="232">
        <v>5.8141127837753631E-2</v>
      </c>
      <c r="E844" s="223">
        <v>8.7405435843725732E-2</v>
      </c>
      <c r="F844" s="231">
        <v>0.37870880443025745</v>
      </c>
      <c r="G844" s="193">
        <v>0.53138321878950479</v>
      </c>
      <c r="H844" s="193">
        <v>8.6577797044100944</v>
      </c>
      <c r="I844" s="193">
        <v>2.3234524342553744</v>
      </c>
      <c r="J844" s="193">
        <v>6.1447034860993587E-2</v>
      </c>
      <c r="K844" s="222">
        <v>9.7669292738450913E-3</v>
      </c>
      <c r="L844" s="193">
        <v>2.9521557314752373E-3</v>
      </c>
      <c r="M844" s="222">
        <v>2.0000005732018797E-3</v>
      </c>
      <c r="N844" s="193">
        <v>3.1946163756194607E-2</v>
      </c>
      <c r="O844" s="222">
        <v>2.1171143106460615E-2</v>
      </c>
      <c r="P844" s="221">
        <v>6.4225397110228899E-2</v>
      </c>
    </row>
    <row r="845" spans="1:16" ht="15.75" x14ac:dyDescent="0.25">
      <c r="A845" s="189">
        <v>2033</v>
      </c>
      <c r="B845" s="188">
        <v>1992</v>
      </c>
      <c r="C845" s="224" t="s">
        <v>3640</v>
      </c>
      <c r="D845" s="232">
        <v>5.803680420912509E-2</v>
      </c>
      <c r="E845" s="223">
        <v>8.4538317469709939E-2</v>
      </c>
      <c r="F845" s="231">
        <v>0.37869390089824934</v>
      </c>
      <c r="G845" s="193">
        <v>0.53235650134579793</v>
      </c>
      <c r="H845" s="193">
        <v>8.5226001657833255</v>
      </c>
      <c r="I845" s="193">
        <v>2.2587991078786374</v>
      </c>
      <c r="J845" s="193">
        <v>6.4014959378860994E-2</v>
      </c>
      <c r="K845" s="222">
        <v>9.8892248919445411E-3</v>
      </c>
      <c r="L845" s="193">
        <v>2.9357115697784351E-3</v>
      </c>
      <c r="M845" s="222">
        <v>2.0000005732018801E-3</v>
      </c>
      <c r="N845" s="193">
        <v>3.1666448565732017E-2</v>
      </c>
      <c r="O845" s="222">
        <v>2.0238109169442842E-2</v>
      </c>
      <c r="P845" s="221">
        <v>6.690943177979794E-2</v>
      </c>
    </row>
    <row r="846" spans="1:16" ht="15.75" x14ac:dyDescent="0.25">
      <c r="A846" s="189">
        <v>2033</v>
      </c>
      <c r="B846" s="188">
        <v>1993</v>
      </c>
      <c r="C846" s="224" t="s">
        <v>3639</v>
      </c>
      <c r="D846" s="232">
        <v>5.7889255079223448E-2</v>
      </c>
      <c r="E846" s="223">
        <v>7.5765799025395431E-2</v>
      </c>
      <c r="F846" s="231">
        <v>0.36693062437298934</v>
      </c>
      <c r="G846" s="193">
        <v>0.53692397256414859</v>
      </c>
      <c r="H846" s="193">
        <v>8.6845795919187587</v>
      </c>
      <c r="I846" s="193">
        <v>2.2142397667942908</v>
      </c>
      <c r="J846" s="193">
        <v>5.3884565792485947E-2</v>
      </c>
      <c r="K846" s="222">
        <v>1.0028581629909718E-2</v>
      </c>
      <c r="L846" s="193">
        <v>2.9526605876359921E-3</v>
      </c>
      <c r="M846" s="222">
        <v>2.0000005732018801E-3</v>
      </c>
      <c r="N846" s="193">
        <v>3.1954751359489046E-2</v>
      </c>
      <c r="O846" s="222">
        <v>1.9827046022784543E-2</v>
      </c>
      <c r="P846" s="221">
        <v>5.6320986748402718E-2</v>
      </c>
    </row>
    <row r="847" spans="1:16" ht="15.75" x14ac:dyDescent="0.25">
      <c r="A847" s="189">
        <v>2033</v>
      </c>
      <c r="B847" s="188">
        <v>1994</v>
      </c>
      <c r="C847" s="224" t="s">
        <v>3638</v>
      </c>
      <c r="D847" s="232">
        <v>5.7669600092182603E-2</v>
      </c>
      <c r="E847" s="223">
        <v>7.2339250558625792E-2</v>
      </c>
      <c r="F847" s="231">
        <v>0.3629037005849029</v>
      </c>
      <c r="G847" s="193">
        <v>0.53747003619570377</v>
      </c>
      <c r="H847" s="193">
        <v>8.6674117220854487</v>
      </c>
      <c r="I847" s="193">
        <v>2.1469321751299728</v>
      </c>
      <c r="J847" s="193">
        <v>5.403410966204325E-2</v>
      </c>
      <c r="K847" s="222">
        <v>1.0129430291639865E-2</v>
      </c>
      <c r="L847" s="193">
        <v>2.9469771571442637E-3</v>
      </c>
      <c r="M847" s="222">
        <v>2.0000005732018801E-3</v>
      </c>
      <c r="N847" s="193">
        <v>3.1858076206824758E-2</v>
      </c>
      <c r="O847" s="222">
        <v>1.888849653186481E-2</v>
      </c>
      <c r="P847" s="221">
        <v>5.6477292328150352E-2</v>
      </c>
    </row>
    <row r="848" spans="1:16" ht="15.75" x14ac:dyDescent="0.25">
      <c r="A848" s="189">
        <v>2033</v>
      </c>
      <c r="B848" s="188">
        <v>1995</v>
      </c>
      <c r="C848" s="224" t="s">
        <v>3637</v>
      </c>
      <c r="D848" s="232">
        <v>5.7507364651206684E-2</v>
      </c>
      <c r="E848" s="223">
        <v>7.3648620566372863E-2</v>
      </c>
      <c r="F848" s="231">
        <v>0.36294718458735115</v>
      </c>
      <c r="G848" s="193">
        <v>0.40743948931893514</v>
      </c>
      <c r="H848" s="193">
        <v>8.8482223337017984</v>
      </c>
      <c r="I848" s="193">
        <v>1.6838560246712289</v>
      </c>
      <c r="J848" s="193">
        <v>5.3425511491917717E-2</v>
      </c>
      <c r="K848" s="222">
        <v>9.3736661442662336E-3</v>
      </c>
      <c r="L848" s="193">
        <v>2.9630152107185483E-3</v>
      </c>
      <c r="M848" s="222">
        <v>2.0000005732018801E-3</v>
      </c>
      <c r="N848" s="193">
        <v>3.213088349812334E-2</v>
      </c>
      <c r="O848" s="222">
        <v>1.9534286131307716E-2</v>
      </c>
      <c r="P848" s="221">
        <v>5.5841176049386182E-2</v>
      </c>
    </row>
    <row r="849" spans="1:16" ht="15.75" x14ac:dyDescent="0.25">
      <c r="A849" s="189">
        <v>2033</v>
      </c>
      <c r="B849" s="188">
        <v>1996</v>
      </c>
      <c r="C849" s="224" t="s">
        <v>3636</v>
      </c>
      <c r="D849" s="232">
        <v>5.7689791541006119E-2</v>
      </c>
      <c r="E849" s="223">
        <v>7.3353453369567098E-2</v>
      </c>
      <c r="F849" s="231">
        <v>0.36693821104346214</v>
      </c>
      <c r="G849" s="193">
        <v>0.14145118556520525</v>
      </c>
      <c r="H849" s="193">
        <v>8.8889000163703429</v>
      </c>
      <c r="I849" s="193">
        <v>1.0273839688096875</v>
      </c>
      <c r="J849" s="193">
        <v>5.3652652045587432E-2</v>
      </c>
      <c r="K849" s="222">
        <v>2.8620017020380404E-3</v>
      </c>
      <c r="L849" s="193">
        <v>2.9713925083470431E-3</v>
      </c>
      <c r="M849" s="222">
        <v>2.0000005732018801E-3</v>
      </c>
      <c r="N849" s="193">
        <v>3.2273381330784029E-2</v>
      </c>
      <c r="O849" s="222">
        <v>1.9777801132628565E-2</v>
      </c>
      <c r="P849" s="221">
        <v>5.6078586890971484E-2</v>
      </c>
    </row>
    <row r="850" spans="1:16" ht="15.75" x14ac:dyDescent="0.25">
      <c r="A850" s="189">
        <v>2033</v>
      </c>
      <c r="B850" s="188">
        <v>1997</v>
      </c>
      <c r="C850" s="224" t="s">
        <v>3635</v>
      </c>
      <c r="D850" s="232">
        <v>5.7868566327822467E-2</v>
      </c>
      <c r="E850" s="223">
        <v>7.148268430616142E-2</v>
      </c>
      <c r="F850" s="231">
        <v>0.37057544998448833</v>
      </c>
      <c r="G850" s="193">
        <v>0.145716293055909</v>
      </c>
      <c r="H850" s="193">
        <v>8.9287302206108592</v>
      </c>
      <c r="I850" s="193">
        <v>1.0506056698574595</v>
      </c>
      <c r="J850" s="193">
        <v>5.3880570836118032E-2</v>
      </c>
      <c r="K850" s="222">
        <v>2.8787047430315258E-3</v>
      </c>
      <c r="L850" s="193">
        <v>2.9791846112773757E-3</v>
      </c>
      <c r="M850" s="222">
        <v>2.0000005732018801E-3</v>
      </c>
      <c r="N850" s="193">
        <v>3.2405925001628998E-2</v>
      </c>
      <c r="O850" s="222">
        <v>1.9278484718187137E-2</v>
      </c>
      <c r="P850" s="221">
        <v>5.6316811157835239E-2</v>
      </c>
    </row>
    <row r="851" spans="1:16" ht="15.75" x14ac:dyDescent="0.25">
      <c r="A851" s="189">
        <v>2033</v>
      </c>
      <c r="B851" s="188">
        <v>1998</v>
      </c>
      <c r="C851" s="224" t="s">
        <v>3634</v>
      </c>
      <c r="D851" s="232">
        <v>5.7746115839855006E-2</v>
      </c>
      <c r="E851" s="223">
        <v>6.8354878647641115E-2</v>
      </c>
      <c r="F851" s="231">
        <v>0.36894284552350154</v>
      </c>
      <c r="G851" s="193">
        <v>0.13479570368900592</v>
      </c>
      <c r="H851" s="193">
        <v>8.9136435328207408</v>
      </c>
      <c r="I851" s="193">
        <v>0.92537599498240464</v>
      </c>
      <c r="J851" s="193">
        <v>5.3742734335040079E-2</v>
      </c>
      <c r="K851" s="222">
        <v>2.9169753387550514E-3</v>
      </c>
      <c r="L851" s="193">
        <v>2.9764484628364454E-3</v>
      </c>
      <c r="M851" s="222">
        <v>2.0000005732018801E-3</v>
      </c>
      <c r="N851" s="193">
        <v>3.2359383116648766E-2</v>
      </c>
      <c r="O851" s="222">
        <v>1.8415625738227196E-2</v>
      </c>
      <c r="P851" s="221">
        <v>5.6172742301818991E-2</v>
      </c>
    </row>
    <row r="852" spans="1:16" ht="15.75" x14ac:dyDescent="0.25">
      <c r="A852" s="189">
        <v>2033</v>
      </c>
      <c r="B852" s="188">
        <v>1999</v>
      </c>
      <c r="C852" s="224" t="s">
        <v>3633</v>
      </c>
      <c r="D852" s="232">
        <v>5.7917359167063837E-2</v>
      </c>
      <c r="E852" s="223">
        <v>6.9087453802653243E-2</v>
      </c>
      <c r="F852" s="231">
        <v>0.37375242787656887</v>
      </c>
      <c r="G852" s="193">
        <v>0.11754075040700673</v>
      </c>
      <c r="H852" s="193">
        <v>9.0516824346331077</v>
      </c>
      <c r="I852" s="193">
        <v>0.76636612118390834</v>
      </c>
      <c r="J852" s="193">
        <v>5.3769434807804273E-2</v>
      </c>
      <c r="K852" s="222">
        <v>2.9203174480438498E-3</v>
      </c>
      <c r="L852" s="193">
        <v>2.9936507465139102E-3</v>
      </c>
      <c r="M852" s="222">
        <v>2.0000005732018801E-3</v>
      </c>
      <c r="N852" s="193">
        <v>3.265199396200244E-2</v>
      </c>
      <c r="O852" s="222">
        <v>1.8658301478903946E-2</v>
      </c>
      <c r="P852" s="221">
        <v>5.6200650051479964E-2</v>
      </c>
    </row>
    <row r="853" spans="1:16" ht="15.75" x14ac:dyDescent="0.25">
      <c r="A853" s="189">
        <v>2033</v>
      </c>
      <c r="B853" s="188">
        <v>2000</v>
      </c>
      <c r="C853" s="224" t="s">
        <v>3632</v>
      </c>
      <c r="D853" s="232">
        <v>5.7782049683611801E-2</v>
      </c>
      <c r="E853" s="223">
        <v>7.5308446748477906E-2</v>
      </c>
      <c r="F853" s="231">
        <v>0.37272846867647241</v>
      </c>
      <c r="G853" s="193">
        <v>0.10068832708445213</v>
      </c>
      <c r="H853" s="193">
        <v>9.112848367731031</v>
      </c>
      <c r="I853" s="193">
        <v>0.6141684507356161</v>
      </c>
      <c r="J853" s="193">
        <v>5.3440302464693536E-2</v>
      </c>
      <c r="K853" s="222">
        <v>2.9134178524476456E-3</v>
      </c>
      <c r="L853" s="193">
        <v>2.9982061450251306E-3</v>
      </c>
      <c r="M853" s="222">
        <v>2.0000005732018801E-3</v>
      </c>
      <c r="N853" s="193">
        <v>3.2729481290678299E-2</v>
      </c>
      <c r="O853" s="222">
        <v>1.888848642297393E-2</v>
      </c>
      <c r="P853" s="221">
        <v>5.5856635804316927E-2</v>
      </c>
    </row>
    <row r="854" spans="1:16" ht="15.75" x14ac:dyDescent="0.25">
      <c r="A854" s="189">
        <v>2033</v>
      </c>
      <c r="B854" s="188">
        <v>2001</v>
      </c>
      <c r="C854" s="224" t="s">
        <v>3631</v>
      </c>
      <c r="D854" s="232">
        <v>5.7861798640507549E-2</v>
      </c>
      <c r="E854" s="223">
        <v>7.3996047176552102E-2</v>
      </c>
      <c r="F854" s="231">
        <v>0.37357791585244998</v>
      </c>
      <c r="G854" s="193">
        <v>8.7001658515018274E-2</v>
      </c>
      <c r="H854" s="193">
        <v>9.0557882037580359</v>
      </c>
      <c r="I854" s="193">
        <v>0.4754429406711887</v>
      </c>
      <c r="J854" s="193">
        <v>5.3727164544100224E-2</v>
      </c>
      <c r="K854" s="222">
        <v>2.9357575923645196E-3</v>
      </c>
      <c r="L854" s="193">
        <v>2.9940009097851874E-3</v>
      </c>
      <c r="M854" s="222">
        <v>2.0000005732018801E-3</v>
      </c>
      <c r="N854" s="193">
        <v>3.2657950239246863E-2</v>
      </c>
      <c r="O854" s="222">
        <v>1.8474325236328464E-2</v>
      </c>
      <c r="P854" s="221">
        <v>5.6156468514022728E-2</v>
      </c>
    </row>
    <row r="855" spans="1:16" ht="15.75" x14ac:dyDescent="0.25">
      <c r="A855" s="189">
        <v>2033</v>
      </c>
      <c r="B855" s="188">
        <v>2002</v>
      </c>
      <c r="C855" s="224" t="s">
        <v>3630</v>
      </c>
      <c r="D855" s="232">
        <v>5.7685507717056973E-2</v>
      </c>
      <c r="E855" s="223">
        <v>7.2162597552510477E-2</v>
      </c>
      <c r="F855" s="231">
        <v>0.28853382367107555</v>
      </c>
      <c r="G855" s="193">
        <v>8.7047471077402613E-2</v>
      </c>
      <c r="H855" s="193">
        <v>7.0197638723258606</v>
      </c>
      <c r="I855" s="193">
        <v>0.45722296176377863</v>
      </c>
      <c r="J855" s="193">
        <v>5.3865696255743153E-2</v>
      </c>
      <c r="K855" s="222">
        <v>2.9602258571308319E-3</v>
      </c>
      <c r="L855" s="193">
        <v>2.997612431331691E-3</v>
      </c>
      <c r="M855" s="222">
        <v>2.0000005732018797E-3</v>
      </c>
      <c r="N855" s="193">
        <v>3.2719382220752893E-2</v>
      </c>
      <c r="O855" s="222">
        <v>1.789645953855578E-2</v>
      </c>
      <c r="P855" s="221">
        <v>5.6301264014940788E-2</v>
      </c>
    </row>
    <row r="856" spans="1:16" ht="15.75" x14ac:dyDescent="0.25">
      <c r="A856" s="189">
        <v>2033</v>
      </c>
      <c r="B856" s="188">
        <v>2003</v>
      </c>
      <c r="C856" s="224" t="s">
        <v>3629</v>
      </c>
      <c r="D856" s="232">
        <v>5.7484204800709232E-2</v>
      </c>
      <c r="E856" s="223">
        <v>7.3257111419732554E-2</v>
      </c>
      <c r="F856" s="231">
        <v>0.28635949301977731</v>
      </c>
      <c r="G856" s="193">
        <v>7.0451661117328299E-2</v>
      </c>
      <c r="H856" s="193">
        <v>7.0228545936306208</v>
      </c>
      <c r="I856" s="193">
        <v>0.39120791988056797</v>
      </c>
      <c r="J856" s="193">
        <v>5.3555803887216542E-2</v>
      </c>
      <c r="K856" s="222">
        <v>2.9414064507346919E-3</v>
      </c>
      <c r="L856" s="193">
        <v>2.994926057095686E-3</v>
      </c>
      <c r="M856" s="222">
        <v>2.0000005732018801E-3</v>
      </c>
      <c r="N856" s="193">
        <v>3.2673686994998438E-2</v>
      </c>
      <c r="O856" s="222">
        <v>1.8298621654132263E-2</v>
      </c>
      <c r="P856" s="221">
        <v>5.5977359688636451E-2</v>
      </c>
    </row>
    <row r="857" spans="1:16" ht="15.75" x14ac:dyDescent="0.25">
      <c r="A857" s="189">
        <v>2033</v>
      </c>
      <c r="B857" s="188">
        <v>2004</v>
      </c>
      <c r="C857" s="224" t="s">
        <v>3628</v>
      </c>
      <c r="D857" s="232">
        <v>5.7369223338201686E-2</v>
      </c>
      <c r="E857" s="223">
        <v>7.3021941074556812E-2</v>
      </c>
      <c r="F857" s="231">
        <v>0.23639617154047596</v>
      </c>
      <c r="G857" s="193">
        <v>1.8142527772772588E-2</v>
      </c>
      <c r="H857" s="193">
        <v>5.8604752846413222</v>
      </c>
      <c r="I857" s="193">
        <v>0.1163936433936052</v>
      </c>
      <c r="J857" s="193">
        <v>5.3312005278147591E-2</v>
      </c>
      <c r="K857" s="222">
        <v>1.9666754508201038E-4</v>
      </c>
      <c r="L857" s="193">
        <v>2.9930268577995395E-3</v>
      </c>
      <c r="M857" s="222">
        <v>2.0000005732018801E-3</v>
      </c>
      <c r="N857" s="193">
        <v>3.2641381614971002E-2</v>
      </c>
      <c r="O857" s="222">
        <v>1.7917207895990443E-2</v>
      </c>
      <c r="P857" s="221">
        <v>5.5722537588305747E-2</v>
      </c>
    </row>
    <row r="858" spans="1:16" ht="15.75" x14ac:dyDescent="0.25">
      <c r="A858" s="189">
        <v>2033</v>
      </c>
      <c r="B858" s="188">
        <v>2005</v>
      </c>
      <c r="C858" s="224" t="s">
        <v>3627</v>
      </c>
      <c r="D858" s="232">
        <v>5.7131790470843893E-2</v>
      </c>
      <c r="E858" s="223">
        <v>6.9330305665051176E-2</v>
      </c>
      <c r="F858" s="231">
        <v>0.23390016917225362</v>
      </c>
      <c r="G858" s="193">
        <v>1.5834437706851074E-2</v>
      </c>
      <c r="H858" s="193">
        <v>5.8555318832374494</v>
      </c>
      <c r="I858" s="193">
        <v>9.4809191391313968E-2</v>
      </c>
      <c r="J858" s="193">
        <v>5.294536241365938E-2</v>
      </c>
      <c r="K858" s="222">
        <v>1.9754087521424207E-4</v>
      </c>
      <c r="L858" s="193">
        <v>2.9869854184733603E-3</v>
      </c>
      <c r="M858" s="222">
        <v>2.0000005732018801E-3</v>
      </c>
      <c r="N858" s="193">
        <v>3.2538616732032698E-2</v>
      </c>
      <c r="O858" s="222">
        <v>1.7190603613312708E-2</v>
      </c>
      <c r="P858" s="221">
        <v>5.5339316760438892E-2</v>
      </c>
    </row>
    <row r="859" spans="1:16" ht="15.75" x14ac:dyDescent="0.25">
      <c r="A859" s="189">
        <v>2033</v>
      </c>
      <c r="B859" s="188">
        <v>2006</v>
      </c>
      <c r="C859" s="224" t="s">
        <v>3626</v>
      </c>
      <c r="D859" s="232">
        <v>5.706920330160116E-2</v>
      </c>
      <c r="E859" s="223">
        <v>7.2762283932081465E-2</v>
      </c>
      <c r="F859" s="231">
        <v>0.23345572765935443</v>
      </c>
      <c r="G859" s="193">
        <v>6.0039144952372461E-3</v>
      </c>
      <c r="H859" s="193">
        <v>5.8486254290793909</v>
      </c>
      <c r="I859" s="193">
        <v>6.6325276056569599E-2</v>
      </c>
      <c r="J859" s="193">
        <v>5.2906140771338615E-2</v>
      </c>
      <c r="K859" s="222">
        <v>1.9349891530863871E-4</v>
      </c>
      <c r="L859" s="193">
        <v>2.9850365975061387E-3</v>
      </c>
      <c r="M859" s="222">
        <v>2.0000005732018801E-3</v>
      </c>
      <c r="N859" s="193">
        <v>3.2505467287380248E-2</v>
      </c>
      <c r="O859" s="222">
        <v>1.8970406490425508E-2</v>
      </c>
      <c r="P859" s="221">
        <v>5.5298321689495861E-2</v>
      </c>
    </row>
    <row r="860" spans="1:16" ht="15.75" x14ac:dyDescent="0.25">
      <c r="A860" s="189">
        <v>2033</v>
      </c>
      <c r="B860" s="188">
        <v>2007</v>
      </c>
      <c r="C860" s="224" t="s">
        <v>3625</v>
      </c>
      <c r="D860" s="232">
        <v>5.6903556703967663E-2</v>
      </c>
      <c r="E860" s="223">
        <v>6.8221548532138493E-2</v>
      </c>
      <c r="F860" s="231">
        <v>0.16817390416605768</v>
      </c>
      <c r="G860" s="193">
        <v>8.5335701585349134E-3</v>
      </c>
      <c r="H860" s="193">
        <v>2.9980039989533762</v>
      </c>
      <c r="I860" s="193">
        <v>5.8096838279736607E-2</v>
      </c>
      <c r="J860" s="193">
        <v>3.7158502726341601E-2</v>
      </c>
      <c r="K860" s="222">
        <v>1.9704924701915524E-4</v>
      </c>
      <c r="L860" s="193">
        <v>2.9665727826904708E-3</v>
      </c>
      <c r="M860" s="222">
        <v>2.0000005732018801E-3</v>
      </c>
      <c r="N860" s="193">
        <v>3.2191397797365746E-2</v>
      </c>
      <c r="O860" s="222">
        <v>1.7490965803228092E-2</v>
      </c>
      <c r="P860" s="221">
        <v>3.883864533121302E-2</v>
      </c>
    </row>
    <row r="861" spans="1:16" ht="15.75" x14ac:dyDescent="0.25">
      <c r="A861" s="189">
        <v>2033</v>
      </c>
      <c r="B861" s="188">
        <v>2008</v>
      </c>
      <c r="C861" s="224" t="s">
        <v>3624</v>
      </c>
      <c r="D861" s="232">
        <v>5.6908661730980012E-2</v>
      </c>
      <c r="E861" s="223">
        <v>6.6433272712306285E-2</v>
      </c>
      <c r="F861" s="231">
        <v>0.16954817367647659</v>
      </c>
      <c r="G861" s="193">
        <v>8.2673277799291452E-3</v>
      </c>
      <c r="H861" s="193">
        <v>3.0204208213488948</v>
      </c>
      <c r="I861" s="193">
        <v>4.6484085191548646E-2</v>
      </c>
      <c r="J861" s="193">
        <v>3.7441052105133293E-2</v>
      </c>
      <c r="K861" s="222">
        <v>2.2512247662964452E-4</v>
      </c>
      <c r="L861" s="193">
        <v>2.9750352982747053E-3</v>
      </c>
      <c r="M861" s="222">
        <v>2.0000005732018801E-3</v>
      </c>
      <c r="N861" s="193">
        <v>3.2335345187453568E-2</v>
      </c>
      <c r="O861" s="222">
        <v>1.7435522356035946E-2</v>
      </c>
      <c r="P861" s="221">
        <v>3.9133970339119348E-2</v>
      </c>
    </row>
    <row r="862" spans="1:16" ht="15.75" x14ac:dyDescent="0.25">
      <c r="A862" s="189">
        <v>2033</v>
      </c>
      <c r="B862" s="188">
        <v>2009</v>
      </c>
      <c r="C862" s="224" t="s">
        <v>3623</v>
      </c>
      <c r="D862" s="232">
        <v>5.6103814726282723E-2</v>
      </c>
      <c r="E862" s="223">
        <v>6.0940695404733146E-2</v>
      </c>
      <c r="F862" s="231">
        <v>0.15800500374567855</v>
      </c>
      <c r="G862" s="193">
        <v>8.1204049539779239E-3</v>
      </c>
      <c r="H862" s="193">
        <v>2.7194702380500368</v>
      </c>
      <c r="I862" s="193">
        <v>3.3890640905543189E-2</v>
      </c>
      <c r="J862" s="193">
        <v>3.4824837775213356E-2</v>
      </c>
      <c r="K862" s="222">
        <v>2.5455936513077453E-4</v>
      </c>
      <c r="L862" s="193">
        <v>2.8809655955533572E-3</v>
      </c>
      <c r="M862" s="222">
        <v>2.0000005732018801E-3</v>
      </c>
      <c r="N862" s="193">
        <v>3.0735219544163434E-2</v>
      </c>
      <c r="O862" s="222">
        <v>1.6757156302648568E-2</v>
      </c>
      <c r="P862" s="221">
        <v>3.6399462406479587E-2</v>
      </c>
    </row>
    <row r="863" spans="1:16" ht="15.75" x14ac:dyDescent="0.25">
      <c r="A863" s="189">
        <v>2033</v>
      </c>
      <c r="B863" s="188">
        <v>2010</v>
      </c>
      <c r="C863" s="224" t="s">
        <v>3622</v>
      </c>
      <c r="D863" s="232">
        <v>5.4825685759618492E-2</v>
      </c>
      <c r="E863" s="223">
        <v>5.9027151378226811E-2</v>
      </c>
      <c r="F863" s="231">
        <v>9.2941840977771292E-2</v>
      </c>
      <c r="G863" s="193">
        <v>7.2825150507703895E-3</v>
      </c>
      <c r="H863" s="193">
        <v>0.2343513127228366</v>
      </c>
      <c r="I863" s="193">
        <v>3.2933485699576895E-2</v>
      </c>
      <c r="J863" s="193">
        <v>1.9926743314408652E-2</v>
      </c>
      <c r="K863" s="222">
        <v>3.1063410813900047E-4</v>
      </c>
      <c r="L863" s="193">
        <v>2.7856414956780214E-3</v>
      </c>
      <c r="M863" s="222">
        <v>2.0000005732018801E-3</v>
      </c>
      <c r="N863" s="193">
        <v>2.911375660528397E-2</v>
      </c>
      <c r="O863" s="222">
        <v>1.6386939045607094E-2</v>
      </c>
      <c r="P863" s="221">
        <v>2.0827742223472331E-2</v>
      </c>
    </row>
    <row r="864" spans="1:16" ht="15.75" x14ac:dyDescent="0.25">
      <c r="A864" s="189">
        <v>2033</v>
      </c>
      <c r="B864" s="188">
        <v>2011</v>
      </c>
      <c r="C864" s="224" t="s">
        <v>3621</v>
      </c>
      <c r="D864" s="232">
        <v>5.4487061686416982E-2</v>
      </c>
      <c r="E864" s="223">
        <v>5.7660921758272914E-2</v>
      </c>
      <c r="F864" s="231">
        <v>9.2426278120043351E-2</v>
      </c>
      <c r="G864" s="193">
        <v>7.3751333614708496E-3</v>
      </c>
      <c r="H864" s="193">
        <v>0.23400738740850424</v>
      </c>
      <c r="I864" s="193">
        <v>3.3103411453296407E-2</v>
      </c>
      <c r="J864" s="193">
        <v>1.9881740436636288E-2</v>
      </c>
      <c r="K864" s="222">
        <v>4.2067080558688561E-4</v>
      </c>
      <c r="L864" s="193">
        <v>2.7932205474558501E-3</v>
      </c>
      <c r="M864" s="222">
        <v>2.0000005732018801E-3</v>
      </c>
      <c r="N864" s="193">
        <v>2.9242676276024841E-2</v>
      </c>
      <c r="O864" s="222">
        <v>1.6502971312608791E-2</v>
      </c>
      <c r="P864" s="221">
        <v>2.0780704515264464E-2</v>
      </c>
    </row>
    <row r="865" spans="1:16" ht="15.75" x14ac:dyDescent="0.25">
      <c r="A865" s="189">
        <v>2033</v>
      </c>
      <c r="B865" s="188">
        <v>2012</v>
      </c>
      <c r="C865" s="224" t="s">
        <v>3620</v>
      </c>
      <c r="D865" s="232">
        <v>5.2265377706108285E-2</v>
      </c>
      <c r="E865" s="223">
        <v>5.7503393573017661E-2</v>
      </c>
      <c r="F865" s="231">
        <v>7.9410731017411723E-2</v>
      </c>
      <c r="G865" s="193">
        <v>6.9259119288620531E-3</v>
      </c>
      <c r="H865" s="193">
        <v>0.19837189954654974</v>
      </c>
      <c r="I865" s="193">
        <v>3.3893627396162425E-2</v>
      </c>
      <c r="J865" s="193">
        <v>1.7325555280177929E-2</v>
      </c>
      <c r="K865" s="222">
        <v>6.1069559175711355E-4</v>
      </c>
      <c r="L865" s="193">
        <v>2.6523345416412255E-3</v>
      </c>
      <c r="M865" s="222">
        <v>2.0000005732018801E-3</v>
      </c>
      <c r="N865" s="193">
        <v>2.6846205317118076E-2</v>
      </c>
      <c r="O865" s="222">
        <v>1.6852512613151901E-2</v>
      </c>
      <c r="P865" s="221">
        <v>1.8108940008934701E-2</v>
      </c>
    </row>
    <row r="866" spans="1:16" ht="15.75" x14ac:dyDescent="0.25">
      <c r="A866" s="189">
        <v>2033</v>
      </c>
      <c r="B866" s="188">
        <v>2013</v>
      </c>
      <c r="C866" s="224" t="s">
        <v>3619</v>
      </c>
      <c r="D866" s="232">
        <v>5.424749001225021E-2</v>
      </c>
      <c r="E866" s="223">
        <v>5.6174883822138651E-2</v>
      </c>
      <c r="F866" s="231">
        <v>9.386876443735151E-2</v>
      </c>
      <c r="G866" s="193">
        <v>7.8320750863191072E-3</v>
      </c>
      <c r="H866" s="193">
        <v>0.23634195523740464</v>
      </c>
      <c r="I866" s="193">
        <v>3.2875322169100427E-2</v>
      </c>
      <c r="J866" s="193">
        <v>1.9868887185111941E-2</v>
      </c>
      <c r="K866" s="222">
        <v>9.1194707808068946E-4</v>
      </c>
      <c r="L866" s="193">
        <v>2.8104946056198982E-3</v>
      </c>
      <c r="M866" s="222">
        <v>2.0000005732018801E-3</v>
      </c>
      <c r="N866" s="193">
        <v>2.9536508005395295E-2</v>
      </c>
      <c r="O866" s="222">
        <v>1.693765289907264E-2</v>
      </c>
      <c r="P866" s="221">
        <v>2.0767270096741612E-2</v>
      </c>
    </row>
    <row r="867" spans="1:16" ht="15.75" x14ac:dyDescent="0.25">
      <c r="A867" s="189">
        <v>2033</v>
      </c>
      <c r="B867" s="188">
        <v>2014</v>
      </c>
      <c r="C867" s="224" t="s">
        <v>3618</v>
      </c>
      <c r="D867" s="232">
        <v>5.1377755363366924E-2</v>
      </c>
      <c r="E867" s="223">
        <v>5.4018552487586809E-2</v>
      </c>
      <c r="F867" s="231">
        <v>8.2062770946148555E-2</v>
      </c>
      <c r="G867" s="193">
        <v>7.9215515389164486E-3</v>
      </c>
      <c r="H867" s="193">
        <v>0.20464778471297157</v>
      </c>
      <c r="I867" s="193">
        <v>3.1422115573863818E-2</v>
      </c>
      <c r="J867" s="193">
        <v>1.7579031615928071E-2</v>
      </c>
      <c r="K867" s="222">
        <v>1.279656311755037E-3</v>
      </c>
      <c r="L867" s="193">
        <v>2.691255885846032E-3</v>
      </c>
      <c r="M867" s="222">
        <v>2.0000005732018801E-3</v>
      </c>
      <c r="N867" s="193">
        <v>2.7508257382041833E-2</v>
      </c>
      <c r="O867" s="222">
        <v>1.6468676691019174E-2</v>
      </c>
      <c r="P867" s="221">
        <v>1.8373877419802859E-2</v>
      </c>
    </row>
    <row r="868" spans="1:16" ht="15.75" x14ac:dyDescent="0.25">
      <c r="A868" s="189">
        <v>2033</v>
      </c>
      <c r="B868" s="188">
        <v>2015</v>
      </c>
      <c r="C868" s="224" t="s">
        <v>3617</v>
      </c>
      <c r="D868" s="232">
        <v>5.0112628954685587E-2</v>
      </c>
      <c r="E868" s="223">
        <v>5.6137306641250009E-2</v>
      </c>
      <c r="F868" s="231">
        <v>7.7058121733541957E-2</v>
      </c>
      <c r="G868" s="193">
        <v>7.8561182484172386E-3</v>
      </c>
      <c r="H868" s="193">
        <v>0.19226357583528358</v>
      </c>
      <c r="I868" s="193">
        <v>3.2545371107391828E-2</v>
      </c>
      <c r="J868" s="193">
        <v>1.6629167559254407E-2</v>
      </c>
      <c r="K868" s="222">
        <v>1.5916157792356779E-3</v>
      </c>
      <c r="L868" s="193">
        <v>2.6562213767177549E-3</v>
      </c>
      <c r="M868" s="222">
        <v>2.0000005732018801E-3</v>
      </c>
      <c r="N868" s="193">
        <v>2.6912320381769841E-2</v>
      </c>
      <c r="O868" s="222">
        <v>1.74006430472111E-2</v>
      </c>
      <c r="P868" s="221">
        <v>1.7381064725445691E-2</v>
      </c>
    </row>
    <row r="869" spans="1:16" ht="15.75" x14ac:dyDescent="0.25">
      <c r="A869" s="189">
        <v>2033</v>
      </c>
      <c r="B869" s="188">
        <v>2016</v>
      </c>
      <c r="C869" s="224" t="s">
        <v>3616</v>
      </c>
      <c r="D869" s="232">
        <v>5.0908082289111138E-2</v>
      </c>
      <c r="E869" s="223">
        <v>5.7295719199047024E-2</v>
      </c>
      <c r="F869" s="231">
        <v>9.1393504690212249E-2</v>
      </c>
      <c r="G869" s="193">
        <v>7.580744214622989E-3</v>
      </c>
      <c r="H869" s="193">
        <v>0.20213485391304217</v>
      </c>
      <c r="I869" s="193">
        <v>3.2611032936453399E-2</v>
      </c>
      <c r="J869" s="193">
        <v>1.9038542726619298E-2</v>
      </c>
      <c r="K869" s="222">
        <v>1.8243030174707529E-3</v>
      </c>
      <c r="L869" s="193">
        <v>2.8267598461331274E-3</v>
      </c>
      <c r="M869" s="222">
        <v>2.0000005732018797E-3</v>
      </c>
      <c r="N869" s="193">
        <v>2.9813179746525326E-2</v>
      </c>
      <c r="O869" s="222">
        <v>1.8285210037029483E-2</v>
      </c>
      <c r="P869" s="221">
        <v>1.9899381146434841E-2</v>
      </c>
    </row>
    <row r="870" spans="1:16" ht="15.75" x14ac:dyDescent="0.25">
      <c r="A870" s="189">
        <v>2033</v>
      </c>
      <c r="B870" s="188">
        <v>2017</v>
      </c>
      <c r="C870" s="224" t="s">
        <v>3615</v>
      </c>
      <c r="D870" s="232">
        <v>4.7296108765849193E-2</v>
      </c>
      <c r="E870" s="223">
        <v>5.1488155635797048E-2</v>
      </c>
      <c r="F870" s="231">
        <v>7.1020312779984607E-2</v>
      </c>
      <c r="G870" s="193">
        <v>7.5546297346948885E-3</v>
      </c>
      <c r="H870" s="193">
        <v>0.14633864584609785</v>
      </c>
      <c r="I870" s="193">
        <v>3.0109603897703851E-2</v>
      </c>
      <c r="J870" s="193">
        <v>1.6744412134920787E-2</v>
      </c>
      <c r="K870" s="222">
        <v>2.0087000422642971E-3</v>
      </c>
      <c r="L870" s="193">
        <v>2.7609340287302925E-3</v>
      </c>
      <c r="M870" s="222">
        <v>2.0000005732018801E-3</v>
      </c>
      <c r="N870" s="193">
        <v>2.8693482592503101E-2</v>
      </c>
      <c r="O870" s="222">
        <v>1.7237287359016022E-2</v>
      </c>
      <c r="P870" s="221">
        <v>1.7501520149433455E-2</v>
      </c>
    </row>
    <row r="871" spans="1:16" ht="15.75" x14ac:dyDescent="0.25">
      <c r="A871" s="189">
        <v>2033</v>
      </c>
      <c r="B871" s="188">
        <v>2018</v>
      </c>
      <c r="C871" s="224" t="s">
        <v>3614</v>
      </c>
      <c r="D871" s="232">
        <v>4.4288534957949335E-2</v>
      </c>
      <c r="E871" s="223">
        <v>4.9152903825377285E-2</v>
      </c>
      <c r="F871" s="231">
        <v>6.988578690455878E-2</v>
      </c>
      <c r="G871" s="193">
        <v>7.1632130988359211E-3</v>
      </c>
      <c r="H871" s="193">
        <v>0.11837920042989712</v>
      </c>
      <c r="I871" s="193">
        <v>2.8558155099951955E-2</v>
      </c>
      <c r="J871" s="193">
        <v>1.5219788216354866E-2</v>
      </c>
      <c r="K871" s="222">
        <v>2.092018151847961E-3</v>
      </c>
      <c r="L871" s="193">
        <v>2.7536170283444178E-3</v>
      </c>
      <c r="M871" s="222">
        <v>2.0000005732018805E-3</v>
      </c>
      <c r="N871" s="193">
        <v>2.8569020415939374E-2</v>
      </c>
      <c r="O871" s="222">
        <v>1.7217169544173034E-2</v>
      </c>
      <c r="P871" s="221">
        <v>1.590795950268848E-2</v>
      </c>
    </row>
    <row r="872" spans="1:16" ht="15.75" x14ac:dyDescent="0.25">
      <c r="A872" s="189">
        <v>2033</v>
      </c>
      <c r="B872" s="188">
        <v>2019</v>
      </c>
      <c r="C872" s="224" t="s">
        <v>3613</v>
      </c>
      <c r="D872" s="232">
        <v>4.3808390629976275E-2</v>
      </c>
      <c r="E872" s="223">
        <v>4.7227909499408145E-2</v>
      </c>
      <c r="F872" s="231">
        <v>6.8819804598486523E-2</v>
      </c>
      <c r="G872" s="193">
        <v>6.3923051899658079E-3</v>
      </c>
      <c r="H872" s="193">
        <v>0.1009627616640331</v>
      </c>
      <c r="I872" s="193">
        <v>2.5689239797177871E-2</v>
      </c>
      <c r="J872" s="193">
        <v>1.2840407156869202E-2</v>
      </c>
      <c r="K872" s="222">
        <v>1.9865810309927737E-3</v>
      </c>
      <c r="L872" s="193">
        <v>2.7482588339188025E-3</v>
      </c>
      <c r="M872" s="222">
        <v>2.0000005732018797E-3</v>
      </c>
      <c r="N872" s="193">
        <v>2.847787752875966E-2</v>
      </c>
      <c r="O872" s="222">
        <v>1.7202254427261719E-2</v>
      </c>
      <c r="P872" s="221">
        <v>1.3420993390039973E-2</v>
      </c>
    </row>
    <row r="873" spans="1:16" ht="15.75" x14ac:dyDescent="0.25">
      <c r="A873" s="189">
        <v>2033</v>
      </c>
      <c r="B873" s="188">
        <v>2020</v>
      </c>
      <c r="C873" s="224" t="s">
        <v>3612</v>
      </c>
      <c r="D873" s="232">
        <v>4.3298781135685138E-2</v>
      </c>
      <c r="E873" s="223">
        <v>4.5344924753557288E-2</v>
      </c>
      <c r="F873" s="231">
        <v>6.7627331655643427E-2</v>
      </c>
      <c r="G873" s="193">
        <v>5.4843062611365763E-3</v>
      </c>
      <c r="H873" s="193">
        <v>8.3853538831114988E-2</v>
      </c>
      <c r="I873" s="193">
        <v>2.3160684751745968E-2</v>
      </c>
      <c r="J873" s="193">
        <v>1.0540916385075205E-2</v>
      </c>
      <c r="K873" s="222">
        <v>1.4630746793651477E-3</v>
      </c>
      <c r="L873" s="193">
        <v>2.7420423329118922E-3</v>
      </c>
      <c r="M873" s="222">
        <v>2.0000005732018801E-3</v>
      </c>
      <c r="N873" s="193">
        <v>2.8372134846632119E-2</v>
      </c>
      <c r="O873" s="222">
        <v>1.7199920777786849E-2</v>
      </c>
      <c r="P873" s="221">
        <v>1.1017529849384557E-2</v>
      </c>
    </row>
    <row r="874" spans="1:16" ht="15.75" x14ac:dyDescent="0.25">
      <c r="A874" s="189">
        <v>2033</v>
      </c>
      <c r="B874" s="188">
        <v>2021</v>
      </c>
      <c r="C874" s="224" t="s">
        <v>3611</v>
      </c>
      <c r="D874" s="232">
        <v>4.1934947921154792E-2</v>
      </c>
      <c r="E874" s="223">
        <v>4.3264903762349732E-2</v>
      </c>
      <c r="F874" s="231">
        <v>6.3894546240381697E-2</v>
      </c>
      <c r="G874" s="193">
        <v>4.7952439704890739E-3</v>
      </c>
      <c r="H874" s="193">
        <v>6.1895423348147294E-2</v>
      </c>
      <c r="I874" s="193">
        <v>2.1538452932550325E-2</v>
      </c>
      <c r="J874" s="193">
        <v>7.2372683449884049E-3</v>
      </c>
      <c r="K874" s="222">
        <v>9.6002350794547827E-4</v>
      </c>
      <c r="L874" s="193">
        <v>2.7378747394789038E-3</v>
      </c>
      <c r="M874" s="222">
        <v>2.0000005732018801E-3</v>
      </c>
      <c r="N874" s="193">
        <v>2.8301244082336984E-2</v>
      </c>
      <c r="O874" s="222">
        <v>1.7202024147700719E-2</v>
      </c>
      <c r="P874" s="221">
        <v>7.5645055046461383E-3</v>
      </c>
    </row>
    <row r="875" spans="1:16" ht="15.75" x14ac:dyDescent="0.25">
      <c r="A875" s="189">
        <v>2033</v>
      </c>
      <c r="B875" s="188">
        <v>2022</v>
      </c>
      <c r="C875" s="224" t="s">
        <v>3610</v>
      </c>
      <c r="D875" s="232">
        <v>4.0709287813559911E-2</v>
      </c>
      <c r="E875" s="223">
        <v>4.1666397971178902E-2</v>
      </c>
      <c r="F875" s="231">
        <v>6.2652690409977854E-2</v>
      </c>
      <c r="G875" s="193">
        <v>4.0158990175579515E-3</v>
      </c>
      <c r="H875" s="193">
        <v>4.6116443171007916E-2</v>
      </c>
      <c r="I875" s="193">
        <v>1.963693447805653E-2</v>
      </c>
      <c r="J875" s="193">
        <v>5.2348560258499597E-3</v>
      </c>
      <c r="K875" s="222">
        <v>9.5952263054757648E-4</v>
      </c>
      <c r="L875" s="193">
        <v>2.7329363379022115E-3</v>
      </c>
      <c r="M875" s="222">
        <v>2.0000005732018801E-3</v>
      </c>
      <c r="N875" s="193">
        <v>2.8217241871517449E-2</v>
      </c>
      <c r="O875" s="222">
        <v>1.7197030085460543E-2</v>
      </c>
      <c r="P875" s="221">
        <v>5.4715529860093134E-3</v>
      </c>
    </row>
    <row r="876" spans="1:16" ht="15.75" x14ac:dyDescent="0.25">
      <c r="A876" s="189">
        <v>2033</v>
      </c>
      <c r="B876" s="188">
        <v>2023</v>
      </c>
      <c r="C876" s="224" t="s">
        <v>3609</v>
      </c>
      <c r="D876" s="232">
        <v>3.9511226058531308E-2</v>
      </c>
      <c r="E876" s="223">
        <v>4.0047059984092477E-2</v>
      </c>
      <c r="F876" s="231">
        <v>6.1490876534138011E-2</v>
      </c>
      <c r="G876" s="193">
        <v>3.4607829671569742E-3</v>
      </c>
      <c r="H876" s="193">
        <v>4.4694672497391834E-2</v>
      </c>
      <c r="I876" s="193">
        <v>1.9019703037638044E-2</v>
      </c>
      <c r="J876" s="193">
        <v>4.9735151361199759E-3</v>
      </c>
      <c r="K876" s="222">
        <v>9.5878031194853569E-4</v>
      </c>
      <c r="L876" s="193">
        <v>2.7298633997128907E-3</v>
      </c>
      <c r="M876" s="222">
        <v>2.0000005732018801E-3</v>
      </c>
      <c r="N876" s="193">
        <v>2.8164971192917092E-2</v>
      </c>
      <c r="O876" s="222">
        <v>1.7185234162724727E-2</v>
      </c>
      <c r="P876" s="221">
        <v>5.1983954209287673E-3</v>
      </c>
    </row>
    <row r="877" spans="1:16" ht="15.75" x14ac:dyDescent="0.25">
      <c r="A877" s="189">
        <v>2033</v>
      </c>
      <c r="B877" s="188">
        <v>2024</v>
      </c>
      <c r="C877" s="224" t="s">
        <v>3608</v>
      </c>
      <c r="D877" s="232">
        <v>3.8325161311534878E-2</v>
      </c>
      <c r="E877" s="223">
        <v>3.8461953398841148E-2</v>
      </c>
      <c r="F877" s="231">
        <v>6.0151421066517712E-2</v>
      </c>
      <c r="G877" s="193">
        <v>2.9698671782306201E-3</v>
      </c>
      <c r="H877" s="193">
        <v>4.3118621191682978E-2</v>
      </c>
      <c r="I877" s="193">
        <v>1.8871975161853283E-2</v>
      </c>
      <c r="J877" s="193">
        <v>4.6882484627934033E-3</v>
      </c>
      <c r="K877" s="222">
        <v>9.5847258352166722E-4</v>
      </c>
      <c r="L877" s="193">
        <v>2.7252710336851103E-3</v>
      </c>
      <c r="M877" s="222">
        <v>2.0000005732018801E-3</v>
      </c>
      <c r="N877" s="193">
        <v>2.8086855046784553E-2</v>
      </c>
      <c r="O877" s="222">
        <v>1.7179943782660329E-2</v>
      </c>
      <c r="P877" s="221">
        <v>4.9002302544864807E-3</v>
      </c>
    </row>
    <row r="878" spans="1:16" ht="15.75" x14ac:dyDescent="0.25">
      <c r="A878" s="189">
        <v>2033</v>
      </c>
      <c r="B878" s="188">
        <v>2025</v>
      </c>
      <c r="C878" s="224" t="s">
        <v>3607</v>
      </c>
      <c r="D878" s="232">
        <v>3.7177959964001278E-2</v>
      </c>
      <c r="E878" s="223">
        <v>3.6915692688960486E-2</v>
      </c>
      <c r="F878" s="231">
        <v>5.8949332832931897E-2</v>
      </c>
      <c r="G878" s="193">
        <v>2.6668236463725861E-3</v>
      </c>
      <c r="H878" s="193">
        <v>4.1581750378665634E-2</v>
      </c>
      <c r="I878" s="193">
        <v>1.9260251206985279E-2</v>
      </c>
      <c r="J878" s="193">
        <v>4.4019194879926201E-3</v>
      </c>
      <c r="K878" s="222">
        <v>9.5840887646748767E-4</v>
      </c>
      <c r="L878" s="193">
        <v>2.7233793084676596E-3</v>
      </c>
      <c r="M878" s="222">
        <v>2.0000005732018801E-3</v>
      </c>
      <c r="N878" s="193">
        <v>2.8054676800835721E-2</v>
      </c>
      <c r="O878" s="222">
        <v>1.7185641341195677E-2</v>
      </c>
      <c r="P878" s="221">
        <v>4.6009547540112128E-3</v>
      </c>
    </row>
    <row r="879" spans="1:16" ht="15.75" x14ac:dyDescent="0.25">
      <c r="A879" s="189">
        <v>2033</v>
      </c>
      <c r="B879" s="188">
        <v>2026</v>
      </c>
      <c r="C879" s="224" t="s">
        <v>3606</v>
      </c>
      <c r="D879" s="232">
        <v>3.6376957322076624E-2</v>
      </c>
      <c r="E879" s="223">
        <v>3.6687907372842464E-2</v>
      </c>
      <c r="F879" s="231">
        <v>5.7576132702890213E-2</v>
      </c>
      <c r="G879" s="193">
        <v>2.6148109008034687E-3</v>
      </c>
      <c r="H879" s="193">
        <v>3.9895970527860813E-2</v>
      </c>
      <c r="I879" s="193">
        <v>1.8350562135586494E-2</v>
      </c>
      <c r="J879" s="193">
        <v>4.0925913013288183E-3</v>
      </c>
      <c r="K879" s="222">
        <v>8.3727285680697163E-4</v>
      </c>
      <c r="L879" s="193">
        <v>2.7200351511108916E-3</v>
      </c>
      <c r="M879" s="222">
        <v>2.0000005732018801E-3</v>
      </c>
      <c r="N879" s="193">
        <v>2.7997792684197095E-2</v>
      </c>
      <c r="O879" s="222">
        <v>1.7180040056613478E-2</v>
      </c>
      <c r="P879" s="221">
        <v>4.2776401193699689E-3</v>
      </c>
    </row>
    <row r="880" spans="1:16" ht="15.75" x14ac:dyDescent="0.25">
      <c r="A880" s="189">
        <v>2033</v>
      </c>
      <c r="B880" s="188">
        <v>2027</v>
      </c>
      <c r="C880" s="224" t="s">
        <v>3605</v>
      </c>
      <c r="D880" s="232">
        <v>3.5626357622345131E-2</v>
      </c>
      <c r="E880" s="223">
        <v>3.6456514572413501E-2</v>
      </c>
      <c r="F880" s="231">
        <v>5.6192793660794417E-2</v>
      </c>
      <c r="G880" s="193">
        <v>2.5588839969261324E-3</v>
      </c>
      <c r="H880" s="193">
        <v>3.8158334989076149E-2</v>
      </c>
      <c r="I880" s="193">
        <v>1.7386447397446391E-2</v>
      </c>
      <c r="J880" s="193">
        <v>3.7713129522975947E-3</v>
      </c>
      <c r="K880" s="222">
        <v>6.9575690552585966E-4</v>
      </c>
      <c r="L880" s="193">
        <v>2.7173968237583267E-3</v>
      </c>
      <c r="M880" s="222">
        <v>2.0000005732018801E-3</v>
      </c>
      <c r="N880" s="193">
        <v>2.7952914735929965E-2</v>
      </c>
      <c r="O880" s="222">
        <v>1.7169627591709129E-2</v>
      </c>
      <c r="P880" s="221">
        <v>3.9418349890471133E-3</v>
      </c>
    </row>
    <row r="881" spans="1:16" ht="15.75" x14ac:dyDescent="0.25">
      <c r="A881" s="189">
        <v>2033</v>
      </c>
      <c r="B881" s="188">
        <v>2028</v>
      </c>
      <c r="C881" s="224" t="s">
        <v>3604</v>
      </c>
      <c r="D881" s="232">
        <v>3.5568081885337735E-2</v>
      </c>
      <c r="E881" s="223">
        <v>3.6374341755399206E-2</v>
      </c>
      <c r="F881" s="231">
        <v>5.4651000977456662E-2</v>
      </c>
      <c r="G881" s="193">
        <v>2.5041114476060037E-3</v>
      </c>
      <c r="H881" s="193">
        <v>3.6284265074120761E-2</v>
      </c>
      <c r="I881" s="193">
        <v>1.648516185102427E-2</v>
      </c>
      <c r="J881" s="193">
        <v>3.4294077798945615E-3</v>
      </c>
      <c r="K881" s="222">
        <v>5.736547197361247E-4</v>
      </c>
      <c r="L881" s="193">
        <v>2.7134036453704039E-3</v>
      </c>
      <c r="M881" s="222">
        <v>2.0000005732018801E-3</v>
      </c>
      <c r="N881" s="193">
        <v>2.7884990771551398E-2</v>
      </c>
      <c r="O881" s="222">
        <v>1.714899181461596E-2</v>
      </c>
      <c r="P881" s="221">
        <v>3.5844703819297519E-3</v>
      </c>
    </row>
    <row r="882" spans="1:16" ht="15.75" x14ac:dyDescent="0.25">
      <c r="A882" s="189">
        <v>2033</v>
      </c>
      <c r="B882" s="188">
        <v>2029</v>
      </c>
      <c r="C882" s="224" t="s">
        <v>3603</v>
      </c>
      <c r="D882" s="232">
        <v>3.5549649725577753E-2</v>
      </c>
      <c r="E882" s="223">
        <v>3.6366790461254017E-2</v>
      </c>
      <c r="F882" s="231">
        <v>5.3260296977510405E-2</v>
      </c>
      <c r="G882" s="193">
        <v>2.4604915829874838E-3</v>
      </c>
      <c r="H882" s="193">
        <v>3.4447497973669278E-2</v>
      </c>
      <c r="I882" s="193">
        <v>1.5675886508235141E-2</v>
      </c>
      <c r="J882" s="193">
        <v>3.0840343114737398E-3</v>
      </c>
      <c r="K882" s="222">
        <v>5.7384729353733761E-4</v>
      </c>
      <c r="L882" s="193">
        <v>2.7124840814242161E-3</v>
      </c>
      <c r="M882" s="222">
        <v>2.0000005732018801E-3</v>
      </c>
      <c r="N882" s="193">
        <v>2.7869348988826745E-2</v>
      </c>
      <c r="O882" s="222">
        <v>1.7152954565331533E-2</v>
      </c>
      <c r="P882" s="221">
        <v>3.2234806578390045E-3</v>
      </c>
    </row>
    <row r="883" spans="1:16" ht="15.75" x14ac:dyDescent="0.25">
      <c r="A883" s="189">
        <v>2033</v>
      </c>
      <c r="B883" s="188">
        <v>2030</v>
      </c>
      <c r="C883" s="224" t="s">
        <v>3602</v>
      </c>
      <c r="D883" s="232">
        <v>3.5540623675541519E-2</v>
      </c>
      <c r="E883" s="223">
        <v>3.6350586869550096E-2</v>
      </c>
      <c r="F883" s="231">
        <v>5.1848090975576813E-2</v>
      </c>
      <c r="G883" s="193">
        <v>2.4348792331203056E-3</v>
      </c>
      <c r="H883" s="193">
        <v>3.2546674180258119E-2</v>
      </c>
      <c r="I883" s="193">
        <v>1.4963355835759863E-2</v>
      </c>
      <c r="J883" s="193">
        <v>2.7241403063092157E-3</v>
      </c>
      <c r="K883" s="222">
        <v>5.7402316610715614E-4</v>
      </c>
      <c r="L883" s="193">
        <v>2.7122253560324908E-3</v>
      </c>
      <c r="M883" s="222">
        <v>2.0000005732018801E-3</v>
      </c>
      <c r="N883" s="193">
        <v>2.7864948069913489E-2</v>
      </c>
      <c r="O883" s="222">
        <v>1.7152781454678225E-2</v>
      </c>
      <c r="P883" s="221">
        <v>2.8473138427669411E-3</v>
      </c>
    </row>
    <row r="884" spans="1:16" ht="15.75" x14ac:dyDescent="0.25">
      <c r="A884" s="189">
        <v>2033</v>
      </c>
      <c r="B884" s="188">
        <v>2031</v>
      </c>
      <c r="C884" s="224" t="s">
        <v>3601</v>
      </c>
      <c r="D884" s="232">
        <v>3.5502739944565584E-2</v>
      </c>
      <c r="E884" s="223">
        <v>3.6302802705658589E-2</v>
      </c>
      <c r="F884" s="231">
        <v>5.0214836844385553E-2</v>
      </c>
      <c r="G884" s="193">
        <v>2.4268880572923769E-3</v>
      </c>
      <c r="H884" s="193">
        <v>3.0478244160576325E-2</v>
      </c>
      <c r="I884" s="193">
        <v>1.4414985610266804E-2</v>
      </c>
      <c r="J884" s="193">
        <v>2.3412763884048744E-3</v>
      </c>
      <c r="K884" s="222">
        <v>5.73788004994658E-4</v>
      </c>
      <c r="L884" s="193">
        <v>2.7096423572226889E-3</v>
      </c>
      <c r="M884" s="222">
        <v>2.0000005732018805E-3</v>
      </c>
      <c r="N884" s="193">
        <v>2.7821011260158769E-2</v>
      </c>
      <c r="O884" s="222">
        <v>1.7140640436813473E-2</v>
      </c>
      <c r="P884" s="221">
        <v>2.4471385174284366E-3</v>
      </c>
    </row>
    <row r="885" spans="1:16" ht="15.75" x14ac:dyDescent="0.25">
      <c r="A885" s="189">
        <v>2033</v>
      </c>
      <c r="B885" s="188">
        <v>2032</v>
      </c>
      <c r="C885" s="224" t="s">
        <v>3600</v>
      </c>
      <c r="D885" s="232">
        <v>3.5475359264080027E-2</v>
      </c>
      <c r="E885" s="223">
        <v>3.6229635767143623E-2</v>
      </c>
      <c r="F885" s="231">
        <v>4.858486124621611E-2</v>
      </c>
      <c r="G885" s="193">
        <v>2.4114433261821543E-3</v>
      </c>
      <c r="H885" s="193">
        <v>2.835984528490431E-2</v>
      </c>
      <c r="I885" s="193">
        <v>1.3852965335227303E-2</v>
      </c>
      <c r="J885" s="193">
        <v>1.945626901339451E-3</v>
      </c>
      <c r="K885" s="222">
        <v>5.7267561181131128E-4</v>
      </c>
      <c r="L885" s="193">
        <v>2.7081092390293222E-3</v>
      </c>
      <c r="M885" s="222">
        <v>2.0000005732018801E-3</v>
      </c>
      <c r="N885" s="193">
        <v>2.7794932919689604E-2</v>
      </c>
      <c r="O885" s="222">
        <v>1.7123914197917135E-2</v>
      </c>
      <c r="P885" s="221">
        <v>2.0335995162265173E-3</v>
      </c>
    </row>
    <row r="886" spans="1:16" ht="15.75" x14ac:dyDescent="0.25">
      <c r="A886" s="189">
        <v>2033</v>
      </c>
      <c r="B886" s="188">
        <v>2033</v>
      </c>
      <c r="C886" s="224" t="s">
        <v>3599</v>
      </c>
      <c r="D886" s="232">
        <v>3.5102917398579458E-2</v>
      </c>
      <c r="E886" s="223">
        <v>3.5549618674662053E-2</v>
      </c>
      <c r="F886" s="231">
        <v>4.5200568349660658E-2</v>
      </c>
      <c r="G886" s="193">
        <v>2.2834210527357449E-3</v>
      </c>
      <c r="H886" s="193">
        <v>2.5375055678378569E-2</v>
      </c>
      <c r="I886" s="193">
        <v>1.2722266397150749E-2</v>
      </c>
      <c r="J886" s="193">
        <v>1.4928030356783845E-3</v>
      </c>
      <c r="K886" s="222">
        <v>5.604375375208102E-4</v>
      </c>
      <c r="L886" s="193">
        <v>2.6793277601653721E-3</v>
      </c>
      <c r="M886" s="222">
        <v>2.0000005732018801E-3</v>
      </c>
      <c r="N886" s="193">
        <v>2.7305359964213793E-2</v>
      </c>
      <c r="O886" s="222">
        <v>1.6899480239277322E-2</v>
      </c>
      <c r="P886" s="221">
        <v>1.560300964736399E-3</v>
      </c>
    </row>
    <row r="887" spans="1:16" ht="15.75" x14ac:dyDescent="0.25">
      <c r="A887" s="189">
        <v>2034</v>
      </c>
      <c r="B887" s="188">
        <v>1990</v>
      </c>
      <c r="C887" s="224" t="s">
        <v>3598</v>
      </c>
      <c r="D887" s="232">
        <v>5.8335424645029381E-2</v>
      </c>
      <c r="E887" s="223">
        <v>8.9400220451925499E-2</v>
      </c>
      <c r="F887" s="231">
        <v>0.29879679078404525</v>
      </c>
      <c r="G887" s="193">
        <v>0.50993203681793042</v>
      </c>
      <c r="H887" s="193">
        <v>4.9497982310993844</v>
      </c>
      <c r="I887" s="193">
        <v>1.8933538201679689</v>
      </c>
      <c r="J887" s="193">
        <v>0.20262646386129665</v>
      </c>
      <c r="K887" s="222">
        <v>1.7367806603891364E-2</v>
      </c>
      <c r="L887" s="193">
        <v>2.9592924341900863E-3</v>
      </c>
      <c r="M887" s="222">
        <v>2.0000005732018801E-3</v>
      </c>
      <c r="N887" s="193">
        <v>3.2067559069374196E-2</v>
      </c>
      <c r="O887" s="222">
        <v>2.192562781222367E-2</v>
      </c>
      <c r="P887" s="221">
        <v>0.211788333415488</v>
      </c>
    </row>
    <row r="888" spans="1:16" ht="15.75" x14ac:dyDescent="0.25">
      <c r="A888" s="189">
        <v>2034</v>
      </c>
      <c r="B888" s="188">
        <v>1991</v>
      </c>
      <c r="C888" s="224" t="s">
        <v>3597</v>
      </c>
      <c r="D888" s="232">
        <v>5.8157319309247571E-2</v>
      </c>
      <c r="E888" s="223">
        <v>8.7493775070585658E-2</v>
      </c>
      <c r="F888" s="231">
        <v>0.37863152355274077</v>
      </c>
      <c r="G888" s="193">
        <v>0.5316566086654827</v>
      </c>
      <c r="H888" s="193">
        <v>8.6420071511422574</v>
      </c>
      <c r="I888" s="193">
        <v>2.3231805724022432</v>
      </c>
      <c r="J888" s="193">
        <v>6.1770315639668068E-2</v>
      </c>
      <c r="K888" s="222">
        <v>9.771749699072017E-3</v>
      </c>
      <c r="L888" s="193">
        <v>2.9501084804396433E-3</v>
      </c>
      <c r="M888" s="222">
        <v>2.0000005732018797E-3</v>
      </c>
      <c r="N888" s="193">
        <v>3.1911340016079155E-2</v>
      </c>
      <c r="O888" s="222">
        <v>2.1171143106460615E-2</v>
      </c>
      <c r="P888" s="221">
        <v>6.4563295211177721E-2</v>
      </c>
    </row>
    <row r="889" spans="1:16" ht="15.75" x14ac:dyDescent="0.25">
      <c r="A889" s="189">
        <v>2034</v>
      </c>
      <c r="B889" s="188">
        <v>1992</v>
      </c>
      <c r="C889" s="224" t="s">
        <v>3596</v>
      </c>
      <c r="D889" s="232">
        <v>5.7962051539075028E-2</v>
      </c>
      <c r="E889" s="223">
        <v>8.4624215337515976E-2</v>
      </c>
      <c r="F889" s="231">
        <v>0.37808265626957288</v>
      </c>
      <c r="G889" s="193">
        <v>0.53264234922492637</v>
      </c>
      <c r="H889" s="193">
        <v>8.4171985714918165</v>
      </c>
      <c r="I889" s="193">
        <v>2.2585255952925478</v>
      </c>
      <c r="J889" s="193">
        <v>6.6129990582253842E-2</v>
      </c>
      <c r="K889" s="222">
        <v>9.8942265724738191E-3</v>
      </c>
      <c r="L889" s="193">
        <v>2.9220423295388512E-3</v>
      </c>
      <c r="M889" s="222">
        <v>2.0000005732018805E-3</v>
      </c>
      <c r="N889" s="193">
        <v>3.1433934789256691E-2</v>
      </c>
      <c r="O889" s="222">
        <v>2.0238109169442794E-2</v>
      </c>
      <c r="P889" s="221">
        <v>6.9120095308896151E-2</v>
      </c>
    </row>
    <row r="890" spans="1:16" ht="15.75" x14ac:dyDescent="0.25">
      <c r="A890" s="189">
        <v>2034</v>
      </c>
      <c r="B890" s="188">
        <v>1993</v>
      </c>
      <c r="C890" s="224" t="s">
        <v>3595</v>
      </c>
      <c r="D890" s="232">
        <v>5.7856755209721014E-2</v>
      </c>
      <c r="E890" s="223">
        <v>7.5843809039349119E-2</v>
      </c>
      <c r="F890" s="231">
        <v>0.36539152960465349</v>
      </c>
      <c r="G890" s="193">
        <v>0.53723801061117038</v>
      </c>
      <c r="H890" s="193">
        <v>8.6459948153824975</v>
      </c>
      <c r="I890" s="193">
        <v>2.2140333794202727</v>
      </c>
      <c r="J890" s="193">
        <v>5.3876768288784925E-2</v>
      </c>
      <c r="K890" s="222">
        <v>1.0034132068217303E-2</v>
      </c>
      <c r="L890" s="193">
        <v>2.9473730897875473E-3</v>
      </c>
      <c r="M890" s="222">
        <v>2.0000005732018801E-3</v>
      </c>
      <c r="N890" s="193">
        <v>3.1864811021087007E-2</v>
      </c>
      <c r="O890" s="222">
        <v>1.982749262849583E-2</v>
      </c>
      <c r="P890" s="221">
        <v>5.6312836676185335E-2</v>
      </c>
    </row>
    <row r="891" spans="1:16" ht="15.75" x14ac:dyDescent="0.25">
      <c r="A891" s="189">
        <v>2034</v>
      </c>
      <c r="B891" s="188">
        <v>1994</v>
      </c>
      <c r="C891" s="224" t="s">
        <v>3594</v>
      </c>
      <c r="D891" s="232">
        <v>5.7532219877738926E-2</v>
      </c>
      <c r="E891" s="223">
        <v>7.2474342338878714E-2</v>
      </c>
      <c r="F891" s="231">
        <v>0.35886360396655259</v>
      </c>
      <c r="G891" s="193">
        <v>0.53795871191407207</v>
      </c>
      <c r="H891" s="193">
        <v>8.5650726637939183</v>
      </c>
      <c r="I891" s="193">
        <v>2.1478593433689936</v>
      </c>
      <c r="J891" s="193">
        <v>5.4001393993592772E-2</v>
      </c>
      <c r="K891" s="222">
        <v>1.0137796233344935E-2</v>
      </c>
      <c r="L891" s="193">
        <v>2.9330289325818692E-3</v>
      </c>
      <c r="M891" s="222">
        <v>2.0000005732018801E-3</v>
      </c>
      <c r="N891" s="193">
        <v>3.1620816907018429E-2</v>
      </c>
      <c r="O891" s="222">
        <v>1.8905228028458839E-2</v>
      </c>
      <c r="P891" s="221">
        <v>5.6443097402346272E-2</v>
      </c>
    </row>
    <row r="892" spans="1:16" ht="15.75" x14ac:dyDescent="0.25">
      <c r="A892" s="189">
        <v>2034</v>
      </c>
      <c r="B892" s="188">
        <v>1995</v>
      </c>
      <c r="C892" s="224" t="s">
        <v>3593</v>
      </c>
      <c r="D892" s="232">
        <v>5.7494975923515476E-2</v>
      </c>
      <c r="E892" s="223">
        <v>7.3947608623650005E-2</v>
      </c>
      <c r="F892" s="231">
        <v>0.36193432563989969</v>
      </c>
      <c r="G892" s="193">
        <v>0.40723802271505816</v>
      </c>
      <c r="H892" s="193">
        <v>8.8217431790844465</v>
      </c>
      <c r="I892" s="193">
        <v>1.6845869428861535</v>
      </c>
      <c r="J892" s="193">
        <v>5.3421397987334397E-2</v>
      </c>
      <c r="K892" s="222">
        <v>9.3653138248358612E-3</v>
      </c>
      <c r="L892" s="193">
        <v>2.9594369963847136E-3</v>
      </c>
      <c r="M892" s="222">
        <v>2.0000005732018797E-3</v>
      </c>
      <c r="N892" s="193">
        <v>3.2070018072304814E-2</v>
      </c>
      <c r="O892" s="222">
        <v>1.9588703096530321E-2</v>
      </c>
      <c r="P892" s="221">
        <v>5.5836876550379021E-2</v>
      </c>
    </row>
    <row r="893" spans="1:16" ht="15.75" x14ac:dyDescent="0.25">
      <c r="A893" s="189">
        <v>2034</v>
      </c>
      <c r="B893" s="188">
        <v>1996</v>
      </c>
      <c r="C893" s="224" t="s">
        <v>3592</v>
      </c>
      <c r="D893" s="232">
        <v>5.7654832552512567E-2</v>
      </c>
      <c r="E893" s="223">
        <v>7.3544835373661702E-2</v>
      </c>
      <c r="F893" s="231">
        <v>0.36541994714950538</v>
      </c>
      <c r="G893" s="193">
        <v>0.14126817870662714</v>
      </c>
      <c r="H893" s="193">
        <v>8.8498151213165457</v>
      </c>
      <c r="I893" s="193">
        <v>1.02639664634096</v>
      </c>
      <c r="J893" s="193">
        <v>5.3641055342118216E-2</v>
      </c>
      <c r="K893" s="222">
        <v>2.8633111950297947E-3</v>
      </c>
      <c r="L893" s="193">
        <v>2.9660922466618863E-3</v>
      </c>
      <c r="M893" s="222">
        <v>2.0000005732018801E-3</v>
      </c>
      <c r="N893" s="193">
        <v>3.2183223879519517E-2</v>
      </c>
      <c r="O893" s="222">
        <v>1.9801666114893146E-2</v>
      </c>
      <c r="P893" s="221">
        <v>5.6066465836030928E-2</v>
      </c>
    </row>
    <row r="894" spans="1:16" ht="15.75" x14ac:dyDescent="0.25">
      <c r="A894" s="189">
        <v>2034</v>
      </c>
      <c r="B894" s="188">
        <v>1997</v>
      </c>
      <c r="C894" s="224" t="s">
        <v>3591</v>
      </c>
      <c r="D894" s="232">
        <v>5.7878457928244968E-2</v>
      </c>
      <c r="E894" s="223">
        <v>7.1386150393166301E-2</v>
      </c>
      <c r="F894" s="231">
        <v>0.37014798096688933</v>
      </c>
      <c r="G894" s="193">
        <v>0.14627023973369765</v>
      </c>
      <c r="H894" s="193">
        <v>8.9177202995932046</v>
      </c>
      <c r="I894" s="193">
        <v>1.0536684909386953</v>
      </c>
      <c r="J894" s="193">
        <v>5.3878340842993699E-2</v>
      </c>
      <c r="K894" s="222">
        <v>2.8826714949860858E-3</v>
      </c>
      <c r="L894" s="193">
        <v>2.9776844724256264E-3</v>
      </c>
      <c r="M894" s="222">
        <v>2.0000005732018801E-3</v>
      </c>
      <c r="N894" s="193">
        <v>3.2380407639760737E-2</v>
      </c>
      <c r="O894" s="222">
        <v>1.9218745841716376E-2</v>
      </c>
      <c r="P894" s="221">
        <v>5.6314480334317317E-2</v>
      </c>
    </row>
    <row r="895" spans="1:16" ht="15.75" x14ac:dyDescent="0.25">
      <c r="A895" s="189">
        <v>2034</v>
      </c>
      <c r="B895" s="188">
        <v>1998</v>
      </c>
      <c r="C895" s="224" t="s">
        <v>3590</v>
      </c>
      <c r="D895" s="232">
        <v>5.7730761622921754E-2</v>
      </c>
      <c r="E895" s="223">
        <v>6.8281044932115495E-2</v>
      </c>
      <c r="F895" s="231">
        <v>0.36793979192484583</v>
      </c>
      <c r="G895" s="193">
        <v>0.13522544661233374</v>
      </c>
      <c r="H895" s="193">
        <v>8.8879223407484744</v>
      </c>
      <c r="I895" s="193">
        <v>0.92722248957829967</v>
      </c>
      <c r="J895" s="193">
        <v>5.3734855045252862E-2</v>
      </c>
      <c r="K895" s="222">
        <v>2.9206228440307636E-3</v>
      </c>
      <c r="L895" s="193">
        <v>2.972951734730439E-3</v>
      </c>
      <c r="M895" s="222">
        <v>2.0000005732018797E-3</v>
      </c>
      <c r="N895" s="193">
        <v>3.2299903771565594E-2</v>
      </c>
      <c r="O895" s="222">
        <v>1.8368666771591675E-2</v>
      </c>
      <c r="P895" s="221">
        <v>5.6164506745511406E-2</v>
      </c>
    </row>
    <row r="896" spans="1:16" ht="15.75" x14ac:dyDescent="0.25">
      <c r="A896" s="189">
        <v>2034</v>
      </c>
      <c r="B896" s="188">
        <v>1999</v>
      </c>
      <c r="C896" s="224" t="s">
        <v>3589</v>
      </c>
      <c r="D896" s="232">
        <v>5.7939731031056242E-2</v>
      </c>
      <c r="E896" s="223">
        <v>6.9060850733191084E-2</v>
      </c>
      <c r="F896" s="231">
        <v>0.37365150499652716</v>
      </c>
      <c r="G896" s="193">
        <v>0.11783919342721343</v>
      </c>
      <c r="H896" s="193">
        <v>9.0489883030722371</v>
      </c>
      <c r="I896" s="193">
        <v>0.76743996524697555</v>
      </c>
      <c r="J896" s="193">
        <v>5.3769820625043707E-2</v>
      </c>
      <c r="K896" s="222">
        <v>2.9241502947558208E-3</v>
      </c>
      <c r="L896" s="193">
        <v>2.9932799780155945E-3</v>
      </c>
      <c r="M896" s="222">
        <v>2.0000005732018801E-3</v>
      </c>
      <c r="N896" s="193">
        <v>3.264568718984609E-2</v>
      </c>
      <c r="O896" s="222">
        <v>1.8623536688216171E-2</v>
      </c>
      <c r="P896" s="221">
        <v>5.6201053313662964E-2</v>
      </c>
    </row>
    <row r="897" spans="1:16" ht="15.75" x14ac:dyDescent="0.25">
      <c r="A897" s="189">
        <v>2034</v>
      </c>
      <c r="B897" s="188">
        <v>2000</v>
      </c>
      <c r="C897" s="224" t="s">
        <v>3588</v>
      </c>
      <c r="D897" s="232">
        <v>5.7806168321840386E-2</v>
      </c>
      <c r="E897" s="223">
        <v>7.5308952600948359E-2</v>
      </c>
      <c r="F897" s="231">
        <v>0.37268150019642543</v>
      </c>
      <c r="G897" s="193">
        <v>0.10090551386404878</v>
      </c>
      <c r="H897" s="193">
        <v>9.111503156290782</v>
      </c>
      <c r="I897" s="193">
        <v>0.61477058213011682</v>
      </c>
      <c r="J897" s="193">
        <v>5.3440846029675734E-2</v>
      </c>
      <c r="K897" s="222">
        <v>2.916552091928887E-3</v>
      </c>
      <c r="L897" s="193">
        <v>2.9980200843871476E-3</v>
      </c>
      <c r="M897" s="222">
        <v>2.0000005732018801E-3</v>
      </c>
      <c r="N897" s="193">
        <v>3.2726316399226206E-2</v>
      </c>
      <c r="O897" s="222">
        <v>1.8857602760976078E-2</v>
      </c>
      <c r="P897" s="221">
        <v>5.5857203946895591E-2</v>
      </c>
    </row>
    <row r="898" spans="1:16" ht="15.75" x14ac:dyDescent="0.25">
      <c r="A898" s="189">
        <v>2034</v>
      </c>
      <c r="B898" s="188">
        <v>2001</v>
      </c>
      <c r="C898" s="224" t="s">
        <v>3587</v>
      </c>
      <c r="D898" s="232">
        <v>5.7883161815670651E-2</v>
      </c>
      <c r="E898" s="223">
        <v>7.4129117467512259E-2</v>
      </c>
      <c r="F898" s="231">
        <v>0.37347990491467425</v>
      </c>
      <c r="G898" s="193">
        <v>8.6980897599748586E-2</v>
      </c>
      <c r="H898" s="193">
        <v>9.0531761293262232</v>
      </c>
      <c r="I898" s="193">
        <v>0.47552696522760568</v>
      </c>
      <c r="J898" s="193">
        <v>5.3727236324845676E-2</v>
      </c>
      <c r="K898" s="222">
        <v>2.9372450934003601E-3</v>
      </c>
      <c r="L898" s="193">
        <v>2.9936416934587006E-3</v>
      </c>
      <c r="M898" s="222">
        <v>2.0000005732018801E-3</v>
      </c>
      <c r="N898" s="193">
        <v>3.2651839969533324E-2</v>
      </c>
      <c r="O898" s="222">
        <v>1.8487767703562405E-2</v>
      </c>
      <c r="P898" s="221">
        <v>5.6156543540374936E-2</v>
      </c>
    </row>
    <row r="899" spans="1:16" ht="15.75" x14ac:dyDescent="0.25">
      <c r="A899" s="189">
        <v>2034</v>
      </c>
      <c r="B899" s="188">
        <v>2002</v>
      </c>
      <c r="C899" s="224" t="s">
        <v>3586</v>
      </c>
      <c r="D899" s="232">
        <v>5.7709948960238421E-2</v>
      </c>
      <c r="E899" s="223">
        <v>7.2172779376618243E-2</v>
      </c>
      <c r="F899" s="231">
        <v>0.28852457356465161</v>
      </c>
      <c r="G899" s="193">
        <v>8.7238684731434438E-2</v>
      </c>
      <c r="H899" s="193">
        <v>7.0194246423607298</v>
      </c>
      <c r="I899" s="193">
        <v>0.45752085030777251</v>
      </c>
      <c r="J899" s="193">
        <v>5.3866416386369714E-2</v>
      </c>
      <c r="K899" s="222">
        <v>2.9644692464167494E-3</v>
      </c>
      <c r="L899" s="193">
        <v>2.9975436238268106E-3</v>
      </c>
      <c r="M899" s="222">
        <v>2.0000005732018797E-3</v>
      </c>
      <c r="N899" s="193">
        <v>3.271821180509487E-2</v>
      </c>
      <c r="O899" s="222">
        <v>1.7871805242726448E-2</v>
      </c>
      <c r="P899" s="221">
        <v>5.6302016706678677E-2</v>
      </c>
    </row>
    <row r="900" spans="1:16" ht="15.75" x14ac:dyDescent="0.25">
      <c r="A900" s="189">
        <v>2034</v>
      </c>
      <c r="B900" s="188">
        <v>2003</v>
      </c>
      <c r="C900" s="224" t="s">
        <v>3585</v>
      </c>
      <c r="D900" s="232">
        <v>5.7506594055402691E-2</v>
      </c>
      <c r="E900" s="223">
        <v>7.3351125201048223E-2</v>
      </c>
      <c r="F900" s="231">
        <v>0.28632188217615812</v>
      </c>
      <c r="G900" s="193">
        <v>7.04734544872299E-2</v>
      </c>
      <c r="H900" s="193">
        <v>7.0216721716176584</v>
      </c>
      <c r="I900" s="193">
        <v>0.39127006317191382</v>
      </c>
      <c r="J900" s="193">
        <v>5.3556630595553316E-2</v>
      </c>
      <c r="K900" s="222">
        <v>2.9428478389256466E-3</v>
      </c>
      <c r="L900" s="193">
        <v>2.9947041811175124E-3</v>
      </c>
      <c r="M900" s="222">
        <v>2.0000005732018801E-3</v>
      </c>
      <c r="N900" s="193">
        <v>3.2669912884609721E-2</v>
      </c>
      <c r="O900" s="222">
        <v>1.8300839730688637E-2</v>
      </c>
      <c r="P900" s="221">
        <v>5.5978223777055677E-2</v>
      </c>
    </row>
    <row r="901" spans="1:16" ht="15.75" x14ac:dyDescent="0.25">
      <c r="A901" s="189">
        <v>2034</v>
      </c>
      <c r="B901" s="188">
        <v>2004</v>
      </c>
      <c r="C901" s="224" t="s">
        <v>3584</v>
      </c>
      <c r="D901" s="232">
        <v>5.7394311789901641E-2</v>
      </c>
      <c r="E901" s="223">
        <v>7.3108344359562663E-2</v>
      </c>
      <c r="F901" s="231">
        <v>0.23642695467932895</v>
      </c>
      <c r="G901" s="193">
        <v>1.8140196656173925E-2</v>
      </c>
      <c r="H901" s="193">
        <v>5.8611784333277006</v>
      </c>
      <c r="I901" s="193">
        <v>0.11649421364448315</v>
      </c>
      <c r="J901" s="193">
        <v>5.3313501362531782E-2</v>
      </c>
      <c r="K901" s="222">
        <v>1.9663422171953621E-4</v>
      </c>
      <c r="L901" s="193">
        <v>2.9931952702562919E-3</v>
      </c>
      <c r="M901" s="222">
        <v>2.0000005732018801E-3</v>
      </c>
      <c r="N901" s="193">
        <v>3.264424631086036E-2</v>
      </c>
      <c r="O901" s="222">
        <v>1.7925461004434099E-2</v>
      </c>
      <c r="P901" s="221">
        <v>5.5724101318987036E-2</v>
      </c>
    </row>
    <row r="902" spans="1:16" ht="15.75" x14ac:dyDescent="0.25">
      <c r="A902" s="189">
        <v>2034</v>
      </c>
      <c r="B902" s="188">
        <v>2005</v>
      </c>
      <c r="C902" s="224" t="s">
        <v>3583</v>
      </c>
      <c r="D902" s="232">
        <v>5.7158201919015272E-2</v>
      </c>
      <c r="E902" s="223">
        <v>6.942442783975826E-2</v>
      </c>
      <c r="F902" s="231">
        <v>0.23397581826892933</v>
      </c>
      <c r="G902" s="193">
        <v>1.5838952812060412E-2</v>
      </c>
      <c r="H902" s="193">
        <v>5.8574983653883415</v>
      </c>
      <c r="I902" s="193">
        <v>9.4940744990412426E-2</v>
      </c>
      <c r="J902" s="193">
        <v>5.294731559356966E-2</v>
      </c>
      <c r="K902" s="222">
        <v>1.9755646169487256E-4</v>
      </c>
      <c r="L902" s="193">
        <v>2.9874552896745612E-3</v>
      </c>
      <c r="M902" s="222">
        <v>2.0000005732018805E-3</v>
      </c>
      <c r="N902" s="193">
        <v>3.254660924116512E-2</v>
      </c>
      <c r="O902" s="222">
        <v>1.720008070590372E-2</v>
      </c>
      <c r="P902" s="221">
        <v>5.5341358254477717E-2</v>
      </c>
    </row>
    <row r="903" spans="1:16" ht="15.75" x14ac:dyDescent="0.25">
      <c r="A903" s="189">
        <v>2034</v>
      </c>
      <c r="B903" s="188">
        <v>2006</v>
      </c>
      <c r="C903" s="224" t="s">
        <v>3582</v>
      </c>
      <c r="D903" s="232">
        <v>5.7098827419835456E-2</v>
      </c>
      <c r="E903" s="223">
        <v>7.2886168787728356E-2</v>
      </c>
      <c r="F903" s="231">
        <v>0.23360977966501437</v>
      </c>
      <c r="G903" s="193">
        <v>6.0212164088607996E-3</v>
      </c>
      <c r="H903" s="193">
        <v>5.8528251672007263</v>
      </c>
      <c r="I903" s="193">
        <v>6.6610099491525021E-2</v>
      </c>
      <c r="J903" s="193">
        <v>5.2908675789473135E-2</v>
      </c>
      <c r="K903" s="222">
        <v>1.9345532652900708E-4</v>
      </c>
      <c r="L903" s="193">
        <v>2.9860387321256139E-3</v>
      </c>
      <c r="M903" s="222">
        <v>2.0000005732018801E-3</v>
      </c>
      <c r="N903" s="193">
        <v>3.2522513597257517E-2</v>
      </c>
      <c r="O903" s="222">
        <v>1.898533823632554E-2</v>
      </c>
      <c r="P903" s="221">
        <v>5.5300971329901465E-2</v>
      </c>
    </row>
    <row r="904" spans="1:16" ht="15.75" x14ac:dyDescent="0.25">
      <c r="A904" s="189">
        <v>2034</v>
      </c>
      <c r="B904" s="188">
        <v>2007</v>
      </c>
      <c r="C904" s="224" t="s">
        <v>3581</v>
      </c>
      <c r="D904" s="232">
        <v>5.6927442730020122E-2</v>
      </c>
      <c r="E904" s="223">
        <v>6.8316383436053299E-2</v>
      </c>
      <c r="F904" s="231">
        <v>0.16820222167130411</v>
      </c>
      <c r="G904" s="193">
        <v>8.542048972355885E-3</v>
      </c>
      <c r="H904" s="193">
        <v>2.9984004922019873</v>
      </c>
      <c r="I904" s="193">
        <v>5.8243973832794185E-2</v>
      </c>
      <c r="J904" s="193">
        <v>3.7163770819055732E-2</v>
      </c>
      <c r="K904" s="222">
        <v>1.971130121195832E-4</v>
      </c>
      <c r="L904" s="193">
        <v>2.9667034055568062E-3</v>
      </c>
      <c r="M904" s="222">
        <v>2.0000005732018801E-3</v>
      </c>
      <c r="N904" s="193">
        <v>3.2193619692322109E-2</v>
      </c>
      <c r="O904" s="222">
        <v>1.7500233565284112E-2</v>
      </c>
      <c r="P904" s="221">
        <v>3.8844151623702888E-2</v>
      </c>
    </row>
    <row r="905" spans="1:16" ht="15.75" x14ac:dyDescent="0.25">
      <c r="A905" s="189">
        <v>2034</v>
      </c>
      <c r="B905" s="188">
        <v>2008</v>
      </c>
      <c r="C905" s="224" t="s">
        <v>3580</v>
      </c>
      <c r="D905" s="232">
        <v>5.6938853234378896E-2</v>
      </c>
      <c r="E905" s="223">
        <v>6.665372185222608E-2</v>
      </c>
      <c r="F905" s="231">
        <v>0.16969539948751519</v>
      </c>
      <c r="G905" s="193">
        <v>8.2841079601060751E-3</v>
      </c>
      <c r="H905" s="193">
        <v>3.0231741705104249</v>
      </c>
      <c r="I905" s="193">
        <v>4.690254985779168E-2</v>
      </c>
      <c r="J905" s="193">
        <v>3.7470956534669204E-2</v>
      </c>
      <c r="K905" s="222">
        <v>2.2509166321052916E-4</v>
      </c>
      <c r="L905" s="193">
        <v>2.9759356368573445E-3</v>
      </c>
      <c r="M905" s="222">
        <v>2.0000005732018801E-3</v>
      </c>
      <c r="N905" s="193">
        <v>3.2350659946744256E-2</v>
      </c>
      <c r="O905" s="222">
        <v>1.7484832515841355E-2</v>
      </c>
      <c r="P905" s="221">
        <v>3.9165226914259929E-2</v>
      </c>
    </row>
    <row r="906" spans="1:16" ht="15.75" x14ac:dyDescent="0.25">
      <c r="A906" s="189">
        <v>2034</v>
      </c>
      <c r="B906" s="188">
        <v>2009</v>
      </c>
      <c r="C906" s="224" t="s">
        <v>3579</v>
      </c>
      <c r="D906" s="232">
        <v>5.6167036458138378E-2</v>
      </c>
      <c r="E906" s="223">
        <v>6.110864522197177E-2</v>
      </c>
      <c r="F906" s="231">
        <v>0.15862632478479019</v>
      </c>
      <c r="G906" s="193">
        <v>8.1269610444756474E-3</v>
      </c>
      <c r="H906" s="193">
        <v>2.7312845230157974</v>
      </c>
      <c r="I906" s="193">
        <v>3.3972724716532218E-2</v>
      </c>
      <c r="J906" s="193">
        <v>3.4952399574337649E-2</v>
      </c>
      <c r="K906" s="222">
        <v>2.5463138396329655E-4</v>
      </c>
      <c r="L906" s="193">
        <v>2.8848427947311193E-3</v>
      </c>
      <c r="M906" s="222">
        <v>2.0000005732018801E-3</v>
      </c>
      <c r="N906" s="193">
        <v>3.0801170702177163E-2</v>
      </c>
      <c r="O906" s="222">
        <v>1.6788411474488372E-2</v>
      </c>
      <c r="P906" s="221">
        <v>3.6532791984113196E-2</v>
      </c>
    </row>
    <row r="907" spans="1:16" ht="15.75" x14ac:dyDescent="0.25">
      <c r="A907" s="189">
        <v>2034</v>
      </c>
      <c r="B907" s="188">
        <v>2010</v>
      </c>
      <c r="C907" s="224" t="s">
        <v>3578</v>
      </c>
      <c r="D907" s="232">
        <v>5.4930659745815097E-2</v>
      </c>
      <c r="E907" s="223">
        <v>5.9136862690765367E-2</v>
      </c>
      <c r="F907" s="231">
        <v>9.375771944964971E-2</v>
      </c>
      <c r="G907" s="193">
        <v>7.2954715564968438E-3</v>
      </c>
      <c r="H907" s="193">
        <v>0.23663118078877265</v>
      </c>
      <c r="I907" s="193">
        <v>3.3042141971516566E-2</v>
      </c>
      <c r="J907" s="193">
        <v>2.0105857818613241E-2</v>
      </c>
      <c r="K907" s="222">
        <v>3.1075533603333008E-4</v>
      </c>
      <c r="L907" s="193">
        <v>2.7933215268371113E-3</v>
      </c>
      <c r="M907" s="222">
        <v>2.0000005732018801E-3</v>
      </c>
      <c r="N907" s="193">
        <v>2.9244393935300088E-2</v>
      </c>
      <c r="O907" s="222">
        <v>1.6403191166466807E-2</v>
      </c>
      <c r="P907" s="221">
        <v>2.1014955490748222E-2</v>
      </c>
    </row>
    <row r="908" spans="1:16" ht="15.75" x14ac:dyDescent="0.25">
      <c r="A908" s="189">
        <v>2034</v>
      </c>
      <c r="B908" s="188">
        <v>2011</v>
      </c>
      <c r="C908" s="224" t="s">
        <v>3577</v>
      </c>
      <c r="D908" s="232">
        <v>5.4605953975711434E-2</v>
      </c>
      <c r="E908" s="223">
        <v>5.7771658020494228E-2</v>
      </c>
      <c r="F908" s="231">
        <v>9.3350118250413977E-2</v>
      </c>
      <c r="G908" s="193">
        <v>7.3911906668330165E-3</v>
      </c>
      <c r="H908" s="193">
        <v>0.23673186503767357</v>
      </c>
      <c r="I908" s="193">
        <v>3.32597041981871E-2</v>
      </c>
      <c r="J908" s="193">
        <v>2.0116249158014268E-2</v>
      </c>
      <c r="K908" s="222">
        <v>4.2079273563942803E-4</v>
      </c>
      <c r="L908" s="193">
        <v>2.8011589366489201E-3</v>
      </c>
      <c r="M908" s="222">
        <v>2.0000005732018797E-3</v>
      </c>
      <c r="N908" s="193">
        <v>2.9377708276198955E-2</v>
      </c>
      <c r="O908" s="222">
        <v>1.6518640638114021E-2</v>
      </c>
      <c r="P908" s="221">
        <v>2.1025816680406137E-2</v>
      </c>
    </row>
    <row r="909" spans="1:16" ht="15.75" x14ac:dyDescent="0.25">
      <c r="A909" s="189">
        <v>2034</v>
      </c>
      <c r="B909" s="188">
        <v>2012</v>
      </c>
      <c r="C909" s="224" t="s">
        <v>3576</v>
      </c>
      <c r="D909" s="232">
        <v>5.2425392697122507E-2</v>
      </c>
      <c r="E909" s="223">
        <v>5.7638436806964968E-2</v>
      </c>
      <c r="F909" s="231">
        <v>8.0630490005250632E-2</v>
      </c>
      <c r="G909" s="193">
        <v>6.949459287080571E-3</v>
      </c>
      <c r="H909" s="193">
        <v>0.20191474352472114</v>
      </c>
      <c r="I909" s="193">
        <v>3.4144029249631468E-2</v>
      </c>
      <c r="J909" s="193">
        <v>1.7634412182194196E-2</v>
      </c>
      <c r="K909" s="222">
        <v>6.108286206950907E-4</v>
      </c>
      <c r="L909" s="193">
        <v>2.6626308036354828E-3</v>
      </c>
      <c r="M909" s="222">
        <v>2.0000005732018801E-3</v>
      </c>
      <c r="N909" s="193">
        <v>2.7021344733640387E-2</v>
      </c>
      <c r="O909" s="222">
        <v>1.6873838643941003E-2</v>
      </c>
      <c r="P909" s="221">
        <v>1.8431762049527917E-2</v>
      </c>
    </row>
    <row r="910" spans="1:16" ht="15.75" x14ac:dyDescent="0.25">
      <c r="A910" s="189">
        <v>2034</v>
      </c>
      <c r="B910" s="188">
        <v>2013</v>
      </c>
      <c r="C910" s="224" t="s">
        <v>3575</v>
      </c>
      <c r="D910" s="232">
        <v>5.4359395404660733E-2</v>
      </c>
      <c r="E910" s="223">
        <v>5.6280690851452549E-2</v>
      </c>
      <c r="F910" s="231">
        <v>9.4821774631744474E-2</v>
      </c>
      <c r="G910" s="193">
        <v>7.8617186926791104E-3</v>
      </c>
      <c r="H910" s="193">
        <v>0.2394392742443899</v>
      </c>
      <c r="I910" s="193">
        <v>3.3074676889009523E-2</v>
      </c>
      <c r="J910" s="193">
        <v>2.0178287985504757E-2</v>
      </c>
      <c r="K910" s="222">
        <v>9.1217285206291691E-4</v>
      </c>
      <c r="L910" s="193">
        <v>2.8166664985036552E-3</v>
      </c>
      <c r="M910" s="222">
        <v>2.0000005732018801E-3</v>
      </c>
      <c r="N910" s="193">
        <v>2.9641491903348003E-2</v>
      </c>
      <c r="O910" s="222">
        <v>1.69500357288392E-2</v>
      </c>
      <c r="P910" s="221">
        <v>2.1090660628382475E-2</v>
      </c>
    </row>
    <row r="911" spans="1:16" ht="15.75" x14ac:dyDescent="0.25">
      <c r="A911" s="189">
        <v>2034</v>
      </c>
      <c r="B911" s="188">
        <v>2014</v>
      </c>
      <c r="C911" s="224" t="s">
        <v>3574</v>
      </c>
      <c r="D911" s="232">
        <v>5.1513905714145818E-2</v>
      </c>
      <c r="E911" s="223">
        <v>5.4128687431452008E-2</v>
      </c>
      <c r="F911" s="231">
        <v>8.3276179067686779E-2</v>
      </c>
      <c r="G911" s="193">
        <v>7.9581348785214192E-3</v>
      </c>
      <c r="H911" s="193">
        <v>0.20844076577309392</v>
      </c>
      <c r="I911" s="193">
        <v>3.1614527825517942E-2</v>
      </c>
      <c r="J911" s="193">
        <v>1.795060986564051E-2</v>
      </c>
      <c r="K911" s="222">
        <v>1.2799681090163834E-3</v>
      </c>
      <c r="L911" s="193">
        <v>2.6997333054119659E-3</v>
      </c>
      <c r="M911" s="222">
        <v>2.0000005732018805E-3</v>
      </c>
      <c r="N911" s="193">
        <v>2.7652458288858373E-2</v>
      </c>
      <c r="O911" s="222">
        <v>1.6483149180311463E-2</v>
      </c>
      <c r="P911" s="221">
        <v>1.8762256789113231E-2</v>
      </c>
    </row>
    <row r="912" spans="1:16" ht="15.75" x14ac:dyDescent="0.25">
      <c r="A912" s="189">
        <v>2034</v>
      </c>
      <c r="B912" s="188">
        <v>2015</v>
      </c>
      <c r="C912" s="224" t="s">
        <v>3573</v>
      </c>
      <c r="D912" s="232">
        <v>5.0232746179526624E-2</v>
      </c>
      <c r="E912" s="223">
        <v>5.6275385125338841E-2</v>
      </c>
      <c r="F912" s="231">
        <v>7.8196112179135108E-2</v>
      </c>
      <c r="G912" s="193">
        <v>7.9047527198035684E-3</v>
      </c>
      <c r="H912" s="193">
        <v>0.19593722184738677</v>
      </c>
      <c r="I912" s="193">
        <v>3.2816954849823422E-2</v>
      </c>
      <c r="J912" s="193">
        <v>1.7010795062965715E-2</v>
      </c>
      <c r="K912" s="222">
        <v>1.5914841697508687E-3</v>
      </c>
      <c r="L912" s="193">
        <v>2.663398613092722E-3</v>
      </c>
      <c r="M912" s="222">
        <v>2.0000005732018801E-3</v>
      </c>
      <c r="N912" s="193">
        <v>2.7034405172508023E-2</v>
      </c>
      <c r="O912" s="222">
        <v>1.7422656312294879E-2</v>
      </c>
      <c r="P912" s="221">
        <v>1.7779947731427954E-2</v>
      </c>
    </row>
    <row r="913" spans="1:16" ht="15.75" x14ac:dyDescent="0.25">
      <c r="A913" s="189">
        <v>2034</v>
      </c>
      <c r="B913" s="188">
        <v>2016</v>
      </c>
      <c r="C913" s="224" t="s">
        <v>3572</v>
      </c>
      <c r="D913" s="232">
        <v>5.1032457730850411E-2</v>
      </c>
      <c r="E913" s="223">
        <v>5.7571243115273334E-2</v>
      </c>
      <c r="F913" s="231">
        <v>9.2708980961258666E-2</v>
      </c>
      <c r="G913" s="193">
        <v>7.6342258252149377E-3</v>
      </c>
      <c r="H913" s="193">
        <v>0.20609220321104391</v>
      </c>
      <c r="I913" s="193">
        <v>3.300895196759554E-2</v>
      </c>
      <c r="J913" s="193">
        <v>1.9522712066652272E-2</v>
      </c>
      <c r="K913" s="222">
        <v>1.8230485094787995E-3</v>
      </c>
      <c r="L913" s="193">
        <v>2.8341559194960115E-3</v>
      </c>
      <c r="M913" s="222">
        <v>2.0000005732018801E-3</v>
      </c>
      <c r="N913" s="193">
        <v>2.9938986954427985E-2</v>
      </c>
      <c r="O913" s="222">
        <v>1.8344936538996919E-2</v>
      </c>
      <c r="P913" s="221">
        <v>2.040544247555456E-2</v>
      </c>
    </row>
    <row r="914" spans="1:16" ht="15.75" x14ac:dyDescent="0.25">
      <c r="A914" s="189">
        <v>2034</v>
      </c>
      <c r="B914" s="188">
        <v>2017</v>
      </c>
      <c r="C914" s="224" t="s">
        <v>3571</v>
      </c>
      <c r="D914" s="232">
        <v>4.7411563786640507E-2</v>
      </c>
      <c r="E914" s="223">
        <v>5.1651175391170596E-2</v>
      </c>
      <c r="F914" s="231">
        <v>7.2167813650276455E-2</v>
      </c>
      <c r="G914" s="193">
        <v>7.6132435578232325E-3</v>
      </c>
      <c r="H914" s="193">
        <v>0.14952496383602634</v>
      </c>
      <c r="I914" s="193">
        <v>3.0405189354007163E-2</v>
      </c>
      <c r="J914" s="193">
        <v>1.7230795621007326E-2</v>
      </c>
      <c r="K914" s="222">
        <v>2.0083350528686751E-3</v>
      </c>
      <c r="L914" s="193">
        <v>2.7687398825515944E-3</v>
      </c>
      <c r="M914" s="222">
        <v>2.0000005732018801E-3</v>
      </c>
      <c r="N914" s="193">
        <v>2.8826260166003443E-2</v>
      </c>
      <c r="O914" s="222">
        <v>1.7268451503961686E-2</v>
      </c>
      <c r="P914" s="221">
        <v>1.8009895738466085E-2</v>
      </c>
    </row>
    <row r="915" spans="1:16" ht="15.75" x14ac:dyDescent="0.25">
      <c r="A915" s="189">
        <v>2034</v>
      </c>
      <c r="B915" s="188">
        <v>2018</v>
      </c>
      <c r="C915" s="224" t="s">
        <v>3570</v>
      </c>
      <c r="D915" s="232">
        <v>4.4382729114708773E-2</v>
      </c>
      <c r="E915" s="223">
        <v>4.9268203748265994E-2</v>
      </c>
      <c r="F915" s="231">
        <v>7.1060635678414474E-2</v>
      </c>
      <c r="G915" s="193">
        <v>7.2240278711593357E-3</v>
      </c>
      <c r="H915" s="193">
        <v>0.12105919197882314</v>
      </c>
      <c r="I915" s="193">
        <v>2.8842684327430309E-2</v>
      </c>
      <c r="J915" s="193">
        <v>1.5702975408918969E-2</v>
      </c>
      <c r="K915" s="222">
        <v>2.0917101978720105E-3</v>
      </c>
      <c r="L915" s="193">
        <v>2.7608510092905557E-3</v>
      </c>
      <c r="M915" s="222">
        <v>2.0000005732018805E-3</v>
      </c>
      <c r="N915" s="193">
        <v>2.8692070431833184E-2</v>
      </c>
      <c r="O915" s="222">
        <v>1.7236975597748786E-2</v>
      </c>
      <c r="P915" s="221">
        <v>1.6412994275988902E-2</v>
      </c>
    </row>
    <row r="916" spans="1:16" ht="15.75" x14ac:dyDescent="0.25">
      <c r="A916" s="189">
        <v>2034</v>
      </c>
      <c r="B916" s="188">
        <v>2019</v>
      </c>
      <c r="C916" s="224" t="s">
        <v>3569</v>
      </c>
      <c r="D916" s="232">
        <v>4.3888922640471222E-2</v>
      </c>
      <c r="E916" s="223">
        <v>4.7355210109107738E-2</v>
      </c>
      <c r="F916" s="231">
        <v>6.9925917614466052E-2</v>
      </c>
      <c r="G916" s="193">
        <v>6.4505104338938189E-3</v>
      </c>
      <c r="H916" s="193">
        <v>0.10322773990456008</v>
      </c>
      <c r="I916" s="193">
        <v>2.5968762520973163E-2</v>
      </c>
      <c r="J916" s="193">
        <v>1.3267332897294233E-2</v>
      </c>
      <c r="K916" s="222">
        <v>1.9861591574661533E-3</v>
      </c>
      <c r="L916" s="193">
        <v>2.7535286363297206E-3</v>
      </c>
      <c r="M916" s="222">
        <v>2.0000005732018797E-3</v>
      </c>
      <c r="N916" s="193">
        <v>2.8567516867769375E-2</v>
      </c>
      <c r="O916" s="222">
        <v>1.7225337208280098E-2</v>
      </c>
      <c r="P916" s="221">
        <v>1.3867222817992049E-2</v>
      </c>
    </row>
    <row r="917" spans="1:16" ht="15.75" x14ac:dyDescent="0.25">
      <c r="A917" s="189">
        <v>2034</v>
      </c>
      <c r="B917" s="188">
        <v>2020</v>
      </c>
      <c r="C917" s="224" t="s">
        <v>3568</v>
      </c>
      <c r="D917" s="232">
        <v>4.3399831366683246E-2</v>
      </c>
      <c r="E917" s="223">
        <v>4.5447335931037447E-2</v>
      </c>
      <c r="F917" s="231">
        <v>6.8859811472041052E-2</v>
      </c>
      <c r="G917" s="193">
        <v>5.5377405462328959E-3</v>
      </c>
      <c r="H917" s="193">
        <v>8.5924491986019105E-2</v>
      </c>
      <c r="I917" s="193">
        <v>2.3464252950956971E-2</v>
      </c>
      <c r="J917" s="193">
        <v>1.0931515627601758E-2</v>
      </c>
      <c r="K917" s="222">
        <v>1.4633337270939951E-3</v>
      </c>
      <c r="L917" s="193">
        <v>2.7481690990296013E-3</v>
      </c>
      <c r="M917" s="222">
        <v>2.0000005732018801E-3</v>
      </c>
      <c r="N917" s="193">
        <v>2.8476351138294342E-2</v>
      </c>
      <c r="O917" s="222">
        <v>1.7215779870628348E-2</v>
      </c>
      <c r="P917" s="221">
        <v>1.1425790256399787E-2</v>
      </c>
    </row>
    <row r="918" spans="1:16" ht="15.75" x14ac:dyDescent="0.25">
      <c r="A918" s="189">
        <v>2034</v>
      </c>
      <c r="B918" s="188">
        <v>2021</v>
      </c>
      <c r="C918" s="224" t="s">
        <v>3567</v>
      </c>
      <c r="D918" s="232">
        <v>4.2007991470100703E-2</v>
      </c>
      <c r="E918" s="223">
        <v>4.3357731193870104E-2</v>
      </c>
      <c r="F918" s="231">
        <v>6.5054387523016163E-2</v>
      </c>
      <c r="G918" s="193">
        <v>4.8450347935876771E-3</v>
      </c>
      <c r="H918" s="193">
        <v>6.3628787344173862E-2</v>
      </c>
      <c r="I918" s="193">
        <v>2.1894278596959263E-2</v>
      </c>
      <c r="J918" s="193">
        <v>7.5523022071290755E-3</v>
      </c>
      <c r="K918" s="222">
        <v>9.6070925429294664E-4</v>
      </c>
      <c r="L918" s="193">
        <v>2.7419478433509652E-3</v>
      </c>
      <c r="M918" s="222">
        <v>2.0000005732018801E-3</v>
      </c>
      <c r="N918" s="193">
        <v>2.8370527579200742E-2</v>
      </c>
      <c r="O918" s="222">
        <v>1.7216220659980182E-2</v>
      </c>
      <c r="P918" s="221">
        <v>7.8937838000907295E-3</v>
      </c>
    </row>
    <row r="919" spans="1:16" ht="15.75" x14ac:dyDescent="0.25">
      <c r="A919" s="189">
        <v>2034</v>
      </c>
      <c r="B919" s="188">
        <v>2022</v>
      </c>
      <c r="C919" s="224" t="s">
        <v>3566</v>
      </c>
      <c r="D919" s="232">
        <v>4.0793378225500825E-2</v>
      </c>
      <c r="E919" s="223">
        <v>4.1753116231022104E-2</v>
      </c>
      <c r="F919" s="231">
        <v>6.3934662415589427E-2</v>
      </c>
      <c r="G919" s="193">
        <v>4.0608031230872747E-3</v>
      </c>
      <c r="H919" s="193">
        <v>4.7556707634700678E-2</v>
      </c>
      <c r="I919" s="193">
        <v>2.006812489688457E-2</v>
      </c>
      <c r="J919" s="193">
        <v>5.4922476837221236E-3</v>
      </c>
      <c r="K919" s="222">
        <v>9.6014726647986189E-4</v>
      </c>
      <c r="L919" s="193">
        <v>2.737778554614833E-3</v>
      </c>
      <c r="M919" s="222">
        <v>2.0000005732018801E-3</v>
      </c>
      <c r="N919" s="193">
        <v>2.8299607977799141E-2</v>
      </c>
      <c r="O919" s="222">
        <v>1.7210083348559356E-2</v>
      </c>
      <c r="P919" s="221">
        <v>5.7405827524918971E-3</v>
      </c>
    </row>
    <row r="920" spans="1:16" ht="15.75" x14ac:dyDescent="0.25">
      <c r="A920" s="189">
        <v>2034</v>
      </c>
      <c r="B920" s="188">
        <v>2023</v>
      </c>
      <c r="C920" s="224" t="s">
        <v>3565</v>
      </c>
      <c r="D920" s="232">
        <v>3.9567405729812231E-2</v>
      </c>
      <c r="E920" s="223">
        <v>4.0150395029614899E-2</v>
      </c>
      <c r="F920" s="231">
        <v>6.2692781398046835E-2</v>
      </c>
      <c r="G920" s="193">
        <v>3.504292038806246E-3</v>
      </c>
      <c r="H920" s="193">
        <v>4.6127779316819079E-2</v>
      </c>
      <c r="I920" s="193">
        <v>1.9585692999293365E-2</v>
      </c>
      <c r="J920" s="193">
        <v>5.2352307005003986E-3</v>
      </c>
      <c r="K920" s="222">
        <v>9.5960157603993768E-4</v>
      </c>
      <c r="L920" s="193">
        <v>2.732839284428606E-3</v>
      </c>
      <c r="M920" s="222">
        <v>2.0000005732018805E-3</v>
      </c>
      <c r="N920" s="193">
        <v>2.8215590991931411E-2</v>
      </c>
      <c r="O920" s="222">
        <v>1.7203999179323963E-2</v>
      </c>
      <c r="P920" s="221">
        <v>5.4719446017848531E-3</v>
      </c>
    </row>
    <row r="921" spans="1:16" ht="15.75" x14ac:dyDescent="0.25">
      <c r="A921" s="189">
        <v>2034</v>
      </c>
      <c r="B921" s="188">
        <v>2024</v>
      </c>
      <c r="C921" s="224" t="s">
        <v>3564</v>
      </c>
      <c r="D921" s="232">
        <v>3.8403423207146958E-2</v>
      </c>
      <c r="E921" s="223">
        <v>3.8537913734439648E-2</v>
      </c>
      <c r="F921" s="231">
        <v>6.153019730179015E-2</v>
      </c>
      <c r="G921" s="193">
        <v>3.0133566865824511E-3</v>
      </c>
      <c r="H921" s="193">
        <v>4.4705668253752856E-2</v>
      </c>
      <c r="I921" s="193">
        <v>1.9619029159499344E-2</v>
      </c>
      <c r="J921" s="193">
        <v>4.9738761930029508E-3</v>
      </c>
      <c r="K921" s="222">
        <v>9.5884415583129181E-4</v>
      </c>
      <c r="L921" s="193">
        <v>2.7297678818101259E-3</v>
      </c>
      <c r="M921" s="222">
        <v>2.0000005732018801E-3</v>
      </c>
      <c r="N921" s="193">
        <v>2.8163346433391068E-2</v>
      </c>
      <c r="O921" s="222">
        <v>1.7191796430402608E-2</v>
      </c>
      <c r="P921" s="221">
        <v>5.1987728032018192E-3</v>
      </c>
    </row>
    <row r="922" spans="1:16" ht="15.75" x14ac:dyDescent="0.25">
      <c r="A922" s="189">
        <v>2034</v>
      </c>
      <c r="B922" s="188">
        <v>2025</v>
      </c>
      <c r="C922" s="224" t="s">
        <v>3563</v>
      </c>
      <c r="D922" s="232">
        <v>3.7216853786004978E-2</v>
      </c>
      <c r="E922" s="223">
        <v>3.6951344127097045E-2</v>
      </c>
      <c r="F922" s="231">
        <v>6.0190810864051508E-2</v>
      </c>
      <c r="G922" s="193">
        <v>2.7146043858704777E-3</v>
      </c>
      <c r="H922" s="193">
        <v>4.3129545830918513E-2</v>
      </c>
      <c r="I922" s="193">
        <v>2.0211548424494331E-2</v>
      </c>
      <c r="J922" s="193">
        <v>4.6886105076732578E-3</v>
      </c>
      <c r="K922" s="222">
        <v>9.5852195664595749E-4</v>
      </c>
      <c r="L922" s="193">
        <v>2.725176663434776E-3</v>
      </c>
      <c r="M922" s="222">
        <v>2.0000005732018801E-3</v>
      </c>
      <c r="N922" s="193">
        <v>2.808524980882637E-2</v>
      </c>
      <c r="O922" s="222">
        <v>1.7186172358255702E-2</v>
      </c>
      <c r="P922" s="221">
        <v>4.9006086694292489E-3</v>
      </c>
    </row>
    <row r="923" spans="1:16" ht="15.75" x14ac:dyDescent="0.25">
      <c r="A923" s="189">
        <v>2034</v>
      </c>
      <c r="B923" s="188">
        <v>2026</v>
      </c>
      <c r="C923" s="224" t="s">
        <v>3562</v>
      </c>
      <c r="D923" s="232">
        <v>3.6433554258482118E-2</v>
      </c>
      <c r="E923" s="223">
        <v>3.6732096071127616E-2</v>
      </c>
      <c r="F923" s="231">
        <v>5.8987781917521583E-2</v>
      </c>
      <c r="G923" s="193">
        <v>2.6684564772320109E-3</v>
      </c>
      <c r="H923" s="193">
        <v>4.1592196606094312E-2</v>
      </c>
      <c r="I923" s="193">
        <v>1.931902142507276E-2</v>
      </c>
      <c r="J923" s="193">
        <v>4.4022521692233989E-3</v>
      </c>
      <c r="K923" s="222">
        <v>8.3755431115774964E-4</v>
      </c>
      <c r="L923" s="193">
        <v>2.7232840270057196E-3</v>
      </c>
      <c r="M923" s="222">
        <v>2.0000005732018801E-3</v>
      </c>
      <c r="N923" s="193">
        <v>2.8053056063168116E-2</v>
      </c>
      <c r="O923" s="222">
        <v>1.7185347751619482E-2</v>
      </c>
      <c r="P923" s="221">
        <v>4.6013024776109905E-3</v>
      </c>
    </row>
    <row r="924" spans="1:16" ht="15.75" x14ac:dyDescent="0.25">
      <c r="A924" s="189">
        <v>2034</v>
      </c>
      <c r="B924" s="188">
        <v>2027</v>
      </c>
      <c r="C924" s="224" t="s">
        <v>3561</v>
      </c>
      <c r="D924" s="232">
        <v>3.5669990248241842E-2</v>
      </c>
      <c r="E924" s="223">
        <v>3.6513532809280887E-2</v>
      </c>
      <c r="F924" s="231">
        <v>5.7615392973556986E-2</v>
      </c>
      <c r="G924" s="193">
        <v>2.6165248339834377E-3</v>
      </c>
      <c r="H924" s="193">
        <v>3.9906587937644927E-2</v>
      </c>
      <c r="I924" s="193">
        <v>1.8352540309099986E-2</v>
      </c>
      <c r="J924" s="193">
        <v>4.0929378493952742E-3</v>
      </c>
      <c r="K924" s="222">
        <v>6.9630857610231307E-4</v>
      </c>
      <c r="L924" s="193">
        <v>2.7199410768496768E-3</v>
      </c>
      <c r="M924" s="222">
        <v>2.0000005732018801E-3</v>
      </c>
      <c r="N924" s="193">
        <v>2.7996192481013833E-2</v>
      </c>
      <c r="O924" s="222">
        <v>1.7179734838891715E-2</v>
      </c>
      <c r="P924" s="221">
        <v>4.2780023368022115E-3</v>
      </c>
    </row>
    <row r="925" spans="1:16" ht="15.75" x14ac:dyDescent="0.25">
      <c r="A925" s="189">
        <v>2034</v>
      </c>
      <c r="B925" s="188">
        <v>2028</v>
      </c>
      <c r="C925" s="224" t="s">
        <v>3560</v>
      </c>
      <c r="D925" s="232">
        <v>3.5628957253056287E-2</v>
      </c>
      <c r="E925" s="223">
        <v>3.6460420136734735E-2</v>
      </c>
      <c r="F925" s="231">
        <v>5.6230901453783316E-2</v>
      </c>
      <c r="G925" s="193">
        <v>2.5607888871867482E-3</v>
      </c>
      <c r="H925" s="193">
        <v>3.8168491362619968E-2</v>
      </c>
      <c r="I925" s="193">
        <v>1.7420708830563573E-2</v>
      </c>
      <c r="J925" s="193">
        <v>3.7716421635826608E-3</v>
      </c>
      <c r="K925" s="222">
        <v>5.7485409010884126E-4</v>
      </c>
      <c r="L925" s="193">
        <v>2.7173072407680097E-3</v>
      </c>
      <c r="M925" s="222">
        <v>2.0000005732018801E-3</v>
      </c>
      <c r="N925" s="193">
        <v>2.7951390929264675E-2</v>
      </c>
      <c r="O925" s="222">
        <v>1.7169341064742629E-2</v>
      </c>
      <c r="P925" s="221">
        <v>3.9421790858056418E-3</v>
      </c>
    </row>
    <row r="926" spans="1:16" ht="15.75" x14ac:dyDescent="0.25">
      <c r="A926" s="189">
        <v>2034</v>
      </c>
      <c r="B926" s="188">
        <v>2029</v>
      </c>
      <c r="C926" s="224" t="s">
        <v>3559</v>
      </c>
      <c r="D926" s="232">
        <v>3.5570637338717494E-2</v>
      </c>
      <c r="E926" s="223">
        <v>3.6378098758179454E-2</v>
      </c>
      <c r="F926" s="231">
        <v>5.468845490791422E-2</v>
      </c>
      <c r="G926" s="193">
        <v>2.5058509181788567E-3</v>
      </c>
      <c r="H926" s="193">
        <v>3.629407248657162E-2</v>
      </c>
      <c r="I926" s="193">
        <v>1.6516885619147232E-2</v>
      </c>
      <c r="J926" s="193">
        <v>3.4297208297651214E-3</v>
      </c>
      <c r="K926" s="222">
        <v>5.7355444633930654E-4</v>
      </c>
      <c r="L926" s="193">
        <v>2.7133176556196174E-3</v>
      </c>
      <c r="M926" s="222">
        <v>2.0000005732018801E-3</v>
      </c>
      <c r="N926" s="193">
        <v>2.7883528085890518E-2</v>
      </c>
      <c r="O926" s="222">
        <v>1.714871342626138E-2</v>
      </c>
      <c r="P926" s="221">
        <v>3.584797586526323E-3</v>
      </c>
    </row>
    <row r="927" spans="1:16" ht="15.75" x14ac:dyDescent="0.25">
      <c r="A927" s="189">
        <v>2034</v>
      </c>
      <c r="B927" s="188">
        <v>2030</v>
      </c>
      <c r="C927" s="224" t="s">
        <v>3558</v>
      </c>
      <c r="D927" s="232">
        <v>3.5552263580677639E-2</v>
      </c>
      <c r="E927" s="223">
        <v>3.6370418501972632E-2</v>
      </c>
      <c r="F927" s="231">
        <v>5.3298069038778428E-2</v>
      </c>
      <c r="G927" s="193">
        <v>2.4618737742372085E-3</v>
      </c>
      <c r="H927" s="193">
        <v>3.4457293121213192E-2</v>
      </c>
      <c r="I927" s="193">
        <v>1.5670499903652605E-2</v>
      </c>
      <c r="J927" s="193">
        <v>3.084348532441179E-3</v>
      </c>
      <c r="K927" s="222">
        <v>5.7374875232234766E-4</v>
      </c>
      <c r="L927" s="193">
        <v>2.712403434265652E-3</v>
      </c>
      <c r="M927" s="222">
        <v>2.0000005732018801E-3</v>
      </c>
      <c r="N927" s="193">
        <v>2.7867977180659691E-2</v>
      </c>
      <c r="O927" s="222">
        <v>1.7152667891091856E-2</v>
      </c>
      <c r="P927" s="221">
        <v>3.2238090864842601E-3</v>
      </c>
    </row>
    <row r="928" spans="1:16" ht="15.75" x14ac:dyDescent="0.25">
      <c r="A928" s="189">
        <v>2034</v>
      </c>
      <c r="B928" s="188">
        <v>2031</v>
      </c>
      <c r="C928" s="224" t="s">
        <v>3557</v>
      </c>
      <c r="D928" s="232">
        <v>3.5543245665284134E-2</v>
      </c>
      <c r="E928" s="223">
        <v>3.6354104984751792E-2</v>
      </c>
      <c r="F928" s="231">
        <v>5.1885027101882995E-2</v>
      </c>
      <c r="G928" s="193">
        <v>2.4353955164101429E-3</v>
      </c>
      <c r="H928" s="193">
        <v>3.2556103625019726E-2</v>
      </c>
      <c r="I928" s="193">
        <v>1.4996647547167665E-2</v>
      </c>
      <c r="J928" s="193">
        <v>2.7244386574046893E-3</v>
      </c>
      <c r="K928" s="222">
        <v>5.7392535059617761E-4</v>
      </c>
      <c r="L928" s="193">
        <v>2.7121544566795527E-3</v>
      </c>
      <c r="M928" s="222">
        <v>2.0000005732018805E-3</v>
      </c>
      <c r="N928" s="193">
        <v>2.7863742071920022E-2</v>
      </c>
      <c r="O928" s="222">
        <v>1.7152512804187423E-2</v>
      </c>
      <c r="P928" s="221">
        <v>2.8476256839750367E-3</v>
      </c>
    </row>
    <row r="929" spans="1:16" ht="15.75" x14ac:dyDescent="0.25">
      <c r="A929" s="189">
        <v>2034</v>
      </c>
      <c r="B929" s="188">
        <v>2032</v>
      </c>
      <c r="C929" s="224" t="s">
        <v>3556</v>
      </c>
      <c r="D929" s="232">
        <v>3.5505533741081827E-2</v>
      </c>
      <c r="E929" s="223">
        <v>3.630637376179293E-2</v>
      </c>
      <c r="F929" s="231">
        <v>5.0252361508893374E-2</v>
      </c>
      <c r="G929" s="193">
        <v>2.426884878673455E-3</v>
      </c>
      <c r="H929" s="193">
        <v>3.0487826129364608E-2</v>
      </c>
      <c r="I929" s="193">
        <v>1.4417273887127125E-2</v>
      </c>
      <c r="J929" s="193">
        <v>2.3415834304051368E-3</v>
      </c>
      <c r="K929" s="222">
        <v>5.7369493258966437E-4</v>
      </c>
      <c r="L929" s="193">
        <v>2.7095889132991847E-3</v>
      </c>
      <c r="M929" s="222">
        <v>2.0000005732018801E-3</v>
      </c>
      <c r="N929" s="193">
        <v>2.7820102179019961E-2</v>
      </c>
      <c r="O929" s="222">
        <v>1.7140432227051836E-2</v>
      </c>
      <c r="P929" s="221">
        <v>2.4474594425054736E-3</v>
      </c>
    </row>
    <row r="930" spans="1:16" ht="15.75" x14ac:dyDescent="0.25">
      <c r="A930" s="189">
        <v>2034</v>
      </c>
      <c r="B930" s="188">
        <v>2033</v>
      </c>
      <c r="C930" s="224" t="s">
        <v>3555</v>
      </c>
      <c r="D930" s="232">
        <v>3.5478227219561287E-2</v>
      </c>
      <c r="E930" s="223">
        <v>3.6233157115279593E-2</v>
      </c>
      <c r="F930" s="231">
        <v>4.8621915883450426E-2</v>
      </c>
      <c r="G930" s="193">
        <v>2.4114119120354381E-3</v>
      </c>
      <c r="H930" s="193">
        <v>2.8369136336453844E-2</v>
      </c>
      <c r="I930" s="193">
        <v>1.3851348749757948E-2</v>
      </c>
      <c r="J930" s="193">
        <v>1.9459058014758977E-3</v>
      </c>
      <c r="K930" s="222">
        <v>5.7258421882202084E-4</v>
      </c>
      <c r="L930" s="193">
        <v>2.7080698717688876E-3</v>
      </c>
      <c r="M930" s="222">
        <v>2.0000005732018805E-3</v>
      </c>
      <c r="N930" s="193">
        <v>2.7794263282589601E-2</v>
      </c>
      <c r="O930" s="222">
        <v>1.7123734100693882E-2</v>
      </c>
      <c r="P930" s="221">
        <v>2.0338910269895281E-3</v>
      </c>
    </row>
    <row r="931" spans="1:16" ht="15.75" x14ac:dyDescent="0.25">
      <c r="A931" s="189">
        <v>2034</v>
      </c>
      <c r="B931" s="188">
        <v>2034</v>
      </c>
      <c r="C931" s="224" t="s">
        <v>3554</v>
      </c>
      <c r="D931" s="232">
        <v>3.5105964001706381E-2</v>
      </c>
      <c r="E931" s="223">
        <v>3.5553304885365018E-2</v>
      </c>
      <c r="F931" s="231">
        <v>4.5237698782624285E-2</v>
      </c>
      <c r="G931" s="193">
        <v>2.2829616493603199E-3</v>
      </c>
      <c r="H931" s="193">
        <v>2.5384419332260655E-2</v>
      </c>
      <c r="I931" s="193">
        <v>1.2720862210853725E-2</v>
      </c>
      <c r="J931" s="193">
        <v>1.4930676429751313E-3</v>
      </c>
      <c r="K931" s="222">
        <v>5.6034580595653758E-4</v>
      </c>
      <c r="L931" s="193">
        <v>2.6793277601653716E-3</v>
      </c>
      <c r="M931" s="222">
        <v>2.0000005732018801E-3</v>
      </c>
      <c r="N931" s="193">
        <v>2.7305359964213804E-2</v>
      </c>
      <c r="O931" s="222">
        <v>1.6899480239277325E-2</v>
      </c>
      <c r="P931" s="221">
        <v>1.5605775364009209E-3</v>
      </c>
    </row>
    <row r="932" spans="1:16" ht="15.75" x14ac:dyDescent="0.25">
      <c r="A932" s="189">
        <v>2035</v>
      </c>
      <c r="B932" s="188">
        <v>1991</v>
      </c>
      <c r="C932" s="224" t="s">
        <v>3553</v>
      </c>
      <c r="D932" s="232">
        <v>5.8178715496071211E-2</v>
      </c>
      <c r="E932" s="223">
        <v>8.7580427438716371E-2</v>
      </c>
      <c r="F932" s="231">
        <v>0.37858044212410796</v>
      </c>
      <c r="G932" s="193">
        <v>0.53192979889016889</v>
      </c>
      <c r="H932" s="193">
        <v>8.631168942136231</v>
      </c>
      <c r="I932" s="193">
        <v>2.3229008813192737</v>
      </c>
      <c r="J932" s="193">
        <v>6.1993823798910101E-2</v>
      </c>
      <c r="K932" s="222">
        <v>9.7765795952352574E-3</v>
      </c>
      <c r="L932" s="193">
        <v>2.9487000469397124E-3</v>
      </c>
      <c r="M932" s="222">
        <v>2.0000005732018797E-3</v>
      </c>
      <c r="N932" s="193">
        <v>3.1887382562245332E-2</v>
      </c>
      <c r="O932" s="222">
        <v>2.1171143106460615E-2</v>
      </c>
      <c r="P932" s="221">
        <v>6.4796909417577972E-2</v>
      </c>
    </row>
    <row r="933" spans="1:16" ht="15.75" x14ac:dyDescent="0.25">
      <c r="A933" s="189">
        <v>2035</v>
      </c>
      <c r="B933" s="188">
        <v>1992</v>
      </c>
      <c r="C933" s="224" t="s">
        <v>3552</v>
      </c>
      <c r="D933" s="232">
        <v>5.7967232913761019E-2</v>
      </c>
      <c r="E933" s="223">
        <v>8.4708310812976556E-2</v>
      </c>
      <c r="F933" s="231">
        <v>0.37794279243115925</v>
      </c>
      <c r="G933" s="193">
        <v>0.53292929769589137</v>
      </c>
      <c r="H933" s="193">
        <v>8.392374027597663</v>
      </c>
      <c r="I933" s="193">
        <v>2.2582463357219105</v>
      </c>
      <c r="J933" s="193">
        <v>6.6631761476926121E-2</v>
      </c>
      <c r="K933" s="222">
        <v>9.8992619805697724E-3</v>
      </c>
      <c r="L933" s="193">
        <v>2.9188164172005275E-3</v>
      </c>
      <c r="M933" s="222">
        <v>2.0000005732018805E-3</v>
      </c>
      <c r="N933" s="193">
        <v>3.1379062020381793E-2</v>
      </c>
      <c r="O933" s="222">
        <v>2.0238109169442822E-2</v>
      </c>
      <c r="P933" s="221">
        <v>6.9644554056850175E-2</v>
      </c>
    </row>
    <row r="934" spans="1:16" ht="15.75" x14ac:dyDescent="0.25">
      <c r="A934" s="189">
        <v>2035</v>
      </c>
      <c r="B934" s="188">
        <v>1993</v>
      </c>
      <c r="C934" s="224" t="s">
        <v>3551</v>
      </c>
      <c r="D934" s="232">
        <v>5.7753759397176523E-2</v>
      </c>
      <c r="E934" s="223">
        <v>7.5918559499110333E-2</v>
      </c>
      <c r="F934" s="231">
        <v>0.36208391191905609</v>
      </c>
      <c r="G934" s="193">
        <v>0.53754807320646203</v>
      </c>
      <c r="H934" s="193">
        <v>8.5629999786471327</v>
      </c>
      <c r="I934" s="193">
        <v>2.2137866231739851</v>
      </c>
      <c r="J934" s="193">
        <v>5.3859710029075657E-2</v>
      </c>
      <c r="K934" s="222">
        <v>1.0039625833531428E-2</v>
      </c>
      <c r="L934" s="193">
        <v>2.9360137759064666E-3</v>
      </c>
      <c r="M934" s="222">
        <v>2.0000005732018801E-3</v>
      </c>
      <c r="N934" s="193">
        <v>3.1671589091969828E-2</v>
      </c>
      <c r="O934" s="222">
        <v>1.982749262849583E-2</v>
      </c>
      <c r="P934" s="221">
        <v>5.6295007117666801E-2</v>
      </c>
    </row>
    <row r="935" spans="1:16" ht="15.75" x14ac:dyDescent="0.25">
      <c r="A935" s="189">
        <v>2035</v>
      </c>
      <c r="B935" s="188">
        <v>1994</v>
      </c>
      <c r="C935" s="224" t="s">
        <v>3550</v>
      </c>
      <c r="D935" s="232">
        <v>5.7473780842192582E-2</v>
      </c>
      <c r="E935" s="223">
        <v>7.2547279530096778E-2</v>
      </c>
      <c r="F935" s="231">
        <v>0.3567489825169568</v>
      </c>
      <c r="G935" s="193">
        <v>0.53830055500463403</v>
      </c>
      <c r="H935" s="193">
        <v>8.5114974145756559</v>
      </c>
      <c r="I935" s="193">
        <v>2.1476791234398078</v>
      </c>
      <c r="J935" s="193">
        <v>5.3984493827382303E-2</v>
      </c>
      <c r="K935" s="222">
        <v>1.0143891810477675E-2</v>
      </c>
      <c r="L935" s="193">
        <v>2.9257249580164017E-3</v>
      </c>
      <c r="M935" s="222">
        <v>2.0000005732018805E-3</v>
      </c>
      <c r="N935" s="193">
        <v>3.1496576299659823E-2</v>
      </c>
      <c r="O935" s="222">
        <v>1.8905611258893701E-2</v>
      </c>
      <c r="P935" s="221">
        <v>5.6425433085613076E-2</v>
      </c>
    </row>
    <row r="936" spans="1:16" ht="15.75" x14ac:dyDescent="0.25">
      <c r="A936" s="189">
        <v>2035</v>
      </c>
      <c r="B936" s="188">
        <v>1995</v>
      </c>
      <c r="C936" s="224" t="s">
        <v>3549</v>
      </c>
      <c r="D936" s="232">
        <v>5.7400843404756222E-2</v>
      </c>
      <c r="E936" s="223">
        <v>7.4088978790998308E-2</v>
      </c>
      <c r="F936" s="231">
        <v>0.35884704572948867</v>
      </c>
      <c r="G936" s="193">
        <v>0.40744635450780542</v>
      </c>
      <c r="H936" s="193">
        <v>8.7412003552412596</v>
      </c>
      <c r="I936" s="193">
        <v>1.6845259621705779</v>
      </c>
      <c r="J936" s="193">
        <v>5.3408018440612187E-2</v>
      </c>
      <c r="K936" s="222">
        <v>9.3695714995075952E-3</v>
      </c>
      <c r="L936" s="193">
        <v>2.9485656679210976E-3</v>
      </c>
      <c r="M936" s="222">
        <v>2.0000005732018805E-3</v>
      </c>
      <c r="N936" s="193">
        <v>3.1885096775138705E-2</v>
      </c>
      <c r="O936" s="222">
        <v>1.9608258199747822E-2</v>
      </c>
      <c r="P936" s="221">
        <v>5.582289203992475E-2</v>
      </c>
    </row>
    <row r="937" spans="1:16" ht="15.75" x14ac:dyDescent="0.25">
      <c r="A937" s="189">
        <v>2035</v>
      </c>
      <c r="B937" s="188">
        <v>1996</v>
      </c>
      <c r="C937" s="224" t="s">
        <v>3548</v>
      </c>
      <c r="D937" s="232">
        <v>5.7642481420542596E-2</v>
      </c>
      <c r="E937" s="223">
        <v>7.3870560740254512E-2</v>
      </c>
      <c r="F937" s="231">
        <v>0.36444733470002982</v>
      </c>
      <c r="G937" s="193">
        <v>0.14079468938082579</v>
      </c>
      <c r="H937" s="193">
        <v>8.8247730396518609</v>
      </c>
      <c r="I937" s="193">
        <v>1.0235908239852103</v>
      </c>
      <c r="J937" s="193">
        <v>5.3633585182014255E-2</v>
      </c>
      <c r="K937" s="222">
        <v>2.8643378389780162E-3</v>
      </c>
      <c r="L937" s="193">
        <v>2.9626942898789222E-3</v>
      </c>
      <c r="M937" s="222">
        <v>2.0000005732018801E-3</v>
      </c>
      <c r="N937" s="193">
        <v>3.2125424634641304E-2</v>
      </c>
      <c r="O937" s="222">
        <v>1.9862677842636917E-2</v>
      </c>
      <c r="P937" s="221">
        <v>5.6058657908435491E-2</v>
      </c>
    </row>
    <row r="938" spans="1:16" ht="15.75" x14ac:dyDescent="0.25">
      <c r="A938" s="189">
        <v>2035</v>
      </c>
      <c r="B938" s="188">
        <v>1997</v>
      </c>
      <c r="C938" s="224" t="s">
        <v>3547</v>
      </c>
      <c r="D938" s="232">
        <v>5.7857933387125492E-2</v>
      </c>
      <c r="E938" s="223">
        <v>7.1561240618830763E-2</v>
      </c>
      <c r="F938" s="231">
        <v>0.36895610440770982</v>
      </c>
      <c r="G938" s="193">
        <v>0.14611266838364886</v>
      </c>
      <c r="H938" s="193">
        <v>8.8871624303748415</v>
      </c>
      <c r="I938" s="193">
        <v>1.0528010522964988</v>
      </c>
      <c r="J938" s="193">
        <v>5.387085710632164E-2</v>
      </c>
      <c r="K938" s="222">
        <v>2.8839287999960707E-3</v>
      </c>
      <c r="L938" s="193">
        <v>2.9735314858094228E-3</v>
      </c>
      <c r="M938" s="222">
        <v>2.0000005732018801E-3</v>
      </c>
      <c r="N938" s="193">
        <v>3.2309765337419111E-2</v>
      </c>
      <c r="O938" s="222">
        <v>1.9239831645712777E-2</v>
      </c>
      <c r="P938" s="221">
        <v>5.6306658216281516E-2</v>
      </c>
    </row>
    <row r="939" spans="1:16" ht="15.75" x14ac:dyDescent="0.25">
      <c r="A939" s="189">
        <v>2035</v>
      </c>
      <c r="B939" s="188">
        <v>1998</v>
      </c>
      <c r="C939" s="224" t="s">
        <v>3546</v>
      </c>
      <c r="D939" s="232">
        <v>5.7730305511908719E-2</v>
      </c>
      <c r="E939" s="223">
        <v>6.8202636822368976E-2</v>
      </c>
      <c r="F939" s="231">
        <v>0.36728878721175262</v>
      </c>
      <c r="G939" s="193">
        <v>0.13562765773074872</v>
      </c>
      <c r="H939" s="193">
        <v>8.871242375628329</v>
      </c>
      <c r="I939" s="193">
        <v>0.92921760647514329</v>
      </c>
      <c r="J939" s="193">
        <v>5.3729666974013261E-2</v>
      </c>
      <c r="K939" s="222">
        <v>2.9237564104110927E-3</v>
      </c>
      <c r="L939" s="193">
        <v>2.9706809130036799E-3</v>
      </c>
      <c r="M939" s="222">
        <v>2.0000005732018801E-3</v>
      </c>
      <c r="N939" s="193">
        <v>3.2261277093993429E-2</v>
      </c>
      <c r="O939" s="222">
        <v>1.8318052452928404E-2</v>
      </c>
      <c r="P939" s="221">
        <v>5.6159084092712065E-2</v>
      </c>
    </row>
    <row r="940" spans="1:16" ht="15.75" x14ac:dyDescent="0.25">
      <c r="A940" s="189">
        <v>2035</v>
      </c>
      <c r="B940" s="188">
        <v>1999</v>
      </c>
      <c r="C940" s="224" t="s">
        <v>3545</v>
      </c>
      <c r="D940" s="232">
        <v>5.7955240443912245E-2</v>
      </c>
      <c r="E940" s="223">
        <v>6.8988677814170271E-2</v>
      </c>
      <c r="F940" s="231">
        <v>0.37336417351257384</v>
      </c>
      <c r="G940" s="193">
        <v>0.11820358762521507</v>
      </c>
      <c r="H940" s="193">
        <v>9.0414955837899011</v>
      </c>
      <c r="I940" s="193">
        <v>0.7687545568028642</v>
      </c>
      <c r="J940" s="193">
        <v>5.3769306756739632E-2</v>
      </c>
      <c r="K940" s="222">
        <v>2.9278785632074079E-3</v>
      </c>
      <c r="L940" s="193">
        <v>2.9922598153785196E-3</v>
      </c>
      <c r="M940" s="222">
        <v>2.0000005732018801E-3</v>
      </c>
      <c r="N940" s="193">
        <v>3.2628334223389455E-2</v>
      </c>
      <c r="O940" s="222">
        <v>1.8577520373670751E-2</v>
      </c>
      <c r="P940" s="221">
        <v>5.6200516210514369E-2</v>
      </c>
    </row>
    <row r="941" spans="1:16" ht="15.75" x14ac:dyDescent="0.25">
      <c r="A941" s="189">
        <v>2035</v>
      </c>
      <c r="B941" s="188">
        <v>2000</v>
      </c>
      <c r="C941" s="224" t="s">
        <v>3544</v>
      </c>
      <c r="D941" s="232">
        <v>5.7831975424474782E-2</v>
      </c>
      <c r="E941" s="223">
        <v>7.5289906502047546E-2</v>
      </c>
      <c r="F941" s="231">
        <v>0.3726646628743126</v>
      </c>
      <c r="G941" s="193">
        <v>0.10118054016824155</v>
      </c>
      <c r="H941" s="193">
        <v>9.1109587254389481</v>
      </c>
      <c r="I941" s="193">
        <v>0.61553416410911688</v>
      </c>
      <c r="J941" s="193">
        <v>5.3441507699556988E-2</v>
      </c>
      <c r="K941" s="222">
        <v>2.9206411421760256E-3</v>
      </c>
      <c r="L941" s="193">
        <v>2.9979418846935615E-3</v>
      </c>
      <c r="M941" s="222">
        <v>2.0000005732018797E-3</v>
      </c>
      <c r="N941" s="193">
        <v>3.2724986222438315E-2</v>
      </c>
      <c r="O941" s="222">
        <v>1.8818652872757524E-2</v>
      </c>
      <c r="P941" s="221">
        <v>5.585789553455265E-2</v>
      </c>
    </row>
    <row r="942" spans="1:16" ht="15.75" x14ac:dyDescent="0.25">
      <c r="A942" s="189">
        <v>2035</v>
      </c>
      <c r="B942" s="188">
        <v>2001</v>
      </c>
      <c r="C942" s="224" t="s">
        <v>3543</v>
      </c>
      <c r="D942" s="232">
        <v>5.7900552555085263E-2</v>
      </c>
      <c r="E942" s="223">
        <v>7.4136464518163497E-2</v>
      </c>
      <c r="F942" s="231">
        <v>0.37327201169740321</v>
      </c>
      <c r="G942" s="193">
        <v>8.7142687542614256E-2</v>
      </c>
      <c r="H942" s="193">
        <v>9.0477534290903492</v>
      </c>
      <c r="I942" s="193">
        <v>0.47577901532909417</v>
      </c>
      <c r="J942" s="193">
        <v>5.3726522339216799E-2</v>
      </c>
      <c r="K942" s="222">
        <v>2.9401896780511427E-3</v>
      </c>
      <c r="L942" s="193">
        <v>2.9929014948048508E-3</v>
      </c>
      <c r="M942" s="222">
        <v>2.0000005732018801E-3</v>
      </c>
      <c r="N942" s="193">
        <v>3.2639249190431346E-2</v>
      </c>
      <c r="O942" s="222">
        <v>1.8460475811947097E-2</v>
      </c>
      <c r="P942" s="221">
        <v>5.6155797271484301E-2</v>
      </c>
    </row>
    <row r="943" spans="1:16" ht="15.75" x14ac:dyDescent="0.25">
      <c r="A943" s="189">
        <v>2035</v>
      </c>
      <c r="B943" s="188">
        <v>2002</v>
      </c>
      <c r="C943" s="224" t="s">
        <v>3542</v>
      </c>
      <c r="D943" s="232">
        <v>5.773421668762032E-2</v>
      </c>
      <c r="E943" s="223">
        <v>7.2293893890543484E-2</v>
      </c>
      <c r="F943" s="231">
        <v>0.28850517177577917</v>
      </c>
      <c r="G943" s="193">
        <v>8.7225418304503616E-2</v>
      </c>
      <c r="H943" s="193">
        <v>7.0188316387211183</v>
      </c>
      <c r="I943" s="193">
        <v>0.45753671727555495</v>
      </c>
      <c r="J943" s="193">
        <v>5.386690274261223E-2</v>
      </c>
      <c r="K943" s="222">
        <v>2.9658124842438212E-3</v>
      </c>
      <c r="L943" s="193">
        <v>2.9974269219839567E-3</v>
      </c>
      <c r="M943" s="222">
        <v>2.0000005732018801E-3</v>
      </c>
      <c r="N943" s="193">
        <v>3.2716226706747939E-2</v>
      </c>
      <c r="O943" s="222">
        <v>1.7883465877456799E-2</v>
      </c>
      <c r="P943" s="221">
        <v>5.6302525053792442E-2</v>
      </c>
    </row>
    <row r="944" spans="1:16" ht="15.75" x14ac:dyDescent="0.25">
      <c r="A944" s="189">
        <v>2035</v>
      </c>
      <c r="B944" s="188">
        <v>2003</v>
      </c>
      <c r="C944" s="224" t="s">
        <v>3541</v>
      </c>
      <c r="D944" s="232">
        <v>5.752995641823936E-2</v>
      </c>
      <c r="E944" s="223">
        <v>7.3348686426992674E-2</v>
      </c>
      <c r="F944" s="231">
        <v>0.28629356197883737</v>
      </c>
      <c r="G944" s="193">
        <v>7.0639905636902658E-2</v>
      </c>
      <c r="H944" s="193">
        <v>7.020747629834851</v>
      </c>
      <c r="I944" s="193">
        <v>0.3914776184850644</v>
      </c>
      <c r="J944" s="193">
        <v>5.3557571471783201E-2</v>
      </c>
      <c r="K944" s="222">
        <v>2.9473717457747083E-3</v>
      </c>
      <c r="L944" s="193">
        <v>2.9945306506079768E-3</v>
      </c>
      <c r="M944" s="222">
        <v>2.0000005732018805E-3</v>
      </c>
      <c r="N944" s="193">
        <v>3.2666961130642512E-2</v>
      </c>
      <c r="O944" s="222">
        <v>1.8271457684858015E-2</v>
      </c>
      <c r="P944" s="221">
        <v>5.5979207195533606E-2</v>
      </c>
    </row>
    <row r="945" spans="1:16" ht="15.75" x14ac:dyDescent="0.25">
      <c r="A945" s="189">
        <v>2035</v>
      </c>
      <c r="B945" s="188">
        <v>2004</v>
      </c>
      <c r="C945" s="224" t="s">
        <v>3540</v>
      </c>
      <c r="D945" s="232">
        <v>5.7417927603172707E-2</v>
      </c>
      <c r="E945" s="223">
        <v>7.3191250949963885E-2</v>
      </c>
      <c r="F945" s="231">
        <v>0.23638881647008883</v>
      </c>
      <c r="G945" s="193">
        <v>1.8149627583136371E-2</v>
      </c>
      <c r="H945" s="193">
        <v>5.8599571379379221</v>
      </c>
      <c r="I945" s="193">
        <v>0.11653933487745766</v>
      </c>
      <c r="J945" s="193">
        <v>5.331428897297763E-2</v>
      </c>
      <c r="K945" s="222">
        <v>1.9672481730549773E-4</v>
      </c>
      <c r="L945" s="193">
        <v>2.9929028826416212E-3</v>
      </c>
      <c r="M945" s="222">
        <v>2.0000005732018805E-3</v>
      </c>
      <c r="N945" s="193">
        <v>3.2639272797534806E-2</v>
      </c>
      <c r="O945" s="222">
        <v>1.7926159089307527E-2</v>
      </c>
      <c r="P945" s="221">
        <v>5.5724924541682173E-2</v>
      </c>
    </row>
    <row r="946" spans="1:16" ht="15.75" x14ac:dyDescent="0.25">
      <c r="A946" s="189">
        <v>2035</v>
      </c>
      <c r="B946" s="188">
        <v>2005</v>
      </c>
      <c r="C946" s="224" t="s">
        <v>3539</v>
      </c>
      <c r="D946" s="232">
        <v>5.7184228204385248E-2</v>
      </c>
      <c r="E946" s="223">
        <v>6.9500271579315362E-2</v>
      </c>
      <c r="F946" s="231">
        <v>0.23403267069089331</v>
      </c>
      <c r="G946" s="193">
        <v>1.5837814094849492E-2</v>
      </c>
      <c r="H946" s="193">
        <v>5.8589468854433466</v>
      </c>
      <c r="I946" s="193">
        <v>9.500589962961091E-2</v>
      </c>
      <c r="J946" s="193">
        <v>5.2948923252087533E-2</v>
      </c>
      <c r="K946" s="222">
        <v>1.9753076345888681E-4</v>
      </c>
      <c r="L946" s="193">
        <v>2.987801745797014E-3</v>
      </c>
      <c r="M946" s="222">
        <v>2.0000005732018801E-3</v>
      </c>
      <c r="N946" s="193">
        <v>3.2552502459808043E-2</v>
      </c>
      <c r="O946" s="222">
        <v>1.7204975176926617E-2</v>
      </c>
      <c r="P946" s="221">
        <v>5.5343038604179856E-2</v>
      </c>
    </row>
    <row r="947" spans="1:16" ht="15.75" x14ac:dyDescent="0.25">
      <c r="A947" s="189">
        <v>2035</v>
      </c>
      <c r="B947" s="188">
        <v>2006</v>
      </c>
      <c r="C947" s="224" t="s">
        <v>3538</v>
      </c>
      <c r="D947" s="232">
        <v>5.7125956622952369E-2</v>
      </c>
      <c r="E947" s="223">
        <v>7.3029024424312902E-2</v>
      </c>
      <c r="F947" s="231">
        <v>0.23369204459224754</v>
      </c>
      <c r="G947" s="193">
        <v>6.043535686376153E-3</v>
      </c>
      <c r="H947" s="193">
        <v>5.8549833038779875</v>
      </c>
      <c r="I947" s="193">
        <v>6.6985388703636906E-2</v>
      </c>
      <c r="J947" s="193">
        <v>5.2910720213320307E-2</v>
      </c>
      <c r="K947" s="222">
        <v>1.9347829524906775E-4</v>
      </c>
      <c r="L947" s="193">
        <v>2.9865547247311963E-3</v>
      </c>
      <c r="M947" s="222">
        <v>2.0000005732018801E-3</v>
      </c>
      <c r="N947" s="193">
        <v>3.2531290631478478E-2</v>
      </c>
      <c r="O947" s="222">
        <v>1.9006602539919579E-2</v>
      </c>
      <c r="P947" s="221">
        <v>5.530310819352309E-2</v>
      </c>
    </row>
    <row r="948" spans="1:16" ht="15.75" x14ac:dyDescent="0.25">
      <c r="A948" s="189">
        <v>2035</v>
      </c>
      <c r="B948" s="188">
        <v>2007</v>
      </c>
      <c r="C948" s="224" t="s">
        <v>3537</v>
      </c>
      <c r="D948" s="232">
        <v>5.6965297591820285E-2</v>
      </c>
      <c r="E948" s="223">
        <v>6.8404248025793132E-2</v>
      </c>
      <c r="F948" s="231">
        <v>0.16855300203965753</v>
      </c>
      <c r="G948" s="193">
        <v>8.5468603201986192E-3</v>
      </c>
      <c r="H948" s="193">
        <v>3.005192762409215</v>
      </c>
      <c r="I948" s="193">
        <v>5.8381079766937106E-2</v>
      </c>
      <c r="J948" s="193">
        <v>3.7235903402314779E-2</v>
      </c>
      <c r="K948" s="222">
        <v>1.9704695263752684E-4</v>
      </c>
      <c r="L948" s="193">
        <v>2.9689213898548357E-3</v>
      </c>
      <c r="M948" s="222">
        <v>2.0000005732018801E-3</v>
      </c>
      <c r="N948" s="193">
        <v>3.2231347605231581E-2</v>
      </c>
      <c r="O948" s="222">
        <v>1.7507772978495754E-2</v>
      </c>
      <c r="P948" s="221">
        <v>3.8919545722293267E-2</v>
      </c>
    </row>
    <row r="949" spans="1:16" ht="15.75" x14ac:dyDescent="0.25">
      <c r="A949" s="189">
        <v>2035</v>
      </c>
      <c r="B949" s="188">
        <v>2008</v>
      </c>
      <c r="C949" s="224" t="s">
        <v>3536</v>
      </c>
      <c r="D949" s="232">
        <v>5.69625501883659E-2</v>
      </c>
      <c r="E949" s="223">
        <v>6.6746239226737877E-2</v>
      </c>
      <c r="F949" s="231">
        <v>0.16971309915841795</v>
      </c>
      <c r="G949" s="193">
        <v>8.2899702483982315E-3</v>
      </c>
      <c r="H949" s="193">
        <v>3.0233807899312457</v>
      </c>
      <c r="I949" s="193">
        <v>4.69847100508754E-2</v>
      </c>
      <c r="J949" s="193">
        <v>3.7474097818938054E-2</v>
      </c>
      <c r="K949" s="222">
        <v>2.2516612485734089E-4</v>
      </c>
      <c r="L949" s="193">
        <v>2.9760041176119375E-3</v>
      </c>
      <c r="M949" s="222">
        <v>2.0000005732018801E-3</v>
      </c>
      <c r="N949" s="193">
        <v>3.235182480437989E-2</v>
      </c>
      <c r="O949" s="222">
        <v>1.7493606863834651E-2</v>
      </c>
      <c r="P949" s="221">
        <v>3.9168510233464203E-2</v>
      </c>
    </row>
    <row r="950" spans="1:16" ht="15.75" x14ac:dyDescent="0.25">
      <c r="A950" s="189">
        <v>2035</v>
      </c>
      <c r="B950" s="188">
        <v>2009</v>
      </c>
      <c r="C950" s="224" t="s">
        <v>3535</v>
      </c>
      <c r="D950" s="232">
        <v>5.623053302271442E-2</v>
      </c>
      <c r="E950" s="223">
        <v>6.1274866909033276E-2</v>
      </c>
      <c r="F950" s="231">
        <v>0.15925039666536678</v>
      </c>
      <c r="G950" s="193">
        <v>8.1311709942891528E-3</v>
      </c>
      <c r="H950" s="193">
        <v>2.7431988182527931</v>
      </c>
      <c r="I950" s="193">
        <v>3.4044340367735522E-2</v>
      </c>
      <c r="J950" s="193">
        <v>3.5080222404469216E-2</v>
      </c>
      <c r="K950" s="222">
        <v>2.5466008020611598E-4</v>
      </c>
      <c r="L950" s="193">
        <v>2.8887538014263016E-3</v>
      </c>
      <c r="M950" s="222">
        <v>2.0000005732018801E-3</v>
      </c>
      <c r="N950" s="193">
        <v>3.0867696926062217E-2</v>
      </c>
      <c r="O950" s="222">
        <v>1.6820535939447115E-2</v>
      </c>
      <c r="P950" s="221">
        <v>3.6666394395417884E-2</v>
      </c>
    </row>
    <row r="951" spans="1:16" ht="15.75" x14ac:dyDescent="0.25">
      <c r="A951" s="189">
        <v>2035</v>
      </c>
      <c r="B951" s="188">
        <v>2010</v>
      </c>
      <c r="C951" s="224" t="s">
        <v>3534</v>
      </c>
      <c r="D951" s="232">
        <v>5.5019647581801244E-2</v>
      </c>
      <c r="E951" s="223">
        <v>5.9265135900997357E-2</v>
      </c>
      <c r="F951" s="231">
        <v>9.4353328533658312E-2</v>
      </c>
      <c r="G951" s="193">
        <v>7.3034448553269083E-3</v>
      </c>
      <c r="H951" s="193">
        <v>0.23820783698228684</v>
      </c>
      <c r="I951" s="193">
        <v>3.3108230698876098E-2</v>
      </c>
      <c r="J951" s="193">
        <v>2.0215995532212414E-2</v>
      </c>
      <c r="K951" s="222">
        <v>3.1087479117404316E-4</v>
      </c>
      <c r="L951" s="193">
        <v>2.7995074629611006E-3</v>
      </c>
      <c r="M951" s="222">
        <v>2.0000005732018801E-3</v>
      </c>
      <c r="N951" s="193">
        <v>2.9349616708769146E-2</v>
      </c>
      <c r="O951" s="222">
        <v>1.6423569151686447E-2</v>
      </c>
      <c r="P951" s="221">
        <v>2.113007314302754E-2</v>
      </c>
    </row>
    <row r="952" spans="1:16" ht="15.75" x14ac:dyDescent="0.25">
      <c r="A952" s="189">
        <v>2035</v>
      </c>
      <c r="B952" s="188">
        <v>2011</v>
      </c>
      <c r="C952" s="224" t="s">
        <v>3533</v>
      </c>
      <c r="D952" s="232">
        <v>5.471573882067924E-2</v>
      </c>
      <c r="E952" s="223">
        <v>5.7892778020500787E-2</v>
      </c>
      <c r="F952" s="231">
        <v>9.4109229875981318E-2</v>
      </c>
      <c r="G952" s="193">
        <v>7.4035361041713075E-3</v>
      </c>
      <c r="H952" s="193">
        <v>0.23887086149348213</v>
      </c>
      <c r="I952" s="193">
        <v>3.3372648572801471E-2</v>
      </c>
      <c r="J952" s="193">
        <v>2.0286079762702594E-2</v>
      </c>
      <c r="K952" s="222">
        <v>4.2094050526038444E-4</v>
      </c>
      <c r="L952" s="193">
        <v>2.8083105164937875E-3</v>
      </c>
      <c r="M952" s="222">
        <v>2.0000005732018801E-3</v>
      </c>
      <c r="N952" s="193">
        <v>2.9499356649360146E-2</v>
      </c>
      <c r="O952" s="222">
        <v>1.6537970104758385E-2</v>
      </c>
      <c r="P952" s="221">
        <v>2.1203326271426268E-2</v>
      </c>
    </row>
    <row r="953" spans="1:16" ht="15.75" x14ac:dyDescent="0.25">
      <c r="A953" s="189">
        <v>2035</v>
      </c>
      <c r="B953" s="188">
        <v>2012</v>
      </c>
      <c r="C953" s="224" t="s">
        <v>3532</v>
      </c>
      <c r="D953" s="232">
        <v>5.2589130669190041E-2</v>
      </c>
      <c r="E953" s="223">
        <v>5.7775430576803712E-2</v>
      </c>
      <c r="F953" s="231">
        <v>8.1794477023831913E-2</v>
      </c>
      <c r="G953" s="193">
        <v>6.9672017871598678E-3</v>
      </c>
      <c r="H953" s="193">
        <v>0.20520536493280925</v>
      </c>
      <c r="I953" s="193">
        <v>3.4340269402408759E-2</v>
      </c>
      <c r="J953" s="193">
        <v>1.7904832826789709E-2</v>
      </c>
      <c r="K953" s="222">
        <v>6.1093637185934276E-4</v>
      </c>
      <c r="L953" s="193">
        <v>2.6731719148620318E-3</v>
      </c>
      <c r="M953" s="222">
        <v>2.0000005732018797E-3</v>
      </c>
      <c r="N953" s="193">
        <v>2.7200649035603916E-2</v>
      </c>
      <c r="O953" s="222">
        <v>1.6896565517441071E-2</v>
      </c>
      <c r="P953" s="221">
        <v>1.8714409915698178E-2</v>
      </c>
    </row>
    <row r="954" spans="1:16" ht="15.75" x14ac:dyDescent="0.25">
      <c r="A954" s="189">
        <v>2035</v>
      </c>
      <c r="B954" s="188">
        <v>2013</v>
      </c>
      <c r="C954" s="224" t="s">
        <v>3531</v>
      </c>
      <c r="D954" s="232">
        <v>5.4486037497981192E-2</v>
      </c>
      <c r="E954" s="223">
        <v>5.6424506716165064E-2</v>
      </c>
      <c r="F954" s="231">
        <v>9.5770315357080582E-2</v>
      </c>
      <c r="G954" s="193">
        <v>7.8859510195779213E-3</v>
      </c>
      <c r="H954" s="193">
        <v>0.24238433851320138</v>
      </c>
      <c r="I954" s="193">
        <v>3.3259188442235868E-2</v>
      </c>
      <c r="J954" s="193">
        <v>2.0453116010515381E-2</v>
      </c>
      <c r="K954" s="222">
        <v>9.1236803996462481E-4</v>
      </c>
      <c r="L954" s="193">
        <v>2.8237802444354941E-3</v>
      </c>
      <c r="M954" s="222">
        <v>2.0000005732018801E-3</v>
      </c>
      <c r="N954" s="193">
        <v>2.9762496721648581E-2</v>
      </c>
      <c r="O954" s="222">
        <v>1.697305403455867E-2</v>
      </c>
      <c r="P954" s="221">
        <v>2.1377915157152708E-2</v>
      </c>
    </row>
    <row r="955" spans="1:16" ht="15.75" x14ac:dyDescent="0.25">
      <c r="A955" s="189">
        <v>2035</v>
      </c>
      <c r="B955" s="188">
        <v>2014</v>
      </c>
      <c r="C955" s="224" t="s">
        <v>3530</v>
      </c>
      <c r="D955" s="232">
        <v>5.1643095651988602E-2</v>
      </c>
      <c r="E955" s="223">
        <v>5.4217486678432292E-2</v>
      </c>
      <c r="F955" s="231">
        <v>8.4363245576552962E-2</v>
      </c>
      <c r="G955" s="193">
        <v>7.9884900550408946E-3</v>
      </c>
      <c r="H955" s="193">
        <v>0.21178991200201469</v>
      </c>
      <c r="I955" s="193">
        <v>3.1766521552077175E-2</v>
      </c>
      <c r="J955" s="193">
        <v>1.8270201096187898E-2</v>
      </c>
      <c r="K955" s="222">
        <v>1.2803846207077065E-3</v>
      </c>
      <c r="L955" s="193">
        <v>2.7077096294417556E-3</v>
      </c>
      <c r="M955" s="222">
        <v>2.0000005732018801E-3</v>
      </c>
      <c r="N955" s="193">
        <v>2.7788135560605085E-2</v>
      </c>
      <c r="O955" s="222">
        <v>1.6491745331737299E-2</v>
      </c>
      <c r="P955" s="221">
        <v>1.9096298516940925E-2</v>
      </c>
    </row>
    <row r="956" spans="1:16" ht="15.75" x14ac:dyDescent="0.25">
      <c r="A956" s="189">
        <v>2035</v>
      </c>
      <c r="B956" s="188">
        <v>2015</v>
      </c>
      <c r="C956" s="224" t="s">
        <v>3529</v>
      </c>
      <c r="D956" s="232">
        <v>5.0376646504267791E-2</v>
      </c>
      <c r="E956" s="223">
        <v>5.6444321278610772E-2</v>
      </c>
      <c r="F956" s="231">
        <v>7.939843629966474E-2</v>
      </c>
      <c r="G956" s="193">
        <v>7.9470998486304272E-3</v>
      </c>
      <c r="H956" s="193">
        <v>0.19968351091128894</v>
      </c>
      <c r="I956" s="193">
        <v>3.3066976829579646E-2</v>
      </c>
      <c r="J956" s="193">
        <v>1.737723384328186E-2</v>
      </c>
      <c r="K956" s="222">
        <v>1.5915247042084246E-3</v>
      </c>
      <c r="L956" s="193">
        <v>2.6720760574007771E-3</v>
      </c>
      <c r="M956" s="222">
        <v>2.000000573201871E-3</v>
      </c>
      <c r="N956" s="193">
        <v>2.7182008500188044E-2</v>
      </c>
      <c r="O956" s="222">
        <v>1.7453223135685855E-2</v>
      </c>
      <c r="P956" s="221">
        <v>1.8162955247341902E-2</v>
      </c>
    </row>
    <row r="957" spans="1:16" ht="15.75" x14ac:dyDescent="0.25">
      <c r="A957" s="189">
        <v>2035</v>
      </c>
      <c r="B957" s="188">
        <v>2016</v>
      </c>
      <c r="C957" s="224" t="s">
        <v>3528</v>
      </c>
      <c r="D957" s="232">
        <v>5.1113679359495776E-2</v>
      </c>
      <c r="E957" s="223">
        <v>5.7751962846538489E-2</v>
      </c>
      <c r="F957" s="231">
        <v>9.3667515810491944E-2</v>
      </c>
      <c r="G957" s="193">
        <v>7.6810080873252907E-3</v>
      </c>
      <c r="H957" s="193">
        <v>0.20910745575612327</v>
      </c>
      <c r="I957" s="193">
        <v>3.3314744258770679E-2</v>
      </c>
      <c r="J957" s="193">
        <v>1.9908394800471543E-2</v>
      </c>
      <c r="K957" s="222">
        <v>1.8227179271883545E-3</v>
      </c>
      <c r="L957" s="193">
        <v>2.8385665143546095E-3</v>
      </c>
      <c r="M957" s="222">
        <v>2.0000005732018801E-3</v>
      </c>
      <c r="N957" s="193">
        <v>3.0014011172972744E-2</v>
      </c>
      <c r="O957" s="222">
        <v>1.8378551460088814E-2</v>
      </c>
      <c r="P957" s="221">
        <v>2.080856407115533E-2</v>
      </c>
    </row>
    <row r="958" spans="1:16" ht="15.75" x14ac:dyDescent="0.25">
      <c r="A958" s="189">
        <v>2035</v>
      </c>
      <c r="B958" s="188">
        <v>2017</v>
      </c>
      <c r="C958" s="224" t="s">
        <v>3527</v>
      </c>
      <c r="D958" s="232">
        <v>4.7553378837777244E-2</v>
      </c>
      <c r="E958" s="223">
        <v>5.1841985567215199E-2</v>
      </c>
      <c r="F958" s="231">
        <v>7.3391290303360238E-2</v>
      </c>
      <c r="G958" s="193">
        <v>7.6638488611169087E-3</v>
      </c>
      <c r="H958" s="193">
        <v>0.15279528511269258</v>
      </c>
      <c r="I958" s="193">
        <v>3.0686393815051304E-2</v>
      </c>
      <c r="J958" s="193">
        <v>1.7705948481367154E-2</v>
      </c>
      <c r="K958" s="222">
        <v>2.0074626512505871E-3</v>
      </c>
      <c r="L958" s="193">
        <v>2.7786128922054555E-3</v>
      </c>
      <c r="M958" s="222">
        <v>2.0000005732018801E-3</v>
      </c>
      <c r="N958" s="193">
        <v>2.8994200060215629E-2</v>
      </c>
      <c r="O958" s="222">
        <v>1.7307520199694441E-2</v>
      </c>
      <c r="P958" s="221">
        <v>1.8506532902711863E-2</v>
      </c>
    </row>
    <row r="959" spans="1:16" ht="15.75" x14ac:dyDescent="0.25">
      <c r="A959" s="189">
        <v>2035</v>
      </c>
      <c r="B959" s="188">
        <v>2018</v>
      </c>
      <c r="C959" s="224" t="s">
        <v>3526</v>
      </c>
      <c r="D959" s="232">
        <v>4.4484139482178643E-2</v>
      </c>
      <c r="E959" s="223">
        <v>4.9424282914788731E-2</v>
      </c>
      <c r="F959" s="231">
        <v>7.2209823348144006E-2</v>
      </c>
      <c r="G959" s="193">
        <v>7.279623759475367E-3</v>
      </c>
      <c r="H959" s="193">
        <v>0.12362349048515868</v>
      </c>
      <c r="I959" s="193">
        <v>2.9122380308964475E-2</v>
      </c>
      <c r="J959" s="193">
        <v>1.6154927110500043E-2</v>
      </c>
      <c r="K959" s="222">
        <v>2.0913430641986801E-3</v>
      </c>
      <c r="L959" s="193">
        <v>2.7686579206803023E-3</v>
      </c>
      <c r="M959" s="222">
        <v>2.0000005732018801E-3</v>
      </c>
      <c r="N959" s="193">
        <v>2.8824865994572769E-2</v>
      </c>
      <c r="O959" s="222">
        <v>1.7268133992992943E-2</v>
      </c>
      <c r="P959" s="221">
        <v>1.6885381228009557E-2</v>
      </c>
    </row>
    <row r="960" spans="1:16" ht="15.75" x14ac:dyDescent="0.25">
      <c r="A960" s="189">
        <v>2035</v>
      </c>
      <c r="B960" s="188">
        <v>2019</v>
      </c>
      <c r="C960" s="224" t="s">
        <v>3525</v>
      </c>
      <c r="D960" s="232">
        <v>4.3995065537367067E-2</v>
      </c>
      <c r="E960" s="223">
        <v>4.7471231593093889E-2</v>
      </c>
      <c r="F960" s="231">
        <v>7.1102392029102859E-2</v>
      </c>
      <c r="G960" s="193">
        <v>6.5052373884140176E-3</v>
      </c>
      <c r="H960" s="193">
        <v>0.10551353419027944</v>
      </c>
      <c r="I960" s="193">
        <v>2.6233726811336688E-2</v>
      </c>
      <c r="J960" s="193">
        <v>1.3680158741149879E-2</v>
      </c>
      <c r="K960" s="222">
        <v>1.9860322919310392E-3</v>
      </c>
      <c r="L960" s="193">
        <v>2.760762846410855E-3</v>
      </c>
      <c r="M960" s="222">
        <v>2.0000005732018801E-3</v>
      </c>
      <c r="N960" s="193">
        <v>2.869057078124947E-2</v>
      </c>
      <c r="O960" s="222">
        <v>1.7245228414081964E-2</v>
      </c>
      <c r="P960" s="221">
        <v>1.4298714814619353E-2</v>
      </c>
    </row>
    <row r="961" spans="1:16" ht="15.75" x14ac:dyDescent="0.25">
      <c r="A961" s="189">
        <v>2035</v>
      </c>
      <c r="B961" s="188">
        <v>2020</v>
      </c>
      <c r="C961" s="224" t="s">
        <v>3524</v>
      </c>
      <c r="D961" s="232">
        <v>4.3489069314370639E-2</v>
      </c>
      <c r="E961" s="223">
        <v>4.5576124453963689E-2</v>
      </c>
      <c r="F961" s="231">
        <v>6.9967335296782757E-2</v>
      </c>
      <c r="G961" s="193">
        <v>5.5880931086645805E-3</v>
      </c>
      <c r="H961" s="193">
        <v>8.7804079590701647E-2</v>
      </c>
      <c r="I961" s="193">
        <v>2.3766584618930345E-2</v>
      </c>
      <c r="J961" s="193">
        <v>1.128723995197946E-2</v>
      </c>
      <c r="K961" s="222">
        <v>1.4636839326569965E-3</v>
      </c>
      <c r="L961" s="193">
        <v>2.7534377436803587E-3</v>
      </c>
      <c r="M961" s="222">
        <v>2.0000005732018805E-3</v>
      </c>
      <c r="N961" s="193">
        <v>2.8565970783803737E-2</v>
      </c>
      <c r="O961" s="222">
        <v>1.7239041050232915E-2</v>
      </c>
      <c r="P961" s="221">
        <v>1.1797598856222438E-2</v>
      </c>
    </row>
    <row r="962" spans="1:16" ht="15.75" x14ac:dyDescent="0.25">
      <c r="A962" s="189">
        <v>2035</v>
      </c>
      <c r="B962" s="188">
        <v>2021</v>
      </c>
      <c r="C962" s="224" t="s">
        <v>3523</v>
      </c>
      <c r="D962" s="232">
        <v>4.2111631884539237E-2</v>
      </c>
      <c r="E962" s="223">
        <v>4.3458153152827632E-2</v>
      </c>
      <c r="F962" s="231">
        <v>6.6313436199194858E-2</v>
      </c>
      <c r="G962" s="193">
        <v>4.8922027223667905E-3</v>
      </c>
      <c r="H962" s="193">
        <v>6.5400881577688419E-2</v>
      </c>
      <c r="I962" s="193">
        <v>2.2242938049867361E-2</v>
      </c>
      <c r="J962" s="193">
        <v>7.8654652031199118E-3</v>
      </c>
      <c r="K962" s="222">
        <v>9.6150323049228091E-4</v>
      </c>
      <c r="L962" s="193">
        <v>2.7480736040728878E-3</v>
      </c>
      <c r="M962" s="222">
        <v>2.0000005732018797E-3</v>
      </c>
      <c r="N962" s="193">
        <v>2.8474726769080649E-2</v>
      </c>
      <c r="O962" s="222">
        <v>1.7232241310897227E-2</v>
      </c>
      <c r="P962" s="221">
        <v>8.2211066371201298E-3</v>
      </c>
    </row>
    <row r="963" spans="1:16" ht="15.75" x14ac:dyDescent="0.25">
      <c r="A963" s="189">
        <v>2035</v>
      </c>
      <c r="B963" s="188">
        <v>2022</v>
      </c>
      <c r="C963" s="224" t="s">
        <v>3522</v>
      </c>
      <c r="D963" s="232">
        <v>4.0866423782504324E-2</v>
      </c>
      <c r="E963" s="223">
        <v>4.1843720184081307E-2</v>
      </c>
      <c r="F963" s="231">
        <v>6.5095801827146846E-2</v>
      </c>
      <c r="G963" s="193">
        <v>4.1029679435920013E-3</v>
      </c>
      <c r="H963" s="193">
        <v>4.8876291502321326E-2</v>
      </c>
      <c r="I963" s="193">
        <v>2.0486134470587961E-2</v>
      </c>
      <c r="J963" s="193">
        <v>5.7294510499945354E-3</v>
      </c>
      <c r="K963" s="222">
        <v>9.6084143363770792E-4</v>
      </c>
      <c r="L963" s="193">
        <v>2.7418501061958573E-3</v>
      </c>
      <c r="M963" s="222">
        <v>2.0000005732018801E-3</v>
      </c>
      <c r="N963" s="193">
        <v>2.8368865070192366E-2</v>
      </c>
      <c r="O963" s="222">
        <v>1.7224341305041205E-2</v>
      </c>
      <c r="P963" s="221">
        <v>5.9885114024127908E-3</v>
      </c>
    </row>
    <row r="964" spans="1:16" ht="15.75" x14ac:dyDescent="0.25">
      <c r="A964" s="189">
        <v>2035</v>
      </c>
      <c r="B964" s="188">
        <v>2023</v>
      </c>
      <c r="C964" s="224" t="s">
        <v>3521</v>
      </c>
      <c r="D964" s="232">
        <v>3.9651567158975595E-2</v>
      </c>
      <c r="E964" s="223">
        <v>4.0234927178560531E-2</v>
      </c>
      <c r="F964" s="231">
        <v>6.3976135262776387E-2</v>
      </c>
      <c r="G964" s="193">
        <v>3.5438464974572588E-3</v>
      </c>
      <c r="H964" s="193">
        <v>4.7568653771829242E-2</v>
      </c>
      <c r="I964" s="193">
        <v>2.0129510631467212E-2</v>
      </c>
      <c r="J964" s="193">
        <v>5.4926545521036194E-3</v>
      </c>
      <c r="K964" s="222">
        <v>9.60234684755596E-4</v>
      </c>
      <c r="L964" s="193">
        <v>2.7376797964703374E-3</v>
      </c>
      <c r="M964" s="222">
        <v>2.0000005732018797E-3</v>
      </c>
      <c r="N964" s="193">
        <v>2.8297928101761259E-2</v>
      </c>
      <c r="O964" s="222">
        <v>1.7217105926211149E-2</v>
      </c>
      <c r="P964" s="221">
        <v>5.7410080176561523E-3</v>
      </c>
    </row>
    <row r="965" spans="1:16" ht="15.75" x14ac:dyDescent="0.25">
      <c r="A965" s="189">
        <v>2035</v>
      </c>
      <c r="B965" s="188">
        <v>2024</v>
      </c>
      <c r="C965" s="224" t="s">
        <v>3520</v>
      </c>
      <c r="D965" s="232">
        <v>3.8459683149862346E-2</v>
      </c>
      <c r="E965" s="223">
        <v>3.8638951945052645E-2</v>
      </c>
      <c r="F965" s="231">
        <v>6.273333398111719E-2</v>
      </c>
      <c r="G965" s="193">
        <v>3.0525020068748001E-3</v>
      </c>
      <c r="H965" s="193">
        <v>4.6139322619449454E-2</v>
      </c>
      <c r="I965" s="193">
        <v>2.0344066338640446E-2</v>
      </c>
      <c r="J965" s="193">
        <v>5.2356186986442371E-3</v>
      </c>
      <c r="K965" s="222">
        <v>9.5967522823567266E-4</v>
      </c>
      <c r="L965" s="193">
        <v>2.7327415559273323E-3</v>
      </c>
      <c r="M965" s="222">
        <v>2.0000005732018801E-3</v>
      </c>
      <c r="N965" s="193">
        <v>2.8213928630124747E-2</v>
      </c>
      <c r="O965" s="222">
        <v>1.721063723489356E-2</v>
      </c>
      <c r="P965" s="221">
        <v>5.4723501434830431E-3</v>
      </c>
    </row>
    <row r="966" spans="1:16" ht="15.75" x14ac:dyDescent="0.25">
      <c r="A966" s="189">
        <v>2035</v>
      </c>
      <c r="B966" s="188">
        <v>2025</v>
      </c>
      <c r="C966" s="224" t="s">
        <v>3519</v>
      </c>
      <c r="D966" s="232">
        <v>3.7295394502739845E-2</v>
      </c>
      <c r="E966" s="223">
        <v>3.7025279051783176E-2</v>
      </c>
      <c r="F966" s="231">
        <v>6.1570857693362513E-2</v>
      </c>
      <c r="G966" s="193">
        <v>2.75651001555731E-3</v>
      </c>
      <c r="H966" s="193">
        <v>4.4717135350110883E-2</v>
      </c>
      <c r="I966" s="193">
        <v>2.1141364059234492E-2</v>
      </c>
      <c r="J966" s="193">
        <v>4.9742610738025845E-3</v>
      </c>
      <c r="K966" s="222">
        <v>9.5890161748802291E-4</v>
      </c>
      <c r="L966" s="193">
        <v>2.7296698138467627E-3</v>
      </c>
      <c r="M966" s="222">
        <v>2.0000005732018801E-3</v>
      </c>
      <c r="N966" s="193">
        <v>2.816167829733426E-2</v>
      </c>
      <c r="O966" s="222">
        <v>1.7198061177247898E-2</v>
      </c>
      <c r="P966" s="221">
        <v>5.1991750866033342E-3</v>
      </c>
    </row>
    <row r="967" spans="1:16" ht="15.75" x14ac:dyDescent="0.25">
      <c r="A967" s="189">
        <v>2035</v>
      </c>
      <c r="B967" s="188">
        <v>2026</v>
      </c>
      <c r="C967" s="224" t="s">
        <v>3518</v>
      </c>
      <c r="D967" s="232">
        <v>3.6470334609760555E-2</v>
      </c>
      <c r="E967" s="223">
        <v>3.6767396083968944E-2</v>
      </c>
      <c r="F967" s="231">
        <v>6.0230546502723463E-2</v>
      </c>
      <c r="G967" s="193">
        <v>2.7160441777231157E-3</v>
      </c>
      <c r="H967" s="193">
        <v>4.3140588796567611E-2</v>
      </c>
      <c r="I967" s="193">
        <v>2.026984210198127E-2</v>
      </c>
      <c r="J967" s="193">
        <v>4.6889758249913874E-3</v>
      </c>
      <c r="K967" s="222">
        <v>8.3767802126014492E-4</v>
      </c>
      <c r="L967" s="193">
        <v>2.7250801182604457E-3</v>
      </c>
      <c r="M967" s="222">
        <v>2.0000005732018801E-3</v>
      </c>
      <c r="N967" s="193">
        <v>2.8083607575411007E-2</v>
      </c>
      <c r="O967" s="222">
        <v>1.7185864215509116E-2</v>
      </c>
      <c r="P967" s="221">
        <v>4.900990504775435E-3</v>
      </c>
    </row>
    <row r="968" spans="1:16" ht="15.75" x14ac:dyDescent="0.25">
      <c r="A968" s="189">
        <v>2035</v>
      </c>
      <c r="B968" s="188">
        <v>2027</v>
      </c>
      <c r="C968" s="224" t="s">
        <v>3517</v>
      </c>
      <c r="D968" s="232">
        <v>3.5723143508125901E-2</v>
      </c>
      <c r="E968" s="223">
        <v>3.6556812315419254E-2</v>
      </c>
      <c r="F968" s="231">
        <v>5.9028426410241933E-2</v>
      </c>
      <c r="G968" s="193">
        <v>2.6699206678262211E-3</v>
      </c>
      <c r="H968" s="193">
        <v>4.1603446023566686E-2</v>
      </c>
      <c r="I968" s="193">
        <v>1.9315852769811858E-2</v>
      </c>
      <c r="J968" s="193">
        <v>4.4026323205935917E-3</v>
      </c>
      <c r="K968" s="222">
        <v>6.9667373574027554E-4</v>
      </c>
      <c r="L968" s="193">
        <v>2.7231878139043235E-3</v>
      </c>
      <c r="M968" s="222">
        <v>2.0000005732018801E-3</v>
      </c>
      <c r="N968" s="193">
        <v>2.805141947831338E-2</v>
      </c>
      <c r="O968" s="222">
        <v>1.7185051777720971E-2</v>
      </c>
      <c r="P968" s="221">
        <v>4.6016998177392573E-3</v>
      </c>
    </row>
    <row r="969" spans="1:16" ht="15.75" x14ac:dyDescent="0.25">
      <c r="A969" s="189">
        <v>2035</v>
      </c>
      <c r="B969" s="188">
        <v>2028</v>
      </c>
      <c r="C969" s="224" t="s">
        <v>3516</v>
      </c>
      <c r="D969" s="232">
        <v>3.567261624466251E-2</v>
      </c>
      <c r="E969" s="223">
        <v>3.6517337333524962E-2</v>
      </c>
      <c r="F969" s="231">
        <v>5.7654759175486771E-2</v>
      </c>
      <c r="G969" s="193">
        <v>2.6183149585672061E-3</v>
      </c>
      <c r="H969" s="193">
        <v>3.9917316149798016E-2</v>
      </c>
      <c r="I969" s="193">
        <v>1.8385740905806355E-2</v>
      </c>
      <c r="J969" s="193">
        <v>4.0932952997807552E-3</v>
      </c>
      <c r="K969" s="222">
        <v>5.7553816574905977E-4</v>
      </c>
      <c r="L969" s="193">
        <v>2.7198480442986585E-3</v>
      </c>
      <c r="M969" s="222">
        <v>2.0000005732018801E-3</v>
      </c>
      <c r="N969" s="193">
        <v>2.7994609997321007E-2</v>
      </c>
      <c r="O969" s="222">
        <v>1.7179434811088981E-2</v>
      </c>
      <c r="P969" s="221">
        <v>4.278375949507961E-3</v>
      </c>
    </row>
    <row r="970" spans="1:16" ht="15.75" x14ac:dyDescent="0.25">
      <c r="A970" s="189">
        <v>2035</v>
      </c>
      <c r="B970" s="188">
        <v>2029</v>
      </c>
      <c r="C970" s="224" t="s">
        <v>3515</v>
      </c>
      <c r="D970" s="232">
        <v>3.5631535869465873E-2</v>
      </c>
      <c r="E970" s="223">
        <v>3.6464089794266394E-2</v>
      </c>
      <c r="F970" s="231">
        <v>5.6269627137763768E-2</v>
      </c>
      <c r="G970" s="193">
        <v>2.5626870175908807E-3</v>
      </c>
      <c r="H970" s="193">
        <v>3.8178861500133415E-2</v>
      </c>
      <c r="I970" s="193">
        <v>1.7453173987420897E-2</v>
      </c>
      <c r="J970" s="193">
        <v>3.7719812908469856E-3</v>
      </c>
      <c r="K970" s="222">
        <v>5.7475684945992086E-4</v>
      </c>
      <c r="L970" s="193">
        <v>2.7172162609348034E-3</v>
      </c>
      <c r="M970" s="222">
        <v>2.0000005732018801E-3</v>
      </c>
      <c r="N970" s="193">
        <v>2.7949843362301836E-2</v>
      </c>
      <c r="O970" s="222">
        <v>1.7169049904474199E-2</v>
      </c>
      <c r="P970" s="221">
        <v>3.9425335469000034E-3</v>
      </c>
    </row>
    <row r="971" spans="1:16" ht="15.75" x14ac:dyDescent="0.25">
      <c r="A971" s="189">
        <v>2035</v>
      </c>
      <c r="B971" s="188">
        <v>2030</v>
      </c>
      <c r="C971" s="224" t="s">
        <v>3514</v>
      </c>
      <c r="D971" s="232">
        <v>3.5573241011666284E-2</v>
      </c>
      <c r="E971" s="223">
        <v>3.6381682200324464E-2</v>
      </c>
      <c r="F971" s="231">
        <v>5.4727278496733069E-2</v>
      </c>
      <c r="G971" s="193">
        <v>2.5076277548459732E-3</v>
      </c>
      <c r="H971" s="193">
        <v>3.6304362511600421E-2</v>
      </c>
      <c r="I971" s="193">
        <v>1.6509353409872148E-2</v>
      </c>
      <c r="J971" s="193">
        <v>3.4300594328970408E-3</v>
      </c>
      <c r="K971" s="222">
        <v>5.7345898167820162E-4</v>
      </c>
      <c r="L971" s="193">
        <v>2.7132309166228727E-3</v>
      </c>
      <c r="M971" s="222">
        <v>2.0000005732018801E-3</v>
      </c>
      <c r="N971" s="193">
        <v>2.7882052655555888E-2</v>
      </c>
      <c r="O971" s="222">
        <v>1.7148433091707809E-2</v>
      </c>
      <c r="P971" s="221">
        <v>3.5851514997893397E-3</v>
      </c>
    </row>
    <row r="972" spans="1:16" ht="15.75" x14ac:dyDescent="0.25">
      <c r="A972" s="189">
        <v>2035</v>
      </c>
      <c r="B972" s="188">
        <v>2031</v>
      </c>
      <c r="C972" s="224" t="s">
        <v>3513</v>
      </c>
      <c r="D972" s="232">
        <v>3.5554825172239381E-2</v>
      </c>
      <c r="E972" s="223">
        <v>3.6373828818366739E-2</v>
      </c>
      <c r="F972" s="231">
        <v>5.3335763316934563E-2</v>
      </c>
      <c r="G972" s="193">
        <v>2.4630521053760823E-3</v>
      </c>
      <c r="H972" s="193">
        <v>3.4467081438142054E-2</v>
      </c>
      <c r="I972" s="193">
        <v>1.5712336832502224E-2</v>
      </c>
      <c r="J972" s="193">
        <v>3.0846624369678497E-3</v>
      </c>
      <c r="K972" s="222">
        <v>5.7365293796837573E-4</v>
      </c>
      <c r="L972" s="193">
        <v>2.7123222313309575E-3</v>
      </c>
      <c r="M972" s="222">
        <v>2.0000005732018797E-3</v>
      </c>
      <c r="N972" s="193">
        <v>2.7866595918740411E-2</v>
      </c>
      <c r="O972" s="222">
        <v>1.7152379854430404E-2</v>
      </c>
      <c r="P972" s="221">
        <v>3.2241371843807006E-3</v>
      </c>
    </row>
    <row r="973" spans="1:16" ht="15.75" x14ac:dyDescent="0.25">
      <c r="A973" s="189">
        <v>2035</v>
      </c>
      <c r="B973" s="188">
        <v>2032</v>
      </c>
      <c r="C973" s="224" t="s">
        <v>3512</v>
      </c>
      <c r="D973" s="232">
        <v>3.5545930337096507E-2</v>
      </c>
      <c r="E973" s="223">
        <v>3.6357472879373562E-2</v>
      </c>
      <c r="F973" s="231">
        <v>5.1923126279647687E-2</v>
      </c>
      <c r="G973" s="193">
        <v>2.4358662071005824E-3</v>
      </c>
      <c r="H973" s="193">
        <v>3.2565954484211589E-2</v>
      </c>
      <c r="I973" s="193">
        <v>1.5004562922261022E-2</v>
      </c>
      <c r="J973" s="193">
        <v>2.7247593598990977E-3</v>
      </c>
      <c r="K973" s="222">
        <v>5.738329845575102E-4</v>
      </c>
      <c r="L973" s="193">
        <v>2.7120844862862747E-3</v>
      </c>
      <c r="M973" s="222">
        <v>2.0000005732018801E-3</v>
      </c>
      <c r="N973" s="193">
        <v>2.7862551875530356E-2</v>
      </c>
      <c r="O973" s="222">
        <v>1.715224813696151E-2</v>
      </c>
      <c r="P973" s="221">
        <v>2.847960887213152E-3</v>
      </c>
    </row>
    <row r="974" spans="1:16" ht="15.75" x14ac:dyDescent="0.25">
      <c r="A974" s="189">
        <v>2035</v>
      </c>
      <c r="B974" s="188">
        <v>2033</v>
      </c>
      <c r="C974" s="224" t="s">
        <v>3511</v>
      </c>
      <c r="D974" s="232">
        <v>3.5508341305859448E-2</v>
      </c>
      <c r="E974" s="223">
        <v>3.6309798832149666E-2</v>
      </c>
      <c r="F974" s="231">
        <v>5.0290200572636036E-2</v>
      </c>
      <c r="G974" s="193">
        <v>2.4268406628211716E-3</v>
      </c>
      <c r="H974" s="193">
        <v>3.0497543619547367E-2</v>
      </c>
      <c r="I974" s="193">
        <v>1.4417665679614352E-2</v>
      </c>
      <c r="J974" s="193">
        <v>2.3418979698885132E-3</v>
      </c>
      <c r="K974" s="222">
        <v>5.7360663486723739E-4</v>
      </c>
      <c r="L974" s="193">
        <v>2.709536227754421E-3</v>
      </c>
      <c r="M974" s="222">
        <v>2.0000005732018801E-3</v>
      </c>
      <c r="N974" s="193">
        <v>2.781920599790353E-2</v>
      </c>
      <c r="O974" s="222">
        <v>1.7140226844081063E-2</v>
      </c>
      <c r="P974" s="221">
        <v>2.4477882040685409E-3</v>
      </c>
    </row>
    <row r="975" spans="1:16" ht="15.75" x14ac:dyDescent="0.25">
      <c r="A975" s="189">
        <v>2035</v>
      </c>
      <c r="B975" s="188">
        <v>2034</v>
      </c>
      <c r="C975" s="224" t="s">
        <v>3510</v>
      </c>
      <c r="D975" s="232">
        <v>3.5481123529507053E-2</v>
      </c>
      <c r="E975" s="223">
        <v>3.6236483467779863E-2</v>
      </c>
      <c r="F975" s="231">
        <v>4.8659845202509391E-2</v>
      </c>
      <c r="G975" s="193">
        <v>2.4113512043306166E-3</v>
      </c>
      <c r="H975" s="193">
        <v>2.8378700790489077E-2</v>
      </c>
      <c r="I975" s="193">
        <v>1.3851272671753066E-2</v>
      </c>
      <c r="J975" s="193">
        <v>1.9461954775368611E-3</v>
      </c>
      <c r="K975" s="222">
        <v>5.7249495286715996E-4</v>
      </c>
      <c r="L975" s="193">
        <v>2.7080302737948611E-3</v>
      </c>
      <c r="M975" s="222">
        <v>2.0000005732018801E-3</v>
      </c>
      <c r="N975" s="193">
        <v>2.7793589721051414E-2</v>
      </c>
      <c r="O975" s="222">
        <v>1.7123552728381383E-2</v>
      </c>
      <c r="P975" s="221">
        <v>2.0341938009165558E-3</v>
      </c>
    </row>
    <row r="976" spans="1:16" ht="15.75" x14ac:dyDescent="0.25">
      <c r="A976" s="189">
        <v>2035</v>
      </c>
      <c r="B976" s="188">
        <v>2035</v>
      </c>
      <c r="C976" s="224" t="s">
        <v>3509</v>
      </c>
      <c r="D976" s="232">
        <v>3.51091034187603E-2</v>
      </c>
      <c r="E976" s="223">
        <v>3.5556863788184782E-2</v>
      </c>
      <c r="F976" s="231">
        <v>4.5276044579974667E-2</v>
      </c>
      <c r="G976" s="193">
        <v>2.282569607530672E-3</v>
      </c>
      <c r="H976" s="193">
        <v>2.5394151771791711E-2</v>
      </c>
      <c r="I976" s="193">
        <v>1.2718406492093489E-2</v>
      </c>
      <c r="J976" s="193">
        <v>1.4933448036957271E-3</v>
      </c>
      <c r="K976" s="222">
        <v>5.6025951151487887E-4</v>
      </c>
      <c r="L976" s="193">
        <v>2.6793277601653712E-3</v>
      </c>
      <c r="M976" s="222">
        <v>2.0000005732018801E-3</v>
      </c>
      <c r="N976" s="193">
        <v>2.7305359964213793E-2</v>
      </c>
      <c r="O976" s="222">
        <v>1.6899480239277322E-2</v>
      </c>
      <c r="P976" s="221">
        <v>1.5608672290994233E-3</v>
      </c>
    </row>
    <row r="977" spans="1:16" ht="15.75" x14ac:dyDescent="0.25">
      <c r="A977" s="189">
        <v>2036</v>
      </c>
      <c r="B977" s="188">
        <v>1992</v>
      </c>
      <c r="C977" s="224" t="s">
        <v>3508</v>
      </c>
      <c r="D977" s="232">
        <v>5.7984000751763319E-2</v>
      </c>
      <c r="E977" s="223">
        <v>8.4794805605328122E-2</v>
      </c>
      <c r="F977" s="231">
        <v>0.37788828622704396</v>
      </c>
      <c r="G977" s="193">
        <v>0.53339852179273872</v>
      </c>
      <c r="H977" s="193">
        <v>8.3753003264355765</v>
      </c>
      <c r="I977" s="193">
        <v>2.2580884894779705</v>
      </c>
      <c r="J977" s="193">
        <v>6.7002735849845771E-2</v>
      </c>
      <c r="K977" s="222">
        <v>9.9078341455972763E-3</v>
      </c>
      <c r="L977" s="193">
        <v>2.916602165985922E-3</v>
      </c>
      <c r="M977" s="222">
        <v>2.0000005732018805E-3</v>
      </c>
      <c r="N977" s="193">
        <v>3.1341397607221363E-2</v>
      </c>
      <c r="O977" s="222">
        <v>2.0238109169442822E-2</v>
      </c>
      <c r="P977" s="221">
        <v>7.0032302244738956E-2</v>
      </c>
    </row>
    <row r="978" spans="1:16" ht="15.75" x14ac:dyDescent="0.25">
      <c r="A978" s="189">
        <v>2036</v>
      </c>
      <c r="B978" s="188">
        <v>1993</v>
      </c>
      <c r="C978" s="224" t="s">
        <v>3507</v>
      </c>
      <c r="D978" s="232">
        <v>5.7751933244074093E-2</v>
      </c>
      <c r="E978" s="223">
        <v>7.5994491939288839E-2</v>
      </c>
      <c r="F978" s="231">
        <v>0.3612988772594426</v>
      </c>
      <c r="G978" s="193">
        <v>0.5379977678684229</v>
      </c>
      <c r="H978" s="193">
        <v>8.5434288650063248</v>
      </c>
      <c r="I978" s="193">
        <v>2.2136367186856831</v>
      </c>
      <c r="J978" s="193">
        <v>5.385547178103868E-2</v>
      </c>
      <c r="K978" s="222">
        <v>1.0047829656185723E-2</v>
      </c>
      <c r="L978" s="193">
        <v>2.9333241924913984E-3</v>
      </c>
      <c r="M978" s="222">
        <v>2.0000005732018801E-3</v>
      </c>
      <c r="N978" s="193">
        <v>3.1625839278079521E-2</v>
      </c>
      <c r="O978" s="222">
        <v>1.982749262849583E-2</v>
      </c>
      <c r="P978" s="221">
        <v>5.629057723486066E-2</v>
      </c>
    </row>
    <row r="979" spans="1:16" ht="15.75" x14ac:dyDescent="0.25">
      <c r="A979" s="189">
        <v>2036</v>
      </c>
      <c r="B979" s="188">
        <v>1994</v>
      </c>
      <c r="C979" s="224" t="s">
        <v>3506</v>
      </c>
      <c r="D979" s="232">
        <v>5.7316250009206142E-2</v>
      </c>
      <c r="E979" s="223">
        <v>7.2620474955587613E-2</v>
      </c>
      <c r="F979" s="231">
        <v>0.35223008204929424</v>
      </c>
      <c r="G979" s="193">
        <v>0.53881698875331696</v>
      </c>
      <c r="H979" s="193">
        <v>8.3971382854600609</v>
      </c>
      <c r="I979" s="193">
        <v>2.1475983072463656</v>
      </c>
      <c r="J979" s="193">
        <v>5.394715782946246E-2</v>
      </c>
      <c r="K979" s="222">
        <v>1.0153367577819988E-2</v>
      </c>
      <c r="L979" s="193">
        <v>2.9101362815176024E-3</v>
      </c>
      <c r="M979" s="222">
        <v>2.0000005732018805E-3</v>
      </c>
      <c r="N979" s="193">
        <v>3.1231412912415241E-2</v>
      </c>
      <c r="O979" s="222">
        <v>1.8905611258893701E-2</v>
      </c>
      <c r="P979" s="221">
        <v>5.6386408919543371E-2</v>
      </c>
    </row>
    <row r="980" spans="1:16" ht="15.75" x14ac:dyDescent="0.25">
      <c r="A980" s="189">
        <v>2036</v>
      </c>
      <c r="B980" s="188">
        <v>1995</v>
      </c>
      <c r="C980" s="224" t="s">
        <v>3505</v>
      </c>
      <c r="D980" s="232">
        <v>5.7364948722635284E-2</v>
      </c>
      <c r="E980" s="223">
        <v>7.4162794859110814E-2</v>
      </c>
      <c r="F980" s="231">
        <v>0.35722339839675787</v>
      </c>
      <c r="G980" s="193">
        <v>0.40783839616060014</v>
      </c>
      <c r="H980" s="193">
        <v>8.6989000588830976</v>
      </c>
      <c r="I980" s="193">
        <v>1.684461928464005</v>
      </c>
      <c r="J980" s="193">
        <v>5.3400981838901282E-2</v>
      </c>
      <c r="K980" s="222">
        <v>9.3783029063522465E-3</v>
      </c>
      <c r="L980" s="193">
        <v>2.942849573527822E-3</v>
      </c>
      <c r="M980" s="222">
        <v>2.0000005732018801E-3</v>
      </c>
      <c r="N980" s="193">
        <v>3.1787866009509093E-2</v>
      </c>
      <c r="O980" s="222">
        <v>1.960870601388821E-2</v>
      </c>
      <c r="P980" s="221">
        <v>5.5815537274309011E-2</v>
      </c>
    </row>
    <row r="981" spans="1:16" ht="15.75" x14ac:dyDescent="0.25">
      <c r="A981" s="189">
        <v>2036</v>
      </c>
      <c r="B981" s="188">
        <v>1996</v>
      </c>
      <c r="C981" s="224" t="s">
        <v>3504</v>
      </c>
      <c r="D981" s="232">
        <v>5.7552325886587777E-2</v>
      </c>
      <c r="E981" s="223">
        <v>7.4019848976141556E-2</v>
      </c>
      <c r="F981" s="231">
        <v>0.36154459405413575</v>
      </c>
      <c r="G981" s="193">
        <v>0.14081729235137852</v>
      </c>
      <c r="H981" s="193">
        <v>8.7500424462265585</v>
      </c>
      <c r="I981" s="193">
        <v>1.0225053564766129</v>
      </c>
      <c r="J981" s="193">
        <v>5.3613754390720386E-2</v>
      </c>
      <c r="K981" s="222">
        <v>2.8673032543088004E-3</v>
      </c>
      <c r="L981" s="193">
        <v>2.9525681473401453E-3</v>
      </c>
      <c r="M981" s="222">
        <v>2.0000005732018797E-3</v>
      </c>
      <c r="N981" s="193">
        <v>3.1953178950056706E-2</v>
      </c>
      <c r="O981" s="222">
        <v>1.9883238301584484E-2</v>
      </c>
      <c r="P981" s="221">
        <v>5.6037930456757125E-2</v>
      </c>
    </row>
    <row r="982" spans="1:16" ht="15.75" x14ac:dyDescent="0.25">
      <c r="A982" s="189">
        <v>2036</v>
      </c>
      <c r="B982" s="188">
        <v>1997</v>
      </c>
      <c r="C982" s="224" t="s">
        <v>3503</v>
      </c>
      <c r="D982" s="232">
        <v>5.7854938831661949E-2</v>
      </c>
      <c r="E982" s="223">
        <v>7.1856398772348895E-2</v>
      </c>
      <c r="F982" s="231">
        <v>0.36818876864821071</v>
      </c>
      <c r="G982" s="193">
        <v>0.14574837093463547</v>
      </c>
      <c r="H982" s="193">
        <v>8.867534180857227</v>
      </c>
      <c r="I982" s="193">
        <v>1.0503616199055383</v>
      </c>
      <c r="J982" s="193">
        <v>5.3866320614964186E-2</v>
      </c>
      <c r="K982" s="222">
        <v>2.8857307767608128E-3</v>
      </c>
      <c r="L982" s="193">
        <v>2.9708589082971526E-3</v>
      </c>
      <c r="M982" s="222">
        <v>2.0000005732018801E-3</v>
      </c>
      <c r="N982" s="193">
        <v>3.2264304793935397E-2</v>
      </c>
      <c r="O982" s="222">
        <v>1.9293744355300686E-2</v>
      </c>
      <c r="P982" s="221">
        <v>5.6301916604915243E-2</v>
      </c>
    </row>
    <row r="983" spans="1:16" ht="15.75" x14ac:dyDescent="0.25">
      <c r="A983" s="189">
        <v>2036</v>
      </c>
      <c r="B983" s="188">
        <v>1998</v>
      </c>
      <c r="C983" s="224" t="s">
        <v>3502</v>
      </c>
      <c r="D983" s="232">
        <v>5.7690677581100282E-2</v>
      </c>
      <c r="E983" s="223">
        <v>6.8349469041991129E-2</v>
      </c>
      <c r="F983" s="231">
        <v>0.36568860361446526</v>
      </c>
      <c r="G983" s="193">
        <v>0.13558054574809739</v>
      </c>
      <c r="H983" s="193">
        <v>8.8303574808186127</v>
      </c>
      <c r="I983" s="193">
        <v>0.92884236880389703</v>
      </c>
      <c r="J983" s="193">
        <v>5.3716378243336416E-2</v>
      </c>
      <c r="K983" s="222">
        <v>2.9257070433132389E-3</v>
      </c>
      <c r="L983" s="193">
        <v>2.9651219684114776E-3</v>
      </c>
      <c r="M983" s="222">
        <v>2.0000005732018801E-3</v>
      </c>
      <c r="N983" s="193">
        <v>3.2166719446480072E-2</v>
      </c>
      <c r="O983" s="222">
        <v>1.8333129581790977E-2</v>
      </c>
      <c r="P983" s="221">
        <v>5.614519450460189E-2</v>
      </c>
    </row>
    <row r="984" spans="1:16" ht="15.75" x14ac:dyDescent="0.25">
      <c r="A984" s="189">
        <v>2036</v>
      </c>
      <c r="B984" s="188">
        <v>1999</v>
      </c>
      <c r="C984" s="224" t="s">
        <v>3501</v>
      </c>
      <c r="D984" s="232">
        <v>5.7974907954497862E-2</v>
      </c>
      <c r="E984" s="223">
        <v>6.8910981622495426E-2</v>
      </c>
      <c r="F984" s="231">
        <v>0.37317338316952575</v>
      </c>
      <c r="G984" s="193">
        <v>0.11859210165501728</v>
      </c>
      <c r="H984" s="193">
        <v>9.0366007725637996</v>
      </c>
      <c r="I984" s="193">
        <v>0.77026258934496894</v>
      </c>
      <c r="J984" s="193">
        <v>5.37688116510446E-2</v>
      </c>
      <c r="K984" s="222">
        <v>2.9320533292751852E-3</v>
      </c>
      <c r="L984" s="193">
        <v>2.991586226998529E-3</v>
      </c>
      <c r="M984" s="222">
        <v>2.0000005732018801E-3</v>
      </c>
      <c r="N984" s="193">
        <v>3.2616876485045805E-2</v>
      </c>
      <c r="O984" s="222">
        <v>1.8526346299729414E-2</v>
      </c>
      <c r="P984" s="221">
        <v>5.6199998718336912E-2</v>
      </c>
    </row>
    <row r="985" spans="1:16" ht="15.75" x14ac:dyDescent="0.25">
      <c r="A985" s="189">
        <v>2036</v>
      </c>
      <c r="B985" s="188">
        <v>2000</v>
      </c>
      <c r="C985" s="224" t="s">
        <v>3500</v>
      </c>
      <c r="D985" s="232">
        <v>5.7855623858809206E-2</v>
      </c>
      <c r="E985" s="223">
        <v>7.522863422932044E-2</v>
      </c>
      <c r="F985" s="231">
        <v>0.37258522967415952</v>
      </c>
      <c r="G985" s="193">
        <v>0.10154863143996762</v>
      </c>
      <c r="H985" s="193">
        <v>9.10889079562528</v>
      </c>
      <c r="I985" s="193">
        <v>0.61648324050383663</v>
      </c>
      <c r="J985" s="193">
        <v>5.3441393703023921E-2</v>
      </c>
      <c r="K985" s="222">
        <v>2.9254903983435302E-3</v>
      </c>
      <c r="L985" s="193">
        <v>2.9976533181939945E-3</v>
      </c>
      <c r="M985" s="222">
        <v>2.0000005732018801E-3</v>
      </c>
      <c r="N985" s="193">
        <v>3.2720077706280673E-2</v>
      </c>
      <c r="O985" s="222">
        <v>1.8767328597065508E-2</v>
      </c>
      <c r="P985" s="221">
        <v>5.5857776383602231E-2</v>
      </c>
    </row>
    <row r="986" spans="1:16" ht="15.75" x14ac:dyDescent="0.25">
      <c r="A986" s="189">
        <v>2036</v>
      </c>
      <c r="B986" s="188">
        <v>2001</v>
      </c>
      <c r="C986" s="224" t="s">
        <v>3499</v>
      </c>
      <c r="D986" s="232">
        <v>5.7922276492559419E-2</v>
      </c>
      <c r="E986" s="223">
        <v>7.4133447767711178E-2</v>
      </c>
      <c r="F986" s="231">
        <v>0.37316176635052006</v>
      </c>
      <c r="G986" s="193">
        <v>8.7368022677597662E-2</v>
      </c>
      <c r="H986" s="193">
        <v>9.0449339622139266</v>
      </c>
      <c r="I986" s="193">
        <v>0.47612982349132499</v>
      </c>
      <c r="J986" s="193">
        <v>5.3726252647999684E-2</v>
      </c>
      <c r="K986" s="222">
        <v>2.9447951012196031E-3</v>
      </c>
      <c r="L986" s="193">
        <v>2.9925094754984496E-3</v>
      </c>
      <c r="M986" s="222">
        <v>2.0000005732018801E-3</v>
      </c>
      <c r="N986" s="193">
        <v>3.2632580942029456E-2</v>
      </c>
      <c r="O986" s="222">
        <v>1.842745415539521E-2</v>
      </c>
      <c r="P986" s="221">
        <v>5.6155515386027033E-2</v>
      </c>
    </row>
    <row r="987" spans="1:16" ht="15.75" x14ac:dyDescent="0.25">
      <c r="A987" s="189">
        <v>2036</v>
      </c>
      <c r="B987" s="188">
        <v>2002</v>
      </c>
      <c r="C987" s="224" t="s">
        <v>3498</v>
      </c>
      <c r="D987" s="232">
        <v>5.7756923127358362E-2</v>
      </c>
      <c r="E987" s="223">
        <v>7.2314393008132014E-2</v>
      </c>
      <c r="F987" s="231">
        <v>0.28845196292489145</v>
      </c>
      <c r="G987" s="193">
        <v>8.7382929526354597E-2</v>
      </c>
      <c r="H987" s="193">
        <v>7.0174250651099852</v>
      </c>
      <c r="I987" s="193">
        <v>0.45785181184096457</v>
      </c>
      <c r="J987" s="193">
        <v>5.3866646575168528E-2</v>
      </c>
      <c r="K987" s="222">
        <v>2.9691679715315865E-3</v>
      </c>
      <c r="L987" s="193">
        <v>2.9971519490873677E-3</v>
      </c>
      <c r="M987" s="222">
        <v>2.0000005732018801E-3</v>
      </c>
      <c r="N987" s="193">
        <v>3.2711549417776958E-2</v>
      </c>
      <c r="O987" s="222">
        <v>1.7861582212727305E-2</v>
      </c>
      <c r="P987" s="221">
        <v>5.6302257303593603E-2</v>
      </c>
    </row>
    <row r="988" spans="1:16" ht="15.75" x14ac:dyDescent="0.25">
      <c r="A988" s="189">
        <v>2036</v>
      </c>
      <c r="B988" s="188">
        <v>2003</v>
      </c>
      <c r="C988" s="224" t="s">
        <v>3497</v>
      </c>
      <c r="D988" s="232">
        <v>5.7552312678078574E-2</v>
      </c>
      <c r="E988" s="223">
        <v>7.3475327245976316E-2</v>
      </c>
      <c r="F988" s="231">
        <v>0.28624065975673052</v>
      </c>
      <c r="G988" s="193">
        <v>7.0651742963199371E-2</v>
      </c>
      <c r="H988" s="193">
        <v>7.0192407398840109</v>
      </c>
      <c r="I988" s="193">
        <v>0.3915556326883905</v>
      </c>
      <c r="J988" s="193">
        <v>5.3558065849985612E-2</v>
      </c>
      <c r="K988" s="222">
        <v>2.9495275401164411E-3</v>
      </c>
      <c r="L988" s="193">
        <v>2.9942429835999418E-3</v>
      </c>
      <c r="M988" s="222">
        <v>2.0000005732018801E-3</v>
      </c>
      <c r="N988" s="193">
        <v>3.2662067914835835E-2</v>
      </c>
      <c r="O988" s="222">
        <v>1.8283790836081601E-2</v>
      </c>
      <c r="P988" s="221">
        <v>5.5979723927324608E-2</v>
      </c>
    </row>
    <row r="989" spans="1:16" ht="15.75" x14ac:dyDescent="0.25">
      <c r="A989" s="189">
        <v>2036</v>
      </c>
      <c r="B989" s="188">
        <v>2004</v>
      </c>
      <c r="C989" s="224" t="s">
        <v>3496</v>
      </c>
      <c r="D989" s="232">
        <v>5.7442138972827739E-2</v>
      </c>
      <c r="E989" s="223">
        <v>7.3199086631513005E-2</v>
      </c>
      <c r="F989" s="231">
        <v>0.23635843029384712</v>
      </c>
      <c r="G989" s="193">
        <v>1.8176895138053855E-2</v>
      </c>
      <c r="H989" s="193">
        <v>5.8590141386144845</v>
      </c>
      <c r="I989" s="193">
        <v>0.11629484353550201</v>
      </c>
      <c r="J989" s="193">
        <v>5.3315018265587856E-2</v>
      </c>
      <c r="K989" s="222">
        <v>1.9705731432435704E-4</v>
      </c>
      <c r="L989" s="193">
        <v>2.9926718147022325E-3</v>
      </c>
      <c r="M989" s="222">
        <v>2.0000005732018801E-3</v>
      </c>
      <c r="N989" s="193">
        <v>3.2635342331885808E-2</v>
      </c>
      <c r="O989" s="222">
        <v>1.7900099034880532E-2</v>
      </c>
      <c r="P989" s="221">
        <v>5.5725686809668142E-2</v>
      </c>
    </row>
    <row r="990" spans="1:16" ht="15.75" x14ac:dyDescent="0.25">
      <c r="A990" s="189">
        <v>2036</v>
      </c>
      <c r="B990" s="188">
        <v>2005</v>
      </c>
      <c r="C990" s="224" t="s">
        <v>3495</v>
      </c>
      <c r="D990" s="232">
        <v>5.7206273777736509E-2</v>
      </c>
      <c r="E990" s="223">
        <v>6.957883637539064E-2</v>
      </c>
      <c r="F990" s="231">
        <v>0.23396282706730853</v>
      </c>
      <c r="G990" s="193">
        <v>1.5850126219504018E-2</v>
      </c>
      <c r="H990" s="193">
        <v>5.8568402730455542</v>
      </c>
      <c r="I990" s="193">
        <v>9.503366726579017E-2</v>
      </c>
      <c r="J990" s="193">
        <v>5.2949543569468203E-2</v>
      </c>
      <c r="K990" s="222">
        <v>1.9767080937309101E-4</v>
      </c>
      <c r="L990" s="193">
        <v>2.9872962489995119E-3</v>
      </c>
      <c r="M990" s="222">
        <v>2.0000005732018801E-3</v>
      </c>
      <c r="N990" s="193">
        <v>3.2543903959282534E-2</v>
      </c>
      <c r="O990" s="222">
        <v>1.7204435747538112E-2</v>
      </c>
      <c r="P990" s="221">
        <v>5.5343686969559894E-2</v>
      </c>
    </row>
    <row r="991" spans="1:16" ht="15.75" x14ac:dyDescent="0.25">
      <c r="A991" s="189">
        <v>2036</v>
      </c>
      <c r="B991" s="188">
        <v>2006</v>
      </c>
      <c r="C991" s="224" t="s">
        <v>3494</v>
      </c>
      <c r="D991" s="232">
        <v>5.7152394621826766E-2</v>
      </c>
      <c r="E991" s="223">
        <v>7.3126063478352821E-2</v>
      </c>
      <c r="F991" s="231">
        <v>0.23375315709641614</v>
      </c>
      <c r="G991" s="193">
        <v>6.0521087198817311E-3</v>
      </c>
      <c r="H991" s="193">
        <v>5.8566120277532576</v>
      </c>
      <c r="I991" s="193">
        <v>6.7158585533263246E-2</v>
      </c>
      <c r="J991" s="193">
        <v>5.2912196504013756E-2</v>
      </c>
      <c r="K991" s="222">
        <v>1.9348522419059458E-4</v>
      </c>
      <c r="L991" s="193">
        <v>2.9869394208020274E-3</v>
      </c>
      <c r="M991" s="222">
        <v>2.0000005732018805E-3</v>
      </c>
      <c r="N991" s="193">
        <v>3.253783431164331E-2</v>
      </c>
      <c r="O991" s="222">
        <v>1.90172161900884E-2</v>
      </c>
      <c r="P991" s="221">
        <v>5.5304651235530633E-2</v>
      </c>
    </row>
    <row r="992" spans="1:16" ht="15.75" x14ac:dyDescent="0.25">
      <c r="A992" s="189">
        <v>2036</v>
      </c>
      <c r="B992" s="188">
        <v>2007</v>
      </c>
      <c r="C992" s="224" t="s">
        <v>3493</v>
      </c>
      <c r="D992" s="232">
        <v>5.6996519582337431E-2</v>
      </c>
      <c r="E992" s="223">
        <v>6.8508187677726887E-2</v>
      </c>
      <c r="F992" s="231">
        <v>0.16873630932968428</v>
      </c>
      <c r="G992" s="193">
        <v>8.5586958856857971E-3</v>
      </c>
      <c r="H992" s="193">
        <v>3.0087134145044216</v>
      </c>
      <c r="I992" s="193">
        <v>5.8574959990493752E-2</v>
      </c>
      <c r="J992" s="193">
        <v>3.7273434007104561E-2</v>
      </c>
      <c r="K992" s="222">
        <v>1.9711395356554508E-4</v>
      </c>
      <c r="L992" s="193">
        <v>2.9700680915835422E-3</v>
      </c>
      <c r="M992" s="222">
        <v>2.0000005732018805E-3</v>
      </c>
      <c r="N992" s="193">
        <v>3.2250853001636888E-2</v>
      </c>
      <c r="O992" s="222">
        <v>1.7519486227228421E-2</v>
      </c>
      <c r="P992" s="221">
        <v>3.8958773294492065E-2</v>
      </c>
    </row>
    <row r="993" spans="1:16" ht="15.75" x14ac:dyDescent="0.25">
      <c r="A993" s="189">
        <v>2036</v>
      </c>
      <c r="B993" s="188">
        <v>2008</v>
      </c>
      <c r="C993" s="224" t="s">
        <v>3492</v>
      </c>
      <c r="D993" s="232">
        <v>5.6998955484967979E-2</v>
      </c>
      <c r="E993" s="223">
        <v>6.6845186285450289E-2</v>
      </c>
      <c r="F993" s="231">
        <v>0.16996768328515527</v>
      </c>
      <c r="G993" s="193">
        <v>8.2945884849287381E-3</v>
      </c>
      <c r="H993" s="193">
        <v>3.0283184162474126</v>
      </c>
      <c r="I993" s="193">
        <v>4.709076082875252E-2</v>
      </c>
      <c r="J993" s="193">
        <v>3.752645114802642E-2</v>
      </c>
      <c r="K993" s="222">
        <v>2.2513606334143981E-4</v>
      </c>
      <c r="L993" s="193">
        <v>2.9776153130852295E-3</v>
      </c>
      <c r="M993" s="222">
        <v>2.0000005732018801E-3</v>
      </c>
      <c r="N993" s="193">
        <v>3.2379231239380586E-2</v>
      </c>
      <c r="O993" s="222">
        <v>1.7503799609002779E-2</v>
      </c>
      <c r="P993" s="221">
        <v>3.9223230747779468E-2</v>
      </c>
    </row>
    <row r="994" spans="1:16" ht="15.75" x14ac:dyDescent="0.25">
      <c r="A994" s="189">
        <v>2036</v>
      </c>
      <c r="B994" s="188">
        <v>2009</v>
      </c>
      <c r="C994" s="224" t="s">
        <v>3491</v>
      </c>
      <c r="D994" s="232">
        <v>5.6255540054571063E-2</v>
      </c>
      <c r="E994" s="223">
        <v>6.1357034831555302E-2</v>
      </c>
      <c r="F994" s="231">
        <v>0.15930869157639249</v>
      </c>
      <c r="G994" s="193">
        <v>8.1362581268105989E-3</v>
      </c>
      <c r="H994" s="193">
        <v>2.7442068459253428</v>
      </c>
      <c r="I994" s="193">
        <v>3.4062847828938751E-2</v>
      </c>
      <c r="J994" s="193">
        <v>3.5091571929789053E-2</v>
      </c>
      <c r="K994" s="222">
        <v>2.5480837833487361E-4</v>
      </c>
      <c r="L994" s="193">
        <v>2.8890811699061741E-3</v>
      </c>
      <c r="M994" s="222">
        <v>2.0000005732018801E-3</v>
      </c>
      <c r="N994" s="193">
        <v>3.0873265463904856E-2</v>
      </c>
      <c r="O994" s="222">
        <v>1.6826641175301093E-2</v>
      </c>
      <c r="P994" s="221">
        <v>3.6678257095909911E-2</v>
      </c>
    </row>
    <row r="995" spans="1:16" ht="15.75" x14ac:dyDescent="0.25">
      <c r="A995" s="189">
        <v>2036</v>
      </c>
      <c r="B995" s="188">
        <v>2010</v>
      </c>
      <c r="C995" s="224" t="s">
        <v>3490</v>
      </c>
      <c r="D995" s="232">
        <v>5.5110436045367535E-2</v>
      </c>
      <c r="E995" s="223">
        <v>5.9392449118462809E-2</v>
      </c>
      <c r="F995" s="231">
        <v>9.4960392342391634E-2</v>
      </c>
      <c r="G995" s="193">
        <v>7.3095736747444172E-3</v>
      </c>
      <c r="H995" s="193">
        <v>0.23982084674291937</v>
      </c>
      <c r="I995" s="193">
        <v>3.3157292623855208E-2</v>
      </c>
      <c r="J995" s="193">
        <v>2.0327679102206189E-2</v>
      </c>
      <c r="K995" s="222">
        <v>3.1102045284178958E-4</v>
      </c>
      <c r="L995" s="193">
        <v>2.80586214236246E-3</v>
      </c>
      <c r="M995" s="222">
        <v>2.0000005732018797E-3</v>
      </c>
      <c r="N995" s="193">
        <v>2.9457709805386281E-2</v>
      </c>
      <c r="O995" s="222">
        <v>1.6444315184338431E-2</v>
      </c>
      <c r="P995" s="221">
        <v>2.1246806548467816E-2</v>
      </c>
    </row>
    <row r="996" spans="1:16" ht="15.75" x14ac:dyDescent="0.25">
      <c r="A996" s="189">
        <v>2036</v>
      </c>
      <c r="B996" s="188">
        <v>2011</v>
      </c>
      <c r="C996" s="224" t="s">
        <v>3489</v>
      </c>
      <c r="D996" s="232">
        <v>5.4810084121379554E-2</v>
      </c>
      <c r="E996" s="223">
        <v>5.8037245486836947E-2</v>
      </c>
      <c r="F996" s="231">
        <v>9.4666742961720202E-2</v>
      </c>
      <c r="G996" s="193">
        <v>7.4130031686320324E-3</v>
      </c>
      <c r="H996" s="193">
        <v>0.24034825077035155</v>
      </c>
      <c r="I996" s="193">
        <v>3.3448120205353572E-2</v>
      </c>
      <c r="J996" s="193">
        <v>2.0389637220408721E-2</v>
      </c>
      <c r="K996" s="222">
        <v>4.2117126748727666E-4</v>
      </c>
      <c r="L996" s="193">
        <v>2.8141380480842522E-3</v>
      </c>
      <c r="M996" s="222">
        <v>2.0000005732018801E-3</v>
      </c>
      <c r="N996" s="193">
        <v>2.9598482961713957E-2</v>
      </c>
      <c r="O996" s="222">
        <v>1.6562130856702256E-2</v>
      </c>
      <c r="P996" s="221">
        <v>2.1311566137840458E-2</v>
      </c>
    </row>
    <row r="997" spans="1:16" ht="15.75" x14ac:dyDescent="0.25">
      <c r="A997" s="189">
        <v>2036</v>
      </c>
      <c r="B997" s="188">
        <v>2012</v>
      </c>
      <c r="C997" s="224" t="s">
        <v>3488</v>
      </c>
      <c r="D997" s="232">
        <v>5.274252835623823E-2</v>
      </c>
      <c r="E997" s="223">
        <v>5.7930994874174246E-2</v>
      </c>
      <c r="F997" s="231">
        <v>8.2795268226731611E-2</v>
      </c>
      <c r="G997" s="193">
        <v>6.9822335286136182E-3</v>
      </c>
      <c r="H997" s="193">
        <v>0.20793144923552068</v>
      </c>
      <c r="I997" s="193">
        <v>3.4487157720171954E-2</v>
      </c>
      <c r="J997" s="193">
        <v>1.8114772824314378E-2</v>
      </c>
      <c r="K997" s="222">
        <v>6.1118606925520053E-4</v>
      </c>
      <c r="L997" s="193">
        <v>2.6827521932915291E-3</v>
      </c>
      <c r="M997" s="222">
        <v>2.0000005732018801E-3</v>
      </c>
      <c r="N997" s="193">
        <v>2.7363609571689738E-2</v>
      </c>
      <c r="O997" s="222">
        <v>1.6924874634495112E-2</v>
      </c>
      <c r="P997" s="221">
        <v>1.8933842468315996E-2</v>
      </c>
    </row>
    <row r="998" spans="1:16" ht="15.75" x14ac:dyDescent="0.25">
      <c r="A998" s="189">
        <v>2036</v>
      </c>
      <c r="B998" s="188">
        <v>2013</v>
      </c>
      <c r="C998" s="224" t="s">
        <v>3487</v>
      </c>
      <c r="D998" s="232">
        <v>5.4612673140029246E-2</v>
      </c>
      <c r="E998" s="223">
        <v>5.6571006941496575E-2</v>
      </c>
      <c r="F998" s="231">
        <v>9.662247281312987E-2</v>
      </c>
      <c r="G998" s="193">
        <v>7.9054726821840959E-3</v>
      </c>
      <c r="H998" s="193">
        <v>0.24492897461424434</v>
      </c>
      <c r="I998" s="193">
        <v>3.3409958143292777E-2</v>
      </c>
      <c r="J998" s="193">
        <v>2.0675871347702116E-2</v>
      </c>
      <c r="K998" s="222">
        <v>9.1272808975460275E-4</v>
      </c>
      <c r="L998" s="193">
        <v>2.8308831340864665E-3</v>
      </c>
      <c r="M998" s="222">
        <v>2.0000005732018801E-3</v>
      </c>
      <c r="N998" s="193">
        <v>2.988331687461163E-2</v>
      </c>
      <c r="O998" s="222">
        <v>1.6997158614006663E-2</v>
      </c>
      <c r="P998" s="221">
        <v>2.1610742502224944E-2</v>
      </c>
    </row>
    <row r="999" spans="1:16" ht="15.75" x14ac:dyDescent="0.25">
      <c r="A999" s="189">
        <v>2036</v>
      </c>
      <c r="B999" s="188">
        <v>2014</v>
      </c>
      <c r="C999" s="224" t="s">
        <v>3486</v>
      </c>
      <c r="D999" s="232">
        <v>5.1796990589319608E-2</v>
      </c>
      <c r="E999" s="223">
        <v>5.4331568215554231E-2</v>
      </c>
      <c r="F999" s="231">
        <v>8.5524166848356245E-2</v>
      </c>
      <c r="G999" s="193">
        <v>8.0150175716540862E-3</v>
      </c>
      <c r="H999" s="193">
        <v>0.21522191211380709</v>
      </c>
      <c r="I999" s="193">
        <v>3.190429306767633E-2</v>
      </c>
      <c r="J999" s="193">
        <v>1.8574010167282336E-2</v>
      </c>
      <c r="K999" s="222">
        <v>1.2810960185050799E-3</v>
      </c>
      <c r="L999" s="193">
        <v>2.717340868778085E-3</v>
      </c>
      <c r="M999" s="222">
        <v>2.0000005732018801E-3</v>
      </c>
      <c r="N999" s="193">
        <v>2.7951962941716053E-2</v>
      </c>
      <c r="O999" s="222">
        <v>1.6507291279923599E-2</v>
      </c>
      <c r="P999" s="221">
        <v>1.941384448609746E-2</v>
      </c>
    </row>
    <row r="1000" spans="1:16" ht="15.75" x14ac:dyDescent="0.25">
      <c r="A1000" s="189">
        <v>2036</v>
      </c>
      <c r="B1000" s="188">
        <v>2015</v>
      </c>
      <c r="C1000" s="224" t="s">
        <v>3485</v>
      </c>
      <c r="D1000" s="232">
        <v>5.0511551274083397E-2</v>
      </c>
      <c r="E1000" s="223">
        <v>5.6567885682510984E-2</v>
      </c>
      <c r="F1000" s="231">
        <v>8.0464443351876955E-2</v>
      </c>
      <c r="G1000" s="193">
        <v>7.983327540884962E-3</v>
      </c>
      <c r="H1000" s="193">
        <v>0.20295411411891215</v>
      </c>
      <c r="I1000" s="193">
        <v>3.325166125534678E-2</v>
      </c>
      <c r="J1000" s="193">
        <v>1.7690140981420403E-2</v>
      </c>
      <c r="K1000" s="222">
        <v>1.5922155523531482E-3</v>
      </c>
      <c r="L1000" s="193">
        <v>2.6800416945608838E-3</v>
      </c>
      <c r="M1000" s="222">
        <v>2.0000005732018801E-3</v>
      </c>
      <c r="N1000" s="193">
        <v>2.7317503988281464E-2</v>
      </c>
      <c r="O1000" s="222">
        <v>1.747063107050904E-2</v>
      </c>
      <c r="P1000" s="221">
        <v>1.8490010657762276E-2</v>
      </c>
    </row>
    <row r="1001" spans="1:16" ht="15.75" x14ac:dyDescent="0.25">
      <c r="A1001" s="189">
        <v>2036</v>
      </c>
      <c r="B1001" s="188">
        <v>2016</v>
      </c>
      <c r="C1001" s="224" t="s">
        <v>3484</v>
      </c>
      <c r="D1001" s="232">
        <v>5.12087308868025E-2</v>
      </c>
      <c r="E1001" s="223">
        <v>5.7975017305879992E-2</v>
      </c>
      <c r="F1001" s="231">
        <v>9.4613419761431505E-2</v>
      </c>
      <c r="G1001" s="193">
        <v>7.7220423673171413E-3</v>
      </c>
      <c r="H1001" s="193">
        <v>0.21195525812394758</v>
      </c>
      <c r="I1001" s="193">
        <v>3.3591205027211933E-2</v>
      </c>
      <c r="J1001" s="193">
        <v>2.0257074319311875E-2</v>
      </c>
      <c r="K1001" s="222">
        <v>1.8227716476201788E-3</v>
      </c>
      <c r="L1001" s="193">
        <v>2.8437993386057473E-3</v>
      </c>
      <c r="M1001" s="222">
        <v>2.0000005732018805E-3</v>
      </c>
      <c r="N1001" s="193">
        <v>3.0103021513484596E-2</v>
      </c>
      <c r="O1001" s="222">
        <v>1.842378014032367E-2</v>
      </c>
      <c r="P1001" s="221">
        <v>2.1173009330595148E-2</v>
      </c>
    </row>
    <row r="1002" spans="1:16" ht="15.75" x14ac:dyDescent="0.25">
      <c r="A1002" s="189">
        <v>2036</v>
      </c>
      <c r="B1002" s="188">
        <v>2017</v>
      </c>
      <c r="C1002" s="224" t="s">
        <v>3483</v>
      </c>
      <c r="D1002" s="232">
        <v>4.7648824388842291E-2</v>
      </c>
      <c r="E1002" s="223">
        <v>5.1973841099661959E-2</v>
      </c>
      <c r="F1002" s="231">
        <v>7.4284804439541718E-2</v>
      </c>
      <c r="G1002" s="193">
        <v>7.7098451180631442E-3</v>
      </c>
      <c r="H1002" s="193">
        <v>0.15527663540646025</v>
      </c>
      <c r="I1002" s="193">
        <v>3.0907204700621044E-2</v>
      </c>
      <c r="J1002" s="193">
        <v>1.8082147810057798E-2</v>
      </c>
      <c r="K1002" s="222">
        <v>2.0076999409233669E-3</v>
      </c>
      <c r="L1002" s="193">
        <v>2.7847768100223639E-3</v>
      </c>
      <c r="M1002" s="222">
        <v>2.0000005732018801E-3</v>
      </c>
      <c r="N1002" s="193">
        <v>2.9099048302281237E-2</v>
      </c>
      <c r="O1002" s="222">
        <v>1.7329767138613502E-2</v>
      </c>
      <c r="P1002" s="221">
        <v>1.8899742295686011E-2</v>
      </c>
    </row>
    <row r="1003" spans="1:16" ht="15.75" x14ac:dyDescent="0.25">
      <c r="A1003" s="189">
        <v>2036</v>
      </c>
      <c r="B1003" s="188">
        <v>2018</v>
      </c>
      <c r="C1003" s="224" t="s">
        <v>3482</v>
      </c>
      <c r="D1003" s="232">
        <v>4.4608591107639338E-2</v>
      </c>
      <c r="E1003" s="223">
        <v>4.9607895486686433E-2</v>
      </c>
      <c r="F1003" s="231">
        <v>7.3433859178941574E-2</v>
      </c>
      <c r="G1003" s="193">
        <v>7.3281752812737969E-3</v>
      </c>
      <c r="H1003" s="193">
        <v>0.12623913662851896</v>
      </c>
      <c r="I1003" s="193">
        <v>2.9385771957472131E-2</v>
      </c>
      <c r="J1003" s="193">
        <v>1.6595207635580964E-2</v>
      </c>
      <c r="K1003" s="222">
        <v>2.090737458232426E-3</v>
      </c>
      <c r="L1003" s="193">
        <v>2.7785315531516368E-3</v>
      </c>
      <c r="M1003" s="222">
        <v>2.0000005732018801E-3</v>
      </c>
      <c r="N1003" s="193">
        <v>2.8992816482910171E-2</v>
      </c>
      <c r="O1003" s="222">
        <v>1.7307181890024479E-2</v>
      </c>
      <c r="P1003" s="221">
        <v>1.734556928471865E-2</v>
      </c>
    </row>
    <row r="1004" spans="1:16" ht="15.75" x14ac:dyDescent="0.25">
      <c r="A1004" s="189">
        <v>2036</v>
      </c>
      <c r="B1004" s="188">
        <v>2019</v>
      </c>
      <c r="C1004" s="224" t="s">
        <v>3481</v>
      </c>
      <c r="D1004" s="232">
        <v>4.4109511817227366E-2</v>
      </c>
      <c r="E1004" s="223">
        <v>4.7630521068735589E-2</v>
      </c>
      <c r="F1004" s="231">
        <v>7.2252166555893602E-2</v>
      </c>
      <c r="G1004" s="193">
        <v>6.5561431866701346E-3</v>
      </c>
      <c r="H1004" s="193">
        <v>0.10769455351752828</v>
      </c>
      <c r="I1004" s="193">
        <v>2.6492771786572448E-2</v>
      </c>
      <c r="J1004" s="193">
        <v>1.4065075301517519E-2</v>
      </c>
      <c r="K1004" s="222">
        <v>1.9862126748820376E-3</v>
      </c>
      <c r="L1004" s="193">
        <v>2.7685708030929764E-3</v>
      </c>
      <c r="M1004" s="222">
        <v>2.0000005732018801E-3</v>
      </c>
      <c r="N1004" s="193">
        <v>2.8823384124412356E-2</v>
      </c>
      <c r="O1004" s="222">
        <v>1.7276542634659442E-2</v>
      </c>
      <c r="P1004" s="221">
        <v>1.4701035593804855E-2</v>
      </c>
    </row>
    <row r="1005" spans="1:16" ht="15.75" x14ac:dyDescent="0.25">
      <c r="A1005" s="189">
        <v>2036</v>
      </c>
      <c r="B1005" s="188">
        <v>2020</v>
      </c>
      <c r="C1005" s="224" t="s">
        <v>3480</v>
      </c>
      <c r="D1005" s="232">
        <v>4.3607314824778309E-2</v>
      </c>
      <c r="E1005" s="223">
        <v>4.5694011482542846E-2</v>
      </c>
      <c r="F1005" s="231">
        <v>7.1144430999948494E-2</v>
      </c>
      <c r="G1005" s="193">
        <v>5.6361648244675332E-3</v>
      </c>
      <c r="H1005" s="193">
        <v>8.9687902380775009E-2</v>
      </c>
      <c r="I1005" s="193">
        <v>2.4052392196714536E-2</v>
      </c>
      <c r="J1005" s="193">
        <v>1.1628675641322641E-2</v>
      </c>
      <c r="K1005" s="222">
        <v>1.4643497257222657E-3</v>
      </c>
      <c r="L1005" s="193">
        <v>2.7606721749156961E-3</v>
      </c>
      <c r="M1005" s="222">
        <v>2.0000005732018801E-3</v>
      </c>
      <c r="N1005" s="193">
        <v>2.8689028459116809E-2</v>
      </c>
      <c r="O1005" s="222">
        <v>1.725908467959009E-2</v>
      </c>
      <c r="P1005" s="221">
        <v>1.2154472752339321E-2</v>
      </c>
    </row>
    <row r="1006" spans="1:16" ht="15.75" x14ac:dyDescent="0.25">
      <c r="A1006" s="189">
        <v>2036</v>
      </c>
      <c r="B1006" s="188">
        <v>2021</v>
      </c>
      <c r="C1006" s="224" t="s">
        <v>3479</v>
      </c>
      <c r="D1006" s="232">
        <v>4.2203185578017527E-2</v>
      </c>
      <c r="E1006" s="223">
        <v>4.3585772783342809E-2</v>
      </c>
      <c r="F1006" s="231">
        <v>6.7441162536511043E-2</v>
      </c>
      <c r="G1006" s="193">
        <v>4.9373279132263539E-3</v>
      </c>
      <c r="H1006" s="193">
        <v>6.700345034717646E-2</v>
      </c>
      <c r="I1006" s="193">
        <v>2.2585218914912952E-2</v>
      </c>
      <c r="J1006" s="193">
        <v>8.1502676413004425E-3</v>
      </c>
      <c r="K1006" s="222">
        <v>9.6272631258996391E-4</v>
      </c>
      <c r="L1006" s="193">
        <v>2.7533409588882157E-3</v>
      </c>
      <c r="M1006" s="222">
        <v>2.0000005732018801E-3</v>
      </c>
      <c r="N1006" s="193">
        <v>2.856432447448938E-2</v>
      </c>
      <c r="O1006" s="222">
        <v>1.7255721248750185E-2</v>
      </c>
      <c r="P1006" s="221">
        <v>8.5187865777630115E-3</v>
      </c>
    </row>
    <row r="1007" spans="1:16" ht="15.75" x14ac:dyDescent="0.25">
      <c r="A1007" s="189">
        <v>2036</v>
      </c>
      <c r="B1007" s="188">
        <v>2022</v>
      </c>
      <c r="C1007" s="224" t="s">
        <v>3478</v>
      </c>
      <c r="D1007" s="232">
        <v>4.0970376769740503E-2</v>
      </c>
      <c r="E1007" s="223">
        <v>4.1942670412396139E-2</v>
      </c>
      <c r="F1007" s="231">
        <v>6.6354338299893373E-2</v>
      </c>
      <c r="G1007" s="193">
        <v>4.1434577700896341E-3</v>
      </c>
      <c r="H1007" s="193">
        <v>5.0217012035300143E-2</v>
      </c>
      <c r="I1007" s="193">
        <v>2.089291896776552E-2</v>
      </c>
      <c r="J1007" s="193">
        <v>5.9645598858798976E-3</v>
      </c>
      <c r="K1007" s="222">
        <v>9.6176787860649971E-4</v>
      </c>
      <c r="L1007" s="193">
        <v>2.7479747546448685E-3</v>
      </c>
      <c r="M1007" s="222">
        <v>2.0000005732018801E-3</v>
      </c>
      <c r="N1007" s="193">
        <v>2.8473045340310043E-2</v>
      </c>
      <c r="O1007" s="222">
        <v>1.7240442512239926E-2</v>
      </c>
      <c r="P1007" s="221">
        <v>6.2342508165768862E-3</v>
      </c>
    </row>
    <row r="1008" spans="1:16" ht="15.75" x14ac:dyDescent="0.25">
      <c r="A1008" s="189">
        <v>2036</v>
      </c>
      <c r="B1008" s="188">
        <v>2023</v>
      </c>
      <c r="C1008" s="224" t="s">
        <v>3477</v>
      </c>
      <c r="D1008" s="232">
        <v>3.9724770343264389E-2</v>
      </c>
      <c r="E1008" s="223">
        <v>4.0324049516784088E-2</v>
      </c>
      <c r="F1008" s="231">
        <v>6.513666838530105E-2</v>
      </c>
      <c r="G1008" s="193">
        <v>3.5814613038869583E-3</v>
      </c>
      <c r="H1008" s="193">
        <v>4.8888256387132893E-2</v>
      </c>
      <c r="I1008" s="193">
        <v>2.0656943180433224E-2</v>
      </c>
      <c r="J1008" s="193">
        <v>5.7298396753049834E-3</v>
      </c>
      <c r="K1008" s="222">
        <v>9.6106117508213101E-4</v>
      </c>
      <c r="L1008" s="193">
        <v>2.7417497398679138E-3</v>
      </c>
      <c r="M1008" s="222">
        <v>2.0000005732018801E-3</v>
      </c>
      <c r="N1008" s="193">
        <v>2.8367157838954046E-2</v>
      </c>
      <c r="O1008" s="222">
        <v>1.7231415851891571E-2</v>
      </c>
      <c r="P1008" s="221">
        <v>5.9889175996352823E-3</v>
      </c>
    </row>
    <row r="1009" spans="1:16" ht="15.75" x14ac:dyDescent="0.25">
      <c r="A1009" s="189">
        <v>2036</v>
      </c>
      <c r="B1009" s="188">
        <v>2024</v>
      </c>
      <c r="C1009" s="224" t="s">
        <v>3476</v>
      </c>
      <c r="D1009" s="232">
        <v>3.8544309953875942E-2</v>
      </c>
      <c r="E1009" s="223">
        <v>3.8722109656804067E-2</v>
      </c>
      <c r="F1009" s="231">
        <v>6.4016189815310376E-2</v>
      </c>
      <c r="G1009" s="193">
        <v>3.0881443434078661E-3</v>
      </c>
      <c r="H1009" s="193">
        <v>4.7580269894520258E-2</v>
      </c>
      <c r="I1009" s="193">
        <v>2.104404815190089E-2</v>
      </c>
      <c r="J1009" s="193">
        <v>5.4930280763864411E-3</v>
      </c>
      <c r="K1009" s="222">
        <v>9.6044224701960805E-4</v>
      </c>
      <c r="L1009" s="193">
        <v>2.7375803138187404E-3</v>
      </c>
      <c r="M1009" s="222">
        <v>2.0000005732018801E-3</v>
      </c>
      <c r="N1009" s="193">
        <v>2.8296235901857598E-2</v>
      </c>
      <c r="O1009" s="222">
        <v>1.7223794547670784E-2</v>
      </c>
      <c r="P1009" s="221">
        <v>5.7413984310495485E-3</v>
      </c>
    </row>
    <row r="1010" spans="1:16" ht="15.75" x14ac:dyDescent="0.25">
      <c r="A1010" s="189">
        <v>2036</v>
      </c>
      <c r="B1010" s="188">
        <v>2025</v>
      </c>
      <c r="C1010" s="224" t="s">
        <v>3475</v>
      </c>
      <c r="D1010" s="232">
        <v>3.7351887075931088E-2</v>
      </c>
      <c r="E1010" s="223">
        <v>3.7124721264568179E-2</v>
      </c>
      <c r="F1010" s="231">
        <v>6.2773406885300018E-2</v>
      </c>
      <c r="G1010" s="193">
        <v>2.7945412759413481E-3</v>
      </c>
      <c r="H1010" s="193">
        <v>4.6150837857361925E-2</v>
      </c>
      <c r="I1010" s="193">
        <v>2.2046922888749178E-2</v>
      </c>
      <c r="J1010" s="193">
        <v>5.2359874636792036E-3</v>
      </c>
      <c r="K1010" s="222">
        <v>9.5986856086562359E-4</v>
      </c>
      <c r="L1010" s="193">
        <v>2.7326411925393647E-3</v>
      </c>
      <c r="M1010" s="222">
        <v>2.0000005732018801E-3</v>
      </c>
      <c r="N1010" s="193">
        <v>2.8212221448895427E-2</v>
      </c>
      <c r="O1010" s="222">
        <v>1.7216974126260665E-2</v>
      </c>
      <c r="P1010" s="221">
        <v>5.4727355824365186E-3</v>
      </c>
    </row>
    <row r="1011" spans="1:16" ht="15.75" x14ac:dyDescent="0.25">
      <c r="A1011" s="189">
        <v>2036</v>
      </c>
      <c r="B1011" s="188">
        <v>2026</v>
      </c>
      <c r="C1011" s="224" t="s">
        <v>3474</v>
      </c>
      <c r="D1011" s="232">
        <v>3.6544126256946315E-2</v>
      </c>
      <c r="E1011" s="223">
        <v>3.6840190480526426E-2</v>
      </c>
      <c r="F1011" s="231">
        <v>6.1610055627800447E-2</v>
      </c>
      <c r="G1011" s="193">
        <v>2.7580473141235471E-3</v>
      </c>
      <c r="H1011" s="193">
        <v>4.4728232710953157E-2</v>
      </c>
      <c r="I1011" s="193">
        <v>2.1199140934874235E-2</v>
      </c>
      <c r="J1011" s="193">
        <v>4.9746078851441696E-3</v>
      </c>
      <c r="K1011" s="222">
        <v>8.3830626583370805E-4</v>
      </c>
      <c r="L1011" s="193">
        <v>2.7295694625993181E-3</v>
      </c>
      <c r="M1011" s="222">
        <v>2.0000005732018805E-3</v>
      </c>
      <c r="N1011" s="193">
        <v>2.8159971322615229E-2</v>
      </c>
      <c r="O1011" s="222">
        <v>1.7197740014541916E-2</v>
      </c>
      <c r="P1011" s="221">
        <v>5.1995375792148312E-3</v>
      </c>
    </row>
    <row r="1012" spans="1:16" ht="15.75" x14ac:dyDescent="0.25">
      <c r="A1012" s="189">
        <v>2036</v>
      </c>
      <c r="B1012" s="188">
        <v>2027</v>
      </c>
      <c r="C1012" s="224" t="s">
        <v>3473</v>
      </c>
      <c r="D1012" s="232">
        <v>3.5758086875935964E-2</v>
      </c>
      <c r="E1012" s="223">
        <v>3.6592521602295418E-2</v>
      </c>
      <c r="F1012" s="231">
        <v>6.0270747484012448E-2</v>
      </c>
      <c r="G1012" s="193">
        <v>2.7174485655033294E-3</v>
      </c>
      <c r="H1012" s="193">
        <v>4.3152001942108387E-2</v>
      </c>
      <c r="I1012" s="193">
        <v>2.0260710993969793E-2</v>
      </c>
      <c r="J1012" s="193">
        <v>4.6893537020375152E-3</v>
      </c>
      <c r="K1012" s="222">
        <v>6.9689349771248112E-4</v>
      </c>
      <c r="L1012" s="193">
        <v>2.7249825722305302E-3</v>
      </c>
      <c r="M1012" s="222">
        <v>2.0000005732018801E-3</v>
      </c>
      <c r="N1012" s="193">
        <v>2.8081948317442137E-2</v>
      </c>
      <c r="O1012" s="222">
        <v>1.7185553404431005E-2</v>
      </c>
      <c r="P1012" s="221">
        <v>4.9013854677447868E-3</v>
      </c>
    </row>
    <row r="1013" spans="1:16" ht="15.75" x14ac:dyDescent="0.25">
      <c r="A1013" s="189">
        <v>2036</v>
      </c>
      <c r="B1013" s="188">
        <v>2028</v>
      </c>
      <c r="C1013" s="224" t="s">
        <v>3472</v>
      </c>
      <c r="D1013" s="232">
        <v>3.5725996670681465E-2</v>
      </c>
      <c r="E1013" s="223">
        <v>3.6561319938216243E-2</v>
      </c>
      <c r="F1013" s="231">
        <v>5.9067436257043283E-2</v>
      </c>
      <c r="G1013" s="193">
        <v>2.6716660794798629E-3</v>
      </c>
      <c r="H1013" s="193">
        <v>4.1614372680224519E-2</v>
      </c>
      <c r="I1013" s="193">
        <v>1.9345937278015889E-2</v>
      </c>
      <c r="J1013" s="193">
        <v>4.4029895422626536E-3</v>
      </c>
      <c r="K1013" s="222">
        <v>5.760420165596726E-4</v>
      </c>
      <c r="L1013" s="193">
        <v>2.7230926377410296E-3</v>
      </c>
      <c r="M1013" s="222">
        <v>2.0000005732018797E-3</v>
      </c>
      <c r="N1013" s="193">
        <v>2.8049800531775741E-2</v>
      </c>
      <c r="O1013" s="222">
        <v>1.7184760948249084E-2</v>
      </c>
      <c r="P1013" s="221">
        <v>4.6020731913870407E-3</v>
      </c>
    </row>
    <row r="1014" spans="1:16" ht="15.75" x14ac:dyDescent="0.25">
      <c r="A1014" s="189">
        <v>2036</v>
      </c>
      <c r="B1014" s="188">
        <v>2029</v>
      </c>
      <c r="C1014" s="224" t="s">
        <v>3471</v>
      </c>
      <c r="D1014" s="232">
        <v>3.5675410119582585E-2</v>
      </c>
      <c r="E1014" s="223">
        <v>3.652166361783267E-2</v>
      </c>
      <c r="F1014" s="231">
        <v>5.769304502686743E-2</v>
      </c>
      <c r="G1014" s="193">
        <v>2.6202832879774836E-3</v>
      </c>
      <c r="H1014" s="193">
        <v>3.9927853904099336E-2</v>
      </c>
      <c r="I1014" s="193">
        <v>1.8415861194169946E-2</v>
      </c>
      <c r="J1014" s="193">
        <v>4.0936320490347197E-3</v>
      </c>
      <c r="K1014" s="222">
        <v>5.755117524206719E-4</v>
      </c>
      <c r="L1014" s="193">
        <v>2.7197535711913729E-3</v>
      </c>
      <c r="M1014" s="222">
        <v>2.0000005732018801E-3</v>
      </c>
      <c r="N1014" s="193">
        <v>2.7993003009766069E-2</v>
      </c>
      <c r="O1014" s="222">
        <v>1.717912987967557E-2</v>
      </c>
      <c r="P1014" s="221">
        <v>4.2787279250688839E-3</v>
      </c>
    </row>
    <row r="1015" spans="1:16" ht="15.75" x14ac:dyDescent="0.25">
      <c r="A1015" s="189">
        <v>2036</v>
      </c>
      <c r="B1015" s="188">
        <v>2030</v>
      </c>
      <c r="C1015" s="224" t="s">
        <v>3470</v>
      </c>
      <c r="D1015" s="232">
        <v>3.5634356920903894E-2</v>
      </c>
      <c r="E1015" s="223">
        <v>3.6468352487601913E-2</v>
      </c>
      <c r="F1015" s="231">
        <v>5.6308073813472193E-2</v>
      </c>
      <c r="G1015" s="193">
        <v>2.5647984440206966E-3</v>
      </c>
      <c r="H1015" s="193">
        <v>3.818934823989547E-2</v>
      </c>
      <c r="I1015" s="193">
        <v>1.7439822594160884E-2</v>
      </c>
      <c r="J1015" s="193">
        <v>3.7723203652043459E-3</v>
      </c>
      <c r="K1015" s="222">
        <v>5.7473298992199659E-4</v>
      </c>
      <c r="L1015" s="193">
        <v>2.7171244405704009E-3</v>
      </c>
      <c r="M1015" s="222">
        <v>2.0000005732018801E-3</v>
      </c>
      <c r="N1015" s="193">
        <v>2.7948281497903345E-2</v>
      </c>
      <c r="O1015" s="222">
        <v>1.7168756453388542E-2</v>
      </c>
      <c r="P1015" s="221">
        <v>3.9428879526951857E-3</v>
      </c>
    </row>
    <row r="1016" spans="1:16" ht="15.75" x14ac:dyDescent="0.25">
      <c r="A1016" s="189">
        <v>2036</v>
      </c>
      <c r="B1016" s="188">
        <v>2031</v>
      </c>
      <c r="C1016" s="224" t="s">
        <v>3469</v>
      </c>
      <c r="D1016" s="232">
        <v>3.5575993404157034E-2</v>
      </c>
      <c r="E1016" s="223">
        <v>3.6385820459854057E-2</v>
      </c>
      <c r="F1016" s="231">
        <v>5.4764369721129726E-2</v>
      </c>
      <c r="G1016" s="193">
        <v>2.5095336352132084E-3</v>
      </c>
      <c r="H1016" s="193">
        <v>3.6314281498734433E-2</v>
      </c>
      <c r="I1016" s="193">
        <v>1.6555442293977762E-2</v>
      </c>
      <c r="J1016" s="193">
        <v>3.4303732519745749E-3</v>
      </c>
      <c r="K1016" s="222">
        <v>5.7343514631555642E-4</v>
      </c>
      <c r="L1016" s="193">
        <v>2.7131435830227914E-3</v>
      </c>
      <c r="M1016" s="222">
        <v>2.0000005732018805E-3</v>
      </c>
      <c r="N1016" s="193">
        <v>2.7880567111018509E-2</v>
      </c>
      <c r="O1016" s="222">
        <v>1.7148151508689886E-2</v>
      </c>
      <c r="P1016" s="221">
        <v>3.5854795083730051E-3</v>
      </c>
    </row>
    <row r="1017" spans="1:16" ht="15.75" x14ac:dyDescent="0.25">
      <c r="A1017" s="189">
        <v>2036</v>
      </c>
      <c r="B1017" s="188">
        <v>2032</v>
      </c>
      <c r="C1017" s="224" t="s">
        <v>3468</v>
      </c>
      <c r="D1017" s="232">
        <v>3.5557652053981412E-2</v>
      </c>
      <c r="E1017" s="223">
        <v>3.6377857826186119E-2</v>
      </c>
      <c r="F1017" s="231">
        <v>5.3373021385802438E-2</v>
      </c>
      <c r="G1017" s="193">
        <v>2.4644564283238016E-3</v>
      </c>
      <c r="H1017" s="193">
        <v>3.447697378203507E-2</v>
      </c>
      <c r="I1017" s="193">
        <v>1.5723301394013602E-2</v>
      </c>
      <c r="J1017" s="193">
        <v>3.0849811497771634E-3</v>
      </c>
      <c r="K1017" s="222">
        <v>5.7363126997622108E-4</v>
      </c>
      <c r="L1017" s="193">
        <v>2.7122420559095878E-3</v>
      </c>
      <c r="M1017" s="222">
        <v>2.0000005732018801E-3</v>
      </c>
      <c r="N1017" s="193">
        <v>2.7865232134822917E-2</v>
      </c>
      <c r="O1017" s="222">
        <v>1.7152096071602861E-2</v>
      </c>
      <c r="P1017" s="221">
        <v>3.2244703079689846E-3</v>
      </c>
    </row>
    <row r="1018" spans="1:16" ht="15.75" x14ac:dyDescent="0.25">
      <c r="A1018" s="189">
        <v>2036</v>
      </c>
      <c r="B1018" s="188">
        <v>2033</v>
      </c>
      <c r="C1018" s="224" t="s">
        <v>3467</v>
      </c>
      <c r="D1018" s="232">
        <v>3.5548828157084496E-2</v>
      </c>
      <c r="E1018" s="223">
        <v>3.6361453638471326E-2</v>
      </c>
      <c r="F1018" s="231">
        <v>5.1959935359499117E-2</v>
      </c>
      <c r="G1018" s="193">
        <v>2.4365113525451386E-3</v>
      </c>
      <c r="H1018" s="193">
        <v>3.2575625819329532E-2</v>
      </c>
      <c r="I1018" s="193">
        <v>1.5007420783542018E-2</v>
      </c>
      <c r="J1018" s="193">
        <v>2.7250719389515913E-3</v>
      </c>
      <c r="K1018" s="222">
        <v>5.7381313409209968E-4</v>
      </c>
      <c r="L1018" s="193">
        <v>2.712015562908275E-3</v>
      </c>
      <c r="M1018" s="222">
        <v>2.0000005732018801E-3</v>
      </c>
      <c r="N1018" s="193">
        <v>2.7861379488870592E-2</v>
      </c>
      <c r="O1018" s="222">
        <v>1.7151987302175657E-2</v>
      </c>
      <c r="P1018" s="221">
        <v>2.8482875997033509E-3</v>
      </c>
    </row>
    <row r="1019" spans="1:16" ht="15.75" x14ac:dyDescent="0.25">
      <c r="A1019" s="189">
        <v>2036</v>
      </c>
      <c r="B1019" s="188">
        <v>2034</v>
      </c>
      <c r="C1019" s="224" t="s">
        <v>3466</v>
      </c>
      <c r="D1019" s="232">
        <v>3.5511362346534306E-2</v>
      </c>
      <c r="E1019" s="223">
        <v>3.631375970361566E-2</v>
      </c>
      <c r="F1019" s="231">
        <v>5.0327305329590837E-2</v>
      </c>
      <c r="G1019" s="193">
        <v>2.4269597847767473E-3</v>
      </c>
      <c r="H1019" s="193">
        <v>3.0507226887117867E-2</v>
      </c>
      <c r="I1019" s="193">
        <v>1.4419658925452744E-2</v>
      </c>
      <c r="J1019" s="193">
        <v>2.3422107871403754E-3</v>
      </c>
      <c r="K1019" s="222">
        <v>5.7358595711477572E-4</v>
      </c>
      <c r="L1019" s="193">
        <v>2.7094831600178284E-3</v>
      </c>
      <c r="M1019" s="222">
        <v>2.0000005732018801E-3</v>
      </c>
      <c r="N1019" s="193">
        <v>2.7818303315704087E-2</v>
      </c>
      <c r="O1019" s="222">
        <v>1.7140020063912773E-2</v>
      </c>
      <c r="P1019" s="221">
        <v>2.4481151655284202E-3</v>
      </c>
    </row>
    <row r="1020" spans="1:16" ht="15.75" x14ac:dyDescent="0.25">
      <c r="A1020" s="189">
        <v>2036</v>
      </c>
      <c r="B1020" s="188">
        <v>2035</v>
      </c>
      <c r="C1020" s="224" t="s">
        <v>3465</v>
      </c>
      <c r="D1020" s="232">
        <v>3.548430168808045E-2</v>
      </c>
      <c r="E1020" s="223">
        <v>3.624042199248402E-2</v>
      </c>
      <c r="F1020" s="231">
        <v>4.8697496880476365E-2</v>
      </c>
      <c r="G1020" s="193">
        <v>2.4114451372809422E-3</v>
      </c>
      <c r="H1020" s="193">
        <v>2.8388388934072389E-2</v>
      </c>
      <c r="I1020" s="193">
        <v>1.384857145313566E-2</v>
      </c>
      <c r="J1020" s="193">
        <v>1.9464920642136676E-3</v>
      </c>
      <c r="K1020" s="222">
        <v>5.7247634245930195E-4</v>
      </c>
      <c r="L1020" s="193">
        <v>2.7079911672332159E-3</v>
      </c>
      <c r="M1020" s="222">
        <v>2.0000005732018801E-3</v>
      </c>
      <c r="N1020" s="193">
        <v>2.7792924518437831E-2</v>
      </c>
      <c r="O1020" s="222">
        <v>1.7123373490565211E-2</v>
      </c>
      <c r="P1020" s="221">
        <v>2.0345037979267928E-3</v>
      </c>
    </row>
    <row r="1021" spans="1:16" ht="15.75" x14ac:dyDescent="0.25">
      <c r="A1021" s="189">
        <v>2036</v>
      </c>
      <c r="B1021" s="188">
        <v>2036</v>
      </c>
      <c r="C1021" s="224" t="s">
        <v>3464</v>
      </c>
      <c r="D1021" s="232">
        <v>3.511239084861513E-2</v>
      </c>
      <c r="E1021" s="223">
        <v>3.5560943452459415E-2</v>
      </c>
      <c r="F1021" s="231">
        <v>4.5312414742350579E-2</v>
      </c>
      <c r="G1021" s="193">
        <v>2.2825054606910051E-3</v>
      </c>
      <c r="H1021" s="193">
        <v>2.54035185885748E-2</v>
      </c>
      <c r="I1021" s="193">
        <v>1.2723426452435602E-2</v>
      </c>
      <c r="J1021" s="193">
        <v>1.4936134261880215E-3</v>
      </c>
      <c r="K1021" s="222">
        <v>5.6023680515799158E-4</v>
      </c>
      <c r="L1021" s="193">
        <v>2.6793277601653716E-3</v>
      </c>
      <c r="M1021" s="222">
        <v>2.0000005732018801E-3</v>
      </c>
      <c r="N1021" s="193">
        <v>2.7305359964213804E-2</v>
      </c>
      <c r="O1021" s="222">
        <v>1.6899480239277318E-2</v>
      </c>
      <c r="P1021" s="221">
        <v>1.5611479975088224E-3</v>
      </c>
    </row>
    <row r="1022" spans="1:16" ht="15.75" x14ac:dyDescent="0.25">
      <c r="A1022" s="189">
        <v>2037</v>
      </c>
      <c r="B1022" s="188">
        <v>1993</v>
      </c>
      <c r="C1022" s="224" t="s">
        <v>3463</v>
      </c>
      <c r="D1022" s="232">
        <v>5.7760578002452038E-2</v>
      </c>
      <c r="E1022" s="223">
        <v>7.6065817813627978E-2</v>
      </c>
      <c r="F1022" s="231">
        <v>0.36075815909362452</v>
      </c>
      <c r="G1022" s="193">
        <v>0.53830082826473802</v>
      </c>
      <c r="H1022" s="193">
        <v>8.5300130791161326</v>
      </c>
      <c r="I1022" s="193">
        <v>2.213371204087772</v>
      </c>
      <c r="J1022" s="193">
        <v>5.3852416288574595E-2</v>
      </c>
      <c r="K1022" s="222">
        <v>1.0053212432989362E-2</v>
      </c>
      <c r="L1022" s="193">
        <v>2.9314761208034303E-3</v>
      </c>
      <c r="M1022" s="222">
        <v>2.0000005732018801E-3</v>
      </c>
      <c r="N1022" s="193">
        <v>3.1594403578667177E-2</v>
      </c>
      <c r="O1022" s="222">
        <v>1.982749262849583E-2</v>
      </c>
      <c r="P1022" s="221">
        <v>5.6287383586585846E-2</v>
      </c>
    </row>
    <row r="1023" spans="1:16" ht="15.75" x14ac:dyDescent="0.25">
      <c r="A1023" s="189">
        <v>2037</v>
      </c>
      <c r="B1023" s="188">
        <v>1994</v>
      </c>
      <c r="C1023" s="224" t="s">
        <v>3462</v>
      </c>
      <c r="D1023" s="232">
        <v>5.7301602925141921E-2</v>
      </c>
      <c r="E1023" s="223">
        <v>7.2687990075582715E-2</v>
      </c>
      <c r="F1023" s="231">
        <v>0.35116722419907748</v>
      </c>
      <c r="G1023" s="193">
        <v>0.53914736396741259</v>
      </c>
      <c r="H1023" s="193">
        <v>8.3702551716179112</v>
      </c>
      <c r="I1023" s="193">
        <v>2.1473700034100132</v>
      </c>
      <c r="J1023" s="193">
        <v>5.3938996204928417E-2</v>
      </c>
      <c r="K1023" s="222">
        <v>1.0159260756931025E-2</v>
      </c>
      <c r="L1023" s="193">
        <v>2.9064676758624691E-3</v>
      </c>
      <c r="M1023" s="222">
        <v>2.0000005732018805E-3</v>
      </c>
      <c r="N1023" s="193">
        <v>3.1169009930221422E-2</v>
      </c>
      <c r="O1023" s="222">
        <v>1.8905611258893701E-2</v>
      </c>
      <c r="P1023" s="221">
        <v>5.6377878262564463E-2</v>
      </c>
    </row>
    <row r="1024" spans="1:16" ht="15.75" x14ac:dyDescent="0.25">
      <c r="A1024" s="189">
        <v>2037</v>
      </c>
      <c r="B1024" s="188">
        <v>1995</v>
      </c>
      <c r="C1024" s="224" t="s">
        <v>3461</v>
      </c>
      <c r="D1024" s="232">
        <v>5.7254869413924693E-2</v>
      </c>
      <c r="E1024" s="223">
        <v>7.4230380807317906E-2</v>
      </c>
      <c r="F1024" s="231">
        <v>0.35373586608329871</v>
      </c>
      <c r="G1024" s="193">
        <v>0.4081052924932006</v>
      </c>
      <c r="H1024" s="193">
        <v>8.60806985147196</v>
      </c>
      <c r="I1024" s="193">
        <v>1.6842872921869594</v>
      </c>
      <c r="J1024" s="193">
        <v>5.3385025266978053E-2</v>
      </c>
      <c r="K1024" s="222">
        <v>9.3841000232550657E-3</v>
      </c>
      <c r="L1024" s="193">
        <v>2.9305854321373666E-3</v>
      </c>
      <c r="M1024" s="222">
        <v>2.0000005732018801E-3</v>
      </c>
      <c r="N1024" s="193">
        <v>3.1579252964457433E-2</v>
      </c>
      <c r="O1024" s="222">
        <v>1.960870601388821E-2</v>
      </c>
      <c r="P1024" s="221">
        <v>5.579885921700966E-2</v>
      </c>
    </row>
    <row r="1025" spans="1:16" ht="15.75" x14ac:dyDescent="0.25">
      <c r="A1025" s="189">
        <v>2037</v>
      </c>
      <c r="B1025" s="188">
        <v>1996</v>
      </c>
      <c r="C1025" s="224" t="s">
        <v>3460</v>
      </c>
      <c r="D1025" s="232">
        <v>5.7518765809177051E-2</v>
      </c>
      <c r="E1025" s="223">
        <v>7.409313860893002E-2</v>
      </c>
      <c r="F1025" s="231">
        <v>0.3600248846505596</v>
      </c>
      <c r="G1025" s="193">
        <v>0.14092225592530952</v>
      </c>
      <c r="H1025" s="193">
        <v>8.7110016938253469</v>
      </c>
      <c r="I1025" s="193">
        <v>1.0223262941979081</v>
      </c>
      <c r="J1025" s="193">
        <v>5.360275578547874E-2</v>
      </c>
      <c r="K1025" s="222">
        <v>2.8689906140466951E-3</v>
      </c>
      <c r="L1025" s="193">
        <v>2.9472712983700153E-3</v>
      </c>
      <c r="M1025" s="222">
        <v>2.0000005732018801E-3</v>
      </c>
      <c r="N1025" s="193">
        <v>3.1863079549074788E-2</v>
      </c>
      <c r="O1025" s="222">
        <v>1.9883711709094396E-2</v>
      </c>
      <c r="P1025" s="221">
        <v>5.6026434543392102E-2</v>
      </c>
    </row>
    <row r="1026" spans="1:16" ht="15.75" x14ac:dyDescent="0.25">
      <c r="A1026" s="189">
        <v>2037</v>
      </c>
      <c r="B1026" s="188">
        <v>1997</v>
      </c>
      <c r="C1026" s="224" t="s">
        <v>3459</v>
      </c>
      <c r="D1026" s="232">
        <v>5.7790337615106678E-2</v>
      </c>
      <c r="E1026" s="223">
        <v>7.1992661283015486E-2</v>
      </c>
      <c r="F1026" s="231">
        <v>0.36588276529176667</v>
      </c>
      <c r="G1026" s="193">
        <v>0.14574926327549997</v>
      </c>
      <c r="H1026" s="193">
        <v>8.8085149308979833</v>
      </c>
      <c r="I1026" s="193">
        <v>1.0493010661287916</v>
      </c>
      <c r="J1026" s="193">
        <v>5.3851719909794135E-2</v>
      </c>
      <c r="K1026" s="222">
        <v>2.888085804707511E-3</v>
      </c>
      <c r="L1026" s="193">
        <v>2.962841765973721E-3</v>
      </c>
      <c r="M1026" s="222">
        <v>2.0000005732018801E-3</v>
      </c>
      <c r="N1026" s="193">
        <v>3.2127933203013832E-2</v>
      </c>
      <c r="O1026" s="222">
        <v>1.9312373339870695E-2</v>
      </c>
      <c r="P1026" s="221">
        <v>5.6286655720646991E-2</v>
      </c>
    </row>
    <row r="1027" spans="1:16" ht="15.75" x14ac:dyDescent="0.25">
      <c r="A1027" s="189">
        <v>2037</v>
      </c>
      <c r="B1027" s="188">
        <v>1998</v>
      </c>
      <c r="C1027" s="224" t="s">
        <v>3458</v>
      </c>
      <c r="D1027" s="232">
        <v>5.7672323573089934E-2</v>
      </c>
      <c r="E1027" s="223">
        <v>6.8583980145263429E-2</v>
      </c>
      <c r="F1027" s="231">
        <v>0.36459209455652386</v>
      </c>
      <c r="G1027" s="193">
        <v>0.13533286864449015</v>
      </c>
      <c r="H1027" s="193">
        <v>8.8024037921814191</v>
      </c>
      <c r="I1027" s="193">
        <v>0.92743236924207106</v>
      </c>
      <c r="J1027" s="193">
        <v>5.3707046972329614E-2</v>
      </c>
      <c r="K1027" s="222">
        <v>2.9267336738228152E-3</v>
      </c>
      <c r="L1027" s="193">
        <v>2.9613164979909235E-3</v>
      </c>
      <c r="M1027" s="222">
        <v>2.0000005732018801E-3</v>
      </c>
      <c r="N1027" s="193">
        <v>3.2101988394626434E-2</v>
      </c>
      <c r="O1027" s="222">
        <v>1.8373868542719628E-2</v>
      </c>
      <c r="P1027" s="221">
        <v>5.6135441314926968E-2</v>
      </c>
    </row>
    <row r="1028" spans="1:16" ht="15.75" x14ac:dyDescent="0.25">
      <c r="A1028" s="189">
        <v>2037</v>
      </c>
      <c r="B1028" s="188">
        <v>1999</v>
      </c>
      <c r="C1028" s="224" t="s">
        <v>3457</v>
      </c>
      <c r="D1028" s="232">
        <v>5.7984480869319607E-2</v>
      </c>
      <c r="E1028" s="223">
        <v>6.9065375367381804E-2</v>
      </c>
      <c r="F1028" s="231">
        <v>0.37271175657223743</v>
      </c>
      <c r="G1028" s="193">
        <v>0.1184946211232078</v>
      </c>
      <c r="H1028" s="193">
        <v>9.0247423229798844</v>
      </c>
      <c r="I1028" s="193">
        <v>0.769905111265345</v>
      </c>
      <c r="J1028" s="193">
        <v>5.3766995391084094E-2</v>
      </c>
      <c r="K1028" s="222">
        <v>2.933058954071015E-3</v>
      </c>
      <c r="L1028" s="193">
        <v>2.9899697034906684E-3</v>
      </c>
      <c r="M1028" s="222">
        <v>2.0000005732018801E-3</v>
      </c>
      <c r="N1028" s="193">
        <v>3.2589379420177096E-2</v>
      </c>
      <c r="O1028" s="222">
        <v>1.8545066391094767E-2</v>
      </c>
      <c r="P1028" s="221">
        <v>5.6198100335160504E-2</v>
      </c>
    </row>
    <row r="1029" spans="1:16" ht="15.75" x14ac:dyDescent="0.25">
      <c r="A1029" s="189">
        <v>2037</v>
      </c>
      <c r="B1029" s="188">
        <v>2000</v>
      </c>
      <c r="C1029" s="224" t="s">
        <v>3456</v>
      </c>
      <c r="D1029" s="232">
        <v>5.7881116260171478E-2</v>
      </c>
      <c r="E1029" s="223">
        <v>7.5155221636255737E-2</v>
      </c>
      <c r="F1029" s="231">
        <v>0.37253668585698624</v>
      </c>
      <c r="G1029" s="193">
        <v>0.10188327013942788</v>
      </c>
      <c r="H1029" s="193">
        <v>9.107673913628572</v>
      </c>
      <c r="I1029" s="193">
        <v>0.61751144046303974</v>
      </c>
      <c r="J1029" s="193">
        <v>5.3441265609195154E-2</v>
      </c>
      <c r="K1029" s="222">
        <v>2.9292965036932669E-3</v>
      </c>
      <c r="L1029" s="193">
        <v>2.9974780888429382E-3</v>
      </c>
      <c r="M1029" s="222">
        <v>2.0000005732018801E-3</v>
      </c>
      <c r="N1029" s="193">
        <v>3.2717097055019212E-2</v>
      </c>
      <c r="O1029" s="222">
        <v>1.870929096008626E-2</v>
      </c>
      <c r="P1029" s="221">
        <v>5.5857642497939078E-2</v>
      </c>
    </row>
    <row r="1030" spans="1:16" ht="15.75" x14ac:dyDescent="0.25">
      <c r="A1030" s="189">
        <v>2037</v>
      </c>
      <c r="B1030" s="188">
        <v>2001</v>
      </c>
      <c r="C1030" s="224" t="s">
        <v>3455</v>
      </c>
      <c r="D1030" s="232">
        <v>5.7936000291185348E-2</v>
      </c>
      <c r="E1030" s="223">
        <v>7.4086670822259504E-2</v>
      </c>
      <c r="F1030" s="231">
        <v>0.3728412159932244</v>
      </c>
      <c r="G1030" s="193">
        <v>8.7608489515225374E-2</v>
      </c>
      <c r="H1030" s="193">
        <v>9.0367430076339375</v>
      </c>
      <c r="I1030" s="193">
        <v>0.4764723292772986</v>
      </c>
      <c r="J1030" s="193">
        <v>5.3724341573288752E-2</v>
      </c>
      <c r="K1030" s="222">
        <v>2.948483295781359E-3</v>
      </c>
      <c r="L1030" s="193">
        <v>2.9913888178596509E-3</v>
      </c>
      <c r="M1030" s="222">
        <v>2.0000005732018801E-3</v>
      </c>
      <c r="N1030" s="193">
        <v>3.2613518555593482E-2</v>
      </c>
      <c r="O1030" s="222">
        <v>1.8383122909898231E-2</v>
      </c>
      <c r="P1030" s="221">
        <v>5.6153517900997867E-2</v>
      </c>
    </row>
    <row r="1031" spans="1:16" ht="15.75" x14ac:dyDescent="0.25">
      <c r="A1031" s="189">
        <v>2037</v>
      </c>
      <c r="B1031" s="188">
        <v>2002</v>
      </c>
      <c r="C1031" s="224" t="s">
        <v>3454</v>
      </c>
      <c r="D1031" s="232">
        <v>5.7781957360123003E-2</v>
      </c>
      <c r="E1031" s="223">
        <v>7.2320652692882903E-2</v>
      </c>
      <c r="F1031" s="231">
        <v>0.28842964078880812</v>
      </c>
      <c r="G1031" s="193">
        <v>8.7547784944284876E-2</v>
      </c>
      <c r="H1031" s="193">
        <v>7.0168683995350802</v>
      </c>
      <c r="I1031" s="193">
        <v>0.4582109941465739</v>
      </c>
      <c r="J1031" s="193">
        <v>5.3866589269222769E-2</v>
      </c>
      <c r="K1031" s="222">
        <v>2.9725288859199944E-3</v>
      </c>
      <c r="L1031" s="193">
        <v>2.9970354842233388E-3</v>
      </c>
      <c r="M1031" s="222">
        <v>2.0000005732018801E-3</v>
      </c>
      <c r="N1031" s="193">
        <v>3.2709568350439824E-2</v>
      </c>
      <c r="O1031" s="222">
        <v>1.7834784188202685E-2</v>
      </c>
      <c r="P1031" s="221">
        <v>5.630219740652731E-2</v>
      </c>
    </row>
    <row r="1032" spans="1:16" ht="15.75" x14ac:dyDescent="0.25">
      <c r="A1032" s="189">
        <v>2037</v>
      </c>
      <c r="B1032" s="188">
        <v>2003</v>
      </c>
      <c r="C1032" s="224" t="s">
        <v>3453</v>
      </c>
      <c r="D1032" s="232">
        <v>5.7571080969780974E-2</v>
      </c>
      <c r="E1032" s="223">
        <v>7.3477965154118988E-2</v>
      </c>
      <c r="F1032" s="231">
        <v>0.28611629424275076</v>
      </c>
      <c r="G1032" s="193">
        <v>7.0772696956657138E-2</v>
      </c>
      <c r="H1032" s="193">
        <v>7.0158707267493208</v>
      </c>
      <c r="I1032" s="193">
        <v>0.3917621173277317</v>
      </c>
      <c r="J1032" s="193">
        <v>5.3557515909149582E-2</v>
      </c>
      <c r="K1032" s="222">
        <v>2.9523721607483244E-3</v>
      </c>
      <c r="L1032" s="193">
        <v>2.993603826016468E-3</v>
      </c>
      <c r="M1032" s="222">
        <v>2.0000005732018801E-3</v>
      </c>
      <c r="N1032" s="193">
        <v>3.2651195844340945E-2</v>
      </c>
      <c r="O1032" s="222">
        <v>1.8256544752587173E-2</v>
      </c>
      <c r="P1032" s="221">
        <v>5.5979149120604282E-2</v>
      </c>
    </row>
    <row r="1033" spans="1:16" ht="15.75" x14ac:dyDescent="0.25">
      <c r="A1033" s="189">
        <v>2037</v>
      </c>
      <c r="B1033" s="188">
        <v>2004</v>
      </c>
      <c r="C1033" s="224" t="s">
        <v>3452</v>
      </c>
      <c r="D1033" s="232">
        <v>5.7465984635907172E-2</v>
      </c>
      <c r="E1033" s="223">
        <v>7.3310823862829874E-2</v>
      </c>
      <c r="F1033" s="231">
        <v>0.23630488688440729</v>
      </c>
      <c r="G1033" s="193">
        <v>1.8185851188138525E-2</v>
      </c>
      <c r="H1033" s="193">
        <v>5.8574731219469776</v>
      </c>
      <c r="I1033" s="193">
        <v>0.11645429958596966</v>
      </c>
      <c r="J1033" s="193">
        <v>5.3315048950333115E-2</v>
      </c>
      <c r="K1033" s="222">
        <v>1.9714930851186415E-4</v>
      </c>
      <c r="L1033" s="193">
        <v>2.9922949618393889E-3</v>
      </c>
      <c r="M1033" s="222">
        <v>2.0000005732018801E-3</v>
      </c>
      <c r="N1033" s="193">
        <v>3.2628932064688837E-2</v>
      </c>
      <c r="O1033" s="222">
        <v>1.7910100844401304E-2</v>
      </c>
      <c r="P1033" s="221">
        <v>5.5725718881841454E-2</v>
      </c>
    </row>
    <row r="1034" spans="1:16" ht="15.75" x14ac:dyDescent="0.25">
      <c r="A1034" s="189">
        <v>2037</v>
      </c>
      <c r="B1034" s="188">
        <v>2005</v>
      </c>
      <c r="C1034" s="224" t="s">
        <v>3451</v>
      </c>
      <c r="D1034" s="232">
        <v>5.7229410713879054E-2</v>
      </c>
      <c r="E1034" s="223">
        <v>6.9602855475646264E-2</v>
      </c>
      <c r="F1034" s="231">
        <v>0.23391039443518416</v>
      </c>
      <c r="G1034" s="193">
        <v>1.5866157603858861E-2</v>
      </c>
      <c r="H1034" s="193">
        <v>5.8552579542256868</v>
      </c>
      <c r="I1034" s="193">
        <v>9.4847100389160277E-2</v>
      </c>
      <c r="J1034" s="193">
        <v>5.2950179930783617E-2</v>
      </c>
      <c r="K1034" s="222">
        <v>1.9792693548661617E-4</v>
      </c>
      <c r="L1034" s="193">
        <v>2.9869144423122027E-3</v>
      </c>
      <c r="M1034" s="222">
        <v>2.0000005732018801E-3</v>
      </c>
      <c r="N1034" s="193">
        <v>3.2537409427531395E-2</v>
      </c>
      <c r="O1034" s="222">
        <v>1.7186450509969965E-2</v>
      </c>
      <c r="P1034" s="221">
        <v>5.5344352104310116E-2</v>
      </c>
    </row>
    <row r="1035" spans="1:16" ht="15.75" x14ac:dyDescent="0.25">
      <c r="A1035" s="189">
        <v>2037</v>
      </c>
      <c r="B1035" s="188">
        <v>2006</v>
      </c>
      <c r="C1035" s="224" t="s">
        <v>3450</v>
      </c>
      <c r="D1035" s="232">
        <v>5.717354174798793E-2</v>
      </c>
      <c r="E1035" s="223">
        <v>7.3219554682167759E-2</v>
      </c>
      <c r="F1035" s="231">
        <v>0.23367800034292396</v>
      </c>
      <c r="G1035" s="193">
        <v>6.0619539552486364E-3</v>
      </c>
      <c r="H1035" s="193">
        <v>5.8543966954171944</v>
      </c>
      <c r="I1035" s="193">
        <v>6.7241205452081426E-2</v>
      </c>
      <c r="J1035" s="193">
        <v>5.2912351225554356E-2</v>
      </c>
      <c r="K1035" s="222">
        <v>1.935969475491343E-4</v>
      </c>
      <c r="L1035" s="193">
        <v>2.9864062084298533E-3</v>
      </c>
      <c r="M1035" s="222">
        <v>2.0000005732018801E-3</v>
      </c>
      <c r="N1035" s="193">
        <v>3.252876436919263E-2</v>
      </c>
      <c r="O1035" s="222">
        <v>1.9019353507914828E-2</v>
      </c>
      <c r="P1035" s="221">
        <v>5.5304812952892808E-2</v>
      </c>
    </row>
    <row r="1036" spans="1:16" ht="15.75" x14ac:dyDescent="0.25">
      <c r="A1036" s="189">
        <v>2037</v>
      </c>
      <c r="B1036" s="188">
        <v>2007</v>
      </c>
      <c r="C1036" s="224" t="s">
        <v>3449</v>
      </c>
      <c r="D1036" s="232">
        <v>5.7025864743852822E-2</v>
      </c>
      <c r="E1036" s="223">
        <v>6.8585042972739749E-2</v>
      </c>
      <c r="F1036" s="231">
        <v>0.16887554054124385</v>
      </c>
      <c r="G1036" s="193">
        <v>8.5612923309527651E-3</v>
      </c>
      <c r="H1036" s="193">
        <v>3.0113997274185467</v>
      </c>
      <c r="I1036" s="193">
        <v>5.8660206410424888E-2</v>
      </c>
      <c r="J1036" s="193">
        <v>3.7302003722738536E-2</v>
      </c>
      <c r="K1036" s="222">
        <v>1.971015467641327E-4</v>
      </c>
      <c r="L1036" s="193">
        <v>2.9709416298686264E-3</v>
      </c>
      <c r="M1036" s="222">
        <v>2.0000005732018801E-3</v>
      </c>
      <c r="N1036" s="193">
        <v>3.2265711887866165E-2</v>
      </c>
      <c r="O1036" s="222">
        <v>1.7525087937100843E-2</v>
      </c>
      <c r="P1036" s="221">
        <v>3.8988634805890744E-2</v>
      </c>
    </row>
    <row r="1037" spans="1:16" ht="15.75" x14ac:dyDescent="0.25">
      <c r="A1037" s="189">
        <v>2037</v>
      </c>
      <c r="B1037" s="188">
        <v>2008</v>
      </c>
      <c r="C1037" s="224" t="s">
        <v>3448</v>
      </c>
      <c r="D1037" s="232">
        <v>5.7029291157387439E-2</v>
      </c>
      <c r="E1037" s="223">
        <v>6.6952999998063645E-2</v>
      </c>
      <c r="F1037" s="231">
        <v>0.17009818274377153</v>
      </c>
      <c r="G1037" s="193">
        <v>8.3016850663945856E-3</v>
      </c>
      <c r="H1037" s="193">
        <v>3.0308335742003907</v>
      </c>
      <c r="I1037" s="193">
        <v>4.7217807894964041E-2</v>
      </c>
      <c r="J1037" s="193">
        <v>3.7553226379616556E-2</v>
      </c>
      <c r="K1037" s="222">
        <v>2.2515707596368917E-4</v>
      </c>
      <c r="L1037" s="193">
        <v>2.9784341822458355E-3</v>
      </c>
      <c r="M1037" s="222">
        <v>2.0000005732018797E-3</v>
      </c>
      <c r="N1037" s="193">
        <v>3.2393160203802486E-2</v>
      </c>
      <c r="O1037" s="222">
        <v>1.7517238579744573E-2</v>
      </c>
      <c r="P1037" s="221">
        <v>3.9251216636528787E-2</v>
      </c>
    </row>
    <row r="1038" spans="1:16" ht="15.75" x14ac:dyDescent="0.25">
      <c r="A1038" s="189">
        <v>2037</v>
      </c>
      <c r="B1038" s="188">
        <v>2009</v>
      </c>
      <c r="C1038" s="224" t="s">
        <v>3447</v>
      </c>
      <c r="D1038" s="232">
        <v>5.6354371307347176E-2</v>
      </c>
      <c r="E1038" s="223">
        <v>6.1436601291230908E-2</v>
      </c>
      <c r="F1038" s="231">
        <v>0.16044191069815514</v>
      </c>
      <c r="G1038" s="193">
        <v>8.1348826082751815E-3</v>
      </c>
      <c r="H1038" s="193">
        <v>2.7661038704512344</v>
      </c>
      <c r="I1038" s="193">
        <v>3.4083419792817204E-2</v>
      </c>
      <c r="J1038" s="193">
        <v>3.5324961701356357E-2</v>
      </c>
      <c r="K1038" s="222">
        <v>2.5471783786267584E-4</v>
      </c>
      <c r="L1038" s="193">
        <v>2.8962676819743642E-3</v>
      </c>
      <c r="M1038" s="222">
        <v>2.0000005732018801E-3</v>
      </c>
      <c r="N1038" s="193">
        <v>3.0995508034184768E-2</v>
      </c>
      <c r="O1038" s="222">
        <v>1.6833288000917223E-2</v>
      </c>
      <c r="P1038" s="221">
        <v>3.6922199717295781E-2</v>
      </c>
    </row>
    <row r="1039" spans="1:16" ht="15.75" x14ac:dyDescent="0.25">
      <c r="A1039" s="189">
        <v>2037</v>
      </c>
      <c r="B1039" s="188">
        <v>2010</v>
      </c>
      <c r="C1039" s="224" t="s">
        <v>3446</v>
      </c>
      <c r="D1039" s="232">
        <v>5.5136245978922006E-2</v>
      </c>
      <c r="E1039" s="223">
        <v>5.9463124690839288E-2</v>
      </c>
      <c r="F1039" s="231">
        <v>9.5019088009569333E-2</v>
      </c>
      <c r="G1039" s="193">
        <v>7.3125292734455257E-3</v>
      </c>
      <c r="H1039" s="193">
        <v>0.23997010856204759</v>
      </c>
      <c r="I1039" s="193">
        <v>3.3168912591911438E-2</v>
      </c>
      <c r="J1039" s="193">
        <v>2.0337988815196772E-2</v>
      </c>
      <c r="K1039" s="222">
        <v>3.1113397002256835E-4</v>
      </c>
      <c r="L1039" s="193">
        <v>2.8064347833964077E-3</v>
      </c>
      <c r="M1039" s="222">
        <v>2.0000005732018801E-3</v>
      </c>
      <c r="N1039" s="193">
        <v>2.946745042937372E-2</v>
      </c>
      <c r="O1039" s="222">
        <v>1.6448170112917722E-2</v>
      </c>
      <c r="P1039" s="221">
        <v>2.1257582420931277E-2</v>
      </c>
    </row>
    <row r="1040" spans="1:16" ht="15.75" x14ac:dyDescent="0.25">
      <c r="A1040" s="189">
        <v>2037</v>
      </c>
      <c r="B1040" s="188">
        <v>2011</v>
      </c>
      <c r="C1040" s="224" t="s">
        <v>3445</v>
      </c>
      <c r="D1040" s="232">
        <v>5.4905288968810209E-2</v>
      </c>
      <c r="E1040" s="223">
        <v>5.8177251662541021E-2</v>
      </c>
      <c r="F1040" s="231">
        <v>9.5229263763006902E-2</v>
      </c>
      <c r="G1040" s="193">
        <v>7.4174696766833676E-3</v>
      </c>
      <c r="H1040" s="193">
        <v>0.24185067276438296</v>
      </c>
      <c r="I1040" s="193">
        <v>3.3504385953533708E-2</v>
      </c>
      <c r="J1040" s="193">
        <v>2.0493992398485174E-2</v>
      </c>
      <c r="K1040" s="222">
        <v>4.2124119506238637E-4</v>
      </c>
      <c r="L1040" s="193">
        <v>2.8200963016544707E-3</v>
      </c>
      <c r="M1040" s="222">
        <v>2.0000005732018801E-3</v>
      </c>
      <c r="N1040" s="193">
        <v>2.9699832854943372E-2</v>
      </c>
      <c r="O1040" s="222">
        <v>1.6586787458011662E-2</v>
      </c>
      <c r="P1040" s="221">
        <v>2.1420639794000332E-2</v>
      </c>
    </row>
    <row r="1041" spans="1:16" ht="15.75" x14ac:dyDescent="0.25">
      <c r="A1041" s="189">
        <v>2037</v>
      </c>
      <c r="B1041" s="188">
        <v>2012</v>
      </c>
      <c r="C1041" s="224" t="s">
        <v>3444</v>
      </c>
      <c r="D1041" s="232">
        <v>5.2873041127132571E-2</v>
      </c>
      <c r="E1041" s="223">
        <v>5.8114270756389877E-2</v>
      </c>
      <c r="F1041" s="231">
        <v>8.3567633527463325E-2</v>
      </c>
      <c r="G1041" s="193">
        <v>6.9911760017520403E-3</v>
      </c>
      <c r="H1041" s="193">
        <v>0.20997543785541095</v>
      </c>
      <c r="I1041" s="193">
        <v>3.4587261096530542E-2</v>
      </c>
      <c r="J1041" s="193">
        <v>1.8258564014841494E-2</v>
      </c>
      <c r="K1041" s="222">
        <v>6.1126756349043061E-4</v>
      </c>
      <c r="L1041" s="193">
        <v>2.6907847529820234E-3</v>
      </c>
      <c r="M1041" s="222">
        <v>2.0000005732018801E-3</v>
      </c>
      <c r="N1041" s="193">
        <v>2.750024341202505E-2</v>
      </c>
      <c r="O1041" s="222">
        <v>1.6960109861396167E-2</v>
      </c>
      <c r="P1041" s="221">
        <v>1.9084135258414733E-2</v>
      </c>
    </row>
    <row r="1042" spans="1:16" ht="15.75" x14ac:dyDescent="0.25">
      <c r="A1042" s="189">
        <v>2037</v>
      </c>
      <c r="B1042" s="188">
        <v>2013</v>
      </c>
      <c r="C1042" s="224" t="s">
        <v>3443</v>
      </c>
      <c r="D1042" s="232">
        <v>5.4729978821783869E-2</v>
      </c>
      <c r="E1042" s="223">
        <v>5.6733414062044921E-2</v>
      </c>
      <c r="F1042" s="231">
        <v>9.7316685577555129E-2</v>
      </c>
      <c r="G1042" s="193">
        <v>7.9185495584608596E-3</v>
      </c>
      <c r="H1042" s="193">
        <v>0.24690154931957811</v>
      </c>
      <c r="I1042" s="193">
        <v>3.3530594098315547E-2</v>
      </c>
      <c r="J1042" s="193">
        <v>2.083431906895479E-2</v>
      </c>
      <c r="K1042" s="222">
        <v>9.1288887466468187E-4</v>
      </c>
      <c r="L1042" s="193">
        <v>2.8373263287292524E-3</v>
      </c>
      <c r="M1042" s="222">
        <v>2.0000005732018801E-3</v>
      </c>
      <c r="N1042" s="193">
        <v>2.9992915615485418E-2</v>
      </c>
      <c r="O1042" s="222">
        <v>1.7026861796795478E-2</v>
      </c>
      <c r="P1042" s="221">
        <v>2.1776354526331285E-2</v>
      </c>
    </row>
    <row r="1043" spans="1:16" ht="15.75" x14ac:dyDescent="0.25">
      <c r="A1043" s="189">
        <v>2037</v>
      </c>
      <c r="B1043" s="188">
        <v>2014</v>
      </c>
      <c r="C1043" s="224" t="s">
        <v>3442</v>
      </c>
      <c r="D1043" s="232">
        <v>5.195292585683383E-2</v>
      </c>
      <c r="E1043" s="223">
        <v>5.4443987381460959E-2</v>
      </c>
      <c r="F1043" s="231">
        <v>8.6613748980359326E-2</v>
      </c>
      <c r="G1043" s="193">
        <v>8.033321129176995E-3</v>
      </c>
      <c r="H1043" s="193">
        <v>0.21835455603296475</v>
      </c>
      <c r="I1043" s="193">
        <v>3.2013583311728377E-2</v>
      </c>
      <c r="J1043" s="193">
        <v>1.8834965402506312E-2</v>
      </c>
      <c r="K1043" s="222">
        <v>1.2814796376511106E-3</v>
      </c>
      <c r="L1043" s="193">
        <v>2.7271496375217601E-3</v>
      </c>
      <c r="M1043" s="222">
        <v>2.0000005732018801E-3</v>
      </c>
      <c r="N1043" s="193">
        <v>2.8118810098045968E-2</v>
      </c>
      <c r="O1043" s="222">
        <v>1.6523713622763649E-2</v>
      </c>
      <c r="P1043" s="221">
        <v>1.9686598959086466E-2</v>
      </c>
    </row>
    <row r="1044" spans="1:16" ht="15.75" x14ac:dyDescent="0.25">
      <c r="A1044" s="189">
        <v>2037</v>
      </c>
      <c r="B1044" s="188">
        <v>2015</v>
      </c>
      <c r="C1044" s="224" t="s">
        <v>3441</v>
      </c>
      <c r="D1044" s="232">
        <v>5.0674910596290229E-2</v>
      </c>
      <c r="E1044" s="223">
        <v>5.6742208632541924E-2</v>
      </c>
      <c r="F1044" s="231">
        <v>8.1626789726554308E-2</v>
      </c>
      <c r="G1044" s="193">
        <v>8.0111473552929562E-3</v>
      </c>
      <c r="H1044" s="193">
        <v>0.20639326399609945</v>
      </c>
      <c r="I1044" s="193">
        <v>3.3429295819377626E-2</v>
      </c>
      <c r="J1044" s="193">
        <v>1.7993832438813803E-2</v>
      </c>
      <c r="K1044" s="222">
        <v>1.5924213507082891E-3</v>
      </c>
      <c r="L1044" s="193">
        <v>2.6899806491345532E-3</v>
      </c>
      <c r="M1044" s="222">
        <v>2.0000005732018801E-3</v>
      </c>
      <c r="N1044" s="193">
        <v>2.7486565605579574E-2</v>
      </c>
      <c r="O1044" s="222">
        <v>1.7502737706200994E-2</v>
      </c>
      <c r="P1044" s="221">
        <v>1.8807433695248107E-2</v>
      </c>
    </row>
    <row r="1045" spans="1:16" ht="15.75" x14ac:dyDescent="0.25">
      <c r="A1045" s="189">
        <v>2037</v>
      </c>
      <c r="B1045" s="188">
        <v>2016</v>
      </c>
      <c r="C1045" s="224" t="s">
        <v>3440</v>
      </c>
      <c r="D1045" s="232">
        <v>5.1295812895438733E-2</v>
      </c>
      <c r="E1045" s="223">
        <v>5.8132071528955047E-2</v>
      </c>
      <c r="F1045" s="231">
        <v>9.5417744264167242E-2</v>
      </c>
      <c r="G1045" s="193">
        <v>7.7542336248768804E-3</v>
      </c>
      <c r="H1045" s="193">
        <v>0.21435101689037647</v>
      </c>
      <c r="I1045" s="193">
        <v>3.3783864479459517E-2</v>
      </c>
      <c r="J1045" s="193">
        <v>2.054544173359325E-2</v>
      </c>
      <c r="K1045" s="222">
        <v>1.8230986424971523E-3</v>
      </c>
      <c r="L1045" s="193">
        <v>2.8485499206495368E-3</v>
      </c>
      <c r="M1045" s="222">
        <v>2.0000005732018801E-3</v>
      </c>
      <c r="N1045" s="193">
        <v>3.0183828914049454E-2</v>
      </c>
      <c r="O1045" s="222">
        <v>1.8450560769426139E-2</v>
      </c>
      <c r="P1045" s="221">
        <v>2.1474415439738867E-2</v>
      </c>
    </row>
    <row r="1046" spans="1:16" ht="15.75" x14ac:dyDescent="0.25">
      <c r="A1046" s="189">
        <v>2037</v>
      </c>
      <c r="B1046" s="188">
        <v>2017</v>
      </c>
      <c r="C1046" s="224" t="s">
        <v>3439</v>
      </c>
      <c r="D1046" s="232">
        <v>4.7755243361298827E-2</v>
      </c>
      <c r="E1046" s="223">
        <v>5.2130014451152007E-2</v>
      </c>
      <c r="F1046" s="231">
        <v>7.516254517818946E-2</v>
      </c>
      <c r="G1046" s="193">
        <v>7.7485406022746112E-3</v>
      </c>
      <c r="H1046" s="193">
        <v>0.15763522455570503</v>
      </c>
      <c r="I1046" s="193">
        <v>3.1099327551656859E-2</v>
      </c>
      <c r="J1046" s="193">
        <v>1.8425524390446438E-2</v>
      </c>
      <c r="K1046" s="222">
        <v>2.0079370038844279E-3</v>
      </c>
      <c r="L1046" s="193">
        <v>2.7917326230753403E-3</v>
      </c>
      <c r="M1046" s="222">
        <v>2.0000005732018801E-3</v>
      </c>
      <c r="N1046" s="193">
        <v>2.9217366682312378E-2</v>
      </c>
      <c r="O1046" s="222">
        <v>1.7359152291780477E-2</v>
      </c>
      <c r="P1046" s="221">
        <v>1.9258644841328849E-2</v>
      </c>
    </row>
    <row r="1047" spans="1:16" ht="15.75" x14ac:dyDescent="0.25">
      <c r="A1047" s="189">
        <v>2037</v>
      </c>
      <c r="B1047" s="188">
        <v>2018</v>
      </c>
      <c r="C1047" s="224" t="s">
        <v>3438</v>
      </c>
      <c r="D1047" s="232">
        <v>4.4692280205836842E-2</v>
      </c>
      <c r="E1047" s="223">
        <v>4.9733109761624525E-2</v>
      </c>
      <c r="F1047" s="231">
        <v>7.4326272121657794E-2</v>
      </c>
      <c r="G1047" s="193">
        <v>7.3702843990229175E-3</v>
      </c>
      <c r="H1047" s="193">
        <v>0.12823260141125098</v>
      </c>
      <c r="I1047" s="193">
        <v>2.959028958760903E-2</v>
      </c>
      <c r="J1047" s="193">
        <v>1.6944412370902655E-2</v>
      </c>
      <c r="K1047" s="222">
        <v>2.0906989580908898E-3</v>
      </c>
      <c r="L1047" s="193">
        <v>2.784695703018281E-3</v>
      </c>
      <c r="M1047" s="222">
        <v>2.0000005732018801E-3</v>
      </c>
      <c r="N1047" s="193">
        <v>2.9097668672141787E-2</v>
      </c>
      <c r="O1047" s="222">
        <v>1.7329407454223091E-2</v>
      </c>
      <c r="P1047" s="221">
        <v>1.7710563508598554E-2</v>
      </c>
    </row>
    <row r="1048" spans="1:16" ht="15.75" x14ac:dyDescent="0.25">
      <c r="A1048" s="189">
        <v>2037</v>
      </c>
      <c r="B1048" s="188">
        <v>2019</v>
      </c>
      <c r="C1048" s="224" t="s">
        <v>3437</v>
      </c>
      <c r="D1048" s="232">
        <v>4.4249864506642887E-2</v>
      </c>
      <c r="E1048" s="223">
        <v>4.7816633841167563E-2</v>
      </c>
      <c r="F1048" s="231">
        <v>7.3475411125557347E-2</v>
      </c>
      <c r="G1048" s="193">
        <v>6.5987313521025616E-3</v>
      </c>
      <c r="H1048" s="193">
        <v>0.10990700155417646</v>
      </c>
      <c r="I1048" s="193">
        <v>2.6733094032253133E-2</v>
      </c>
      <c r="J1048" s="193">
        <v>1.443753231097163E-2</v>
      </c>
      <c r="K1048" s="222">
        <v>1.9856757361102198E-3</v>
      </c>
      <c r="L1048" s="193">
        <v>2.7784450797819008E-3</v>
      </c>
      <c r="M1048" s="222">
        <v>2.0000005732018801E-3</v>
      </c>
      <c r="N1048" s="193">
        <v>2.8991345570890968E-2</v>
      </c>
      <c r="O1048" s="222">
        <v>1.7315770955536852E-2</v>
      </c>
      <c r="P1048" s="221">
        <v>1.5090333456473018E-2</v>
      </c>
    </row>
    <row r="1049" spans="1:16" ht="15.75" x14ac:dyDescent="0.25">
      <c r="A1049" s="189">
        <v>2037</v>
      </c>
      <c r="B1049" s="188">
        <v>2020</v>
      </c>
      <c r="C1049" s="224" t="s">
        <v>3436</v>
      </c>
      <c r="D1049" s="232">
        <v>4.3734240347341385E-2</v>
      </c>
      <c r="E1049" s="223">
        <v>4.585511378349507E-2</v>
      </c>
      <c r="F1049" s="231">
        <v>7.2293282737801404E-2</v>
      </c>
      <c r="G1049" s="193">
        <v>5.6794399690533216E-3</v>
      </c>
      <c r="H1049" s="193">
        <v>9.1477856745381586E-2</v>
      </c>
      <c r="I1049" s="193">
        <v>2.4326648766186877E-2</v>
      </c>
      <c r="J1049" s="193">
        <v>1.1945498114329977E-2</v>
      </c>
      <c r="K1049" s="222">
        <v>1.465150913971191E-3</v>
      </c>
      <c r="L1049" s="193">
        <v>2.7684811647278877E-3</v>
      </c>
      <c r="M1049" s="222">
        <v>2.0000005732018801E-3</v>
      </c>
      <c r="N1049" s="193">
        <v>2.8821859375822202E-2</v>
      </c>
      <c r="O1049" s="222">
        <v>1.7290660157910392E-2</v>
      </c>
      <c r="P1049" s="221">
        <v>1.2485620531697135E-2</v>
      </c>
    </row>
    <row r="1050" spans="1:16" ht="15.75" x14ac:dyDescent="0.25">
      <c r="A1050" s="189">
        <v>2037</v>
      </c>
      <c r="B1050" s="188">
        <v>2021</v>
      </c>
      <c r="C1050" s="224" t="s">
        <v>3435</v>
      </c>
      <c r="D1050" s="232">
        <v>4.2324124790611345E-2</v>
      </c>
      <c r="E1050" s="223">
        <v>4.3700750740771913E-2</v>
      </c>
      <c r="F1050" s="231">
        <v>6.8662504941899322E-2</v>
      </c>
      <c r="G1050" s="193">
        <v>4.9789866250188729E-3</v>
      </c>
      <c r="H1050" s="193">
        <v>6.864222264314522E-2</v>
      </c>
      <c r="I1050" s="193">
        <v>2.290631309538118E-2</v>
      </c>
      <c r="J1050" s="193">
        <v>8.4332891460667195E-3</v>
      </c>
      <c r="K1050" s="222">
        <v>9.6376495928987202E-4</v>
      </c>
      <c r="L1050" s="193">
        <v>2.7605755332842526E-3</v>
      </c>
      <c r="M1050" s="222">
        <v>2.0000005732018801E-3</v>
      </c>
      <c r="N1050" s="193">
        <v>2.8687384584965881E-2</v>
      </c>
      <c r="O1050" s="222">
        <v>1.7275952406703928E-2</v>
      </c>
      <c r="P1050" s="221">
        <v>8.8146050590854792E-3</v>
      </c>
    </row>
    <row r="1051" spans="1:16" ht="15.75" x14ac:dyDescent="0.25">
      <c r="A1051" s="189">
        <v>2037</v>
      </c>
      <c r="B1051" s="188">
        <v>2022</v>
      </c>
      <c r="C1051" s="224" t="s">
        <v>3434</v>
      </c>
      <c r="D1051" s="232">
        <v>4.1061619247658325E-2</v>
      </c>
      <c r="E1051" s="223">
        <v>4.2066830203533141E-2</v>
      </c>
      <c r="F1051" s="231">
        <v>6.7481864618582882E-2</v>
      </c>
      <c r="G1051" s="193">
        <v>4.1810874491620947E-3</v>
      </c>
      <c r="H1051" s="193">
        <v>5.1429644467629272E-2</v>
      </c>
      <c r="I1051" s="193">
        <v>2.1285928451097894E-2</v>
      </c>
      <c r="J1051" s="193">
        <v>6.1784100285625998E-3</v>
      </c>
      <c r="K1051" s="222">
        <v>9.6287218960488304E-4</v>
      </c>
      <c r="L1051" s="193">
        <v>2.7532407217209895E-3</v>
      </c>
      <c r="M1051" s="222">
        <v>2.0000005732018801E-3</v>
      </c>
      <c r="N1051" s="193">
        <v>2.8562619440274856E-2</v>
      </c>
      <c r="O1051" s="222">
        <v>1.7264021801932445E-2</v>
      </c>
      <c r="P1051" s="221">
        <v>6.4577703137657493E-3</v>
      </c>
    </row>
    <row r="1052" spans="1:16" ht="15.75" x14ac:dyDescent="0.25">
      <c r="A1052" s="189">
        <v>2037</v>
      </c>
      <c r="B1052" s="188">
        <v>2023</v>
      </c>
      <c r="C1052" s="224" t="s">
        <v>3433</v>
      </c>
      <c r="D1052" s="232">
        <v>3.9828494603073195E-2</v>
      </c>
      <c r="E1052" s="223">
        <v>4.0419856098535906E-2</v>
      </c>
      <c r="F1052" s="231">
        <v>6.639513581013376E-2</v>
      </c>
      <c r="G1052" s="193">
        <v>3.6167283439026941E-3</v>
      </c>
      <c r="H1052" s="193">
        <v>5.0228857555039488E-2</v>
      </c>
      <c r="I1052" s="193">
        <v>2.1167143019684323E-2</v>
      </c>
      <c r="J1052" s="193">
        <v>5.9649458112416356E-3</v>
      </c>
      <c r="K1052" s="222">
        <v>9.6186614320569006E-4</v>
      </c>
      <c r="L1052" s="193">
        <v>2.7478732260340509E-3</v>
      </c>
      <c r="M1052" s="222">
        <v>2.0000005732018801E-3</v>
      </c>
      <c r="N1052" s="193">
        <v>2.8471318338640028E-2</v>
      </c>
      <c r="O1052" s="222">
        <v>1.7247587299427453E-2</v>
      </c>
      <c r="P1052" s="221">
        <v>6.2346541917709612E-3</v>
      </c>
    </row>
    <row r="1053" spans="1:16" ht="15.75" x14ac:dyDescent="0.25">
      <c r="A1053" s="189">
        <v>2037</v>
      </c>
      <c r="B1053" s="188">
        <v>2024</v>
      </c>
      <c r="C1053" s="224" t="s">
        <v>3432</v>
      </c>
      <c r="D1053" s="232">
        <v>3.8617338035454793E-2</v>
      </c>
      <c r="E1053" s="223">
        <v>3.8808231816123841E-2</v>
      </c>
      <c r="F1053" s="231">
        <v>6.5176511165517148E-2</v>
      </c>
      <c r="G1053" s="193">
        <v>3.1211718092626342E-3</v>
      </c>
      <c r="H1053" s="193">
        <v>4.8899691395047573E-2</v>
      </c>
      <c r="I1053" s="193">
        <v>2.1721530255310935E-2</v>
      </c>
      <c r="J1053" s="193">
        <v>5.730205045666974E-3</v>
      </c>
      <c r="K1053" s="222">
        <v>9.6114515725327252E-4</v>
      </c>
      <c r="L1053" s="193">
        <v>2.7416486213431616E-3</v>
      </c>
      <c r="M1053" s="222">
        <v>2.0000005732018801E-3</v>
      </c>
      <c r="N1053" s="193">
        <v>2.8365437812848008E-2</v>
      </c>
      <c r="O1053" s="222">
        <v>1.7238153185305242E-2</v>
      </c>
      <c r="P1053" s="221">
        <v>5.9892994904237338E-3</v>
      </c>
    </row>
    <row r="1054" spans="1:16" ht="15.75" x14ac:dyDescent="0.25">
      <c r="A1054" s="189">
        <v>2037</v>
      </c>
      <c r="B1054" s="188">
        <v>2025</v>
      </c>
      <c r="C1054" s="224" t="s">
        <v>3431</v>
      </c>
      <c r="D1054" s="232">
        <v>3.7436447922732215E-2</v>
      </c>
      <c r="E1054" s="223">
        <v>3.7204957398888718E-2</v>
      </c>
      <c r="F1054" s="231">
        <v>6.4056154476647059E-2</v>
      </c>
      <c r="G1054" s="193">
        <v>2.8282121942295783E-3</v>
      </c>
      <c r="H1054" s="193">
        <v>4.7591646423921358E-2</v>
      </c>
      <c r="I1054" s="193">
        <v>2.2923342432360393E-2</v>
      </c>
      <c r="J1054" s="193">
        <v>5.4933905629719016E-3</v>
      </c>
      <c r="K1054" s="222">
        <v>9.6051180007118882E-4</v>
      </c>
      <c r="L1054" s="193">
        <v>2.737478096481929E-3</v>
      </c>
      <c r="M1054" s="222">
        <v>2.0000005732018797E-3</v>
      </c>
      <c r="N1054" s="193">
        <v>2.8294497184958443E-2</v>
      </c>
      <c r="O1054" s="222">
        <v>1.7230179545082481E-2</v>
      </c>
      <c r="P1054" s="221">
        <v>5.7417773076698939E-3</v>
      </c>
    </row>
    <row r="1055" spans="1:16" ht="15.75" x14ac:dyDescent="0.25">
      <c r="A1055" s="189">
        <v>2037</v>
      </c>
      <c r="B1055" s="188">
        <v>2026</v>
      </c>
      <c r="C1055" s="224" t="s">
        <v>3430</v>
      </c>
      <c r="D1055" s="232">
        <v>3.6596920653099448E-2</v>
      </c>
      <c r="E1055" s="223">
        <v>3.6936146878904993E-2</v>
      </c>
      <c r="F1055" s="231">
        <v>6.2812380725905226E-2</v>
      </c>
      <c r="G1055" s="193">
        <v>2.795385199736706E-3</v>
      </c>
      <c r="H1055" s="193">
        <v>4.6161748705809899E-2</v>
      </c>
      <c r="I1055" s="193">
        <v>2.210256405482186E-2</v>
      </c>
      <c r="J1055" s="193">
        <v>5.2363233826753543E-3</v>
      </c>
      <c r="K1055" s="222">
        <v>8.3930573319091623E-4</v>
      </c>
      <c r="L1055" s="193">
        <v>2.732538462848687E-3</v>
      </c>
      <c r="M1055" s="222">
        <v>2.0000005732018801E-3</v>
      </c>
      <c r="N1055" s="193">
        <v>2.8210474016856994E-2</v>
      </c>
      <c r="O1055" s="222">
        <v>1.7216646984227139E-2</v>
      </c>
      <c r="P1055" s="221">
        <v>5.4730866901990605E-3</v>
      </c>
    </row>
    <row r="1056" spans="1:16" ht="15.75" x14ac:dyDescent="0.25">
      <c r="A1056" s="189">
        <v>2037</v>
      </c>
      <c r="B1056" s="188">
        <v>2027</v>
      </c>
      <c r="C1056" s="224" t="s">
        <v>3429</v>
      </c>
      <c r="D1056" s="232">
        <v>3.5826828052800318E-2</v>
      </c>
      <c r="E1056" s="223">
        <v>3.6662787218903779E-2</v>
      </c>
      <c r="F1056" s="231">
        <v>6.1650123735289095E-2</v>
      </c>
      <c r="G1056" s="193">
        <v>2.758594077918064E-3</v>
      </c>
      <c r="H1056" s="193">
        <v>4.4739484936176958E-2</v>
      </c>
      <c r="I1056" s="193">
        <v>2.1182295006123644E-2</v>
      </c>
      <c r="J1056" s="193">
        <v>4.9749738392200768E-3</v>
      </c>
      <c r="K1056" s="222">
        <v>6.9756981405707239E-4</v>
      </c>
      <c r="L1056" s="193">
        <v>2.7294681026732177E-3</v>
      </c>
      <c r="M1056" s="222">
        <v>2.0000005732018801E-3</v>
      </c>
      <c r="N1056" s="193">
        <v>2.8158247190272268E-2</v>
      </c>
      <c r="O1056" s="222">
        <v>1.7197416150458118E-2</v>
      </c>
      <c r="P1056" s="221">
        <v>5.1999200801101523E-3</v>
      </c>
    </row>
    <row r="1057" spans="1:16" ht="15.75" x14ac:dyDescent="0.25">
      <c r="A1057" s="189">
        <v>2037</v>
      </c>
      <c r="B1057" s="188">
        <v>2028</v>
      </c>
      <c r="C1057" s="224" t="s">
        <v>3428</v>
      </c>
      <c r="D1057" s="232">
        <v>3.5760605743414053E-2</v>
      </c>
      <c r="E1057" s="223">
        <v>3.6596170337602929E-2</v>
      </c>
      <c r="F1057" s="231">
        <v>6.030968045154924E-2</v>
      </c>
      <c r="G1057" s="193">
        <v>2.7182610404119603E-3</v>
      </c>
      <c r="H1057" s="193">
        <v>4.3162844679266829E-2</v>
      </c>
      <c r="I1057" s="193">
        <v>2.0285168754749158E-2</v>
      </c>
      <c r="J1057" s="193">
        <v>4.6897109993397322E-3</v>
      </c>
      <c r="K1057" s="222">
        <v>5.7617770301556545E-4</v>
      </c>
      <c r="L1057" s="193">
        <v>2.7248860498847883E-3</v>
      </c>
      <c r="M1057" s="222">
        <v>2.0000005732018801E-3</v>
      </c>
      <c r="N1057" s="193">
        <v>2.8080306472341075E-2</v>
      </c>
      <c r="O1057" s="222">
        <v>1.718524786554235E-2</v>
      </c>
      <c r="P1057" s="221">
        <v>4.9017589204455236E-3</v>
      </c>
    </row>
    <row r="1058" spans="1:16" ht="15.75" x14ac:dyDescent="0.25">
      <c r="A1058" s="189">
        <v>2037</v>
      </c>
      <c r="B1058" s="188">
        <v>2029</v>
      </c>
      <c r="C1058" s="224" t="s">
        <v>3427</v>
      </c>
      <c r="D1058" s="232">
        <v>3.5728454565963137E-2</v>
      </c>
      <c r="E1058" s="223">
        <v>3.6564849082142893E-2</v>
      </c>
      <c r="F1058" s="231">
        <v>5.9105752748930943E-2</v>
      </c>
      <c r="G1058" s="193">
        <v>2.6726622961970557E-3</v>
      </c>
      <c r="H1058" s="193">
        <v>4.1624861835500813E-2</v>
      </c>
      <c r="I1058" s="193">
        <v>1.9370409916747825E-2</v>
      </c>
      <c r="J1058" s="193">
        <v>4.403326468636953E-3</v>
      </c>
      <c r="K1058" s="222">
        <v>5.7594673263989963E-4</v>
      </c>
      <c r="L1058" s="193">
        <v>2.7229959957301405E-3</v>
      </c>
      <c r="M1058" s="222">
        <v>2.0000005732018801E-3</v>
      </c>
      <c r="N1058" s="193">
        <v>2.8048156651170518E-2</v>
      </c>
      <c r="O1058" s="222">
        <v>1.7184465133668544E-2</v>
      </c>
      <c r="P1058" s="221">
        <v>4.6024253520768974E-3</v>
      </c>
    </row>
    <row r="1059" spans="1:16" ht="15.75" x14ac:dyDescent="0.25">
      <c r="A1059" s="189">
        <v>2037</v>
      </c>
      <c r="B1059" s="188">
        <v>2030</v>
      </c>
      <c r="C1059" s="224" t="s">
        <v>3426</v>
      </c>
      <c r="D1059" s="232">
        <v>3.5677870100120072E-2</v>
      </c>
      <c r="E1059" s="223">
        <v>3.652506932421775E-2</v>
      </c>
      <c r="F1059" s="231">
        <v>5.7731469191321667E-2</v>
      </c>
      <c r="G1059" s="193">
        <v>2.621556538399124E-3</v>
      </c>
      <c r="H1059" s="193">
        <v>3.9938270269352302E-2</v>
      </c>
      <c r="I1059" s="193">
        <v>1.8392600772190421E-2</v>
      </c>
      <c r="J1059" s="193">
        <v>4.0939685942372695E-3</v>
      </c>
      <c r="K1059" s="222">
        <v>5.7541766833296866E-4</v>
      </c>
      <c r="L1059" s="193">
        <v>2.7196581768560643E-3</v>
      </c>
      <c r="M1059" s="222">
        <v>2.0000005732018801E-3</v>
      </c>
      <c r="N1059" s="193">
        <v>2.799138035212248E-2</v>
      </c>
      <c r="O1059" s="222">
        <v>1.7178822481274822E-2</v>
      </c>
      <c r="P1059" s="221">
        <v>4.2790796873520952E-3</v>
      </c>
    </row>
    <row r="1060" spans="1:16" ht="15.75" x14ac:dyDescent="0.25">
      <c r="A1060" s="189">
        <v>2037</v>
      </c>
      <c r="B1060" s="188">
        <v>2031</v>
      </c>
      <c r="C1060" s="224" t="s">
        <v>3425</v>
      </c>
      <c r="D1060" s="232">
        <v>3.5636737603597313E-2</v>
      </c>
      <c r="E1060" s="223">
        <v>3.6471644425289808E-2</v>
      </c>
      <c r="F1060" s="231">
        <v>5.6345184182537748E-2</v>
      </c>
      <c r="G1060" s="193">
        <v>2.5662636530240199E-3</v>
      </c>
      <c r="H1060" s="193">
        <v>3.81992010403698E-2</v>
      </c>
      <c r="I1060" s="193">
        <v>1.7485732769241043E-2</v>
      </c>
      <c r="J1060" s="193">
        <v>3.7726301197519877E-3</v>
      </c>
      <c r="K1060" s="222">
        <v>5.7463890445836609E-4</v>
      </c>
      <c r="L1060" s="193">
        <v>2.7170319774850785E-3</v>
      </c>
      <c r="M1060" s="222">
        <v>2.0000005732018801E-3</v>
      </c>
      <c r="N1060" s="193">
        <v>2.7946708700822012E-2</v>
      </c>
      <c r="O1060" s="222">
        <v>1.7168461707236068E-2</v>
      </c>
      <c r="P1060" s="221">
        <v>3.9432117129689567E-3</v>
      </c>
    </row>
    <row r="1061" spans="1:16" ht="15.75" x14ac:dyDescent="0.25">
      <c r="A1061" s="189">
        <v>2037</v>
      </c>
      <c r="B1061" s="188">
        <v>2032</v>
      </c>
      <c r="C1061" s="224" t="s">
        <v>3424</v>
      </c>
      <c r="D1061" s="232">
        <v>3.5578417320723976E-2</v>
      </c>
      <c r="E1061" s="223">
        <v>3.6389047551887113E-2</v>
      </c>
      <c r="F1061" s="231">
        <v>5.4801502219105139E-2</v>
      </c>
      <c r="G1061" s="193">
        <v>2.5108839382903055E-3</v>
      </c>
      <c r="H1061" s="193">
        <v>3.6324081293186226E-2</v>
      </c>
      <c r="I1061" s="193">
        <v>1.6564412312954926E-2</v>
      </c>
      <c r="J1061" s="193">
        <v>3.4306893541007416E-3</v>
      </c>
      <c r="K1061" s="222">
        <v>5.7334359299150218E-4</v>
      </c>
      <c r="L1061" s="193">
        <v>2.7130573530536363E-3</v>
      </c>
      <c r="M1061" s="222">
        <v>2.0000005732018801E-3</v>
      </c>
      <c r="N1061" s="193">
        <v>2.7879100339243179E-2</v>
      </c>
      <c r="O1061" s="222">
        <v>1.7147874194281806E-2</v>
      </c>
      <c r="P1061" s="221">
        <v>3.5858099032346383E-3</v>
      </c>
    </row>
    <row r="1062" spans="1:16" ht="15.75" x14ac:dyDescent="0.25">
      <c r="A1062" s="189">
        <v>2037</v>
      </c>
      <c r="B1062" s="188">
        <v>2033</v>
      </c>
      <c r="C1062" s="224" t="s">
        <v>3423</v>
      </c>
      <c r="D1062" s="232">
        <v>3.5560103585546649E-2</v>
      </c>
      <c r="E1062" s="223">
        <v>3.6380981470463397E-2</v>
      </c>
      <c r="F1062" s="231">
        <v>5.340951129511419E-2</v>
      </c>
      <c r="G1062" s="193">
        <v>2.4652567854953427E-3</v>
      </c>
      <c r="H1062" s="193">
        <v>3.4486474630550899E-2</v>
      </c>
      <c r="I1062" s="193">
        <v>1.57254196816323E-2</v>
      </c>
      <c r="J1062" s="193">
        <v>3.0852867539862055E-3</v>
      </c>
      <c r="K1062" s="222">
        <v>5.7354147935242451E-4</v>
      </c>
      <c r="L1062" s="193">
        <v>2.712163120133369E-3</v>
      </c>
      <c r="M1062" s="222">
        <v>2.0000005732018801E-3</v>
      </c>
      <c r="N1062" s="193">
        <v>2.7863889437269432E-2</v>
      </c>
      <c r="O1062" s="222">
        <v>1.7151816469423275E-2</v>
      </c>
      <c r="P1062" s="221">
        <v>3.2247897302442523E-3</v>
      </c>
    </row>
    <row r="1063" spans="1:16" ht="15.75" x14ac:dyDescent="0.25">
      <c r="A1063" s="189">
        <v>2037</v>
      </c>
      <c r="B1063" s="188">
        <v>2034</v>
      </c>
      <c r="C1063" s="224" t="s">
        <v>3422</v>
      </c>
      <c r="D1063" s="232">
        <v>3.5551357208914405E-2</v>
      </c>
      <c r="E1063" s="223">
        <v>3.6364480283438881E-2</v>
      </c>
      <c r="F1063" s="231">
        <v>5.1996585649663106E-2</v>
      </c>
      <c r="G1063" s="193">
        <v>2.4365669063599591E-3</v>
      </c>
      <c r="H1063" s="193">
        <v>3.2585074473520624E-2</v>
      </c>
      <c r="I1063" s="193">
        <v>1.5010667961866266E-2</v>
      </c>
      <c r="J1063" s="193">
        <v>2.7253763005937732E-3</v>
      </c>
      <c r="K1063" s="222">
        <v>5.7372341379972316E-4</v>
      </c>
      <c r="L1063" s="193">
        <v>2.7119460540924664E-3</v>
      </c>
      <c r="M1063" s="222">
        <v>2.0000005732018797E-3</v>
      </c>
      <c r="N1063" s="193">
        <v>2.7860197143913683E-2</v>
      </c>
      <c r="O1063" s="222">
        <v>1.7151724336248782E-2</v>
      </c>
      <c r="P1063" s="221">
        <v>2.8486057232284048E-3</v>
      </c>
    </row>
    <row r="1064" spans="1:16" ht="15.75" x14ac:dyDescent="0.25">
      <c r="A1064" s="189">
        <v>2037</v>
      </c>
      <c r="B1064" s="188">
        <v>2035</v>
      </c>
      <c r="C1064" s="224" t="s">
        <v>3421</v>
      </c>
      <c r="D1064" s="232">
        <v>3.5514099035538656E-2</v>
      </c>
      <c r="E1064" s="223">
        <v>3.6316884278195433E-2</v>
      </c>
      <c r="F1064" s="231">
        <v>5.0364814497723787E-2</v>
      </c>
      <c r="G1064" s="193">
        <v>2.4266760091369794E-3</v>
      </c>
      <c r="H1064" s="193">
        <v>3.0516898688723437E-2</v>
      </c>
      <c r="I1064" s="193">
        <v>1.441475134366804E-2</v>
      </c>
      <c r="J1064" s="193">
        <v>2.3425254728134922E-3</v>
      </c>
      <c r="K1064" s="222">
        <v>5.7350195030716675E-4</v>
      </c>
      <c r="L1064" s="193">
        <v>2.7094307176118893E-3</v>
      </c>
      <c r="M1064" s="222">
        <v>2.0000005732018805E-3</v>
      </c>
      <c r="N1064" s="193">
        <v>2.781741127037906E-2</v>
      </c>
      <c r="O1064" s="222">
        <v>1.713981612193918E-2</v>
      </c>
      <c r="P1064" s="221">
        <v>2.4484440798912873E-3</v>
      </c>
    </row>
    <row r="1065" spans="1:16" ht="15.75" x14ac:dyDescent="0.25">
      <c r="A1065" s="189">
        <v>2037</v>
      </c>
      <c r="B1065" s="188">
        <v>2036</v>
      </c>
      <c r="C1065" s="224" t="s">
        <v>3420</v>
      </c>
      <c r="D1065" s="232">
        <v>3.548704901937929E-2</v>
      </c>
      <c r="E1065" s="223">
        <v>3.624347210650402E-2</v>
      </c>
      <c r="F1065" s="231">
        <v>4.8733741320952956E-2</v>
      </c>
      <c r="G1065" s="193">
        <v>2.4110230184045994E-3</v>
      </c>
      <c r="H1065" s="193">
        <v>2.8397519886344678E-2</v>
      </c>
      <c r="I1065" s="193">
        <v>1.3857820138797812E-2</v>
      </c>
      <c r="J1065" s="193">
        <v>1.9467674879023499E-3</v>
      </c>
      <c r="K1065" s="222">
        <v>5.7239256195200285E-4</v>
      </c>
      <c r="L1065" s="193">
        <v>2.7079520272795051E-3</v>
      </c>
      <c r="M1065" s="222">
        <v>2.0000005732018801E-3</v>
      </c>
      <c r="N1065" s="193">
        <v>2.7792258747825219E-2</v>
      </c>
      <c r="O1065" s="222">
        <v>1.7123193444379937E-2</v>
      </c>
      <c r="P1065" s="221">
        <v>2.0347916750525124E-3</v>
      </c>
    </row>
    <row r="1066" spans="1:16" ht="15.75" x14ac:dyDescent="0.25">
      <c r="A1066" s="189">
        <v>2037</v>
      </c>
      <c r="B1066" s="188">
        <v>2037</v>
      </c>
      <c r="C1066" s="224" t="s">
        <v>3419</v>
      </c>
      <c r="D1066" s="232">
        <v>3.5115370754666038E-2</v>
      </c>
      <c r="E1066" s="223">
        <v>3.5564232663576681E-2</v>
      </c>
      <c r="F1066" s="231">
        <v>4.5348907147268962E-2</v>
      </c>
      <c r="G1066" s="193">
        <v>2.282265911465155E-3</v>
      </c>
      <c r="H1066" s="193">
        <v>2.5412794666931311E-2</v>
      </c>
      <c r="I1066" s="193">
        <v>1.2723732348926865E-2</v>
      </c>
      <c r="J1066" s="193">
        <v>1.4938780431486124E-3</v>
      </c>
      <c r="K1066" s="222">
        <v>5.6015625363462613E-4</v>
      </c>
      <c r="L1066" s="193">
        <v>2.6793277601653716E-3</v>
      </c>
      <c r="M1066" s="222">
        <v>2.0000005732018801E-3</v>
      </c>
      <c r="N1066" s="193">
        <v>2.73053599642138E-2</v>
      </c>
      <c r="O1066" s="222">
        <v>1.6899480239277322E-2</v>
      </c>
      <c r="P1066" s="221">
        <v>1.5614245792741563E-3</v>
      </c>
    </row>
    <row r="1067" spans="1:16" ht="15.75" x14ac:dyDescent="0.25">
      <c r="A1067" s="189">
        <v>2038</v>
      </c>
      <c r="B1067" s="188">
        <v>1994</v>
      </c>
      <c r="C1067" s="224" t="s">
        <v>3418</v>
      </c>
      <c r="D1067" s="232">
        <v>5.730130733314167E-2</v>
      </c>
      <c r="E1067" s="223">
        <v>7.2753430079331924E-2</v>
      </c>
      <c r="F1067" s="231">
        <v>0.35043811916558787</v>
      </c>
      <c r="G1067" s="193">
        <v>0.53947144801537772</v>
      </c>
      <c r="H1067" s="193">
        <v>8.3518389323096045</v>
      </c>
      <c r="I1067" s="193">
        <v>2.1471332454760637</v>
      </c>
      <c r="J1067" s="193">
        <v>5.3933599289478433E-2</v>
      </c>
      <c r="K1067" s="222">
        <v>1.016502944168849E-2</v>
      </c>
      <c r="L1067" s="193">
        <v>2.9039518290053866E-3</v>
      </c>
      <c r="M1067" s="222">
        <v>2.0000005732018805E-3</v>
      </c>
      <c r="N1067" s="193">
        <v>3.1126215375182453E-2</v>
      </c>
      <c r="O1067" s="222">
        <v>1.8905611258893701E-2</v>
      </c>
      <c r="P1067" s="221">
        <v>5.6372237322546315E-2</v>
      </c>
    </row>
    <row r="1068" spans="1:16" ht="15.75" x14ac:dyDescent="0.25">
      <c r="A1068" s="189">
        <v>2038</v>
      </c>
      <c r="B1068" s="188">
        <v>1995</v>
      </c>
      <c r="C1068" s="224" t="s">
        <v>3417</v>
      </c>
      <c r="D1068" s="232">
        <v>5.7251668631683877E-2</v>
      </c>
      <c r="E1068" s="223">
        <v>7.4296352520287129E-2</v>
      </c>
      <c r="F1068" s="231">
        <v>0.35291165357006127</v>
      </c>
      <c r="G1068" s="193">
        <v>0.40836827910113416</v>
      </c>
      <c r="H1068" s="193">
        <v>8.5866457019702125</v>
      </c>
      <c r="I1068" s="193">
        <v>1.6841065862533402</v>
      </c>
      <c r="J1068" s="193">
        <v>5.3381648603934295E-2</v>
      </c>
      <c r="K1068" s="222">
        <v>9.389802583473059E-3</v>
      </c>
      <c r="L1068" s="193">
        <v>2.9276853062076553E-3</v>
      </c>
      <c r="M1068" s="222">
        <v>2.0000005732018801E-3</v>
      </c>
      <c r="N1068" s="193">
        <v>3.1529921822393045E-2</v>
      </c>
      <c r="O1068" s="222">
        <v>1.960870601388821E-2</v>
      </c>
      <c r="P1068" s="221">
        <v>5.5795329876246816E-2</v>
      </c>
    </row>
    <row r="1069" spans="1:16" ht="15.75" x14ac:dyDescent="0.25">
      <c r="A1069" s="189">
        <v>2038</v>
      </c>
      <c r="B1069" s="188">
        <v>1996</v>
      </c>
      <c r="C1069" s="224" t="s">
        <v>3416</v>
      </c>
      <c r="D1069" s="232">
        <v>5.741326830596382E-2</v>
      </c>
      <c r="E1069" s="223">
        <v>7.4162737202184276E-2</v>
      </c>
      <c r="F1069" s="231">
        <v>0.35675725392512814</v>
      </c>
      <c r="G1069" s="193">
        <v>0.14102869432763659</v>
      </c>
      <c r="H1069" s="193">
        <v>8.6270610297254446</v>
      </c>
      <c r="I1069" s="193">
        <v>1.0221614959159031</v>
      </c>
      <c r="J1069" s="193">
        <v>5.3578265499469618E-2</v>
      </c>
      <c r="K1069" s="222">
        <v>2.8706278427337228E-3</v>
      </c>
      <c r="L1069" s="193">
        <v>2.9358915003539934E-3</v>
      </c>
      <c r="M1069" s="222">
        <v>2.0000005732018801E-3</v>
      </c>
      <c r="N1069" s="193">
        <v>3.1669509184822253E-2</v>
      </c>
      <c r="O1069" s="222">
        <v>1.9883711709094396E-2</v>
      </c>
      <c r="P1069" s="221">
        <v>5.6000836915323565E-2</v>
      </c>
    </row>
    <row r="1070" spans="1:16" ht="15.75" x14ac:dyDescent="0.25">
      <c r="A1070" s="189">
        <v>2038</v>
      </c>
      <c r="B1070" s="188">
        <v>1997</v>
      </c>
      <c r="C1070" s="224" t="s">
        <v>3415</v>
      </c>
      <c r="D1070" s="232">
        <v>5.7770511491808965E-2</v>
      </c>
      <c r="E1070" s="223">
        <v>7.2062426386595352E-2</v>
      </c>
      <c r="F1070" s="231">
        <v>0.36467379009062934</v>
      </c>
      <c r="G1070" s="193">
        <v>0.14585814405951111</v>
      </c>
      <c r="H1070" s="193">
        <v>8.7776446121928728</v>
      </c>
      <c r="I1070" s="193">
        <v>1.0491221495486849</v>
      </c>
      <c r="J1070" s="193">
        <v>5.384407054405272E-2</v>
      </c>
      <c r="K1070" s="222">
        <v>2.8898356076254815E-3</v>
      </c>
      <c r="L1070" s="193">
        <v>2.9586410633612049E-3</v>
      </c>
      <c r="M1070" s="222">
        <v>2.0000005732018801E-3</v>
      </c>
      <c r="N1070" s="193">
        <v>3.2056479251574919E-2</v>
      </c>
      <c r="O1070" s="222">
        <v>1.9312809836242777E-2</v>
      </c>
      <c r="P1070" s="221">
        <v>5.6278660484530459E-2</v>
      </c>
    </row>
    <row r="1071" spans="1:16" ht="15.75" x14ac:dyDescent="0.25">
      <c r="A1071" s="189">
        <v>2038</v>
      </c>
      <c r="B1071" s="188">
        <v>1998</v>
      </c>
      <c r="C1071" s="224" t="s">
        <v>3414</v>
      </c>
      <c r="D1071" s="232">
        <v>5.7573842247918387E-2</v>
      </c>
      <c r="E1071" s="223">
        <v>6.8701705886019357E-2</v>
      </c>
      <c r="F1071" s="231">
        <v>0.36156422359038987</v>
      </c>
      <c r="G1071" s="193">
        <v>0.13537633215167841</v>
      </c>
      <c r="H1071" s="193">
        <v>8.7250072752045629</v>
      </c>
      <c r="I1071" s="193">
        <v>0.92678004847001638</v>
      </c>
      <c r="J1071" s="193">
        <v>5.3682231580142327E-2</v>
      </c>
      <c r="K1071" s="222">
        <v>2.929355030104532E-3</v>
      </c>
      <c r="L1071" s="193">
        <v>2.9508027816153161E-3</v>
      </c>
      <c r="M1071" s="222">
        <v>2.0000005732018801E-3</v>
      </c>
      <c r="N1071" s="193">
        <v>3.1923150079077353E-2</v>
      </c>
      <c r="O1071" s="222">
        <v>1.8388251472631914E-2</v>
      </c>
      <c r="P1071" s="221">
        <v>5.6109503880821789E-2</v>
      </c>
    </row>
    <row r="1072" spans="1:16" ht="15.75" x14ac:dyDescent="0.25">
      <c r="A1072" s="189">
        <v>2038</v>
      </c>
      <c r="B1072" s="188">
        <v>1999</v>
      </c>
      <c r="C1072" s="224" t="s">
        <v>3413</v>
      </c>
      <c r="D1072" s="232">
        <v>5.8000175055142794E-2</v>
      </c>
      <c r="E1072" s="223">
        <v>6.9315364500250637E-2</v>
      </c>
      <c r="F1072" s="231">
        <v>0.37239144397166291</v>
      </c>
      <c r="G1072" s="193">
        <v>0.11824915768525558</v>
      </c>
      <c r="H1072" s="193">
        <v>9.01657505962371</v>
      </c>
      <c r="I1072" s="193">
        <v>0.7688180430753242</v>
      </c>
      <c r="J1072" s="193">
        <v>5.3765674660826178E-2</v>
      </c>
      <c r="K1072" s="222">
        <v>2.933800958476188E-3</v>
      </c>
      <c r="L1072" s="193">
        <v>2.9888504126548139E-3</v>
      </c>
      <c r="M1072" s="222">
        <v>2.0000005732018801E-3</v>
      </c>
      <c r="N1072" s="193">
        <v>3.2570340283059218E-2</v>
      </c>
      <c r="O1072" s="222">
        <v>1.8590904601812966E-2</v>
      </c>
      <c r="P1072" s="221">
        <v>5.6196719887340922E-2</v>
      </c>
    </row>
    <row r="1073" spans="1:16" ht="15.75" x14ac:dyDescent="0.25">
      <c r="A1073" s="189">
        <v>2038</v>
      </c>
      <c r="B1073" s="188">
        <v>2000</v>
      </c>
      <c r="C1073" s="224" t="s">
        <v>3412</v>
      </c>
      <c r="D1073" s="232">
        <v>5.7903628465594936E-2</v>
      </c>
      <c r="E1073" s="223">
        <v>7.5305909237174465E-2</v>
      </c>
      <c r="F1073" s="231">
        <v>0.37240088942101457</v>
      </c>
      <c r="G1073" s="193">
        <v>0.10180526782154954</v>
      </c>
      <c r="H1073" s="193">
        <v>9.1042277222922099</v>
      </c>
      <c r="I1073" s="193">
        <v>0.61735996167467022</v>
      </c>
      <c r="J1073" s="193">
        <v>5.3440467967368337E-2</v>
      </c>
      <c r="K1073" s="222">
        <v>2.9303268637267134E-3</v>
      </c>
      <c r="L1073" s="193">
        <v>2.996999988279399E-3</v>
      </c>
      <c r="M1073" s="222">
        <v>2.0000005732018801E-3</v>
      </c>
      <c r="N1073" s="193">
        <v>3.270896456443341E-2</v>
      </c>
      <c r="O1073" s="222">
        <v>1.8727687197053464E-2</v>
      </c>
      <c r="P1073" s="221">
        <v>5.5856808790288329E-2</v>
      </c>
    </row>
    <row r="1074" spans="1:16" ht="15.75" x14ac:dyDescent="0.25">
      <c r="A1074" s="189">
        <v>2038</v>
      </c>
      <c r="B1074" s="188">
        <v>2001</v>
      </c>
      <c r="C1074" s="224" t="s">
        <v>3411</v>
      </c>
      <c r="D1074" s="232">
        <v>5.7954698124800363E-2</v>
      </c>
      <c r="E1074" s="223">
        <v>7.4031577150601005E-2</v>
      </c>
      <c r="F1074" s="231">
        <v>0.37263137647252986</v>
      </c>
      <c r="G1074" s="193">
        <v>8.7840667134741923E-2</v>
      </c>
      <c r="H1074" s="193">
        <v>9.0314450491299283</v>
      </c>
      <c r="I1074" s="193">
        <v>0.47684839344333685</v>
      </c>
      <c r="J1074" s="193">
        <v>5.3722973858790282E-2</v>
      </c>
      <c r="K1074" s="222">
        <v>2.9517381145177319E-3</v>
      </c>
      <c r="L1074" s="193">
        <v>2.9906576124271648E-3</v>
      </c>
      <c r="M1074" s="222">
        <v>2.0000005732018801E-3</v>
      </c>
      <c r="N1074" s="193">
        <v>3.2601080751186895E-2</v>
      </c>
      <c r="O1074" s="222">
        <v>1.8333173604094973E-2</v>
      </c>
      <c r="P1074" s="221">
        <v>5.6152088344518944E-2</v>
      </c>
    </row>
    <row r="1075" spans="1:16" ht="15.75" x14ac:dyDescent="0.25">
      <c r="A1075" s="189">
        <v>2038</v>
      </c>
      <c r="B1075" s="188">
        <v>2002</v>
      </c>
      <c r="C1075" s="224" t="s">
        <v>3410</v>
      </c>
      <c r="D1075" s="232">
        <v>5.7804054716094636E-2</v>
      </c>
      <c r="E1075" s="223">
        <v>7.229757650813777E-2</v>
      </c>
      <c r="F1075" s="231">
        <v>0.28834725782584175</v>
      </c>
      <c r="G1075" s="193">
        <v>8.7740446000976358E-2</v>
      </c>
      <c r="H1075" s="193">
        <v>7.0147536263928414</v>
      </c>
      <c r="I1075" s="193">
        <v>0.45862003287894054</v>
      </c>
      <c r="J1075" s="193">
        <v>5.3865671767150722E-2</v>
      </c>
      <c r="K1075" s="222">
        <v>2.9757655938781251E-3</v>
      </c>
      <c r="L1075" s="193">
        <v>2.9966239261464945E-3</v>
      </c>
      <c r="M1075" s="222">
        <v>2.0000005732018801E-3</v>
      </c>
      <c r="N1075" s="193">
        <v>3.2702567747552709E-2</v>
      </c>
      <c r="O1075" s="222">
        <v>1.7799849549016124E-2</v>
      </c>
      <c r="P1075" s="221">
        <v>5.6301238419082897E-2</v>
      </c>
    </row>
    <row r="1076" spans="1:16" ht="15.75" x14ac:dyDescent="0.25">
      <c r="A1076" s="189">
        <v>2038</v>
      </c>
      <c r="B1076" s="188">
        <v>2003</v>
      </c>
      <c r="C1076" s="224" t="s">
        <v>3409</v>
      </c>
      <c r="D1076" s="232">
        <v>5.7594104606384672E-2</v>
      </c>
      <c r="E1076" s="223">
        <v>7.3469216864104694E-2</v>
      </c>
      <c r="F1076" s="231">
        <v>0.28605828526719812</v>
      </c>
      <c r="G1076" s="193">
        <v>7.0921736081882389E-2</v>
      </c>
      <c r="H1076" s="193">
        <v>7.0143055999264652</v>
      </c>
      <c r="I1076" s="193">
        <v>0.39202255028996641</v>
      </c>
      <c r="J1076" s="193">
        <v>5.3557497778597973E-2</v>
      </c>
      <c r="K1076" s="222">
        <v>2.9560947875467447E-3</v>
      </c>
      <c r="L1076" s="193">
        <v>2.9933009010975147E-3</v>
      </c>
      <c r="M1076" s="222">
        <v>2.0000005732018801E-3</v>
      </c>
      <c r="N1076" s="193">
        <v>3.2646043091469547E-2</v>
      </c>
      <c r="O1076" s="222">
        <v>1.8223913021502128E-2</v>
      </c>
      <c r="P1076" s="221">
        <v>5.5979130170269564E-2</v>
      </c>
    </row>
    <row r="1077" spans="1:16" ht="15.75" x14ac:dyDescent="0.25">
      <c r="A1077" s="189">
        <v>2038</v>
      </c>
      <c r="B1077" s="188">
        <v>2004</v>
      </c>
      <c r="C1077" s="224" t="s">
        <v>3408</v>
      </c>
      <c r="D1077" s="232">
        <v>5.7488394346310166E-2</v>
      </c>
      <c r="E1077" s="223">
        <v>7.3317614120815056E-2</v>
      </c>
      <c r="F1077" s="231">
        <v>0.23618242437172021</v>
      </c>
      <c r="G1077" s="193">
        <v>1.819926153805658E-2</v>
      </c>
      <c r="H1077" s="193">
        <v>5.8540195324314253</v>
      </c>
      <c r="I1077" s="193">
        <v>0.11622168266119685</v>
      </c>
      <c r="J1077" s="193">
        <v>5.331434473380716E-2</v>
      </c>
      <c r="K1077" s="222">
        <v>1.9732452921967974E-4</v>
      </c>
      <c r="L1077" s="193">
        <v>2.9914579966743246E-3</v>
      </c>
      <c r="M1077" s="222">
        <v>2.0000005732018801E-3</v>
      </c>
      <c r="N1077" s="193">
        <v>3.2614695287231092E-2</v>
      </c>
      <c r="O1077" s="222">
        <v>1.7885302222601113E-2</v>
      </c>
      <c r="P1077" s="221">
        <v>5.5724982823768983E-2</v>
      </c>
    </row>
    <row r="1078" spans="1:16" ht="15.75" x14ac:dyDescent="0.25">
      <c r="A1078" s="189">
        <v>2038</v>
      </c>
      <c r="B1078" s="188">
        <v>2005</v>
      </c>
      <c r="C1078" s="224" t="s">
        <v>3407</v>
      </c>
      <c r="D1078" s="232">
        <v>5.7251533097076431E-2</v>
      </c>
      <c r="E1078" s="223">
        <v>6.9693852498162401E-2</v>
      </c>
      <c r="F1078" s="231">
        <v>0.2338214005562097</v>
      </c>
      <c r="G1078" s="193">
        <v>1.5873967670166734E-2</v>
      </c>
      <c r="H1078" s="193">
        <v>5.8526686517577833</v>
      </c>
      <c r="I1078" s="193">
        <v>9.4936049986960175E-2</v>
      </c>
      <c r="J1078" s="193">
        <v>5.2950232333644098E-2</v>
      </c>
      <c r="K1078" s="222">
        <v>1.9801617837621053E-4</v>
      </c>
      <c r="L1078" s="193">
        <v>2.9862899355459042E-3</v>
      </c>
      <c r="M1078" s="222">
        <v>2.0000005732018801E-3</v>
      </c>
      <c r="N1078" s="193">
        <v>3.2526786567436662E-2</v>
      </c>
      <c r="O1078" s="222">
        <v>1.7191027902150255E-2</v>
      </c>
      <c r="P1078" s="221">
        <v>5.5344406876595371E-2</v>
      </c>
    </row>
    <row r="1079" spans="1:16" ht="15.75" x14ac:dyDescent="0.25">
      <c r="A1079" s="189">
        <v>2038</v>
      </c>
      <c r="B1079" s="188">
        <v>2006</v>
      </c>
      <c r="C1079" s="224" t="s">
        <v>3406</v>
      </c>
      <c r="D1079" s="232">
        <v>5.7196218433492395E-2</v>
      </c>
      <c r="E1079" s="223">
        <v>7.3190558959728008E-2</v>
      </c>
      <c r="F1079" s="231">
        <v>0.23362560953044603</v>
      </c>
      <c r="G1079" s="193">
        <v>6.0440569615726955E-3</v>
      </c>
      <c r="H1079" s="193">
        <v>5.8528337817186706</v>
      </c>
      <c r="I1079" s="193">
        <v>6.6724508909104127E-2</v>
      </c>
      <c r="J1079" s="193">
        <v>5.291286317587264E-2</v>
      </c>
      <c r="K1079" s="222">
        <v>1.9390853334874306E-4</v>
      </c>
      <c r="L1079" s="193">
        <v>2.9860273754276534E-3</v>
      </c>
      <c r="M1079" s="222">
        <v>2.0000005732018801E-3</v>
      </c>
      <c r="N1079" s="193">
        <v>3.2522320419825217E-2</v>
      </c>
      <c r="O1079" s="222">
        <v>1.8983700353893799E-2</v>
      </c>
      <c r="P1079" s="221">
        <v>5.5305348051332769E-2</v>
      </c>
    </row>
    <row r="1080" spans="1:16" ht="15.75" x14ac:dyDescent="0.25">
      <c r="A1080" s="189">
        <v>2038</v>
      </c>
      <c r="B1080" s="188">
        <v>2007</v>
      </c>
      <c r="C1080" s="224" t="s">
        <v>3405</v>
      </c>
      <c r="D1080" s="232">
        <v>5.7042083766398514E-2</v>
      </c>
      <c r="E1080" s="223">
        <v>6.8657602429455289E-2</v>
      </c>
      <c r="F1080" s="231">
        <v>0.16870040904411038</v>
      </c>
      <c r="G1080" s="193">
        <v>8.5666335356034528E-3</v>
      </c>
      <c r="H1080" s="193">
        <v>3.0078832576049406</v>
      </c>
      <c r="I1080" s="193">
        <v>5.8673780083012772E-2</v>
      </c>
      <c r="J1080" s="193">
        <v>3.7265509315906581E-2</v>
      </c>
      <c r="K1080" s="222">
        <v>1.9718881729047656E-4</v>
      </c>
      <c r="L1080" s="193">
        <v>2.9697899579091453E-3</v>
      </c>
      <c r="M1080" s="222">
        <v>2.0000005732018801E-3</v>
      </c>
      <c r="N1080" s="193">
        <v>3.2246121947835396E-2</v>
      </c>
      <c r="O1080" s="222">
        <v>1.7524268200482404E-2</v>
      </c>
      <c r="P1080" s="221">
        <v>3.8950490283923382E-2</v>
      </c>
    </row>
    <row r="1081" spans="1:16" ht="15.75" x14ac:dyDescent="0.25">
      <c r="A1081" s="189">
        <v>2038</v>
      </c>
      <c r="B1081" s="188">
        <v>2008</v>
      </c>
      <c r="C1081" s="224" t="s">
        <v>3404</v>
      </c>
      <c r="D1081" s="232">
        <v>5.705807799875913E-2</v>
      </c>
      <c r="E1081" s="223">
        <v>6.7031892646956109E-2</v>
      </c>
      <c r="F1081" s="231">
        <v>0.17019486533444253</v>
      </c>
      <c r="G1081" s="193">
        <v>8.3030790369574541E-3</v>
      </c>
      <c r="H1081" s="193">
        <v>3.0326958690005092</v>
      </c>
      <c r="I1081" s="193">
        <v>4.7275438459702002E-2</v>
      </c>
      <c r="J1081" s="193">
        <v>3.7573038122713294E-2</v>
      </c>
      <c r="K1081" s="222">
        <v>2.2513393379050507E-4</v>
      </c>
      <c r="L1081" s="193">
        <v>2.9790385142860875E-3</v>
      </c>
      <c r="M1081" s="222">
        <v>2.0000005732018801E-3</v>
      </c>
      <c r="N1081" s="193">
        <v>3.2403439891807176E-2</v>
      </c>
      <c r="O1081" s="222">
        <v>1.752364828406535E-2</v>
      </c>
      <c r="P1081" s="221">
        <v>3.9271924178735061E-2</v>
      </c>
    </row>
    <row r="1082" spans="1:16" ht="15.75" x14ac:dyDescent="0.25">
      <c r="A1082" s="189">
        <v>2038</v>
      </c>
      <c r="B1082" s="188">
        <v>2009</v>
      </c>
      <c r="C1082" s="224" t="s">
        <v>3403</v>
      </c>
      <c r="D1082" s="232">
        <v>5.6416690140067914E-2</v>
      </c>
      <c r="E1082" s="223">
        <v>6.1525959400342937E-2</v>
      </c>
      <c r="F1082" s="231">
        <v>0.16102896368827072</v>
      </c>
      <c r="G1082" s="193">
        <v>8.1373426724046724E-3</v>
      </c>
      <c r="H1082" s="193">
        <v>2.7774107895541031</v>
      </c>
      <c r="I1082" s="193">
        <v>3.4107085215077187E-2</v>
      </c>
      <c r="J1082" s="193">
        <v>3.5445661681214047E-2</v>
      </c>
      <c r="K1082" s="222">
        <v>2.5474560347695272E-4</v>
      </c>
      <c r="L1082" s="193">
        <v>2.8999756457846106E-3</v>
      </c>
      <c r="M1082" s="222">
        <v>2.0000005732018801E-3</v>
      </c>
      <c r="N1082" s="193">
        <v>3.1058580498597058E-2</v>
      </c>
      <c r="O1082" s="222">
        <v>1.6842546405875562E-2</v>
      </c>
      <c r="P1082" s="221">
        <v>3.7048357214644306E-2</v>
      </c>
    </row>
    <row r="1083" spans="1:16" ht="15.75" x14ac:dyDescent="0.25">
      <c r="A1083" s="189">
        <v>2038</v>
      </c>
      <c r="B1083" s="188">
        <v>2010</v>
      </c>
      <c r="C1083" s="224" t="s">
        <v>3402</v>
      </c>
      <c r="D1083" s="232">
        <v>5.5285025636757384E-2</v>
      </c>
      <c r="E1083" s="223">
        <v>5.9529140666156367E-2</v>
      </c>
      <c r="F1083" s="231">
        <v>9.6110881913260851E-2</v>
      </c>
      <c r="G1083" s="193">
        <v>7.3109463172159172E-3</v>
      </c>
      <c r="H1083" s="193">
        <v>0.24289964182787835</v>
      </c>
      <c r="I1083" s="193">
        <v>3.3182100937428904E-2</v>
      </c>
      <c r="J1083" s="193">
        <v>2.0540676901975315E-2</v>
      </c>
      <c r="K1083" s="222">
        <v>3.1101309835370334E-4</v>
      </c>
      <c r="L1083" s="193">
        <v>2.8180410993165518E-3</v>
      </c>
      <c r="M1083" s="222">
        <v>2.0000005732018801E-3</v>
      </c>
      <c r="N1083" s="193">
        <v>2.9664873863175373E-2</v>
      </c>
      <c r="O1083" s="222">
        <v>1.6451898101092252E-2</v>
      </c>
      <c r="P1083" s="221">
        <v>2.1469435163578791E-2</v>
      </c>
    </row>
    <row r="1084" spans="1:16" ht="15.75" x14ac:dyDescent="0.25">
      <c r="A1084" s="189">
        <v>2038</v>
      </c>
      <c r="B1084" s="188">
        <v>2011</v>
      </c>
      <c r="C1084" s="224" t="s">
        <v>3401</v>
      </c>
      <c r="D1084" s="232">
        <v>5.4932293547348791E-2</v>
      </c>
      <c r="E1084" s="223">
        <v>5.8249949353502938E-2</v>
      </c>
      <c r="F1084" s="231">
        <v>9.528724364209458E-2</v>
      </c>
      <c r="G1084" s="193">
        <v>7.4204291454564005E-3</v>
      </c>
      <c r="H1084" s="193">
        <v>0.24199906216028749</v>
      </c>
      <c r="I1084" s="193">
        <v>3.351782482711748E-2</v>
      </c>
      <c r="J1084" s="193">
        <v>2.0504251969168205E-2</v>
      </c>
      <c r="K1084" s="222">
        <v>4.2138575566883841E-4</v>
      </c>
      <c r="L1084" s="193">
        <v>2.8206675867073401E-3</v>
      </c>
      <c r="M1084" s="222">
        <v>2.0000005732018801E-3</v>
      </c>
      <c r="N1084" s="193">
        <v>2.9709550413692679E-2</v>
      </c>
      <c r="O1084" s="222">
        <v>1.6591379568041013E-2</v>
      </c>
      <c r="P1084" s="221">
        <v>2.1431363256943399E-2</v>
      </c>
    </row>
    <row r="1085" spans="1:16" ht="15.75" x14ac:dyDescent="0.25">
      <c r="A1085" s="189">
        <v>2038</v>
      </c>
      <c r="B1085" s="188">
        <v>2012</v>
      </c>
      <c r="C1085" s="224" t="s">
        <v>3400</v>
      </c>
      <c r="D1085" s="232">
        <v>5.3004366258055297E-2</v>
      </c>
      <c r="E1085" s="223">
        <v>5.8295824887804042E-2</v>
      </c>
      <c r="F1085" s="231">
        <v>8.4342575851690207E-2</v>
      </c>
      <c r="G1085" s="193">
        <v>6.9965616423021204E-3</v>
      </c>
      <c r="H1085" s="193">
        <v>0.21203332289989096</v>
      </c>
      <c r="I1085" s="193">
        <v>3.4666208397758275E-2</v>
      </c>
      <c r="J1085" s="193">
        <v>1.8401774981388157E-2</v>
      </c>
      <c r="K1085" s="222">
        <v>6.1124192263237176E-4</v>
      </c>
      <c r="L1085" s="193">
        <v>2.698896728539929E-3</v>
      </c>
      <c r="M1085" s="222">
        <v>2.0000005732018801E-3</v>
      </c>
      <c r="N1085" s="193">
        <v>2.7638228116265016E-2</v>
      </c>
      <c r="O1085" s="222">
        <v>1.6996124957244688E-2</v>
      </c>
      <c r="P1085" s="221">
        <v>1.9233821589379436E-2</v>
      </c>
    </row>
    <row r="1086" spans="1:16" ht="15.75" x14ac:dyDescent="0.25">
      <c r="A1086" s="189">
        <v>2038</v>
      </c>
      <c r="B1086" s="188">
        <v>2013</v>
      </c>
      <c r="C1086" s="224" t="s">
        <v>3399</v>
      </c>
      <c r="D1086" s="232">
        <v>5.4828184180705571E-2</v>
      </c>
      <c r="E1086" s="223">
        <v>5.6930264014216012E-2</v>
      </c>
      <c r="F1086" s="231">
        <v>9.7807491955353265E-2</v>
      </c>
      <c r="G1086" s="193">
        <v>7.9265882912036758E-3</v>
      </c>
      <c r="H1086" s="193">
        <v>0.2482055426803606</v>
      </c>
      <c r="I1086" s="193">
        <v>3.3631887518329261E-2</v>
      </c>
      <c r="J1086" s="193">
        <v>2.0925539213068393E-2</v>
      </c>
      <c r="K1086" s="222">
        <v>9.130093754798808E-4</v>
      </c>
      <c r="L1086" s="193">
        <v>2.8424695446318598E-3</v>
      </c>
      <c r="M1086" s="222">
        <v>2.0000005732018801E-3</v>
      </c>
      <c r="N1086" s="193">
        <v>3.0080401717988758E-2</v>
      </c>
      <c r="O1086" s="222">
        <v>1.7064402014595626E-2</v>
      </c>
      <c r="P1086" s="221">
        <v>2.1871699240578354E-2</v>
      </c>
    </row>
    <row r="1087" spans="1:16" ht="15.75" x14ac:dyDescent="0.25">
      <c r="A1087" s="189">
        <v>2038</v>
      </c>
      <c r="B1087" s="188">
        <v>2014</v>
      </c>
      <c r="C1087" s="224" t="s">
        <v>3398</v>
      </c>
      <c r="D1087" s="232">
        <v>5.2096677519457596E-2</v>
      </c>
      <c r="E1087" s="223">
        <v>5.4567668305336478E-2</v>
      </c>
      <c r="F1087" s="231">
        <v>8.7531808640702272E-2</v>
      </c>
      <c r="G1087" s="193">
        <v>8.0469667604006964E-3</v>
      </c>
      <c r="H1087" s="193">
        <v>0.22090387542884221</v>
      </c>
      <c r="I1087" s="193">
        <v>3.2100442871063291E-2</v>
      </c>
      <c r="J1087" s="193">
        <v>1.9032889746157414E-2</v>
      </c>
      <c r="K1087" s="222">
        <v>1.281924916081031E-3</v>
      </c>
      <c r="L1087" s="193">
        <v>2.7360416961238862E-3</v>
      </c>
      <c r="M1087" s="222">
        <v>2.0000005732018797E-3</v>
      </c>
      <c r="N1087" s="193">
        <v>2.8270064014868132E-2</v>
      </c>
      <c r="O1087" s="222">
        <v>1.6543850085425048E-2</v>
      </c>
      <c r="P1087" s="221">
        <v>1.9893472563281202E-2</v>
      </c>
    </row>
    <row r="1088" spans="1:16" ht="15.75" x14ac:dyDescent="0.25">
      <c r="A1088" s="189">
        <v>2038</v>
      </c>
      <c r="B1088" s="188">
        <v>2015</v>
      </c>
      <c r="C1088" s="224" t="s">
        <v>3397</v>
      </c>
      <c r="D1088" s="232">
        <v>5.084323363391878E-2</v>
      </c>
      <c r="E1088" s="223">
        <v>5.6921953278357716E-2</v>
      </c>
      <c r="F1088" s="231">
        <v>8.2738146529892323E-2</v>
      </c>
      <c r="G1088" s="193">
        <v>8.0314149126887655E-3</v>
      </c>
      <c r="H1088" s="193">
        <v>0.20958752804485481</v>
      </c>
      <c r="I1088" s="193">
        <v>3.3578834357147265E-2</v>
      </c>
      <c r="J1088" s="193">
        <v>1.8259096758543102E-2</v>
      </c>
      <c r="K1088" s="222">
        <v>1.5925212249787047E-3</v>
      </c>
      <c r="L1088" s="193">
        <v>2.7002384930987122E-3</v>
      </c>
      <c r="M1088" s="222">
        <v>2.0000005732018788E-3</v>
      </c>
      <c r="N1088" s="193">
        <v>2.7661051531409922E-2</v>
      </c>
      <c r="O1088" s="222">
        <v>1.7537071650126919E-2</v>
      </c>
      <c r="P1088" s="221">
        <v>1.9084692090422566E-2</v>
      </c>
    </row>
    <row r="1089" spans="1:16" ht="15.75" x14ac:dyDescent="0.25">
      <c r="A1089" s="189">
        <v>2038</v>
      </c>
      <c r="B1089" s="188">
        <v>2016</v>
      </c>
      <c r="C1089" s="224" t="s">
        <v>3396</v>
      </c>
      <c r="D1089" s="232">
        <v>5.1398381452043659E-2</v>
      </c>
      <c r="E1089" s="223">
        <v>5.8364538671588743E-2</v>
      </c>
      <c r="F1089" s="231">
        <v>9.6222075449233432E-2</v>
      </c>
      <c r="G1089" s="193">
        <v>7.7794151092552832E-3</v>
      </c>
      <c r="H1089" s="193">
        <v>0.21661174749856427</v>
      </c>
      <c r="I1089" s="193">
        <v>3.3973662809904381E-2</v>
      </c>
      <c r="J1089" s="193">
        <v>2.0798953674936234E-2</v>
      </c>
      <c r="K1089" s="222">
        <v>1.8230415518810021E-3</v>
      </c>
      <c r="L1089" s="193">
        <v>2.8543258763395018E-3</v>
      </c>
      <c r="M1089" s="222">
        <v>2.0000005732018801E-3</v>
      </c>
      <c r="N1089" s="193">
        <v>3.0282077920335757E-2</v>
      </c>
      <c r="O1089" s="222">
        <v>1.8498302467062692E-2</v>
      </c>
      <c r="P1089" s="221">
        <v>2.1739390066126785E-2</v>
      </c>
    </row>
    <row r="1090" spans="1:16" ht="15.75" x14ac:dyDescent="0.25">
      <c r="A1090" s="189">
        <v>2038</v>
      </c>
      <c r="B1090" s="188">
        <v>2017</v>
      </c>
      <c r="C1090" s="224" t="s">
        <v>3395</v>
      </c>
      <c r="D1090" s="232">
        <v>4.7858470135037343E-2</v>
      </c>
      <c r="E1090" s="223">
        <v>5.2249119070902891E-2</v>
      </c>
      <c r="F1090" s="231">
        <v>7.5946878318282632E-2</v>
      </c>
      <c r="G1090" s="193">
        <v>7.7806787744379609E-3</v>
      </c>
      <c r="H1090" s="193">
        <v>0.15970151013223227</v>
      </c>
      <c r="I1090" s="193">
        <v>3.1239181499962319E-2</v>
      </c>
      <c r="J1090" s="193">
        <v>1.8718613212706004E-2</v>
      </c>
      <c r="K1090" s="222">
        <v>2.008613023776831E-3</v>
      </c>
      <c r="L1090" s="193">
        <v>2.7984130921097838E-3</v>
      </c>
      <c r="M1090" s="222">
        <v>2.0000005732018801E-3</v>
      </c>
      <c r="N1090" s="193">
        <v>2.9331001460588257E-2</v>
      </c>
      <c r="O1090" s="222">
        <v>1.7377889853758946E-2</v>
      </c>
      <c r="P1090" s="221">
        <v>1.9564985839568588E-2</v>
      </c>
    </row>
    <row r="1091" spans="1:16" ht="15.75" x14ac:dyDescent="0.25">
      <c r="A1091" s="189">
        <v>2038</v>
      </c>
      <c r="B1091" s="188">
        <v>2018</v>
      </c>
      <c r="C1091" s="224" t="s">
        <v>3394</v>
      </c>
      <c r="D1091" s="232">
        <v>4.4785904062424914E-2</v>
      </c>
      <c r="E1091" s="223">
        <v>4.9882678445327358E-2</v>
      </c>
      <c r="F1091" s="231">
        <v>7.520406181581453E-2</v>
      </c>
      <c r="G1091" s="193">
        <v>7.406090142130119E-3</v>
      </c>
      <c r="H1091" s="193">
        <v>0.13011986896844419</v>
      </c>
      <c r="I1091" s="193">
        <v>2.9766392279174474E-2</v>
      </c>
      <c r="J1091" s="193">
        <v>1.7262550507571594E-2</v>
      </c>
      <c r="K1091" s="222">
        <v>2.0909403318680442E-3</v>
      </c>
      <c r="L1091" s="193">
        <v>2.7916531333467931E-3</v>
      </c>
      <c r="M1091" s="222">
        <v>2.0000005732018805E-3</v>
      </c>
      <c r="N1091" s="193">
        <v>2.9216014562029779E-2</v>
      </c>
      <c r="O1091" s="222">
        <v>1.7358784981564148E-2</v>
      </c>
      <c r="P1091" s="221">
        <v>1.8043086440090558E-2</v>
      </c>
    </row>
    <row r="1092" spans="1:16" ht="15.75" x14ac:dyDescent="0.25">
      <c r="A1092" s="189">
        <v>2038</v>
      </c>
      <c r="B1092" s="188">
        <v>2019</v>
      </c>
      <c r="C1092" s="224" t="s">
        <v>3393</v>
      </c>
      <c r="D1092" s="232">
        <v>4.4343646802263138E-2</v>
      </c>
      <c r="E1092" s="223">
        <v>4.7943010928667873E-2</v>
      </c>
      <c r="F1092" s="231">
        <v>7.4367773063140588E-2</v>
      </c>
      <c r="G1092" s="193">
        <v>6.6360882121404762E-3</v>
      </c>
      <c r="H1092" s="193">
        <v>0.11160068271622192</v>
      </c>
      <c r="I1092" s="193">
        <v>2.6919717068222892E-2</v>
      </c>
      <c r="J1092" s="193">
        <v>1.4734434628260032E-2</v>
      </c>
      <c r="K1092" s="222">
        <v>1.9858117194888024E-3</v>
      </c>
      <c r="L1092" s="193">
        <v>2.7846094274877058E-3</v>
      </c>
      <c r="M1092" s="222">
        <v>2.0000005732018801E-3</v>
      </c>
      <c r="N1092" s="193">
        <v>2.9096201125366705E-2</v>
      </c>
      <c r="O1092" s="222">
        <v>1.7338088597223633E-2</v>
      </c>
      <c r="P1092" s="221">
        <v>1.5400660379064667E-2</v>
      </c>
    </row>
    <row r="1093" spans="1:16" ht="15.75" x14ac:dyDescent="0.25">
      <c r="A1093" s="189">
        <v>2038</v>
      </c>
      <c r="B1093" s="188">
        <v>2020</v>
      </c>
      <c r="C1093" s="224" t="s">
        <v>3392</v>
      </c>
      <c r="D1093" s="232">
        <v>4.3890829351588709E-2</v>
      </c>
      <c r="E1093" s="223">
        <v>4.604526789419594E-2</v>
      </c>
      <c r="F1093" s="231">
        <v>7.3516851866082783E-2</v>
      </c>
      <c r="G1093" s="193">
        <v>5.7163201111346696E-3</v>
      </c>
      <c r="H1093" s="193">
        <v>9.3280651334940443E-2</v>
      </c>
      <c r="I1093" s="193">
        <v>2.4579952714494663E-2</v>
      </c>
      <c r="J1093" s="193">
        <v>1.2249231342377702E-2</v>
      </c>
      <c r="K1093" s="222">
        <v>1.4658661694932542E-3</v>
      </c>
      <c r="L1093" s="193">
        <v>2.7783560894378469E-3</v>
      </c>
      <c r="M1093" s="222">
        <v>2.0000005732018801E-3</v>
      </c>
      <c r="N1093" s="193">
        <v>2.8989831845138606E-2</v>
      </c>
      <c r="O1093" s="222">
        <v>1.7330200193051353E-2</v>
      </c>
      <c r="P1093" s="221">
        <v>1.2803087228520964E-2</v>
      </c>
    </row>
    <row r="1094" spans="1:16" ht="15.75" x14ac:dyDescent="0.25">
      <c r="A1094" s="189">
        <v>2038</v>
      </c>
      <c r="B1094" s="188">
        <v>2021</v>
      </c>
      <c r="C1094" s="224" t="s">
        <v>3391</v>
      </c>
      <c r="D1094" s="232">
        <v>4.2454325067862897E-2</v>
      </c>
      <c r="E1094" s="223">
        <v>4.3859943621089602E-2</v>
      </c>
      <c r="F1094" s="231">
        <v>6.9867048264599454E-2</v>
      </c>
      <c r="G1094" s="193">
        <v>5.0170915334907954E-3</v>
      </c>
      <c r="H1094" s="193">
        <v>7.0215900254102778E-2</v>
      </c>
      <c r="I1094" s="193">
        <v>2.3210845969630418E-2</v>
      </c>
      <c r="J1094" s="193">
        <v>8.7014166627904319E-3</v>
      </c>
      <c r="K1094" s="222">
        <v>9.65444830412676E-4</v>
      </c>
      <c r="L1094" s="193">
        <v>2.768385521625082E-3</v>
      </c>
      <c r="M1094" s="222">
        <v>2.0000005732018801E-3</v>
      </c>
      <c r="N1094" s="193">
        <v>2.882023248664348E-2</v>
      </c>
      <c r="O1094" s="222">
        <v>1.7307845044365992E-2</v>
      </c>
      <c r="P1094" s="221">
        <v>9.0948561123172858E-3</v>
      </c>
    </row>
    <row r="1095" spans="1:16" ht="15.75" x14ac:dyDescent="0.25">
      <c r="A1095" s="189">
        <v>2038</v>
      </c>
      <c r="B1095" s="188">
        <v>2022</v>
      </c>
      <c r="C1095" s="224" t="s">
        <v>3390</v>
      </c>
      <c r="D1095" s="232">
        <v>4.1182715510641288E-2</v>
      </c>
      <c r="E1095" s="223">
        <v>4.2179372273176384E-2</v>
      </c>
      <c r="F1095" s="231">
        <v>6.870337077578445E-2</v>
      </c>
      <c r="G1095" s="193">
        <v>4.2163111138766472E-3</v>
      </c>
      <c r="H1095" s="193">
        <v>5.2662352486849723E-2</v>
      </c>
      <c r="I1095" s="193">
        <v>2.1655101222745259E-2</v>
      </c>
      <c r="J1095" s="193">
        <v>6.3902933084682171E-3</v>
      </c>
      <c r="K1095" s="222">
        <v>9.6391204628157334E-4</v>
      </c>
      <c r="L1095" s="193">
        <v>2.7604753851062994E-3</v>
      </c>
      <c r="M1095" s="222">
        <v>2.0000005732018801E-3</v>
      </c>
      <c r="N1095" s="193">
        <v>2.8685681064458984E-2</v>
      </c>
      <c r="O1095" s="222">
        <v>1.7284338564009311E-2</v>
      </c>
      <c r="P1095" s="221">
        <v>6.6792340153705712E-3</v>
      </c>
    </row>
    <row r="1096" spans="1:16" ht="15.75" x14ac:dyDescent="0.25">
      <c r="A1096" s="189">
        <v>2038</v>
      </c>
      <c r="B1096" s="188">
        <v>2023</v>
      </c>
      <c r="C1096" s="224" t="s">
        <v>3389</v>
      </c>
      <c r="D1096" s="232">
        <v>3.9919743044126647E-2</v>
      </c>
      <c r="E1096" s="223">
        <v>4.0541378254244011E-2</v>
      </c>
      <c r="F1096" s="231">
        <v>6.752262484026568E-2</v>
      </c>
      <c r="G1096" s="193">
        <v>3.6503382113080912E-3</v>
      </c>
      <c r="H1096" s="193">
        <v>5.1441497835128788E-2</v>
      </c>
      <c r="I1096" s="193">
        <v>2.165868796283113E-2</v>
      </c>
      <c r="J1096" s="193">
        <v>6.1787867606976719E-3</v>
      </c>
      <c r="K1096" s="222">
        <v>9.6297202347671567E-4</v>
      </c>
      <c r="L1096" s="193">
        <v>2.7531377467177095E-3</v>
      </c>
      <c r="M1096" s="222">
        <v>2.0000005732018801E-3</v>
      </c>
      <c r="N1096" s="193">
        <v>2.8560867835469073E-2</v>
      </c>
      <c r="O1096" s="222">
        <v>1.7271250252364024E-2</v>
      </c>
      <c r="P1096" s="221">
        <v>6.4581640800562426E-3</v>
      </c>
    </row>
    <row r="1097" spans="1:16" ht="15.75" x14ac:dyDescent="0.25">
      <c r="A1097" s="189">
        <v>2038</v>
      </c>
      <c r="B1097" s="188">
        <v>2024</v>
      </c>
      <c r="C1097" s="224" t="s">
        <v>3388</v>
      </c>
      <c r="D1097" s="232">
        <v>3.8721449057241855E-2</v>
      </c>
      <c r="E1097" s="223">
        <v>3.8901825573377666E-2</v>
      </c>
      <c r="F1097" s="231">
        <v>6.6435064091351095E-2</v>
      </c>
      <c r="G1097" s="193">
        <v>3.1527202344305513E-3</v>
      </c>
      <c r="H1097" s="193">
        <v>5.0240360510979964E-2</v>
      </c>
      <c r="I1097" s="193">
        <v>2.2376628942205341E-2</v>
      </c>
      <c r="J1097" s="193">
        <v>5.9653066735249434E-3</v>
      </c>
      <c r="K1097" s="222">
        <v>9.6195058425034075E-4</v>
      </c>
      <c r="L1097" s="193">
        <v>2.7477709153770468E-3</v>
      </c>
      <c r="M1097" s="222">
        <v>2.0000005732018801E-3</v>
      </c>
      <c r="N1097" s="193">
        <v>2.8469578034364399E-2</v>
      </c>
      <c r="O1097" s="222">
        <v>1.7254391415937927E-2</v>
      </c>
      <c r="P1097" s="221">
        <v>6.2350313706454157E-3</v>
      </c>
    </row>
    <row r="1098" spans="1:16" ht="15.75" x14ac:dyDescent="0.25">
      <c r="A1098" s="189">
        <v>2038</v>
      </c>
      <c r="B1098" s="188">
        <v>2025</v>
      </c>
      <c r="C1098" s="224" t="s">
        <v>3387</v>
      </c>
      <c r="D1098" s="232">
        <v>3.7509610743650459E-2</v>
      </c>
      <c r="E1098" s="223">
        <v>3.728889283821446E-2</v>
      </c>
      <c r="F1098" s="231">
        <v>6.52164382485486E-2</v>
      </c>
      <c r="G1098" s="193">
        <v>2.8598091610412108E-3</v>
      </c>
      <c r="H1098" s="193">
        <v>4.8911087306312127E-2</v>
      </c>
      <c r="I1098" s="193">
        <v>2.3773108858166078E-2</v>
      </c>
      <c r="J1098" s="193">
        <v>5.7305586065977583E-3</v>
      </c>
      <c r="K1098" s="222">
        <v>9.6121434543895929E-4</v>
      </c>
      <c r="L1098" s="193">
        <v>2.7415446870258497E-3</v>
      </c>
      <c r="M1098" s="222">
        <v>2.0000005732018801E-3</v>
      </c>
      <c r="N1098" s="193">
        <v>2.8363669890110528E-2</v>
      </c>
      <c r="O1098" s="222">
        <v>1.7244583893792808E-2</v>
      </c>
      <c r="P1098" s="221">
        <v>5.9896690378109067E-3</v>
      </c>
    </row>
    <row r="1099" spans="1:16" ht="15.75" x14ac:dyDescent="0.25">
      <c r="A1099" s="189">
        <v>2038</v>
      </c>
      <c r="B1099" s="188">
        <v>2026</v>
      </c>
      <c r="C1099" s="224" t="s">
        <v>3386</v>
      </c>
      <c r="D1099" s="232">
        <v>3.667616851756117E-2</v>
      </c>
      <c r="E1099" s="223">
        <v>3.7014418087671044E-2</v>
      </c>
      <c r="F1099" s="231">
        <v>6.4095169819220699E-2</v>
      </c>
      <c r="G1099" s="193">
        <v>2.8287562357862438E-3</v>
      </c>
      <c r="H1099" s="193">
        <v>4.7602609230648428E-2</v>
      </c>
      <c r="I1099" s="193">
        <v>2.2977537198274341E-2</v>
      </c>
      <c r="J1099" s="193">
        <v>5.4937187699077954E-3</v>
      </c>
      <c r="K1099" s="222">
        <v>8.4005777398322068E-4</v>
      </c>
      <c r="L1099" s="193">
        <v>2.7373733970473555E-3</v>
      </c>
      <c r="M1099" s="222">
        <v>2.0000005732018801E-3</v>
      </c>
      <c r="N1099" s="193">
        <v>2.8292716247576344E-2</v>
      </c>
      <c r="O1099" s="222">
        <v>1.722984608285805E-2</v>
      </c>
      <c r="P1099" s="221">
        <v>5.7421203546670326E-3</v>
      </c>
    </row>
    <row r="1100" spans="1:16" ht="15.75" x14ac:dyDescent="0.25">
      <c r="A1100" s="189">
        <v>2038</v>
      </c>
      <c r="B1100" s="188">
        <v>2027</v>
      </c>
      <c r="C1100" s="224" t="s">
        <v>3385</v>
      </c>
      <c r="D1100" s="232">
        <v>3.5876377918999773E-2</v>
      </c>
      <c r="E1100" s="223">
        <v>3.6756167560852177E-2</v>
      </c>
      <c r="F1100" s="231">
        <v>6.2852408299595E-2</v>
      </c>
      <c r="G1100" s="193">
        <v>2.795488929190649E-3</v>
      </c>
      <c r="H1100" s="193">
        <v>4.617303245208048E-2</v>
      </c>
      <c r="I1100" s="193">
        <v>2.2079308744009665E-2</v>
      </c>
      <c r="J1100" s="193">
        <v>5.2366807039211268E-3</v>
      </c>
      <c r="K1100" s="222">
        <v>6.9875353286998803E-4</v>
      </c>
      <c r="L1100" s="193">
        <v>2.7324346865093625E-3</v>
      </c>
      <c r="M1100" s="222">
        <v>2.0000005732018801E-3</v>
      </c>
      <c r="N1100" s="193">
        <v>2.820870878132509E-2</v>
      </c>
      <c r="O1100" s="222">
        <v>1.7216316927808839E-2</v>
      </c>
      <c r="P1100" s="221">
        <v>5.4734601679259712E-3</v>
      </c>
    </row>
    <row r="1101" spans="1:16" ht="15.75" x14ac:dyDescent="0.25">
      <c r="A1101" s="189">
        <v>2038</v>
      </c>
      <c r="B1101" s="188">
        <v>2028</v>
      </c>
      <c r="C1101" s="224" t="s">
        <v>3384</v>
      </c>
      <c r="D1101" s="232">
        <v>3.5829306537533405E-2</v>
      </c>
      <c r="E1101" s="223">
        <v>3.6666382426711393E-2</v>
      </c>
      <c r="F1101" s="231">
        <v>6.1689062021696703E-2</v>
      </c>
      <c r="G1101" s="193">
        <v>2.7588807671105071E-3</v>
      </c>
      <c r="H1101" s="193">
        <v>4.4750363563272104E-2</v>
      </c>
      <c r="I1101" s="193">
        <v>2.1202329949731796E-2</v>
      </c>
      <c r="J1101" s="193">
        <v>4.9753202596796902E-3</v>
      </c>
      <c r="K1101" s="222">
        <v>5.7698675829148216E-4</v>
      </c>
      <c r="L1101" s="193">
        <v>2.7293678054121826E-3</v>
      </c>
      <c r="M1101" s="222">
        <v>2.0000005732018801E-3</v>
      </c>
      <c r="N1101" s="193">
        <v>2.8156541133862054E-2</v>
      </c>
      <c r="O1101" s="222">
        <v>1.7197097943280327E-2</v>
      </c>
      <c r="P1101" s="221">
        <v>5.2002821641657327E-3</v>
      </c>
    </row>
    <row r="1102" spans="1:16" ht="15.75" x14ac:dyDescent="0.25">
      <c r="A1102" s="189">
        <v>2038</v>
      </c>
      <c r="B1102" s="188">
        <v>2029</v>
      </c>
      <c r="C1102" s="224" t="s">
        <v>3383</v>
      </c>
      <c r="D1102" s="232">
        <v>3.5763036289451412E-2</v>
      </c>
      <c r="E1102" s="223">
        <v>3.6599633765815126E-2</v>
      </c>
      <c r="F1102" s="231">
        <v>6.0348053487884877E-2</v>
      </c>
      <c r="G1102" s="193">
        <v>2.7185534571961441E-3</v>
      </c>
      <c r="H1102" s="193">
        <v>4.3173446323498642E-2</v>
      </c>
      <c r="I1102" s="193">
        <v>2.030436255628186E-2</v>
      </c>
      <c r="J1102" s="193">
        <v>4.6900492269321614E-3</v>
      </c>
      <c r="K1102" s="222">
        <v>5.7607976156375993E-4</v>
      </c>
      <c r="L1102" s="193">
        <v>2.7247880413998199E-3</v>
      </c>
      <c r="M1102" s="222">
        <v>2.0000005732018801E-3</v>
      </c>
      <c r="N1102" s="193">
        <v>2.8078639348011761E-2</v>
      </c>
      <c r="O1102" s="222">
        <v>1.7184937095984253E-2</v>
      </c>
      <c r="P1102" s="221">
        <v>4.9021124411888148E-3</v>
      </c>
    </row>
    <row r="1103" spans="1:16" ht="15.75" x14ac:dyDescent="0.25">
      <c r="A1103" s="189">
        <v>2038</v>
      </c>
      <c r="B1103" s="188">
        <v>2030</v>
      </c>
      <c r="C1103" s="224" t="s">
        <v>3382</v>
      </c>
      <c r="D1103" s="232">
        <v>3.5730890078769374E-2</v>
      </c>
      <c r="E1103" s="223">
        <v>3.656825592796669E-2</v>
      </c>
      <c r="F1103" s="231">
        <v>5.9144341374650647E-2</v>
      </c>
      <c r="G1103" s="193">
        <v>2.6732012060649729E-3</v>
      </c>
      <c r="H1103" s="193">
        <v>4.1635433578213844E-2</v>
      </c>
      <c r="I1103" s="193">
        <v>1.9336906857436307E-2</v>
      </c>
      <c r="J1103" s="193">
        <v>4.4036661431680448E-3</v>
      </c>
      <c r="K1103" s="222">
        <v>5.7585150156151926E-4</v>
      </c>
      <c r="L1103" s="193">
        <v>2.7228983519080124E-3</v>
      </c>
      <c r="M1103" s="222">
        <v>2.0000005732018805E-3</v>
      </c>
      <c r="N1103" s="193">
        <v>2.8046495729756118E-2</v>
      </c>
      <c r="O1103" s="222">
        <v>1.7184166743437965E-2</v>
      </c>
      <c r="P1103" s="221">
        <v>4.602780385183006E-3</v>
      </c>
    </row>
    <row r="1104" spans="1:16" ht="15.75" x14ac:dyDescent="0.25">
      <c r="A1104" s="189">
        <v>2038</v>
      </c>
      <c r="B1104" s="188">
        <v>2031</v>
      </c>
      <c r="C1104" s="224" t="s">
        <v>3381</v>
      </c>
      <c r="D1104" s="232">
        <v>3.5680206586476623E-2</v>
      </c>
      <c r="E1104" s="223">
        <v>3.6528309359517432E-2</v>
      </c>
      <c r="F1104" s="231">
        <v>5.7768639247205322E-2</v>
      </c>
      <c r="G1104" s="193">
        <v>2.6224608337051007E-3</v>
      </c>
      <c r="H1104" s="193">
        <v>3.9948230603284896E-2</v>
      </c>
      <c r="I1104" s="193">
        <v>1.8436215097852118E-2</v>
      </c>
      <c r="J1104" s="193">
        <v>4.0942770576536808E-3</v>
      </c>
      <c r="K1104" s="222">
        <v>5.7532159829505895E-4</v>
      </c>
      <c r="L1104" s="193">
        <v>2.7195621084766708E-3</v>
      </c>
      <c r="M1104" s="222">
        <v>2.0000005732018801E-3</v>
      </c>
      <c r="N1104" s="193">
        <v>2.7989746228989001E-2</v>
      </c>
      <c r="O1104" s="222">
        <v>1.7178513788081922E-2</v>
      </c>
      <c r="P1104" s="221">
        <v>4.2794020981154124E-3</v>
      </c>
    </row>
    <row r="1105" spans="1:16" ht="15.75" x14ac:dyDescent="0.25">
      <c r="A1105" s="189">
        <v>2038</v>
      </c>
      <c r="B1105" s="188">
        <v>2032</v>
      </c>
      <c r="C1105" s="224" t="s">
        <v>3380</v>
      </c>
      <c r="D1105" s="232">
        <v>3.5639113297989029E-2</v>
      </c>
      <c r="E1105" s="223">
        <v>3.64748335990909E-2</v>
      </c>
      <c r="F1105" s="231">
        <v>5.6382440559415624E-2</v>
      </c>
      <c r="G1105" s="193">
        <v>2.5674466701865978E-3</v>
      </c>
      <c r="H1105" s="193">
        <v>3.8209136322073088E-2</v>
      </c>
      <c r="I1105" s="193">
        <v>1.7490283227455924E-2</v>
      </c>
      <c r="J1105" s="193">
        <v>3.7729473905560597E-3</v>
      </c>
      <c r="K1105" s="222">
        <v>5.7454559476890631E-4</v>
      </c>
      <c r="L1105" s="193">
        <v>2.7169406994290175E-3</v>
      </c>
      <c r="M1105" s="222">
        <v>2.0000005732018801E-3</v>
      </c>
      <c r="N1105" s="193">
        <v>2.7945156061088414E-2</v>
      </c>
      <c r="O1105" s="222">
        <v>1.7168171345690871E-2</v>
      </c>
      <c r="P1105" s="221">
        <v>3.9435433293509171E-3</v>
      </c>
    </row>
    <row r="1106" spans="1:16" ht="15.75" x14ac:dyDescent="0.25">
      <c r="A1106" s="189">
        <v>2038</v>
      </c>
      <c r="B1106" s="188">
        <v>2033</v>
      </c>
      <c r="C1106" s="224" t="s">
        <v>3379</v>
      </c>
      <c r="D1106" s="232">
        <v>3.5580789651305268E-2</v>
      </c>
      <c r="E1106" s="223">
        <v>3.6392177626227255E-2</v>
      </c>
      <c r="F1106" s="231">
        <v>5.4837920635425336E-2</v>
      </c>
      <c r="G1106" s="193">
        <v>2.5118818618672838E-3</v>
      </c>
      <c r="H1106" s="193">
        <v>3.6333665390601608E-2</v>
      </c>
      <c r="I1106" s="193">
        <v>1.6563441055747974E-2</v>
      </c>
      <c r="J1106" s="193">
        <v>3.4309963509296273E-3</v>
      </c>
      <c r="K1106" s="222">
        <v>5.7325221915931212E-4</v>
      </c>
      <c r="L1106" s="193">
        <v>2.7129724908746093E-3</v>
      </c>
      <c r="M1106" s="222">
        <v>2.0000005732018801E-3</v>
      </c>
      <c r="N1106" s="193">
        <v>2.787765683357793E-2</v>
      </c>
      <c r="O1106" s="222">
        <v>1.7147601139778562E-2</v>
      </c>
      <c r="P1106" s="221">
        <v>3.5861307810978438E-3</v>
      </c>
    </row>
    <row r="1107" spans="1:16" ht="15.75" x14ac:dyDescent="0.25">
      <c r="A1107" s="189">
        <v>2038</v>
      </c>
      <c r="B1107" s="188">
        <v>2034</v>
      </c>
      <c r="C1107" s="224" t="s">
        <v>3378</v>
      </c>
      <c r="D1107" s="232">
        <v>3.5562500606914522E-2</v>
      </c>
      <c r="E1107" s="223">
        <v>3.6383945057313051E-2</v>
      </c>
      <c r="F1107" s="231">
        <v>5.3445847392407986E-2</v>
      </c>
      <c r="G1107" s="193">
        <v>2.4657019193153168E-3</v>
      </c>
      <c r="H1107" s="193">
        <v>3.4495906440375819E-2</v>
      </c>
      <c r="I1107" s="193">
        <v>1.5729354119374438E-2</v>
      </c>
      <c r="J1107" s="193">
        <v>3.085587628755469E-3</v>
      </c>
      <c r="K1107" s="222">
        <v>5.7344903955787181E-4</v>
      </c>
      <c r="L1107" s="193">
        <v>2.7120834492755062E-3</v>
      </c>
      <c r="M1107" s="222">
        <v>2.0000005732018801E-3</v>
      </c>
      <c r="N1107" s="193">
        <v>2.7862534235977187E-2</v>
      </c>
      <c r="O1107" s="222">
        <v>1.7151534294467762E-2</v>
      </c>
      <c r="P1107" s="221">
        <v>3.2251042092354804E-3</v>
      </c>
    </row>
    <row r="1108" spans="1:16" ht="15.75" x14ac:dyDescent="0.25">
      <c r="A1108" s="189">
        <v>2038</v>
      </c>
      <c r="B1108" s="188">
        <v>2035</v>
      </c>
      <c r="C1108" s="224" t="s">
        <v>3377</v>
      </c>
      <c r="D1108" s="232">
        <v>3.5553910609026934E-2</v>
      </c>
      <c r="E1108" s="223">
        <v>3.6367443374206998E-2</v>
      </c>
      <c r="F1108" s="231">
        <v>5.2033634245151346E-2</v>
      </c>
      <c r="G1108" s="193">
        <v>2.4364774834636782E-3</v>
      </c>
      <c r="H1108" s="193">
        <v>3.259466652047259E-2</v>
      </c>
      <c r="I1108" s="193">
        <v>1.5004373727178734E-2</v>
      </c>
      <c r="J1108" s="193">
        <v>2.7256884853569092E-3</v>
      </c>
      <c r="K1108" s="222">
        <v>5.736354676709384E-4</v>
      </c>
      <c r="L1108" s="193">
        <v>2.7118772822548719E-3</v>
      </c>
      <c r="M1108" s="222">
        <v>2.0000005732018801E-3</v>
      </c>
      <c r="N1108" s="193">
        <v>2.7859027334956196E-2</v>
      </c>
      <c r="O1108" s="222">
        <v>1.7151464408518887E-2</v>
      </c>
      <c r="P1108" s="221">
        <v>2.8489320236012362E-3</v>
      </c>
    </row>
    <row r="1109" spans="1:16" ht="15.75" x14ac:dyDescent="0.25">
      <c r="A1109" s="189">
        <v>2038</v>
      </c>
      <c r="B1109" s="188">
        <v>2036</v>
      </c>
      <c r="C1109" s="224" t="s">
        <v>3376</v>
      </c>
      <c r="D1109" s="232">
        <v>3.5516708306636058E-2</v>
      </c>
      <c r="E1109" s="223">
        <v>3.6319879166871828E-2</v>
      </c>
      <c r="F1109" s="231">
        <v>5.0400814843611898E-2</v>
      </c>
      <c r="G1109" s="193">
        <v>2.4265663772936566E-3</v>
      </c>
      <c r="H1109" s="193">
        <v>3.0526111298664751E-2</v>
      </c>
      <c r="I1109" s="193">
        <v>1.4427478698067682E-2</v>
      </c>
      <c r="J1109" s="193">
        <v>2.3428205829284293E-3</v>
      </c>
      <c r="K1109" s="222">
        <v>5.7341655540757484E-4</v>
      </c>
      <c r="L1109" s="193">
        <v>2.7093783895567837E-3</v>
      </c>
      <c r="M1109" s="222">
        <v>2.0000005732018801E-3</v>
      </c>
      <c r="N1109" s="193">
        <v>2.7816521170161711E-2</v>
      </c>
      <c r="O1109" s="222">
        <v>1.7139609785849878E-2</v>
      </c>
      <c r="P1109" s="221">
        <v>2.4487525335760915E-3</v>
      </c>
    </row>
    <row r="1110" spans="1:16" ht="15.75" x14ac:dyDescent="0.25">
      <c r="A1110" s="189">
        <v>2038</v>
      </c>
      <c r="B1110" s="188">
        <v>2037</v>
      </c>
      <c r="C1110" s="224" t="s">
        <v>3375</v>
      </c>
      <c r="D1110" s="232">
        <v>3.548980559847148E-2</v>
      </c>
      <c r="E1110" s="223">
        <v>3.6246454492885508E-2</v>
      </c>
      <c r="F1110" s="231">
        <v>4.8770106169553254E-2</v>
      </c>
      <c r="G1110" s="193">
        <v>2.4102717679723388E-3</v>
      </c>
      <c r="H1110" s="193">
        <v>2.8406719023486345E-2</v>
      </c>
      <c r="I1110" s="193">
        <v>1.3856162539371235E-2</v>
      </c>
      <c r="J1110" s="193">
        <v>1.9470471979540658E-3</v>
      </c>
      <c r="K1110" s="222">
        <v>5.7231044432872304E-4</v>
      </c>
      <c r="L1110" s="193">
        <v>2.7079141750837848E-3</v>
      </c>
      <c r="M1110" s="222">
        <v>2.0000005732018805E-3</v>
      </c>
      <c r="N1110" s="193">
        <v>2.7791614881976009E-2</v>
      </c>
      <c r="O1110" s="222">
        <v>1.7123019783071292E-2</v>
      </c>
      <c r="P1110" s="221">
        <v>2.0350840323515688E-3</v>
      </c>
    </row>
    <row r="1111" spans="1:16" ht="15.75" x14ac:dyDescent="0.25">
      <c r="A1111" s="189">
        <v>2038</v>
      </c>
      <c r="B1111" s="188">
        <v>2038</v>
      </c>
      <c r="C1111" s="224" t="s">
        <v>3374</v>
      </c>
      <c r="D1111" s="232">
        <v>3.5118313451525836E-2</v>
      </c>
      <c r="E1111" s="223">
        <v>3.5567431022555926E-2</v>
      </c>
      <c r="F1111" s="231">
        <v>4.5385124957041591E-2</v>
      </c>
      <c r="G1111" s="193">
        <v>2.2821248420090089E-3</v>
      </c>
      <c r="H1111" s="193">
        <v>2.5421987142576416E-2</v>
      </c>
      <c r="I1111" s="193">
        <v>1.2724942028018847E-2</v>
      </c>
      <c r="J1111" s="193">
        <v>1.49413971475193E-3</v>
      </c>
      <c r="K1111" s="222">
        <v>5.6007446846196088E-4</v>
      </c>
      <c r="L1111" s="193">
        <v>2.6793277601653721E-3</v>
      </c>
      <c r="M1111" s="222">
        <v>2.0000005732018801E-3</v>
      </c>
      <c r="N1111" s="193">
        <v>2.7305359964213807E-2</v>
      </c>
      <c r="O1111" s="222">
        <v>1.6899480239277322E-2</v>
      </c>
      <c r="P1111" s="221">
        <v>1.5616980825062263E-3</v>
      </c>
    </row>
    <row r="1112" spans="1:16" ht="15.75" x14ac:dyDescent="0.25">
      <c r="A1112" s="189">
        <v>2039</v>
      </c>
      <c r="B1112" s="188">
        <v>1995</v>
      </c>
      <c r="C1112" s="224" t="s">
        <v>3373</v>
      </c>
      <c r="D1112" s="232">
        <v>5.7259349518096296E-2</v>
      </c>
      <c r="E1112" s="223">
        <v>7.4360492560172478E-2</v>
      </c>
      <c r="F1112" s="231">
        <v>0.35234544742614277</v>
      </c>
      <c r="G1112" s="193">
        <v>0.40862888421763743</v>
      </c>
      <c r="H1112" s="193">
        <v>8.5719561132254238</v>
      </c>
      <c r="I1112" s="193">
        <v>1.683923693666278</v>
      </c>
      <c r="J1112" s="193">
        <v>5.3379437861572537E-2</v>
      </c>
      <c r="K1112" s="222">
        <v>9.3954559957335187E-3</v>
      </c>
      <c r="L1112" s="193">
        <v>2.9256933853578798E-3</v>
      </c>
      <c r="M1112" s="222">
        <v>2.0000005732018801E-3</v>
      </c>
      <c r="N1112" s="193">
        <v>3.149603924873836E-2</v>
      </c>
      <c r="O1112" s="222">
        <v>1.960870601388821E-2</v>
      </c>
      <c r="P1112" s="221">
        <v>5.5793019173925519E-2</v>
      </c>
    </row>
    <row r="1113" spans="1:16" ht="15.75" x14ac:dyDescent="0.25">
      <c r="A1113" s="189">
        <v>2039</v>
      </c>
      <c r="B1113" s="188">
        <v>1996</v>
      </c>
      <c r="C1113" s="224" t="s">
        <v>3372</v>
      </c>
      <c r="D1113" s="232">
        <v>5.7411392340896442E-2</v>
      </c>
      <c r="E1113" s="223">
        <v>7.423023215778457E-2</v>
      </c>
      <c r="F1113" s="231">
        <v>0.35598446472424627</v>
      </c>
      <c r="G1113" s="193">
        <v>0.14113451144702516</v>
      </c>
      <c r="H1113" s="193">
        <v>8.6072407329071137</v>
      </c>
      <c r="I1113" s="193">
        <v>1.0219937623925546</v>
      </c>
      <c r="J1113" s="193">
        <v>5.3573141969431193E-2</v>
      </c>
      <c r="K1113" s="222">
        <v>2.8722520690498119E-3</v>
      </c>
      <c r="L1113" s="193">
        <v>2.9331971441215543E-3</v>
      </c>
      <c r="M1113" s="222">
        <v>2.0000005732018801E-3</v>
      </c>
      <c r="N1113" s="193">
        <v>3.1623678185308465E-2</v>
      </c>
      <c r="O1113" s="222">
        <v>1.9883711709094396E-2</v>
      </c>
      <c r="P1113" s="221">
        <v>5.5995481721992243E-2</v>
      </c>
    </row>
    <row r="1114" spans="1:16" ht="15.75" x14ac:dyDescent="0.25">
      <c r="A1114" s="189">
        <v>2039</v>
      </c>
      <c r="B1114" s="188">
        <v>1997</v>
      </c>
      <c r="C1114" s="224" t="s">
        <v>3371</v>
      </c>
      <c r="D1114" s="232">
        <v>5.7694260024904916E-2</v>
      </c>
      <c r="E1114" s="223">
        <v>7.2128379635047937E-2</v>
      </c>
      <c r="F1114" s="231">
        <v>0.36206755911149552</v>
      </c>
      <c r="G1114" s="193">
        <v>0.14596867709068215</v>
      </c>
      <c r="H1114" s="193">
        <v>8.710979788065849</v>
      </c>
      <c r="I1114" s="193">
        <v>1.0489574098070649</v>
      </c>
      <c r="J1114" s="193">
        <v>5.3827425667045584E-2</v>
      </c>
      <c r="K1114" s="222">
        <v>2.8915466349098951E-3</v>
      </c>
      <c r="L1114" s="193">
        <v>2.9495844282169106E-3</v>
      </c>
      <c r="M1114" s="222">
        <v>2.0000005732018801E-3</v>
      </c>
      <c r="N1114" s="193">
        <v>3.1902425887770487E-2</v>
      </c>
      <c r="O1114" s="222">
        <v>1.9312809836242777E-2</v>
      </c>
      <c r="P1114" s="221">
        <v>5.6261263000045497E-2</v>
      </c>
    </row>
    <row r="1115" spans="1:16" ht="15.75" x14ac:dyDescent="0.25">
      <c r="A1115" s="189">
        <v>2039</v>
      </c>
      <c r="B1115" s="188">
        <v>1998</v>
      </c>
      <c r="C1115" s="224" t="s">
        <v>3370</v>
      </c>
      <c r="D1115" s="232">
        <v>5.7536305777570559E-2</v>
      </c>
      <c r="E1115" s="223">
        <v>6.8767546763998363E-2</v>
      </c>
      <c r="F1115" s="231">
        <v>0.35998407990171655</v>
      </c>
      <c r="G1115" s="193">
        <v>0.13547896883635221</v>
      </c>
      <c r="H1115" s="193">
        <v>8.6846798366089413</v>
      </c>
      <c r="I1115" s="193">
        <v>0.92664073338018027</v>
      </c>
      <c r="J1115" s="193">
        <v>5.3669321703966148E-2</v>
      </c>
      <c r="K1115" s="222">
        <v>2.9312325170238948E-3</v>
      </c>
      <c r="L1115" s="193">
        <v>2.9453183741613019E-3</v>
      </c>
      <c r="M1115" s="222">
        <v>2.0000005732018801E-3</v>
      </c>
      <c r="N1115" s="193">
        <v>3.1829860308284566E-2</v>
      </c>
      <c r="O1115" s="222">
        <v>1.8388598093492508E-2</v>
      </c>
      <c r="P1115" s="221">
        <v>5.6096010277331687E-2</v>
      </c>
    </row>
    <row r="1116" spans="1:16" ht="15.75" x14ac:dyDescent="0.25">
      <c r="A1116" s="189">
        <v>2039</v>
      </c>
      <c r="B1116" s="188">
        <v>1999</v>
      </c>
      <c r="C1116" s="224" t="s">
        <v>3369</v>
      </c>
      <c r="D1116" s="232">
        <v>5.7993397099946747E-2</v>
      </c>
      <c r="E1116" s="223">
        <v>6.9435195789818743E-2</v>
      </c>
      <c r="F1116" s="231">
        <v>0.37148955897333708</v>
      </c>
      <c r="G1116" s="193">
        <v>0.11828173116953954</v>
      </c>
      <c r="H1116" s="193">
        <v>8.9933648781941375</v>
      </c>
      <c r="I1116" s="193">
        <v>0.76834860974623498</v>
      </c>
      <c r="J1116" s="193">
        <v>5.3762010130845861E-2</v>
      </c>
      <c r="K1116" s="222">
        <v>2.9363881854652333E-3</v>
      </c>
      <c r="L1116" s="193">
        <v>2.9856967605507339E-3</v>
      </c>
      <c r="M1116" s="222">
        <v>2.0000005732018801E-3</v>
      </c>
      <c r="N1116" s="193">
        <v>3.2516696660768812E-2</v>
      </c>
      <c r="O1116" s="222">
        <v>1.8606455431170454E-2</v>
      </c>
      <c r="P1116" s="221">
        <v>5.6192889663576065E-2</v>
      </c>
    </row>
    <row r="1117" spans="1:16" ht="15.75" x14ac:dyDescent="0.25">
      <c r="A1117" s="189">
        <v>2039</v>
      </c>
      <c r="B1117" s="188">
        <v>2000</v>
      </c>
      <c r="C1117" s="224" t="s">
        <v>3368</v>
      </c>
      <c r="D1117" s="232">
        <v>5.7928673989515157E-2</v>
      </c>
      <c r="E1117" s="223">
        <v>7.5542743279711527E-2</v>
      </c>
      <c r="F1117" s="231">
        <v>0.37231388696926937</v>
      </c>
      <c r="G1117" s="193">
        <v>0.10160160532025424</v>
      </c>
      <c r="H1117" s="193">
        <v>9.1020744207198163</v>
      </c>
      <c r="I1117" s="193">
        <v>0.61677487445976975</v>
      </c>
      <c r="J1117" s="193">
        <v>5.3439876049863416E-2</v>
      </c>
      <c r="K1117" s="222">
        <v>2.931043476908281E-3</v>
      </c>
      <c r="L1117" s="193">
        <v>2.9966951008712234E-3</v>
      </c>
      <c r="M1117" s="222">
        <v>2.0000005732018801E-3</v>
      </c>
      <c r="N1117" s="193">
        <v>3.2703778429620342E-2</v>
      </c>
      <c r="O1117" s="222">
        <v>1.8773852909256983E-2</v>
      </c>
      <c r="P1117" s="221">
        <v>5.5856190108900396E-2</v>
      </c>
    </row>
    <row r="1118" spans="1:16" ht="15.75" x14ac:dyDescent="0.25">
      <c r="A1118" s="189">
        <v>2039</v>
      </c>
      <c r="B1118" s="188">
        <v>2001</v>
      </c>
      <c r="C1118" s="224" t="s">
        <v>3367</v>
      </c>
      <c r="D1118" s="232">
        <v>5.7961516347172039E-2</v>
      </c>
      <c r="E1118" s="223">
        <v>7.4174919107201781E-2</v>
      </c>
      <c r="F1118" s="231">
        <v>0.37211595358765853</v>
      </c>
      <c r="G1118" s="193">
        <v>8.7783950074570363E-2</v>
      </c>
      <c r="H1118" s="193">
        <v>9.0182920672426921</v>
      </c>
      <c r="I1118" s="193">
        <v>0.47688184306192299</v>
      </c>
      <c r="J1118" s="193">
        <v>5.3719606477712782E-2</v>
      </c>
      <c r="K1118" s="222">
        <v>2.9526789583362136E-3</v>
      </c>
      <c r="L1118" s="193">
        <v>2.9888619976872828E-3</v>
      </c>
      <c r="M1118" s="222">
        <v>2.0000005732018801E-3</v>
      </c>
      <c r="N1118" s="193">
        <v>3.2570537344461505E-2</v>
      </c>
      <c r="O1118" s="222">
        <v>1.8350691240541988E-2</v>
      </c>
      <c r="P1118" s="221">
        <v>5.6148568705411704E-2</v>
      </c>
    </row>
    <row r="1119" spans="1:16" ht="15.75" x14ac:dyDescent="0.25">
      <c r="A1119" s="189">
        <v>2039</v>
      </c>
      <c r="B1119" s="188">
        <v>2002</v>
      </c>
      <c r="C1119" s="224" t="s">
        <v>3366</v>
      </c>
      <c r="D1119" s="232">
        <v>5.7828462515240049E-2</v>
      </c>
      <c r="E1119" s="223">
        <v>7.2267093088399598E-2</v>
      </c>
      <c r="F1119" s="231">
        <v>0.28829617347194797</v>
      </c>
      <c r="G1119" s="193">
        <v>8.7915973608704651E-2</v>
      </c>
      <c r="H1119" s="193">
        <v>7.0134877484082203</v>
      </c>
      <c r="I1119" s="193">
        <v>0.45905573649710885</v>
      </c>
      <c r="J1119" s="193">
        <v>5.3865017799363285E-2</v>
      </c>
      <c r="K1119" s="222">
        <v>2.97830221593324E-3</v>
      </c>
      <c r="L1119" s="193">
        <v>2.9963704225254273E-3</v>
      </c>
      <c r="M1119" s="222">
        <v>2.0000005732018801E-3</v>
      </c>
      <c r="N1119" s="193">
        <v>3.2698255650958345E-2</v>
      </c>
      <c r="O1119" s="222">
        <v>1.776073061996665E-2</v>
      </c>
      <c r="P1119" s="221">
        <v>5.6300554881774059E-2</v>
      </c>
    </row>
    <row r="1120" spans="1:16" ht="15.75" x14ac:dyDescent="0.25">
      <c r="A1120" s="189">
        <v>2039</v>
      </c>
      <c r="B1120" s="188">
        <v>2003</v>
      </c>
      <c r="C1120" s="224" t="s">
        <v>3365</v>
      </c>
      <c r="D1120" s="232">
        <v>5.7610218394577535E-2</v>
      </c>
      <c r="E1120" s="223">
        <v>7.3423055833306716E-2</v>
      </c>
      <c r="F1120" s="231">
        <v>0.28586972933069593</v>
      </c>
      <c r="G1120" s="193">
        <v>7.1097775492119542E-2</v>
      </c>
      <c r="H1120" s="193">
        <v>7.0092577510224858</v>
      </c>
      <c r="I1120" s="193">
        <v>0.39230748442178864</v>
      </c>
      <c r="J1120" s="193">
        <v>5.3556234474678735E-2</v>
      </c>
      <c r="K1120" s="222">
        <v>2.9597396813175179E-3</v>
      </c>
      <c r="L1120" s="193">
        <v>2.9923441915473913E-3</v>
      </c>
      <c r="M1120" s="222">
        <v>2.0000005732018801E-3</v>
      </c>
      <c r="N1120" s="193">
        <v>3.2629769462021951E-2</v>
      </c>
      <c r="O1120" s="222">
        <v>1.8180943520314501E-2</v>
      </c>
      <c r="P1120" s="221">
        <v>5.5977809745353012E-2</v>
      </c>
    </row>
    <row r="1121" spans="1:16" ht="15.75" x14ac:dyDescent="0.25">
      <c r="A1121" s="189">
        <v>2039</v>
      </c>
      <c r="B1121" s="188">
        <v>2004</v>
      </c>
      <c r="C1121" s="224" t="s">
        <v>3364</v>
      </c>
      <c r="D1121" s="232">
        <v>5.7513059678101087E-2</v>
      </c>
      <c r="E1121" s="223">
        <v>7.3317743791315684E-2</v>
      </c>
      <c r="F1121" s="231">
        <v>0.23612596433964375</v>
      </c>
      <c r="G1121" s="193">
        <v>1.8216760228315178E-2</v>
      </c>
      <c r="H1121" s="193">
        <v>5.8524377237287197</v>
      </c>
      <c r="I1121" s="193">
        <v>0.11596530200035138</v>
      </c>
      <c r="J1121" s="193">
        <v>5.3314168079824809E-2</v>
      </c>
      <c r="K1121" s="222">
        <v>1.9755056082633885E-4</v>
      </c>
      <c r="L1121" s="193">
        <v>2.9910675436501167E-3</v>
      </c>
      <c r="M1121" s="222">
        <v>2.0000005732018801E-3</v>
      </c>
      <c r="N1121" s="193">
        <v>3.2608053681289315E-2</v>
      </c>
      <c r="O1121" s="222">
        <v>1.7856805330650646E-2</v>
      </c>
      <c r="P1121" s="221">
        <v>5.5724798182277491E-2</v>
      </c>
    </row>
    <row r="1122" spans="1:16" ht="15.75" x14ac:dyDescent="0.25">
      <c r="A1122" s="189">
        <v>2039</v>
      </c>
      <c r="B1122" s="188">
        <v>2005</v>
      </c>
      <c r="C1122" s="224" t="s">
        <v>3363</v>
      </c>
      <c r="D1122" s="232">
        <v>5.7269714505231904E-2</v>
      </c>
      <c r="E1122" s="223">
        <v>6.9718437554474197E-2</v>
      </c>
      <c r="F1122" s="231">
        <v>0.23360813422782328</v>
      </c>
      <c r="G1122" s="193">
        <v>1.5882147402475115E-2</v>
      </c>
      <c r="H1122" s="193">
        <v>5.8465522675994688</v>
      </c>
      <c r="I1122" s="193">
        <v>9.4759123965715175E-2</v>
      </c>
      <c r="J1122" s="193">
        <v>5.2949363938829389E-2</v>
      </c>
      <c r="K1122" s="222">
        <v>1.9816487749089486E-4</v>
      </c>
      <c r="L1122" s="193">
        <v>2.9848236687651285E-3</v>
      </c>
      <c r="M1122" s="222">
        <v>2.0000005732018801E-3</v>
      </c>
      <c r="N1122" s="193">
        <v>3.2501845369495672E-2</v>
      </c>
      <c r="O1122" s="222">
        <v>1.7173544045482447E-2</v>
      </c>
      <c r="P1122" s="221">
        <v>5.5343499216820587E-2</v>
      </c>
    </row>
    <row r="1123" spans="1:16" ht="15.75" x14ac:dyDescent="0.25">
      <c r="A1123" s="189">
        <v>2039</v>
      </c>
      <c r="B1123" s="188">
        <v>2006</v>
      </c>
      <c r="C1123" s="224" t="s">
        <v>3362</v>
      </c>
      <c r="D1123" s="232">
        <v>5.7217493978941991E-2</v>
      </c>
      <c r="E1123" s="223">
        <v>7.3319443245941501E-2</v>
      </c>
      <c r="F1123" s="231">
        <v>0.23353456172063863</v>
      </c>
      <c r="G1123" s="193">
        <v>6.0617735950218871E-3</v>
      </c>
      <c r="H1123" s="193">
        <v>5.8502010638107471</v>
      </c>
      <c r="I1123" s="193">
        <v>6.6983986349715016E-2</v>
      </c>
      <c r="J1123" s="193">
        <v>5.2912751319508657E-2</v>
      </c>
      <c r="K1123" s="222">
        <v>1.9400903752395734E-4</v>
      </c>
      <c r="L1123" s="193">
        <v>2.9853916362683193E-3</v>
      </c>
      <c r="M1123" s="222">
        <v>2.0000005732018801E-3</v>
      </c>
      <c r="N1123" s="193">
        <v>3.2511506496724948E-2</v>
      </c>
      <c r="O1123" s="222">
        <v>1.8996808382298443E-2</v>
      </c>
      <c r="P1123" s="221">
        <v>5.5305231137320277E-2</v>
      </c>
    </row>
    <row r="1124" spans="1:16" ht="15.75" x14ac:dyDescent="0.25">
      <c r="A1124" s="189">
        <v>2039</v>
      </c>
      <c r="B1124" s="188">
        <v>2007</v>
      </c>
      <c r="C1124" s="224" t="s">
        <v>3361</v>
      </c>
      <c r="D1124" s="232">
        <v>5.7061281924459209E-2</v>
      </c>
      <c r="E1124" s="223">
        <v>6.8664466870178645E-2</v>
      </c>
      <c r="F1124" s="231">
        <v>0.16858033891431079</v>
      </c>
      <c r="G1124" s="193">
        <v>8.5650301603151131E-3</v>
      </c>
      <c r="H1124" s="193">
        <v>3.0054525689163558</v>
      </c>
      <c r="I1124" s="193">
        <v>5.837925927858538E-2</v>
      </c>
      <c r="J1124" s="193">
        <v>3.7240354538610944E-2</v>
      </c>
      <c r="K1124" s="222">
        <v>1.9745426197021081E-4</v>
      </c>
      <c r="L1124" s="193">
        <v>2.9689915576849983E-3</v>
      </c>
      <c r="M1124" s="222">
        <v>2.0000005732018801E-3</v>
      </c>
      <c r="N1124" s="193">
        <v>3.2232541160022644E-2</v>
      </c>
      <c r="O1124" s="222">
        <v>1.7502597390211306E-2</v>
      </c>
      <c r="P1124" s="221">
        <v>3.892419811922114E-2</v>
      </c>
    </row>
    <row r="1125" spans="1:16" ht="15.75" x14ac:dyDescent="0.25">
      <c r="A1125" s="189">
        <v>2039</v>
      </c>
      <c r="B1125" s="188">
        <v>2008</v>
      </c>
      <c r="C1125" s="224" t="s">
        <v>3360</v>
      </c>
      <c r="D1125" s="232">
        <v>5.707541898459665E-2</v>
      </c>
      <c r="E1125" s="223">
        <v>6.7115370812548411E-2</v>
      </c>
      <c r="F1125" s="231">
        <v>0.17006870486500197</v>
      </c>
      <c r="G1125" s="193">
        <v>8.3090596456675634E-3</v>
      </c>
      <c r="H1125" s="193">
        <v>3.0301729229176977</v>
      </c>
      <c r="I1125" s="193">
        <v>4.7316073708069943E-2</v>
      </c>
      <c r="J1125" s="193">
        <v>3.7546734961284446E-2</v>
      </c>
      <c r="K1125" s="222">
        <v>2.2522754485014982E-4</v>
      </c>
      <c r="L1125" s="193">
        <v>2.978208804291929E-3</v>
      </c>
      <c r="M1125" s="222">
        <v>2.0000005732018801E-3</v>
      </c>
      <c r="N1125" s="193">
        <v>3.2389326524806542E-2</v>
      </c>
      <c r="O1125" s="222">
        <v>1.752628165978538E-2</v>
      </c>
      <c r="P1125" s="221">
        <v>3.9244431705064968E-2</v>
      </c>
    </row>
    <row r="1126" spans="1:16" ht="15.75" x14ac:dyDescent="0.25">
      <c r="A1126" s="189">
        <v>2039</v>
      </c>
      <c r="B1126" s="188">
        <v>2009</v>
      </c>
      <c r="C1126" s="224" t="s">
        <v>3359</v>
      </c>
      <c r="D1126" s="232">
        <v>5.6467920041397862E-2</v>
      </c>
      <c r="E1126" s="223">
        <v>6.1597381682916355E-2</v>
      </c>
      <c r="F1126" s="231">
        <v>0.16146251453033378</v>
      </c>
      <c r="G1126" s="193">
        <v>8.137407406558465E-3</v>
      </c>
      <c r="H1126" s="193">
        <v>2.7857707511473606</v>
      </c>
      <c r="I1126" s="193">
        <v>3.4120334527714201E-2</v>
      </c>
      <c r="J1126" s="193">
        <v>3.5534804704845185E-2</v>
      </c>
      <c r="K1126" s="222">
        <v>2.5473775169897802E-4</v>
      </c>
      <c r="L1126" s="193">
        <v>2.9027153855688994E-3</v>
      </c>
      <c r="M1126" s="222">
        <v>2.0000005732018801E-3</v>
      </c>
      <c r="N1126" s="193">
        <v>3.1105183472327803E-2</v>
      </c>
      <c r="O1126" s="222">
        <v>1.6847283866945978E-2</v>
      </c>
      <c r="P1126" s="221">
        <v>3.7141530890237764E-2</v>
      </c>
    </row>
    <row r="1127" spans="1:16" ht="15.75" x14ac:dyDescent="0.25">
      <c r="A1127" s="189">
        <v>2039</v>
      </c>
      <c r="B1127" s="188">
        <v>2010</v>
      </c>
      <c r="C1127" s="224" t="s">
        <v>3358</v>
      </c>
      <c r="D1127" s="232">
        <v>5.5373464281593988E-2</v>
      </c>
      <c r="E1127" s="223">
        <v>5.9603425451778172E-2</v>
      </c>
      <c r="F1127" s="231">
        <v>9.6683102109782412E-2</v>
      </c>
      <c r="G1127" s="193">
        <v>7.3130065744154097E-3</v>
      </c>
      <c r="H1127" s="193">
        <v>0.24442963748897792</v>
      </c>
      <c r="I1127" s="193">
        <v>3.3197104544810209E-2</v>
      </c>
      <c r="J1127" s="193">
        <v>2.0646621055257743E-2</v>
      </c>
      <c r="K1127" s="222">
        <v>3.1104279016336034E-4</v>
      </c>
      <c r="L1127" s="193">
        <v>2.8240936803809505E-3</v>
      </c>
      <c r="M1127" s="222">
        <v>2.0000005732018797E-3</v>
      </c>
      <c r="N1127" s="193">
        <v>2.9767828267080795E-2</v>
      </c>
      <c r="O1127" s="222">
        <v>1.6457654321993986E-2</v>
      </c>
      <c r="P1127" s="221">
        <v>2.1580169641352499E-2</v>
      </c>
    </row>
    <row r="1128" spans="1:16" ht="15.75" x14ac:dyDescent="0.25">
      <c r="A1128" s="189">
        <v>2039</v>
      </c>
      <c r="B1128" s="188">
        <v>2011</v>
      </c>
      <c r="C1128" s="224" t="s">
        <v>3357</v>
      </c>
      <c r="D1128" s="232">
        <v>5.5087641105589578E-2</v>
      </c>
      <c r="E1128" s="223">
        <v>5.8319315099231668E-2</v>
      </c>
      <c r="F1128" s="231">
        <v>9.6287291564361235E-2</v>
      </c>
      <c r="G1128" s="193">
        <v>7.4190812640310714E-3</v>
      </c>
      <c r="H1128" s="193">
        <v>0.24469006482079819</v>
      </c>
      <c r="I1128" s="193">
        <v>3.3533467589854302E-2</v>
      </c>
      <c r="J1128" s="193">
        <v>2.0691010982085499E-2</v>
      </c>
      <c r="K1128" s="222">
        <v>4.2122876590034179E-4</v>
      </c>
      <c r="L1128" s="193">
        <v>2.8313862372937345E-3</v>
      </c>
      <c r="M1128" s="222">
        <v>2.0000005732018801E-3</v>
      </c>
      <c r="N1128" s="193">
        <v>2.9891874660167256E-2</v>
      </c>
      <c r="O1128" s="222">
        <v>1.659593980676213E-2</v>
      </c>
      <c r="P1128" s="221">
        <v>2.1626566683693928E-2</v>
      </c>
    </row>
    <row r="1129" spans="1:16" ht="15.75" x14ac:dyDescent="0.25">
      <c r="A1129" s="189">
        <v>2039</v>
      </c>
      <c r="B1129" s="188">
        <v>2012</v>
      </c>
      <c r="C1129" s="224" t="s">
        <v>3356</v>
      </c>
      <c r="D1129" s="232">
        <v>5.3029798934227941E-2</v>
      </c>
      <c r="E1129" s="223">
        <v>5.8374017424704792E-2</v>
      </c>
      <c r="F1129" s="231">
        <v>8.4401529301117259E-2</v>
      </c>
      <c r="G1129" s="193">
        <v>6.9996239649811106E-3</v>
      </c>
      <c r="H1129" s="193">
        <v>0.21218078489444747</v>
      </c>
      <c r="I1129" s="193">
        <v>3.4682922031372958E-2</v>
      </c>
      <c r="J1129" s="193">
        <v>1.8412051549179183E-2</v>
      </c>
      <c r="K1129" s="222">
        <v>6.1143955944424318E-4</v>
      </c>
      <c r="L1129" s="193">
        <v>2.6994584139152051E-3</v>
      </c>
      <c r="M1129" s="222">
        <v>2.0000005732018801E-3</v>
      </c>
      <c r="N1129" s="193">
        <v>2.7647782384498464E-2</v>
      </c>
      <c r="O1129" s="222">
        <v>1.7002021384615155E-2</v>
      </c>
      <c r="P1129" s="221">
        <v>1.9244562817964373E-2</v>
      </c>
    </row>
    <row r="1130" spans="1:16" ht="15.75" x14ac:dyDescent="0.25">
      <c r="A1130" s="189">
        <v>2039</v>
      </c>
      <c r="B1130" s="188">
        <v>2013</v>
      </c>
      <c r="C1130" s="224" t="s">
        <v>3355</v>
      </c>
      <c r="D1130" s="232">
        <v>5.4928071750270091E-2</v>
      </c>
      <c r="E1130" s="223">
        <v>5.7125318335867377E-2</v>
      </c>
      <c r="F1130" s="231">
        <v>9.830600210934716E-2</v>
      </c>
      <c r="G1130" s="193">
        <v>7.9306481559860784E-3</v>
      </c>
      <c r="H1130" s="193">
        <v>0.24953591809896358</v>
      </c>
      <c r="I1130" s="193">
        <v>3.3722194821870159E-2</v>
      </c>
      <c r="J1130" s="193">
        <v>2.1017775861752793E-2</v>
      </c>
      <c r="K1130" s="222">
        <v>9.1297181782364479E-4</v>
      </c>
      <c r="L1130" s="193">
        <v>2.8477351916078772E-3</v>
      </c>
      <c r="M1130" s="222">
        <v>2.0000005732018801E-3</v>
      </c>
      <c r="N1130" s="193">
        <v>3.0169970373050827E-2</v>
      </c>
      <c r="O1130" s="222">
        <v>1.71026923689819E-2</v>
      </c>
      <c r="P1130" s="221">
        <v>2.1968106421222149E-2</v>
      </c>
    </row>
    <row r="1131" spans="1:16" ht="15.75" x14ac:dyDescent="0.25">
      <c r="A1131" s="189">
        <v>2039</v>
      </c>
      <c r="B1131" s="188">
        <v>2014</v>
      </c>
      <c r="C1131" s="224" t="s">
        <v>3354</v>
      </c>
      <c r="D1131" s="232">
        <v>5.221914086858645E-2</v>
      </c>
      <c r="E1131" s="223">
        <v>5.4713739294132112E-2</v>
      </c>
      <c r="F1131" s="231">
        <v>8.8228357472081978E-2</v>
      </c>
      <c r="G1131" s="193">
        <v>8.0551303455372054E-3</v>
      </c>
      <c r="H1131" s="193">
        <v>0.22275713841319705</v>
      </c>
      <c r="I1131" s="193">
        <v>3.2169834199101306E-2</v>
      </c>
      <c r="J1131" s="193">
        <v>1.9163076732114086E-2</v>
      </c>
      <c r="K1131" s="222">
        <v>1.2823493857570384E-3</v>
      </c>
      <c r="L1131" s="193">
        <v>2.7433678773037561E-3</v>
      </c>
      <c r="M1131" s="222">
        <v>2.0000005732018801E-3</v>
      </c>
      <c r="N1131" s="193">
        <v>2.8394682356737731E-2</v>
      </c>
      <c r="O1131" s="222">
        <v>1.6568890272680669E-2</v>
      </c>
      <c r="P1131" s="221">
        <v>2.0029546027046648E-2</v>
      </c>
    </row>
    <row r="1132" spans="1:16" ht="15.75" x14ac:dyDescent="0.25">
      <c r="A1132" s="189">
        <v>2039</v>
      </c>
      <c r="B1132" s="188">
        <v>2015</v>
      </c>
      <c r="C1132" s="224" t="s">
        <v>3353</v>
      </c>
      <c r="D1132" s="232">
        <v>5.0997506703732931E-2</v>
      </c>
      <c r="E1132" s="223">
        <v>5.712878372257945E-2</v>
      </c>
      <c r="F1132" s="231">
        <v>8.3675315304345119E-2</v>
      </c>
      <c r="G1132" s="193">
        <v>8.0459440101571956E-3</v>
      </c>
      <c r="H1132" s="193">
        <v>0.21219656098047326</v>
      </c>
      <c r="I1132" s="193">
        <v>3.3715118957351839E-2</v>
      </c>
      <c r="J1132" s="193">
        <v>1.8461677273691114E-2</v>
      </c>
      <c r="K1132" s="222">
        <v>1.5925346246183957E-3</v>
      </c>
      <c r="L1132" s="193">
        <v>2.7094987355901603E-3</v>
      </c>
      <c r="M1132" s="222">
        <v>2.0000005732018801E-3</v>
      </c>
      <c r="N1132" s="193">
        <v>2.7818568256189457E-2</v>
      </c>
      <c r="O1132" s="222">
        <v>1.7579911684082447E-2</v>
      </c>
      <c r="P1132" s="221">
        <v>1.9296432397527805E-2</v>
      </c>
    </row>
    <row r="1133" spans="1:16" ht="15.75" x14ac:dyDescent="0.25">
      <c r="A1133" s="189">
        <v>2039</v>
      </c>
      <c r="B1133" s="188">
        <v>2016</v>
      </c>
      <c r="C1133" s="224" t="s">
        <v>3352</v>
      </c>
      <c r="D1133" s="232">
        <v>5.1502597478007027E-2</v>
      </c>
      <c r="E1133" s="223">
        <v>5.8603932282984474E-2</v>
      </c>
      <c r="F1133" s="231">
        <v>9.694035864846226E-2</v>
      </c>
      <c r="G1133" s="193">
        <v>7.7974507987959608E-3</v>
      </c>
      <c r="H1133" s="193">
        <v>0.21853545510572453</v>
      </c>
      <c r="I1133" s="193">
        <v>3.4135048931856628E-2</v>
      </c>
      <c r="J1133" s="193">
        <v>2.1000953776305471E-2</v>
      </c>
      <c r="K1133" s="222">
        <v>1.8228376593887692E-3</v>
      </c>
      <c r="L1133" s="193">
        <v>2.8601962420532123E-3</v>
      </c>
      <c r="M1133" s="222">
        <v>2.0000005732018801E-3</v>
      </c>
      <c r="N1133" s="193">
        <v>3.0381932841125961E-2</v>
      </c>
      <c r="O1133" s="222">
        <v>1.8548656985390394E-2</v>
      </c>
      <c r="P1133" s="221">
        <v>2.1950523715717853E-2</v>
      </c>
    </row>
    <row r="1134" spans="1:16" ht="15.75" x14ac:dyDescent="0.25">
      <c r="A1134" s="189">
        <v>2039</v>
      </c>
      <c r="B1134" s="188">
        <v>2017</v>
      </c>
      <c r="C1134" s="224" t="s">
        <v>3351</v>
      </c>
      <c r="D1134" s="232">
        <v>4.7976600410291198E-2</v>
      </c>
      <c r="E1134" s="223">
        <v>5.2408655663358755E-2</v>
      </c>
      <c r="F1134" s="231">
        <v>7.6736426456193968E-2</v>
      </c>
      <c r="G1134" s="193">
        <v>7.8056365222816705E-3</v>
      </c>
      <c r="H1134" s="193">
        <v>0.1616870695523652</v>
      </c>
      <c r="I1134" s="193">
        <v>3.1366087025727178E-2</v>
      </c>
      <c r="J1134" s="193">
        <v>1.898266665915881E-2</v>
      </c>
      <c r="K1134" s="222">
        <v>2.0090441937108583E-3</v>
      </c>
      <c r="L1134" s="193">
        <v>2.8062258068276757E-3</v>
      </c>
      <c r="M1134" s="222">
        <v>2.0000005732018801E-3</v>
      </c>
      <c r="N1134" s="193">
        <v>2.9463895737939585E-2</v>
      </c>
      <c r="O1134" s="222">
        <v>1.7408371825838397E-2</v>
      </c>
      <c r="P1134" s="221">
        <v>1.984097861115024E-2</v>
      </c>
    </row>
    <row r="1135" spans="1:16" ht="15.75" x14ac:dyDescent="0.25">
      <c r="A1135" s="189">
        <v>2039</v>
      </c>
      <c r="B1135" s="188">
        <v>2018</v>
      </c>
      <c r="C1135" s="224" t="s">
        <v>3350</v>
      </c>
      <c r="D1135" s="232">
        <v>4.4876743827339104E-2</v>
      </c>
      <c r="E1135" s="223">
        <v>4.999667006131412E-2</v>
      </c>
      <c r="F1135" s="231">
        <v>7.5988158651581664E-2</v>
      </c>
      <c r="G1135" s="193">
        <v>7.4357212918708905E-3</v>
      </c>
      <c r="H1135" s="193">
        <v>0.13176846019979047</v>
      </c>
      <c r="I1135" s="193">
        <v>2.9893889707723421E-2</v>
      </c>
      <c r="J1135" s="193">
        <v>1.7533700548626491E-2</v>
      </c>
      <c r="K1135" s="222">
        <v>2.0916484756703397E-3</v>
      </c>
      <c r="L1135" s="193">
        <v>2.7983353291427056E-3</v>
      </c>
      <c r="M1135" s="222">
        <v>2.0000005732018801E-3</v>
      </c>
      <c r="N1135" s="193">
        <v>2.9329678712518258E-2</v>
      </c>
      <c r="O1135" s="222">
        <v>1.7377515978509166E-2</v>
      </c>
      <c r="P1135" s="221">
        <v>1.832649668279145E-2</v>
      </c>
    </row>
    <row r="1136" spans="1:16" ht="15.75" x14ac:dyDescent="0.25">
      <c r="A1136" s="189">
        <v>2039</v>
      </c>
      <c r="B1136" s="188">
        <v>2019</v>
      </c>
      <c r="C1136" s="224" t="s">
        <v>3349</v>
      </c>
      <c r="D1136" s="232">
        <v>4.4448626958393467E-2</v>
      </c>
      <c r="E1136" s="223">
        <v>4.8094679181012623E-2</v>
      </c>
      <c r="F1136" s="231">
        <v>7.5245411993661512E-2</v>
      </c>
      <c r="G1136" s="193">
        <v>6.667644465310269E-3</v>
      </c>
      <c r="H1136" s="193">
        <v>0.11319792290308049</v>
      </c>
      <c r="I1136" s="193">
        <v>2.7079077299405306E-2</v>
      </c>
      <c r="J1136" s="193">
        <v>1.500355517392272E-2</v>
      </c>
      <c r="K1136" s="222">
        <v>1.9862700134106689E-3</v>
      </c>
      <c r="L1136" s="193">
        <v>2.7915685395777782E-3</v>
      </c>
      <c r="M1136" s="222">
        <v>2.0000005732018801E-3</v>
      </c>
      <c r="N1136" s="193">
        <v>2.9214575622018835E-2</v>
      </c>
      <c r="O1136" s="222">
        <v>1.7367608719717941E-2</v>
      </c>
      <c r="P1136" s="221">
        <v>1.5681949361597444E-2</v>
      </c>
    </row>
    <row r="1137" spans="1:16" ht="15.75" x14ac:dyDescent="0.25">
      <c r="A1137" s="189">
        <v>2039</v>
      </c>
      <c r="B1137" s="188">
        <v>2020</v>
      </c>
      <c r="C1137" s="224" t="s">
        <v>3348</v>
      </c>
      <c r="D1137" s="232">
        <v>4.3994676457873083E-2</v>
      </c>
      <c r="E1137" s="223">
        <v>4.6173059728430409E-2</v>
      </c>
      <c r="F1137" s="231">
        <v>7.4408956241372518E-2</v>
      </c>
      <c r="G1137" s="193">
        <v>5.7483415908982883E-3</v>
      </c>
      <c r="H1137" s="193">
        <v>9.4669201208005815E-2</v>
      </c>
      <c r="I1137" s="193">
        <v>2.4781210206802535E-2</v>
      </c>
      <c r="J1137" s="193">
        <v>1.2493094148374712E-2</v>
      </c>
      <c r="K1137" s="222">
        <v>1.4666070542778266E-3</v>
      </c>
      <c r="L1137" s="193">
        <v>2.7845206221285544E-3</v>
      </c>
      <c r="M1137" s="222">
        <v>2.0000005732018801E-3</v>
      </c>
      <c r="N1137" s="193">
        <v>2.9094690546207527E-2</v>
      </c>
      <c r="O1137" s="222">
        <v>1.7352684185415322E-2</v>
      </c>
      <c r="P1137" s="221">
        <v>1.3057976428479959E-2</v>
      </c>
    </row>
    <row r="1138" spans="1:16" ht="15.75" x14ac:dyDescent="0.25">
      <c r="A1138" s="189">
        <v>2039</v>
      </c>
      <c r="B1138" s="188">
        <v>2021</v>
      </c>
      <c r="C1138" s="224" t="s">
        <v>3347</v>
      </c>
      <c r="D1138" s="232">
        <v>4.2615143874706683E-2</v>
      </c>
      <c r="E1138" s="223">
        <v>4.4048219758266761E-2</v>
      </c>
      <c r="F1138" s="231">
        <v>7.1173904461168142E-2</v>
      </c>
      <c r="G1138" s="193">
        <v>5.0495552640230403E-3</v>
      </c>
      <c r="H1138" s="193">
        <v>7.1836194860941144E-2</v>
      </c>
      <c r="I1138" s="193">
        <v>2.3489788485179981E-2</v>
      </c>
      <c r="J1138" s="193">
        <v>8.9695674790459777E-3</v>
      </c>
      <c r="K1138" s="222">
        <v>9.6739441194820309E-4</v>
      </c>
      <c r="L1138" s="193">
        <v>2.7782610955567576E-3</v>
      </c>
      <c r="M1138" s="222">
        <v>2.0000005732018801E-3</v>
      </c>
      <c r="N1138" s="193">
        <v>2.8988215999221276E-2</v>
      </c>
      <c r="O1138" s="222">
        <v>1.7347766150366782E-2</v>
      </c>
      <c r="P1138" s="221">
        <v>9.3751315185822102E-3</v>
      </c>
    </row>
    <row r="1139" spans="1:16" ht="15.75" x14ac:dyDescent="0.25">
      <c r="A1139" s="189">
        <v>2039</v>
      </c>
      <c r="B1139" s="188">
        <v>2022</v>
      </c>
      <c r="C1139" s="224" t="s">
        <v>3346</v>
      </c>
      <c r="D1139" s="232">
        <v>4.1313078956311908E-2</v>
      </c>
      <c r="E1139" s="223">
        <v>4.2335646747810179E-2</v>
      </c>
      <c r="F1139" s="231">
        <v>6.9907900194077541E-2</v>
      </c>
      <c r="G1139" s="193">
        <v>4.248658412057048E-3</v>
      </c>
      <c r="H1139" s="193">
        <v>5.3842110801480506E-2</v>
      </c>
      <c r="I1139" s="193">
        <v>2.2001445656286256E-2</v>
      </c>
      <c r="J1139" s="193">
        <v>6.5906829606343659E-3</v>
      </c>
      <c r="K1139" s="222">
        <v>9.6560138067301336E-4</v>
      </c>
      <c r="L1139" s="193">
        <v>2.7682863218138481E-3</v>
      </c>
      <c r="M1139" s="222">
        <v>2.0000005732018801E-3</v>
      </c>
      <c r="N1139" s="193">
        <v>2.8818545097854389E-2</v>
      </c>
      <c r="O1139" s="222">
        <v>1.7316388286681146E-2</v>
      </c>
      <c r="P1139" s="221">
        <v>6.8886843983917536E-3</v>
      </c>
    </row>
    <row r="1140" spans="1:16" ht="15.75" x14ac:dyDescent="0.25">
      <c r="A1140" s="189">
        <v>2039</v>
      </c>
      <c r="B1140" s="188">
        <v>2023</v>
      </c>
      <c r="C1140" s="224" t="s">
        <v>3345</v>
      </c>
      <c r="D1140" s="232">
        <v>4.0040971239517151E-2</v>
      </c>
      <c r="E1140" s="223">
        <v>4.06513956760867E-2</v>
      </c>
      <c r="F1140" s="231">
        <v>6.8744071454551692E-2</v>
      </c>
      <c r="G1140" s="193">
        <v>3.6818127329106272E-3</v>
      </c>
      <c r="H1140" s="193">
        <v>5.267424726637298E-2</v>
      </c>
      <c r="I1140" s="193">
        <v>2.2120737055777186E-2</v>
      </c>
      <c r="J1140" s="193">
        <v>6.3906681496272493E-3</v>
      </c>
      <c r="K1140" s="222">
        <v>9.6401707396818526E-4</v>
      </c>
      <c r="L1140" s="193">
        <v>2.7603724817957323E-3</v>
      </c>
      <c r="M1140" s="222">
        <v>2.0000005732018801E-3</v>
      </c>
      <c r="N1140" s="193">
        <v>2.8683930679146239E-2</v>
      </c>
      <c r="O1140" s="222">
        <v>1.7291639384686211E-2</v>
      </c>
      <c r="P1140" s="221">
        <v>6.6796258051834787E-3</v>
      </c>
    </row>
    <row r="1141" spans="1:16" ht="15.75" x14ac:dyDescent="0.25">
      <c r="A1141" s="189">
        <v>2039</v>
      </c>
      <c r="B1141" s="188">
        <v>2024</v>
      </c>
      <c r="C1141" s="224" t="s">
        <v>3344</v>
      </c>
      <c r="D1141" s="232">
        <v>3.8812940824640603E-2</v>
      </c>
      <c r="E1141" s="223">
        <v>3.9020784722731294E-2</v>
      </c>
      <c r="F1141" s="231">
        <v>6.7562275501635696E-2</v>
      </c>
      <c r="G1141" s="193">
        <v>3.1831841755114759E-3</v>
      </c>
      <c r="H1141" s="193">
        <v>5.1452929439022424E-2</v>
      </c>
      <c r="I1141" s="193">
        <v>2.3005917993630186E-2</v>
      </c>
      <c r="J1141" s="193">
        <v>6.1791329864587406E-3</v>
      </c>
      <c r="K1141" s="222">
        <v>9.6306232396472992E-4</v>
      </c>
      <c r="L1141" s="193">
        <v>2.7530339571939207E-3</v>
      </c>
      <c r="M1141" s="222">
        <v>2.0000005732018797E-3</v>
      </c>
      <c r="N1141" s="193">
        <v>2.8559102375669419E-2</v>
      </c>
      <c r="O1141" s="222">
        <v>1.7278132666637937E-2</v>
      </c>
      <c r="P1141" s="221">
        <v>6.4585259606098656E-3</v>
      </c>
    </row>
    <row r="1142" spans="1:16" ht="15.75" x14ac:dyDescent="0.25">
      <c r="A1142" s="189">
        <v>2039</v>
      </c>
      <c r="B1142" s="188">
        <v>2025</v>
      </c>
      <c r="C1142" s="224" t="s">
        <v>3343</v>
      </c>
      <c r="D1142" s="232">
        <v>3.7614085166139871E-2</v>
      </c>
      <c r="E1142" s="223">
        <v>3.7380221449024795E-2</v>
      </c>
      <c r="F1142" s="231">
        <v>6.6474856937846188E-2</v>
      </c>
      <c r="G1142" s="193">
        <v>2.8901349531144645E-3</v>
      </c>
      <c r="H1142" s="193">
        <v>5.0251754686804047E-2</v>
      </c>
      <c r="I1142" s="193">
        <v>2.4594172765714482E-2</v>
      </c>
      <c r="J1142" s="193">
        <v>5.9656507835936859E-3</v>
      </c>
      <c r="K1142" s="222">
        <v>9.6202460654009443E-4</v>
      </c>
      <c r="L1142" s="193">
        <v>2.7476657112795711E-3</v>
      </c>
      <c r="M1142" s="222">
        <v>2.0000005732018801E-3</v>
      </c>
      <c r="N1142" s="193">
        <v>2.846778851266633E-2</v>
      </c>
      <c r="O1142" s="222">
        <v>1.7260885957409836E-2</v>
      </c>
      <c r="P1142" s="221">
        <v>6.2353910398445034E-3</v>
      </c>
    </row>
    <row r="1143" spans="1:16" ht="15.75" x14ac:dyDescent="0.25">
      <c r="A1143" s="189">
        <v>2039</v>
      </c>
      <c r="B1143" s="188">
        <v>2026</v>
      </c>
      <c r="C1143" s="224" t="s">
        <v>3342</v>
      </c>
      <c r="D1143" s="232">
        <v>3.674478646133756E-2</v>
      </c>
      <c r="E1143" s="223">
        <v>3.7096215042963475E-2</v>
      </c>
      <c r="F1143" s="231">
        <v>6.5255179469176139E-2</v>
      </c>
      <c r="G1143" s="193">
        <v>2.8601285132648642E-3</v>
      </c>
      <c r="H1143" s="193">
        <v>4.8921990102023812E-2</v>
      </c>
      <c r="I1143" s="193">
        <v>2.3826530659327962E-2</v>
      </c>
      <c r="J1143" s="193">
        <v>5.7308719978464177E-3</v>
      </c>
      <c r="K1143" s="222">
        <v>8.4087227428180018E-4</v>
      </c>
      <c r="L1143" s="193">
        <v>2.7414381847031158E-3</v>
      </c>
      <c r="M1143" s="222">
        <v>2.0000005732018801E-3</v>
      </c>
      <c r="N1143" s="193">
        <v>2.8361858285600831E-2</v>
      </c>
      <c r="O1143" s="222">
        <v>1.7244236400925893E-2</v>
      </c>
      <c r="P1143" s="221">
        <v>5.9899965992211771E-3</v>
      </c>
    </row>
    <row r="1144" spans="1:16" ht="15.75" x14ac:dyDescent="0.25">
      <c r="A1144" s="189">
        <v>2039</v>
      </c>
      <c r="B1144" s="188">
        <v>2027</v>
      </c>
      <c r="C1144" s="224" t="s">
        <v>3341</v>
      </c>
      <c r="D1144" s="232">
        <v>3.5950539256813137E-2</v>
      </c>
      <c r="E1144" s="223">
        <v>3.6832551165172672E-2</v>
      </c>
      <c r="F1144" s="231">
        <v>6.4135048465850539E-2</v>
      </c>
      <c r="G1144" s="193">
        <v>2.8285295697641297E-3</v>
      </c>
      <c r="H1144" s="193">
        <v>4.7613894780925863E-2</v>
      </c>
      <c r="I1144" s="193">
        <v>2.2949364702115199E-2</v>
      </c>
      <c r="J1144" s="193">
        <v>5.4940657389009962E-3</v>
      </c>
      <c r="K1144" s="222">
        <v>6.9963652707504041E-4</v>
      </c>
      <c r="L1144" s="193">
        <v>2.7372676398306462E-3</v>
      </c>
      <c r="M1144" s="222">
        <v>2.0000005732018797E-3</v>
      </c>
      <c r="N1144" s="193">
        <v>2.829091731732012E-2</v>
      </c>
      <c r="O1144" s="222">
        <v>1.7229509540784831E-2</v>
      </c>
      <c r="P1144" s="221">
        <v>5.7424830120584545E-3</v>
      </c>
    </row>
    <row r="1145" spans="1:16" ht="15.75" x14ac:dyDescent="0.25">
      <c r="A1145" s="189">
        <v>2039</v>
      </c>
      <c r="B1145" s="188">
        <v>2028</v>
      </c>
      <c r="C1145" s="224" t="s">
        <v>3340</v>
      </c>
      <c r="D1145" s="232">
        <v>3.5878802119005515E-2</v>
      </c>
      <c r="E1145" s="223">
        <v>3.6759722840449038E-2</v>
      </c>
      <c r="F1145" s="231">
        <v>6.2891077992742947E-2</v>
      </c>
      <c r="G1145" s="193">
        <v>2.7954129788077724E-3</v>
      </c>
      <c r="H1145" s="193">
        <v>4.6183870831845372E-2</v>
      </c>
      <c r="I1145" s="193">
        <v>2.2096395270276736E-2</v>
      </c>
      <c r="J1145" s="193">
        <v>5.2370140073697219E-3</v>
      </c>
      <c r="K1145" s="222">
        <v>5.783308771996822E-4</v>
      </c>
      <c r="L1145" s="193">
        <v>2.7323319869178592E-3</v>
      </c>
      <c r="M1145" s="222">
        <v>2.0000005732018801E-3</v>
      </c>
      <c r="N1145" s="193">
        <v>2.8206961861273618E-2</v>
      </c>
      <c r="O1145" s="222">
        <v>1.721599263110981E-2</v>
      </c>
      <c r="P1145" s="221">
        <v>5.4738085418774987E-3</v>
      </c>
    </row>
    <row r="1146" spans="1:16" ht="15.75" x14ac:dyDescent="0.25">
      <c r="A1146" s="189">
        <v>2039</v>
      </c>
      <c r="B1146" s="188">
        <v>2029</v>
      </c>
      <c r="C1146" s="224" t="s">
        <v>3339</v>
      </c>
      <c r="D1146" s="232">
        <v>3.5831678728184407E-2</v>
      </c>
      <c r="E1146" s="223">
        <v>3.6669778275871458E-2</v>
      </c>
      <c r="F1146" s="231">
        <v>6.1727219881535428E-2</v>
      </c>
      <c r="G1146" s="193">
        <v>2.7586028467677182E-3</v>
      </c>
      <c r="H1146" s="193">
        <v>4.4760931820163725E-2</v>
      </c>
      <c r="I1146" s="193">
        <v>2.1217687985517229E-2</v>
      </c>
      <c r="J1146" s="193">
        <v>4.9756428516340278E-3</v>
      </c>
      <c r="K1146" s="222">
        <v>5.7688882570943194E-4</v>
      </c>
      <c r="L1146" s="193">
        <v>2.7292659688796443E-3</v>
      </c>
      <c r="M1146" s="222">
        <v>2.0000005732018801E-3</v>
      </c>
      <c r="N1146" s="193">
        <v>2.8154808894443578E-2</v>
      </c>
      <c r="O1146" s="222">
        <v>1.7196774218639087E-2</v>
      </c>
      <c r="P1146" s="221">
        <v>5.2006193422967674E-3</v>
      </c>
    </row>
    <row r="1147" spans="1:16" ht="15.75" x14ac:dyDescent="0.25">
      <c r="A1147" s="189">
        <v>2039</v>
      </c>
      <c r="B1147" s="188">
        <v>2030</v>
      </c>
      <c r="C1147" s="224" t="s">
        <v>3338</v>
      </c>
      <c r="D1147" s="232">
        <v>3.5765426808504662E-2</v>
      </c>
      <c r="E1147" s="223">
        <v>3.6602959836135228E-2</v>
      </c>
      <c r="F1147" s="231">
        <v>6.0386498601329899E-2</v>
      </c>
      <c r="G1147" s="193">
        <v>2.7183637618806477E-3</v>
      </c>
      <c r="H1147" s="193">
        <v>4.3184074455666431E-2</v>
      </c>
      <c r="I1147" s="193">
        <v>2.0261678092569919E-2</v>
      </c>
      <c r="J1147" s="193">
        <v>4.6903868854218439E-3</v>
      </c>
      <c r="K1147" s="222">
        <v>5.7598414366369149E-4</v>
      </c>
      <c r="L1147" s="193">
        <v>2.7246889461873037E-3</v>
      </c>
      <c r="M1147" s="222">
        <v>2.0000005732018801E-3</v>
      </c>
      <c r="N1147" s="193">
        <v>2.8076953738446861E-2</v>
      </c>
      <c r="O1147" s="222">
        <v>1.7184623357631094E-2</v>
      </c>
      <c r="P1147" s="221">
        <v>4.9024653670970732E-3</v>
      </c>
    </row>
    <row r="1148" spans="1:16" ht="15.75" x14ac:dyDescent="0.25">
      <c r="A1148" s="189">
        <v>2039</v>
      </c>
      <c r="B1148" s="188">
        <v>2031</v>
      </c>
      <c r="C1148" s="224" t="s">
        <v>3337</v>
      </c>
      <c r="D1148" s="232">
        <v>3.5733185130916979E-2</v>
      </c>
      <c r="E1148" s="223">
        <v>3.6571484352491204E-2</v>
      </c>
      <c r="F1148" s="231">
        <v>5.9181446079706289E-2</v>
      </c>
      <c r="G1148" s="193">
        <v>2.6733173472526231E-3</v>
      </c>
      <c r="H1148" s="193">
        <v>4.1645474356580524E-2</v>
      </c>
      <c r="I1148" s="193">
        <v>1.9377792896996985E-2</v>
      </c>
      <c r="J1148" s="193">
        <v>4.4039725341251026E-3</v>
      </c>
      <c r="K1148" s="222">
        <v>5.757565992587769E-4</v>
      </c>
      <c r="L1148" s="193">
        <v>2.7228000041580242E-3</v>
      </c>
      <c r="M1148" s="222">
        <v>2.0000005732018801E-3</v>
      </c>
      <c r="N1148" s="193">
        <v>2.8044822834528818E-2</v>
      </c>
      <c r="O1148" s="222">
        <v>1.718386718633258E-2</v>
      </c>
      <c r="P1148" s="221">
        <v>4.6031006297795494E-3</v>
      </c>
    </row>
    <row r="1149" spans="1:16" ht="15.75" x14ac:dyDescent="0.25">
      <c r="A1149" s="189">
        <v>2039</v>
      </c>
      <c r="B1149" s="188">
        <v>2032</v>
      </c>
      <c r="C1149" s="224" t="s">
        <v>3336</v>
      </c>
      <c r="D1149" s="232">
        <v>3.5682522776024836E-2</v>
      </c>
      <c r="E1149" s="223">
        <v>3.6531433371054724E-2</v>
      </c>
      <c r="F1149" s="231">
        <v>5.7805768323567104E-2</v>
      </c>
      <c r="G1149" s="193">
        <v>2.6230642407547686E-3</v>
      </c>
      <c r="H1149" s="193">
        <v>3.9958227619344991E-2</v>
      </c>
      <c r="I1149" s="193">
        <v>1.8434932086415976E-2</v>
      </c>
      <c r="J1149" s="193">
        <v>4.0945913347241788E-3</v>
      </c>
      <c r="K1149" s="222">
        <v>5.7522856504862432E-4</v>
      </c>
      <c r="L1149" s="193">
        <v>2.7194672818558635E-3</v>
      </c>
      <c r="M1149" s="222">
        <v>2.0000005732018801E-3</v>
      </c>
      <c r="N1149" s="193">
        <v>2.7988133228169058E-2</v>
      </c>
      <c r="O1149" s="222">
        <v>1.7178209682770944E-2</v>
      </c>
      <c r="P1149" s="221">
        <v>4.2797305854004562E-3</v>
      </c>
    </row>
    <row r="1150" spans="1:16" ht="15.75" x14ac:dyDescent="0.25">
      <c r="A1150" s="189">
        <v>2039</v>
      </c>
      <c r="B1150" s="188">
        <v>2033</v>
      </c>
      <c r="C1150" s="224" t="s">
        <v>3335</v>
      </c>
      <c r="D1150" s="232">
        <v>3.5641422594613031E-2</v>
      </c>
      <c r="E1150" s="223">
        <v>3.6477913717842834E-2</v>
      </c>
      <c r="F1150" s="231">
        <v>5.6418778623497583E-2</v>
      </c>
      <c r="G1150" s="193">
        <v>2.5682217601008567E-3</v>
      </c>
      <c r="H1150" s="193">
        <v>3.8218798640077295E-2</v>
      </c>
      <c r="I1150" s="193">
        <v>1.7484041303298885E-2</v>
      </c>
      <c r="J1150" s="193">
        <v>3.7732526503732921E-3</v>
      </c>
      <c r="K1150" s="222">
        <v>5.7445468645855706E-4</v>
      </c>
      <c r="L1150" s="193">
        <v>2.716850888663551E-3</v>
      </c>
      <c r="M1150" s="222">
        <v>2.0000005732018801E-3</v>
      </c>
      <c r="N1150" s="193">
        <v>2.794362837996783E-2</v>
      </c>
      <c r="O1150" s="222">
        <v>1.7167885520292428E-2</v>
      </c>
      <c r="P1150" s="221">
        <v>3.943862391662516E-3</v>
      </c>
    </row>
    <row r="1151" spans="1:16" ht="15.75" x14ac:dyDescent="0.25">
      <c r="A1151" s="189">
        <v>2039</v>
      </c>
      <c r="B1151" s="188">
        <v>2034</v>
      </c>
      <c r="C1151" s="224" t="s">
        <v>3334</v>
      </c>
      <c r="D1151" s="232">
        <v>3.5583090604465219E-2</v>
      </c>
      <c r="E1151" s="223">
        <v>3.6395133593745174E-2</v>
      </c>
      <c r="F1151" s="231">
        <v>5.4873985625152555E-2</v>
      </c>
      <c r="G1151" s="193">
        <v>2.5124820922262487E-3</v>
      </c>
      <c r="H1151" s="193">
        <v>3.6343124965129071E-2</v>
      </c>
      <c r="I1151" s="193">
        <v>1.6566466648161419E-2</v>
      </c>
      <c r="J1151" s="193">
        <v>3.4312955330495685E-3</v>
      </c>
      <c r="K1151" s="222">
        <v>5.731603323954307E-4</v>
      </c>
      <c r="L1151" s="193">
        <v>2.712886797411562E-3</v>
      </c>
      <c r="M1151" s="222">
        <v>2.0000005732018801E-3</v>
      </c>
      <c r="N1151" s="193">
        <v>2.7876199187771497E-2</v>
      </c>
      <c r="O1151" s="222">
        <v>1.7147325362755254E-2</v>
      </c>
      <c r="P1151" s="221">
        <v>3.5864434909056542E-3</v>
      </c>
    </row>
    <row r="1152" spans="1:16" ht="15.75" x14ac:dyDescent="0.25">
      <c r="A1152" s="189">
        <v>2039</v>
      </c>
      <c r="B1152" s="188">
        <v>2035</v>
      </c>
      <c r="C1152" s="224" t="s">
        <v>3333</v>
      </c>
      <c r="D1152" s="232">
        <v>3.5564907649962112E-2</v>
      </c>
      <c r="E1152" s="223">
        <v>3.6386830519545547E-2</v>
      </c>
      <c r="F1152" s="231">
        <v>5.3482411855466802E-2</v>
      </c>
      <c r="G1152" s="193">
        <v>2.4658878310889875E-3</v>
      </c>
      <c r="H1152" s="193">
        <v>3.4505446947961149E-2</v>
      </c>
      <c r="I1152" s="193">
        <v>1.5721869836904975E-2</v>
      </c>
      <c r="J1152" s="193">
        <v>3.0858957364936963E-3</v>
      </c>
      <c r="K1152" s="222">
        <v>5.7336050523160229E-4</v>
      </c>
      <c r="L1152" s="193">
        <v>2.7120045844899097E-3</v>
      </c>
      <c r="M1152" s="222">
        <v>2.0000005732018801E-3</v>
      </c>
      <c r="N1152" s="193">
        <v>2.7861192745974189E-2</v>
      </c>
      <c r="O1152" s="222">
        <v>1.715125507068423E-2</v>
      </c>
      <c r="P1152" s="221">
        <v>3.2254262482384172E-3</v>
      </c>
    </row>
    <row r="1153" spans="1:16" ht="15.75" x14ac:dyDescent="0.25">
      <c r="A1153" s="189">
        <v>2039</v>
      </c>
      <c r="B1153" s="188">
        <v>2036</v>
      </c>
      <c r="C1153" s="224" t="s">
        <v>3332</v>
      </c>
      <c r="D1153" s="232">
        <v>3.5556322952342331E-2</v>
      </c>
      <c r="E1153" s="223">
        <v>3.6370262550774829E-2</v>
      </c>
      <c r="F1153" s="231">
        <v>5.2068959434574701E-2</v>
      </c>
      <c r="G1153" s="193">
        <v>2.4365407185552011E-3</v>
      </c>
      <c r="H1153" s="193">
        <v>3.2603732065714472E-2</v>
      </c>
      <c r="I1153" s="193">
        <v>1.5019934485878223E-2</v>
      </c>
      <c r="J1153" s="193">
        <v>2.7259767468581996E-3</v>
      </c>
      <c r="K1153" s="222">
        <v>5.7354810697049909E-4</v>
      </c>
      <c r="L1153" s="193">
        <v>2.711808854509582E-3</v>
      </c>
      <c r="M1153" s="222">
        <v>2.0000005732018805E-3</v>
      </c>
      <c r="N1153" s="193">
        <v>2.7857863379008811E-2</v>
      </c>
      <c r="O1153" s="222">
        <v>1.7151202732399413E-2</v>
      </c>
      <c r="P1153" s="221">
        <v>2.8492333190084642E-3</v>
      </c>
    </row>
    <row r="1154" spans="1:16" ht="15.75" x14ac:dyDescent="0.25">
      <c r="A1154" s="189">
        <v>2039</v>
      </c>
      <c r="B1154" s="188">
        <v>2037</v>
      </c>
      <c r="C1154" s="224" t="s">
        <v>3331</v>
      </c>
      <c r="D1154" s="232">
        <v>3.5519314147951675E-2</v>
      </c>
      <c r="E1154" s="223">
        <v>3.6322813401494534E-2</v>
      </c>
      <c r="F1154" s="231">
        <v>5.0436774958482769E-2</v>
      </c>
      <c r="G1154" s="193">
        <v>2.4267025620829516E-3</v>
      </c>
      <c r="H1154" s="193">
        <v>3.0535363126666767E-2</v>
      </c>
      <c r="I1154" s="193">
        <v>1.4428585517103271E-2</v>
      </c>
      <c r="J1154" s="193">
        <v>2.3431201236494242E-3</v>
      </c>
      <c r="K1154" s="222">
        <v>5.7333494795901141E-4</v>
      </c>
      <c r="L1154" s="193">
        <v>2.7093275870838014E-3</v>
      </c>
      <c r="M1154" s="222">
        <v>2.0000005732018797E-3</v>
      </c>
      <c r="N1154" s="193">
        <v>2.7815657020096293E-2</v>
      </c>
      <c r="O1154" s="222">
        <v>1.713941252780982E-2</v>
      </c>
      <c r="P1154" s="221">
        <v>2.4490656181992967E-3</v>
      </c>
    </row>
    <row r="1155" spans="1:16" ht="15.75" x14ac:dyDescent="0.25">
      <c r="A1155" s="189">
        <v>2039</v>
      </c>
      <c r="B1155" s="188">
        <v>2038</v>
      </c>
      <c r="C1155" s="224" t="s">
        <v>3330</v>
      </c>
      <c r="D1155" s="232">
        <v>3.5492498652656627E-2</v>
      </c>
      <c r="E1155" s="223">
        <v>3.6249301463948752E-2</v>
      </c>
      <c r="F1155" s="231">
        <v>4.8805963138666267E-2</v>
      </c>
      <c r="G1155" s="193">
        <v>2.4090214640089015E-3</v>
      </c>
      <c r="H1155" s="193">
        <v>2.8415766960622795E-2</v>
      </c>
      <c r="I1155" s="193">
        <v>1.3852137388731981E-2</v>
      </c>
      <c r="J1155" s="193">
        <v>1.9473207952733914E-3</v>
      </c>
      <c r="K1155" s="222">
        <v>5.7222840179768208E-4</v>
      </c>
      <c r="L1155" s="193">
        <v>2.7078758008901682E-3</v>
      </c>
      <c r="M1155" s="222">
        <v>2.0000005732018801E-3</v>
      </c>
      <c r="N1155" s="193">
        <v>2.7790962136942581E-2</v>
      </c>
      <c r="O1155" s="222">
        <v>1.7122843548732194E-2</v>
      </c>
      <c r="P1155" s="221">
        <v>2.0353700005276074E-3</v>
      </c>
    </row>
    <row r="1156" spans="1:16" ht="15.75" x14ac:dyDescent="0.25">
      <c r="A1156" s="189">
        <v>2039</v>
      </c>
      <c r="B1156" s="188">
        <v>2039</v>
      </c>
      <c r="C1156" s="224" t="s">
        <v>3329</v>
      </c>
      <c r="D1156" s="232">
        <v>3.5121192087018097E-2</v>
      </c>
      <c r="E1156" s="223">
        <v>3.5570530313007873E-2</v>
      </c>
      <c r="F1156" s="231">
        <v>4.5420670060147245E-2</v>
      </c>
      <c r="G1156" s="193">
        <v>2.2821053670073893E-3</v>
      </c>
      <c r="H1156" s="193">
        <v>2.5431006919383669E-2</v>
      </c>
      <c r="I1156" s="193">
        <v>1.2721674705612989E-2</v>
      </c>
      <c r="J1156" s="193">
        <v>1.4943963049697374E-3</v>
      </c>
      <c r="K1156" s="222">
        <v>5.5999456578262254E-4</v>
      </c>
      <c r="L1156" s="193">
        <v>2.6793277601653716E-3</v>
      </c>
      <c r="M1156" s="222">
        <v>2.0000005732018797E-3</v>
      </c>
      <c r="N1156" s="193">
        <v>2.73053599642138E-2</v>
      </c>
      <c r="O1156" s="222">
        <v>1.6899480239277322E-2</v>
      </c>
      <c r="P1156" s="221">
        <v>1.5619662745950786E-3</v>
      </c>
    </row>
    <row r="1157" spans="1:16" ht="15.75" x14ac:dyDescent="0.25">
      <c r="A1157" s="189">
        <v>2040</v>
      </c>
      <c r="B1157" s="188">
        <v>1996</v>
      </c>
      <c r="C1157" s="224" t="s">
        <v>3328</v>
      </c>
      <c r="D1157" s="232">
        <v>5.7420235903002367E-2</v>
      </c>
      <c r="E1157" s="223">
        <v>7.4295718926482957E-2</v>
      </c>
      <c r="F1157" s="231">
        <v>0.35545360339654486</v>
      </c>
      <c r="G1157" s="193">
        <v>0.14123984640390014</v>
      </c>
      <c r="H1157" s="193">
        <v>8.5936419704976625</v>
      </c>
      <c r="I1157" s="193">
        <v>1.0218221100412184</v>
      </c>
      <c r="J1157" s="193">
        <v>5.3569874583923344E-2</v>
      </c>
      <c r="K1157" s="222">
        <v>2.8738712307049522E-3</v>
      </c>
      <c r="L1157" s="193">
        <v>2.9313458100768981E-3</v>
      </c>
      <c r="M1157" s="222">
        <v>2.0000005732018801E-3</v>
      </c>
      <c r="N1157" s="193">
        <v>3.1592186993208864E-2</v>
      </c>
      <c r="O1157" s="222">
        <v>1.9883711709094403E-2</v>
      </c>
      <c r="P1157" s="221">
        <v>5.59920665998105E-2</v>
      </c>
    </row>
    <row r="1158" spans="1:16" ht="15.75" x14ac:dyDescent="0.25">
      <c r="A1158" s="189">
        <v>2040</v>
      </c>
      <c r="B1158" s="188">
        <v>1997</v>
      </c>
      <c r="C1158" s="224" t="s">
        <v>3327</v>
      </c>
      <c r="D1158" s="232">
        <v>5.7699318740636524E-2</v>
      </c>
      <c r="E1158" s="223">
        <v>7.2192310580998051E-2</v>
      </c>
      <c r="F1158" s="231">
        <v>0.36144791032630452</v>
      </c>
      <c r="G1158" s="193">
        <v>0.14607883535674768</v>
      </c>
      <c r="H1158" s="193">
        <v>8.6952139138794671</v>
      </c>
      <c r="I1158" s="193">
        <v>1.0487887171993331</v>
      </c>
      <c r="J1158" s="193">
        <v>5.3823608347390681E-2</v>
      </c>
      <c r="K1158" s="222">
        <v>2.8932548988367542E-3</v>
      </c>
      <c r="L1158" s="193">
        <v>2.9474332276881545E-3</v>
      </c>
      <c r="M1158" s="222">
        <v>2.0000005732018801E-3</v>
      </c>
      <c r="N1158" s="193">
        <v>3.1865833966776343E-2</v>
      </c>
      <c r="O1158" s="222">
        <v>1.9312809836242777E-2</v>
      </c>
      <c r="P1158" s="221">
        <v>5.6257273078134953E-2</v>
      </c>
    </row>
    <row r="1159" spans="1:16" ht="15.75" x14ac:dyDescent="0.25">
      <c r="A1159" s="189">
        <v>2040</v>
      </c>
      <c r="B1159" s="188">
        <v>1998</v>
      </c>
      <c r="C1159" s="224" t="s">
        <v>3326</v>
      </c>
      <c r="D1159" s="232">
        <v>5.7422918669904267E-2</v>
      </c>
      <c r="E1159" s="223">
        <v>6.8829892778736551E-2</v>
      </c>
      <c r="F1159" s="231">
        <v>0.35659364609940625</v>
      </c>
      <c r="G1159" s="193">
        <v>0.13558239901547786</v>
      </c>
      <c r="H1159" s="193">
        <v>8.5980023856905259</v>
      </c>
      <c r="I1159" s="193">
        <v>0.92650757199063771</v>
      </c>
      <c r="J1159" s="193">
        <v>5.3641492456602401E-2</v>
      </c>
      <c r="K1159" s="222">
        <v>2.9330760998973111E-3</v>
      </c>
      <c r="L1159" s="193">
        <v>2.9335466744620734E-3</v>
      </c>
      <c r="M1159" s="222">
        <v>2.0000005732018801E-3</v>
      </c>
      <c r="N1159" s="193">
        <v>3.162962369640069E-2</v>
      </c>
      <c r="O1159" s="222">
        <v>1.8388598093492491E-2</v>
      </c>
      <c r="P1159" s="221">
        <v>5.6066922714892539E-2</v>
      </c>
    </row>
    <row r="1160" spans="1:16" ht="15.75" x14ac:dyDescent="0.25">
      <c r="A1160" s="189">
        <v>2040</v>
      </c>
      <c r="B1160" s="188">
        <v>1999</v>
      </c>
      <c r="C1160" s="224" t="s">
        <v>3325</v>
      </c>
      <c r="D1160" s="232">
        <v>5.8004141234920863E-2</v>
      </c>
      <c r="E1160" s="223">
        <v>6.9499459550314419E-2</v>
      </c>
      <c r="F1160" s="231">
        <v>0.37101435733886573</v>
      </c>
      <c r="G1160" s="193">
        <v>0.11837176667423201</v>
      </c>
      <c r="H1160" s="193">
        <v>8.981198628682213</v>
      </c>
      <c r="I1160" s="193">
        <v>0.76825705770738573</v>
      </c>
      <c r="J1160" s="193">
        <v>5.3759972600101784E-2</v>
      </c>
      <c r="K1160" s="222">
        <v>2.9382967114542284E-3</v>
      </c>
      <c r="L1160" s="193">
        <v>2.9840370099159827E-3</v>
      </c>
      <c r="M1160" s="222">
        <v>2.0000005732018801E-3</v>
      </c>
      <c r="N1160" s="193">
        <v>3.2488464302471702E-2</v>
      </c>
      <c r="O1160" s="222">
        <v>1.8606847597185942E-2</v>
      </c>
      <c r="P1160" s="221">
        <v>5.6190760004733088E-2</v>
      </c>
    </row>
    <row r="1161" spans="1:16" ht="15.75" x14ac:dyDescent="0.25">
      <c r="A1161" s="189">
        <v>2040</v>
      </c>
      <c r="B1161" s="188">
        <v>2000</v>
      </c>
      <c r="C1161" s="224" t="s">
        <v>3324</v>
      </c>
      <c r="D1161" s="232">
        <v>5.7947127434935734E-2</v>
      </c>
      <c r="E1161" s="223">
        <v>7.5662046220149867E-2</v>
      </c>
      <c r="F1161" s="231">
        <v>0.37204892778770793</v>
      </c>
      <c r="G1161" s="193">
        <v>0.10162599269415953</v>
      </c>
      <c r="H1161" s="193">
        <v>9.0952854336902114</v>
      </c>
      <c r="I1161" s="193">
        <v>0.61650435456822406</v>
      </c>
      <c r="J1161" s="193">
        <v>5.3438185789303413E-2</v>
      </c>
      <c r="K1161" s="222">
        <v>2.9335240487424513E-3</v>
      </c>
      <c r="L1161" s="193">
        <v>2.9957657071286912E-3</v>
      </c>
      <c r="M1161" s="222">
        <v>2.0000005732018801E-3</v>
      </c>
      <c r="N1161" s="193">
        <v>3.2687969442059872E-2</v>
      </c>
      <c r="O1161" s="222">
        <v>1.87901079201034E-2</v>
      </c>
      <c r="P1161" s="221">
        <v>5.5854423422258222E-2</v>
      </c>
    </row>
    <row r="1162" spans="1:16" ht="15.75" x14ac:dyDescent="0.25">
      <c r="A1162" s="189">
        <v>2040</v>
      </c>
      <c r="B1162" s="188">
        <v>2001</v>
      </c>
      <c r="C1162" s="224" t="s">
        <v>3323</v>
      </c>
      <c r="D1162" s="232">
        <v>5.7975609954602776E-2</v>
      </c>
      <c r="E1162" s="223">
        <v>7.4397292375045568E-2</v>
      </c>
      <c r="F1162" s="231">
        <v>0.37176506729107589</v>
      </c>
      <c r="G1162" s="193">
        <v>8.763801541468115E-2</v>
      </c>
      <c r="H1162" s="193">
        <v>9.0093679371306035</v>
      </c>
      <c r="I1162" s="193">
        <v>0.47679300739190106</v>
      </c>
      <c r="J1162" s="193">
        <v>5.3717331002440548E-2</v>
      </c>
      <c r="K1162" s="222">
        <v>2.9533647546049662E-3</v>
      </c>
      <c r="L1162" s="193">
        <v>2.9876397927674583E-3</v>
      </c>
      <c r="M1162" s="222">
        <v>2.0000005732018801E-3</v>
      </c>
      <c r="N1162" s="193">
        <v>3.2549747638775293E-2</v>
      </c>
      <c r="O1162" s="222">
        <v>1.8393830219104752E-2</v>
      </c>
      <c r="P1162" s="221">
        <v>5.614619034324491E-2</v>
      </c>
    </row>
    <row r="1163" spans="1:16" ht="15.75" x14ac:dyDescent="0.25">
      <c r="A1163" s="189">
        <v>2040</v>
      </c>
      <c r="B1163" s="188">
        <v>2002</v>
      </c>
      <c r="C1163" s="224" t="s">
        <v>3322</v>
      </c>
      <c r="D1163" s="232">
        <v>5.7848591655178569E-2</v>
      </c>
      <c r="E1163" s="223">
        <v>7.2392704842223599E-2</v>
      </c>
      <c r="F1163" s="231">
        <v>0.28815983395872746</v>
      </c>
      <c r="G1163" s="193">
        <v>8.7873336264577578E-2</v>
      </c>
      <c r="H1163" s="193">
        <v>7.0099542307154703</v>
      </c>
      <c r="I1163" s="193">
        <v>0.45902256997466923</v>
      </c>
      <c r="J1163" s="193">
        <v>5.3863401536409374E-2</v>
      </c>
      <c r="K1163" s="222">
        <v>2.9791140192930964E-3</v>
      </c>
      <c r="L1163" s="193">
        <v>2.9956919441770503E-3</v>
      </c>
      <c r="M1163" s="222">
        <v>2.0000005732018805E-3</v>
      </c>
      <c r="N1163" s="193">
        <v>3.2686714734252456E-2</v>
      </c>
      <c r="O1163" s="222">
        <v>1.7774878638394182E-2</v>
      </c>
      <c r="P1163" s="221">
        <v>5.629886553858144E-2</v>
      </c>
    </row>
    <row r="1164" spans="1:16" ht="15.75" x14ac:dyDescent="0.25">
      <c r="A1164" s="189">
        <v>2040</v>
      </c>
      <c r="B1164" s="188">
        <v>2003</v>
      </c>
      <c r="C1164" s="224" t="s">
        <v>3321</v>
      </c>
      <c r="D1164" s="232">
        <v>5.7630764015446527E-2</v>
      </c>
      <c r="E1164" s="223">
        <v>7.3368704224126988E-2</v>
      </c>
      <c r="F1164" s="231">
        <v>0.28574971837875385</v>
      </c>
      <c r="G1164" s="193">
        <v>7.1266251545276466E-2</v>
      </c>
      <c r="H1164" s="193">
        <v>7.0060518097709652</v>
      </c>
      <c r="I1164" s="193">
        <v>0.39262093738920767</v>
      </c>
      <c r="J1164" s="193">
        <v>5.3555485400557587E-2</v>
      </c>
      <c r="K1164" s="222">
        <v>2.962908477074944E-3</v>
      </c>
      <c r="L1164" s="193">
        <v>2.9917327483882294E-3</v>
      </c>
      <c r="M1164" s="222">
        <v>2.0000005732018801E-3</v>
      </c>
      <c r="N1164" s="193">
        <v>3.2619368813884615E-2</v>
      </c>
      <c r="O1164" s="222">
        <v>1.8132442255627393E-2</v>
      </c>
      <c r="P1164" s="221">
        <v>5.5977026801424044E-2</v>
      </c>
    </row>
    <row r="1165" spans="1:16" ht="15.75" x14ac:dyDescent="0.25">
      <c r="A1165" s="189">
        <v>2040</v>
      </c>
      <c r="B1165" s="188">
        <v>2004</v>
      </c>
      <c r="C1165" s="224" t="s">
        <v>3320</v>
      </c>
      <c r="D1165" s="232">
        <v>5.7534607796037786E-2</v>
      </c>
      <c r="E1165" s="223">
        <v>7.3279826133767309E-2</v>
      </c>
      <c r="F1165" s="231">
        <v>0.23593977175477585</v>
      </c>
      <c r="G1165" s="193">
        <v>1.8232902061170606E-2</v>
      </c>
      <c r="H1165" s="193">
        <v>5.8472149585544582</v>
      </c>
      <c r="I1165" s="193">
        <v>0.11557813286713604</v>
      </c>
      <c r="J1165" s="193">
        <v>5.3312706947104514E-2</v>
      </c>
      <c r="K1165" s="222">
        <v>1.9777277824180545E-4</v>
      </c>
      <c r="L1165" s="193">
        <v>2.9898059145380181E-3</v>
      </c>
      <c r="M1165" s="222">
        <v>2.0000005732018801E-3</v>
      </c>
      <c r="N1165" s="193">
        <v>3.258659337009253E-2</v>
      </c>
      <c r="O1165" s="222">
        <v>1.7817584314052889E-2</v>
      </c>
      <c r="P1165" s="221">
        <v>5.5723270983619198E-2</v>
      </c>
    </row>
    <row r="1166" spans="1:16" ht="15.75" x14ac:dyDescent="0.25">
      <c r="A1166" s="189">
        <v>2040</v>
      </c>
      <c r="B1166" s="188">
        <v>2005</v>
      </c>
      <c r="C1166" s="224" t="s">
        <v>3319</v>
      </c>
      <c r="D1166" s="232">
        <v>5.7292683839145292E-2</v>
      </c>
      <c r="E1166" s="223">
        <v>6.9726580793343526E-2</v>
      </c>
      <c r="F1166" s="231">
        <v>0.23351510000372411</v>
      </c>
      <c r="G1166" s="193">
        <v>1.5892951595686579E-2</v>
      </c>
      <c r="H1166" s="193">
        <v>5.8438612864779582</v>
      </c>
      <c r="I1166" s="193">
        <v>9.4520753215148232E-2</v>
      </c>
      <c r="J1166" s="193">
        <v>5.2949394093171342E-2</v>
      </c>
      <c r="K1166" s="222">
        <v>1.9836659708675442E-4</v>
      </c>
      <c r="L1166" s="193">
        <v>2.9841737662113662E-3</v>
      </c>
      <c r="M1166" s="222">
        <v>2.0000005732018801E-3</v>
      </c>
      <c r="N1166" s="193">
        <v>3.2490790527056168E-2</v>
      </c>
      <c r="O1166" s="222">
        <v>1.7149833626280451E-2</v>
      </c>
      <c r="P1166" s="221">
        <v>5.5343530734608126E-2</v>
      </c>
    </row>
    <row r="1167" spans="1:16" ht="15.75" x14ac:dyDescent="0.25">
      <c r="A1167" s="189">
        <v>2040</v>
      </c>
      <c r="B1167" s="188">
        <v>2006</v>
      </c>
      <c r="C1167" s="224" t="s">
        <v>3318</v>
      </c>
      <c r="D1167" s="232">
        <v>5.7233548395968691E-2</v>
      </c>
      <c r="E1167" s="223">
        <v>7.330066853156221E-2</v>
      </c>
      <c r="F1167" s="231">
        <v>0.2333086134884424</v>
      </c>
      <c r="G1167" s="193">
        <v>6.0445740712905816E-3</v>
      </c>
      <c r="H1167" s="193">
        <v>5.8437272008643841</v>
      </c>
      <c r="I1167" s="193">
        <v>6.6525616943700752E-2</v>
      </c>
      <c r="J1167" s="193">
        <v>5.2911579125489973E-2</v>
      </c>
      <c r="K1167" s="222">
        <v>1.9422097816611467E-4</v>
      </c>
      <c r="L1167" s="193">
        <v>2.9838404753875399E-3</v>
      </c>
      <c r="M1167" s="222">
        <v>2.0000005732018801E-3</v>
      </c>
      <c r="N1167" s="193">
        <v>3.2485121250142884E-2</v>
      </c>
      <c r="O1167" s="222">
        <v>1.8964473154478984E-2</v>
      </c>
      <c r="P1167" s="221">
        <v>5.5304005941889688E-2</v>
      </c>
    </row>
    <row r="1168" spans="1:16" ht="15.75" x14ac:dyDescent="0.25">
      <c r="A1168" s="189">
        <v>2040</v>
      </c>
      <c r="B1168" s="188">
        <v>2007</v>
      </c>
      <c r="C1168" s="224" t="s">
        <v>3317</v>
      </c>
      <c r="D1168" s="232">
        <v>5.7076880696920448E-2</v>
      </c>
      <c r="E1168" s="223">
        <v>6.8759724244710455E-2</v>
      </c>
      <c r="F1168" s="231">
        <v>0.16837631118143306</v>
      </c>
      <c r="G1168" s="193">
        <v>8.5740125098988894E-3</v>
      </c>
      <c r="H1168" s="193">
        <v>3.001375209628705</v>
      </c>
      <c r="I1168" s="193">
        <v>5.8497567918290416E-2</v>
      </c>
      <c r="J1168" s="193">
        <v>3.7197873544798768E-2</v>
      </c>
      <c r="K1168" s="222">
        <v>1.9755041424599764E-4</v>
      </c>
      <c r="L1168" s="193">
        <v>2.9676559074516837E-3</v>
      </c>
      <c r="M1168" s="222">
        <v>2.0000005732018801E-3</v>
      </c>
      <c r="N1168" s="193">
        <v>3.2209821749553967E-2</v>
      </c>
      <c r="O1168" s="222">
        <v>1.7508707288873767E-2</v>
      </c>
      <c r="P1168" s="221">
        <v>3.8879796323375349E-2</v>
      </c>
    </row>
    <row r="1169" spans="1:16" ht="15.75" x14ac:dyDescent="0.25">
      <c r="A1169" s="189">
        <v>2040</v>
      </c>
      <c r="B1169" s="188">
        <v>2008</v>
      </c>
      <c r="C1169" s="224" t="s">
        <v>3316</v>
      </c>
      <c r="D1169" s="232">
        <v>5.709528713074119E-2</v>
      </c>
      <c r="E1169" s="223">
        <v>6.7122420285727485E-2</v>
      </c>
      <c r="F1169" s="231">
        <v>0.16997729191069508</v>
      </c>
      <c r="G1169" s="193">
        <v>8.3122911838009409E-3</v>
      </c>
      <c r="H1169" s="193">
        <v>3.0283222828762359</v>
      </c>
      <c r="I1169" s="193">
        <v>4.7159963390722842E-2</v>
      </c>
      <c r="J1169" s="193">
        <v>3.7527552793700646E-2</v>
      </c>
      <c r="K1169" s="222">
        <v>2.2552394224441573E-4</v>
      </c>
      <c r="L1169" s="193">
        <v>2.9775990604102073E-3</v>
      </c>
      <c r="M1169" s="222">
        <v>2.0000005732018801E-3</v>
      </c>
      <c r="N1169" s="193">
        <v>3.2378954781378456E-2</v>
      </c>
      <c r="O1169" s="222">
        <v>1.7505891798688018E-2</v>
      </c>
      <c r="P1169" s="221">
        <v>3.9224382204982595E-2</v>
      </c>
    </row>
    <row r="1170" spans="1:16" ht="15.75" x14ac:dyDescent="0.25">
      <c r="A1170" s="189">
        <v>2040</v>
      </c>
      <c r="B1170" s="188">
        <v>2009</v>
      </c>
      <c r="C1170" s="224" t="s">
        <v>3315</v>
      </c>
      <c r="D1170" s="232">
        <v>5.6453970461668113E-2</v>
      </c>
      <c r="E1170" s="223">
        <v>6.1669961524846113E-2</v>
      </c>
      <c r="F1170" s="231">
        <v>0.16095026989809577</v>
      </c>
      <c r="G1170" s="193">
        <v>8.1411592535857395E-3</v>
      </c>
      <c r="H1170" s="193">
        <v>2.7758264252365654</v>
      </c>
      <c r="I1170" s="193">
        <v>3.4130150481132118E-2</v>
      </c>
      <c r="J1170" s="193">
        <v>3.5429022764573541E-2</v>
      </c>
      <c r="K1170" s="222">
        <v>2.5483168319316362E-4</v>
      </c>
      <c r="L1170" s="193">
        <v>2.8994448380977719E-3</v>
      </c>
      <c r="M1170" s="222">
        <v>2.0000005732018805E-3</v>
      </c>
      <c r="N1170" s="193">
        <v>3.1049551459843928E-2</v>
      </c>
      <c r="O1170" s="222">
        <v>1.6848784418593925E-2</v>
      </c>
      <c r="P1170" s="221">
        <v>3.7030965960027452E-2</v>
      </c>
    </row>
    <row r="1171" spans="1:16" ht="15.75" x14ac:dyDescent="0.25">
      <c r="A1171" s="189">
        <v>2040</v>
      </c>
      <c r="B1171" s="188">
        <v>2010</v>
      </c>
      <c r="C1171" s="224" t="s">
        <v>3314</v>
      </c>
      <c r="D1171" s="232">
        <v>5.5444478884314349E-2</v>
      </c>
      <c r="E1171" s="223">
        <v>5.9668126577866437E-2</v>
      </c>
      <c r="F1171" s="231">
        <v>9.711740649833378E-2</v>
      </c>
      <c r="G1171" s="193">
        <v>7.3130370374324717E-3</v>
      </c>
      <c r="H1171" s="193">
        <v>0.2455914396304828</v>
      </c>
      <c r="I1171" s="193">
        <v>3.3206765939831746E-2</v>
      </c>
      <c r="J1171" s="193">
        <v>2.0727020683189802E-2</v>
      </c>
      <c r="K1171" s="222">
        <v>3.1103197035285999E-4</v>
      </c>
      <c r="L1171" s="193">
        <v>2.8286908718739867E-3</v>
      </c>
      <c r="M1171" s="222">
        <v>2.0000005732018801E-3</v>
      </c>
      <c r="N1171" s="193">
        <v>2.9846026494377332E-2</v>
      </c>
      <c r="O1171" s="222">
        <v>1.6460671764955893E-2</v>
      </c>
      <c r="P1171" s="221">
        <v>2.1664204583691483E-2</v>
      </c>
    </row>
    <row r="1172" spans="1:16" ht="15.75" x14ac:dyDescent="0.25">
      <c r="A1172" s="189">
        <v>2040</v>
      </c>
      <c r="B1172" s="188">
        <v>2011</v>
      </c>
      <c r="C1172" s="224" t="s">
        <v>3313</v>
      </c>
      <c r="D1172" s="232">
        <v>5.5180102262855364E-2</v>
      </c>
      <c r="E1172" s="223">
        <v>5.8398759672232861E-2</v>
      </c>
      <c r="F1172" s="231">
        <v>9.6815504319397033E-2</v>
      </c>
      <c r="G1172" s="193">
        <v>7.4213559225548035E-3</v>
      </c>
      <c r="H1172" s="193">
        <v>0.24610615235738292</v>
      </c>
      <c r="I1172" s="193">
        <v>3.3551959845871858E-2</v>
      </c>
      <c r="J1172" s="193">
        <v>2.0789336226744119E-2</v>
      </c>
      <c r="K1172" s="222">
        <v>4.21269408096292E-4</v>
      </c>
      <c r="L1172" s="193">
        <v>2.8370142933088842E-3</v>
      </c>
      <c r="M1172" s="222">
        <v>2.0000005732018801E-3</v>
      </c>
      <c r="N1172" s="193">
        <v>2.9987607892984949E-2</v>
      </c>
      <c r="O1172" s="222">
        <v>1.6603037192951555E-2</v>
      </c>
      <c r="P1172" s="221">
        <v>2.1729337759604284E-2</v>
      </c>
    </row>
    <row r="1173" spans="1:16" ht="15.75" x14ac:dyDescent="0.25">
      <c r="A1173" s="189">
        <v>2040</v>
      </c>
      <c r="B1173" s="188">
        <v>2012</v>
      </c>
      <c r="C1173" s="224" t="s">
        <v>3312</v>
      </c>
      <c r="D1173" s="232">
        <v>5.3251705949159858E-2</v>
      </c>
      <c r="E1173" s="223">
        <v>5.8449204291809151E-2</v>
      </c>
      <c r="F1173" s="231">
        <v>8.5781109445612749E-2</v>
      </c>
      <c r="G1173" s="193">
        <v>6.9992050360777819E-3</v>
      </c>
      <c r="H1173" s="193">
        <v>0.21587553114627825</v>
      </c>
      <c r="I1173" s="193">
        <v>3.4701674914613512E-2</v>
      </c>
      <c r="J1173" s="193">
        <v>1.8668853539009704E-2</v>
      </c>
      <c r="K1173" s="222">
        <v>6.1124564361683936E-4</v>
      </c>
      <c r="L1173" s="193">
        <v>2.7140877073282121E-3</v>
      </c>
      <c r="M1173" s="222">
        <v>2.0000005732018797E-3</v>
      </c>
      <c r="N1173" s="193">
        <v>2.7896626665453717E-2</v>
      </c>
      <c r="O1173" s="222">
        <v>1.7007243760532011E-2</v>
      </c>
      <c r="P1173" s="221">
        <v>1.9512976254233084E-2</v>
      </c>
    </row>
    <row r="1174" spans="1:16" ht="15.75" x14ac:dyDescent="0.25">
      <c r="A1174" s="189">
        <v>2040</v>
      </c>
      <c r="B1174" s="188">
        <v>2013</v>
      </c>
      <c r="C1174" s="224" t="s">
        <v>3311</v>
      </c>
      <c r="D1174" s="232">
        <v>5.4955550825786417E-2</v>
      </c>
      <c r="E1174" s="223">
        <v>5.7205653573572893E-2</v>
      </c>
      <c r="F1174" s="231">
        <v>9.835530509985059E-2</v>
      </c>
      <c r="G1174" s="193">
        <v>7.9337366476536445E-3</v>
      </c>
      <c r="H1174" s="193">
        <v>0.24966176028362885</v>
      </c>
      <c r="I1174" s="193">
        <v>3.3740819211701328E-2</v>
      </c>
      <c r="J1174" s="193">
        <v>2.102645393139034E-2</v>
      </c>
      <c r="K1174" s="222">
        <v>9.1327041807899969E-4</v>
      </c>
      <c r="L1174" s="193">
        <v>2.8482184247156429E-3</v>
      </c>
      <c r="M1174" s="222">
        <v>2.0000005732018805E-3</v>
      </c>
      <c r="N1174" s="193">
        <v>3.0178190168213916E-2</v>
      </c>
      <c r="O1174" s="222">
        <v>1.7109072811341733E-2</v>
      </c>
      <c r="P1174" s="221">
        <v>2.1977176874660369E-2</v>
      </c>
    </row>
    <row r="1175" spans="1:16" ht="15.75" x14ac:dyDescent="0.25">
      <c r="A1175" s="189">
        <v>2040</v>
      </c>
      <c r="B1175" s="188">
        <v>2014</v>
      </c>
      <c r="C1175" s="224" t="s">
        <v>3310</v>
      </c>
      <c r="D1175" s="232">
        <v>5.2342965384077907E-2</v>
      </c>
      <c r="E1175" s="223">
        <v>5.4858785767473398E-2</v>
      </c>
      <c r="F1175" s="231">
        <v>8.893127277035244E-2</v>
      </c>
      <c r="G1175" s="193">
        <v>8.0591672746591139E-3</v>
      </c>
      <c r="H1175" s="193">
        <v>0.22463445319987763</v>
      </c>
      <c r="I1175" s="193">
        <v>3.2229598578194268E-2</v>
      </c>
      <c r="J1175" s="193">
        <v>1.9293616772488587E-2</v>
      </c>
      <c r="K1175" s="222">
        <v>1.2825684586486423E-3</v>
      </c>
      <c r="L1175" s="193">
        <v>2.750811169001631E-3</v>
      </c>
      <c r="M1175" s="222">
        <v>2.0000005732018801E-3</v>
      </c>
      <c r="N1175" s="193">
        <v>2.8521292748518567E-2</v>
      </c>
      <c r="O1175" s="222">
        <v>1.6594684518897503E-2</v>
      </c>
      <c r="P1175" s="221">
        <v>2.0165988508784132E-2</v>
      </c>
    </row>
    <row r="1176" spans="1:16" ht="15.75" x14ac:dyDescent="0.25">
      <c r="A1176" s="189">
        <v>2040</v>
      </c>
      <c r="B1176" s="188">
        <v>2015</v>
      </c>
      <c r="C1176" s="224" t="s">
        <v>3309</v>
      </c>
      <c r="D1176" s="232">
        <v>5.1131483814052005E-2</v>
      </c>
      <c r="E1176" s="223">
        <v>5.737686600888698E-2</v>
      </c>
      <c r="F1176" s="231">
        <v>8.4407392575054321E-2</v>
      </c>
      <c r="G1176" s="193">
        <v>8.0545822784616004E-3</v>
      </c>
      <c r="H1176" s="193">
        <v>0.21415500408534358</v>
      </c>
      <c r="I1176" s="193">
        <v>3.3846920554205573E-2</v>
      </c>
      <c r="J1176" s="193">
        <v>1.8599965516881353E-2</v>
      </c>
      <c r="K1176" s="222">
        <v>1.5924232134003362E-3</v>
      </c>
      <c r="L1176" s="193">
        <v>2.7173058260366793E-3</v>
      </c>
      <c r="M1176" s="222">
        <v>2.0000005732018801E-3</v>
      </c>
      <c r="N1176" s="193">
        <v>2.7951366864684742E-2</v>
      </c>
      <c r="O1176" s="222">
        <v>1.7632550557549791E-2</v>
      </c>
      <c r="P1176" s="221">
        <v>1.9440973421430099E-2</v>
      </c>
    </row>
    <row r="1177" spans="1:16" ht="15.75" x14ac:dyDescent="0.25">
      <c r="A1177" s="189">
        <v>2040</v>
      </c>
      <c r="B1177" s="188">
        <v>2016</v>
      </c>
      <c r="C1177" s="224" t="s">
        <v>3308</v>
      </c>
      <c r="D1177" s="232">
        <v>5.1597566325088967E-2</v>
      </c>
      <c r="E1177" s="223">
        <v>5.8882667480803633E-2</v>
      </c>
      <c r="F1177" s="231">
        <v>9.7502150904066581E-2</v>
      </c>
      <c r="G1177" s="193">
        <v>7.8101409622793145E-3</v>
      </c>
      <c r="H1177" s="193">
        <v>0.2199537178879816</v>
      </c>
      <c r="I1177" s="193">
        <v>3.4291258519112064E-2</v>
      </c>
      <c r="J1177" s="193">
        <v>2.1137429415189195E-2</v>
      </c>
      <c r="K1177" s="222">
        <v>1.8223738068299533E-3</v>
      </c>
      <c r="L1177" s="193">
        <v>2.8653966565104607E-3</v>
      </c>
      <c r="M1177" s="222">
        <v>2.0000005732018719E-3</v>
      </c>
      <c r="N1177" s="193">
        <v>3.0470391891043759E-2</v>
      </c>
      <c r="O1177" s="222">
        <v>1.8611282139981679E-2</v>
      </c>
      <c r="P1177" s="221">
        <v>2.2093170177390219E-2</v>
      </c>
    </row>
    <row r="1178" spans="1:16" ht="15.75" x14ac:dyDescent="0.25">
      <c r="A1178" s="189">
        <v>2040</v>
      </c>
      <c r="B1178" s="188">
        <v>2017</v>
      </c>
      <c r="C1178" s="224" t="s">
        <v>3307</v>
      </c>
      <c r="D1178" s="232">
        <v>4.8097335911809813E-2</v>
      </c>
      <c r="E1178" s="223">
        <v>5.2571388878370533E-2</v>
      </c>
      <c r="F1178" s="231">
        <v>7.7462735794257165E-2</v>
      </c>
      <c r="G1178" s="193">
        <v>7.8233065696716331E-3</v>
      </c>
      <c r="H1178" s="193">
        <v>0.16344039140466146</v>
      </c>
      <c r="I1178" s="193">
        <v>3.1470610291771596E-2</v>
      </c>
      <c r="J1178" s="193">
        <v>1.9201891985153506E-2</v>
      </c>
      <c r="K1178" s="222">
        <v>2.0092695546535151E-3</v>
      </c>
      <c r="L1178" s="193">
        <v>2.8142243377858771E-3</v>
      </c>
      <c r="M1178" s="222">
        <v>2.000000573201871E-3</v>
      </c>
      <c r="N1178" s="193">
        <v>2.9599950749538598E-2</v>
      </c>
      <c r="O1178" s="222">
        <v>1.744053073772121E-2</v>
      </c>
      <c r="P1178" s="221">
        <v>2.0070116333588389E-2</v>
      </c>
    </row>
    <row r="1179" spans="1:16" ht="15.75" x14ac:dyDescent="0.25">
      <c r="A1179" s="189">
        <v>2040</v>
      </c>
      <c r="B1179" s="188">
        <v>2018</v>
      </c>
      <c r="C1179" s="224" t="s">
        <v>3306</v>
      </c>
      <c r="D1179" s="232">
        <v>4.4980677569619348E-2</v>
      </c>
      <c r="E1179" s="223">
        <v>5.0149536061976571E-2</v>
      </c>
      <c r="F1179" s="231">
        <v>7.6778694851604976E-2</v>
      </c>
      <c r="G1179" s="193">
        <v>7.4583298000897537E-3</v>
      </c>
      <c r="H1179" s="193">
        <v>0.13334330137940309</v>
      </c>
      <c r="I1179" s="193">
        <v>3.0007572566383218E-2</v>
      </c>
      <c r="J1179" s="193">
        <v>1.7777209428274425E-2</v>
      </c>
      <c r="K1179" s="222">
        <v>2.0921100430231162E-3</v>
      </c>
      <c r="L1179" s="193">
        <v>2.8061504027963465E-3</v>
      </c>
      <c r="M1179" s="222">
        <v>2.0000005732018801E-3</v>
      </c>
      <c r="N1179" s="193">
        <v>2.9462613115366684E-2</v>
      </c>
      <c r="O1179" s="222">
        <v>1.7407986414804059E-2</v>
      </c>
      <c r="P1179" s="221">
        <v>1.8581015953422479E-2</v>
      </c>
    </row>
    <row r="1180" spans="1:16" ht="15.75" x14ac:dyDescent="0.25">
      <c r="A1180" s="189">
        <v>2040</v>
      </c>
      <c r="B1180" s="188">
        <v>2019</v>
      </c>
      <c r="C1180" s="224" t="s">
        <v>3305</v>
      </c>
      <c r="D1180" s="232">
        <v>4.4550478392748581E-2</v>
      </c>
      <c r="E1180" s="223">
        <v>4.8209477696863061E-2</v>
      </c>
      <c r="F1180" s="231">
        <v>7.603041837969074E-2</v>
      </c>
      <c r="G1180" s="193">
        <v>6.6935137839543484E-3</v>
      </c>
      <c r="H1180" s="193">
        <v>0.11459052619613617</v>
      </c>
      <c r="I1180" s="193">
        <v>2.7193991017694815E-2</v>
      </c>
      <c r="J1180" s="193">
        <v>1.5232187951730231E-2</v>
      </c>
      <c r="K1180" s="222">
        <v>1.9871008749589272E-3</v>
      </c>
      <c r="L1180" s="193">
        <v>2.7982524490643918E-3</v>
      </c>
      <c r="M1180" s="222">
        <v>2.0000005732018797E-3</v>
      </c>
      <c r="N1180" s="193">
        <v>2.9328268922386141E-2</v>
      </c>
      <c r="O1180" s="222">
        <v>1.7386428165024056E-2</v>
      </c>
      <c r="P1180" s="221">
        <v>1.592091989907456E-2</v>
      </c>
    </row>
    <row r="1181" spans="1:16" ht="15.75" x14ac:dyDescent="0.25">
      <c r="A1181" s="189">
        <v>2040</v>
      </c>
      <c r="B1181" s="188">
        <v>2020</v>
      </c>
      <c r="C1181" s="224" t="s">
        <v>3304</v>
      </c>
      <c r="D1181" s="232">
        <v>4.4111122914109721E-2</v>
      </c>
      <c r="E1181" s="223">
        <v>4.6327329274341925E-2</v>
      </c>
      <c r="F1181" s="231">
        <v>7.528757349883855E-2</v>
      </c>
      <c r="G1181" s="193">
        <v>5.7753503343538461E-3</v>
      </c>
      <c r="H1181" s="193">
        <v>9.5972126909029065E-2</v>
      </c>
      <c r="I1181" s="193">
        <v>2.495293951196979E-2</v>
      </c>
      <c r="J1181" s="193">
        <v>1.271256618517112E-2</v>
      </c>
      <c r="K1181" s="222">
        <v>1.4677602638570033E-3</v>
      </c>
      <c r="L1181" s="193">
        <v>2.7914814325606004E-3</v>
      </c>
      <c r="M1181" s="222">
        <v>2.0000005732018801E-3</v>
      </c>
      <c r="N1181" s="193">
        <v>2.921309393165664E-2</v>
      </c>
      <c r="O1181" s="222">
        <v>1.7382444611405801E-2</v>
      </c>
      <c r="P1181" s="221">
        <v>1.3287372016887605E-2</v>
      </c>
    </row>
    <row r="1182" spans="1:16" ht="15.75" x14ac:dyDescent="0.25">
      <c r="A1182" s="189">
        <v>2040</v>
      </c>
      <c r="B1182" s="188">
        <v>2021</v>
      </c>
      <c r="C1182" s="224" t="s">
        <v>3303</v>
      </c>
      <c r="D1182" s="232">
        <v>4.2721536390989981E-2</v>
      </c>
      <c r="E1182" s="223">
        <v>4.4174114501584837E-2</v>
      </c>
      <c r="F1182" s="231">
        <v>7.2113589443761866E-2</v>
      </c>
      <c r="G1182" s="193">
        <v>5.0776310569636482E-3</v>
      </c>
      <c r="H1182" s="193">
        <v>7.3059524750976337E-2</v>
      </c>
      <c r="I1182" s="193">
        <v>2.3718460304151475E-2</v>
      </c>
      <c r="J1182" s="193">
        <v>9.1780438726314448E-3</v>
      </c>
      <c r="K1182" s="222">
        <v>9.6873056586643813E-4</v>
      </c>
      <c r="L1182" s="193">
        <v>2.7844257549082857E-3</v>
      </c>
      <c r="M1182" s="222">
        <v>2.0000005732018801E-3</v>
      </c>
      <c r="N1182" s="193">
        <v>2.9093076854790765E-2</v>
      </c>
      <c r="O1182" s="222">
        <v>1.7370455307928273E-2</v>
      </c>
      <c r="P1182" s="221">
        <v>9.5930342895853542E-3</v>
      </c>
    </row>
    <row r="1183" spans="1:16" ht="15.75" x14ac:dyDescent="0.25">
      <c r="A1183" s="189">
        <v>2040</v>
      </c>
      <c r="B1183" s="188">
        <v>2022</v>
      </c>
      <c r="C1183" s="224" t="s">
        <v>3302</v>
      </c>
      <c r="D1183" s="232">
        <v>4.147431183240162E-2</v>
      </c>
      <c r="E1183" s="223">
        <v>4.2520783297181876E-2</v>
      </c>
      <c r="F1183" s="231">
        <v>7.1215888339223127E-2</v>
      </c>
      <c r="G1183" s="193">
        <v>4.2763142294944155E-3</v>
      </c>
      <c r="H1183" s="193">
        <v>5.504939027789986E-2</v>
      </c>
      <c r="I1183" s="193">
        <v>2.2316824631566701E-2</v>
      </c>
      <c r="J1183" s="193">
        <v>6.7904349337214254E-3</v>
      </c>
      <c r="K1183" s="222">
        <v>9.675654977232105E-4</v>
      </c>
      <c r="L1183" s="193">
        <v>2.7781625484635808E-3</v>
      </c>
      <c r="M1183" s="222">
        <v>2.0000005732018801E-3</v>
      </c>
      <c r="N1183" s="193">
        <v>2.8986539713166375E-2</v>
      </c>
      <c r="O1183" s="222">
        <v>1.7356491207177253E-2</v>
      </c>
      <c r="P1183" s="221">
        <v>7.0974682693155577E-3</v>
      </c>
    </row>
    <row r="1184" spans="1:16" ht="15.75" x14ac:dyDescent="0.25">
      <c r="A1184" s="189">
        <v>2040</v>
      </c>
      <c r="B1184" s="188">
        <v>2023</v>
      </c>
      <c r="C1184" s="224" t="s">
        <v>3301</v>
      </c>
      <c r="D1184" s="232">
        <v>4.0171591198084257E-2</v>
      </c>
      <c r="E1184" s="223">
        <v>4.08047619527626E-2</v>
      </c>
      <c r="F1184" s="231">
        <v>6.9949656170742128E-2</v>
      </c>
      <c r="G1184" s="193">
        <v>3.7112144910428435E-3</v>
      </c>
      <c r="H1184" s="193">
        <v>5.385452296950885E-2</v>
      </c>
      <c r="I1184" s="193">
        <v>2.2552736458425218E-2</v>
      </c>
      <c r="J1184" s="193">
        <v>6.5910932811247451E-3</v>
      </c>
      <c r="K1184" s="222">
        <v>9.657182456657054E-4</v>
      </c>
      <c r="L1184" s="193">
        <v>2.7681843556357994E-3</v>
      </c>
      <c r="M1184" s="222">
        <v>2.0000005732018801E-3</v>
      </c>
      <c r="N1184" s="193">
        <v>2.8816810653165777E-2</v>
      </c>
      <c r="O1184" s="222">
        <v>1.7323825637160041E-2</v>
      </c>
      <c r="P1184" s="221">
        <v>6.8891132717539359E-3</v>
      </c>
    </row>
    <row r="1185" spans="1:16" ht="15.75" x14ac:dyDescent="0.25">
      <c r="A1185" s="189">
        <v>2040</v>
      </c>
      <c r="B1185" s="188">
        <v>2024</v>
      </c>
      <c r="C1185" s="224" t="s">
        <v>3300</v>
      </c>
      <c r="D1185" s="232">
        <v>3.8934743773421918E-2</v>
      </c>
      <c r="E1185" s="223">
        <v>3.9128460764019796E-2</v>
      </c>
      <c r="F1185" s="231">
        <v>6.8784689060186144E-2</v>
      </c>
      <c r="G1185" s="193">
        <v>3.2117344128741667E-3</v>
      </c>
      <c r="H1185" s="193">
        <v>5.2686143111056974E-2</v>
      </c>
      <c r="I1185" s="193">
        <v>2.3597814484945252E-2</v>
      </c>
      <c r="J1185" s="193">
        <v>6.391042303427563E-3</v>
      </c>
      <c r="K1185" s="222">
        <v>9.6411561668836691E-4</v>
      </c>
      <c r="L1185" s="193">
        <v>2.7602687315744757E-3</v>
      </c>
      <c r="M1185" s="222">
        <v>2.0000005732018801E-3</v>
      </c>
      <c r="N1185" s="193">
        <v>2.8682165887882648E-2</v>
      </c>
      <c r="O1185" s="222">
        <v>1.7298589862374245E-2</v>
      </c>
      <c r="P1185" s="221">
        <v>6.680016876558355E-3</v>
      </c>
    </row>
    <row r="1186" spans="1:16" ht="15.75" x14ac:dyDescent="0.25">
      <c r="A1186" s="189">
        <v>2040</v>
      </c>
      <c r="B1186" s="188">
        <v>2025</v>
      </c>
      <c r="C1186" s="224" t="s">
        <v>3299</v>
      </c>
      <c r="D1186" s="232">
        <v>3.7705906196537679E-2</v>
      </c>
      <c r="E1186" s="223">
        <v>3.7496673323249588E-2</v>
      </c>
      <c r="F1186" s="231">
        <v>6.7602815989887655E-2</v>
      </c>
      <c r="G1186" s="193">
        <v>2.9196678900145958E-3</v>
      </c>
      <c r="H1186" s="193">
        <v>5.1464671837425952E-2</v>
      </c>
      <c r="I1186" s="193">
        <v>2.5380382589810138E-2</v>
      </c>
      <c r="J1186" s="193">
        <v>6.1794915358601753E-3</v>
      </c>
      <c r="K1186" s="222">
        <v>9.6314518082941437E-4</v>
      </c>
      <c r="L1186" s="193">
        <v>2.7529272015295019E-3</v>
      </c>
      <c r="M1186" s="222">
        <v>2.0000005732018801E-3</v>
      </c>
      <c r="N1186" s="193">
        <v>2.8557286461817658E-2</v>
      </c>
      <c r="O1186" s="222">
        <v>1.7284700560104876E-2</v>
      </c>
      <c r="P1186" s="221">
        <v>6.4589007220242035E-3</v>
      </c>
    </row>
    <row r="1187" spans="1:16" ht="15.75" x14ac:dyDescent="0.25">
      <c r="A1187" s="189">
        <v>2040</v>
      </c>
      <c r="B1187" s="188">
        <v>2026</v>
      </c>
      <c r="C1187" s="224" t="s">
        <v>3298</v>
      </c>
      <c r="D1187" s="232">
        <v>3.6842693143485462E-2</v>
      </c>
      <c r="E1187" s="223">
        <v>3.7185257150481293E-2</v>
      </c>
      <c r="F1187" s="231">
        <v>6.6514450231218561E-2</v>
      </c>
      <c r="G1187" s="193">
        <v>2.8903107657075335E-3</v>
      </c>
      <c r="H1187" s="193">
        <v>5.0263052871956281E-2</v>
      </c>
      <c r="I1187" s="193">
        <v>2.4647633613523699E-2</v>
      </c>
      <c r="J1187" s="193">
        <v>5.9659816167170936E-3</v>
      </c>
      <c r="K1187" s="222">
        <v>8.4181338596256525E-4</v>
      </c>
      <c r="L1187" s="193">
        <v>2.7475578648939272E-3</v>
      </c>
      <c r="M1187" s="222">
        <v>2.0000005732018801E-3</v>
      </c>
      <c r="N1187" s="193">
        <v>2.846595404564653E-2</v>
      </c>
      <c r="O1187" s="222">
        <v>1.7260535294672991E-2</v>
      </c>
      <c r="P1187" s="221">
        <v>6.2357368317736989E-3</v>
      </c>
    </row>
    <row r="1188" spans="1:16" ht="15.75" x14ac:dyDescent="0.25">
      <c r="A1188" s="189">
        <v>2040</v>
      </c>
      <c r="B1188" s="188">
        <v>2027</v>
      </c>
      <c r="C1188" s="224" t="s">
        <v>3297</v>
      </c>
      <c r="D1188" s="232">
        <v>3.6014903827843565E-2</v>
      </c>
      <c r="E1188" s="223">
        <v>3.6912402518084926E-2</v>
      </c>
      <c r="F1188" s="231">
        <v>6.5295793417074699E-2</v>
      </c>
      <c r="G1188" s="193">
        <v>2.8597011519006454E-3</v>
      </c>
      <c r="H1188" s="193">
        <v>4.8933627767622015E-2</v>
      </c>
      <c r="I1188" s="193">
        <v>2.3795038104938885E-2</v>
      </c>
      <c r="J1188" s="193">
        <v>5.7312328381662666E-3</v>
      </c>
      <c r="K1188" s="222">
        <v>7.0058289005833535E-4</v>
      </c>
      <c r="L1188" s="193">
        <v>2.7413306311307663E-3</v>
      </c>
      <c r="M1188" s="222">
        <v>2.0000005732018805E-3</v>
      </c>
      <c r="N1188" s="193">
        <v>2.8360028799335163E-2</v>
      </c>
      <c r="O1188" s="222">
        <v>1.7243885830128449E-2</v>
      </c>
      <c r="P1188" s="221">
        <v>5.9903737551390817E-3</v>
      </c>
    </row>
    <row r="1189" spans="1:16" ht="15.75" x14ac:dyDescent="0.25">
      <c r="A1189" s="189">
        <v>2040</v>
      </c>
      <c r="B1189" s="188">
        <v>2028</v>
      </c>
      <c r="C1189" s="224" t="s">
        <v>3296</v>
      </c>
      <c r="D1189" s="232">
        <v>3.5953007889442203E-2</v>
      </c>
      <c r="E1189" s="223">
        <v>3.6836150439155259E-2</v>
      </c>
      <c r="F1189" s="231">
        <v>6.4174515853038239E-2</v>
      </c>
      <c r="G1189" s="193">
        <v>2.8283006402901878E-3</v>
      </c>
      <c r="H1189" s="193">
        <v>4.7625110266125724E-2</v>
      </c>
      <c r="I1189" s="193">
        <v>2.2965258297321874E-2</v>
      </c>
      <c r="J1189" s="193">
        <v>5.4944139479445615E-3</v>
      </c>
      <c r="K1189" s="222">
        <v>5.7932748421196494E-4</v>
      </c>
      <c r="L1189" s="193">
        <v>2.7371629494276871E-3</v>
      </c>
      <c r="M1189" s="222">
        <v>2.0000005732018801E-3</v>
      </c>
      <c r="N1189" s="193">
        <v>2.8289136533565785E-2</v>
      </c>
      <c r="O1189" s="222">
        <v>1.7229178935298316E-2</v>
      </c>
      <c r="P1189" s="221">
        <v>5.7428469655698188E-3</v>
      </c>
    </row>
    <row r="1190" spans="1:16" ht="15.75" x14ac:dyDescent="0.25">
      <c r="A1190" s="189">
        <v>2040</v>
      </c>
      <c r="B1190" s="188">
        <v>2029</v>
      </c>
      <c r="C1190" s="224" t="s">
        <v>3295</v>
      </c>
      <c r="D1190" s="232">
        <v>3.5881199163937838E-2</v>
      </c>
      <c r="E1190" s="223">
        <v>3.6763167289625212E-2</v>
      </c>
      <c r="F1190" s="231">
        <v>6.2929906253631804E-2</v>
      </c>
      <c r="G1190" s="193">
        <v>2.7948137756524825E-3</v>
      </c>
      <c r="H1190" s="193">
        <v>4.6194765852905453E-2</v>
      </c>
      <c r="I1190" s="193">
        <v>2.2110057338202028E-2</v>
      </c>
      <c r="J1190" s="193">
        <v>5.2373473011132687E-3</v>
      </c>
      <c r="K1190" s="222">
        <v>5.7823574460979209E-4</v>
      </c>
      <c r="L1190" s="193">
        <v>2.7322277090423082E-3</v>
      </c>
      <c r="M1190" s="222">
        <v>2.0000005732018801E-3</v>
      </c>
      <c r="N1190" s="193">
        <v>2.8205188094610485E-2</v>
      </c>
      <c r="O1190" s="222">
        <v>1.7215662640980827E-2</v>
      </c>
      <c r="P1190" s="221">
        <v>5.4741569056851683E-3</v>
      </c>
    </row>
    <row r="1191" spans="1:16" ht="15.75" x14ac:dyDescent="0.25">
      <c r="A1191" s="189">
        <v>2040</v>
      </c>
      <c r="B1191" s="188">
        <v>2030</v>
      </c>
      <c r="C1191" s="224" t="s">
        <v>3294</v>
      </c>
      <c r="D1191" s="232">
        <v>3.5834089321121525E-2</v>
      </c>
      <c r="E1191" s="223">
        <v>3.6673123151627296E-2</v>
      </c>
      <c r="F1191" s="231">
        <v>6.1766388290507054E-2</v>
      </c>
      <c r="G1191" s="193">
        <v>2.7578990386355122E-3</v>
      </c>
      <c r="H1191" s="193">
        <v>4.4771892987627612E-2</v>
      </c>
      <c r="I1191" s="193">
        <v>2.1167697469927357E-2</v>
      </c>
      <c r="J1191" s="193">
        <v>4.9759886756275146E-3</v>
      </c>
      <c r="K1191" s="222">
        <v>5.7679535464389569E-4</v>
      </c>
      <c r="L1191" s="193">
        <v>2.7291630049314712E-3</v>
      </c>
      <c r="M1191" s="222">
        <v>2.0000005732018801E-3</v>
      </c>
      <c r="N1191" s="193">
        <v>2.8153057477685154E-2</v>
      </c>
      <c r="O1191" s="222">
        <v>1.7196447636725377E-2</v>
      </c>
      <c r="P1191" s="221">
        <v>5.2009808029166698E-3</v>
      </c>
    </row>
    <row r="1192" spans="1:16" ht="15.75" x14ac:dyDescent="0.25">
      <c r="A1192" s="189">
        <v>2040</v>
      </c>
      <c r="B1192" s="188">
        <v>2031</v>
      </c>
      <c r="C1192" s="224" t="s">
        <v>3293</v>
      </c>
      <c r="D1192" s="232">
        <v>3.5767754864457664E-2</v>
      </c>
      <c r="E1192" s="223">
        <v>3.6606191301984226E-2</v>
      </c>
      <c r="F1192" s="231">
        <v>6.0424346835206602E-2</v>
      </c>
      <c r="G1192" s="193">
        <v>2.7177423867676439E-3</v>
      </c>
      <c r="H1192" s="193">
        <v>4.31945047271282E-2</v>
      </c>
      <c r="I1192" s="193">
        <v>2.0301066662519563E-2</v>
      </c>
      <c r="J1192" s="193">
        <v>4.6907115845657658E-3</v>
      </c>
      <c r="K1192" s="222">
        <v>5.7589097698974693E-4</v>
      </c>
      <c r="L1192" s="193">
        <v>2.72458913511204E-3</v>
      </c>
      <c r="M1192" s="222">
        <v>2.0000005732018801E-3</v>
      </c>
      <c r="N1192" s="193">
        <v>2.8075255952056625E-2</v>
      </c>
      <c r="O1192" s="222">
        <v>1.7184308442963796E-2</v>
      </c>
      <c r="P1192" s="221">
        <v>4.9028047476954535E-3</v>
      </c>
    </row>
    <row r="1193" spans="1:16" ht="15.75" x14ac:dyDescent="0.25">
      <c r="A1193" s="189">
        <v>2040</v>
      </c>
      <c r="B1193" s="188">
        <v>2032</v>
      </c>
      <c r="C1193" s="224" t="s">
        <v>3292</v>
      </c>
      <c r="D1193" s="232">
        <v>3.5735537817723463E-2</v>
      </c>
      <c r="E1193" s="223">
        <v>3.6574677040089126E-2</v>
      </c>
      <c r="F1193" s="231">
        <v>5.9219411062548293E-2</v>
      </c>
      <c r="G1193" s="193">
        <v>2.6731868792866822E-3</v>
      </c>
      <c r="H1193" s="193">
        <v>4.1655895658287194E-2</v>
      </c>
      <c r="I1193" s="193">
        <v>1.9371211345101343E-2</v>
      </c>
      <c r="J1193" s="193">
        <v>4.4043066043153133E-3</v>
      </c>
      <c r="K1193" s="222">
        <v>5.7566681328530712E-4</v>
      </c>
      <c r="L1193" s="193">
        <v>2.7227029427935047E-3</v>
      </c>
      <c r="M1193" s="222">
        <v>2.0000005732018801E-3</v>
      </c>
      <c r="N1193" s="193">
        <v>2.8043171820718343E-2</v>
      </c>
      <c r="O1193" s="222">
        <v>1.7183571857292215E-2</v>
      </c>
      <c r="P1193" s="221">
        <v>4.6034498051413485E-3</v>
      </c>
    </row>
    <row r="1194" spans="1:16" ht="15.75" x14ac:dyDescent="0.25">
      <c r="A1194" s="189">
        <v>2040</v>
      </c>
      <c r="B1194" s="188">
        <v>2033</v>
      </c>
      <c r="C1194" s="224" t="s">
        <v>3291</v>
      </c>
      <c r="D1194" s="232">
        <v>3.5684850118430485E-2</v>
      </c>
      <c r="E1194" s="223">
        <v>3.6534530108122625E-2</v>
      </c>
      <c r="F1194" s="231">
        <v>5.7842840751222625E-2</v>
      </c>
      <c r="G1194" s="193">
        <v>2.6232473281065567E-3</v>
      </c>
      <c r="H1194" s="193">
        <v>3.9968268817713322E-2</v>
      </c>
      <c r="I1194" s="193">
        <v>1.8422664710275E-2</v>
      </c>
      <c r="J1194" s="193">
        <v>4.0949125927642145E-3</v>
      </c>
      <c r="K1194" s="222">
        <v>5.7514009120813948E-4</v>
      </c>
      <c r="L1194" s="193">
        <v>2.7193739995244933E-3</v>
      </c>
      <c r="M1194" s="222">
        <v>2.0000005732018801E-3</v>
      </c>
      <c r="N1194" s="193">
        <v>2.7986546495712462E-2</v>
      </c>
      <c r="O1194" s="222">
        <v>1.717791049070733E-2</v>
      </c>
      <c r="P1194" s="221">
        <v>4.2800663693035043E-3</v>
      </c>
    </row>
    <row r="1195" spans="1:16" ht="15.75" x14ac:dyDescent="0.25">
      <c r="A1195" s="189">
        <v>2040</v>
      </c>
      <c r="B1195" s="188">
        <v>2034</v>
      </c>
      <c r="C1195" s="224" t="s">
        <v>3290</v>
      </c>
      <c r="D1195" s="232">
        <v>3.5643735457307084E-2</v>
      </c>
      <c r="E1195" s="223">
        <v>3.6480897132646788E-2</v>
      </c>
      <c r="F1195" s="231">
        <v>5.6455604673075907E-2</v>
      </c>
      <c r="G1195" s="193">
        <v>2.5685949076737881E-3</v>
      </c>
      <c r="H1195" s="193">
        <v>3.8228638868349575E-2</v>
      </c>
      <c r="I1195" s="193">
        <v>1.7484883315746335E-2</v>
      </c>
      <c r="J1195" s="193">
        <v>3.7735670801967202E-3</v>
      </c>
      <c r="K1195" s="222">
        <v>5.7436536419933309E-4</v>
      </c>
      <c r="L1195" s="193">
        <v>2.7167601770838393E-3</v>
      </c>
      <c r="M1195" s="222">
        <v>2.0000005732018805E-3</v>
      </c>
      <c r="N1195" s="193">
        <v>2.7942085375996854E-2</v>
      </c>
      <c r="O1195" s="222">
        <v>1.7167596641155958E-2</v>
      </c>
      <c r="P1195" s="221">
        <v>3.9441910386072967E-3</v>
      </c>
    </row>
    <row r="1196" spans="1:16" ht="15.75" x14ac:dyDescent="0.25">
      <c r="A1196" s="189">
        <v>2040</v>
      </c>
      <c r="B1196" s="188">
        <v>2035</v>
      </c>
      <c r="C1196" s="224" t="s">
        <v>3289</v>
      </c>
      <c r="D1196" s="232">
        <v>3.5585477784115152E-2</v>
      </c>
      <c r="E1196" s="223">
        <v>3.6398087592273122E-2</v>
      </c>
      <c r="F1196" s="231">
        <v>5.4911122200141736E-2</v>
      </c>
      <c r="G1196" s="193">
        <v>2.512737124109952E-3</v>
      </c>
      <c r="H1196" s="193">
        <v>3.6352997601555317E-2</v>
      </c>
      <c r="I1196" s="193">
        <v>1.6557322103038095E-2</v>
      </c>
      <c r="J1196" s="193">
        <v>3.431619388853089E-3</v>
      </c>
      <c r="K1196" s="222">
        <v>5.7307453589516616E-4</v>
      </c>
      <c r="L1196" s="193">
        <v>2.7128019561471761E-3</v>
      </c>
      <c r="M1196" s="222">
        <v>2.0000005732018805E-3</v>
      </c>
      <c r="N1196" s="193">
        <v>2.7874756037864289E-2</v>
      </c>
      <c r="O1196" s="222">
        <v>1.7147052319037279E-2</v>
      </c>
      <c r="P1196" s="221">
        <v>3.5867819900315167E-3</v>
      </c>
    </row>
    <row r="1197" spans="1:16" ht="15.75" x14ac:dyDescent="0.25">
      <c r="A1197" s="189">
        <v>2040</v>
      </c>
      <c r="B1197" s="188">
        <v>2036</v>
      </c>
      <c r="C1197" s="224" t="s">
        <v>3288</v>
      </c>
      <c r="D1197" s="232">
        <v>3.5567250404008599E-2</v>
      </c>
      <c r="E1197" s="223">
        <v>3.6389643890159758E-2</v>
      </c>
      <c r="F1197" s="231">
        <v>5.3518033253129045E-2</v>
      </c>
      <c r="G1197" s="193">
        <v>2.4658991371388815E-3</v>
      </c>
      <c r="H1197" s="193">
        <v>3.451471842698986E-2</v>
      </c>
      <c r="I1197" s="193">
        <v>1.5740012007795817E-2</v>
      </c>
      <c r="J1197" s="193">
        <v>3.086191958744362E-3</v>
      </c>
      <c r="K1197" s="222">
        <v>5.7327474706875259E-4</v>
      </c>
      <c r="L1197" s="193">
        <v>2.7119262324595854E-3</v>
      </c>
      <c r="M1197" s="222">
        <v>2.0000005732018797E-3</v>
      </c>
      <c r="N1197" s="193">
        <v>2.785985997793837E-2</v>
      </c>
      <c r="O1197" s="222">
        <v>1.7150974369603274E-2</v>
      </c>
      <c r="P1197" s="221">
        <v>3.2257358643447897E-3</v>
      </c>
    </row>
    <row r="1198" spans="1:16" ht="15.75" x14ac:dyDescent="0.25">
      <c r="A1198" s="189">
        <v>2040</v>
      </c>
      <c r="B1198" s="188">
        <v>2037</v>
      </c>
      <c r="C1198" s="224" t="s">
        <v>3287</v>
      </c>
      <c r="D1198" s="232">
        <v>3.5558808742133775E-2</v>
      </c>
      <c r="E1198" s="223">
        <v>3.6373099316760291E-2</v>
      </c>
      <c r="F1198" s="231">
        <v>5.2105046994388247E-2</v>
      </c>
      <c r="G1198" s="193">
        <v>2.4366858249559339E-3</v>
      </c>
      <c r="H1198" s="193">
        <v>3.261311217985069E-2</v>
      </c>
      <c r="I1198" s="193">
        <v>1.5020629892755417E-2</v>
      </c>
      <c r="J1198" s="193">
        <v>2.7262837684507652E-3</v>
      </c>
      <c r="K1198" s="222">
        <v>5.7346687517898117E-4</v>
      </c>
      <c r="L1198" s="193">
        <v>2.7117421579549938E-3</v>
      </c>
      <c r="M1198" s="222">
        <v>2.0000005732018801E-3</v>
      </c>
      <c r="N1198" s="193">
        <v>2.7856728870615275E-2</v>
      </c>
      <c r="O1198" s="222">
        <v>1.7150950817184374E-2</v>
      </c>
      <c r="P1198" s="221">
        <v>2.8495542227550568E-3</v>
      </c>
    </row>
    <row r="1199" spans="1:16" ht="15.75" x14ac:dyDescent="0.25">
      <c r="A1199" s="189">
        <v>2040</v>
      </c>
      <c r="B1199" s="188">
        <v>2038</v>
      </c>
      <c r="C1199" s="224" t="s">
        <v>3286</v>
      </c>
      <c r="D1199" s="232">
        <v>3.5521928054394331E-2</v>
      </c>
      <c r="E1199" s="223">
        <v>3.6325704729206924E-2</v>
      </c>
      <c r="F1199" s="231">
        <v>5.0472970938968652E-2</v>
      </c>
      <c r="G1199" s="193">
        <v>2.4273207465463657E-3</v>
      </c>
      <c r="H1199" s="193">
        <v>3.0544697822364311E-2</v>
      </c>
      <c r="I1199" s="193">
        <v>1.4435157493118708E-2</v>
      </c>
      <c r="J1199" s="193">
        <v>2.343423035857673E-3</v>
      </c>
      <c r="K1199" s="222">
        <v>5.7325560221667838E-4</v>
      </c>
      <c r="L1199" s="193">
        <v>2.709276149367217E-3</v>
      </c>
      <c r="M1199" s="222">
        <v>2.0000005732018801E-3</v>
      </c>
      <c r="N1199" s="193">
        <v>2.7814782064537188E-2</v>
      </c>
      <c r="O1199" s="222">
        <v>1.7139211456927622E-2</v>
      </c>
      <c r="P1199" s="221">
        <v>2.4493822267534515E-3</v>
      </c>
    </row>
    <row r="1200" spans="1:16" ht="15.75" x14ac:dyDescent="0.25">
      <c r="A1200" s="189">
        <v>2040</v>
      </c>
      <c r="B1200" s="188">
        <v>2039</v>
      </c>
      <c r="C1200" s="224" t="s">
        <v>3285</v>
      </c>
      <c r="D1200" s="232">
        <v>3.5495196144512374E-2</v>
      </c>
      <c r="E1200" s="223">
        <v>3.6252107526180154E-2</v>
      </c>
      <c r="F1200" s="231">
        <v>4.8841835144412149E-2</v>
      </c>
      <c r="G1200" s="193">
        <v>2.4071038614238266E-3</v>
      </c>
      <c r="H1200" s="193">
        <v>2.8424849594459071E-2</v>
      </c>
      <c r="I1200" s="193">
        <v>1.3834097688351008E-2</v>
      </c>
      <c r="J1200" s="193">
        <v>1.9475965639632333E-3</v>
      </c>
      <c r="K1200" s="222">
        <v>5.7215058838428823E-4</v>
      </c>
      <c r="L1200" s="193">
        <v>2.7078374262427393E-3</v>
      </c>
      <c r="M1200" s="222">
        <v>2.0000005732018801E-3</v>
      </c>
      <c r="N1200" s="193">
        <v>2.7790309384189821E-2</v>
      </c>
      <c r="O1200" s="222">
        <v>1.7122667730792816E-2</v>
      </c>
      <c r="P1200" s="221">
        <v>2.0356582382538937E-3</v>
      </c>
    </row>
    <row r="1201" spans="1:16" ht="15.75" x14ac:dyDescent="0.25">
      <c r="A1201" s="189">
        <v>2040</v>
      </c>
      <c r="B1201" s="188">
        <v>2040</v>
      </c>
      <c r="C1201" s="224" t="s">
        <v>3284</v>
      </c>
      <c r="D1201" s="232">
        <v>3.5124144193181474E-2</v>
      </c>
      <c r="E1201" s="223">
        <v>3.5573622345226756E-2</v>
      </c>
      <c r="F1201" s="231">
        <v>4.5456899486524427E-2</v>
      </c>
      <c r="G1201" s="193">
        <v>2.282213497611151E-3</v>
      </c>
      <c r="H1201" s="193">
        <v>2.5440251863143054E-2</v>
      </c>
      <c r="I1201" s="193">
        <v>1.2723902193141677E-2</v>
      </c>
      <c r="J1201" s="193">
        <v>1.4946609535267405E-3</v>
      </c>
      <c r="K1201" s="222">
        <v>5.5992044684704298E-4</v>
      </c>
      <c r="L1201" s="193">
        <v>2.6793277601653716E-3</v>
      </c>
      <c r="M1201" s="222">
        <v>2.0000005732018801E-3</v>
      </c>
      <c r="N1201" s="193">
        <v>2.7305359964213797E-2</v>
      </c>
      <c r="O1201" s="222">
        <v>1.6899480239277322E-2</v>
      </c>
      <c r="P1201" s="221">
        <v>1.5622428893854671E-3</v>
      </c>
    </row>
    <row r="1202" spans="1:16" ht="15.75" x14ac:dyDescent="0.25">
      <c r="A1202" s="189">
        <v>2041</v>
      </c>
      <c r="B1202" s="188">
        <v>1997</v>
      </c>
      <c r="C1202" s="224" t="s">
        <v>3283</v>
      </c>
      <c r="D1202" s="232">
        <v>5.7712947314727328E-2</v>
      </c>
      <c r="E1202" s="223">
        <v>7.2254172298785113E-2</v>
      </c>
      <c r="F1202" s="231">
        <v>0.36102058478262311</v>
      </c>
      <c r="G1202" s="193">
        <v>0.14618745785790568</v>
      </c>
      <c r="H1202" s="193">
        <v>8.684409189194529</v>
      </c>
      <c r="I1202" s="193">
        <v>1.048615438237064</v>
      </c>
      <c r="J1202" s="193">
        <v>5.3820908844510663E-2</v>
      </c>
      <c r="K1202" s="222">
        <v>2.8949344143338177E-3</v>
      </c>
      <c r="L1202" s="193">
        <v>2.9459535693605468E-3</v>
      </c>
      <c r="M1202" s="222">
        <v>2.0000005732018801E-3</v>
      </c>
      <c r="N1202" s="193">
        <v>3.1840664978623735E-2</v>
      </c>
      <c r="O1202" s="222">
        <v>1.9312809836242777E-2</v>
      </c>
      <c r="P1202" s="221">
        <v>5.6254451515713497E-2</v>
      </c>
    </row>
    <row r="1203" spans="1:16" ht="15.75" x14ac:dyDescent="0.25">
      <c r="A1203" s="189">
        <v>2041</v>
      </c>
      <c r="B1203" s="188">
        <v>1998</v>
      </c>
      <c r="C1203" s="224" t="s">
        <v>3282</v>
      </c>
      <c r="D1203" s="232">
        <v>5.7419065371508524E-2</v>
      </c>
      <c r="E1203" s="223">
        <v>6.8890097985143811E-2</v>
      </c>
      <c r="F1203" s="231">
        <v>0.35579035711414131</v>
      </c>
      <c r="G1203" s="193">
        <v>0.13568459172797448</v>
      </c>
      <c r="H1203" s="193">
        <v>8.577558060198168</v>
      </c>
      <c r="I1203" s="193">
        <v>0.92637063171696277</v>
      </c>
      <c r="J1203" s="193">
        <v>5.3635143353913645E-2</v>
      </c>
      <c r="K1203" s="222">
        <v>2.934892887376465E-3</v>
      </c>
      <c r="L1203" s="193">
        <v>2.930761061847191E-3</v>
      </c>
      <c r="M1203" s="222">
        <v>2.0000005732018801E-3</v>
      </c>
      <c r="N1203" s="193">
        <v>3.1582240425821549E-2</v>
      </c>
      <c r="O1203" s="222">
        <v>1.8388598093492508E-2</v>
      </c>
      <c r="P1203" s="221">
        <v>5.6060286533953937E-2</v>
      </c>
    </row>
    <row r="1204" spans="1:16" ht="15.75" x14ac:dyDescent="0.25">
      <c r="A1204" s="189">
        <v>2041</v>
      </c>
      <c r="B1204" s="188">
        <v>1999</v>
      </c>
      <c r="C1204" s="224" t="s">
        <v>3281</v>
      </c>
      <c r="D1204" s="232">
        <v>5.7993345598265973E-2</v>
      </c>
      <c r="E1204" s="223">
        <v>6.9560325609976742E-2</v>
      </c>
      <c r="F1204" s="231">
        <v>0.36998133169218816</v>
      </c>
      <c r="G1204" s="193">
        <v>0.11846188802795443</v>
      </c>
      <c r="H1204" s="193">
        <v>8.9546246949189001</v>
      </c>
      <c r="I1204" s="193">
        <v>0.76817010848293121</v>
      </c>
      <c r="J1204" s="193">
        <v>5.3755599615938003E-2</v>
      </c>
      <c r="K1204" s="222">
        <v>2.9401480595094062E-3</v>
      </c>
      <c r="L1204" s="193">
        <v>2.9804278330033311E-3</v>
      </c>
      <c r="M1204" s="222">
        <v>2.0000005732018801E-3</v>
      </c>
      <c r="N1204" s="193">
        <v>3.2427072203187496E-2</v>
      </c>
      <c r="O1204" s="222">
        <v>1.8606847597185942E-2</v>
      </c>
      <c r="P1204" s="221">
        <v>5.6186189293630166E-2</v>
      </c>
    </row>
    <row r="1205" spans="1:16" ht="15.75" x14ac:dyDescent="0.25">
      <c r="A1205" s="189">
        <v>2041</v>
      </c>
      <c r="B1205" s="188">
        <v>2000</v>
      </c>
      <c r="C1205" s="224" t="s">
        <v>3280</v>
      </c>
      <c r="D1205" s="232">
        <v>5.7971351537122975E-2</v>
      </c>
      <c r="E1205" s="223">
        <v>7.57304360245252E-2</v>
      </c>
      <c r="F1205" s="231">
        <v>0.37190647138018834</v>
      </c>
      <c r="G1205" s="193">
        <v>0.10170228764734648</v>
      </c>
      <c r="H1205" s="193">
        <v>9.0917225750882622</v>
      </c>
      <c r="I1205" s="193">
        <v>0.6164532051396564</v>
      </c>
      <c r="J1205" s="193">
        <v>5.3437139177870172E-2</v>
      </c>
      <c r="K1205" s="222">
        <v>2.9354077609016738E-3</v>
      </c>
      <c r="L1205" s="193">
        <v>2.9952694351658179E-3</v>
      </c>
      <c r="M1205" s="222">
        <v>2.0000005732018805E-3</v>
      </c>
      <c r="N1205" s="193">
        <v>3.2679527855971405E-2</v>
      </c>
      <c r="O1205" s="222">
        <v>1.8790520829147835E-2</v>
      </c>
      <c r="P1205" s="221">
        <v>5.5853329487700276E-2</v>
      </c>
    </row>
    <row r="1206" spans="1:16" ht="15.75" x14ac:dyDescent="0.25">
      <c r="A1206" s="189">
        <v>2041</v>
      </c>
      <c r="B1206" s="188">
        <v>2001</v>
      </c>
      <c r="C1206" s="224" t="s">
        <v>3279</v>
      </c>
      <c r="D1206" s="232">
        <v>5.7964057089988301E-2</v>
      </c>
      <c r="E1206" s="223">
        <v>7.4511726617290941E-2</v>
      </c>
      <c r="F1206" s="231">
        <v>0.37076660603654332</v>
      </c>
      <c r="G1206" s="193">
        <v>8.7667383953819816E-2</v>
      </c>
      <c r="H1206" s="193">
        <v>8.9837831713632337</v>
      </c>
      <c r="I1206" s="193">
        <v>0.47673655540280724</v>
      </c>
      <c r="J1206" s="193">
        <v>5.3711014870471183E-2</v>
      </c>
      <c r="K1206" s="222">
        <v>2.9559420643783226E-3</v>
      </c>
      <c r="L1206" s="193">
        <v>2.9841608059341935E-3</v>
      </c>
      <c r="M1206" s="222">
        <v>2.0000005732018801E-3</v>
      </c>
      <c r="N1206" s="193">
        <v>3.2490570072741469E-2</v>
      </c>
      <c r="O1206" s="222">
        <v>1.8409012848392477E-2</v>
      </c>
      <c r="P1206" s="221">
        <v>5.6139588623815309E-2</v>
      </c>
    </row>
    <row r="1207" spans="1:16" ht="15.75" x14ac:dyDescent="0.25">
      <c r="A1207" s="189">
        <v>2041</v>
      </c>
      <c r="B1207" s="188">
        <v>2002</v>
      </c>
      <c r="C1207" s="224" t="s">
        <v>3278</v>
      </c>
      <c r="D1207" s="232">
        <v>5.7871967779149665E-2</v>
      </c>
      <c r="E1207" s="223">
        <v>7.2579503761806233E-2</v>
      </c>
      <c r="F1207" s="231">
        <v>0.28806816611717639</v>
      </c>
      <c r="G1207" s="193">
        <v>8.7766665365108368E-2</v>
      </c>
      <c r="H1207" s="193">
        <v>7.007638781442072</v>
      </c>
      <c r="I1207" s="193">
        <v>0.45880125244114117</v>
      </c>
      <c r="J1207" s="193">
        <v>5.3862145711359874E-2</v>
      </c>
      <c r="K1207" s="222">
        <v>2.9797725414680764E-3</v>
      </c>
      <c r="L1207" s="193">
        <v>2.995240090165753E-3</v>
      </c>
      <c r="M1207" s="222">
        <v>2.0000005732018801E-3</v>
      </c>
      <c r="N1207" s="193">
        <v>3.267902869752029E-2</v>
      </c>
      <c r="O1207" s="222">
        <v>1.7809347078708099E-2</v>
      </c>
      <c r="P1207" s="221">
        <v>5.6297552930695778E-2</v>
      </c>
    </row>
    <row r="1208" spans="1:16" ht="15.75" x14ac:dyDescent="0.25">
      <c r="A1208" s="189">
        <v>2041</v>
      </c>
      <c r="B1208" s="188">
        <v>2003</v>
      </c>
      <c r="C1208" s="224" t="s">
        <v>3277</v>
      </c>
      <c r="D1208" s="232">
        <v>5.7641224013492191E-2</v>
      </c>
      <c r="E1208" s="223">
        <v>7.3503539990465355E-2</v>
      </c>
      <c r="F1208" s="231">
        <v>0.28544096803254232</v>
      </c>
      <c r="G1208" s="193">
        <v>7.1232946012245613E-2</v>
      </c>
      <c r="H1208" s="193">
        <v>6.9978124360920297</v>
      </c>
      <c r="I1208" s="193">
        <v>0.39264086277708216</v>
      </c>
      <c r="J1208" s="193">
        <v>5.3552967051187429E-2</v>
      </c>
      <c r="K1208" s="222">
        <v>2.9638326143126815E-3</v>
      </c>
      <c r="L1208" s="193">
        <v>2.9901763994012974E-3</v>
      </c>
      <c r="M1208" s="222">
        <v>2.0000005732018801E-3</v>
      </c>
      <c r="N1208" s="193">
        <v>3.2592895317616895E-2</v>
      </c>
      <c r="O1208" s="222">
        <v>1.8148638848093854E-2</v>
      </c>
      <c r="P1208" s="221">
        <v>5.5974394583470435E-2</v>
      </c>
    </row>
    <row r="1209" spans="1:16" ht="15.75" x14ac:dyDescent="0.25">
      <c r="A1209" s="189">
        <v>2041</v>
      </c>
      <c r="B1209" s="188">
        <v>2004</v>
      </c>
      <c r="C1209" s="224" t="s">
        <v>3276</v>
      </c>
      <c r="D1209" s="232">
        <v>5.7558672085903546E-2</v>
      </c>
      <c r="E1209" s="223">
        <v>7.3233492644306397E-2</v>
      </c>
      <c r="F1209" s="231">
        <v>0.23582420730277312</v>
      </c>
      <c r="G1209" s="193">
        <v>1.8246487762595277E-2</v>
      </c>
      <c r="H1209" s="193">
        <v>5.844011530986668</v>
      </c>
      <c r="I1209" s="193">
        <v>0.11516181044582453</v>
      </c>
      <c r="J1209" s="193">
        <v>5.3311685325179457E-2</v>
      </c>
      <c r="K1209" s="222">
        <v>1.9794972320014224E-4</v>
      </c>
      <c r="L1209" s="193">
        <v>2.9890247140281186E-3</v>
      </c>
      <c r="M1209" s="222">
        <v>2.0000005732018801E-3</v>
      </c>
      <c r="N1209" s="193">
        <v>3.257330514941912E-2</v>
      </c>
      <c r="O1209" s="222">
        <v>1.7773791919166872E-2</v>
      </c>
      <c r="P1209" s="221">
        <v>5.5722203168484162E-2</v>
      </c>
    </row>
    <row r="1210" spans="1:16" ht="15.75" x14ac:dyDescent="0.25">
      <c r="A1210" s="189">
        <v>2041</v>
      </c>
      <c r="B1210" s="188">
        <v>2005</v>
      </c>
      <c r="C1210" s="224" t="s">
        <v>3275</v>
      </c>
      <c r="D1210" s="232">
        <v>5.7308119735599489E-2</v>
      </c>
      <c r="E1210" s="223">
        <v>6.9710640129471119E-2</v>
      </c>
      <c r="F1210" s="231">
        <v>0.23319609349620915</v>
      </c>
      <c r="G1210" s="193">
        <v>1.5901313594081656E-2</v>
      </c>
      <c r="H1210" s="193">
        <v>5.83475265962731</v>
      </c>
      <c r="I1210" s="193">
        <v>9.4195598551729071E-2</v>
      </c>
      <c r="J1210" s="193">
        <v>5.2947696100231458E-2</v>
      </c>
      <c r="K1210" s="222">
        <v>1.9855476543859636E-4</v>
      </c>
      <c r="L1210" s="193">
        <v>2.9819934340241032E-3</v>
      </c>
      <c r="M1210" s="222">
        <v>2.0000005732018801E-3</v>
      </c>
      <c r="N1210" s="193">
        <v>3.2453703076550822E-2</v>
      </c>
      <c r="O1210" s="222">
        <v>1.7119691594588923E-2</v>
      </c>
      <c r="P1210" s="221">
        <v>5.5341755965962296E-2</v>
      </c>
    </row>
    <row r="1211" spans="1:16" ht="15.75" x14ac:dyDescent="0.25">
      <c r="A1211" s="189">
        <v>2041</v>
      </c>
      <c r="B1211" s="188">
        <v>2006</v>
      </c>
      <c r="C1211" s="224" t="s">
        <v>3274</v>
      </c>
      <c r="D1211" s="232">
        <v>5.7255800589396937E-2</v>
      </c>
      <c r="E1211" s="223">
        <v>7.3258715377689465E-2</v>
      </c>
      <c r="F1211" s="231">
        <v>0.2332151210479623</v>
      </c>
      <c r="G1211" s="193">
        <v>6.0233484375029362E-3</v>
      </c>
      <c r="H1211" s="193">
        <v>5.8410519191240642</v>
      </c>
      <c r="I1211" s="193">
        <v>6.5939436690107517E-2</v>
      </c>
      <c r="J1211" s="193">
        <v>5.2911377720139104E-2</v>
      </c>
      <c r="K1211" s="222">
        <v>1.9450344282298616E-4</v>
      </c>
      <c r="L1211" s="193">
        <v>2.9831924645135829E-3</v>
      </c>
      <c r="M1211" s="222">
        <v>2.0000005732018801E-3</v>
      </c>
      <c r="N1211" s="193">
        <v>3.2474098585176879E-2</v>
      </c>
      <c r="O1211" s="222">
        <v>1.8922629646499045E-2</v>
      </c>
      <c r="P1211" s="221">
        <v>5.5303795429882549E-2</v>
      </c>
    </row>
    <row r="1212" spans="1:16" ht="15.75" x14ac:dyDescent="0.25">
      <c r="A1212" s="189">
        <v>2041</v>
      </c>
      <c r="B1212" s="188">
        <v>2007</v>
      </c>
      <c r="C1212" s="224" t="s">
        <v>3273</v>
      </c>
      <c r="D1212" s="232">
        <v>5.7079390911752168E-2</v>
      </c>
      <c r="E1212" s="223">
        <v>6.8752800034406938E-2</v>
      </c>
      <c r="F1212" s="231">
        <v>0.16786412771051826</v>
      </c>
      <c r="G1212" s="193">
        <v>8.5659775704407786E-3</v>
      </c>
      <c r="H1212" s="193">
        <v>2.991230783184756</v>
      </c>
      <c r="I1212" s="193">
        <v>5.814947389426306E-2</v>
      </c>
      <c r="J1212" s="193">
        <v>3.709164045134894E-2</v>
      </c>
      <c r="K1212" s="222">
        <v>1.9771360851186383E-4</v>
      </c>
      <c r="L1212" s="193">
        <v>2.9643389462138551E-3</v>
      </c>
      <c r="M1212" s="222">
        <v>2.0000005732018797E-3</v>
      </c>
      <c r="N1212" s="193">
        <v>3.2153400238898511E-2</v>
      </c>
      <c r="O1212" s="222">
        <v>1.7483432102257345E-2</v>
      </c>
      <c r="P1212" s="221">
        <v>3.8768759840842035E-2</v>
      </c>
    </row>
    <row r="1213" spans="1:16" ht="15.75" x14ac:dyDescent="0.25">
      <c r="A1213" s="189">
        <v>2041</v>
      </c>
      <c r="B1213" s="188">
        <v>2008</v>
      </c>
      <c r="C1213" s="224" t="s">
        <v>3272</v>
      </c>
      <c r="D1213" s="232">
        <v>5.7112093521956606E-2</v>
      </c>
      <c r="E1213" s="223">
        <v>6.7224122172168679E-2</v>
      </c>
      <c r="F1213" s="231">
        <v>0.16982532106864481</v>
      </c>
      <c r="G1213" s="193">
        <v>8.3195450822153901E-3</v>
      </c>
      <c r="H1213" s="193">
        <v>3.0253045700650762</v>
      </c>
      <c r="I1213" s="193">
        <v>4.7248874691626912E-2</v>
      </c>
      <c r="J1213" s="193">
        <v>3.7495923609248694E-2</v>
      </c>
      <c r="K1213" s="222">
        <v>2.2562530877038778E-4</v>
      </c>
      <c r="L1213" s="193">
        <v>2.9766067484475875E-3</v>
      </c>
      <c r="M1213" s="222">
        <v>2.0000005732018801E-3</v>
      </c>
      <c r="N1213" s="193">
        <v>3.2362075554894197E-2</v>
      </c>
      <c r="O1213" s="222">
        <v>1.7513936294212325E-2</v>
      </c>
      <c r="P1213" s="221">
        <v>3.9191322889162064E-2</v>
      </c>
    </row>
    <row r="1214" spans="1:16" ht="15.75" x14ac:dyDescent="0.25">
      <c r="A1214" s="189">
        <v>2041</v>
      </c>
      <c r="B1214" s="188">
        <v>2009</v>
      </c>
      <c r="C1214" s="224" t="s">
        <v>3271</v>
      </c>
      <c r="D1214" s="232">
        <v>5.6450781267971858E-2</v>
      </c>
      <c r="E1214" s="223">
        <v>6.1694806319504615E-2</v>
      </c>
      <c r="F1214" s="231">
        <v>0.1605726397244191</v>
      </c>
      <c r="G1214" s="193">
        <v>8.1492151567695275E-3</v>
      </c>
      <c r="H1214" s="193">
        <v>2.7684550144799025</v>
      </c>
      <c r="I1214" s="193">
        <v>3.4110745272085567E-2</v>
      </c>
      <c r="J1214" s="193">
        <v>3.53507238924173E-2</v>
      </c>
      <c r="K1214" s="222">
        <v>2.5514229100888488E-4</v>
      </c>
      <c r="L1214" s="193">
        <v>2.8970172172721282E-3</v>
      </c>
      <c r="M1214" s="222">
        <v>2.0000005732018801E-3</v>
      </c>
      <c r="N1214" s="193">
        <v>3.1008257629599734E-2</v>
      </c>
      <c r="O1214" s="222">
        <v>1.6836344193124467E-2</v>
      </c>
      <c r="P1214" s="221">
        <v>3.6949126760318404E-2</v>
      </c>
    </row>
    <row r="1215" spans="1:16" ht="15.75" x14ac:dyDescent="0.25">
      <c r="A1215" s="189">
        <v>2041</v>
      </c>
      <c r="B1215" s="188">
        <v>2010</v>
      </c>
      <c r="C1215" s="224" t="s">
        <v>3270</v>
      </c>
      <c r="D1215" s="232">
        <v>5.5406536630352325E-2</v>
      </c>
      <c r="E1215" s="223">
        <v>5.9733920745010501E-2</v>
      </c>
      <c r="F1215" s="231">
        <v>9.6637046727536702E-2</v>
      </c>
      <c r="G1215" s="193">
        <v>7.3160770726986447E-3</v>
      </c>
      <c r="H1215" s="193">
        <v>0.2442963271824139</v>
      </c>
      <c r="I1215" s="193">
        <v>3.3213005154258082E-2</v>
      </c>
      <c r="J1215" s="193">
        <v>2.0637387175095435E-2</v>
      </c>
      <c r="K1215" s="222">
        <v>3.1113491799681357E-4</v>
      </c>
      <c r="L1215" s="193">
        <v>2.8235520780875859E-3</v>
      </c>
      <c r="M1215" s="222">
        <v>2.0000005732018797E-3</v>
      </c>
      <c r="N1215" s="193">
        <v>2.9758615612070671E-2</v>
      </c>
      <c r="O1215" s="222">
        <v>1.6461086182082849E-2</v>
      </c>
      <c r="P1215" s="221">
        <v>2.1570518246103954E-2</v>
      </c>
    </row>
    <row r="1216" spans="1:16" ht="15.75" x14ac:dyDescent="0.25">
      <c r="A1216" s="189">
        <v>2041</v>
      </c>
      <c r="B1216" s="188">
        <v>2011</v>
      </c>
      <c r="C1216" s="224" t="s">
        <v>3269</v>
      </c>
      <c r="D1216" s="232">
        <v>5.525402827903169E-2</v>
      </c>
      <c r="E1216" s="223">
        <v>5.8464598532008805E-2</v>
      </c>
      <c r="F1216" s="231">
        <v>9.721358987076234E-2</v>
      </c>
      <c r="G1216" s="193">
        <v>7.4213212145195955E-3</v>
      </c>
      <c r="H1216" s="193">
        <v>0.24717443964947039</v>
      </c>
      <c r="I1216" s="193">
        <v>3.3562692468688198E-2</v>
      </c>
      <c r="J1216" s="193">
        <v>2.0863488312400983E-2</v>
      </c>
      <c r="K1216" s="222">
        <v>4.2124859816016012E-4</v>
      </c>
      <c r="L1216" s="193">
        <v>2.8412643520023852E-3</v>
      </c>
      <c r="M1216" s="222">
        <v>2.0000005732018801E-3</v>
      </c>
      <c r="N1216" s="193">
        <v>3.0059901391361402E-2</v>
      </c>
      <c r="O1216" s="222">
        <v>1.6606634981977252E-2</v>
      </c>
      <c r="P1216" s="221">
        <v>2.1806842673529545E-2</v>
      </c>
    </row>
    <row r="1217" spans="1:16" ht="15.75" x14ac:dyDescent="0.25">
      <c r="A1217" s="189">
        <v>2041</v>
      </c>
      <c r="B1217" s="188">
        <v>2012</v>
      </c>
      <c r="C1217" s="224" t="s">
        <v>3268</v>
      </c>
      <c r="D1217" s="232">
        <v>5.337989336103624E-2</v>
      </c>
      <c r="E1217" s="223">
        <v>5.853956480247819E-2</v>
      </c>
      <c r="F1217" s="231">
        <v>8.6519713300757972E-2</v>
      </c>
      <c r="G1217" s="193">
        <v>7.0020408383687808E-3</v>
      </c>
      <c r="H1217" s="193">
        <v>0.21784783119986839</v>
      </c>
      <c r="I1217" s="193">
        <v>3.4726034423487574E-2</v>
      </c>
      <c r="J1217" s="193">
        <v>1.8806058404932203E-2</v>
      </c>
      <c r="K1217" s="222">
        <v>6.113002576549686E-4</v>
      </c>
      <c r="L1217" s="193">
        <v>2.7218858344571781E-3</v>
      </c>
      <c r="M1217" s="222">
        <v>2.0000005732018801E-3</v>
      </c>
      <c r="N1217" s="193">
        <v>2.8029272807917425E-2</v>
      </c>
      <c r="O1217" s="222">
        <v>1.7016608202592078E-2</v>
      </c>
      <c r="P1217" s="221">
        <v>1.9656384915355027E-2</v>
      </c>
    </row>
    <row r="1218" spans="1:16" ht="15.75" x14ac:dyDescent="0.25">
      <c r="A1218" s="189">
        <v>2041</v>
      </c>
      <c r="B1218" s="188">
        <v>2013</v>
      </c>
      <c r="C1218" s="224" t="s">
        <v>3267</v>
      </c>
      <c r="D1218" s="232">
        <v>5.5121077639820888E-2</v>
      </c>
      <c r="E1218" s="223">
        <v>5.728383931763889E-2</v>
      </c>
      <c r="F1218" s="231">
        <v>9.925133253566927E-2</v>
      </c>
      <c r="G1218" s="193">
        <v>7.9329088913265514E-3</v>
      </c>
      <c r="H1218" s="193">
        <v>0.25207104723269297</v>
      </c>
      <c r="I1218" s="193">
        <v>3.3761742034713986E-2</v>
      </c>
      <c r="J1218" s="193">
        <v>2.1193370218305765E-2</v>
      </c>
      <c r="K1218" s="222">
        <v>9.1299784548794357E-4</v>
      </c>
      <c r="L1218" s="193">
        <v>2.8577965795675976E-3</v>
      </c>
      <c r="M1218" s="222">
        <v>2.0000005732018797E-3</v>
      </c>
      <c r="N1218" s="193">
        <v>3.0341114582245657E-2</v>
      </c>
      <c r="O1218" s="222">
        <v>1.7114783190191461E-2</v>
      </c>
      <c r="P1218" s="221">
        <v>2.2151640375390108E-2</v>
      </c>
    </row>
    <row r="1219" spans="1:16" ht="15.75" x14ac:dyDescent="0.25">
      <c r="A1219" s="189">
        <v>2041</v>
      </c>
      <c r="B1219" s="188">
        <v>2014</v>
      </c>
      <c r="C1219" s="224" t="s">
        <v>3266</v>
      </c>
      <c r="D1219" s="232">
        <v>5.2370356887361649E-2</v>
      </c>
      <c r="E1219" s="223">
        <v>5.4928561083637598E-2</v>
      </c>
      <c r="F1219" s="231">
        <v>8.8997534266381198E-2</v>
      </c>
      <c r="G1219" s="193">
        <v>8.0621774940739365E-3</v>
      </c>
      <c r="H1219" s="193">
        <v>0.22480543154864091</v>
      </c>
      <c r="I1219" s="193">
        <v>3.2242684347563236E-2</v>
      </c>
      <c r="J1219" s="193">
        <v>1.9305532717161015E-2</v>
      </c>
      <c r="K1219" s="222">
        <v>1.2830199106334409E-3</v>
      </c>
      <c r="L1219" s="193">
        <v>2.7514787613747514E-3</v>
      </c>
      <c r="M1219" s="222">
        <v>2.0000005732018801E-3</v>
      </c>
      <c r="N1219" s="193">
        <v>2.8532648494785349E-2</v>
      </c>
      <c r="O1219" s="222">
        <v>1.6599123062573516E-2</v>
      </c>
      <c r="P1219" s="221">
        <v>2.0178443239598342E-2</v>
      </c>
    </row>
    <row r="1220" spans="1:16" ht="15.75" x14ac:dyDescent="0.25">
      <c r="A1220" s="189">
        <v>2041</v>
      </c>
      <c r="B1220" s="188">
        <v>2015</v>
      </c>
      <c r="C1220" s="224" t="s">
        <v>3265</v>
      </c>
      <c r="D1220" s="232">
        <v>5.1264927624578252E-2</v>
      </c>
      <c r="E1220" s="223">
        <v>5.7625588727593248E-2</v>
      </c>
      <c r="F1220" s="231">
        <v>8.5132949002146907E-2</v>
      </c>
      <c r="G1220" s="193">
        <v>8.0585198769493136E-3</v>
      </c>
      <c r="H1220" s="193">
        <v>0.21610378513878883</v>
      </c>
      <c r="I1220" s="193">
        <v>3.3971477226105808E-2</v>
      </c>
      <c r="J1220" s="193">
        <v>1.8736164775464755E-2</v>
      </c>
      <c r="K1220" s="222">
        <v>1.59199010412099E-3</v>
      </c>
      <c r="L1220" s="193">
        <v>2.7251019696230639E-3</v>
      </c>
      <c r="M1220" s="222">
        <v>2.0000005732018801E-3</v>
      </c>
      <c r="N1220" s="193">
        <v>2.8083979267089155E-2</v>
      </c>
      <c r="O1220" s="222">
        <v>1.7686580753465787E-2</v>
      </c>
      <c r="P1220" s="221">
        <v>1.9583331006111433E-2</v>
      </c>
    </row>
    <row r="1221" spans="1:16" ht="15.75" x14ac:dyDescent="0.25">
      <c r="A1221" s="189">
        <v>2041</v>
      </c>
      <c r="B1221" s="188">
        <v>2016</v>
      </c>
      <c r="C1221" s="224" t="s">
        <v>3264</v>
      </c>
      <c r="D1221" s="232">
        <v>5.1680711580776209E-2</v>
      </c>
      <c r="E1221" s="223">
        <v>5.9219219335842573E-2</v>
      </c>
      <c r="F1221" s="231">
        <v>9.7904406378906544E-2</v>
      </c>
      <c r="G1221" s="193">
        <v>7.8178073904193943E-3</v>
      </c>
      <c r="H1221" s="193">
        <v>0.22088383157284275</v>
      </c>
      <c r="I1221" s="193">
        <v>3.4454481821654892E-2</v>
      </c>
      <c r="J1221" s="193">
        <v>2.1213742490455628E-2</v>
      </c>
      <c r="K1221" s="222">
        <v>1.8216335172451619E-3</v>
      </c>
      <c r="L1221" s="193">
        <v>2.8697370058032123E-3</v>
      </c>
      <c r="M1221" s="222">
        <v>2.0000005732018801E-3</v>
      </c>
      <c r="N1221" s="193">
        <v>3.054422123251346E-2</v>
      </c>
      <c r="O1221" s="222">
        <v>1.8688026599170137E-2</v>
      </c>
      <c r="P1221" s="221">
        <v>2.2172933791285876E-2</v>
      </c>
    </row>
    <row r="1222" spans="1:16" ht="15.75" x14ac:dyDescent="0.25">
      <c r="A1222" s="189">
        <v>2041</v>
      </c>
      <c r="B1222" s="188">
        <v>2017</v>
      </c>
      <c r="C1222" s="224" t="s">
        <v>3263</v>
      </c>
      <c r="D1222" s="232">
        <v>4.8207597281095048E-2</v>
      </c>
      <c r="E1222" s="223">
        <v>5.2759494993714497E-2</v>
      </c>
      <c r="F1222" s="231">
        <v>7.8049889568726313E-2</v>
      </c>
      <c r="G1222" s="193">
        <v>7.8359270120235223E-3</v>
      </c>
      <c r="H1222" s="193">
        <v>0.16479003909542619</v>
      </c>
      <c r="I1222" s="193">
        <v>3.156640841623793E-2</v>
      </c>
      <c r="J1222" s="193">
        <v>1.93584315826941E-2</v>
      </c>
      <c r="K1222" s="222">
        <v>2.0094650728135128E-3</v>
      </c>
      <c r="L1222" s="193">
        <v>2.8213461316775445E-3</v>
      </c>
      <c r="M1222" s="222">
        <v>2.0000005732018801E-3</v>
      </c>
      <c r="N1222" s="193">
        <v>2.972109246363586E-2</v>
      </c>
      <c r="O1222" s="222">
        <v>1.7480705774284223E-2</v>
      </c>
      <c r="P1222" s="221">
        <v>2.0233733957095646E-2</v>
      </c>
    </row>
    <row r="1223" spans="1:16" ht="15.75" x14ac:dyDescent="0.25">
      <c r="A1223" s="189">
        <v>2041</v>
      </c>
      <c r="B1223" s="188">
        <v>2018</v>
      </c>
      <c r="C1223" s="224" t="s">
        <v>3262</v>
      </c>
      <c r="D1223" s="232">
        <v>4.5086859656178285E-2</v>
      </c>
      <c r="E1223" s="223">
        <v>5.0305496390541181E-2</v>
      </c>
      <c r="F1223" s="231">
        <v>7.7505232517521755E-2</v>
      </c>
      <c r="G1223" s="193">
        <v>7.4740596062392072E-3</v>
      </c>
      <c r="H1223" s="193">
        <v>0.13472496577976317</v>
      </c>
      <c r="I1223" s="193">
        <v>3.0100398375261024E-2</v>
      </c>
      <c r="J1223" s="193">
        <v>1.7978598838936651E-2</v>
      </c>
      <c r="K1223" s="222">
        <v>2.0923441041751163E-3</v>
      </c>
      <c r="L1223" s="193">
        <v>2.8141515044274638E-3</v>
      </c>
      <c r="M1223" s="222">
        <v>2.0000005732018801E-3</v>
      </c>
      <c r="N1223" s="193">
        <v>2.9598711854111986E-2</v>
      </c>
      <c r="O1223" s="222">
        <v>1.7440128928395696E-2</v>
      </c>
      <c r="P1223" s="221">
        <v>1.8791511299582602E-2</v>
      </c>
    </row>
    <row r="1224" spans="1:16" ht="15.75" x14ac:dyDescent="0.25">
      <c r="A1224" s="189">
        <v>2041</v>
      </c>
      <c r="B1224" s="188">
        <v>2019</v>
      </c>
      <c r="C1224" s="224" t="s">
        <v>3261</v>
      </c>
      <c r="D1224" s="232">
        <v>4.4667275945442925E-2</v>
      </c>
      <c r="E1224" s="223">
        <v>4.8364900354116266E-2</v>
      </c>
      <c r="F1224" s="231">
        <v>7.6821220072258556E-2</v>
      </c>
      <c r="G1224" s="193">
        <v>6.7131325212876599E-3</v>
      </c>
      <c r="H1224" s="193">
        <v>0.11591223623527494</v>
      </c>
      <c r="I1224" s="193">
        <v>2.7295404045912512E-2</v>
      </c>
      <c r="J1224" s="193">
        <v>1.5435643541384192E-2</v>
      </c>
      <c r="K1224" s="222">
        <v>1.987777444679594E-3</v>
      </c>
      <c r="L1224" s="193">
        <v>2.8060699809596577E-3</v>
      </c>
      <c r="M1224" s="222">
        <v>2.0000005732018801E-3</v>
      </c>
      <c r="N1224" s="193">
        <v>2.9461245139924607E-2</v>
      </c>
      <c r="O1224" s="222">
        <v>1.7417042124533041E-2</v>
      </c>
      <c r="P1224" s="221">
        <v>1.6133574847671854E-2</v>
      </c>
    </row>
    <row r="1225" spans="1:16" ht="15.75" x14ac:dyDescent="0.25">
      <c r="A1225" s="189">
        <v>2041</v>
      </c>
      <c r="B1225" s="188">
        <v>2020</v>
      </c>
      <c r="C1225" s="224" t="s">
        <v>3260</v>
      </c>
      <c r="D1225" s="232">
        <v>4.4223961881384971E-2</v>
      </c>
      <c r="E1225" s="223">
        <v>4.644320725364301E-2</v>
      </c>
      <c r="F1225" s="231">
        <v>7.6072755996249838E-2</v>
      </c>
      <c r="G1225" s="193">
        <v>5.7972503932096232E-3</v>
      </c>
      <c r="H1225" s="193">
        <v>9.7103439385123697E-2</v>
      </c>
      <c r="I1225" s="193">
        <v>2.508037982934121E-2</v>
      </c>
      <c r="J1225" s="193">
        <v>1.2898012815955259E-2</v>
      </c>
      <c r="K1225" s="222">
        <v>1.4689029318073433E-3</v>
      </c>
      <c r="L1225" s="193">
        <v>2.7981670274868434E-3</v>
      </c>
      <c r="M1225" s="222">
        <v>2.0000005732018801E-3</v>
      </c>
      <c r="N1225" s="193">
        <v>2.9326815901352034E-2</v>
      </c>
      <c r="O1225" s="222">
        <v>1.7401414560093961E-2</v>
      </c>
      <c r="P1225" s="221">
        <v>1.3481203721408605E-2</v>
      </c>
    </row>
    <row r="1226" spans="1:16" ht="15.75" x14ac:dyDescent="0.25">
      <c r="A1226" s="189">
        <v>2041</v>
      </c>
      <c r="B1226" s="188">
        <v>2021</v>
      </c>
      <c r="C1226" s="224" t="s">
        <v>3259</v>
      </c>
      <c r="D1226" s="232">
        <v>4.2840853959938099E-2</v>
      </c>
      <c r="E1226" s="223">
        <v>4.4326579932967264E-2</v>
      </c>
      <c r="F1226" s="231">
        <v>7.3050295425408335E-2</v>
      </c>
      <c r="G1226" s="193">
        <v>5.101236895826769E-3</v>
      </c>
      <c r="H1226" s="193">
        <v>7.4226303363649868E-2</v>
      </c>
      <c r="I1226" s="193">
        <v>2.3913229851529494E-2</v>
      </c>
      <c r="J1226" s="193">
        <v>9.3719846518163577E-3</v>
      </c>
      <c r="K1226" s="222">
        <v>9.7055886881744523E-4</v>
      </c>
      <c r="L1226" s="193">
        <v>2.7913883189718916E-3</v>
      </c>
      <c r="M1226" s="222">
        <v>2.0000005732018801E-3</v>
      </c>
      <c r="N1226" s="193">
        <v>2.9211510069512711E-2</v>
      </c>
      <c r="O1226" s="222">
        <v>1.7400508181206354E-2</v>
      </c>
      <c r="P1226" s="221">
        <v>9.7957442102055113E-3</v>
      </c>
    </row>
    <row r="1227" spans="1:16" ht="15.75" x14ac:dyDescent="0.25">
      <c r="A1227" s="189">
        <v>2041</v>
      </c>
      <c r="B1227" s="188">
        <v>2022</v>
      </c>
      <c r="C1227" s="224" t="s">
        <v>3258</v>
      </c>
      <c r="D1227" s="232">
        <v>4.1580785981853177E-2</v>
      </c>
      <c r="E1227" s="223">
        <v>4.2644223881315446E-2</v>
      </c>
      <c r="F1227" s="231">
        <v>7.2155663373864573E-2</v>
      </c>
      <c r="G1227" s="193">
        <v>4.3000359327328326E-3</v>
      </c>
      <c r="H1227" s="193">
        <v>5.5965022219981612E-2</v>
      </c>
      <c r="I1227" s="193">
        <v>2.2583016304374124E-2</v>
      </c>
      <c r="J1227" s="193">
        <v>6.9461129350229904E-3</v>
      </c>
      <c r="K1227" s="222">
        <v>9.6890513372369438E-4</v>
      </c>
      <c r="L1227" s="193">
        <v>2.7843272906934399E-3</v>
      </c>
      <c r="M1227" s="222">
        <v>2.0000005732018801E-3</v>
      </c>
      <c r="N1227" s="193">
        <v>2.9091401978496235E-2</v>
      </c>
      <c r="O1227" s="222">
        <v>1.7379272526893925E-2</v>
      </c>
      <c r="P1227" s="221">
        <v>7.2601853390250768E-3</v>
      </c>
    </row>
    <row r="1228" spans="1:16" ht="15.75" x14ac:dyDescent="0.25">
      <c r="A1228" s="189">
        <v>2041</v>
      </c>
      <c r="B1228" s="188">
        <v>2023</v>
      </c>
      <c r="C1228" s="224" t="s">
        <v>3257</v>
      </c>
      <c r="D1228" s="232">
        <v>4.0333203667525346E-2</v>
      </c>
      <c r="E1228" s="223">
        <v>4.0986670370222467E-2</v>
      </c>
      <c r="F1228" s="231">
        <v>7.1258102968686593E-2</v>
      </c>
      <c r="G1228" s="193">
        <v>3.7367620270329252E-3</v>
      </c>
      <c r="H1228" s="193">
        <v>5.5062029785815987E-2</v>
      </c>
      <c r="I1228" s="193">
        <v>2.294578623988559E-2</v>
      </c>
      <c r="J1228" s="193">
        <v>6.7908578081095584E-3</v>
      </c>
      <c r="K1228" s="222">
        <v>9.6768975345986415E-4</v>
      </c>
      <c r="L1228" s="193">
        <v>2.7780612399823613E-3</v>
      </c>
      <c r="M1228" s="222">
        <v>2.0000005732018801E-3</v>
      </c>
      <c r="N1228" s="193">
        <v>2.89848164559008E-2</v>
      </c>
      <c r="O1228" s="222">
        <v>1.7364084775013736E-2</v>
      </c>
      <c r="P1228" s="221">
        <v>7.0979102642070432E-3</v>
      </c>
    </row>
    <row r="1229" spans="1:16" ht="15.75" x14ac:dyDescent="0.25">
      <c r="A1229" s="189">
        <v>2041</v>
      </c>
      <c r="B1229" s="188">
        <v>2024</v>
      </c>
      <c r="C1229" s="224" t="s">
        <v>3256</v>
      </c>
      <c r="D1229" s="232">
        <v>3.906596724353547E-2</v>
      </c>
      <c r="E1229" s="223">
        <v>3.9279084242171948E-2</v>
      </c>
      <c r="F1229" s="231">
        <v>6.9990640585672378E-2</v>
      </c>
      <c r="G1229" s="193">
        <v>3.2388864393642441E-3</v>
      </c>
      <c r="H1229" s="193">
        <v>5.3866618270182888E-2</v>
      </c>
      <c r="I1229" s="193">
        <v>2.4149810405472531E-2</v>
      </c>
      <c r="J1229" s="193">
        <v>6.5914786761337918E-3</v>
      </c>
      <c r="K1229" s="222">
        <v>9.658224143962908E-4</v>
      </c>
      <c r="L1229" s="193">
        <v>2.7680815207380702E-3</v>
      </c>
      <c r="M1229" s="222">
        <v>2.0000005732018801E-3</v>
      </c>
      <c r="N1229" s="193">
        <v>2.8815061431555319E-2</v>
      </c>
      <c r="O1229" s="222">
        <v>1.7330905913063757E-2</v>
      </c>
      <c r="P1229" s="221">
        <v>6.8895160926151274E-3</v>
      </c>
    </row>
    <row r="1230" spans="1:16" ht="15.75" x14ac:dyDescent="0.25">
      <c r="A1230" s="189">
        <v>2041</v>
      </c>
      <c r="B1230" s="188">
        <v>2025</v>
      </c>
      <c r="C1230" s="224" t="s">
        <v>3255</v>
      </c>
      <c r="D1230" s="232">
        <v>3.7828249802925547E-2</v>
      </c>
      <c r="E1230" s="223">
        <v>3.760199600415183E-2</v>
      </c>
      <c r="F1230" s="231">
        <v>6.8825538102180936E-2</v>
      </c>
      <c r="G1230" s="193">
        <v>2.9473429208178694E-3</v>
      </c>
      <c r="H1230" s="193">
        <v>5.2698047325850782E-2</v>
      </c>
      <c r="I1230" s="193">
        <v>2.6120562991851122E-2</v>
      </c>
      <c r="J1230" s="193">
        <v>6.3914057573444868E-3</v>
      </c>
      <c r="K1230" s="222">
        <v>9.6420066605975197E-4</v>
      </c>
      <c r="L1230" s="193">
        <v>2.7601619747268818E-3</v>
      </c>
      <c r="M1230" s="222">
        <v>2.0000005732018801E-3</v>
      </c>
      <c r="N1230" s="193">
        <v>2.8680349953905081E-2</v>
      </c>
      <c r="O1230" s="222">
        <v>1.7305221857816924E-2</v>
      </c>
      <c r="P1230" s="221">
        <v>6.6803967642485992E-3</v>
      </c>
    </row>
    <row r="1231" spans="1:16" ht="15.75" x14ac:dyDescent="0.25">
      <c r="A1231" s="189">
        <v>2041</v>
      </c>
      <c r="B1231" s="188">
        <v>2026</v>
      </c>
      <c r="C1231" s="224" t="s">
        <v>3254</v>
      </c>
      <c r="D1231" s="232">
        <v>3.6928789045253679E-2</v>
      </c>
      <c r="E1231" s="223">
        <v>3.7298427717849324E-2</v>
      </c>
      <c r="F1231" s="231">
        <v>6.7642484497412073E-2</v>
      </c>
      <c r="G1231" s="193">
        <v>2.9197503684195631E-3</v>
      </c>
      <c r="H1231" s="193">
        <v>5.1476009316616694E-2</v>
      </c>
      <c r="I1231" s="193">
        <v>2.543479673140351E-2</v>
      </c>
      <c r="J1231" s="193">
        <v>6.1798132309395281E-3</v>
      </c>
      <c r="K1231" s="222">
        <v>8.4311112819624194E-4</v>
      </c>
      <c r="L1231" s="193">
        <v>2.7528177246630261E-3</v>
      </c>
      <c r="M1231" s="222">
        <v>2.0000005732018801E-3</v>
      </c>
      <c r="N1231" s="193">
        <v>2.8555424260318901E-2</v>
      </c>
      <c r="O1231" s="222">
        <v>1.7284325258445171E-2</v>
      </c>
      <c r="P1231" s="221">
        <v>6.4592369627275385E-3</v>
      </c>
    </row>
    <row r="1232" spans="1:16" ht="15.75" x14ac:dyDescent="0.25">
      <c r="A1232" s="189">
        <v>2041</v>
      </c>
      <c r="B1232" s="188">
        <v>2027</v>
      </c>
      <c r="C1232" s="224" t="s">
        <v>3253</v>
      </c>
      <c r="D1232" s="232">
        <v>3.610651546935207E-2</v>
      </c>
      <c r="E1232" s="223">
        <v>3.6999297951603144E-2</v>
      </c>
      <c r="F1232" s="231">
        <v>6.6555297933028196E-2</v>
      </c>
      <c r="G1232" s="193">
        <v>2.889771647959082E-3</v>
      </c>
      <c r="H1232" s="193">
        <v>5.0274810944147832E-2</v>
      </c>
      <c r="I1232" s="193">
        <v>2.4614208361642284E-2</v>
      </c>
      <c r="J1232" s="193">
        <v>5.9663400757137813E-3</v>
      </c>
      <c r="K1232" s="222">
        <v>7.0167013159725246E-4</v>
      </c>
      <c r="L1232" s="193">
        <v>2.7474489716086442E-3</v>
      </c>
      <c r="M1232" s="222">
        <v>2.0000005732018805E-3</v>
      </c>
      <c r="N1232" s="193">
        <v>2.8464101770863871E-2</v>
      </c>
      <c r="O1232" s="222">
        <v>1.7260181386057571E-2</v>
      </c>
      <c r="P1232" s="221">
        <v>6.2361114986955839E-3</v>
      </c>
    </row>
    <row r="1233" spans="1:16" ht="15.75" x14ac:dyDescent="0.25">
      <c r="A1233" s="189">
        <v>2041</v>
      </c>
      <c r="B1233" s="188">
        <v>2028</v>
      </c>
      <c r="C1233" s="224" t="s">
        <v>3252</v>
      </c>
      <c r="D1233" s="232">
        <v>3.6017381179922814E-2</v>
      </c>
      <c r="E1233" s="223">
        <v>3.6916053175136972E-2</v>
      </c>
      <c r="F1233" s="231">
        <v>6.5335343872690882E-2</v>
      </c>
      <c r="G1233" s="193">
        <v>2.859502924618707E-3</v>
      </c>
      <c r="H1233" s="193">
        <v>4.8944903487907677E-2</v>
      </c>
      <c r="I1233" s="193">
        <v>2.3811499845114756E-2</v>
      </c>
      <c r="J1233" s="193">
        <v>5.7315738464961451E-3</v>
      </c>
      <c r="K1233" s="222">
        <v>5.8038220504581187E-4</v>
      </c>
      <c r="L1233" s="193">
        <v>2.7412241468168347E-3</v>
      </c>
      <c r="M1233" s="222">
        <v>2.0000005732018801E-3</v>
      </c>
      <c r="N1233" s="193">
        <v>2.8358217501155185E-2</v>
      </c>
      <c r="O1233" s="222">
        <v>1.7243541436652864E-2</v>
      </c>
      <c r="P1233" s="221">
        <v>5.9907301823524366E-3</v>
      </c>
    </row>
    <row r="1234" spans="1:16" ht="15.75" x14ac:dyDescent="0.25">
      <c r="A1234" s="189">
        <v>2041</v>
      </c>
      <c r="B1234" s="188">
        <v>2029</v>
      </c>
      <c r="C1234" s="224" t="s">
        <v>3251</v>
      </c>
      <c r="D1234" s="232">
        <v>3.5955417910359187E-2</v>
      </c>
      <c r="E1234" s="223">
        <v>3.6839669313664267E-2</v>
      </c>
      <c r="F1234" s="231">
        <v>6.4213509129912583E-2</v>
      </c>
      <c r="G1234" s="193">
        <v>2.8276519073819071E-3</v>
      </c>
      <c r="H1234" s="193">
        <v>4.7636101192918646E-2</v>
      </c>
      <c r="I1234" s="193">
        <v>2.2979397422964645E-2</v>
      </c>
      <c r="J1234" s="193">
        <v>5.4947417572332059E-3</v>
      </c>
      <c r="K1234" s="222">
        <v>5.7923132426015707E-4</v>
      </c>
      <c r="L1234" s="193">
        <v>2.7370566530971418E-3</v>
      </c>
      <c r="M1234" s="222">
        <v>2.0000005732018801E-3</v>
      </c>
      <c r="N1234" s="193">
        <v>2.8287328432983209E-2</v>
      </c>
      <c r="O1234" s="222">
        <v>1.7228842439756115E-2</v>
      </c>
      <c r="P1234" s="221">
        <v>5.7431895969398596E-3</v>
      </c>
    </row>
    <row r="1235" spans="1:16" ht="15.75" x14ac:dyDescent="0.25">
      <c r="A1235" s="189">
        <v>2041</v>
      </c>
      <c r="B1235" s="188">
        <v>2030</v>
      </c>
      <c r="C1235" s="224" t="s">
        <v>3250</v>
      </c>
      <c r="D1235" s="232">
        <v>3.5883602178292222E-2</v>
      </c>
      <c r="E1235" s="223">
        <v>3.6766588513057093E-2</v>
      </c>
      <c r="F1235" s="231">
        <v>6.2969138609921899E-2</v>
      </c>
      <c r="G1235" s="193">
        <v>2.7938986365846968E-3</v>
      </c>
      <c r="H1235" s="193">
        <v>4.620579076012004E-2</v>
      </c>
      <c r="I1235" s="193">
        <v>2.2055257983333881E-2</v>
      </c>
      <c r="J1235" s="193">
        <v>5.2376854717455625E-3</v>
      </c>
      <c r="K1235" s="222">
        <v>5.7814165231645737E-4</v>
      </c>
      <c r="L1235" s="193">
        <v>2.7321222541404708E-3</v>
      </c>
      <c r="M1235" s="222">
        <v>2.0000005732018801E-3</v>
      </c>
      <c r="N1235" s="193">
        <v>2.8203394306730238E-2</v>
      </c>
      <c r="O1235" s="222">
        <v>1.7215329639923997E-2</v>
      </c>
      <c r="P1235" s="221">
        <v>5.4745103668928444E-3</v>
      </c>
    </row>
    <row r="1236" spans="1:16" ht="15.75" x14ac:dyDescent="0.25">
      <c r="A1236" s="189">
        <v>2041</v>
      </c>
      <c r="B1236" s="188">
        <v>2031</v>
      </c>
      <c r="C1236" s="224" t="s">
        <v>3249</v>
      </c>
      <c r="D1236" s="232">
        <v>3.5836403699456176E-2</v>
      </c>
      <c r="E1236" s="223">
        <v>3.6676399591796492E-2</v>
      </c>
      <c r="F1236" s="231">
        <v>6.1804329985042053E-2</v>
      </c>
      <c r="G1236" s="193">
        <v>2.7568018255175529E-3</v>
      </c>
      <c r="H1236" s="193">
        <v>4.4782380594540004E-2</v>
      </c>
      <c r="I1236" s="193">
        <v>2.1208246313461489E-2</v>
      </c>
      <c r="J1236" s="193">
        <v>4.9763020581077184E-3</v>
      </c>
      <c r="K1236" s="222">
        <v>5.7670091723750121E-4</v>
      </c>
      <c r="L1236" s="193">
        <v>2.7290592839515552E-3</v>
      </c>
      <c r="M1236" s="222">
        <v>2.0000005732018801E-3</v>
      </c>
      <c r="N1236" s="193">
        <v>2.8151293183816782E-2</v>
      </c>
      <c r="O1236" s="222">
        <v>1.7196119863958127E-2</v>
      </c>
      <c r="P1236" s="221">
        <v>5.2013083551620126E-3</v>
      </c>
    </row>
    <row r="1237" spans="1:16" ht="15.75" x14ac:dyDescent="0.25">
      <c r="A1237" s="189">
        <v>2041</v>
      </c>
      <c r="B1237" s="188">
        <v>2032</v>
      </c>
      <c r="C1237" s="224" t="s">
        <v>3248</v>
      </c>
      <c r="D1237" s="232">
        <v>3.5770107183356374E-2</v>
      </c>
      <c r="E1237" s="223">
        <v>3.6609412051529559E-2</v>
      </c>
      <c r="F1237" s="231">
        <v>6.0462474024254302E-2</v>
      </c>
      <c r="G1237" s="193">
        <v>2.7170050518526205E-3</v>
      </c>
      <c r="H1237" s="193">
        <v>4.3205073741371627E-2</v>
      </c>
      <c r="I1237" s="193">
        <v>2.029117697248186E-2</v>
      </c>
      <c r="J1237" s="193">
        <v>4.6910485417166704E-3</v>
      </c>
      <c r="K1237" s="222">
        <v>5.7579953847076049E-4</v>
      </c>
      <c r="L1237" s="193">
        <v>2.7244906335881082E-3</v>
      </c>
      <c r="M1237" s="222">
        <v>2.0000005732018801E-3</v>
      </c>
      <c r="N1237" s="193">
        <v>2.8073580441134553E-2</v>
      </c>
      <c r="O1237" s="222">
        <v>1.7183998018517371E-2</v>
      </c>
      <c r="P1237" s="221">
        <v>4.9031569405534872E-3</v>
      </c>
    </row>
    <row r="1238" spans="1:16" ht="15.75" x14ac:dyDescent="0.25">
      <c r="A1238" s="189">
        <v>2041</v>
      </c>
      <c r="B1238" s="188">
        <v>2033</v>
      </c>
      <c r="C1238" s="224" t="s">
        <v>3247</v>
      </c>
      <c r="D1238" s="232">
        <v>3.5737867762305815E-2</v>
      </c>
      <c r="E1238" s="223">
        <v>3.6577866028395807E-2</v>
      </c>
      <c r="F1238" s="231">
        <v>5.925673364384338E-2</v>
      </c>
      <c r="G1238" s="193">
        <v>2.6726667486962311E-3</v>
      </c>
      <c r="H1238" s="193">
        <v>4.166611756868744E-2</v>
      </c>
      <c r="I1238" s="193">
        <v>1.935375992644121E-2</v>
      </c>
      <c r="J1238" s="193">
        <v>4.4046321613304814E-3</v>
      </c>
      <c r="K1238" s="222">
        <v>5.7557820573887785E-4</v>
      </c>
      <c r="L1238" s="193">
        <v>2.7226074907620271E-3</v>
      </c>
      <c r="M1238" s="222">
        <v>2.0000005732018801E-3</v>
      </c>
      <c r="N1238" s="193">
        <v>2.8041548181662917E-2</v>
      </c>
      <c r="O1238" s="222">
        <v>1.7183281618698351E-2</v>
      </c>
      <c r="P1238" s="221">
        <v>4.6037900824001006E-3</v>
      </c>
    </row>
    <row r="1239" spans="1:16" ht="15.75" x14ac:dyDescent="0.25">
      <c r="A1239" s="189">
        <v>2041</v>
      </c>
      <c r="B1239" s="188">
        <v>2034</v>
      </c>
      <c r="C1239" s="224" t="s">
        <v>3246</v>
      </c>
      <c r="D1239" s="232">
        <v>3.5687144582929521E-2</v>
      </c>
      <c r="E1239" s="223">
        <v>3.6537550905488859E-2</v>
      </c>
      <c r="F1239" s="231">
        <v>5.7879830879727895E-2</v>
      </c>
      <c r="G1239" s="193">
        <v>2.6230674800366716E-3</v>
      </c>
      <c r="H1239" s="193">
        <v>3.9978254547667222E-2</v>
      </c>
      <c r="I1239" s="193">
        <v>1.8420912619763093E-2</v>
      </c>
      <c r="J1239" s="193">
        <v>4.0952282587087534E-3</v>
      </c>
      <c r="K1239" s="222">
        <v>5.7504977545676001E-4</v>
      </c>
      <c r="L1239" s="193">
        <v>2.719279748777803E-3</v>
      </c>
      <c r="M1239" s="222">
        <v>2.0000005732018801E-3</v>
      </c>
      <c r="N1239" s="193">
        <v>2.7984943290511259E-2</v>
      </c>
      <c r="O1239" s="222">
        <v>1.7177608013438962E-2</v>
      </c>
      <c r="P1239" s="221">
        <v>4.2803963082613016E-3</v>
      </c>
    </row>
    <row r="1240" spans="1:16" ht="15.75" x14ac:dyDescent="0.25">
      <c r="A1240" s="189">
        <v>2041</v>
      </c>
      <c r="B1240" s="188">
        <v>2035</v>
      </c>
      <c r="C1240" s="224" t="s">
        <v>3245</v>
      </c>
      <c r="D1240" s="232">
        <v>3.5646099115887335E-2</v>
      </c>
      <c r="E1240" s="223">
        <v>3.6483900229840681E-2</v>
      </c>
      <c r="F1240" s="231">
        <v>5.6492973703657197E-2</v>
      </c>
      <c r="G1240" s="193">
        <v>2.5686229980228922E-3</v>
      </c>
      <c r="H1240" s="193">
        <v>3.823868813253381E-2</v>
      </c>
      <c r="I1240" s="193">
        <v>1.7473260575103212E-2</v>
      </c>
      <c r="J1240" s="193">
        <v>3.7738949375629282E-3</v>
      </c>
      <c r="K1240" s="222">
        <v>5.7427880948048113E-4</v>
      </c>
      <c r="L1240" s="193">
        <v>2.7166703874196819E-3</v>
      </c>
      <c r="M1240" s="222">
        <v>2.0000005732018801E-3</v>
      </c>
      <c r="N1240" s="193">
        <v>2.7940558053809614E-2</v>
      </c>
      <c r="O1240" s="222">
        <v>1.7167310676647358E-2</v>
      </c>
      <c r="P1240" s="221">
        <v>3.944533720228763E-3</v>
      </c>
    </row>
    <row r="1241" spans="1:16" ht="15.75" x14ac:dyDescent="0.25">
      <c r="A1241" s="189">
        <v>2041</v>
      </c>
      <c r="B1241" s="188">
        <v>2036</v>
      </c>
      <c r="C1241" s="224" t="s">
        <v>3244</v>
      </c>
      <c r="D1241" s="232">
        <v>3.5587764096710543E-2</v>
      </c>
      <c r="E1241" s="223">
        <v>3.6400982569456793E-2</v>
      </c>
      <c r="F1241" s="231">
        <v>5.4946750816527758E-2</v>
      </c>
      <c r="G1241" s="193">
        <v>2.5125571293691308E-3</v>
      </c>
      <c r="H1241" s="193">
        <v>3.6362373280516377E-2</v>
      </c>
      <c r="I1241" s="193">
        <v>1.6578219519729712E-2</v>
      </c>
      <c r="J1241" s="193">
        <v>3.4319175360384493E-3</v>
      </c>
      <c r="K1241" s="222">
        <v>5.7298807845267813E-4</v>
      </c>
      <c r="L1241" s="193">
        <v>2.7127177236995412E-3</v>
      </c>
      <c r="M1241" s="222">
        <v>2.0000005732018805E-3</v>
      </c>
      <c r="N1241" s="193">
        <v>2.787332324393002E-2</v>
      </c>
      <c r="O1241" s="222">
        <v>1.714677748508265E-2</v>
      </c>
      <c r="P1241" s="221">
        <v>3.5870936181095904E-3</v>
      </c>
    </row>
    <row r="1242" spans="1:16" ht="15.75" x14ac:dyDescent="0.25">
      <c r="A1242" s="189">
        <v>2041</v>
      </c>
      <c r="B1242" s="188">
        <v>2037</v>
      </c>
      <c r="C1242" s="224" t="s">
        <v>3243</v>
      </c>
      <c r="D1242" s="232">
        <v>3.5569629166289432E-2</v>
      </c>
      <c r="E1242" s="223">
        <v>3.6392482862456318E-2</v>
      </c>
      <c r="F1242" s="231">
        <v>5.3553907245315099E-2</v>
      </c>
      <c r="G1242" s="193">
        <v>2.4654832569559917E-3</v>
      </c>
      <c r="H1242" s="193">
        <v>3.4524119255823882E-2</v>
      </c>
      <c r="I1242" s="193">
        <v>1.5739057144656312E-2</v>
      </c>
      <c r="J1242" s="193">
        <v>3.0864982961670046E-3</v>
      </c>
      <c r="K1242" s="222">
        <v>5.7319175798360288E-4</v>
      </c>
      <c r="L1242" s="193">
        <v>2.7118497106096914E-3</v>
      </c>
      <c r="M1242" s="222">
        <v>2.0000005732018797E-3</v>
      </c>
      <c r="N1242" s="193">
        <v>2.7858558341271676E-2</v>
      </c>
      <c r="O1242" s="222">
        <v>1.7150703697611153E-2</v>
      </c>
      <c r="P1242" s="221">
        <v>3.2260560529863247E-3</v>
      </c>
    </row>
    <row r="1243" spans="1:16" ht="15.75" x14ac:dyDescent="0.25">
      <c r="A1243" s="189">
        <v>2041</v>
      </c>
      <c r="B1243" s="188">
        <v>2038</v>
      </c>
      <c r="C1243" s="224" t="s">
        <v>3242</v>
      </c>
      <c r="D1243" s="232">
        <v>3.5561260542693623E-2</v>
      </c>
      <c r="E1243" s="223">
        <v>3.6375900655923811E-2</v>
      </c>
      <c r="F1243" s="231">
        <v>5.2140849339002412E-2</v>
      </c>
      <c r="G1243" s="193">
        <v>2.4369201755111997E-3</v>
      </c>
      <c r="H1243" s="193">
        <v>3.2622381547395052E-2</v>
      </c>
      <c r="I1243" s="193">
        <v>1.5025975213606007E-2</v>
      </c>
      <c r="J1243" s="193">
        <v>2.7265842024346456E-3</v>
      </c>
      <c r="K1243" s="222">
        <v>5.7338438700784084E-4</v>
      </c>
      <c r="L1243" s="193">
        <v>2.7116747402994661E-3</v>
      </c>
      <c r="M1243" s="222">
        <v>2.0000005732018805E-3</v>
      </c>
      <c r="N1243" s="193">
        <v>2.7855582096294743E-2</v>
      </c>
      <c r="O1243" s="222">
        <v>1.7150694800980446E-2</v>
      </c>
      <c r="P1243" s="221">
        <v>2.8498682410305286E-3</v>
      </c>
    </row>
    <row r="1244" spans="1:16" ht="15.75" x14ac:dyDescent="0.25">
      <c r="A1244" s="189">
        <v>2041</v>
      </c>
      <c r="B1244" s="188">
        <v>2039</v>
      </c>
      <c r="C1244" s="224" t="s">
        <v>3241</v>
      </c>
      <c r="D1244" s="232">
        <v>3.5524504118467866E-2</v>
      </c>
      <c r="E1244" s="223">
        <v>3.6328598743743806E-2</v>
      </c>
      <c r="F1244" s="231">
        <v>5.050867507570761E-2</v>
      </c>
      <c r="G1244" s="193">
        <v>2.4289768307792147E-3</v>
      </c>
      <c r="H1244" s="193">
        <v>3.0553885393623272E-2</v>
      </c>
      <c r="I1244" s="193">
        <v>1.4431875053483093E-2</v>
      </c>
      <c r="J1244" s="193">
        <v>2.3437196483783369E-3</v>
      </c>
      <c r="K1244" s="222">
        <v>5.7317705717910327E-4</v>
      </c>
      <c r="L1244" s="193">
        <v>2.7092246969578591E-3</v>
      </c>
      <c r="M1244" s="222">
        <v>2.0000005732018801E-3</v>
      </c>
      <c r="N1244" s="193">
        <v>2.7813906859054015E-2</v>
      </c>
      <c r="O1244" s="222">
        <v>1.7139011148608038E-2</v>
      </c>
      <c r="P1244" s="221">
        <v>2.4496922507760981E-3</v>
      </c>
    </row>
    <row r="1245" spans="1:16" ht="15.75" x14ac:dyDescent="0.25">
      <c r="A1245" s="189">
        <v>2041</v>
      </c>
      <c r="B1245" s="188">
        <v>2040</v>
      </c>
      <c r="C1245" s="224" t="s">
        <v>3240</v>
      </c>
      <c r="D1245" s="232">
        <v>3.5497928179308524E-2</v>
      </c>
      <c r="E1245" s="223">
        <v>3.6254909984002721E-2</v>
      </c>
      <c r="F1245" s="231">
        <v>4.8877987983648362E-2</v>
      </c>
      <c r="G1245" s="193">
        <v>2.4044154233409361E-3</v>
      </c>
      <c r="H1245" s="193">
        <v>2.843403082737208E-2</v>
      </c>
      <c r="I1245" s="193">
        <v>1.3820357266635613E-2</v>
      </c>
      <c r="J1245" s="193">
        <v>1.9478767180224376E-3</v>
      </c>
      <c r="K1245" s="222">
        <v>5.7207534771082261E-4</v>
      </c>
      <c r="L1245" s="193">
        <v>2.7077996532828873E-3</v>
      </c>
      <c r="M1245" s="222">
        <v>2.0000005732018801E-3</v>
      </c>
      <c r="N1245" s="193">
        <v>2.7789666866142742E-2</v>
      </c>
      <c r="O1245" s="222">
        <v>1.7122494546850085E-2</v>
      </c>
      <c r="P1245" s="221">
        <v>2.035951059636487E-3</v>
      </c>
    </row>
    <row r="1246" spans="1:16" ht="15.75" x14ac:dyDescent="0.25">
      <c r="A1246" s="189">
        <v>2041</v>
      </c>
      <c r="B1246" s="188">
        <v>2041</v>
      </c>
      <c r="C1246" s="224" t="s">
        <v>3239</v>
      </c>
      <c r="D1246" s="232">
        <v>3.5127066912363725E-2</v>
      </c>
      <c r="E1246" s="223">
        <v>3.5576688949610587E-2</v>
      </c>
      <c r="F1246" s="231">
        <v>4.5492762545552227E-2</v>
      </c>
      <c r="G1246" s="193">
        <v>2.2824002834634077E-3</v>
      </c>
      <c r="H1246" s="193">
        <v>2.5449386043519203E-2</v>
      </c>
      <c r="I1246" s="193">
        <v>1.4209880138516165E-2</v>
      </c>
      <c r="J1246" s="193">
        <v>1.4949217733725806E-3</v>
      </c>
      <c r="K1246" s="222">
        <v>5.59846324486857E-4</v>
      </c>
      <c r="L1246" s="193">
        <v>2.6793277601653721E-3</v>
      </c>
      <c r="M1246" s="222">
        <v>2.0000005732018805E-3</v>
      </c>
      <c r="N1246" s="193">
        <v>2.7305359964213807E-2</v>
      </c>
      <c r="O1246" s="222">
        <v>1.6899480239277322E-2</v>
      </c>
      <c r="P1246" s="221">
        <v>1.5625155023473651E-3</v>
      </c>
    </row>
    <row r="1247" spans="1:16" ht="15.75" x14ac:dyDescent="0.25">
      <c r="A1247" s="189">
        <v>2042</v>
      </c>
      <c r="B1247" s="188">
        <v>1998</v>
      </c>
      <c r="C1247" s="224" t="s">
        <v>3238</v>
      </c>
      <c r="D1247" s="232">
        <v>5.7426361905643583E-2</v>
      </c>
      <c r="E1247" s="223">
        <v>6.8947599905221743E-2</v>
      </c>
      <c r="F1247" s="231">
        <v>0.35523676085357458</v>
      </c>
      <c r="G1247" s="193">
        <v>0.13578664091834253</v>
      </c>
      <c r="H1247" s="193">
        <v>8.5635552861375661</v>
      </c>
      <c r="I1247" s="193">
        <v>0.92623025120846536</v>
      </c>
      <c r="J1247" s="193">
        <v>5.3630690465542433E-2</v>
      </c>
      <c r="K1247" s="222">
        <v>2.9367023844682509E-3</v>
      </c>
      <c r="L1247" s="193">
        <v>2.9288473640910716E-3</v>
      </c>
      <c r="M1247" s="222">
        <v>2.0000005732018801E-3</v>
      </c>
      <c r="N1247" s="193">
        <v>3.1549688426989957E-2</v>
      </c>
      <c r="O1247" s="222">
        <v>1.8388598093492508E-2</v>
      </c>
      <c r="P1247" s="221">
        <v>5.6055632305730026E-2</v>
      </c>
    </row>
    <row r="1248" spans="1:16" ht="15.75" x14ac:dyDescent="0.25">
      <c r="A1248" s="189">
        <v>2042</v>
      </c>
      <c r="B1248" s="188">
        <v>1999</v>
      </c>
      <c r="C1248" s="224" t="s">
        <v>3237</v>
      </c>
      <c r="D1248" s="232">
        <v>5.801435957693616E-2</v>
      </c>
      <c r="E1248" s="223">
        <v>6.961882436843829E-2</v>
      </c>
      <c r="F1248" s="231">
        <v>0.36973128200312433</v>
      </c>
      <c r="G1248" s="193">
        <v>0.1185519238888787</v>
      </c>
      <c r="H1248" s="193">
        <v>8.9483755256240478</v>
      </c>
      <c r="I1248" s="193">
        <v>0.76808085276928073</v>
      </c>
      <c r="J1248" s="193">
        <v>5.3754118642704962E-2</v>
      </c>
      <c r="K1248" s="222">
        <v>2.9419934179002851E-3</v>
      </c>
      <c r="L1248" s="193">
        <v>2.9795643552491748E-3</v>
      </c>
      <c r="M1248" s="222">
        <v>2.0000005732018801E-3</v>
      </c>
      <c r="N1248" s="193">
        <v>3.2412384446589296E-2</v>
      </c>
      <c r="O1248" s="222">
        <v>1.8606847597185942E-2</v>
      </c>
      <c r="P1248" s="221">
        <v>5.6184641357359302E-2</v>
      </c>
    </row>
    <row r="1249" spans="1:16" ht="15.75" x14ac:dyDescent="0.25">
      <c r="A1249" s="189">
        <v>2042</v>
      </c>
      <c r="B1249" s="188">
        <v>2000</v>
      </c>
      <c r="C1249" s="224" t="s">
        <v>3236</v>
      </c>
      <c r="D1249" s="232">
        <v>5.7989224412859301E-2</v>
      </c>
      <c r="E1249" s="223">
        <v>7.5795024106441303E-2</v>
      </c>
      <c r="F1249" s="231">
        <v>0.3715945491457307</v>
      </c>
      <c r="G1249" s="193">
        <v>0.10177960739344603</v>
      </c>
      <c r="H1249" s="193">
        <v>9.0838179969794783</v>
      </c>
      <c r="I1249" s="193">
        <v>0.61640464909896209</v>
      </c>
      <c r="J1249" s="193">
        <v>5.3434763962469295E-2</v>
      </c>
      <c r="K1249" s="222">
        <v>2.9372582414421791E-3</v>
      </c>
      <c r="L1249" s="193">
        <v>2.9941847244765321E-3</v>
      </c>
      <c r="M1249" s="222">
        <v>2.0000005732018805E-3</v>
      </c>
      <c r="N1249" s="193">
        <v>3.2661076927146641E-2</v>
      </c>
      <c r="O1249" s="222">
        <v>1.8790520829147835E-2</v>
      </c>
      <c r="P1249" s="221">
        <v>5.5850846875598749E-2</v>
      </c>
    </row>
    <row r="1250" spans="1:16" ht="15.75" x14ac:dyDescent="0.25">
      <c r="A1250" s="189">
        <v>2042</v>
      </c>
      <c r="B1250" s="188">
        <v>2001</v>
      </c>
      <c r="C1250" s="224" t="s">
        <v>3235</v>
      </c>
      <c r="D1250" s="232">
        <v>5.7972212191387353E-2</v>
      </c>
      <c r="E1250" s="223">
        <v>7.4577957271861936E-2</v>
      </c>
      <c r="F1250" s="231">
        <v>0.37023796420633553</v>
      </c>
      <c r="G1250" s="193">
        <v>8.7732326190555279E-2</v>
      </c>
      <c r="H1250" s="193">
        <v>8.9703624401586399</v>
      </c>
      <c r="I1250" s="193">
        <v>0.476721801790981</v>
      </c>
      <c r="J1250" s="193">
        <v>5.3707428322594557E-2</v>
      </c>
      <c r="K1250" s="222">
        <v>2.9578606884161709E-3</v>
      </c>
      <c r="L1250" s="193">
        <v>2.9823259975651916E-3</v>
      </c>
      <c r="M1250" s="222">
        <v>2.0000005732018805E-3</v>
      </c>
      <c r="N1250" s="193">
        <v>3.2459359982384736E-2</v>
      </c>
      <c r="O1250" s="222">
        <v>1.8409391776563252E-2</v>
      </c>
      <c r="P1250" s="221">
        <v>5.6135839908158798E-2</v>
      </c>
    </row>
    <row r="1251" spans="1:16" ht="15.75" x14ac:dyDescent="0.25">
      <c r="A1251" s="189">
        <v>2042</v>
      </c>
      <c r="B1251" s="188">
        <v>2002</v>
      </c>
      <c r="C1251" s="224" t="s">
        <v>3234</v>
      </c>
      <c r="D1251" s="232">
        <v>5.7885523523026373E-2</v>
      </c>
      <c r="E1251" s="223">
        <v>7.268054243051153E-2</v>
      </c>
      <c r="F1251" s="231">
        <v>0.28779670860304329</v>
      </c>
      <c r="G1251" s="193">
        <v>8.7815578779580669E-2</v>
      </c>
      <c r="H1251" s="193">
        <v>7.0006084512121936</v>
      </c>
      <c r="I1251" s="193">
        <v>0.45871651724606677</v>
      </c>
      <c r="J1251" s="193">
        <v>5.3858600863777736E-2</v>
      </c>
      <c r="K1251" s="222">
        <v>2.9826440355916763E-3</v>
      </c>
      <c r="L1251" s="193">
        <v>2.9938998943035374E-3</v>
      </c>
      <c r="M1251" s="222">
        <v>2.0000005732018801E-3</v>
      </c>
      <c r="N1251" s="193">
        <v>3.2656231965904003E-2</v>
      </c>
      <c r="O1251" s="222">
        <v>1.7821156807737385E-2</v>
      </c>
      <c r="P1251" s="221">
        <v>5.6293847800835906E-2</v>
      </c>
    </row>
    <row r="1252" spans="1:16" ht="15.75" x14ac:dyDescent="0.25">
      <c r="A1252" s="189">
        <v>2042</v>
      </c>
      <c r="B1252" s="188">
        <v>2003</v>
      </c>
      <c r="C1252" s="224" t="s">
        <v>3233</v>
      </c>
      <c r="D1252" s="232">
        <v>5.7657745831081242E-2</v>
      </c>
      <c r="E1252" s="223">
        <v>7.3703941636020329E-2</v>
      </c>
      <c r="F1252" s="231">
        <v>0.28523016875550006</v>
      </c>
      <c r="G1252" s="193">
        <v>7.1145289679429624E-2</v>
      </c>
      <c r="H1252" s="193">
        <v>6.992259137129536</v>
      </c>
      <c r="I1252" s="193">
        <v>0.39255614638015002</v>
      </c>
      <c r="J1252" s="193">
        <v>5.355099598948964E-2</v>
      </c>
      <c r="K1252" s="222">
        <v>2.9644506420017946E-3</v>
      </c>
      <c r="L1252" s="193">
        <v>2.9891200831853727E-3</v>
      </c>
      <c r="M1252" s="222">
        <v>2.0000005732018801E-3</v>
      </c>
      <c r="N1252" s="193">
        <v>3.2574927378784022E-2</v>
      </c>
      <c r="O1252" s="222">
        <v>1.8186772815733446E-2</v>
      </c>
      <c r="P1252" s="221">
        <v>5.5972334399109001E-2</v>
      </c>
    </row>
    <row r="1253" spans="1:16" ht="15.75" x14ac:dyDescent="0.25">
      <c r="A1253" s="189">
        <v>2042</v>
      </c>
      <c r="B1253" s="188">
        <v>2004</v>
      </c>
      <c r="C1253" s="224" t="s">
        <v>3232</v>
      </c>
      <c r="D1253" s="232">
        <v>5.7577663946109275E-2</v>
      </c>
      <c r="E1253" s="223">
        <v>7.3356088701994657E-2</v>
      </c>
      <c r="F1253" s="231">
        <v>0.23551463515368168</v>
      </c>
      <c r="G1253" s="193">
        <v>1.8252465690680848E-2</v>
      </c>
      <c r="H1253" s="193">
        <v>5.8354123090223515</v>
      </c>
      <c r="I1253" s="193">
        <v>0.11536240802935611</v>
      </c>
      <c r="J1253" s="193">
        <v>5.3308546705324894E-2</v>
      </c>
      <c r="K1253" s="222">
        <v>1.9800984822670279E-4</v>
      </c>
      <c r="L1253" s="193">
        <v>2.9869485714575273E-3</v>
      </c>
      <c r="M1253" s="222">
        <v>2.0000005732018801E-3</v>
      </c>
      <c r="N1253" s="193">
        <v>3.2537989964293371E-2</v>
      </c>
      <c r="O1253" s="222">
        <v>1.7787751665708864E-2</v>
      </c>
      <c r="P1253" s="221">
        <v>5.5718922634167174E-2</v>
      </c>
    </row>
    <row r="1254" spans="1:16" ht="15.75" x14ac:dyDescent="0.25">
      <c r="A1254" s="189">
        <v>2042</v>
      </c>
      <c r="B1254" s="188">
        <v>2005</v>
      </c>
      <c r="C1254" s="224" t="s">
        <v>3231</v>
      </c>
      <c r="D1254" s="232">
        <v>5.7328173153491223E-2</v>
      </c>
      <c r="E1254" s="223">
        <v>6.9680893963965845E-2</v>
      </c>
      <c r="F1254" s="231">
        <v>0.23299867508297653</v>
      </c>
      <c r="G1254" s="193">
        <v>1.5905753432693921E-2</v>
      </c>
      <c r="H1254" s="193">
        <v>5.8291862263363647</v>
      </c>
      <c r="I1254" s="193">
        <v>9.3828799870685181E-2</v>
      </c>
      <c r="J1254" s="193">
        <v>5.2946311877626988E-2</v>
      </c>
      <c r="K1254" s="222">
        <v>1.9867953101376074E-4</v>
      </c>
      <c r="L1254" s="193">
        <v>2.9806515077309467E-3</v>
      </c>
      <c r="M1254" s="222">
        <v>2.0000005732018801E-3</v>
      </c>
      <c r="N1254" s="193">
        <v>3.2430876910304232E-2</v>
      </c>
      <c r="O1254" s="222">
        <v>1.708515671546567E-2</v>
      </c>
      <c r="P1254" s="221">
        <v>5.5340309154954068E-2</v>
      </c>
    </row>
    <row r="1255" spans="1:16" ht="15.75" x14ac:dyDescent="0.25">
      <c r="A1255" s="189">
        <v>2042</v>
      </c>
      <c r="B1255" s="188">
        <v>2006</v>
      </c>
      <c r="C1255" s="224" t="s">
        <v>3230</v>
      </c>
      <c r="D1255" s="232">
        <v>5.7268070737772243E-2</v>
      </c>
      <c r="E1255" s="223">
        <v>7.3167600074544606E-2</v>
      </c>
      <c r="F1255" s="231">
        <v>0.23288054885228188</v>
      </c>
      <c r="G1255" s="193">
        <v>5.9896033527825623E-3</v>
      </c>
      <c r="H1255" s="193">
        <v>5.8315625447446724</v>
      </c>
      <c r="I1255" s="193">
        <v>6.5140149355161936E-2</v>
      </c>
      <c r="J1255" s="193">
        <v>5.2908946708016623E-2</v>
      </c>
      <c r="K1255" s="222">
        <v>1.9477891586530468E-4</v>
      </c>
      <c r="L1255" s="193">
        <v>2.9809177120156973E-3</v>
      </c>
      <c r="M1255" s="222">
        <v>2.0000005732018801E-3</v>
      </c>
      <c r="N1255" s="193">
        <v>3.2435405045187847E-2</v>
      </c>
      <c r="O1255" s="222">
        <v>1.8868162232356548E-2</v>
      </c>
      <c r="P1255" s="221">
        <v>5.5301254498179318E-2</v>
      </c>
    </row>
    <row r="1256" spans="1:16" ht="15.75" x14ac:dyDescent="0.25">
      <c r="A1256" s="189">
        <v>2042</v>
      </c>
      <c r="B1256" s="188">
        <v>2007</v>
      </c>
      <c r="C1256" s="224" t="s">
        <v>3229</v>
      </c>
      <c r="D1256" s="232">
        <v>5.709563529355767E-2</v>
      </c>
      <c r="E1256" s="223">
        <v>6.8749875455912463E-2</v>
      </c>
      <c r="F1256" s="231">
        <v>0.16765529105364971</v>
      </c>
      <c r="G1256" s="193">
        <v>8.5608496791611307E-3</v>
      </c>
      <c r="H1256" s="193">
        <v>2.987119349122398</v>
      </c>
      <c r="I1256" s="193">
        <v>5.7813853032953444E-2</v>
      </c>
      <c r="J1256" s="193">
        <v>3.7048316787974787E-2</v>
      </c>
      <c r="K1256" s="222">
        <v>1.979233937627848E-4</v>
      </c>
      <c r="L1256" s="193">
        <v>2.9629883870982711E-3</v>
      </c>
      <c r="M1256" s="222">
        <v>2.0000005732018801E-3</v>
      </c>
      <c r="N1256" s="193">
        <v>3.2130427228342417E-2</v>
      </c>
      <c r="O1256" s="222">
        <v>1.7457930837692689E-2</v>
      </c>
      <c r="P1256" s="221">
        <v>3.8723477273656125E-2</v>
      </c>
    </row>
    <row r="1257" spans="1:16" ht="15.75" x14ac:dyDescent="0.25">
      <c r="A1257" s="189">
        <v>2042</v>
      </c>
      <c r="B1257" s="188">
        <v>2008</v>
      </c>
      <c r="C1257" s="224" t="s">
        <v>3228</v>
      </c>
      <c r="D1257" s="232">
        <v>5.7117176598076094E-2</v>
      </c>
      <c r="E1257" s="223">
        <v>6.7233612864266615E-2</v>
      </c>
      <c r="F1257" s="231">
        <v>0.16944927666966697</v>
      </c>
      <c r="G1257" s="193">
        <v>8.3191539021192085E-3</v>
      </c>
      <c r="H1257" s="193">
        <v>3.0179061083245005</v>
      </c>
      <c r="I1257" s="193">
        <v>4.7102450542852232E-2</v>
      </c>
      <c r="J1257" s="193">
        <v>3.7418008050648037E-2</v>
      </c>
      <c r="K1257" s="222">
        <v>2.2580032410260019E-4</v>
      </c>
      <c r="L1257" s="193">
        <v>2.9741806078744898E-3</v>
      </c>
      <c r="M1257" s="222">
        <v>2.0000005732018801E-3</v>
      </c>
      <c r="N1257" s="193">
        <v>3.2320806903745898E-2</v>
      </c>
      <c r="O1257" s="222">
        <v>1.749438046021275E-2</v>
      </c>
      <c r="P1257" s="221">
        <v>3.910988433474679E-2</v>
      </c>
    </row>
    <row r="1258" spans="1:16" ht="15.75" x14ac:dyDescent="0.25">
      <c r="A1258" s="189">
        <v>2042</v>
      </c>
      <c r="B1258" s="188">
        <v>2009</v>
      </c>
      <c r="C1258" s="224" t="s">
        <v>3227</v>
      </c>
      <c r="D1258" s="232">
        <v>5.6431110218763361E-2</v>
      </c>
      <c r="E1258" s="223">
        <v>6.1784433005984532E-2</v>
      </c>
      <c r="F1258" s="231">
        <v>0.15997391605526876</v>
      </c>
      <c r="G1258" s="193">
        <v>8.1534176466263372E-3</v>
      </c>
      <c r="H1258" s="193">
        <v>2.7568822085314544</v>
      </c>
      <c r="I1258" s="193">
        <v>3.4133222205021609E-2</v>
      </c>
      <c r="J1258" s="193">
        <v>3.5227146270024746E-2</v>
      </c>
      <c r="K1258" s="222">
        <v>2.5526071810415914E-4</v>
      </c>
      <c r="L1258" s="193">
        <v>2.8932086993074435E-3</v>
      </c>
      <c r="M1258" s="222">
        <v>2.0000005732018801E-3</v>
      </c>
      <c r="N1258" s="193">
        <v>3.0943474739020458E-2</v>
      </c>
      <c r="O1258" s="222">
        <v>1.6842378561284638E-2</v>
      </c>
      <c r="P1258" s="221">
        <v>3.681996150620883E-2</v>
      </c>
    </row>
    <row r="1259" spans="1:16" ht="15.75" x14ac:dyDescent="0.25">
      <c r="A1259" s="189">
        <v>2042</v>
      </c>
      <c r="B1259" s="188">
        <v>2010</v>
      </c>
      <c r="C1259" s="224" t="s">
        <v>3226</v>
      </c>
      <c r="D1259" s="232">
        <v>5.5385938161747396E-2</v>
      </c>
      <c r="E1259" s="223">
        <v>5.976839140019418E-2</v>
      </c>
      <c r="F1259" s="231">
        <v>9.6287014353557021E-2</v>
      </c>
      <c r="G1259" s="193">
        <v>7.3225344720409301E-3</v>
      </c>
      <c r="H1259" s="193">
        <v>0.24334508534343757</v>
      </c>
      <c r="I1259" s="193">
        <v>3.3200278140593655E-2</v>
      </c>
      <c r="J1259" s="193">
        <v>2.0571768783081094E-2</v>
      </c>
      <c r="K1259" s="222">
        <v>3.1148236906104575E-4</v>
      </c>
      <c r="L1259" s="193">
        <v>2.819772270274344E-3</v>
      </c>
      <c r="M1259" s="222">
        <v>2.0000005732018801E-3</v>
      </c>
      <c r="N1259" s="193">
        <v>2.9694321081167419E-2</v>
      </c>
      <c r="O1259" s="222">
        <v>1.6452154960309866E-2</v>
      </c>
      <c r="P1259" s="221">
        <v>2.1501932881580022E-2</v>
      </c>
    </row>
    <row r="1260" spans="1:16" ht="15.75" x14ac:dyDescent="0.25">
      <c r="A1260" s="189">
        <v>2042</v>
      </c>
      <c r="B1260" s="188">
        <v>2011</v>
      </c>
      <c r="C1260" s="224" t="s">
        <v>3225</v>
      </c>
      <c r="D1260" s="232">
        <v>5.5210491485145563E-2</v>
      </c>
      <c r="E1260" s="223">
        <v>5.85316582527802E-2</v>
      </c>
      <c r="F1260" s="231">
        <v>9.6750656212414368E-2</v>
      </c>
      <c r="G1260" s="193">
        <v>7.4246212390400752E-3</v>
      </c>
      <c r="H1260" s="193">
        <v>0.24592587002682417</v>
      </c>
      <c r="I1260" s="193">
        <v>3.3570345040544243E-2</v>
      </c>
      <c r="J1260" s="193">
        <v>2.0776823138070045E-2</v>
      </c>
      <c r="K1260" s="222">
        <v>4.2139456208228015E-4</v>
      </c>
      <c r="L1260" s="193">
        <v>2.8362922332014922E-3</v>
      </c>
      <c r="M1260" s="222">
        <v>2.0000005732018801E-3</v>
      </c>
      <c r="N1260" s="193">
        <v>2.9975325650558205E-2</v>
      </c>
      <c r="O1260" s="222">
        <v>1.6607467379546673E-2</v>
      </c>
      <c r="P1260" s="221">
        <v>2.1716258884586382E-2</v>
      </c>
    </row>
    <row r="1261" spans="1:16" ht="15.75" x14ac:dyDescent="0.25">
      <c r="A1261" s="189">
        <v>2042</v>
      </c>
      <c r="B1261" s="188">
        <v>2012</v>
      </c>
      <c r="C1261" s="224" t="s">
        <v>3224</v>
      </c>
      <c r="D1261" s="232">
        <v>5.3478602139367303E-2</v>
      </c>
      <c r="E1261" s="223">
        <v>5.8612035310442762E-2</v>
      </c>
      <c r="F1261" s="231">
        <v>8.706974238504267E-2</v>
      </c>
      <c r="G1261" s="193">
        <v>7.0022594594452495E-3</v>
      </c>
      <c r="H1261" s="193">
        <v>0.21931543189497341</v>
      </c>
      <c r="I1261" s="193">
        <v>3.4740646365221083E-2</v>
      </c>
      <c r="J1261" s="193">
        <v>1.8908243340315933E-2</v>
      </c>
      <c r="K1261" s="222">
        <v>6.1125577449709775E-4</v>
      </c>
      <c r="L1261" s="193">
        <v>2.7276902982666441E-3</v>
      </c>
      <c r="M1261" s="222">
        <v>2.0000005732018801E-3</v>
      </c>
      <c r="N1261" s="193">
        <v>2.8128006737316441E-2</v>
      </c>
      <c r="O1261" s="222">
        <v>1.7021971132722177E-2</v>
      </c>
      <c r="P1261" s="221">
        <v>1.9763190200077801E-2</v>
      </c>
    </row>
    <row r="1262" spans="1:16" ht="15.75" x14ac:dyDescent="0.25">
      <c r="A1262" s="189">
        <v>2042</v>
      </c>
      <c r="B1262" s="188">
        <v>2013</v>
      </c>
      <c r="C1262" s="224" t="s">
        <v>3223</v>
      </c>
      <c r="D1262" s="232">
        <v>5.5217655447228911E-2</v>
      </c>
      <c r="E1262" s="223">
        <v>5.7377073320405203E-2</v>
      </c>
      <c r="F1262" s="231">
        <v>9.9715704304523242E-2</v>
      </c>
      <c r="G1262" s="193">
        <v>7.9355468192481189E-3</v>
      </c>
      <c r="H1262" s="193">
        <v>0.25331736321960263</v>
      </c>
      <c r="I1262" s="193">
        <v>3.3788787364969777E-2</v>
      </c>
      <c r="J1262" s="193">
        <v>2.1279828937606094E-2</v>
      </c>
      <c r="K1262" s="222">
        <v>9.130952491943951E-4</v>
      </c>
      <c r="L1262" s="193">
        <v>2.8627534643735435E-3</v>
      </c>
      <c r="M1262" s="222">
        <v>2.0000005732018801E-3</v>
      </c>
      <c r="N1262" s="193">
        <v>3.0425431192794811E-2</v>
      </c>
      <c r="O1262" s="222">
        <v>1.7124565992224734E-2</v>
      </c>
      <c r="P1262" s="221">
        <v>2.2242008374322237E-2</v>
      </c>
    </row>
    <row r="1263" spans="1:16" ht="15.75" x14ac:dyDescent="0.25">
      <c r="A1263" s="189">
        <v>2042</v>
      </c>
      <c r="B1263" s="188">
        <v>2014</v>
      </c>
      <c r="C1263" s="224" t="s">
        <v>3222</v>
      </c>
      <c r="D1263" s="232">
        <v>5.2580450715368161E-2</v>
      </c>
      <c r="E1263" s="223">
        <v>5.4997533273330519E-2</v>
      </c>
      <c r="F1263" s="231">
        <v>9.0259790701455553E-2</v>
      </c>
      <c r="G1263" s="193">
        <v>8.0605345388968883E-3</v>
      </c>
      <c r="H1263" s="193">
        <v>0.22820378731697341</v>
      </c>
      <c r="I1263" s="193">
        <v>3.225887190927787E-2</v>
      </c>
      <c r="J1263" s="193">
        <v>1.9541623058732454E-2</v>
      </c>
      <c r="K1263" s="222">
        <v>1.2825555860719153E-3</v>
      </c>
      <c r="L1263" s="193">
        <v>2.7650171933225783E-3</v>
      </c>
      <c r="M1263" s="222">
        <v>2.0000005732018801E-3</v>
      </c>
      <c r="N1263" s="193">
        <v>2.8762937222217889E-2</v>
      </c>
      <c r="O1263" s="222">
        <v>1.6603969407742163E-2</v>
      </c>
      <c r="P1263" s="221">
        <v>2.042520853878033E-2</v>
      </c>
    </row>
    <row r="1264" spans="1:16" ht="15.75" x14ac:dyDescent="0.25">
      <c r="A1264" s="189">
        <v>2042</v>
      </c>
      <c r="B1264" s="188">
        <v>2015</v>
      </c>
      <c r="C1264" s="224" t="s">
        <v>3221</v>
      </c>
      <c r="D1264" s="232">
        <v>5.1293421969649623E-2</v>
      </c>
      <c r="E1264" s="223">
        <v>5.7711034801372046E-2</v>
      </c>
      <c r="F1264" s="231">
        <v>8.5204478738000675E-2</v>
      </c>
      <c r="G1264" s="193">
        <v>8.0619903173255805E-3</v>
      </c>
      <c r="H1264" s="193">
        <v>0.21628992064178693</v>
      </c>
      <c r="I1264" s="193">
        <v>3.3994362207628435E-2</v>
      </c>
      <c r="J1264" s="193">
        <v>1.8749250783088187E-2</v>
      </c>
      <c r="K1264" s="222">
        <v>1.5925395677472303E-3</v>
      </c>
      <c r="L1264" s="193">
        <v>2.7258399144748369E-3</v>
      </c>
      <c r="M1264" s="222">
        <v>2.0000005732018805E-3</v>
      </c>
      <c r="N1264" s="193">
        <v>2.8096531709017797E-2</v>
      </c>
      <c r="O1264" s="222">
        <v>1.7694668470682372E-2</v>
      </c>
      <c r="P1264" s="221">
        <v>1.9597008704931324E-2</v>
      </c>
    </row>
    <row r="1265" spans="1:16" ht="15.75" x14ac:dyDescent="0.25">
      <c r="A1265" s="189">
        <v>2042</v>
      </c>
      <c r="B1265" s="188">
        <v>2016</v>
      </c>
      <c r="C1265" s="224" t="s">
        <v>3220</v>
      </c>
      <c r="D1265" s="232">
        <v>5.1762601737231552E-2</v>
      </c>
      <c r="E1265" s="223">
        <v>5.9557064298420469E-2</v>
      </c>
      <c r="F1265" s="231">
        <v>9.8295320547072809E-2</v>
      </c>
      <c r="G1265" s="193">
        <v>7.8209848337505005E-3</v>
      </c>
      <c r="H1265" s="193">
        <v>0.22179198951727899</v>
      </c>
      <c r="I1265" s="193">
        <v>3.4611212090544213E-2</v>
      </c>
      <c r="J1265" s="193">
        <v>2.1287703199584822E-2</v>
      </c>
      <c r="K1265" s="222">
        <v>1.8204777108463018E-3</v>
      </c>
      <c r="L1265" s="193">
        <v>2.8739991544396446E-3</v>
      </c>
      <c r="M1265" s="222">
        <v>2.0000005732018801E-3</v>
      </c>
      <c r="N1265" s="193">
        <v>3.0616720380819182E-2</v>
      </c>
      <c r="O1265" s="222">
        <v>1.8766513166631311E-2</v>
      </c>
      <c r="P1265" s="221">
        <v>2.225023867548611E-2</v>
      </c>
    </row>
    <row r="1266" spans="1:16" ht="15.75" x14ac:dyDescent="0.25">
      <c r="A1266" s="189">
        <v>2042</v>
      </c>
      <c r="B1266" s="188">
        <v>2017</v>
      </c>
      <c r="C1266" s="224" t="s">
        <v>3219</v>
      </c>
      <c r="D1266" s="232">
        <v>4.830127914430498E-2</v>
      </c>
      <c r="E1266" s="223">
        <v>5.2983022069116946E-2</v>
      </c>
      <c r="F1266" s="231">
        <v>7.8473706707646113E-2</v>
      </c>
      <c r="G1266" s="193">
        <v>7.8425777228244703E-3</v>
      </c>
      <c r="H1266" s="193">
        <v>0.16570343257585779</v>
      </c>
      <c r="I1266" s="193">
        <v>3.1658600721412661E-2</v>
      </c>
      <c r="J1266" s="193">
        <v>1.9452355017874085E-2</v>
      </c>
      <c r="K1266" s="222">
        <v>2.0094525648867568E-3</v>
      </c>
      <c r="L1266" s="193">
        <v>2.8271388672571895E-3</v>
      </c>
      <c r="M1266" s="222">
        <v>2.0000005732018805E-3</v>
      </c>
      <c r="N1266" s="193">
        <v>2.9819626895845622E-2</v>
      </c>
      <c r="O1266" s="222">
        <v>1.7529295505316237E-2</v>
      </c>
      <c r="P1266" s="221">
        <v>2.0331904193235436E-2</v>
      </c>
    </row>
    <row r="1267" spans="1:16" ht="15.75" x14ac:dyDescent="0.25">
      <c r="A1267" s="189">
        <v>2042</v>
      </c>
      <c r="B1267" s="188">
        <v>2018</v>
      </c>
      <c r="C1267" s="224" t="s">
        <v>3218</v>
      </c>
      <c r="D1267" s="232">
        <v>4.5183813827855517E-2</v>
      </c>
      <c r="E1267" s="223">
        <v>5.0485544414708101E-2</v>
      </c>
      <c r="F1267" s="231">
        <v>7.8090567885542667E-2</v>
      </c>
      <c r="G1267" s="193">
        <v>7.4851687732358663E-3</v>
      </c>
      <c r="H1267" s="193">
        <v>0.1357801061065344</v>
      </c>
      <c r="I1267" s="193">
        <v>3.0184853890202729E-2</v>
      </c>
      <c r="J1267" s="193">
        <v>1.8121654041694222E-2</v>
      </c>
      <c r="K1267" s="222">
        <v>2.0925632726857867E-3</v>
      </c>
      <c r="L1267" s="193">
        <v>2.8212758603391387E-3</v>
      </c>
      <c r="M1267" s="222">
        <v>2.0000005732018801E-3</v>
      </c>
      <c r="N1267" s="193">
        <v>2.9719897148169572E-2</v>
      </c>
      <c r="O1267" s="222">
        <v>1.7480272878936391E-2</v>
      </c>
      <c r="P1267" s="221">
        <v>1.8941034823810821E-2</v>
      </c>
    </row>
    <row r="1268" spans="1:16" ht="15.75" x14ac:dyDescent="0.25">
      <c r="A1268" s="189">
        <v>2042</v>
      </c>
      <c r="B1268" s="188">
        <v>2019</v>
      </c>
      <c r="C1268" s="224" t="s">
        <v>3217</v>
      </c>
      <c r="D1268" s="232">
        <v>4.478647493664558E-2</v>
      </c>
      <c r="E1268" s="223">
        <v>4.8523593493459229E-2</v>
      </c>
      <c r="F1268" s="231">
        <v>7.7546102889361673E-2</v>
      </c>
      <c r="G1268" s="193">
        <v>6.7268026054453731E-3</v>
      </c>
      <c r="H1268" s="193">
        <v>0.11706394143528531</v>
      </c>
      <c r="I1268" s="193">
        <v>2.7377834968144443E-2</v>
      </c>
      <c r="J1268" s="193">
        <v>1.5602277778851209E-2</v>
      </c>
      <c r="K1268" s="222">
        <v>1.9882672568157524E-3</v>
      </c>
      <c r="L1268" s="193">
        <v>2.8140737913565327E-3</v>
      </c>
      <c r="M1268" s="222">
        <v>2.0000005732018801E-3</v>
      </c>
      <c r="N1268" s="193">
        <v>2.9597389954775458E-2</v>
      </c>
      <c r="O1268" s="222">
        <v>1.7449330297879494E-2</v>
      </c>
      <c r="P1268" s="221">
        <v>1.6307743545928666E-2</v>
      </c>
    </row>
    <row r="1269" spans="1:16" ht="15.75" x14ac:dyDescent="0.25">
      <c r="A1269" s="189">
        <v>2042</v>
      </c>
      <c r="B1269" s="188">
        <v>2020</v>
      </c>
      <c r="C1269" s="224" t="s">
        <v>3216</v>
      </c>
      <c r="D1269" s="232">
        <v>4.4353459816135261E-2</v>
      </c>
      <c r="E1269" s="223">
        <v>4.6601417540567174E-2</v>
      </c>
      <c r="F1269" s="231">
        <v>7.6861957032082581E-2</v>
      </c>
      <c r="G1269" s="193">
        <v>5.8140037129793759E-3</v>
      </c>
      <c r="H1269" s="193">
        <v>9.8166345991787834E-2</v>
      </c>
      <c r="I1269" s="193">
        <v>2.5189812312998328E-2</v>
      </c>
      <c r="J1269" s="193">
        <v>1.3060767438303556E-2</v>
      </c>
      <c r="K1269" s="222">
        <v>1.4702714608013897E-3</v>
      </c>
      <c r="L1269" s="193">
        <v>2.8059870576595185E-3</v>
      </c>
      <c r="M1269" s="222">
        <v>2.0000005732018797E-3</v>
      </c>
      <c r="N1269" s="193">
        <v>2.9459834614589238E-2</v>
      </c>
      <c r="O1269" s="222">
        <v>1.7432273490126306E-2</v>
      </c>
      <c r="P1269" s="221">
        <v>1.3651317385566427E-2</v>
      </c>
    </row>
    <row r="1270" spans="1:16" ht="15.75" x14ac:dyDescent="0.25">
      <c r="A1270" s="189">
        <v>2042</v>
      </c>
      <c r="B1270" s="188">
        <v>2021</v>
      </c>
      <c r="C1270" s="224" t="s">
        <v>3215</v>
      </c>
      <c r="D1270" s="232">
        <v>4.2956263348072767E-2</v>
      </c>
      <c r="E1270" s="223">
        <v>4.4440444784496373E-2</v>
      </c>
      <c r="F1270" s="231">
        <v>7.3892055202634824E-2</v>
      </c>
      <c r="G1270" s="193">
        <v>5.1203330008842531E-3</v>
      </c>
      <c r="H1270" s="193">
        <v>7.5249274621213114E-2</v>
      </c>
      <c r="I1270" s="193">
        <v>2.4062959674746934E-2</v>
      </c>
      <c r="J1270" s="193">
        <v>9.5395561065656359E-3</v>
      </c>
      <c r="K1270" s="222">
        <v>9.7201954432330623E-4</v>
      </c>
      <c r="L1270" s="193">
        <v>2.7980755491106672E-3</v>
      </c>
      <c r="M1270" s="222">
        <v>2.0000005732018797E-3</v>
      </c>
      <c r="N1270" s="193">
        <v>2.932525985417328E-2</v>
      </c>
      <c r="O1270" s="222">
        <v>1.7419661072719292E-2</v>
      </c>
      <c r="P1270" s="221">
        <v>9.9708925025511989E-3</v>
      </c>
    </row>
    <row r="1271" spans="1:16" ht="15.75" x14ac:dyDescent="0.25">
      <c r="A1271" s="189">
        <v>2042</v>
      </c>
      <c r="B1271" s="188">
        <v>2022</v>
      </c>
      <c r="C1271" s="224" t="s">
        <v>3214</v>
      </c>
      <c r="D1271" s="232">
        <v>4.1700078898605282E-2</v>
      </c>
      <c r="E1271" s="223">
        <v>4.279384040185466E-2</v>
      </c>
      <c r="F1271" s="231">
        <v>7.3090754386540419E-2</v>
      </c>
      <c r="G1271" s="193">
        <v>4.3200509148646577E-3</v>
      </c>
      <c r="H1271" s="193">
        <v>5.6833424670266267E-2</v>
      </c>
      <c r="I1271" s="193">
        <v>2.2809806451475907E-2</v>
      </c>
      <c r="J1271" s="193">
        <v>7.0905153388931032E-3</v>
      </c>
      <c r="K1271" s="222">
        <v>9.7074378803610841E-4</v>
      </c>
      <c r="L1271" s="193">
        <v>2.7912916245198404E-3</v>
      </c>
      <c r="M1271" s="222">
        <v>2.0000005732018801E-3</v>
      </c>
      <c r="N1271" s="193">
        <v>2.9209865296883311E-2</v>
      </c>
      <c r="O1271" s="222">
        <v>1.7409468889453671E-2</v>
      </c>
      <c r="P1271" s="221">
        <v>7.4111169788220197E-3</v>
      </c>
    </row>
    <row r="1272" spans="1:16" ht="15.75" x14ac:dyDescent="0.25">
      <c r="A1272" s="189">
        <v>2042</v>
      </c>
      <c r="B1272" s="188">
        <v>2023</v>
      </c>
      <c r="C1272" s="224" t="s">
        <v>3213</v>
      </c>
      <c r="D1272" s="232">
        <v>4.0439608579305827E-2</v>
      </c>
      <c r="E1272" s="223">
        <v>4.1107445799018122E-2</v>
      </c>
      <c r="F1272" s="231">
        <v>7.2196154080421723E-2</v>
      </c>
      <c r="G1272" s="193">
        <v>3.758179282862447E-3</v>
      </c>
      <c r="H1272" s="193">
        <v>5.5977056246519018E-2</v>
      </c>
      <c r="I1272" s="193">
        <v>2.3282842842099086E-2</v>
      </c>
      <c r="J1272" s="193">
        <v>6.9464919270820534E-3</v>
      </c>
      <c r="K1272" s="222">
        <v>9.6903740507050433E-4</v>
      </c>
      <c r="L1272" s="193">
        <v>2.7842260529152272E-3</v>
      </c>
      <c r="M1272" s="222">
        <v>2.0000005732018801E-3</v>
      </c>
      <c r="N1272" s="193">
        <v>2.9089679923888848E-2</v>
      </c>
      <c r="O1272" s="222">
        <v>1.7386943665762617E-2</v>
      </c>
      <c r="P1272" s="221">
        <v>7.2605814674232983E-3</v>
      </c>
    </row>
    <row r="1273" spans="1:16" ht="15.75" x14ac:dyDescent="0.25">
      <c r="A1273" s="189">
        <v>2042</v>
      </c>
      <c r="B1273" s="188">
        <v>2024</v>
      </c>
      <c r="C1273" s="224" t="s">
        <v>3212</v>
      </c>
      <c r="D1273" s="232">
        <v>3.9228291804627419E-2</v>
      </c>
      <c r="E1273" s="223">
        <v>3.945781459548256E-2</v>
      </c>
      <c r="F1273" s="231">
        <v>7.1297742184252763E-2</v>
      </c>
      <c r="G1273" s="193">
        <v>3.2629365773158402E-3</v>
      </c>
      <c r="H1273" s="193">
        <v>5.5073690449470893E-2</v>
      </c>
      <c r="I1273" s="193">
        <v>2.4651807780925638E-2</v>
      </c>
      <c r="J1273" s="193">
        <v>6.791212133978086E-3</v>
      </c>
      <c r="K1273" s="222">
        <v>9.6780612771736867E-4</v>
      </c>
      <c r="L1273" s="193">
        <v>2.7779590524539578E-3</v>
      </c>
      <c r="M1273" s="222">
        <v>2.0000005732018801E-3</v>
      </c>
      <c r="N1273" s="193">
        <v>2.8983078246042654E-2</v>
      </c>
      <c r="O1273" s="222">
        <v>1.737131288837717E-2</v>
      </c>
      <c r="P1273" s="221">
        <v>7.0982806111190557E-3</v>
      </c>
    </row>
    <row r="1274" spans="1:16" ht="15.75" x14ac:dyDescent="0.25">
      <c r="A1274" s="189">
        <v>2042</v>
      </c>
      <c r="B1274" s="188">
        <v>2025</v>
      </c>
      <c r="C1274" s="224" t="s">
        <v>3211</v>
      </c>
      <c r="D1274" s="232">
        <v>3.795993932646554E-2</v>
      </c>
      <c r="E1274" s="223">
        <v>3.774970422540827E-2</v>
      </c>
      <c r="F1274" s="231">
        <v>7.003011539711651E-2</v>
      </c>
      <c r="G1274" s="193">
        <v>2.9739568594274526E-3</v>
      </c>
      <c r="H1274" s="193">
        <v>5.3878088572287659E-2</v>
      </c>
      <c r="I1274" s="193">
        <v>2.6807419499700471E-2</v>
      </c>
      <c r="J1274" s="193">
        <v>6.5918118072678163E-3</v>
      </c>
      <c r="K1274" s="222">
        <v>9.6591800720143559E-4</v>
      </c>
      <c r="L1274" s="193">
        <v>2.7679756447223261E-3</v>
      </c>
      <c r="M1274" s="222">
        <v>2.0000005732018801E-3</v>
      </c>
      <c r="N1274" s="193">
        <v>2.8813260480527594E-2</v>
      </c>
      <c r="O1274" s="222">
        <v>1.733766141363555E-2</v>
      </c>
      <c r="P1274" s="221">
        <v>6.8898642864607855E-3</v>
      </c>
    </row>
    <row r="1275" spans="1:16" ht="15.75" x14ac:dyDescent="0.25">
      <c r="A1275" s="189">
        <v>2042</v>
      </c>
      <c r="B1275" s="188">
        <v>2026</v>
      </c>
      <c r="C1275" s="224" t="s">
        <v>3210</v>
      </c>
      <c r="D1275" s="232">
        <v>3.7043270187803366E-2</v>
      </c>
      <c r="E1275" s="223">
        <v>3.7400823312282457E-2</v>
      </c>
      <c r="F1275" s="231">
        <v>6.8863789724385741E-2</v>
      </c>
      <c r="G1275" s="193">
        <v>2.9473841764801095E-3</v>
      </c>
      <c r="H1275" s="193">
        <v>5.2708919771432328E-2</v>
      </c>
      <c r="I1275" s="193">
        <v>2.6176286853753498E-2</v>
      </c>
      <c r="J1275" s="193">
        <v>6.3916912337355272E-3</v>
      </c>
      <c r="K1275" s="222">
        <v>8.4430725557163686E-4</v>
      </c>
      <c r="L1275" s="193">
        <v>2.760052452198865E-3</v>
      </c>
      <c r="M1275" s="222">
        <v>2.0000005732018801E-3</v>
      </c>
      <c r="N1275" s="193">
        <v>2.8678486975703521E-2</v>
      </c>
      <c r="O1275" s="222">
        <v>1.7304826860229147E-2</v>
      </c>
      <c r="P1275" s="221">
        <v>6.6806951486152628E-3</v>
      </c>
    </row>
    <row r="1276" spans="1:16" ht="15.75" x14ac:dyDescent="0.25">
      <c r="A1276" s="189">
        <v>2042</v>
      </c>
      <c r="B1276" s="188">
        <v>2027</v>
      </c>
      <c r="C1276" s="224" t="s">
        <v>3209</v>
      </c>
      <c r="D1276" s="232">
        <v>3.6187029992925626E-2</v>
      </c>
      <c r="E1276" s="223">
        <v>3.7109244506364672E-2</v>
      </c>
      <c r="F1276" s="231">
        <v>6.7681756892625192E-2</v>
      </c>
      <c r="G1276" s="193">
        <v>2.9191682397064081E-3</v>
      </c>
      <c r="H1276" s="193">
        <v>5.1487220867751801E-2</v>
      </c>
      <c r="I1276" s="193">
        <v>2.540028977175959E-2</v>
      </c>
      <c r="J1276" s="193">
        <v>6.1801254405448418E-3</v>
      </c>
      <c r="K1276" s="222">
        <v>7.0317740411408695E-4</v>
      </c>
      <c r="L1276" s="193">
        <v>2.7527071886971916E-3</v>
      </c>
      <c r="M1276" s="222">
        <v>2.0000005732018801E-3</v>
      </c>
      <c r="N1276" s="193">
        <v>2.8553544043540064E-2</v>
      </c>
      <c r="O1276" s="222">
        <v>1.7283946470336646E-2</v>
      </c>
      <c r="P1276" s="221">
        <v>6.4595632890657997E-3</v>
      </c>
    </row>
    <row r="1277" spans="1:16" ht="15.75" x14ac:dyDescent="0.25">
      <c r="A1277" s="189">
        <v>2042</v>
      </c>
      <c r="B1277" s="188">
        <v>2028</v>
      </c>
      <c r="C1277" s="224" t="s">
        <v>3208</v>
      </c>
      <c r="D1277" s="232">
        <v>3.610890765535571E-2</v>
      </c>
      <c r="E1277" s="223">
        <v>3.7002935177815409E-2</v>
      </c>
      <c r="F1277" s="231">
        <v>6.6593422658032198E-2</v>
      </c>
      <c r="G1277" s="193">
        <v>2.8897536811334787E-3</v>
      </c>
      <c r="H1277" s="193">
        <v>5.0285615548415798E-2</v>
      </c>
      <c r="I1277" s="193">
        <v>2.4632536628140123E-2</v>
      </c>
      <c r="J1277" s="193">
        <v>5.9666411944066262E-3</v>
      </c>
      <c r="K1277" s="222">
        <v>5.8159650633693341E-4</v>
      </c>
      <c r="L1277" s="193">
        <v>2.7473411416656752E-3</v>
      </c>
      <c r="M1277" s="222">
        <v>2.0000005732018801E-3</v>
      </c>
      <c r="N1277" s="193">
        <v>2.8462267583533964E-2</v>
      </c>
      <c r="O1277" s="222">
        <v>1.7259833805188078E-2</v>
      </c>
      <c r="P1277" s="221">
        <v>6.2364262326395177E-3</v>
      </c>
    </row>
    <row r="1278" spans="1:16" ht="15.75" x14ac:dyDescent="0.25">
      <c r="A1278" s="189">
        <v>2042</v>
      </c>
      <c r="B1278" s="188">
        <v>2029</v>
      </c>
      <c r="C1278" s="224" t="s">
        <v>3207</v>
      </c>
      <c r="D1278" s="232">
        <v>3.6019685877079863E-2</v>
      </c>
      <c r="E1278" s="223">
        <v>3.6919532660336846E-2</v>
      </c>
      <c r="F1278" s="231">
        <v>6.5372810489347427E-2</v>
      </c>
      <c r="G1278" s="193">
        <v>2.8590597648417431E-3</v>
      </c>
      <c r="H1278" s="193">
        <v>4.8955386733070837E-2</v>
      </c>
      <c r="I1278" s="193">
        <v>2.3827959574344318E-2</v>
      </c>
      <c r="J1278" s="193">
        <v>5.7318585876243236E-3</v>
      </c>
      <c r="K1278" s="222">
        <v>5.8028635052012958E-4</v>
      </c>
      <c r="L1278" s="193">
        <v>2.7411160357299416E-3</v>
      </c>
      <c r="M1278" s="222">
        <v>2.0000005732018801E-3</v>
      </c>
      <c r="N1278" s="193">
        <v>2.8356378531567129E-2</v>
      </c>
      <c r="O1278" s="222">
        <v>1.7243190904677172E-2</v>
      </c>
      <c r="P1278" s="221">
        <v>5.9910277982109152E-3</v>
      </c>
    </row>
    <row r="1279" spans="1:16" ht="15.75" x14ac:dyDescent="0.25">
      <c r="A1279" s="189">
        <v>2042</v>
      </c>
      <c r="B1279" s="188">
        <v>2030</v>
      </c>
      <c r="C1279" s="224" t="s">
        <v>3206</v>
      </c>
      <c r="D1279" s="232">
        <v>3.595772180030736E-2</v>
      </c>
      <c r="E1279" s="223">
        <v>3.6843076662873918E-2</v>
      </c>
      <c r="F1279" s="231">
        <v>6.425134434350184E-2</v>
      </c>
      <c r="G1279" s="193">
        <v>2.8268659688049178E-3</v>
      </c>
      <c r="H1279" s="193">
        <v>4.7646680676581128E-2</v>
      </c>
      <c r="I1279" s="193">
        <v>2.2922607683864234E-2</v>
      </c>
      <c r="J1279" s="193">
        <v>5.4950411155288157E-3</v>
      </c>
      <c r="K1279" s="222">
        <v>5.7913816479263883E-4</v>
      </c>
      <c r="L1279" s="193">
        <v>2.7369491126514448E-3</v>
      </c>
      <c r="M1279" s="222">
        <v>2.0000005732018805E-3</v>
      </c>
      <c r="N1279" s="193">
        <v>2.8285499170001911E-2</v>
      </c>
      <c r="O1279" s="222">
        <v>1.7228502857549108E-2</v>
      </c>
      <c r="P1279" s="221">
        <v>5.7435024908892166E-3</v>
      </c>
    </row>
    <row r="1280" spans="1:16" ht="15.75" x14ac:dyDescent="0.25">
      <c r="A1280" s="189">
        <v>2042</v>
      </c>
      <c r="B1280" s="188">
        <v>2031</v>
      </c>
      <c r="C1280" s="224" t="s">
        <v>3205</v>
      </c>
      <c r="D1280" s="232">
        <v>3.5885799613961607E-2</v>
      </c>
      <c r="E1280" s="223">
        <v>3.6769855687353241E-2</v>
      </c>
      <c r="F1280" s="231">
        <v>6.300558870734195E-2</v>
      </c>
      <c r="G1280" s="193">
        <v>2.7927210941662414E-3</v>
      </c>
      <c r="H1280" s="193">
        <v>4.6215801948963339E-2</v>
      </c>
      <c r="I1280" s="193">
        <v>2.2099699929917026E-2</v>
      </c>
      <c r="J1280" s="193">
        <v>5.2379578620669496E-3</v>
      </c>
      <c r="K1280" s="222">
        <v>5.7804852650947508E-4</v>
      </c>
      <c r="L1280" s="193">
        <v>2.7320160183716535E-3</v>
      </c>
      <c r="M1280" s="222">
        <v>2.0000005732018801E-3</v>
      </c>
      <c r="N1280" s="193">
        <v>2.8201587236302651E-2</v>
      </c>
      <c r="O1280" s="222">
        <v>1.7214995467872689E-2</v>
      </c>
      <c r="P1280" s="221">
        <v>5.4747950734958528E-3</v>
      </c>
    </row>
    <row r="1281" spans="1:16" ht="15.75" x14ac:dyDescent="0.25">
      <c r="A1281" s="189">
        <v>2042</v>
      </c>
      <c r="B1281" s="188">
        <v>2032</v>
      </c>
      <c r="C1281" s="224" t="s">
        <v>3204</v>
      </c>
      <c r="D1281" s="232">
        <v>3.5838636229413343E-2</v>
      </c>
      <c r="E1281" s="223">
        <v>3.6679582213682796E-2</v>
      </c>
      <c r="F1281" s="231">
        <v>6.1841063449525266E-2</v>
      </c>
      <c r="G1281" s="193">
        <v>2.7558326666627308E-3</v>
      </c>
      <c r="H1281" s="193">
        <v>4.4792509427422057E-2</v>
      </c>
      <c r="I1281" s="193">
        <v>2.1197612727992695E-2</v>
      </c>
      <c r="J1281" s="193">
        <v>4.9765990783921295E-3</v>
      </c>
      <c r="K1281" s="222">
        <v>5.7661014891137853E-4</v>
      </c>
      <c r="L1281" s="193">
        <v>2.7289569309140189E-3</v>
      </c>
      <c r="M1281" s="222">
        <v>2.0000005732018801E-3</v>
      </c>
      <c r="N1281" s="193">
        <v>2.8149552158648283E-2</v>
      </c>
      <c r="O1281" s="222">
        <v>1.7195796668016787E-2</v>
      </c>
      <c r="P1281" s="221">
        <v>5.2016188053856756E-3</v>
      </c>
    </row>
    <row r="1282" spans="1:16" ht="15.75" x14ac:dyDescent="0.25">
      <c r="A1282" s="189">
        <v>2042</v>
      </c>
      <c r="B1282" s="188">
        <v>2033</v>
      </c>
      <c r="C1282" s="224" t="s">
        <v>3203</v>
      </c>
      <c r="D1282" s="232">
        <v>3.5772332918156811E-2</v>
      </c>
      <c r="E1282" s="223">
        <v>3.661254886578074E-2</v>
      </c>
      <c r="F1282" s="231">
        <v>6.0498489806714482E-2</v>
      </c>
      <c r="G1282" s="193">
        <v>2.7159944073481537E-3</v>
      </c>
      <c r="H1282" s="193">
        <v>4.3214953350509906E-2</v>
      </c>
      <c r="I1282" s="193">
        <v>2.0270571474615039E-2</v>
      </c>
      <c r="J1282" s="193">
        <v>4.6913488747145409E-3</v>
      </c>
      <c r="K1282" s="222">
        <v>5.7571124500243882E-4</v>
      </c>
      <c r="L1282" s="193">
        <v>2.7243937817829295E-3</v>
      </c>
      <c r="M1282" s="222">
        <v>2.0000005732018801E-3</v>
      </c>
      <c r="N1282" s="193">
        <v>2.8071932991928457E-2</v>
      </c>
      <c r="O1282" s="222">
        <v>1.7183692809125822E-2</v>
      </c>
      <c r="P1282" s="221">
        <v>4.9034708532768164E-3</v>
      </c>
    </row>
    <row r="1283" spans="1:16" ht="15.75" x14ac:dyDescent="0.25">
      <c r="A1283" s="189">
        <v>2042</v>
      </c>
      <c r="B1283" s="188">
        <v>2034</v>
      </c>
      <c r="C1283" s="224" t="s">
        <v>3202</v>
      </c>
      <c r="D1283" s="232">
        <v>3.5740061671214317E-2</v>
      </c>
      <c r="E1283" s="223">
        <v>3.6580900051667725E-2</v>
      </c>
      <c r="F1283" s="231">
        <v>5.9292541800051272E-2</v>
      </c>
      <c r="G1283" s="193">
        <v>2.6719040909759621E-3</v>
      </c>
      <c r="H1283" s="193">
        <v>4.1675814260969064E-2</v>
      </c>
      <c r="I1283" s="193">
        <v>1.9350191115748136E-2</v>
      </c>
      <c r="J1283" s="193">
        <v>4.4049255620642134E-3</v>
      </c>
      <c r="K1283" s="222">
        <v>5.7548965270120579E-4</v>
      </c>
      <c r="L1283" s="193">
        <v>2.7225110269142386E-3</v>
      </c>
      <c r="M1283" s="222">
        <v>2.0000005732018801E-3</v>
      </c>
      <c r="N1283" s="193">
        <v>2.8039907331612022E-2</v>
      </c>
      <c r="O1283" s="222">
        <v>1.7182987961752976E-2</v>
      </c>
      <c r="P1283" s="221">
        <v>4.6040967494130648E-3</v>
      </c>
    </row>
    <row r="1284" spans="1:16" ht="15.75" x14ac:dyDescent="0.25">
      <c r="A1284" s="189">
        <v>2042</v>
      </c>
      <c r="B1284" s="188">
        <v>2035</v>
      </c>
      <c r="C1284" s="224" t="s">
        <v>3201</v>
      </c>
      <c r="D1284" s="232">
        <v>3.5689390183502409E-2</v>
      </c>
      <c r="E1284" s="223">
        <v>3.6540516153082445E-2</v>
      </c>
      <c r="F1284" s="231">
        <v>5.7915991380944443E-2</v>
      </c>
      <c r="G1284" s="193">
        <v>2.6226918322604866E-3</v>
      </c>
      <c r="H1284" s="193">
        <v>3.9988016485906379E-2</v>
      </c>
      <c r="I1284" s="193">
        <v>1.8406622739764691E-2</v>
      </c>
      <c r="J1284" s="193">
        <v>4.0955348292507866E-3</v>
      </c>
      <c r="K1284" s="222">
        <v>5.7496416452982094E-4</v>
      </c>
      <c r="L1284" s="193">
        <v>2.7191864648005602E-3</v>
      </c>
      <c r="M1284" s="222">
        <v>2.0000005732018801E-3</v>
      </c>
      <c r="N1284" s="193">
        <v>2.7983356530058356E-2</v>
      </c>
      <c r="O1284" s="222">
        <v>1.7177308457732837E-2</v>
      </c>
      <c r="P1284" s="221">
        <v>4.2807167405628605E-3</v>
      </c>
    </row>
    <row r="1285" spans="1:16" ht="15.75" x14ac:dyDescent="0.25">
      <c r="A1285" s="189">
        <v>2042</v>
      </c>
      <c r="B1285" s="188">
        <v>2036</v>
      </c>
      <c r="C1285" s="224" t="s">
        <v>3200</v>
      </c>
      <c r="D1285" s="232">
        <v>3.5648263260431592E-2</v>
      </c>
      <c r="E1285" s="223">
        <v>3.6486767489517805E-2</v>
      </c>
      <c r="F1285" s="231">
        <v>5.652744362061056E-2</v>
      </c>
      <c r="G1285" s="193">
        <v>2.5682648594179177E-3</v>
      </c>
      <c r="H1285" s="193">
        <v>3.8247792629765319E-2</v>
      </c>
      <c r="I1285" s="193">
        <v>1.7497645238943444E-2</v>
      </c>
      <c r="J1285" s="193">
        <v>3.7741727509255935E-3</v>
      </c>
      <c r="K1285" s="222">
        <v>5.7419343058754519E-4</v>
      </c>
      <c r="L1285" s="193">
        <v>2.7165812509760763E-3</v>
      </c>
      <c r="M1285" s="222">
        <v>2.0000005732018801E-3</v>
      </c>
      <c r="N1285" s="193">
        <v>2.793904184290388E-2</v>
      </c>
      <c r="O1285" s="222">
        <v>1.7167022810251998E-2</v>
      </c>
      <c r="P1285" s="221">
        <v>3.9448240950789035E-3</v>
      </c>
    </row>
    <row r="1286" spans="1:16" ht="15.75" x14ac:dyDescent="0.25">
      <c r="A1286" s="189">
        <v>2042</v>
      </c>
      <c r="B1286" s="188">
        <v>2037</v>
      </c>
      <c r="C1286" s="224" t="s">
        <v>3199</v>
      </c>
      <c r="D1286" s="232">
        <v>3.5589991520402632E-2</v>
      </c>
      <c r="E1286" s="223">
        <v>3.6403824900592067E-2</v>
      </c>
      <c r="F1286" s="231">
        <v>5.4981331336871893E-2</v>
      </c>
      <c r="G1286" s="193">
        <v>2.5117808460622024E-3</v>
      </c>
      <c r="H1286" s="193">
        <v>3.6371487758677712E-2</v>
      </c>
      <c r="I1286" s="193">
        <v>1.6577179410563629E-2</v>
      </c>
      <c r="J1286" s="193">
        <v>3.4322076262990799E-3</v>
      </c>
      <c r="K1286" s="222">
        <v>5.7290636301236049E-4</v>
      </c>
      <c r="L1286" s="193">
        <v>2.7126354076162373E-3</v>
      </c>
      <c r="M1286" s="222">
        <v>2.0000005732018805E-3</v>
      </c>
      <c r="N1286" s="193">
        <v>2.7871923047353024E-2</v>
      </c>
      <c r="O1286" s="222">
        <v>1.7146512945565497E-2</v>
      </c>
      <c r="P1286" s="221">
        <v>3.587396824964549E-3</v>
      </c>
    </row>
    <row r="1287" spans="1:16" ht="15.75" x14ac:dyDescent="0.25">
      <c r="A1287" s="189">
        <v>2042</v>
      </c>
      <c r="B1287" s="188">
        <v>2038</v>
      </c>
      <c r="C1287" s="224" t="s">
        <v>3198</v>
      </c>
      <c r="D1287" s="232">
        <v>3.5571878465586376E-2</v>
      </c>
      <c r="E1287" s="223">
        <v>3.6395194186284174E-2</v>
      </c>
      <c r="F1287" s="231">
        <v>5.358820752444686E-2</v>
      </c>
      <c r="G1287" s="193">
        <v>2.4644260675456141E-3</v>
      </c>
      <c r="H1287" s="193">
        <v>3.4533021587795809E-2</v>
      </c>
      <c r="I1287" s="193">
        <v>1.5738311626153859E-2</v>
      </c>
      <c r="J1287" s="193">
        <v>3.086779394423699E-3</v>
      </c>
      <c r="K1287" s="222">
        <v>5.7310935021471208E-4</v>
      </c>
      <c r="L1287" s="193">
        <v>2.7117724103499601E-3</v>
      </c>
      <c r="M1287" s="222">
        <v>2.0000005732018706E-3</v>
      </c>
      <c r="N1287" s="193">
        <v>2.785724346385365E-2</v>
      </c>
      <c r="O1287" s="222">
        <v>1.715042853178839E-2</v>
      </c>
      <c r="P1287" s="221">
        <v>3.2263498612588345E-3</v>
      </c>
    </row>
    <row r="1288" spans="1:16" ht="15.75" x14ac:dyDescent="0.25">
      <c r="A1288" s="189">
        <v>2042</v>
      </c>
      <c r="B1288" s="188">
        <v>2039</v>
      </c>
      <c r="C1288" s="224" t="s">
        <v>3197</v>
      </c>
      <c r="D1288" s="232">
        <v>3.5563581650611423E-2</v>
      </c>
      <c r="E1288" s="223">
        <v>3.6378619301001926E-2</v>
      </c>
      <c r="F1288" s="231">
        <v>5.2174902344872542E-2</v>
      </c>
      <c r="G1288" s="193">
        <v>2.4373012615940275E-3</v>
      </c>
      <c r="H1288" s="193">
        <v>3.2631136468435483E-2</v>
      </c>
      <c r="I1288" s="193">
        <v>1.5012445308435056E-2</v>
      </c>
      <c r="J1288" s="193">
        <v>2.7268619054263248E-3</v>
      </c>
      <c r="K1288" s="222">
        <v>5.7330466696443817E-4</v>
      </c>
      <c r="L1288" s="193">
        <v>2.7116073118356909E-3</v>
      </c>
      <c r="M1288" s="222">
        <v>2.0000005732018801E-3</v>
      </c>
      <c r="N1288" s="193">
        <v>2.7854435138125928E-2</v>
      </c>
      <c r="O1288" s="222">
        <v>1.7150439744407522E-2</v>
      </c>
      <c r="P1288" s="221">
        <v>2.8501585005192057E-3</v>
      </c>
    </row>
    <row r="1289" spans="1:16" ht="15.75" x14ac:dyDescent="0.25">
      <c r="A1289" s="189">
        <v>2042</v>
      </c>
      <c r="B1289" s="188">
        <v>2040</v>
      </c>
      <c r="C1289" s="224" t="s">
        <v>3196</v>
      </c>
      <c r="D1289" s="232">
        <v>3.5527026224846936E-2</v>
      </c>
      <c r="E1289" s="223">
        <v>3.6331463150010825E-2</v>
      </c>
      <c r="F1289" s="231">
        <v>5.0543480799907677E-2</v>
      </c>
      <c r="G1289" s="193">
        <v>2.4322125552112893E-3</v>
      </c>
      <c r="H1289" s="193">
        <v>3.0562852009706043E-2</v>
      </c>
      <c r="I1289" s="193">
        <v>1.4447101492520554E-2</v>
      </c>
      <c r="J1289" s="193">
        <v>2.3440090707158626E-3</v>
      </c>
      <c r="K1289" s="222">
        <v>5.7310301853507424E-4</v>
      </c>
      <c r="L1289" s="193">
        <v>2.7091740298783519E-3</v>
      </c>
      <c r="M1289" s="222">
        <v>2.0000005732018801E-3</v>
      </c>
      <c r="N1289" s="193">
        <v>2.7813045012031593E-2</v>
      </c>
      <c r="O1289" s="222">
        <v>1.7138813920676964E-2</v>
      </c>
      <c r="P1289" s="221">
        <v>2.4499947595074296E-3</v>
      </c>
    </row>
    <row r="1290" spans="1:16" ht="15.75" x14ac:dyDescent="0.25">
      <c r="A1290" s="189">
        <v>2042</v>
      </c>
      <c r="B1290" s="188">
        <v>2041</v>
      </c>
      <c r="C1290" s="224" t="s">
        <v>3195</v>
      </c>
      <c r="D1290" s="232">
        <v>3.5500536875068052E-2</v>
      </c>
      <c r="E1290" s="223">
        <v>3.625759732575063E-2</v>
      </c>
      <c r="F1290" s="231">
        <v>4.8912566870622717E-2</v>
      </c>
      <c r="G1290" s="193">
        <v>2.4009870162198395E-3</v>
      </c>
      <c r="H1290" s="193">
        <v>2.8442769552314753E-2</v>
      </c>
      <c r="I1290" s="193">
        <v>1.7536902795017368E-2</v>
      </c>
      <c r="J1290" s="193">
        <v>1.9481406598137352E-3</v>
      </c>
      <c r="K1290" s="222">
        <v>5.7200179390609585E-4</v>
      </c>
      <c r="L1290" s="193">
        <v>2.7077616467361659E-3</v>
      </c>
      <c r="M1290" s="222">
        <v>2.0000005732018801E-3</v>
      </c>
      <c r="N1290" s="193">
        <v>2.7789020374783008E-2</v>
      </c>
      <c r="O1290" s="222">
        <v>1.7122319853422528E-2</v>
      </c>
      <c r="P1290" s="221">
        <v>2.0362269357043637E-3</v>
      </c>
    </row>
    <row r="1291" spans="1:16" ht="15.75" x14ac:dyDescent="0.25">
      <c r="A1291" s="189">
        <v>2042</v>
      </c>
      <c r="B1291" s="188">
        <v>2042</v>
      </c>
      <c r="C1291" s="224" t="s">
        <v>3194</v>
      </c>
      <c r="D1291" s="232">
        <v>3.5129833979381117E-2</v>
      </c>
      <c r="E1291" s="223">
        <v>3.5579695707990147E-2</v>
      </c>
      <c r="F1291" s="231">
        <v>4.5526386109153695E-2</v>
      </c>
      <c r="G1291" s="193">
        <v>2.2826202495923901E-3</v>
      </c>
      <c r="H1291" s="193">
        <v>2.5457943930437699E-2</v>
      </c>
      <c r="I1291" s="193">
        <v>1.7435932968429293E-2</v>
      </c>
      <c r="J1291" s="193">
        <v>1.4951658833447618E-3</v>
      </c>
      <c r="K1291" s="222">
        <v>5.5977659280504485E-4</v>
      </c>
      <c r="L1291" s="193">
        <v>2.6793277601653721E-3</v>
      </c>
      <c r="M1291" s="222">
        <v>2.0000005732018801E-3</v>
      </c>
      <c r="N1291" s="193">
        <v>2.7305359964213804E-2</v>
      </c>
      <c r="O1291" s="222">
        <v>1.6899480239277322E-2</v>
      </c>
      <c r="P1291" s="221">
        <v>1.5627706498892743E-3</v>
      </c>
    </row>
    <row r="1292" spans="1:16" ht="15.75" x14ac:dyDescent="0.25">
      <c r="A1292" s="189">
        <v>2043</v>
      </c>
      <c r="B1292" s="188">
        <v>1999</v>
      </c>
      <c r="C1292" s="224" t="s">
        <v>3193</v>
      </c>
      <c r="D1292" s="232">
        <v>5.8039191335056806E-2</v>
      </c>
      <c r="E1292" s="223">
        <v>6.9674982064071425E-2</v>
      </c>
      <c r="F1292" s="231">
        <v>0.36955644481741035</v>
      </c>
      <c r="G1292" s="193">
        <v>0.11864043748375265</v>
      </c>
      <c r="H1292" s="193">
        <v>8.94412915016858</v>
      </c>
      <c r="I1292" s="193">
        <v>0.76798783097117074</v>
      </c>
      <c r="J1292" s="193">
        <v>5.3752734610720318E-2</v>
      </c>
      <c r="K1292" s="222">
        <v>2.9438042549514432E-3</v>
      </c>
      <c r="L1292" s="193">
        <v>2.9789690375574447E-3</v>
      </c>
      <c r="M1292" s="222">
        <v>2.0000005732018801E-3</v>
      </c>
      <c r="N1292" s="193">
        <v>3.2402258092652972E-2</v>
      </c>
      <c r="O1292" s="222">
        <v>1.8606847597185942E-2</v>
      </c>
      <c r="P1292" s="221">
        <v>5.6183194745589971E-2</v>
      </c>
    </row>
    <row r="1293" spans="1:16" ht="15.75" x14ac:dyDescent="0.25">
      <c r="A1293" s="189">
        <v>2043</v>
      </c>
      <c r="B1293" s="188">
        <v>2000</v>
      </c>
      <c r="C1293" s="224" t="s">
        <v>3192</v>
      </c>
      <c r="D1293" s="232">
        <v>5.8017570724914286E-2</v>
      </c>
      <c r="E1293" s="223">
        <v>7.5857288941509435E-2</v>
      </c>
      <c r="F1293" s="231">
        <v>0.3715163612406463</v>
      </c>
      <c r="G1293" s="193">
        <v>0.10185572975989471</v>
      </c>
      <c r="H1293" s="193">
        <v>9.0820439608140173</v>
      </c>
      <c r="I1293" s="193">
        <v>0.61635366697419003</v>
      </c>
      <c r="J1293" s="193">
        <v>5.343371588336901E-2</v>
      </c>
      <c r="K1293" s="222">
        <v>2.9390780462262875E-3</v>
      </c>
      <c r="L1293" s="193">
        <v>2.9939243801971435E-3</v>
      </c>
      <c r="M1293" s="222">
        <v>2.0000005732018801E-3</v>
      </c>
      <c r="N1293" s="193">
        <v>3.2656648470954244E-2</v>
      </c>
      <c r="O1293" s="222">
        <v>1.8790520829147825E-2</v>
      </c>
      <c r="P1293" s="221">
        <v>5.5849751407012357E-2</v>
      </c>
    </row>
    <row r="1294" spans="1:16" ht="15.75" x14ac:dyDescent="0.25">
      <c r="A1294" s="189">
        <v>2043</v>
      </c>
      <c r="B1294" s="188">
        <v>2001</v>
      </c>
      <c r="C1294" s="224" t="s">
        <v>3191</v>
      </c>
      <c r="D1294" s="232">
        <v>5.7955702984533501E-2</v>
      </c>
      <c r="E1294" s="223">
        <v>7.4640607768724554E-2</v>
      </c>
      <c r="F1294" s="231">
        <v>0.36909094682423937</v>
      </c>
      <c r="G1294" s="193">
        <v>8.7796905533728764E-2</v>
      </c>
      <c r="H1294" s="193">
        <v>8.941058504276489</v>
      </c>
      <c r="I1294" s="193">
        <v>0.47670588373513356</v>
      </c>
      <c r="J1294" s="193">
        <v>5.3699812499577809E-2</v>
      </c>
      <c r="K1294" s="222">
        <v>2.9597202834816699E-3</v>
      </c>
      <c r="L1294" s="193">
        <v>2.978338503164367E-3</v>
      </c>
      <c r="M1294" s="222">
        <v>2.0000005732018805E-3</v>
      </c>
      <c r="N1294" s="193">
        <v>3.2391532702626707E-2</v>
      </c>
      <c r="O1294" s="222">
        <v>1.8409391776563245E-2</v>
      </c>
      <c r="P1294" s="221">
        <v>5.612787973141993E-2</v>
      </c>
    </row>
    <row r="1295" spans="1:16" ht="15.75" x14ac:dyDescent="0.25">
      <c r="A1295" s="189">
        <v>2043</v>
      </c>
      <c r="B1295" s="188">
        <v>2002</v>
      </c>
      <c r="C1295" s="224" t="s">
        <v>3190</v>
      </c>
      <c r="D1295" s="232">
        <v>5.7907087987063219E-2</v>
      </c>
      <c r="E1295" s="223">
        <v>7.2743605169656694E-2</v>
      </c>
      <c r="F1295" s="231">
        <v>0.28765009784710083</v>
      </c>
      <c r="G1295" s="193">
        <v>8.7883148828899804E-2</v>
      </c>
      <c r="H1295" s="193">
        <v>6.9969314035678396</v>
      </c>
      <c r="I1295" s="193">
        <v>0.45870430568396114</v>
      </c>
      <c r="J1295" s="193">
        <v>5.3856350753284134E-2</v>
      </c>
      <c r="K1295" s="222">
        <v>2.9847021527815445E-3</v>
      </c>
      <c r="L1295" s="193">
        <v>2.993186326403633E-3</v>
      </c>
      <c r="M1295" s="222">
        <v>2.0000005732018801E-3</v>
      </c>
      <c r="N1295" s="193">
        <v>3.2644094175926633E-2</v>
      </c>
      <c r="O1295" s="222">
        <v>1.782146484345733E-2</v>
      </c>
      <c r="P1295" s="221">
        <v>5.6291495950330658E-2</v>
      </c>
    </row>
    <row r="1296" spans="1:16" ht="15.75" x14ac:dyDescent="0.25">
      <c r="A1296" s="189">
        <v>2043</v>
      </c>
      <c r="B1296" s="188">
        <v>2003</v>
      </c>
      <c r="C1296" s="224" t="s">
        <v>3189</v>
      </c>
      <c r="D1296" s="232">
        <v>5.7652269772277318E-2</v>
      </c>
      <c r="E1296" s="223">
        <v>7.3811425948644663E-2</v>
      </c>
      <c r="F1296" s="231">
        <v>0.28462098399908797</v>
      </c>
      <c r="G1296" s="193">
        <v>7.1179663871346277E-2</v>
      </c>
      <c r="H1296" s="193">
        <v>6.9760475765636567</v>
      </c>
      <c r="I1296" s="193">
        <v>0.39251011645434103</v>
      </c>
      <c r="J1296" s="193">
        <v>5.3545577871244185E-2</v>
      </c>
      <c r="K1296" s="222">
        <v>2.9671713984403604E-3</v>
      </c>
      <c r="L1296" s="193">
        <v>2.9860650148804749E-3</v>
      </c>
      <c r="M1296" s="222">
        <v>2.0000005732018801E-3</v>
      </c>
      <c r="N1296" s="193">
        <v>3.2522960666917698E-2</v>
      </c>
      <c r="O1296" s="222">
        <v>1.8200841631136121E-2</v>
      </c>
      <c r="P1296" s="221">
        <v>5.5966671297599031E-2</v>
      </c>
    </row>
    <row r="1297" spans="1:16" ht="15.75" x14ac:dyDescent="0.25">
      <c r="A1297" s="189">
        <v>2043</v>
      </c>
      <c r="B1297" s="188">
        <v>2004</v>
      </c>
      <c r="C1297" s="224" t="s">
        <v>3188</v>
      </c>
      <c r="D1297" s="232">
        <v>5.7600216882947156E-2</v>
      </c>
      <c r="E1297" s="223">
        <v>7.353253833668516E-2</v>
      </c>
      <c r="F1297" s="231">
        <v>0.23531053389025344</v>
      </c>
      <c r="G1297" s="193">
        <v>1.8260119224663019E-2</v>
      </c>
      <c r="H1297" s="193">
        <v>5.8298159767785203</v>
      </c>
      <c r="I1297" s="193">
        <v>0.11577493720511596</v>
      </c>
      <c r="J1297" s="193">
        <v>5.3306220082582095E-2</v>
      </c>
      <c r="K1297" s="222">
        <v>1.9805014221116804E-4</v>
      </c>
      <c r="L1297" s="193">
        <v>2.9855877869066367E-3</v>
      </c>
      <c r="M1297" s="222">
        <v>2.0000005732018801E-3</v>
      </c>
      <c r="N1297" s="193">
        <v>3.2514843019082716E-2</v>
      </c>
      <c r="O1297" s="222">
        <v>1.7820634443545914E-2</v>
      </c>
      <c r="P1297" s="221">
        <v>5.5716490811868087E-2</v>
      </c>
    </row>
    <row r="1298" spans="1:16" ht="15.75" x14ac:dyDescent="0.25">
      <c r="A1298" s="189">
        <v>2043</v>
      </c>
      <c r="B1298" s="188">
        <v>2005</v>
      </c>
      <c r="C1298" s="224" t="s">
        <v>3187</v>
      </c>
      <c r="D1298" s="232">
        <v>5.7337071022779761E-2</v>
      </c>
      <c r="E1298" s="223">
        <v>6.9776129606067022E-2</v>
      </c>
      <c r="F1298" s="231">
        <v>0.2324751662701931</v>
      </c>
      <c r="G1298" s="193">
        <v>1.5911729098395708E-2</v>
      </c>
      <c r="H1298" s="193">
        <v>5.8143489820008529</v>
      </c>
      <c r="I1298" s="193">
        <v>9.3936296089226087E-2</v>
      </c>
      <c r="J1298" s="193">
        <v>5.2942589261422777E-2</v>
      </c>
      <c r="K1298" s="222">
        <v>1.9874442204052484E-4</v>
      </c>
      <c r="L1298" s="193">
        <v>2.9770994272414726E-3</v>
      </c>
      <c r="M1298" s="222">
        <v>2.0000005732018797E-3</v>
      </c>
      <c r="N1298" s="193">
        <v>3.2370456021178273E-2</v>
      </c>
      <c r="O1298" s="222">
        <v>1.7091261403488718E-2</v>
      </c>
      <c r="P1298" s="221">
        <v>5.5336418218563818E-2</v>
      </c>
    </row>
    <row r="1299" spans="1:16" ht="15.75" x14ac:dyDescent="0.25">
      <c r="A1299" s="189">
        <v>2043</v>
      </c>
      <c r="B1299" s="188">
        <v>2006</v>
      </c>
      <c r="C1299" s="224" t="s">
        <v>3186</v>
      </c>
      <c r="D1299" s="232">
        <v>5.7286294930319004E-2</v>
      </c>
      <c r="E1299" s="223">
        <v>7.3066373024437622E-2</v>
      </c>
      <c r="F1299" s="231">
        <v>0.23267503466392614</v>
      </c>
      <c r="G1299" s="193">
        <v>5.956301542753846E-3</v>
      </c>
      <c r="H1299" s="193">
        <v>5.8258167320563983</v>
      </c>
      <c r="I1299" s="193">
        <v>6.4275185373034255E-2</v>
      </c>
      <c r="J1299" s="193">
        <v>5.290708345757128E-2</v>
      </c>
      <c r="K1299" s="222">
        <v>1.9504613341047114E-4</v>
      </c>
      <c r="L1299" s="193">
        <v>2.9795293374767517E-3</v>
      </c>
      <c r="M1299" s="222">
        <v>2.0000005732018797E-3</v>
      </c>
      <c r="N1299" s="193">
        <v>3.2411788794280381E-2</v>
      </c>
      <c r="O1299" s="222">
        <v>1.8806924625290815E-2</v>
      </c>
      <c r="P1299" s="221">
        <v>5.5299306999816875E-2</v>
      </c>
    </row>
    <row r="1300" spans="1:16" ht="15.75" x14ac:dyDescent="0.25">
      <c r="A1300" s="189">
        <v>2043</v>
      </c>
      <c r="B1300" s="188">
        <v>2007</v>
      </c>
      <c r="C1300" s="224" t="s">
        <v>3185</v>
      </c>
      <c r="D1300" s="232">
        <v>5.7087819685584448E-2</v>
      </c>
      <c r="E1300" s="223">
        <v>6.8695780217217062E-2</v>
      </c>
      <c r="F1300" s="231">
        <v>0.16690241715228385</v>
      </c>
      <c r="G1300" s="193">
        <v>8.5456416456511555E-3</v>
      </c>
      <c r="H1300" s="193">
        <v>2.9722896030916219</v>
      </c>
      <c r="I1300" s="193">
        <v>5.7264960613124923E-2</v>
      </c>
      <c r="J1300" s="193">
        <v>3.6892458560523221E-2</v>
      </c>
      <c r="K1300" s="222">
        <v>1.9812665761609124E-4</v>
      </c>
      <c r="L1300" s="193">
        <v>2.9581379249333565E-3</v>
      </c>
      <c r="M1300" s="222">
        <v>2.0000005732018801E-3</v>
      </c>
      <c r="N1300" s="193">
        <v>3.2047920866917219E-2</v>
      </c>
      <c r="O1300" s="222">
        <v>1.7418891368815609E-2</v>
      </c>
      <c r="P1300" s="221">
        <v>3.8560571828769853E-2</v>
      </c>
    </row>
    <row r="1301" spans="1:16" ht="15.75" x14ac:dyDescent="0.25">
      <c r="A1301" s="189">
        <v>2043</v>
      </c>
      <c r="B1301" s="188">
        <v>2008</v>
      </c>
      <c r="C1301" s="224" t="s">
        <v>3184</v>
      </c>
      <c r="D1301" s="232">
        <v>5.7134635282342333E-2</v>
      </c>
      <c r="E1301" s="223">
        <v>6.7223598643937552E-2</v>
      </c>
      <c r="F1301" s="231">
        <v>0.16929243087872514</v>
      </c>
      <c r="G1301" s="193">
        <v>8.3186072252375409E-3</v>
      </c>
      <c r="H1301" s="193">
        <v>3.0148652771702462</v>
      </c>
      <c r="I1301" s="193">
        <v>4.6907451213910378E-2</v>
      </c>
      <c r="J1301" s="193">
        <v>3.738557353270465E-2</v>
      </c>
      <c r="K1301" s="222">
        <v>2.2603454477673047E-4</v>
      </c>
      <c r="L1301" s="193">
        <v>2.9731763651193871E-3</v>
      </c>
      <c r="M1301" s="222">
        <v>2.0000005732018801E-3</v>
      </c>
      <c r="N1301" s="193">
        <v>3.2303724734481613E-2</v>
      </c>
      <c r="O1301" s="222">
        <v>1.746824293155658E-2</v>
      </c>
      <c r="P1301" s="221">
        <v>3.9075983271827978E-2</v>
      </c>
    </row>
    <row r="1302" spans="1:16" ht="15.75" x14ac:dyDescent="0.25">
      <c r="A1302" s="189">
        <v>2043</v>
      </c>
      <c r="B1302" s="188">
        <v>2009</v>
      </c>
      <c r="C1302" s="224" t="s">
        <v>3183</v>
      </c>
      <c r="D1302" s="232">
        <v>5.6347691837671812E-2</v>
      </c>
      <c r="E1302" s="223">
        <v>6.1810442077285553E-2</v>
      </c>
      <c r="F1302" s="231">
        <v>0.15846667477299525</v>
      </c>
      <c r="G1302" s="193">
        <v>8.1572278534498173E-3</v>
      </c>
      <c r="H1302" s="193">
        <v>2.7277515680613575</v>
      </c>
      <c r="I1302" s="193">
        <v>3.4115757466625554E-2</v>
      </c>
      <c r="J1302" s="193">
        <v>3.4916298471574986E-2</v>
      </c>
      <c r="K1302" s="222">
        <v>2.5542427702828017E-4</v>
      </c>
      <c r="L1302" s="193">
        <v>2.8836334830583074E-3</v>
      </c>
      <c r="M1302" s="222">
        <v>2.0000005732018801E-3</v>
      </c>
      <c r="N1302" s="193">
        <v>3.078060031062263E-2</v>
      </c>
      <c r="O1302" s="222">
        <v>1.6830305546164517E-2</v>
      </c>
      <c r="P1302" s="221">
        <v>3.649505854967984E-2</v>
      </c>
    </row>
    <row r="1303" spans="1:16" ht="15.75" x14ac:dyDescent="0.25">
      <c r="A1303" s="189">
        <v>2043</v>
      </c>
      <c r="B1303" s="188">
        <v>2010</v>
      </c>
      <c r="C1303" s="224" t="s">
        <v>3182</v>
      </c>
      <c r="D1303" s="232">
        <v>5.5340203310237854E-2</v>
      </c>
      <c r="E1303" s="223">
        <v>5.9845197765447083E-2</v>
      </c>
      <c r="F1303" s="231">
        <v>9.5741561316401991E-2</v>
      </c>
      <c r="G1303" s="193">
        <v>7.3259370264349083E-3</v>
      </c>
      <c r="H1303" s="193">
        <v>0.2418757188950357</v>
      </c>
      <c r="I1303" s="193">
        <v>3.3215355580380322E-2</v>
      </c>
      <c r="J1303" s="193">
        <v>2.0470140652340752E-2</v>
      </c>
      <c r="K1303" s="222">
        <v>3.1161900733320507E-4</v>
      </c>
      <c r="L1303" s="193">
        <v>2.8139587584313347E-3</v>
      </c>
      <c r="M1303" s="222">
        <v>2.0000005732018801E-3</v>
      </c>
      <c r="N1303" s="193">
        <v>2.9595433244717834E-2</v>
      </c>
      <c r="O1303" s="222">
        <v>1.6455221568794951E-2</v>
      </c>
      <c r="P1303" s="221">
        <v>2.1395709577735764E-2</v>
      </c>
    </row>
    <row r="1304" spans="1:16" ht="15.75" x14ac:dyDescent="0.25">
      <c r="A1304" s="189">
        <v>2043</v>
      </c>
      <c r="B1304" s="188">
        <v>2011</v>
      </c>
      <c r="C1304" s="224" t="s">
        <v>3181</v>
      </c>
      <c r="D1304" s="232">
        <v>5.5187466931835107E-2</v>
      </c>
      <c r="E1304" s="223">
        <v>5.8559629043709011E-2</v>
      </c>
      <c r="F1304" s="231">
        <v>9.6426179057859551E-2</v>
      </c>
      <c r="G1304" s="193">
        <v>7.4310661602706137E-3</v>
      </c>
      <c r="H1304" s="193">
        <v>0.24504491217065669</v>
      </c>
      <c r="I1304" s="193">
        <v>3.3554577207262737E-2</v>
      </c>
      <c r="J1304" s="193">
        <v>2.0715867653302404E-2</v>
      </c>
      <c r="K1304" s="222">
        <v>4.2186638839491851E-4</v>
      </c>
      <c r="L1304" s="193">
        <v>2.8327799784488203E-3</v>
      </c>
      <c r="M1304" s="222">
        <v>2.0000005732018801E-3</v>
      </c>
      <c r="N1304" s="193">
        <v>2.9915582197215265E-2</v>
      </c>
      <c r="O1304" s="222">
        <v>1.6597297512994099E-2</v>
      </c>
      <c r="P1304" s="221">
        <v>2.165254726328349E-2</v>
      </c>
    </row>
    <row r="1305" spans="1:16" ht="15.75" x14ac:dyDescent="0.25">
      <c r="A1305" s="189">
        <v>2043</v>
      </c>
      <c r="B1305" s="188">
        <v>2012</v>
      </c>
      <c r="C1305" s="224" t="s">
        <v>3180</v>
      </c>
      <c r="D1305" s="232">
        <v>5.3382764707974019E-2</v>
      </c>
      <c r="E1305" s="223">
        <v>5.8678607297074088E-2</v>
      </c>
      <c r="F1305" s="231">
        <v>8.6318198653158748E-2</v>
      </c>
      <c r="G1305" s="193">
        <v>7.0057961558199194E-3</v>
      </c>
      <c r="H1305" s="193">
        <v>0.21729773952475517</v>
      </c>
      <c r="I1305" s="193">
        <v>3.4748089724380309E-2</v>
      </c>
      <c r="J1305" s="193">
        <v>1.8768031202202981E-2</v>
      </c>
      <c r="K1305" s="222">
        <v>6.1149829944707914E-4</v>
      </c>
      <c r="L1305" s="193">
        <v>2.7196989325914468E-3</v>
      </c>
      <c r="M1305" s="222">
        <v>2.0000005732018801E-3</v>
      </c>
      <c r="N1305" s="193">
        <v>2.7992073607181332E-2</v>
      </c>
      <c r="O1305" s="222">
        <v>1.7021929915887326E-2</v>
      </c>
      <c r="P1305" s="221">
        <v>1.9616638291261528E-2</v>
      </c>
    </row>
    <row r="1306" spans="1:16" ht="15.75" x14ac:dyDescent="0.25">
      <c r="A1306" s="189">
        <v>2043</v>
      </c>
      <c r="B1306" s="188">
        <v>2013</v>
      </c>
      <c r="C1306" s="224" t="s">
        <v>3179</v>
      </c>
      <c r="D1306" s="232">
        <v>5.5296512887797938E-2</v>
      </c>
      <c r="E1306" s="223">
        <v>5.7444960422937882E-2</v>
      </c>
      <c r="F1306" s="231">
        <v>0.10007296492140194</v>
      </c>
      <c r="G1306" s="193">
        <v>7.935261831922143E-3</v>
      </c>
      <c r="H1306" s="193">
        <v>0.25427856389869696</v>
      </c>
      <c r="I1306" s="193">
        <v>3.3801097155802123E-2</v>
      </c>
      <c r="J1306" s="193">
        <v>2.1346521421874268E-2</v>
      </c>
      <c r="K1306" s="222">
        <v>9.1302896158142568E-4</v>
      </c>
      <c r="L1306" s="193">
        <v>2.8665879902352344E-3</v>
      </c>
      <c r="M1306" s="222">
        <v>2.0000005732018801E-3</v>
      </c>
      <c r="N1306" s="193">
        <v>3.0490656477702074E-2</v>
      </c>
      <c r="O1306" s="222">
        <v>1.7128700474911652E-2</v>
      </c>
      <c r="P1306" s="221">
        <v>2.231171639678543E-2</v>
      </c>
    </row>
    <row r="1307" spans="1:16" ht="15.75" x14ac:dyDescent="0.25">
      <c r="A1307" s="189">
        <v>2043</v>
      </c>
      <c r="B1307" s="188">
        <v>2014</v>
      </c>
      <c r="C1307" s="224" t="s">
        <v>3178</v>
      </c>
      <c r="D1307" s="232">
        <v>5.2701394152857579E-2</v>
      </c>
      <c r="E1307" s="223">
        <v>5.5076243603336079E-2</v>
      </c>
      <c r="F1307" s="231">
        <v>9.092786525878499E-2</v>
      </c>
      <c r="G1307" s="193">
        <v>8.0627426678093889E-3</v>
      </c>
      <c r="H1307" s="193">
        <v>0.22999899845649172</v>
      </c>
      <c r="I1307" s="193">
        <v>3.2277941340870149E-2</v>
      </c>
      <c r="J1307" s="193">
        <v>1.9666504835860812E-2</v>
      </c>
      <c r="K1307" s="222">
        <v>1.2826933255114541E-3</v>
      </c>
      <c r="L1307" s="193">
        <v>2.7721693117718957E-3</v>
      </c>
      <c r="M1307" s="222">
        <v>2.0000005732018801E-3</v>
      </c>
      <c r="N1307" s="193">
        <v>2.8884594757040773E-2</v>
      </c>
      <c r="O1307" s="222">
        <v>1.6611225712005805E-2</v>
      </c>
      <c r="P1307" s="221">
        <v>2.0555736915715755E-2</v>
      </c>
    </row>
    <row r="1308" spans="1:16" ht="15.75" x14ac:dyDescent="0.25">
      <c r="A1308" s="189">
        <v>2043</v>
      </c>
      <c r="B1308" s="188">
        <v>2015</v>
      </c>
      <c r="C1308" s="224" t="s">
        <v>3177</v>
      </c>
      <c r="D1308" s="232">
        <v>5.1520737937851252E-2</v>
      </c>
      <c r="E1308" s="223">
        <v>5.7804518465742014E-2</v>
      </c>
      <c r="F1308" s="231">
        <v>8.6502857501344482E-2</v>
      </c>
      <c r="G1308" s="193">
        <v>8.06189963727557E-3</v>
      </c>
      <c r="H1308" s="193">
        <v>0.21980682286280193</v>
      </c>
      <c r="I1308" s="193">
        <v>3.4024918040465424E-2</v>
      </c>
      <c r="J1308" s="193">
        <v>1.8994843023214952E-2</v>
      </c>
      <c r="K1308" s="222">
        <v>1.5920938921572209E-3</v>
      </c>
      <c r="L1308" s="193">
        <v>2.7399779796058463E-3</v>
      </c>
      <c r="M1308" s="222">
        <v>2.0000005732018801E-3</v>
      </c>
      <c r="N1308" s="193">
        <v>2.8337020196896275E-2</v>
      </c>
      <c r="O1308" s="222">
        <v>1.7703988686433386E-2</v>
      </c>
      <c r="P1308" s="221">
        <v>1.9853705536357173E-2</v>
      </c>
    </row>
    <row r="1309" spans="1:16" ht="15.75" x14ac:dyDescent="0.25">
      <c r="A1309" s="189">
        <v>2043</v>
      </c>
      <c r="B1309" s="188">
        <v>2016</v>
      </c>
      <c r="C1309" s="224" t="s">
        <v>3176</v>
      </c>
      <c r="D1309" s="232">
        <v>5.1787562838423319E-2</v>
      </c>
      <c r="E1309" s="223">
        <v>5.9661323094464674E-2</v>
      </c>
      <c r="F1309" s="231">
        <v>9.8329325486441896E-2</v>
      </c>
      <c r="G1309" s="193">
        <v>7.8249066253482189E-3</v>
      </c>
      <c r="H1309" s="193">
        <v>0.2218704655238255</v>
      </c>
      <c r="I1309" s="193">
        <v>3.4641840275675483E-2</v>
      </c>
      <c r="J1309" s="193">
        <v>2.1294175625225665E-2</v>
      </c>
      <c r="K1309" s="222">
        <v>1.8211287478535393E-3</v>
      </c>
      <c r="L1309" s="193">
        <v>2.8743801410373521E-3</v>
      </c>
      <c r="M1309" s="222">
        <v>2.0000005732018805E-3</v>
      </c>
      <c r="N1309" s="193">
        <v>3.0623200962846191E-2</v>
      </c>
      <c r="O1309" s="222">
        <v>1.8778978234947633E-2</v>
      </c>
      <c r="P1309" s="221">
        <v>2.2257003755493478E-2</v>
      </c>
    </row>
    <row r="1310" spans="1:16" ht="15.75" x14ac:dyDescent="0.25">
      <c r="A1310" s="189">
        <v>2043</v>
      </c>
      <c r="B1310" s="188">
        <v>2017</v>
      </c>
      <c r="C1310" s="224" t="s">
        <v>3175</v>
      </c>
      <c r="D1310" s="232">
        <v>4.8397550938546599E-2</v>
      </c>
      <c r="E1310" s="223">
        <v>5.3210609798187841E-2</v>
      </c>
      <c r="F1310" s="231">
        <v>7.8908166785462655E-2</v>
      </c>
      <c r="G1310" s="193">
        <v>7.8443608805101785E-3</v>
      </c>
      <c r="H1310" s="193">
        <v>0.16664441509277073</v>
      </c>
      <c r="I1310" s="193">
        <v>3.1744405343819358E-2</v>
      </c>
      <c r="J1310" s="193">
        <v>1.9548325078461146E-2</v>
      </c>
      <c r="K1310" s="222">
        <v>2.008932785973232E-3</v>
      </c>
      <c r="L1310" s="193">
        <v>2.8331361863453927E-3</v>
      </c>
      <c r="M1310" s="222">
        <v>2.0000005732018714E-3</v>
      </c>
      <c r="N1310" s="193">
        <v>2.9921641293535955E-2</v>
      </c>
      <c r="O1310" s="222">
        <v>1.7580300365887931E-2</v>
      </c>
      <c r="P1310" s="221">
        <v>2.0432213594101328E-2</v>
      </c>
    </row>
    <row r="1311" spans="1:16" ht="15.75" x14ac:dyDescent="0.25">
      <c r="A1311" s="189">
        <v>2043</v>
      </c>
      <c r="B1311" s="188">
        <v>2018</v>
      </c>
      <c r="C1311" s="224" t="s">
        <v>3174</v>
      </c>
      <c r="D1311" s="232">
        <v>4.5266604694585065E-2</v>
      </c>
      <c r="E1311" s="223">
        <v>5.0699736652905683E-2</v>
      </c>
      <c r="F1311" s="231">
        <v>7.8515003109710546E-2</v>
      </c>
      <c r="G1311" s="193">
        <v>7.490628325716878E-3</v>
      </c>
      <c r="H1311" s="193">
        <v>0.13648894186417881</v>
      </c>
      <c r="I1311" s="193">
        <v>3.0265507898078987E-2</v>
      </c>
      <c r="J1311" s="193">
        <v>1.8206907959215448E-2</v>
      </c>
      <c r="K1311" s="222">
        <v>2.092551941697344E-3</v>
      </c>
      <c r="L1311" s="193">
        <v>2.8270717867854918E-3</v>
      </c>
      <c r="M1311" s="222">
        <v>2.0000005732018801E-3</v>
      </c>
      <c r="N1311" s="193">
        <v>2.9818485857022039E-2</v>
      </c>
      <c r="O1311" s="222">
        <v>1.7528842280652102E-2</v>
      </c>
      <c r="P1311" s="221">
        <v>1.9030143545173725E-2</v>
      </c>
    </row>
    <row r="1312" spans="1:16" ht="15.75" x14ac:dyDescent="0.25">
      <c r="A1312" s="189">
        <v>2043</v>
      </c>
      <c r="B1312" s="188">
        <v>2019</v>
      </c>
      <c r="C1312" s="224" t="s">
        <v>3173</v>
      </c>
      <c r="D1312" s="232">
        <v>4.4895187495535685E-2</v>
      </c>
      <c r="E1312" s="223">
        <v>4.8707568465036107E-2</v>
      </c>
      <c r="F1312" s="231">
        <v>7.813215415848343E-2</v>
      </c>
      <c r="G1312" s="193">
        <v>6.736594499115677E-3</v>
      </c>
      <c r="H1312" s="193">
        <v>0.11793970581189422</v>
      </c>
      <c r="I1312" s="193">
        <v>2.7452600785198702E-2</v>
      </c>
      <c r="J1312" s="193">
        <v>1.5719390482075928E-2</v>
      </c>
      <c r="K1312" s="222">
        <v>1.9887791637785376E-3</v>
      </c>
      <c r="L1312" s="193">
        <v>2.8212008217982885E-3</v>
      </c>
      <c r="M1312" s="222">
        <v>2.0000005732018801E-3</v>
      </c>
      <c r="N1312" s="193">
        <v>2.9718620742589717E-2</v>
      </c>
      <c r="O1312" s="222">
        <v>1.7489644289485986E-2</v>
      </c>
      <c r="P1312" s="221">
        <v>1.6430151565913199E-2</v>
      </c>
    </row>
    <row r="1313" spans="1:16" ht="15.75" x14ac:dyDescent="0.25">
      <c r="A1313" s="189">
        <v>2043</v>
      </c>
      <c r="B1313" s="188">
        <v>2020</v>
      </c>
      <c r="C1313" s="224" t="s">
        <v>3172</v>
      </c>
      <c r="D1313" s="232">
        <v>4.448588264170493E-2</v>
      </c>
      <c r="E1313" s="223">
        <v>4.6763382027185524E-2</v>
      </c>
      <c r="F1313" s="231">
        <v>7.7587673558970727E-2</v>
      </c>
      <c r="G1313" s="193">
        <v>5.8257406185859527E-3</v>
      </c>
      <c r="H1313" s="193">
        <v>9.90860334231497E-2</v>
      </c>
      <c r="I1313" s="193">
        <v>2.5276606592920366E-2</v>
      </c>
      <c r="J1313" s="193">
        <v>1.3192284490725624E-2</v>
      </c>
      <c r="K1313" s="222">
        <v>1.4715421743430092E-3</v>
      </c>
      <c r="L1313" s="193">
        <v>2.8139936188630397E-3</v>
      </c>
      <c r="M1313" s="222">
        <v>2.0000005732018801E-3</v>
      </c>
      <c r="N1313" s="193">
        <v>2.9596026220661136E-2</v>
      </c>
      <c r="O1313" s="222">
        <v>1.7464812508010571E-2</v>
      </c>
      <c r="P1313" s="221">
        <v>1.3788781055500831E-2</v>
      </c>
    </row>
    <row r="1314" spans="1:16" ht="15.75" x14ac:dyDescent="0.25">
      <c r="A1314" s="189">
        <v>2043</v>
      </c>
      <c r="B1314" s="188">
        <v>2021</v>
      </c>
      <c r="C1314" s="224" t="s">
        <v>3171</v>
      </c>
      <c r="D1314" s="232">
        <v>4.3089060952584961E-2</v>
      </c>
      <c r="E1314" s="223">
        <v>4.4596901279552299E-2</v>
      </c>
      <c r="F1314" s="231">
        <v>7.4756106610545506E-2</v>
      </c>
      <c r="G1314" s="193">
        <v>5.1349129069488348E-3</v>
      </c>
      <c r="H1314" s="193">
        <v>7.623782551584643E-2</v>
      </c>
      <c r="I1314" s="193">
        <v>2.4187034693892731E-2</v>
      </c>
      <c r="J1314" s="193">
        <v>9.695330707403086E-3</v>
      </c>
      <c r="K1314" s="222">
        <v>9.7405967869781973E-4</v>
      </c>
      <c r="L1314" s="193">
        <v>2.8058981391686729E-3</v>
      </c>
      <c r="M1314" s="222">
        <v>2.0000005732018801E-3</v>
      </c>
      <c r="N1314" s="193">
        <v>2.9458322111059951E-2</v>
      </c>
      <c r="O1314" s="222">
        <v>1.7450818872542535E-2</v>
      </c>
      <c r="P1314" s="221">
        <v>1.0133710539599066E-2</v>
      </c>
    </row>
    <row r="1315" spans="1:16" ht="15.75" x14ac:dyDescent="0.25">
      <c r="A1315" s="189">
        <v>2043</v>
      </c>
      <c r="B1315" s="188">
        <v>2022</v>
      </c>
      <c r="C1315" s="224" t="s">
        <v>3170</v>
      </c>
      <c r="D1315" s="232">
        <v>4.181561680673939E-2</v>
      </c>
      <c r="E1315" s="223">
        <v>4.2905375173710535E-2</v>
      </c>
      <c r="F1315" s="231">
        <v>7.3933231752768502E-2</v>
      </c>
      <c r="G1315" s="193">
        <v>4.3361200588375786E-3</v>
      </c>
      <c r="H1315" s="193">
        <v>5.7593165648463451E-2</v>
      </c>
      <c r="I1315" s="193">
        <v>2.2989543703511549E-2</v>
      </c>
      <c r="J1315" s="193">
        <v>7.2151150683485918E-3</v>
      </c>
      <c r="K1315" s="222">
        <v>9.7220715627166488E-4</v>
      </c>
      <c r="L1315" s="193">
        <v>2.7979804109964763E-3</v>
      </c>
      <c r="M1315" s="222">
        <v>2.0000005732018805E-3</v>
      </c>
      <c r="N1315" s="193">
        <v>2.9323641554850888E-2</v>
      </c>
      <c r="O1315" s="222">
        <v>1.7428709620462331E-2</v>
      </c>
      <c r="P1315" s="221">
        <v>7.5413505551403769E-3</v>
      </c>
    </row>
    <row r="1316" spans="1:16" ht="15.75" x14ac:dyDescent="0.25">
      <c r="A1316" s="189">
        <v>2043</v>
      </c>
      <c r="B1316" s="188">
        <v>2023</v>
      </c>
      <c r="C1316" s="224" t="s">
        <v>3169</v>
      </c>
      <c r="D1316" s="232">
        <v>4.0559056697469738E-2</v>
      </c>
      <c r="E1316" s="223">
        <v>4.1254222770421636E-2</v>
      </c>
      <c r="F1316" s="231">
        <v>7.3132047892631613E-2</v>
      </c>
      <c r="G1316" s="193">
        <v>3.7764423880074067E-3</v>
      </c>
      <c r="H1316" s="193">
        <v>5.6845843311656701E-2</v>
      </c>
      <c r="I1316" s="193">
        <v>2.3570898375738034E-2</v>
      </c>
      <c r="J1316" s="193">
        <v>7.0909240381573238E-3</v>
      </c>
      <c r="K1316" s="222">
        <v>9.7088068041483681E-4</v>
      </c>
      <c r="L1316" s="193">
        <v>2.7911921767191472E-3</v>
      </c>
      <c r="M1316" s="222">
        <v>2.0000005732018801E-3</v>
      </c>
      <c r="N1316" s="193">
        <v>2.9208173689793525E-2</v>
      </c>
      <c r="O1316" s="222">
        <v>1.7417264248412709E-2</v>
      </c>
      <c r="P1316" s="221">
        <v>7.4115441576533972E-3</v>
      </c>
    </row>
    <row r="1317" spans="1:16" ht="15.75" x14ac:dyDescent="0.25">
      <c r="A1317" s="189">
        <v>2043</v>
      </c>
      <c r="B1317" s="188">
        <v>2024</v>
      </c>
      <c r="C1317" s="224" t="s">
        <v>3168</v>
      </c>
      <c r="D1317" s="232">
        <v>3.9335103290192817E-2</v>
      </c>
      <c r="E1317" s="223">
        <v>3.9576114085950777E-2</v>
      </c>
      <c r="F1317" s="231">
        <v>7.2236427146931681E-2</v>
      </c>
      <c r="G1317" s="193">
        <v>3.2825938777414623E-3</v>
      </c>
      <c r="H1317" s="193">
        <v>5.5988997351325891E-2</v>
      </c>
      <c r="I1317" s="193">
        <v>2.5087281924109174E-2</v>
      </c>
      <c r="J1317" s="193">
        <v>6.9468616750645957E-3</v>
      </c>
      <c r="K1317" s="222">
        <v>9.6915673742787678E-4</v>
      </c>
      <c r="L1317" s="193">
        <v>2.7841239139971248E-3</v>
      </c>
      <c r="M1317" s="222">
        <v>2.0000005732018801E-3</v>
      </c>
      <c r="N1317" s="193">
        <v>2.908794254089192E-2</v>
      </c>
      <c r="O1317" s="222">
        <v>1.7394244707920725E-2</v>
      </c>
      <c r="P1317" s="221">
        <v>7.2609679337688826E-3</v>
      </c>
    </row>
    <row r="1318" spans="1:16" ht="15.75" x14ac:dyDescent="0.25">
      <c r="A1318" s="189">
        <v>2043</v>
      </c>
      <c r="B1318" s="188">
        <v>2025</v>
      </c>
      <c r="C1318" s="224" t="s">
        <v>3167</v>
      </c>
      <c r="D1318" s="232">
        <v>3.8123137336572147E-2</v>
      </c>
      <c r="E1318" s="223">
        <v>3.7925284432743525E-2</v>
      </c>
      <c r="F1318" s="231">
        <v>7.1338199637928729E-2</v>
      </c>
      <c r="G1318" s="193">
        <v>2.9977659187770201E-3</v>
      </c>
      <c r="H1318" s="193">
        <v>5.5085597146606997E-2</v>
      </c>
      <c r="I1318" s="193">
        <v>2.7429704370151006E-2</v>
      </c>
      <c r="J1318" s="193">
        <v>6.7915720946500838E-3</v>
      </c>
      <c r="K1318" s="222">
        <v>9.6790872839524317E-4</v>
      </c>
      <c r="L1318" s="193">
        <v>2.7778538041405699E-3</v>
      </c>
      <c r="M1318" s="222">
        <v>2.0000005732018801E-3</v>
      </c>
      <c r="N1318" s="193">
        <v>2.8981287972231921E-2</v>
      </c>
      <c r="O1318" s="222">
        <v>1.7378208688953452E-2</v>
      </c>
      <c r="P1318" s="221">
        <v>7.0986568476153339E-3</v>
      </c>
    </row>
    <row r="1319" spans="1:16" ht="15.75" x14ac:dyDescent="0.25">
      <c r="A1319" s="189">
        <v>2043</v>
      </c>
      <c r="B1319" s="188">
        <v>2026</v>
      </c>
      <c r="C1319" s="224" t="s">
        <v>3166</v>
      </c>
      <c r="D1319" s="232">
        <v>3.7166659014084072E-2</v>
      </c>
      <c r="E1319" s="223">
        <v>3.754412642905889E-2</v>
      </c>
      <c r="F1319" s="231">
        <v>7.0069248265190523E-2</v>
      </c>
      <c r="G1319" s="193">
        <v>2.9739542921220553E-3</v>
      </c>
      <c r="H1319" s="193">
        <v>5.3889362038623642E-2</v>
      </c>
      <c r="I1319" s="193">
        <v>2.6865094019521505E-2</v>
      </c>
      <c r="J1319" s="193">
        <v>6.592121700605841E-3</v>
      </c>
      <c r="K1319" s="222">
        <v>8.4623749598804849E-4</v>
      </c>
      <c r="L1319" s="193">
        <v>2.7678669694626364E-3</v>
      </c>
      <c r="M1319" s="222">
        <v>2.0000005732018801E-3</v>
      </c>
      <c r="N1319" s="193">
        <v>2.8811411914360274E-2</v>
      </c>
      <c r="O1319" s="222">
        <v>1.7337258277094317E-2</v>
      </c>
      <c r="P1319" s="221">
        <v>6.8901881918004325E-3</v>
      </c>
    </row>
    <row r="1320" spans="1:16" ht="15.75" x14ac:dyDescent="0.25">
      <c r="A1320" s="189">
        <v>2043</v>
      </c>
      <c r="B1320" s="188">
        <v>2027</v>
      </c>
      <c r="C1320" s="224" t="s">
        <v>3165</v>
      </c>
      <c r="D1320" s="232">
        <v>3.6294152571986593E-2</v>
      </c>
      <c r="E1320" s="223">
        <v>3.7208927337352239E-2</v>
      </c>
      <c r="F1320" s="231">
        <v>6.890389309637622E-2</v>
      </c>
      <c r="G1320" s="193">
        <v>2.946733291502566E-3</v>
      </c>
      <c r="H1320" s="193">
        <v>5.2720500260598213E-2</v>
      </c>
      <c r="I1320" s="193">
        <v>2.614119168955583E-2</v>
      </c>
      <c r="J1320" s="193">
        <v>6.3920222725827088E-3</v>
      </c>
      <c r="K1320" s="222">
        <v>7.0453199037984313E-4</v>
      </c>
      <c r="L1320" s="193">
        <v>2.759941873195415E-3</v>
      </c>
      <c r="M1320" s="222">
        <v>2.0000005732018801E-3</v>
      </c>
      <c r="N1320" s="193">
        <v>2.8676606026854831E-2</v>
      </c>
      <c r="O1320" s="222">
        <v>1.7304428087552923E-2</v>
      </c>
      <c r="P1320" s="221">
        <v>6.6810411555701535E-3</v>
      </c>
    </row>
    <row r="1321" spans="1:16" ht="15.75" x14ac:dyDescent="0.25">
      <c r="A1321" s="189">
        <v>2043</v>
      </c>
      <c r="B1321" s="188">
        <v>2028</v>
      </c>
      <c r="C1321" s="224" t="s">
        <v>3164</v>
      </c>
      <c r="D1321" s="232">
        <v>3.6189464091868781E-2</v>
      </c>
      <c r="E1321" s="223">
        <v>3.7112883215014034E-2</v>
      </c>
      <c r="F1321" s="231">
        <v>6.7720465456790391E-2</v>
      </c>
      <c r="G1321" s="193">
        <v>2.9193491082754987E-3</v>
      </c>
      <c r="H1321" s="193">
        <v>5.1498266239205018E-2</v>
      </c>
      <c r="I1321" s="193">
        <v>2.5421073011685519E-2</v>
      </c>
      <c r="J1321" s="193">
        <v>6.1804312826690419E-3</v>
      </c>
      <c r="K1321" s="222">
        <v>5.8327965634371367E-4</v>
      </c>
      <c r="L1321" s="193">
        <v>2.7525977135073785E-3</v>
      </c>
      <c r="M1321" s="222">
        <v>2.0000005732018801E-3</v>
      </c>
      <c r="N1321" s="193">
        <v>2.8551681870561334E-2</v>
      </c>
      <c r="O1321" s="222">
        <v>1.7283574407573547E-2</v>
      </c>
      <c r="P1321" s="221">
        <v>6.4598829600136954E-3</v>
      </c>
    </row>
    <row r="1322" spans="1:16" ht="15.75" x14ac:dyDescent="0.25">
      <c r="A1322" s="189">
        <v>2043</v>
      </c>
      <c r="B1322" s="188">
        <v>2029</v>
      </c>
      <c r="C1322" s="224" t="s">
        <v>3163</v>
      </c>
      <c r="D1322" s="232">
        <v>3.6111264839753535E-2</v>
      </c>
      <c r="E1322" s="223">
        <v>3.700647489754233E-2</v>
      </c>
      <c r="F1322" s="231">
        <v>6.6631586340452631E-2</v>
      </c>
      <c r="G1322" s="193">
        <v>2.8896239422945814E-3</v>
      </c>
      <c r="H1322" s="193">
        <v>5.0296394080929507E-2</v>
      </c>
      <c r="I1322" s="193">
        <v>2.4652301817576106E-2</v>
      </c>
      <c r="J1322" s="193">
        <v>5.9669347114595962E-3</v>
      </c>
      <c r="K1322" s="222">
        <v>5.8149991838869243E-4</v>
      </c>
      <c r="L1322" s="193">
        <v>2.7472316694417405E-3</v>
      </c>
      <c r="M1322" s="222">
        <v>2.0000005732018805E-3</v>
      </c>
      <c r="N1322" s="193">
        <v>2.8460405461004836E-2</v>
      </c>
      <c r="O1322" s="222">
        <v>1.7259479970539095E-2</v>
      </c>
      <c r="P1322" s="221">
        <v>6.2367330212311622E-3</v>
      </c>
    </row>
    <row r="1323" spans="1:16" ht="15.75" x14ac:dyDescent="0.25">
      <c r="A1323" s="189">
        <v>2043</v>
      </c>
      <c r="B1323" s="188">
        <v>2030</v>
      </c>
      <c r="C1323" s="224" t="s">
        <v>3162</v>
      </c>
      <c r="D1323" s="232">
        <v>3.6022019522033058E-2</v>
      </c>
      <c r="E1323" s="223">
        <v>3.6922970110431934E-2</v>
      </c>
      <c r="F1323" s="231">
        <v>6.5411213564411846E-2</v>
      </c>
      <c r="G1323" s="193">
        <v>2.8586137692991538E-3</v>
      </c>
      <c r="H1323" s="193">
        <v>4.8966210356714619E-2</v>
      </c>
      <c r="I1323" s="193">
        <v>2.3770954458606199E-2</v>
      </c>
      <c r="J1323" s="193">
        <v>5.732162257977045E-3</v>
      </c>
      <c r="K1323" s="222">
        <v>5.8019198181379278E-4</v>
      </c>
      <c r="L1323" s="193">
        <v>2.7410066421366761E-3</v>
      </c>
      <c r="M1323" s="222">
        <v>2.0000005732018797E-3</v>
      </c>
      <c r="N1323" s="193">
        <v>2.8354517746545679E-2</v>
      </c>
      <c r="O1323" s="222">
        <v>1.7242837115661894E-2</v>
      </c>
      <c r="P1323" s="221">
        <v>5.9913451991894708E-3</v>
      </c>
    </row>
    <row r="1324" spans="1:16" ht="15.75" x14ac:dyDescent="0.25">
      <c r="A1324" s="189">
        <v>2043</v>
      </c>
      <c r="B1324" s="188">
        <v>2031</v>
      </c>
      <c r="C1324" s="224" t="s">
        <v>3161</v>
      </c>
      <c r="D1324" s="232">
        <v>3.5959952029868868E-2</v>
      </c>
      <c r="E1324" s="223">
        <v>3.6846397103341207E-2</v>
      </c>
      <c r="F1324" s="231">
        <v>6.4288411948060009E-2</v>
      </c>
      <c r="G1324" s="193">
        <v>2.8259523198678233E-3</v>
      </c>
      <c r="H1324" s="193">
        <v>4.7656952887884421E-2</v>
      </c>
      <c r="I1324" s="193">
        <v>2.2972694754368399E-2</v>
      </c>
      <c r="J1324" s="193">
        <v>5.4953177269129209E-3</v>
      </c>
      <c r="K1324" s="222">
        <v>5.7904444656753352E-4</v>
      </c>
      <c r="L1324" s="193">
        <v>2.7368407568325237E-3</v>
      </c>
      <c r="M1324" s="222">
        <v>2.0000005732018801E-3</v>
      </c>
      <c r="N1324" s="193">
        <v>2.8283656037522059E-2</v>
      </c>
      <c r="O1324" s="222">
        <v>1.7228162143680004E-2</v>
      </c>
      <c r="P1324" s="221">
        <v>5.7437916094126686E-3</v>
      </c>
    </row>
    <row r="1325" spans="1:16" ht="15.75" x14ac:dyDescent="0.25">
      <c r="A1325" s="189">
        <v>2043</v>
      </c>
      <c r="B1325" s="188">
        <v>2032</v>
      </c>
      <c r="C1325" s="224" t="s">
        <v>3160</v>
      </c>
      <c r="D1325" s="232">
        <v>3.5888046136708721E-2</v>
      </c>
      <c r="E1325" s="223">
        <v>3.6773092176724406E-2</v>
      </c>
      <c r="F1325" s="231">
        <v>6.3042836416643266E-2</v>
      </c>
      <c r="G1325" s="193">
        <v>2.791940736892195E-3</v>
      </c>
      <c r="H1325" s="193">
        <v>4.6226159197717887E-2</v>
      </c>
      <c r="I1325" s="193">
        <v>2.209073454409205E-2</v>
      </c>
      <c r="J1325" s="193">
        <v>5.2382573336234306E-3</v>
      </c>
      <c r="K1325" s="222">
        <v>5.779575287711969E-4</v>
      </c>
      <c r="L1325" s="193">
        <v>2.7319111808635499E-3</v>
      </c>
      <c r="M1325" s="222">
        <v>2.0000005732018801E-3</v>
      </c>
      <c r="N1325" s="193">
        <v>2.8199803950289811E-2</v>
      </c>
      <c r="O1325" s="222">
        <v>1.7214665892139422E-2</v>
      </c>
      <c r="P1325" s="221">
        <v>5.4751080858272214E-3</v>
      </c>
    </row>
    <row r="1326" spans="1:16" ht="15.75" x14ac:dyDescent="0.25">
      <c r="A1326" s="189">
        <v>2043</v>
      </c>
      <c r="B1326" s="188">
        <v>2033</v>
      </c>
      <c r="C1326" s="224" t="s">
        <v>3159</v>
      </c>
      <c r="D1326" s="232">
        <v>3.5840870673926779E-2</v>
      </c>
      <c r="E1326" s="223">
        <v>3.6682741129344616E-2</v>
      </c>
      <c r="F1326" s="231">
        <v>6.1877626184466378E-2</v>
      </c>
      <c r="G1326" s="193">
        <v>2.7547065914735195E-3</v>
      </c>
      <c r="H1326" s="193">
        <v>4.4802615729196311E-2</v>
      </c>
      <c r="I1326" s="193">
        <v>2.1176031313788892E-2</v>
      </c>
      <c r="J1326" s="193">
        <v>4.9768992317624937E-3</v>
      </c>
      <c r="K1326" s="222">
        <v>5.7652098838979239E-4</v>
      </c>
      <c r="L1326" s="193">
        <v>2.728856288517289E-3</v>
      </c>
      <c r="M1326" s="222">
        <v>2.0000005732018797E-3</v>
      </c>
      <c r="N1326" s="193">
        <v>2.8147840231479912E-2</v>
      </c>
      <c r="O1326" s="222">
        <v>1.7195478908769306E-2</v>
      </c>
      <c r="P1326" s="221">
        <v>5.2019325303595317E-3</v>
      </c>
    </row>
    <row r="1327" spans="1:16" ht="15.75" x14ac:dyDescent="0.25">
      <c r="A1327" s="189">
        <v>2043</v>
      </c>
      <c r="B1327" s="188">
        <v>2034</v>
      </c>
      <c r="C1327" s="224" t="s">
        <v>3158</v>
      </c>
      <c r="D1327" s="232">
        <v>3.5774548199684439E-2</v>
      </c>
      <c r="E1327" s="223">
        <v>3.6615586715858191E-2</v>
      </c>
      <c r="F1327" s="231">
        <v>6.0534892173052447E-2</v>
      </c>
      <c r="G1327" s="193">
        <v>2.7148639497169258E-3</v>
      </c>
      <c r="H1327" s="193">
        <v>4.3224949258940187E-2</v>
      </c>
      <c r="I1327" s="193">
        <v>2.0266770211367451E-2</v>
      </c>
      <c r="J1327" s="193">
        <v>4.6916537826235559E-3</v>
      </c>
      <c r="K1327" s="222">
        <v>5.7562144330635734E-4</v>
      </c>
      <c r="L1327" s="193">
        <v>2.7242958698042207E-3</v>
      </c>
      <c r="M1327" s="222">
        <v>2.0000005732018801E-3</v>
      </c>
      <c r="N1327" s="193">
        <v>2.8070267509170622E-2</v>
      </c>
      <c r="O1327" s="222">
        <v>1.7183384004577463E-2</v>
      </c>
      <c r="P1327" s="221">
        <v>4.9037895477684768E-3</v>
      </c>
    </row>
    <row r="1328" spans="1:16" ht="15.75" x14ac:dyDescent="0.25">
      <c r="A1328" s="189">
        <v>2043</v>
      </c>
      <c r="B1328" s="188">
        <v>2035</v>
      </c>
      <c r="C1328" s="224" t="s">
        <v>3157</v>
      </c>
      <c r="D1328" s="232">
        <v>3.5742331485976928E-2</v>
      </c>
      <c r="E1328" s="223">
        <v>3.6583932407537191E-2</v>
      </c>
      <c r="F1328" s="231">
        <v>5.9329396294694157E-2</v>
      </c>
      <c r="G1328" s="193">
        <v>2.6711393314998826E-3</v>
      </c>
      <c r="H1328" s="193">
        <v>4.1685916628006164E-2</v>
      </c>
      <c r="I1328" s="193">
        <v>1.9333638316650838E-2</v>
      </c>
      <c r="J1328" s="193">
        <v>4.4052458693246361E-3</v>
      </c>
      <c r="K1328" s="222">
        <v>5.7540427361206211E-4</v>
      </c>
      <c r="L1328" s="193">
        <v>2.7224155626110382E-3</v>
      </c>
      <c r="M1328" s="222">
        <v>2.0000005732018801E-3</v>
      </c>
      <c r="N1328" s="193">
        <v>2.8038283483814583E-2</v>
      </c>
      <c r="O1328" s="222">
        <v>1.7182696879984641E-2</v>
      </c>
      <c r="P1328" s="221">
        <v>4.6044315395464691E-3</v>
      </c>
    </row>
    <row r="1329" spans="1:16" ht="15.75" x14ac:dyDescent="0.25">
      <c r="A1329" s="189">
        <v>2043</v>
      </c>
      <c r="B1329" s="188">
        <v>2036</v>
      </c>
      <c r="C1329" s="224" t="s">
        <v>3156</v>
      </c>
      <c r="D1329" s="232">
        <v>3.5691558640987643E-2</v>
      </c>
      <c r="E1329" s="223">
        <v>3.6543397120819762E-2</v>
      </c>
      <c r="F1329" s="231">
        <v>5.7951031553177601E-2</v>
      </c>
      <c r="G1329" s="193">
        <v>2.6222118228720242E-3</v>
      </c>
      <c r="H1329" s="193">
        <v>3.9997401895327411E-2</v>
      </c>
      <c r="I1329" s="193">
        <v>1.8434551283642811E-2</v>
      </c>
      <c r="J1329" s="193">
        <v>4.0958209942118882E-3</v>
      </c>
      <c r="K1329" s="222">
        <v>5.7487815474771521E-4</v>
      </c>
      <c r="L1329" s="193">
        <v>2.7190938893219053E-3</v>
      </c>
      <c r="M1329" s="222">
        <v>2.0000005732018801E-3</v>
      </c>
      <c r="N1329" s="193">
        <v>2.7981781821166441E-2</v>
      </c>
      <c r="O1329" s="222">
        <v>1.7177006810604838E-2</v>
      </c>
      <c r="P1329" s="221">
        <v>4.2810158446336703E-3</v>
      </c>
    </row>
    <row r="1330" spans="1:16" ht="15.75" x14ac:dyDescent="0.25">
      <c r="A1330" s="189">
        <v>2043</v>
      </c>
      <c r="B1330" s="188">
        <v>2037</v>
      </c>
      <c r="C1330" s="224" t="s">
        <v>3155</v>
      </c>
      <c r="D1330" s="232">
        <v>3.5650489851935412E-2</v>
      </c>
      <c r="E1330" s="223">
        <v>3.6489632838648395E-2</v>
      </c>
      <c r="F1330" s="231">
        <v>5.6562640048166447E-2</v>
      </c>
      <c r="G1330" s="193">
        <v>2.5675997725541732E-3</v>
      </c>
      <c r="H1330" s="193">
        <v>3.8257207151754076E-2</v>
      </c>
      <c r="I1330" s="193">
        <v>1.7498673701171363E-2</v>
      </c>
      <c r="J1330" s="193">
        <v>3.7744730662264137E-3</v>
      </c>
      <c r="K1330" s="222">
        <v>5.7411129227392802E-4</v>
      </c>
      <c r="L1330" s="193">
        <v>2.7164941517086728E-3</v>
      </c>
      <c r="M1330" s="222">
        <v>2.0000005732018801E-3</v>
      </c>
      <c r="N1330" s="193">
        <v>2.7937560284365358E-2</v>
      </c>
      <c r="O1330" s="222">
        <v>1.7166745595054437E-2</v>
      </c>
      <c r="P1330" s="221">
        <v>3.9451379893049995E-3</v>
      </c>
    </row>
    <row r="1331" spans="1:16" ht="15.75" x14ac:dyDescent="0.25">
      <c r="A1331" s="189">
        <v>2043</v>
      </c>
      <c r="B1331" s="188">
        <v>2038</v>
      </c>
      <c r="C1331" s="224" t="s">
        <v>3154</v>
      </c>
      <c r="D1331" s="232">
        <v>3.5592206570742968E-2</v>
      </c>
      <c r="E1331" s="223">
        <v>3.6406576005245425E-2</v>
      </c>
      <c r="F1331" s="231">
        <v>5.5016039091476718E-2</v>
      </c>
      <c r="G1331" s="193">
        <v>2.5103469269151355E-3</v>
      </c>
      <c r="H1331" s="193">
        <v>3.6380625434275532E-2</v>
      </c>
      <c r="I1331" s="193">
        <v>1.6575144120017721E-2</v>
      </c>
      <c r="J1331" s="193">
        <v>3.4324972500563902E-3</v>
      </c>
      <c r="K1331" s="222">
        <v>5.7282363028123289E-4</v>
      </c>
      <c r="L1331" s="193">
        <v>2.7125522623140156E-3</v>
      </c>
      <c r="M1331" s="222">
        <v>2.0000005732018801E-3</v>
      </c>
      <c r="N1331" s="193">
        <v>2.7870508745762232E-2</v>
      </c>
      <c r="O1331" s="222">
        <v>1.7146243552620698E-2</v>
      </c>
      <c r="P1331" s="221">
        <v>3.5876995442229785E-3</v>
      </c>
    </row>
    <row r="1332" spans="1:16" ht="15.75" x14ac:dyDescent="0.25">
      <c r="A1332" s="189">
        <v>2043</v>
      </c>
      <c r="B1332" s="188">
        <v>2039</v>
      </c>
      <c r="C1332" s="224" t="s">
        <v>3153</v>
      </c>
      <c r="D1332" s="232">
        <v>3.5574113324039307E-2</v>
      </c>
      <c r="E1332" s="223">
        <v>3.6397841897784326E-2</v>
      </c>
      <c r="F1332" s="231">
        <v>5.3622409596674137E-2</v>
      </c>
      <c r="G1332" s="193">
        <v>2.4623345266989705E-3</v>
      </c>
      <c r="H1332" s="193">
        <v>3.4541900144414647E-2</v>
      </c>
      <c r="I1332" s="193">
        <v>1.5708706986212347E-2</v>
      </c>
      <c r="J1332" s="193">
        <v>3.0870594679270297E-3</v>
      </c>
      <c r="K1332" s="222">
        <v>5.7302821098331876E-4</v>
      </c>
      <c r="L1332" s="193">
        <v>2.7116950890786065E-3</v>
      </c>
      <c r="M1332" s="222">
        <v>2.0000005732018801E-3</v>
      </c>
      <c r="N1332" s="193">
        <v>2.785592822902792E-2</v>
      </c>
      <c r="O1332" s="222">
        <v>1.7150154397176157E-2</v>
      </c>
      <c r="P1332" s="221">
        <v>3.2266425984431913E-3</v>
      </c>
    </row>
    <row r="1333" spans="1:16" ht="15.75" x14ac:dyDescent="0.25">
      <c r="A1333" s="189">
        <v>2043</v>
      </c>
      <c r="B1333" s="188">
        <v>2040</v>
      </c>
      <c r="C1333" s="224" t="s">
        <v>3152</v>
      </c>
      <c r="D1333" s="232">
        <v>3.556596493444654E-2</v>
      </c>
      <c r="E1333" s="223">
        <v>3.638131195053175E-2</v>
      </c>
      <c r="F1333" s="231">
        <v>5.2209693377412776E-2</v>
      </c>
      <c r="G1333" s="193">
        <v>2.4372420187909571E-3</v>
      </c>
      <c r="H1333" s="193">
        <v>3.2640153324161592E-2</v>
      </c>
      <c r="I1333" s="193">
        <v>1.5009464822224865E-2</v>
      </c>
      <c r="J1333" s="193">
        <v>2.7271535345510536E-3</v>
      </c>
      <c r="K1333" s="222">
        <v>5.7322787706445019E-4</v>
      </c>
      <c r="L1333" s="193">
        <v>2.7115408742865573E-3</v>
      </c>
      <c r="M1333" s="222">
        <v>2.0000005732018797E-3</v>
      </c>
      <c r="N1333" s="193">
        <v>2.7853305035415166E-2</v>
      </c>
      <c r="O1333" s="222">
        <v>1.7150188453188546E-2</v>
      </c>
      <c r="P1333" s="221">
        <v>2.8504633158188777E-3</v>
      </c>
    </row>
    <row r="1334" spans="1:16" ht="15.75" x14ac:dyDescent="0.25">
      <c r="A1334" s="189">
        <v>2043</v>
      </c>
      <c r="B1334" s="188">
        <v>2041</v>
      </c>
      <c r="C1334" s="224" t="s">
        <v>3151</v>
      </c>
      <c r="D1334" s="232">
        <v>3.5529536582630493E-2</v>
      </c>
      <c r="E1334" s="223">
        <v>3.6334299916557386E-2</v>
      </c>
      <c r="F1334" s="231">
        <v>5.0578260144777502E-2</v>
      </c>
      <c r="G1334" s="193">
        <v>2.4375389969110168E-3</v>
      </c>
      <c r="H1334" s="193">
        <v>3.0571801676656556E-2</v>
      </c>
      <c r="I1334" s="193">
        <v>2.0164169934658596E-2</v>
      </c>
      <c r="J1334" s="193">
        <v>2.3442972392985141E-3</v>
      </c>
      <c r="K1334" s="222">
        <v>5.7302895626027263E-4</v>
      </c>
      <c r="L1334" s="193">
        <v>2.7091231356931138E-3</v>
      </c>
      <c r="M1334" s="222">
        <v>2.0000005732018801E-3</v>
      </c>
      <c r="N1334" s="193">
        <v>2.7812179301940691E-2</v>
      </c>
      <c r="O1334" s="222">
        <v>1.7138614277990141E-2</v>
      </c>
      <c r="P1334" s="221">
        <v>2.4502959577946603E-3</v>
      </c>
    </row>
    <row r="1335" spans="1:16" ht="15.75" x14ac:dyDescent="0.25">
      <c r="A1335" s="189">
        <v>2043</v>
      </c>
      <c r="B1335" s="188">
        <v>2042</v>
      </c>
      <c r="C1335" s="224" t="s">
        <v>3150</v>
      </c>
      <c r="D1335" s="232">
        <v>3.550310039505631E-2</v>
      </c>
      <c r="E1335" s="223">
        <v>3.6260256759948525E-2</v>
      </c>
      <c r="F1335" s="231">
        <v>4.8946343322384574E-2</v>
      </c>
      <c r="G1335" s="193">
        <v>2.3971145633815199E-3</v>
      </c>
      <c r="H1335" s="193">
        <v>2.845131172064316E-2</v>
      </c>
      <c r="I1335" s="193">
        <v>2.5620853298688892E-2</v>
      </c>
      <c r="J1335" s="193">
        <v>1.9483989948096991E-3</v>
      </c>
      <c r="K1335" s="222">
        <v>5.7193062427294118E-4</v>
      </c>
      <c r="L1335" s="193">
        <v>2.7077246934847856E-3</v>
      </c>
      <c r="M1335" s="222">
        <v>2.0000005732018801E-3</v>
      </c>
      <c r="N1335" s="193">
        <v>2.7788391799977032E-2</v>
      </c>
      <c r="O1335" s="222">
        <v>1.7122149962996155E-2</v>
      </c>
      <c r="P1335" s="221">
        <v>2.0364969514625087E-3</v>
      </c>
    </row>
    <row r="1336" spans="1:16" ht="15.75" x14ac:dyDescent="0.25">
      <c r="A1336" s="189">
        <v>2043</v>
      </c>
      <c r="B1336" s="188">
        <v>2043</v>
      </c>
      <c r="C1336" s="224" t="s">
        <v>3149</v>
      </c>
      <c r="D1336" s="232">
        <v>3.5132626796894516E-2</v>
      </c>
      <c r="E1336" s="223">
        <v>3.5582630834754006E-2</v>
      </c>
      <c r="F1336" s="231">
        <v>4.5560476345622082E-2</v>
      </c>
      <c r="G1336" s="193">
        <v>2.2827471033454246E-3</v>
      </c>
      <c r="H1336" s="193">
        <v>2.54666282105049E-2</v>
      </c>
      <c r="I1336" s="193">
        <v>2.3987427793161962E-2</v>
      </c>
      <c r="J1336" s="193">
        <v>1.4954139228356607E-3</v>
      </c>
      <c r="K1336" s="222">
        <v>5.5970693177677085E-4</v>
      </c>
      <c r="L1336" s="193">
        <v>2.6793277601653716E-3</v>
      </c>
      <c r="M1336" s="222">
        <v>2.0000005732018801E-3</v>
      </c>
      <c r="N1336" s="193">
        <v>2.73053599642138E-2</v>
      </c>
      <c r="O1336" s="222">
        <v>1.6899480239277322E-2</v>
      </c>
      <c r="P1336" s="221">
        <v>1.563029904625286E-3</v>
      </c>
    </row>
    <row r="1337" spans="1:16" ht="15.75" x14ac:dyDescent="0.25">
      <c r="A1337" s="189">
        <v>2044</v>
      </c>
      <c r="B1337" s="188">
        <v>2000</v>
      </c>
      <c r="C1337" s="224" t="s">
        <v>3148</v>
      </c>
      <c r="D1337" s="232">
        <v>5.8047682407019033E-2</v>
      </c>
      <c r="E1337" s="223">
        <v>7.5916854652549076E-2</v>
      </c>
      <c r="F1337" s="231">
        <v>0.37146176838179379</v>
      </c>
      <c r="G1337" s="193">
        <v>0.10193072099465485</v>
      </c>
      <c r="H1337" s="193">
        <v>9.0808614145172086</v>
      </c>
      <c r="I1337" s="193">
        <v>0.61630206617950989</v>
      </c>
      <c r="J1337" s="193">
        <v>5.3432899605119585E-2</v>
      </c>
      <c r="K1337" s="222">
        <v>2.9408707694046216E-3</v>
      </c>
      <c r="L1337" s="193">
        <v>2.9937447000517575E-3</v>
      </c>
      <c r="M1337" s="222">
        <v>2.0000005732018801E-3</v>
      </c>
      <c r="N1337" s="193">
        <v>3.2653592111681229E-2</v>
      </c>
      <c r="O1337" s="222">
        <v>1.8790520829147825E-2</v>
      </c>
      <c r="P1337" s="221">
        <v>5.5848898220282744E-2</v>
      </c>
    </row>
    <row r="1338" spans="1:16" ht="15.75" x14ac:dyDescent="0.25">
      <c r="A1338" s="189">
        <v>2044</v>
      </c>
      <c r="B1338" s="188">
        <v>2001</v>
      </c>
      <c r="C1338" s="224" t="s">
        <v>3147</v>
      </c>
      <c r="D1338" s="232">
        <v>5.7975521393016663E-2</v>
      </c>
      <c r="E1338" s="223">
        <v>7.4700673128258677E-2</v>
      </c>
      <c r="F1338" s="231">
        <v>0.36881414378515598</v>
      </c>
      <c r="G1338" s="193">
        <v>8.7860687931249765E-2</v>
      </c>
      <c r="H1338" s="193">
        <v>8.9341591285872202</v>
      </c>
      <c r="I1338" s="193">
        <v>0.47669019768319792</v>
      </c>
      <c r="J1338" s="193">
        <v>5.3697748843193178E-2</v>
      </c>
      <c r="K1338" s="222">
        <v>2.9615583518374788E-3</v>
      </c>
      <c r="L1338" s="193">
        <v>2.9773849793359149E-3</v>
      </c>
      <c r="M1338" s="222">
        <v>2.0000005732018805E-3</v>
      </c>
      <c r="N1338" s="193">
        <v>3.2375313262304736E-2</v>
      </c>
      <c r="O1338" s="222">
        <v>1.8409391776563252E-2</v>
      </c>
      <c r="P1338" s="221">
        <v>5.6125722765650941E-2</v>
      </c>
    </row>
    <row r="1339" spans="1:16" ht="15.75" x14ac:dyDescent="0.25">
      <c r="A1339" s="189">
        <v>2044</v>
      </c>
      <c r="B1339" s="188">
        <v>2002</v>
      </c>
      <c r="C1339" s="224" t="s">
        <v>3146</v>
      </c>
      <c r="D1339" s="232">
        <v>5.7919398858223621E-2</v>
      </c>
      <c r="E1339" s="223">
        <v>7.2802901352149091E-2</v>
      </c>
      <c r="F1339" s="231">
        <v>0.28733402367595862</v>
      </c>
      <c r="G1339" s="193">
        <v>8.7950085849038809E-2</v>
      </c>
      <c r="H1339" s="193">
        <v>6.988752645093574</v>
      </c>
      <c r="I1339" s="193">
        <v>0.4586930212826586</v>
      </c>
      <c r="J1339" s="193">
        <v>5.3852147886339352E-2</v>
      </c>
      <c r="K1339" s="222">
        <v>2.9866997638222405E-3</v>
      </c>
      <c r="L1339" s="193">
        <v>2.9916280666958755E-3</v>
      </c>
      <c r="M1339" s="222">
        <v>2.0000005732018801E-3</v>
      </c>
      <c r="N1339" s="193">
        <v>3.2617588178297671E-2</v>
      </c>
      <c r="O1339" s="222">
        <v>1.782146484345733E-2</v>
      </c>
      <c r="P1339" s="221">
        <v>5.62871030483926E-2</v>
      </c>
    </row>
    <row r="1340" spans="1:16" ht="15.75" x14ac:dyDescent="0.25">
      <c r="A1340" s="189">
        <v>2044</v>
      </c>
      <c r="B1340" s="188">
        <v>2003</v>
      </c>
      <c r="C1340" s="224" t="s">
        <v>3145</v>
      </c>
      <c r="D1340" s="232">
        <v>5.7663717385809554E-2</v>
      </c>
      <c r="E1340" s="223">
        <v>7.3874582714367532E-2</v>
      </c>
      <c r="F1340" s="231">
        <v>0.28429820079475171</v>
      </c>
      <c r="G1340" s="193">
        <v>7.1233301673712571E-2</v>
      </c>
      <c r="H1340" s="193">
        <v>6.9675131880017114</v>
      </c>
      <c r="I1340" s="193">
        <v>0.39250263613180281</v>
      </c>
      <c r="J1340" s="193">
        <v>5.3542624984745733E-2</v>
      </c>
      <c r="K1340" s="222">
        <v>2.9691821320780381E-3</v>
      </c>
      <c r="L1340" s="193">
        <v>2.9844485692008104E-3</v>
      </c>
      <c r="M1340" s="222">
        <v>2.0000005732018801E-3</v>
      </c>
      <c r="N1340" s="193">
        <v>3.249546492590661E-2</v>
      </c>
      <c r="O1340" s="222">
        <v>1.8201218408701637E-2</v>
      </c>
      <c r="P1340" s="221">
        <v>5.5963584894676358E-2</v>
      </c>
    </row>
    <row r="1341" spans="1:16" ht="15.75" x14ac:dyDescent="0.25">
      <c r="A1341" s="189">
        <v>2044</v>
      </c>
      <c r="B1341" s="188">
        <v>2004</v>
      </c>
      <c r="C1341" s="224" t="s">
        <v>3144</v>
      </c>
      <c r="D1341" s="232">
        <v>5.7611966952462561E-2</v>
      </c>
      <c r="E1341" s="223">
        <v>7.3633680609319116E-2</v>
      </c>
      <c r="F1341" s="231">
        <v>0.23470693828245026</v>
      </c>
      <c r="G1341" s="193">
        <v>1.8277278421404978E-2</v>
      </c>
      <c r="H1341" s="193">
        <v>5.8129730960198343</v>
      </c>
      <c r="I1341" s="193">
        <v>0.11591398973651698</v>
      </c>
      <c r="J1341" s="193">
        <v>5.3300423728084259E-2</v>
      </c>
      <c r="K1341" s="222">
        <v>1.9823856357658264E-4</v>
      </c>
      <c r="L1341" s="193">
        <v>2.981537604790062E-3</v>
      </c>
      <c r="M1341" s="222">
        <v>2.0000005732018801E-3</v>
      </c>
      <c r="N1341" s="193">
        <v>3.2445949421279784E-2</v>
      </c>
      <c r="O1341" s="222">
        <v>1.7832976181680536E-2</v>
      </c>
      <c r="P1341" s="221">
        <v>5.571043237194083E-2</v>
      </c>
    </row>
    <row r="1342" spans="1:16" ht="15.75" x14ac:dyDescent="0.25">
      <c r="A1342" s="189">
        <v>2044</v>
      </c>
      <c r="B1342" s="188">
        <v>2005</v>
      </c>
      <c r="C1342" s="224" t="s">
        <v>3143</v>
      </c>
      <c r="D1342" s="232">
        <v>5.7352983580850982E-2</v>
      </c>
      <c r="E1342" s="223">
        <v>6.9906535477054416E-2</v>
      </c>
      <c r="F1342" s="231">
        <v>0.23213505545772364</v>
      </c>
      <c r="G1342" s="193">
        <v>1.5921637179427531E-2</v>
      </c>
      <c r="H1342" s="193">
        <v>5.8047371675863246</v>
      </c>
      <c r="I1342" s="193">
        <v>9.4199846002493343E-2</v>
      </c>
      <c r="J1342" s="193">
        <v>5.2940114602920772E-2</v>
      </c>
      <c r="K1342" s="222">
        <v>1.9880461519755269E-4</v>
      </c>
      <c r="L1342" s="193">
        <v>2.9747928573160328E-3</v>
      </c>
      <c r="M1342" s="222">
        <v>2.0000005732018801E-3</v>
      </c>
      <c r="N1342" s="193">
        <v>3.2331221266746556E-2</v>
      </c>
      <c r="O1342" s="222">
        <v>1.7110371454544384E-2</v>
      </c>
      <c r="P1342" s="221">
        <v>5.5333831666985536E-2</v>
      </c>
    </row>
    <row r="1343" spans="1:16" ht="15.75" x14ac:dyDescent="0.25">
      <c r="A1343" s="189">
        <v>2044</v>
      </c>
      <c r="B1343" s="188">
        <v>2006</v>
      </c>
      <c r="C1343" s="224" t="s">
        <v>3142</v>
      </c>
      <c r="D1343" s="232">
        <v>5.7290129124883349E-2</v>
      </c>
      <c r="E1343" s="223">
        <v>7.3210010142352913E-2</v>
      </c>
      <c r="F1343" s="231">
        <v>0.23212462799593978</v>
      </c>
      <c r="G1343" s="193">
        <v>5.9778344817811987E-3</v>
      </c>
      <c r="H1343" s="193">
        <v>5.810216178026228</v>
      </c>
      <c r="I1343" s="193">
        <v>6.459699094359321E-2</v>
      </c>
      <c r="J1343" s="193">
        <v>5.2902721216217835E-2</v>
      </c>
      <c r="K1343" s="222">
        <v>1.9512227039102876E-4</v>
      </c>
      <c r="L1343" s="193">
        <v>2.9757959045542269E-3</v>
      </c>
      <c r="M1343" s="222">
        <v>2.0000005732018801E-3</v>
      </c>
      <c r="N1343" s="193">
        <v>3.2348283100268223E-2</v>
      </c>
      <c r="O1343" s="222">
        <v>1.8823649778711711E-2</v>
      </c>
      <c r="P1343" s="221">
        <v>5.5294747517266631E-2</v>
      </c>
    </row>
    <row r="1344" spans="1:16" ht="15.75" x14ac:dyDescent="0.25">
      <c r="A1344" s="189">
        <v>2044</v>
      </c>
      <c r="B1344" s="188">
        <v>2007</v>
      </c>
      <c r="C1344" s="224" t="s">
        <v>3141</v>
      </c>
      <c r="D1344" s="232">
        <v>5.7093593892800602E-2</v>
      </c>
      <c r="E1344" s="223">
        <v>6.8640108674577552E-2</v>
      </c>
      <c r="F1344" s="231">
        <v>0.16644765728597552</v>
      </c>
      <c r="G1344" s="193">
        <v>8.5306561654138365E-3</v>
      </c>
      <c r="H1344" s="193">
        <v>2.9633600401729132</v>
      </c>
      <c r="I1344" s="193">
        <v>5.6715203796808902E-2</v>
      </c>
      <c r="J1344" s="193">
        <v>3.6798384304771274E-2</v>
      </c>
      <c r="K1344" s="222">
        <v>1.9827245836344165E-4</v>
      </c>
      <c r="L1344" s="193">
        <v>2.9552134219282215E-3</v>
      </c>
      <c r="M1344" s="222">
        <v>2.0000005732018801E-3</v>
      </c>
      <c r="N1344" s="193">
        <v>3.1998175070799884E-2</v>
      </c>
      <c r="O1344" s="222">
        <v>1.7378270292290818E-2</v>
      </c>
      <c r="P1344" s="221">
        <v>3.8462243952621079E-2</v>
      </c>
    </row>
    <row r="1345" spans="1:16" ht="15.75" x14ac:dyDescent="0.25">
      <c r="A1345" s="189">
        <v>2044</v>
      </c>
      <c r="B1345" s="188">
        <v>2008</v>
      </c>
      <c r="C1345" s="224" t="s">
        <v>3140</v>
      </c>
      <c r="D1345" s="232">
        <v>5.7130906791150141E-2</v>
      </c>
      <c r="E1345" s="223">
        <v>6.7182052052831717E-2</v>
      </c>
      <c r="F1345" s="231">
        <v>0.16874047107700957</v>
      </c>
      <c r="G1345" s="193">
        <v>8.3142305242855912E-3</v>
      </c>
      <c r="H1345" s="193">
        <v>3.0040080338956643</v>
      </c>
      <c r="I1345" s="193">
        <v>4.6639790559444151E-2</v>
      </c>
      <c r="J1345" s="193">
        <v>3.7271246358048835E-2</v>
      </c>
      <c r="K1345" s="222">
        <v>2.2625580187520989E-4</v>
      </c>
      <c r="L1345" s="193">
        <v>2.9696186399704567E-3</v>
      </c>
      <c r="M1345" s="222">
        <v>2.0000005732018801E-3</v>
      </c>
      <c r="N1345" s="193">
        <v>3.2243207829698299E-2</v>
      </c>
      <c r="O1345" s="222">
        <v>1.7434206125949484E-2</v>
      </c>
      <c r="P1345" s="221">
        <v>3.8956486729653593E-2</v>
      </c>
    </row>
    <row r="1346" spans="1:16" ht="15.75" x14ac:dyDescent="0.25">
      <c r="A1346" s="189">
        <v>2044</v>
      </c>
      <c r="B1346" s="188">
        <v>2009</v>
      </c>
      <c r="C1346" s="224" t="s">
        <v>3139</v>
      </c>
      <c r="D1346" s="232">
        <v>5.6331340848039362E-2</v>
      </c>
      <c r="E1346" s="223">
        <v>6.1824684739584496E-2</v>
      </c>
      <c r="F1346" s="231">
        <v>0.1579039295906827</v>
      </c>
      <c r="G1346" s="193">
        <v>8.1624465189114072E-3</v>
      </c>
      <c r="H1346" s="193">
        <v>2.7168726545221191</v>
      </c>
      <c r="I1346" s="193">
        <v>3.4093211275990444E-2</v>
      </c>
      <c r="J1346" s="193">
        <v>3.4800034036456762E-2</v>
      </c>
      <c r="K1346" s="222">
        <v>2.5565133632044753E-4</v>
      </c>
      <c r="L1346" s="193">
        <v>2.8800512939139646E-3</v>
      </c>
      <c r="M1346" s="222">
        <v>2.0000005732018801E-3</v>
      </c>
      <c r="N1346" s="193">
        <v>3.0719667273277365E-2</v>
      </c>
      <c r="O1346" s="222">
        <v>1.6814541948732553E-2</v>
      </c>
      <c r="P1346" s="221">
        <v>3.6373537152721409E-2</v>
      </c>
    </row>
    <row r="1347" spans="1:16" ht="15.75" x14ac:dyDescent="0.25">
      <c r="A1347" s="189">
        <v>2044</v>
      </c>
      <c r="B1347" s="188">
        <v>2010</v>
      </c>
      <c r="C1347" s="224" t="s">
        <v>3138</v>
      </c>
      <c r="D1347" s="232">
        <v>5.5192527761043927E-2</v>
      </c>
      <c r="E1347" s="223">
        <v>5.9881156818652304E-2</v>
      </c>
      <c r="F1347" s="231">
        <v>9.4355734101600156E-2</v>
      </c>
      <c r="G1347" s="193">
        <v>7.3287792884742702E-3</v>
      </c>
      <c r="H1347" s="193">
        <v>0.23814656124206346</v>
      </c>
      <c r="I1347" s="193">
        <v>3.3204427450011717E-2</v>
      </c>
      <c r="J1347" s="193">
        <v>2.0212003780106243E-2</v>
      </c>
      <c r="K1347" s="222">
        <v>3.1179533343933877E-4</v>
      </c>
      <c r="L1347" s="193">
        <v>2.7991843969537135E-3</v>
      </c>
      <c r="M1347" s="222">
        <v>2.0000005732018801E-3</v>
      </c>
      <c r="N1347" s="193">
        <v>2.9344121355983497E-2</v>
      </c>
      <c r="O1347" s="222">
        <v>1.6446598600235222E-2</v>
      </c>
      <c r="P1347" s="221">
        <v>2.1125900901604235E-2</v>
      </c>
    </row>
    <row r="1348" spans="1:16" ht="15.75" x14ac:dyDescent="0.25">
      <c r="A1348" s="189">
        <v>2044</v>
      </c>
      <c r="B1348" s="188">
        <v>2011</v>
      </c>
      <c r="C1348" s="224" t="s">
        <v>3137</v>
      </c>
      <c r="D1348" s="232">
        <v>5.5135881879196713E-2</v>
      </c>
      <c r="E1348" s="223">
        <v>5.8636984983662856E-2</v>
      </c>
      <c r="F1348" s="231">
        <v>9.590555654947909E-2</v>
      </c>
      <c r="G1348" s="193">
        <v>7.4344871223165857E-3</v>
      </c>
      <c r="H1348" s="193">
        <v>0.24364019394936953</v>
      </c>
      <c r="I1348" s="193">
        <v>3.3570722377996583E-2</v>
      </c>
      <c r="J1348" s="193">
        <v>2.0618366940222756E-2</v>
      </c>
      <c r="K1348" s="222">
        <v>4.2204587815326881E-4</v>
      </c>
      <c r="L1348" s="193">
        <v>2.8271899499859535E-3</v>
      </c>
      <c r="M1348" s="222">
        <v>2.0000005732018801E-3</v>
      </c>
      <c r="N1348" s="193">
        <v>2.9820495813061901E-2</v>
      </c>
      <c r="O1348" s="222">
        <v>1.6600790764125958E-2</v>
      </c>
      <c r="P1348" s="221">
        <v>2.1550638000611438E-2</v>
      </c>
    </row>
    <row r="1349" spans="1:16" ht="15.75" x14ac:dyDescent="0.25">
      <c r="A1349" s="189">
        <v>2044</v>
      </c>
      <c r="B1349" s="188">
        <v>2012</v>
      </c>
      <c r="C1349" s="224" t="s">
        <v>3136</v>
      </c>
      <c r="D1349" s="232">
        <v>5.3325351608526923E-2</v>
      </c>
      <c r="E1349" s="223">
        <v>5.868835577004422E-2</v>
      </c>
      <c r="F1349" s="231">
        <v>8.5811237062324047E-2</v>
      </c>
      <c r="G1349" s="193">
        <v>7.0113172819775632E-3</v>
      </c>
      <c r="H1349" s="193">
        <v>0.21591986600427035</v>
      </c>
      <c r="I1349" s="193">
        <v>3.4722968808137883E-2</v>
      </c>
      <c r="J1349" s="193">
        <v>1.8672523730210538E-2</v>
      </c>
      <c r="K1349" s="222">
        <v>6.1223106990416912E-4</v>
      </c>
      <c r="L1349" s="193">
        <v>2.7142135646536182E-3</v>
      </c>
      <c r="M1349" s="222">
        <v>2.0000005732018801E-3</v>
      </c>
      <c r="N1349" s="193">
        <v>2.789876749855888E-2</v>
      </c>
      <c r="O1349" s="222">
        <v>1.7006560710589952E-2</v>
      </c>
      <c r="P1349" s="221">
        <v>1.9516812395193799E-2</v>
      </c>
    </row>
    <row r="1350" spans="1:16" ht="15.75" x14ac:dyDescent="0.25">
      <c r="A1350" s="189">
        <v>2044</v>
      </c>
      <c r="B1350" s="188">
        <v>2013</v>
      </c>
      <c r="C1350" s="224" t="s">
        <v>3135</v>
      </c>
      <c r="D1350" s="232">
        <v>5.5254776180023474E-2</v>
      </c>
      <c r="E1350" s="223">
        <v>5.7512698360830575E-2</v>
      </c>
      <c r="F1350" s="231">
        <v>9.9688964046396752E-2</v>
      </c>
      <c r="G1350" s="193">
        <v>7.9390331198749865E-3</v>
      </c>
      <c r="H1350" s="193">
        <v>0.25324354100960461</v>
      </c>
      <c r="I1350" s="193">
        <v>3.3809507444088907E-2</v>
      </c>
      <c r="J1350" s="193">
        <v>2.1274837642174756E-2</v>
      </c>
      <c r="K1350" s="222">
        <v>9.1337934354822163E-4</v>
      </c>
      <c r="L1350" s="193">
        <v>2.8624789129348908E-3</v>
      </c>
      <c r="M1350" s="222">
        <v>2.0000005732018801E-3</v>
      </c>
      <c r="N1350" s="193">
        <v>3.0420761072823318E-2</v>
      </c>
      <c r="O1350" s="222">
        <v>1.7129048340266993E-2</v>
      </c>
      <c r="P1350" s="221">
        <v>2.2236791394660067E-2</v>
      </c>
    </row>
    <row r="1351" spans="1:16" ht="15.75" x14ac:dyDescent="0.25">
      <c r="A1351" s="189">
        <v>2044</v>
      </c>
      <c r="B1351" s="188">
        <v>2014</v>
      </c>
      <c r="C1351" s="224" t="s">
        <v>3134</v>
      </c>
      <c r="D1351" s="232">
        <v>5.279611023015969E-2</v>
      </c>
      <c r="E1351" s="223">
        <v>5.5138340003844509E-2</v>
      </c>
      <c r="F1351" s="231">
        <v>9.1432089071292799E-2</v>
      </c>
      <c r="G1351" s="193">
        <v>8.0625197871687353E-3</v>
      </c>
      <c r="H1351" s="193">
        <v>0.2313546373934329</v>
      </c>
      <c r="I1351" s="193">
        <v>3.2287671722882716E-2</v>
      </c>
      <c r="J1351" s="193">
        <v>1.9760800059135126E-2</v>
      </c>
      <c r="K1351" s="222">
        <v>1.2826307309156515E-3</v>
      </c>
      <c r="L1351" s="193">
        <v>2.7775732786632671E-3</v>
      </c>
      <c r="M1351" s="222">
        <v>2.0000005732018797E-3</v>
      </c>
      <c r="N1351" s="193">
        <v>2.8976516233862999E-2</v>
      </c>
      <c r="O1351" s="222">
        <v>1.6614395766460927E-2</v>
      </c>
      <c r="P1351" s="221">
        <v>2.0654295750557574E-2</v>
      </c>
    </row>
    <row r="1352" spans="1:16" ht="15.75" x14ac:dyDescent="0.25">
      <c r="A1352" s="189">
        <v>2044</v>
      </c>
      <c r="B1352" s="188">
        <v>2015</v>
      </c>
      <c r="C1352" s="224" t="s">
        <v>3133</v>
      </c>
      <c r="D1352" s="232">
        <v>5.1651150888533025E-2</v>
      </c>
      <c r="E1352" s="223">
        <v>5.791200227276367E-2</v>
      </c>
      <c r="F1352" s="231">
        <v>8.7194692693013914E-2</v>
      </c>
      <c r="G1352" s="193">
        <v>8.0650384260949701E-3</v>
      </c>
      <c r="H1352" s="193">
        <v>0.22167652298472476</v>
      </c>
      <c r="I1352" s="193">
        <v>3.4061776992207193E-2</v>
      </c>
      <c r="J1352" s="193">
        <v>1.9125531249425773E-2</v>
      </c>
      <c r="K1352" s="222">
        <v>1.592256130303119E-3</v>
      </c>
      <c r="L1352" s="193">
        <v>2.7474889189632603E-3</v>
      </c>
      <c r="M1352" s="222">
        <v>2.0000005732018801E-3</v>
      </c>
      <c r="N1352" s="193">
        <v>2.8464781275365877E-2</v>
      </c>
      <c r="O1352" s="222">
        <v>1.771757691987811E-2</v>
      </c>
      <c r="P1352" s="221">
        <v>1.999030290423686E-2</v>
      </c>
    </row>
    <row r="1353" spans="1:16" ht="15.75" x14ac:dyDescent="0.25">
      <c r="A1353" s="189">
        <v>2044</v>
      </c>
      <c r="B1353" s="188">
        <v>2016</v>
      </c>
      <c r="C1353" s="224" t="s">
        <v>3132</v>
      </c>
      <c r="D1353" s="232">
        <v>5.1921595361829956E-2</v>
      </c>
      <c r="E1353" s="223">
        <v>5.9780612454297617E-2</v>
      </c>
      <c r="F1353" s="231">
        <v>9.9037007968022547E-2</v>
      </c>
      <c r="G1353" s="193">
        <v>7.8259878276528937E-3</v>
      </c>
      <c r="H1353" s="193">
        <v>0.22352449791680767</v>
      </c>
      <c r="I1353" s="193">
        <v>3.4682772666014591E-2</v>
      </c>
      <c r="J1353" s="193">
        <v>2.1428810272070043E-2</v>
      </c>
      <c r="K1353" s="222">
        <v>1.820753265573643E-3</v>
      </c>
      <c r="L1353" s="193">
        <v>2.8821668761741088E-3</v>
      </c>
      <c r="M1353" s="222">
        <v>2.0000005732018801E-3</v>
      </c>
      <c r="N1353" s="193">
        <v>3.075565332752242E-2</v>
      </c>
      <c r="O1353" s="222">
        <v>1.8793489553717263E-2</v>
      </c>
      <c r="P1353" s="221">
        <v>2.2397725983635756E-2</v>
      </c>
    </row>
    <row r="1354" spans="1:16" ht="15.75" x14ac:dyDescent="0.25">
      <c r="A1354" s="189">
        <v>2044</v>
      </c>
      <c r="B1354" s="188">
        <v>2017</v>
      </c>
      <c r="C1354" s="224" t="s">
        <v>3131</v>
      </c>
      <c r="D1354" s="232">
        <v>4.8428570215850578E-2</v>
      </c>
      <c r="E1354" s="223">
        <v>5.3290909056021636E-2</v>
      </c>
      <c r="F1354" s="231">
        <v>7.8978850121613819E-2</v>
      </c>
      <c r="G1354" s="193">
        <v>7.8476352516756061E-3</v>
      </c>
      <c r="H1354" s="193">
        <v>0.16679174628671253</v>
      </c>
      <c r="I1354" s="193">
        <v>3.1762651463367333E-2</v>
      </c>
      <c r="J1354" s="193">
        <v>1.9563248330547952E-2</v>
      </c>
      <c r="K1354" s="222">
        <v>2.0096636892285224E-3</v>
      </c>
      <c r="L1354" s="193">
        <v>2.8340483798119679E-3</v>
      </c>
      <c r="M1354" s="222">
        <v>2.0000005732018801E-3</v>
      </c>
      <c r="N1354" s="193">
        <v>2.9937157704402407E-2</v>
      </c>
      <c r="O1354" s="222">
        <v>1.7588931613552541E-2</v>
      </c>
      <c r="P1354" s="221">
        <v>2.0447811609426512E-2</v>
      </c>
    </row>
    <row r="1355" spans="1:16" ht="15.75" x14ac:dyDescent="0.25">
      <c r="A1355" s="189">
        <v>2044</v>
      </c>
      <c r="B1355" s="188">
        <v>2018</v>
      </c>
      <c r="C1355" s="224" t="s">
        <v>3130</v>
      </c>
      <c r="D1355" s="232">
        <v>4.5351604197540397E-2</v>
      </c>
      <c r="E1355" s="223">
        <v>5.0917763736154274E-2</v>
      </c>
      <c r="F1355" s="231">
        <v>7.8950043535727099E-2</v>
      </c>
      <c r="G1355" s="193">
        <v>7.4914140169496553E-3</v>
      </c>
      <c r="H1355" s="193">
        <v>0.13721810658114009</v>
      </c>
      <c r="I1355" s="193">
        <v>3.0339344188263354E-2</v>
      </c>
      <c r="J1355" s="193">
        <v>1.8293893336204507E-2</v>
      </c>
      <c r="K1355" s="222">
        <v>2.0920147658223722E-3</v>
      </c>
      <c r="L1355" s="193">
        <v>2.8330722946802935E-3</v>
      </c>
      <c r="M1355" s="222">
        <v>2.0000005732018797E-3</v>
      </c>
      <c r="N1355" s="193">
        <v>2.9920554496312615E-2</v>
      </c>
      <c r="O1355" s="222">
        <v>1.7579831243648036E-2</v>
      </c>
      <c r="P1355" s="221">
        <v>1.9121062014918259E-2</v>
      </c>
    </row>
    <row r="1356" spans="1:16" ht="15.75" x14ac:dyDescent="0.25">
      <c r="A1356" s="189">
        <v>2044</v>
      </c>
      <c r="B1356" s="188">
        <v>2019</v>
      </c>
      <c r="C1356" s="224" t="s">
        <v>3129</v>
      </c>
      <c r="D1356" s="232">
        <v>4.4987520509867242E-2</v>
      </c>
      <c r="E1356" s="223">
        <v>4.8926725691729067E-2</v>
      </c>
      <c r="F1356" s="231">
        <v>7.8557172534922323E-2</v>
      </c>
      <c r="G1356" s="193">
        <v>6.7416795140841828E-3</v>
      </c>
      <c r="H1356" s="193">
        <v>0.11852276104182725</v>
      </c>
      <c r="I1356" s="193">
        <v>2.7523737195740021E-2</v>
      </c>
      <c r="J1356" s="193">
        <v>1.5787722792130202E-2</v>
      </c>
      <c r="K1356" s="222">
        <v>1.9891472910411557E-3</v>
      </c>
      <c r="L1356" s="193">
        <v>2.8270000934185447E-3</v>
      </c>
      <c r="M1356" s="222">
        <v>2.0000005732018801E-3</v>
      </c>
      <c r="N1356" s="193">
        <v>2.9817266352850268E-2</v>
      </c>
      <c r="O1356" s="222">
        <v>1.7538435659911981E-2</v>
      </c>
      <c r="P1356" s="221">
        <v>1.6501573559808014E-2</v>
      </c>
    </row>
    <row r="1357" spans="1:16" ht="15.75" x14ac:dyDescent="0.25">
      <c r="A1357" s="189">
        <v>2044</v>
      </c>
      <c r="B1357" s="188">
        <v>2020</v>
      </c>
      <c r="C1357" s="224" t="s">
        <v>3128</v>
      </c>
      <c r="D1357" s="232">
        <v>4.4606334426115071E-2</v>
      </c>
      <c r="E1357" s="223">
        <v>4.6951739862206958E-2</v>
      </c>
      <c r="F1357" s="231">
        <v>7.8174389740816572E-2</v>
      </c>
      <c r="G1357" s="193">
        <v>5.8344435177256834E-3</v>
      </c>
      <c r="H1357" s="193">
        <v>9.9779017973158191E-2</v>
      </c>
      <c r="I1357" s="193">
        <v>2.5350371837691673E-2</v>
      </c>
      <c r="J1357" s="193">
        <v>1.3283061054368786E-2</v>
      </c>
      <c r="K1357" s="222">
        <v>1.4730149698209977E-3</v>
      </c>
      <c r="L1357" s="193">
        <v>2.8211233365804632E-3</v>
      </c>
      <c r="M1357" s="222">
        <v>2.0000005732018801E-3</v>
      </c>
      <c r="N1357" s="193">
        <v>2.9717302719034503E-2</v>
      </c>
      <c r="O1357" s="222">
        <v>1.7505427698188646E-2</v>
      </c>
      <c r="P1357" s="221">
        <v>1.3883662132536825E-2</v>
      </c>
    </row>
    <row r="1358" spans="1:16" ht="15.75" x14ac:dyDescent="0.25">
      <c r="A1358" s="189">
        <v>2044</v>
      </c>
      <c r="B1358" s="188">
        <v>2021</v>
      </c>
      <c r="C1358" s="224" t="s">
        <v>3127</v>
      </c>
      <c r="D1358" s="232">
        <v>4.3224853279284665E-2</v>
      </c>
      <c r="E1358" s="223">
        <v>4.4757160621642533E-2</v>
      </c>
      <c r="F1358" s="231">
        <v>7.5562364033685797E-2</v>
      </c>
      <c r="G1358" s="193">
        <v>5.145146995081379E-3</v>
      </c>
      <c r="H1358" s="193">
        <v>7.711459442483512E-2</v>
      </c>
      <c r="I1358" s="193">
        <v>2.4282290954442166E-2</v>
      </c>
      <c r="J1358" s="193">
        <v>9.8286270009555164E-3</v>
      </c>
      <c r="K1358" s="222">
        <v>9.7610245239633314E-4</v>
      </c>
      <c r="L1358" s="193">
        <v>2.8139075268914493E-3</v>
      </c>
      <c r="M1358" s="222">
        <v>2.0000005732018801E-3</v>
      </c>
      <c r="N1358" s="193">
        <v>2.9594561796224387E-2</v>
      </c>
      <c r="O1358" s="222">
        <v>1.7483664321139569E-2</v>
      </c>
      <c r="P1358" s="221">
        <v>1.0273033900052311E-2</v>
      </c>
    </row>
    <row r="1359" spans="1:16" ht="15.75" x14ac:dyDescent="0.25">
      <c r="A1359" s="189">
        <v>2044</v>
      </c>
      <c r="B1359" s="188">
        <v>2022</v>
      </c>
      <c r="C1359" s="224" t="s">
        <v>3126</v>
      </c>
      <c r="D1359" s="232">
        <v>4.1948605770244493E-2</v>
      </c>
      <c r="E1359" s="223">
        <v>4.3059035280515433E-2</v>
      </c>
      <c r="F1359" s="231">
        <v>7.4798052186915681E-2</v>
      </c>
      <c r="G1359" s="193">
        <v>4.3485247691699763E-3</v>
      </c>
      <c r="H1359" s="193">
        <v>5.8321994920513265E-2</v>
      </c>
      <c r="I1359" s="193">
        <v>2.3134371941939159E-2</v>
      </c>
      <c r="J1359" s="193">
        <v>7.3304512956980034E-3</v>
      </c>
      <c r="K1359" s="222">
        <v>9.742546192782549E-4</v>
      </c>
      <c r="L1359" s="193">
        <v>2.8058055924096198E-3</v>
      </c>
      <c r="M1359" s="222">
        <v>2.0000005732018801E-3</v>
      </c>
      <c r="N1359" s="193">
        <v>2.9456747890688459E-2</v>
      </c>
      <c r="O1359" s="222">
        <v>1.746001370428733E-2</v>
      </c>
      <c r="P1359" s="221">
        <v>7.6619017748936003E-3</v>
      </c>
    </row>
    <row r="1360" spans="1:16" ht="15.75" x14ac:dyDescent="0.25">
      <c r="A1360" s="189">
        <v>2044</v>
      </c>
      <c r="B1360" s="188">
        <v>2023</v>
      </c>
      <c r="C1360" s="224" t="s">
        <v>3125</v>
      </c>
      <c r="D1360" s="232">
        <v>4.0674696035589077E-2</v>
      </c>
      <c r="E1360" s="223">
        <v>4.1363310103895524E-2</v>
      </c>
      <c r="F1360" s="231">
        <v>7.3975175666790724E-2</v>
      </c>
      <c r="G1360" s="193">
        <v>3.7908303888967848E-3</v>
      </c>
      <c r="H1360" s="193">
        <v>5.760589031774023E-2</v>
      </c>
      <c r="I1360" s="193">
        <v>2.3802934348042495E-2</v>
      </c>
      <c r="J1360" s="193">
        <v>7.2155471831358113E-3</v>
      </c>
      <c r="K1360" s="222">
        <v>9.7234723563907382E-4</v>
      </c>
      <c r="L1360" s="193">
        <v>2.7978825088186671E-3</v>
      </c>
      <c r="M1360" s="222">
        <v>2.0000005732018801E-3</v>
      </c>
      <c r="N1360" s="193">
        <v>2.9321976238806353E-2</v>
      </c>
      <c r="O1360" s="222">
        <v>1.7436580528298534E-2</v>
      </c>
      <c r="P1360" s="221">
        <v>7.5418022082407903E-3</v>
      </c>
    </row>
    <row r="1361" spans="1:16" ht="15.75" x14ac:dyDescent="0.25">
      <c r="A1361" s="189">
        <v>2044</v>
      </c>
      <c r="B1361" s="188">
        <v>2024</v>
      </c>
      <c r="C1361" s="224" t="s">
        <v>3124</v>
      </c>
      <c r="D1361" s="232">
        <v>3.945502348535599E-2</v>
      </c>
      <c r="E1361" s="223">
        <v>3.9720132265135204E-2</v>
      </c>
      <c r="F1361" s="231">
        <v>7.3173041088887544E-2</v>
      </c>
      <c r="G1361" s="193">
        <v>3.2995812712341577E-3</v>
      </c>
      <c r="H1361" s="193">
        <v>5.6858127382801528E-2</v>
      </c>
      <c r="I1361" s="193">
        <v>2.5460355366714749E-2</v>
      </c>
      <c r="J1361" s="193">
        <v>7.0913198659413659E-3</v>
      </c>
      <c r="K1361" s="222">
        <v>9.7100548007564692E-4</v>
      </c>
      <c r="L1361" s="193">
        <v>2.791091830472844E-3</v>
      </c>
      <c r="M1361" s="222">
        <v>2.0000005732018801E-3</v>
      </c>
      <c r="N1361" s="193">
        <v>2.9206466800143903E-2</v>
      </c>
      <c r="O1361" s="222">
        <v>1.7424683383888244E-2</v>
      </c>
      <c r="P1361" s="221">
        <v>7.4119578830133797E-3</v>
      </c>
    </row>
    <row r="1362" spans="1:16" ht="15.75" x14ac:dyDescent="0.25">
      <c r="A1362" s="189">
        <v>2044</v>
      </c>
      <c r="B1362" s="188">
        <v>2025</v>
      </c>
      <c r="C1362" s="224" t="s">
        <v>3123</v>
      </c>
      <c r="D1362" s="232">
        <v>3.8230330715674748E-2</v>
      </c>
      <c r="E1362" s="223">
        <v>3.8041019943526301E-2</v>
      </c>
      <c r="F1362" s="231">
        <v>7.2277448452675377E-2</v>
      </c>
      <c r="G1362" s="193">
        <v>3.0169491372957834E-3</v>
      </c>
      <c r="H1362" s="193">
        <v>5.6001148119793551E-2</v>
      </c>
      <c r="I1362" s="193">
        <v>2.7975433196988253E-2</v>
      </c>
      <c r="J1362" s="193">
        <v>6.9472336257343737E-3</v>
      </c>
      <c r="K1362" s="222">
        <v>9.6926316122127444E-4</v>
      </c>
      <c r="L1362" s="193">
        <v>2.7840186777521787E-3</v>
      </c>
      <c r="M1362" s="222">
        <v>2.0000005732018801E-3</v>
      </c>
      <c r="N1362" s="193">
        <v>2.9086152472365387E-2</v>
      </c>
      <c r="O1362" s="222">
        <v>1.7401209155608988E-2</v>
      </c>
      <c r="P1362" s="221">
        <v>7.2613567023974484E-3</v>
      </c>
    </row>
    <row r="1363" spans="1:16" ht="15.75" x14ac:dyDescent="0.25">
      <c r="A1363" s="189">
        <v>2044</v>
      </c>
      <c r="B1363" s="188">
        <v>2026</v>
      </c>
      <c r="C1363" s="224" t="s">
        <v>3122</v>
      </c>
      <c r="D1363" s="232">
        <v>3.7319402723969761E-2</v>
      </c>
      <c r="E1363" s="223">
        <v>3.7714091523985055E-2</v>
      </c>
      <c r="F1363" s="231">
        <v>7.1378233796506735E-2</v>
      </c>
      <c r="G1363" s="193">
        <v>2.9977132731019776E-3</v>
      </c>
      <c r="H1363" s="193">
        <v>5.5097265804092008E-2</v>
      </c>
      <c r="I1363" s="193">
        <v>2.7489664005551789E-2</v>
      </c>
      <c r="J1363" s="193">
        <v>6.7919051204678024E-3</v>
      </c>
      <c r="K1363" s="222">
        <v>8.4852538050812049E-4</v>
      </c>
      <c r="L1363" s="193">
        <v>2.7777457880894759E-3</v>
      </c>
      <c r="M1363" s="222">
        <v>2.0000005732018801E-3</v>
      </c>
      <c r="N1363" s="193">
        <v>2.8979450619202814E-2</v>
      </c>
      <c r="O1363" s="222">
        <v>1.7377782208742837E-2</v>
      </c>
      <c r="P1363" s="221">
        <v>7.0990049313827555E-3</v>
      </c>
    </row>
    <row r="1364" spans="1:16" ht="15.75" x14ac:dyDescent="0.25">
      <c r="A1364" s="189">
        <v>2044</v>
      </c>
      <c r="B1364" s="188">
        <v>2027</v>
      </c>
      <c r="C1364" s="224" t="s">
        <v>3121</v>
      </c>
      <c r="D1364" s="232">
        <v>3.6409600989451001E-2</v>
      </c>
      <c r="E1364" s="223">
        <v>3.7347991126131727E-2</v>
      </c>
      <c r="F1364" s="231">
        <v>7.0110188793310754E-2</v>
      </c>
      <c r="G1364" s="193">
        <v>2.973180766000384E-3</v>
      </c>
      <c r="H1364" s="193">
        <v>5.3901322810043312E-2</v>
      </c>
      <c r="I1364" s="193">
        <v>2.682908571306921E-2</v>
      </c>
      <c r="J1364" s="193">
        <v>6.5924754676598947E-3</v>
      </c>
      <c r="K1364" s="222">
        <v>7.0671144660593664E-4</v>
      </c>
      <c r="L1364" s="193">
        <v>2.7677572565554653E-3</v>
      </c>
      <c r="M1364" s="222">
        <v>2.0000005732018801E-3</v>
      </c>
      <c r="N1364" s="193">
        <v>2.8809545697809288E-2</v>
      </c>
      <c r="O1364" s="222">
        <v>1.7336851253667553E-2</v>
      </c>
      <c r="P1364" s="221">
        <v>6.8905579546308399E-3</v>
      </c>
    </row>
    <row r="1365" spans="1:16" ht="15.75" x14ac:dyDescent="0.25">
      <c r="A1365" s="189">
        <v>2044</v>
      </c>
      <c r="B1365" s="188">
        <v>2028</v>
      </c>
      <c r="C1365" s="224" t="s">
        <v>3120</v>
      </c>
      <c r="D1365" s="232">
        <v>3.6296648601227451E-2</v>
      </c>
      <c r="E1365" s="223">
        <v>3.7212541300262011E-2</v>
      </c>
      <c r="F1365" s="231">
        <v>6.8943340486840962E-2</v>
      </c>
      <c r="G1365" s="193">
        <v>2.9470474328762786E-3</v>
      </c>
      <c r="H1365" s="193">
        <v>5.2731869170851403E-2</v>
      </c>
      <c r="I1365" s="193">
        <v>2.6164125481987714E-2</v>
      </c>
      <c r="J1365" s="193">
        <v>6.3923431769514301E-3</v>
      </c>
      <c r="K1365" s="222">
        <v>5.8477038164770527E-4</v>
      </c>
      <c r="L1365" s="193">
        <v>2.7598323420478564E-3</v>
      </c>
      <c r="M1365" s="222">
        <v>2.0000005732018801E-3</v>
      </c>
      <c r="N1365" s="193">
        <v>2.8674742902034867E-2</v>
      </c>
      <c r="O1365" s="222">
        <v>1.7304036642345241E-2</v>
      </c>
      <c r="P1365" s="221">
        <v>6.6813765698104299E-3</v>
      </c>
    </row>
    <row r="1366" spans="1:16" ht="15.75" x14ac:dyDescent="0.25">
      <c r="A1366" s="189">
        <v>2044</v>
      </c>
      <c r="B1366" s="188">
        <v>2029</v>
      </c>
      <c r="C1366" s="224" t="s">
        <v>3119</v>
      </c>
      <c r="D1366" s="232">
        <v>3.6191846871765597E-2</v>
      </c>
      <c r="E1366" s="223">
        <v>3.7116391874860065E-2</v>
      </c>
      <c r="F1366" s="231">
        <v>6.7759134054055523E-2</v>
      </c>
      <c r="G1366" s="193">
        <v>2.9195171687244753E-3</v>
      </c>
      <c r="H1366" s="193">
        <v>5.1509245553674643E-2</v>
      </c>
      <c r="I1366" s="193">
        <v>2.5444225827880657E-2</v>
      </c>
      <c r="J1366" s="193">
        <v>6.180725873517378E-3</v>
      </c>
      <c r="K1366" s="222">
        <v>5.8318205793360096E-4</v>
      </c>
      <c r="L1366" s="193">
        <v>2.7524865731839623E-3</v>
      </c>
      <c r="M1366" s="222">
        <v>2.0000005732018801E-3</v>
      </c>
      <c r="N1366" s="193">
        <v>2.8549791373660028E-2</v>
      </c>
      <c r="O1366" s="222">
        <v>1.7283195599682784E-2</v>
      </c>
      <c r="P1366" s="221">
        <v>6.460190870952974E-3</v>
      </c>
    </row>
    <row r="1367" spans="1:16" ht="15.75" x14ac:dyDescent="0.25">
      <c r="A1367" s="189">
        <v>2044</v>
      </c>
      <c r="B1367" s="188">
        <v>2030</v>
      </c>
      <c r="C1367" s="224" t="s">
        <v>3118</v>
      </c>
      <c r="D1367" s="232">
        <v>3.6113635412315277E-2</v>
      </c>
      <c r="E1367" s="223">
        <v>3.7009942535045776E-2</v>
      </c>
      <c r="F1367" s="231">
        <v>6.6670625919408852E-2</v>
      </c>
      <c r="G1367" s="193">
        <v>2.8895865736350891E-3</v>
      </c>
      <c r="H1367" s="193">
        <v>5.0307483854765335E-2</v>
      </c>
      <c r="I1367" s="193">
        <v>2.4595690373281083E-2</v>
      </c>
      <c r="J1367" s="193">
        <v>5.9672446094384563E-3</v>
      </c>
      <c r="K1367" s="222">
        <v>5.8140542348740238E-4</v>
      </c>
      <c r="L1367" s="193">
        <v>2.7471208769089205E-3</v>
      </c>
      <c r="M1367" s="222">
        <v>2.0000005732018801E-3</v>
      </c>
      <c r="N1367" s="193">
        <v>2.8458520880021564E-2</v>
      </c>
      <c r="O1367" s="222">
        <v>1.7259122770880746E-2</v>
      </c>
      <c r="P1367" s="221">
        <v>6.2370569314214811E-3</v>
      </c>
    </row>
    <row r="1368" spans="1:16" ht="15.75" x14ac:dyDescent="0.25">
      <c r="A1368" s="189">
        <v>2044</v>
      </c>
      <c r="B1368" s="188">
        <v>2031</v>
      </c>
      <c r="C1368" s="224" t="s">
        <v>3117</v>
      </c>
      <c r="D1368" s="232">
        <v>3.6024264033689274E-2</v>
      </c>
      <c r="E1368" s="223">
        <v>3.6926292588172926E-2</v>
      </c>
      <c r="F1368" s="231">
        <v>6.5448755789331001E-2</v>
      </c>
      <c r="G1368" s="193">
        <v>2.858179939002909E-3</v>
      </c>
      <c r="H1368" s="193">
        <v>4.8976678972767716E-2</v>
      </c>
      <c r="I1368" s="193">
        <v>2.3827534931087989E-2</v>
      </c>
      <c r="J1368" s="193">
        <v>5.7324388591532697E-3</v>
      </c>
      <c r="K1368" s="222">
        <v>5.8009760454650412E-4</v>
      </c>
      <c r="L1368" s="193">
        <v>2.7408963979906951E-3</v>
      </c>
      <c r="M1368" s="222">
        <v>2.0000005732018801E-3</v>
      </c>
      <c r="N1368" s="193">
        <v>2.8352642493622553E-2</v>
      </c>
      <c r="O1368" s="222">
        <v>1.724248206695209E-2</v>
      </c>
      <c r="P1368" s="221">
        <v>5.9916343070434835E-3</v>
      </c>
    </row>
    <row r="1369" spans="1:16" ht="15.75" x14ac:dyDescent="0.25">
      <c r="A1369" s="189">
        <v>2044</v>
      </c>
      <c r="B1369" s="188">
        <v>2032</v>
      </c>
      <c r="C1369" s="224" t="s">
        <v>3116</v>
      </c>
      <c r="D1369" s="232">
        <v>3.5962217728615908E-2</v>
      </c>
      <c r="E1369" s="223">
        <v>3.6849660553620336E-2</v>
      </c>
      <c r="F1369" s="231">
        <v>6.4326219584528957E-2</v>
      </c>
      <c r="G1369" s="193">
        <v>2.8257282314977225E-3</v>
      </c>
      <c r="H1369" s="193">
        <v>4.7667547332461306E-2</v>
      </c>
      <c r="I1369" s="193">
        <v>2.2967052584107694E-2</v>
      </c>
      <c r="J1369" s="193">
        <v>5.4956199940715822E-3</v>
      </c>
      <c r="K1369" s="222">
        <v>5.7895339842548683E-4</v>
      </c>
      <c r="L1369" s="193">
        <v>2.7367338362758319E-3</v>
      </c>
      <c r="M1369" s="222">
        <v>2.0000005732018801E-3</v>
      </c>
      <c r="N1369" s="193">
        <v>2.8281837318852723E-2</v>
      </c>
      <c r="O1369" s="222">
        <v>1.7227826048242991E-2</v>
      </c>
      <c r="P1369" s="221">
        <v>5.7441075437509427E-3</v>
      </c>
    </row>
    <row r="1370" spans="1:16" ht="15.75" x14ac:dyDescent="0.25">
      <c r="A1370" s="189">
        <v>2044</v>
      </c>
      <c r="B1370" s="188">
        <v>2033</v>
      </c>
      <c r="C1370" s="224" t="s">
        <v>3115</v>
      </c>
      <c r="D1370" s="232">
        <v>3.5890281527205817E-2</v>
      </c>
      <c r="E1370" s="223">
        <v>3.6776279876345901E-2</v>
      </c>
      <c r="F1370" s="231">
        <v>6.3079839240709645E-2</v>
      </c>
      <c r="G1370" s="193">
        <v>2.7911313532026352E-3</v>
      </c>
      <c r="H1370" s="193">
        <v>4.6236460057188934E-2</v>
      </c>
      <c r="I1370" s="193">
        <v>2.20700813196157E-2</v>
      </c>
      <c r="J1370" s="193">
        <v>5.2385575248593708E-3</v>
      </c>
      <c r="K1370" s="222">
        <v>5.7786866125983372E-4</v>
      </c>
      <c r="L1370" s="193">
        <v>2.7318081011873658E-3</v>
      </c>
      <c r="M1370" s="222">
        <v>2.0000005732018805E-3</v>
      </c>
      <c r="N1370" s="193">
        <v>2.8198050564997922E-2</v>
      </c>
      <c r="O1370" s="222">
        <v>1.7214341842673186E-2</v>
      </c>
      <c r="P1370" s="221">
        <v>5.4754218503787798E-3</v>
      </c>
    </row>
    <row r="1371" spans="1:16" ht="15.75" x14ac:dyDescent="0.25">
      <c r="A1371" s="189">
        <v>2044</v>
      </c>
      <c r="B1371" s="188">
        <v>2034</v>
      </c>
      <c r="C1371" s="224" t="s">
        <v>3114</v>
      </c>
      <c r="D1371" s="232">
        <v>3.584308153839063E-2</v>
      </c>
      <c r="E1371" s="223">
        <v>3.6685776935665979E-2</v>
      </c>
      <c r="F1371" s="231">
        <v>6.1914507931102272E-2</v>
      </c>
      <c r="G1371" s="193">
        <v>2.753597029232272E-3</v>
      </c>
      <c r="H1371" s="193">
        <v>4.4812807178192721E-2</v>
      </c>
      <c r="I1371" s="193">
        <v>2.1173793377672875E-2</v>
      </c>
      <c r="J1371" s="193">
        <v>4.9772013712117069E-3</v>
      </c>
      <c r="K1371" s="222">
        <v>5.7643081462971759E-4</v>
      </c>
      <c r="L1371" s="193">
        <v>2.7287545573112569E-3</v>
      </c>
      <c r="M1371" s="222">
        <v>2.0000005732018801E-3</v>
      </c>
      <c r="N1371" s="193">
        <v>2.8146109783665305E-2</v>
      </c>
      <c r="O1371" s="222">
        <v>1.7195157482334428E-2</v>
      </c>
      <c r="P1371" s="221">
        <v>5.2022483312139179E-3</v>
      </c>
    </row>
    <row r="1372" spans="1:16" ht="15.75" x14ac:dyDescent="0.25">
      <c r="A1372" s="189">
        <v>2044</v>
      </c>
      <c r="B1372" s="188">
        <v>2035</v>
      </c>
      <c r="C1372" s="224" t="s">
        <v>3113</v>
      </c>
      <c r="D1372" s="232">
        <v>3.5776827351366808E-2</v>
      </c>
      <c r="E1372" s="223">
        <v>3.6618600777748221E-2</v>
      </c>
      <c r="F1372" s="231">
        <v>6.0572290721733743E-2</v>
      </c>
      <c r="G1372" s="193">
        <v>2.7139391627346693E-3</v>
      </c>
      <c r="H1372" s="193">
        <v>4.3235333362409645E-2</v>
      </c>
      <c r="I1372" s="193">
        <v>2.0248883297360989E-2</v>
      </c>
      <c r="J1372" s="193">
        <v>4.691984855731285E-3</v>
      </c>
      <c r="K1372" s="222">
        <v>5.7553533310914905E-4</v>
      </c>
      <c r="L1372" s="193">
        <v>2.724198966369044E-3</v>
      </c>
      <c r="M1372" s="222">
        <v>2.0000005732018801E-3</v>
      </c>
      <c r="N1372" s="193">
        <v>2.8068619181738263E-2</v>
      </c>
      <c r="O1372" s="222">
        <v>1.7183077847387093E-2</v>
      </c>
      <c r="P1372" s="221">
        <v>4.9041355905330127E-3</v>
      </c>
    </row>
    <row r="1373" spans="1:16" ht="15.75" x14ac:dyDescent="0.25">
      <c r="A1373" s="189">
        <v>2044</v>
      </c>
      <c r="B1373" s="188">
        <v>2036</v>
      </c>
      <c r="C1373" s="224" t="s">
        <v>3112</v>
      </c>
      <c r="D1373" s="232">
        <v>3.574451215452127E-2</v>
      </c>
      <c r="E1373" s="223">
        <v>3.6586861476091713E-2</v>
      </c>
      <c r="F1373" s="231">
        <v>5.9365034278544906E-2</v>
      </c>
      <c r="G1373" s="193">
        <v>2.6706386757869363E-3</v>
      </c>
      <c r="H1373" s="193">
        <v>4.1695594955325335E-2</v>
      </c>
      <c r="I1373" s="193">
        <v>1.9364976665131289E-2</v>
      </c>
      <c r="J1373" s="193">
        <v>4.4055418365458029E-3</v>
      </c>
      <c r="K1373" s="222">
        <v>5.7531895037647566E-4</v>
      </c>
      <c r="L1373" s="193">
        <v>2.7223208283865836E-3</v>
      </c>
      <c r="M1373" s="222">
        <v>2.0000005732018801E-3</v>
      </c>
      <c r="N1373" s="193">
        <v>2.8036672054656611E-2</v>
      </c>
      <c r="O1373" s="222">
        <v>1.7182403746519675E-2</v>
      </c>
      <c r="P1373" s="221">
        <v>4.6047408890920426E-3</v>
      </c>
    </row>
    <row r="1374" spans="1:16" ht="15.75" x14ac:dyDescent="0.25">
      <c r="A1374" s="189">
        <v>2044</v>
      </c>
      <c r="B1374" s="188">
        <v>2037</v>
      </c>
      <c r="C1374" s="224" t="s">
        <v>3111</v>
      </c>
      <c r="D1374" s="232">
        <v>3.5693779135816645E-2</v>
      </c>
      <c r="E1374" s="223">
        <v>3.6546266926595551E-2</v>
      </c>
      <c r="F1374" s="231">
        <v>5.7986748684299247E-2</v>
      </c>
      <c r="G1374" s="193">
        <v>2.6219671848458767E-3</v>
      </c>
      <c r="H1374" s="193">
        <v>4.0007082686149303E-2</v>
      </c>
      <c r="I1374" s="193">
        <v>1.8438453576485186E-2</v>
      </c>
      <c r="J1374" s="193">
        <v>4.0961295993343092E-3</v>
      </c>
      <c r="K1374" s="222">
        <v>5.7479590495483938E-4</v>
      </c>
      <c r="L1374" s="193">
        <v>2.7190034081681887E-3</v>
      </c>
      <c r="M1374" s="222">
        <v>2.0000005732018801E-3</v>
      </c>
      <c r="N1374" s="193">
        <v>2.7980242736741719E-2</v>
      </c>
      <c r="O1374" s="222">
        <v>1.7176716488673183E-2</v>
      </c>
      <c r="P1374" s="221">
        <v>4.2813384035103102E-3</v>
      </c>
    </row>
    <row r="1375" spans="1:16" ht="15.75" x14ac:dyDescent="0.25">
      <c r="A1375" s="189">
        <v>2044</v>
      </c>
      <c r="B1375" s="188">
        <v>2038</v>
      </c>
      <c r="C1375" s="224" t="s">
        <v>3110</v>
      </c>
      <c r="D1375" s="232">
        <v>3.5652692343176834E-2</v>
      </c>
      <c r="E1375" s="223">
        <v>3.6492399417365456E-2</v>
      </c>
      <c r="F1375" s="231">
        <v>5.6597893468160458E-2</v>
      </c>
      <c r="G1375" s="193">
        <v>2.5670474265071415E-3</v>
      </c>
      <c r="H1375" s="193">
        <v>3.8266613898301494E-2</v>
      </c>
      <c r="I1375" s="193">
        <v>1.7501923656168806E-2</v>
      </c>
      <c r="J1375" s="193">
        <v>3.7747704710560117E-3</v>
      </c>
      <c r="K1375" s="222">
        <v>5.7402852591010298E-4</v>
      </c>
      <c r="L1375" s="193">
        <v>2.7164061555841009E-3</v>
      </c>
      <c r="M1375" s="222">
        <v>2.0000005732018801E-3</v>
      </c>
      <c r="N1375" s="193">
        <v>2.7936063470286376E-2</v>
      </c>
      <c r="O1375" s="222">
        <v>1.7166463176125923E-2</v>
      </c>
      <c r="P1375" s="221">
        <v>3.9454488414612738E-3</v>
      </c>
    </row>
    <row r="1376" spans="1:16" ht="15.75" x14ac:dyDescent="0.25">
      <c r="A1376" s="189">
        <v>2044</v>
      </c>
      <c r="B1376" s="188">
        <v>2039</v>
      </c>
      <c r="C1376" s="224" t="s">
        <v>3109</v>
      </c>
      <c r="D1376" s="232">
        <v>3.5594396912569791E-2</v>
      </c>
      <c r="E1376" s="223">
        <v>3.6409255450607685E-2</v>
      </c>
      <c r="F1376" s="231">
        <v>5.5050577138129199E-2</v>
      </c>
      <c r="G1376" s="193">
        <v>2.5083257279769427E-3</v>
      </c>
      <c r="H1376" s="193">
        <v>3.638970920816071E-2</v>
      </c>
      <c r="I1376" s="193">
        <v>1.6542756578095622E-2</v>
      </c>
      <c r="J1376" s="193">
        <v>3.432783714616478E-3</v>
      </c>
      <c r="K1376" s="222">
        <v>5.7274261699995091E-4</v>
      </c>
      <c r="L1376" s="193">
        <v>2.7124690835837696E-3</v>
      </c>
      <c r="M1376" s="222">
        <v>2.0000005732018805E-3</v>
      </c>
      <c r="N1376" s="193">
        <v>2.786909387556074E-2</v>
      </c>
      <c r="O1376" s="222">
        <v>1.7145975161146368E-2</v>
      </c>
      <c r="P1376" s="221">
        <v>3.5879989614393012E-3</v>
      </c>
    </row>
    <row r="1377" spans="1:16" ht="15.75" x14ac:dyDescent="0.25">
      <c r="A1377" s="189">
        <v>2044</v>
      </c>
      <c r="B1377" s="188">
        <v>2040</v>
      </c>
      <c r="C1377" s="224" t="s">
        <v>3108</v>
      </c>
      <c r="D1377" s="232">
        <v>3.5576402021951746E-2</v>
      </c>
      <c r="E1377" s="223">
        <v>3.6400420810267071E-2</v>
      </c>
      <c r="F1377" s="231">
        <v>5.3657310841321131E-2</v>
      </c>
      <c r="G1377" s="193">
        <v>2.458541202075067E-3</v>
      </c>
      <c r="H1377" s="193">
        <v>3.4551033716242269E-2</v>
      </c>
      <c r="I1377" s="193">
        <v>1.5685374434354551E-2</v>
      </c>
      <c r="J1377" s="193">
        <v>3.0873540669579124E-3</v>
      </c>
      <c r="K1377" s="222">
        <v>5.7295039935498096E-4</v>
      </c>
      <c r="L1377" s="193">
        <v>2.7116188877704416E-3</v>
      </c>
      <c r="M1377" s="222">
        <v>2.0000005732018801E-3</v>
      </c>
      <c r="N1377" s="193">
        <v>2.7854632044776034E-2</v>
      </c>
      <c r="O1377" s="222">
        <v>1.7149884282446574E-2</v>
      </c>
      <c r="P1377" s="221">
        <v>3.2269505179349798E-3</v>
      </c>
    </row>
    <row r="1378" spans="1:16" ht="15.75" x14ac:dyDescent="0.25">
      <c r="A1378" s="189">
        <v>2044</v>
      </c>
      <c r="B1378" s="188">
        <v>2041</v>
      </c>
      <c r="C1378" s="224" t="s">
        <v>3107</v>
      </c>
      <c r="D1378" s="232">
        <v>3.5568327176547655E-2</v>
      </c>
      <c r="E1378" s="223">
        <v>3.638388939352994E-2</v>
      </c>
      <c r="F1378" s="231">
        <v>5.2244391138308206E-2</v>
      </c>
      <c r="G1378" s="193">
        <v>2.4354752900420718E-3</v>
      </c>
      <c r="H1378" s="193">
        <v>3.2649126907398844E-2</v>
      </c>
      <c r="I1378" s="193">
        <v>2.2579659187448375E-2</v>
      </c>
      <c r="J1378" s="193">
        <v>2.7274421642426534E-3</v>
      </c>
      <c r="K1378" s="222">
        <v>5.7315145079472559E-4</v>
      </c>
      <c r="L1378" s="193">
        <v>2.7114742247310655E-3</v>
      </c>
      <c r="M1378" s="222">
        <v>2.0000005732018801E-3</v>
      </c>
      <c r="N1378" s="193">
        <v>2.7852171326476251E-2</v>
      </c>
      <c r="O1378" s="222">
        <v>1.7149934642148531E-2</v>
      </c>
      <c r="P1378" s="221">
        <v>2.8507649960643503E-3</v>
      </c>
    </row>
    <row r="1379" spans="1:16" ht="15.75" x14ac:dyDescent="0.25">
      <c r="A1379" s="189">
        <v>2044</v>
      </c>
      <c r="B1379" s="188">
        <v>2042</v>
      </c>
      <c r="C1379" s="224" t="s">
        <v>3106</v>
      </c>
      <c r="D1379" s="232">
        <v>3.5531997606686683E-2</v>
      </c>
      <c r="E1379" s="223">
        <v>3.6337148892072714E-2</v>
      </c>
      <c r="F1379" s="231">
        <v>5.0612170858942276E-2</v>
      </c>
      <c r="G1379" s="193">
        <v>2.4451620580928832E-3</v>
      </c>
      <c r="H1379" s="193">
        <v>3.0580528585742808E-2</v>
      </c>
      <c r="I1379" s="193">
        <v>3.254822247700704E-2</v>
      </c>
      <c r="J1379" s="193">
        <v>2.3445781866653827E-3</v>
      </c>
      <c r="K1379" s="222">
        <v>5.7295766160892186E-4</v>
      </c>
      <c r="L1379" s="193">
        <v>2.7090736826311935E-3</v>
      </c>
      <c r="M1379" s="222">
        <v>2.0000005732018801E-3</v>
      </c>
      <c r="N1379" s="193">
        <v>2.7811338105357429E-2</v>
      </c>
      <c r="O1379" s="222">
        <v>1.7138420295086366E-2</v>
      </c>
      <c r="P1379" s="221">
        <v>2.4505896083547732E-3</v>
      </c>
    </row>
    <row r="1380" spans="1:16" ht="15.75" x14ac:dyDescent="0.25">
      <c r="A1380" s="189">
        <v>2044</v>
      </c>
      <c r="B1380" s="188">
        <v>2043</v>
      </c>
      <c r="C1380" s="224" t="s">
        <v>3105</v>
      </c>
      <c r="D1380" s="232">
        <v>3.5505683954679283E-2</v>
      </c>
      <c r="E1380" s="223">
        <v>3.6262843458184445E-2</v>
      </c>
      <c r="F1380" s="231">
        <v>4.8980559524190399E-2</v>
      </c>
      <c r="G1380" s="193">
        <v>2.3934988943879396E-3</v>
      </c>
      <c r="H1380" s="193">
        <v>2.84599760188547E-2</v>
      </c>
      <c r="I1380" s="193">
        <v>4.206882240428983E-2</v>
      </c>
      <c r="J1380" s="193">
        <v>1.9486615999980464E-3</v>
      </c>
      <c r="K1380" s="222">
        <v>5.7186010006141097E-4</v>
      </c>
      <c r="L1380" s="193">
        <v>2.7076878097567945E-3</v>
      </c>
      <c r="M1380" s="222">
        <v>2.0000005732018801E-3</v>
      </c>
      <c r="N1380" s="193">
        <v>2.7787764407763892E-2</v>
      </c>
      <c r="O1380" s="222">
        <v>1.7121980223179657E-2</v>
      </c>
      <c r="P1380" s="221">
        <v>2.0367714304921729E-3</v>
      </c>
    </row>
    <row r="1381" spans="1:16" ht="15.75" x14ac:dyDescent="0.25">
      <c r="A1381" s="189">
        <v>2044</v>
      </c>
      <c r="B1381" s="188">
        <v>2044</v>
      </c>
      <c r="C1381" s="224" t="s">
        <v>3104</v>
      </c>
      <c r="D1381" s="232">
        <v>3.5135425038086844E-2</v>
      </c>
      <c r="E1381" s="223">
        <v>3.5585501980787616E-2</v>
      </c>
      <c r="F1381" s="231">
        <v>4.5594704538834657E-2</v>
      </c>
      <c r="G1381" s="193">
        <v>2.2826807252280088E-3</v>
      </c>
      <c r="H1381" s="193">
        <v>2.5475342878745443E-2</v>
      </c>
      <c r="I1381" s="193">
        <v>1.0723636879200315E-2</v>
      </c>
      <c r="J1381" s="193">
        <v>1.4956625071144492E-3</v>
      </c>
      <c r="K1381" s="222">
        <v>5.5963790192516062E-4</v>
      </c>
      <c r="L1381" s="193">
        <v>2.6793277601653721E-3</v>
      </c>
      <c r="M1381" s="222">
        <v>2.0000005732018801E-3</v>
      </c>
      <c r="N1381" s="193">
        <v>2.7305359964213807E-2</v>
      </c>
      <c r="O1381" s="222">
        <v>1.6899480239277325E-2</v>
      </c>
      <c r="P1381" s="221">
        <v>1.563289728782089E-3</v>
      </c>
    </row>
    <row r="1382" spans="1:16" ht="15.75" x14ac:dyDescent="0.25">
      <c r="A1382" s="189">
        <v>2045</v>
      </c>
      <c r="B1382" s="188">
        <v>2001</v>
      </c>
      <c r="C1382" s="224" t="s">
        <v>3103</v>
      </c>
      <c r="D1382" s="232">
        <v>5.7999612041217188E-2</v>
      </c>
      <c r="E1382" s="223">
        <v>7.4757853981942415E-2</v>
      </c>
      <c r="F1382" s="231">
        <v>0.36862309387727382</v>
      </c>
      <c r="G1382" s="193">
        <v>8.7923653148044401E-2</v>
      </c>
      <c r="H1382" s="193">
        <v>8.9294326144590297</v>
      </c>
      <c r="I1382" s="193">
        <v>0.47667436159987953</v>
      </c>
      <c r="J1382" s="193">
        <v>5.3696351497282011E-2</v>
      </c>
      <c r="K1382" s="222">
        <v>2.9633743838778973E-3</v>
      </c>
      <c r="L1382" s="193">
        <v>2.9767276845100829E-3</v>
      </c>
      <c r="M1382" s="222">
        <v>2.0000005732018805E-3</v>
      </c>
      <c r="N1382" s="193">
        <v>3.2364132677317331E-2</v>
      </c>
      <c r="O1382" s="222">
        <v>1.8409391776563245E-2</v>
      </c>
      <c r="P1382" s="221">
        <v>5.61242622379583E-2</v>
      </c>
    </row>
    <row r="1383" spans="1:16" ht="15.75" x14ac:dyDescent="0.25">
      <c r="A1383" s="189">
        <v>2045</v>
      </c>
      <c r="B1383" s="188">
        <v>2002</v>
      </c>
      <c r="C1383" s="224" t="s">
        <v>3102</v>
      </c>
      <c r="D1383" s="232">
        <v>5.7946456884810649E-2</v>
      </c>
      <c r="E1383" s="223">
        <v>7.285927696340061E-2</v>
      </c>
      <c r="F1383" s="231">
        <v>0.28725696710212889</v>
      </c>
      <c r="G1383" s="193">
        <v>8.8016233361271082E-2</v>
      </c>
      <c r="H1383" s="193">
        <v>6.9868655451812947</v>
      </c>
      <c r="I1383" s="193">
        <v>0.45868152633251857</v>
      </c>
      <c r="J1383" s="193">
        <v>5.3850962419897647E-2</v>
      </c>
      <c r="K1383" s="222">
        <v>2.988674990714639E-3</v>
      </c>
      <c r="L1383" s="193">
        <v>2.9912542870652371E-3</v>
      </c>
      <c r="M1383" s="222">
        <v>2.0000005732018801E-3</v>
      </c>
      <c r="N1383" s="193">
        <v>3.2611230186780513E-2</v>
      </c>
      <c r="O1383" s="222">
        <v>1.782146484345733E-2</v>
      </c>
      <c r="P1383" s="221">
        <v>5.62858639804188E-2</v>
      </c>
    </row>
    <row r="1384" spans="1:16" ht="15.75" x14ac:dyDescent="0.25">
      <c r="A1384" s="189">
        <v>2045</v>
      </c>
      <c r="B1384" s="188">
        <v>2003</v>
      </c>
      <c r="C1384" s="224" t="s">
        <v>3101</v>
      </c>
      <c r="D1384" s="232">
        <v>5.7654114022466951E-2</v>
      </c>
      <c r="E1384" s="223">
        <v>7.3933837484703002E-2</v>
      </c>
      <c r="F1384" s="231">
        <v>0.28359796139670285</v>
      </c>
      <c r="G1384" s="193">
        <v>7.1286701946027486E-2</v>
      </c>
      <c r="H1384" s="193">
        <v>6.9488132311338369</v>
      </c>
      <c r="I1384" s="193">
        <v>0.39249513118422497</v>
      </c>
      <c r="J1384" s="193">
        <v>5.3536571380173578E-2</v>
      </c>
      <c r="K1384" s="222">
        <v>2.9711413681584942E-3</v>
      </c>
      <c r="L1384" s="193">
        <v>2.9809306361938291E-3</v>
      </c>
      <c r="M1384" s="222">
        <v>2.0000005732018801E-3</v>
      </c>
      <c r="N1384" s="193">
        <v>3.2435624885457856E-2</v>
      </c>
      <c r="O1384" s="222">
        <v>1.8201218408701637E-2</v>
      </c>
      <c r="P1384" s="221">
        <v>5.5957257572967899E-2</v>
      </c>
    </row>
    <row r="1385" spans="1:16" ht="15.75" x14ac:dyDescent="0.25">
      <c r="A1385" s="189">
        <v>2045</v>
      </c>
      <c r="B1385" s="188">
        <v>2004</v>
      </c>
      <c r="C1385" s="224" t="s">
        <v>3100</v>
      </c>
      <c r="D1385" s="232">
        <v>5.7632623076629294E-2</v>
      </c>
      <c r="E1385" s="223">
        <v>7.3694330949972617E-2</v>
      </c>
      <c r="F1385" s="231">
        <v>0.23438932855701747</v>
      </c>
      <c r="G1385" s="193">
        <v>1.8290279469931919E-2</v>
      </c>
      <c r="H1385" s="193">
        <v>5.8041311840721495</v>
      </c>
      <c r="I1385" s="193">
        <v>0.11591601761993653</v>
      </c>
      <c r="J1385" s="193">
        <v>5.3297499339626318E-2</v>
      </c>
      <c r="K1385" s="222">
        <v>1.983739866878921E-4</v>
      </c>
      <c r="L1385" s="193">
        <v>2.9794052235710723E-3</v>
      </c>
      <c r="M1385" s="222">
        <v>2.0000005732018801E-3</v>
      </c>
      <c r="N1385" s="193">
        <v>3.2409677616744771E-2</v>
      </c>
      <c r="O1385" s="222">
        <v>1.7833320202861273E-2</v>
      </c>
      <c r="P1385" s="221">
        <v>5.5707375755613651E-2</v>
      </c>
    </row>
    <row r="1386" spans="1:16" ht="15.75" x14ac:dyDescent="0.25">
      <c r="A1386" s="189">
        <v>2045</v>
      </c>
      <c r="B1386" s="188">
        <v>2005</v>
      </c>
      <c r="C1386" s="224" t="s">
        <v>3099</v>
      </c>
      <c r="D1386" s="232">
        <v>5.7345229882193934E-2</v>
      </c>
      <c r="E1386" s="223">
        <v>6.9996491316781248E-2</v>
      </c>
      <c r="F1386" s="231">
        <v>0.23111843700388551</v>
      </c>
      <c r="G1386" s="193">
        <v>1.593810589633721E-2</v>
      </c>
      <c r="H1386" s="193">
        <v>5.7757339286098075</v>
      </c>
      <c r="I1386" s="193">
        <v>9.4306001547404136E-2</v>
      </c>
      <c r="J1386" s="193">
        <v>5.2933882506680449E-2</v>
      </c>
      <c r="K1386" s="222">
        <v>1.9900476813456474E-4</v>
      </c>
      <c r="L1386" s="193">
        <v>2.9678765175888389E-3</v>
      </c>
      <c r="M1386" s="222">
        <v>2.0000005732018801E-3</v>
      </c>
      <c r="N1386" s="193">
        <v>3.2213574327986973E-2</v>
      </c>
      <c r="O1386" s="222">
        <v>1.7119144259488302E-2</v>
      </c>
      <c r="P1386" s="221">
        <v>5.5327317783007673E-2</v>
      </c>
    </row>
    <row r="1387" spans="1:16" ht="15.75" x14ac:dyDescent="0.25">
      <c r="A1387" s="189">
        <v>2045</v>
      </c>
      <c r="B1387" s="188">
        <v>2006</v>
      </c>
      <c r="C1387" s="224" t="s">
        <v>3098</v>
      </c>
      <c r="D1387" s="232">
        <v>5.7302769596802687E-2</v>
      </c>
      <c r="E1387" s="223">
        <v>7.3446247038386231E-2</v>
      </c>
      <c r="F1387" s="231">
        <v>0.23176835088178571</v>
      </c>
      <c r="G1387" s="193">
        <v>6.02337254101334E-3</v>
      </c>
      <c r="H1387" s="193">
        <v>5.8001311318653528</v>
      </c>
      <c r="I1387" s="193">
        <v>6.5376100607055676E-2</v>
      </c>
      <c r="J1387" s="193">
        <v>5.2899862204884837E-2</v>
      </c>
      <c r="K1387" s="222">
        <v>1.951707225999642E-4</v>
      </c>
      <c r="L1387" s="193">
        <v>2.9733788076819184E-3</v>
      </c>
      <c r="M1387" s="222">
        <v>2.0000005732018801E-3</v>
      </c>
      <c r="N1387" s="193">
        <v>3.2307168282470267E-2</v>
      </c>
      <c r="O1387" s="222">
        <v>1.8868709088962786E-2</v>
      </c>
      <c r="P1387" s="221">
        <v>5.5291759234127887E-2</v>
      </c>
    </row>
    <row r="1388" spans="1:16" ht="15.75" x14ac:dyDescent="0.25">
      <c r="A1388" s="189">
        <v>2045</v>
      </c>
      <c r="B1388" s="188">
        <v>2007</v>
      </c>
      <c r="C1388" s="224" t="s">
        <v>3097</v>
      </c>
      <c r="D1388" s="232">
        <v>5.7065159405210203E-2</v>
      </c>
      <c r="E1388" s="223">
        <v>6.8753163408585671E-2</v>
      </c>
      <c r="F1388" s="231">
        <v>0.16522520639108537</v>
      </c>
      <c r="G1388" s="193">
        <v>8.5423885968642747E-3</v>
      </c>
      <c r="H1388" s="193">
        <v>2.9392238347212678</v>
      </c>
      <c r="I1388" s="193">
        <v>5.6915533291894409E-2</v>
      </c>
      <c r="J1388" s="193">
        <v>3.6545232494656944E-2</v>
      </c>
      <c r="K1388" s="222">
        <v>1.9833771547281124E-4</v>
      </c>
      <c r="L1388" s="193">
        <v>2.9473276364566019E-3</v>
      </c>
      <c r="M1388" s="222">
        <v>2.0000005732018801E-3</v>
      </c>
      <c r="N1388" s="193">
        <v>3.1864037859927627E-2</v>
      </c>
      <c r="O1388" s="222">
        <v>1.7389566288576006E-2</v>
      </c>
      <c r="P1388" s="221">
        <v>3.8197645740997883E-2</v>
      </c>
    </row>
    <row r="1389" spans="1:16" ht="15.75" x14ac:dyDescent="0.25">
      <c r="A1389" s="189">
        <v>2045</v>
      </c>
      <c r="B1389" s="188">
        <v>2008</v>
      </c>
      <c r="C1389" s="224" t="s">
        <v>3096</v>
      </c>
      <c r="D1389" s="232">
        <v>5.7139246038626669E-2</v>
      </c>
      <c r="E1389" s="223">
        <v>6.7132858288727365E-2</v>
      </c>
      <c r="F1389" s="231">
        <v>0.16840395458490096</v>
      </c>
      <c r="G1389" s="193">
        <v>8.308469555931234E-3</v>
      </c>
      <c r="H1389" s="193">
        <v>2.9974131478046928</v>
      </c>
      <c r="I1389" s="193">
        <v>4.6358201109157053E-2</v>
      </c>
      <c r="J1389" s="193">
        <v>3.7201605350686687E-2</v>
      </c>
      <c r="K1389" s="222">
        <v>2.2640957443799934E-4</v>
      </c>
      <c r="L1389" s="193">
        <v>2.9674542282948804E-3</v>
      </c>
      <c r="M1389" s="222">
        <v>2.0000005732018797E-3</v>
      </c>
      <c r="N1389" s="193">
        <v>3.2206391187096742E-2</v>
      </c>
      <c r="O1389" s="222">
        <v>1.7397274978298433E-2</v>
      </c>
      <c r="P1389" s="221">
        <v>3.8883696864965824E-2</v>
      </c>
    </row>
    <row r="1390" spans="1:16" ht="15.75" x14ac:dyDescent="0.25">
      <c r="A1390" s="189">
        <v>2045</v>
      </c>
      <c r="B1390" s="188">
        <v>2009</v>
      </c>
      <c r="C1390" s="224" t="s">
        <v>3095</v>
      </c>
      <c r="D1390" s="232">
        <v>5.6202136027727556E-2</v>
      </c>
      <c r="E1390" s="223">
        <v>6.1817681206747951E-2</v>
      </c>
      <c r="F1390" s="231">
        <v>0.15575327856524299</v>
      </c>
      <c r="G1390" s="193">
        <v>8.1665423647204281E-3</v>
      </c>
      <c r="H1390" s="193">
        <v>2.6752683254118335</v>
      </c>
      <c r="I1390" s="193">
        <v>3.4057886393742548E-2</v>
      </c>
      <c r="J1390" s="193">
        <v>3.4356518354278248E-2</v>
      </c>
      <c r="K1390" s="222">
        <v>2.5585874595690641E-4</v>
      </c>
      <c r="L1390" s="193">
        <v>2.8663816399243005E-3</v>
      </c>
      <c r="M1390" s="222">
        <v>2.0000005732018801E-3</v>
      </c>
      <c r="N1390" s="193">
        <v>3.0487146458913178E-2</v>
      </c>
      <c r="O1390" s="222">
        <v>1.6793733007997046E-2</v>
      </c>
      <c r="P1390" s="221">
        <v>3.5909967659466434E-2</v>
      </c>
    </row>
    <row r="1391" spans="1:16" ht="15.75" x14ac:dyDescent="0.25">
      <c r="A1391" s="189">
        <v>2045</v>
      </c>
      <c r="B1391" s="188">
        <v>2010</v>
      </c>
      <c r="C1391" s="224" t="s">
        <v>3094</v>
      </c>
      <c r="D1391" s="232">
        <v>5.5153116323243781E-2</v>
      </c>
      <c r="E1391" s="223">
        <v>5.9907787751791092E-2</v>
      </c>
      <c r="F1391" s="231">
        <v>9.3858835829665643E-2</v>
      </c>
      <c r="G1391" s="193">
        <v>7.3324974659689894E-3</v>
      </c>
      <c r="H1391" s="193">
        <v>0.23680305914008937</v>
      </c>
      <c r="I1391" s="193">
        <v>3.3190384616103949E-2</v>
      </c>
      <c r="J1391" s="193">
        <v>2.0119101498073739E-2</v>
      </c>
      <c r="K1391" s="222">
        <v>3.1203401259719194E-4</v>
      </c>
      <c r="L1391" s="193">
        <v>2.7938604266591811E-3</v>
      </c>
      <c r="M1391" s="222">
        <v>2.0000005732018801E-3</v>
      </c>
      <c r="N1391" s="193">
        <v>2.9253560621273506E-2</v>
      </c>
      <c r="O1391" s="222">
        <v>1.6435253667386955E-2</v>
      </c>
      <c r="P1391" s="221">
        <v>2.1028797990626007E-2</v>
      </c>
    </row>
    <row r="1392" spans="1:16" ht="15.75" x14ac:dyDescent="0.25">
      <c r="A1392" s="189">
        <v>2045</v>
      </c>
      <c r="B1392" s="188">
        <v>2011</v>
      </c>
      <c r="C1392" s="224" t="s">
        <v>3093</v>
      </c>
      <c r="D1392" s="232">
        <v>5.4974157569469016E-2</v>
      </c>
      <c r="E1392" s="223">
        <v>5.8664163578384186E-2</v>
      </c>
      <c r="F1392" s="231">
        <v>9.4590508997258904E-2</v>
      </c>
      <c r="G1392" s="193">
        <v>7.4372565410047945E-3</v>
      </c>
      <c r="H1392" s="193">
        <v>0.24009472993786632</v>
      </c>
      <c r="I1392" s="193">
        <v>3.3555657539125677E-2</v>
      </c>
      <c r="J1392" s="193">
        <v>2.0372124699295505E-2</v>
      </c>
      <c r="K1392" s="222">
        <v>4.2228874795066727E-4</v>
      </c>
      <c r="L1392" s="193">
        <v>2.8130672630999839E-3</v>
      </c>
      <c r="M1392" s="222">
        <v>2.0000005732018801E-3</v>
      </c>
      <c r="N1392" s="193">
        <v>2.9580268909131555E-2</v>
      </c>
      <c r="O1392" s="222">
        <v>1.6590388879044179E-2</v>
      </c>
      <c r="P1392" s="221">
        <v>2.1293261778233225E-2</v>
      </c>
    </row>
    <row r="1393" spans="1:16" ht="15.75" x14ac:dyDescent="0.25">
      <c r="A1393" s="189">
        <v>2045</v>
      </c>
      <c r="B1393" s="188">
        <v>2012</v>
      </c>
      <c r="C1393" s="224" t="s">
        <v>3092</v>
      </c>
      <c r="D1393" s="232">
        <v>5.3214376071405271E-2</v>
      </c>
      <c r="E1393" s="223">
        <v>5.8771866077281493E-2</v>
      </c>
      <c r="F1393" s="231">
        <v>8.4965520287153762E-2</v>
      </c>
      <c r="G1393" s="193">
        <v>7.0150964121661686E-3</v>
      </c>
      <c r="H1393" s="193">
        <v>0.21364011423359314</v>
      </c>
      <c r="I1393" s="193">
        <v>3.4743042982929337E-2</v>
      </c>
      <c r="J1393" s="193">
        <v>1.8514072125953455E-2</v>
      </c>
      <c r="K1393" s="222">
        <v>6.1250148553271451E-4</v>
      </c>
      <c r="L1393" s="193">
        <v>2.7051699275013855E-3</v>
      </c>
      <c r="M1393" s="222">
        <v>2.0000005732018801E-3</v>
      </c>
      <c r="N1393" s="193">
        <v>2.7744935230599396E-2</v>
      </c>
      <c r="O1393" s="222">
        <v>1.7011126574171018E-2</v>
      </c>
      <c r="P1393" s="221">
        <v>1.9351196312510741E-2</v>
      </c>
    </row>
    <row r="1394" spans="1:16" ht="15.75" x14ac:dyDescent="0.25">
      <c r="A1394" s="189">
        <v>2045</v>
      </c>
      <c r="B1394" s="188">
        <v>2013</v>
      </c>
      <c r="C1394" s="224" t="s">
        <v>3091</v>
      </c>
      <c r="D1394" s="232">
        <v>5.523006888145901E-2</v>
      </c>
      <c r="E1394" s="223">
        <v>5.7515336487978873E-2</v>
      </c>
      <c r="F1394" s="231">
        <v>9.9403699169334211E-2</v>
      </c>
      <c r="G1394" s="193">
        <v>7.9461585921130097E-3</v>
      </c>
      <c r="H1394" s="193">
        <v>0.25246778425859873</v>
      </c>
      <c r="I1394" s="193">
        <v>3.3779045854466297E-2</v>
      </c>
      <c r="J1394" s="193">
        <v>2.1221228387421659E-2</v>
      </c>
      <c r="K1394" s="222">
        <v>9.1448380494274029E-4</v>
      </c>
      <c r="L1394" s="193">
        <v>2.8593871889695224E-3</v>
      </c>
      <c r="M1394" s="222">
        <v>2.0000005732018801E-3</v>
      </c>
      <c r="N1394" s="193">
        <v>3.03681708481724E-2</v>
      </c>
      <c r="O1394" s="222">
        <v>1.7112470465224135E-2</v>
      </c>
      <c r="P1394" s="221">
        <v>2.2180758167294593E-2</v>
      </c>
    </row>
    <row r="1395" spans="1:16" ht="15.75" x14ac:dyDescent="0.25">
      <c r="A1395" s="189">
        <v>2045</v>
      </c>
      <c r="B1395" s="188">
        <v>2014</v>
      </c>
      <c r="C1395" s="224" t="s">
        <v>3090</v>
      </c>
      <c r="D1395" s="232">
        <v>5.2719452757915168E-2</v>
      </c>
      <c r="E1395" s="223">
        <v>5.5204780880112422E-2</v>
      </c>
      <c r="F1395" s="231">
        <v>9.0816983594238745E-2</v>
      </c>
      <c r="G1395" s="193">
        <v>8.0659873530599478E-3</v>
      </c>
      <c r="H1395" s="193">
        <v>0.22969729723038432</v>
      </c>
      <c r="I1395" s="193">
        <v>3.2296511470603792E-2</v>
      </c>
      <c r="J1395" s="193">
        <v>1.9645722745233709E-2</v>
      </c>
      <c r="K1395" s="222">
        <v>1.2830608562654168E-3</v>
      </c>
      <c r="L1395" s="193">
        <v>2.7709805031082171E-3</v>
      </c>
      <c r="M1395" s="222">
        <v>2.0000005732018801E-3</v>
      </c>
      <c r="N1395" s="193">
        <v>2.8864373121671606E-2</v>
      </c>
      <c r="O1395" s="222">
        <v>1.6615838879437298E-2</v>
      </c>
      <c r="P1395" s="221">
        <v>2.0534015151169639E-2</v>
      </c>
    </row>
    <row r="1396" spans="1:16" ht="15.75" x14ac:dyDescent="0.25">
      <c r="A1396" s="189">
        <v>2045</v>
      </c>
      <c r="B1396" s="188">
        <v>2015</v>
      </c>
      <c r="C1396" s="224" t="s">
        <v>3089</v>
      </c>
      <c r="D1396" s="232">
        <v>5.1751952262387775E-2</v>
      </c>
      <c r="E1396" s="223">
        <v>5.7987553089197334E-2</v>
      </c>
      <c r="F1396" s="231">
        <v>8.7712495102296034E-2</v>
      </c>
      <c r="G1396" s="193">
        <v>8.0647800429931166E-3</v>
      </c>
      <c r="H1396" s="193">
        <v>0.22307430461941691</v>
      </c>
      <c r="I1396" s="193">
        <v>3.4079764075982746E-2</v>
      </c>
      <c r="J1396" s="193">
        <v>1.9223241995969226E-2</v>
      </c>
      <c r="K1396" s="222">
        <v>1.5920801894647172E-3</v>
      </c>
      <c r="L1396" s="193">
        <v>2.7530998192198887E-3</v>
      </c>
      <c r="M1396" s="222">
        <v>2.0000005732018801E-3</v>
      </c>
      <c r="N1396" s="193">
        <v>2.8560222688731134E-2</v>
      </c>
      <c r="O1396" s="222">
        <v>1.7724549772073949E-2</v>
      </c>
      <c r="P1396" s="221">
        <v>2.009243169715394E-2</v>
      </c>
    </row>
    <row r="1397" spans="1:16" ht="15.75" x14ac:dyDescent="0.25">
      <c r="A1397" s="189">
        <v>2045</v>
      </c>
      <c r="B1397" s="188">
        <v>2016</v>
      </c>
      <c r="C1397" s="224" t="s">
        <v>3088</v>
      </c>
      <c r="D1397" s="232">
        <v>5.200060958101977E-2</v>
      </c>
      <c r="E1397" s="223">
        <v>5.9921818933382366E-2</v>
      </c>
      <c r="F1397" s="231">
        <v>9.9399581120426753E-2</v>
      </c>
      <c r="G1397" s="193">
        <v>7.8299535201729973E-3</v>
      </c>
      <c r="H1397" s="193">
        <v>0.22437088060380847</v>
      </c>
      <c r="I1397" s="193">
        <v>3.4733437170943939E-2</v>
      </c>
      <c r="J1397" s="193">
        <v>2.1497746867453042E-2</v>
      </c>
      <c r="K1397" s="222">
        <v>1.8209731558739373E-3</v>
      </c>
      <c r="L1397" s="193">
        <v>2.8861525882872292E-3</v>
      </c>
      <c r="M1397" s="222">
        <v>2.0000005732018801E-3</v>
      </c>
      <c r="N1397" s="193">
        <v>3.0823450290566594E-2</v>
      </c>
      <c r="O1397" s="222">
        <v>1.8814756625141715E-2</v>
      </c>
      <c r="P1397" s="221">
        <v>2.2469779585960432E-2</v>
      </c>
    </row>
    <row r="1398" spans="1:16" ht="15.75" x14ac:dyDescent="0.25">
      <c r="A1398" s="189">
        <v>2045</v>
      </c>
      <c r="B1398" s="188">
        <v>2017</v>
      </c>
      <c r="C1398" s="224" t="s">
        <v>3087</v>
      </c>
      <c r="D1398" s="232">
        <v>4.858431450099699E-2</v>
      </c>
      <c r="E1398" s="223">
        <v>5.3378205434557527E-2</v>
      </c>
      <c r="F1398" s="231">
        <v>7.9738601704704024E-2</v>
      </c>
      <c r="G1398" s="193">
        <v>7.8462257142659399E-3</v>
      </c>
      <c r="H1398" s="193">
        <v>0.16845447339632069</v>
      </c>
      <c r="I1398" s="193">
        <v>3.178633809093033E-2</v>
      </c>
      <c r="J1398" s="193">
        <v>1.973292121077494E-2</v>
      </c>
      <c r="K1398" s="222">
        <v>2.0089115088846392E-3</v>
      </c>
      <c r="L1398" s="193">
        <v>2.8447277904363089E-3</v>
      </c>
      <c r="M1398" s="222">
        <v>2.0000005732018801E-3</v>
      </c>
      <c r="N1398" s="193">
        <v>3.011881447912244E-2</v>
      </c>
      <c r="O1398" s="222">
        <v>1.7599219503646877E-2</v>
      </c>
      <c r="P1398" s="221">
        <v>2.0625156344385207E-2</v>
      </c>
    </row>
    <row r="1399" spans="1:16" ht="15.75" x14ac:dyDescent="0.25">
      <c r="A1399" s="189">
        <v>2045</v>
      </c>
      <c r="B1399" s="188">
        <v>2018</v>
      </c>
      <c r="C1399" s="224" t="s">
        <v>3086</v>
      </c>
      <c r="D1399" s="232">
        <v>4.5379796739045949E-2</v>
      </c>
      <c r="E1399" s="223">
        <v>5.099463632770642E-2</v>
      </c>
      <c r="F1399" s="231">
        <v>7.9020223090538244E-2</v>
      </c>
      <c r="G1399" s="193">
        <v>7.4943834769594878E-3</v>
      </c>
      <c r="H1399" s="193">
        <v>0.13733237826530129</v>
      </c>
      <c r="I1399" s="193">
        <v>3.0355297986731221E-2</v>
      </c>
      <c r="J1399" s="193">
        <v>1.8307414819884869E-2</v>
      </c>
      <c r="K1399" s="222">
        <v>2.0927817362513777E-3</v>
      </c>
      <c r="L1399" s="193">
        <v>2.8339849921877841E-3</v>
      </c>
      <c r="M1399" s="222">
        <v>2.0000005732018801E-3</v>
      </c>
      <c r="N1399" s="193">
        <v>2.9936079480915041E-2</v>
      </c>
      <c r="O1399" s="222">
        <v>1.7588468250847106E-2</v>
      </c>
      <c r="P1399" s="221">
        <v>1.9135194880089947E-2</v>
      </c>
    </row>
    <row r="1400" spans="1:16" ht="15.75" x14ac:dyDescent="0.25">
      <c r="A1400" s="189">
        <v>2045</v>
      </c>
      <c r="B1400" s="188">
        <v>2019</v>
      </c>
      <c r="C1400" s="224" t="s">
        <v>3085</v>
      </c>
      <c r="D1400" s="232">
        <v>4.5082375050807269E-2</v>
      </c>
      <c r="E1400" s="223">
        <v>4.9150143596242778E-2</v>
      </c>
      <c r="F1400" s="231">
        <v>7.8992280586803354E-2</v>
      </c>
      <c r="G1400" s="193">
        <v>6.7426073267916713E-3</v>
      </c>
      <c r="H1400" s="193">
        <v>0.11912135890789714</v>
      </c>
      <c r="I1400" s="193">
        <v>2.7587847912200654E-2</v>
      </c>
      <c r="J1400" s="193">
        <v>1.5857171003229972E-2</v>
      </c>
      <c r="K1400" s="222">
        <v>1.9890356002304059E-3</v>
      </c>
      <c r="L1400" s="193">
        <v>2.8330039486849307E-3</v>
      </c>
      <c r="M1400" s="222">
        <v>2.0000005732018801E-3</v>
      </c>
      <c r="N1400" s="193">
        <v>2.9919391930931506E-2</v>
      </c>
      <c r="O1400" s="222">
        <v>1.7589662283856479E-2</v>
      </c>
      <c r="P1400" s="221">
        <v>1.6574161910841864E-2</v>
      </c>
    </row>
    <row r="1401" spans="1:16" ht="15.75" x14ac:dyDescent="0.25">
      <c r="A1401" s="189">
        <v>2045</v>
      </c>
      <c r="B1401" s="188">
        <v>2020</v>
      </c>
      <c r="C1401" s="224" t="s">
        <v>3084</v>
      </c>
      <c r="D1401" s="232">
        <v>4.4708169209368133E-2</v>
      </c>
      <c r="E1401" s="223">
        <v>4.717645941900863E-2</v>
      </c>
      <c r="F1401" s="231">
        <v>7.859947577446498E-2</v>
      </c>
      <c r="G1401" s="193">
        <v>5.8394463917450286E-3</v>
      </c>
      <c r="H1401" s="193">
        <v>0.10023359537046064</v>
      </c>
      <c r="I1401" s="193">
        <v>2.5414464346328658E-2</v>
      </c>
      <c r="J1401" s="193">
        <v>1.3334196537414422E-2</v>
      </c>
      <c r="K1401" s="222">
        <v>1.4746427360751101E-3</v>
      </c>
      <c r="L1401" s="193">
        <v>2.8269260025184126E-3</v>
      </c>
      <c r="M1401" s="222">
        <v>2.0000005732018801E-3</v>
      </c>
      <c r="N1401" s="193">
        <v>2.9816006066639023E-2</v>
      </c>
      <c r="O1401" s="222">
        <v>1.7554598319110985E-2</v>
      </c>
      <c r="P1401" s="221">
        <v>1.3937109735215458E-2</v>
      </c>
    </row>
    <row r="1402" spans="1:16" ht="15.75" x14ac:dyDescent="0.25">
      <c r="A1402" s="189">
        <v>2045</v>
      </c>
      <c r="B1402" s="188">
        <v>2021</v>
      </c>
      <c r="C1402" s="224" t="s">
        <v>3083</v>
      </c>
      <c r="D1402" s="232">
        <v>4.3348188525802168E-2</v>
      </c>
      <c r="E1402" s="223">
        <v>4.4943830866211974E-2</v>
      </c>
      <c r="F1402" s="231">
        <v>7.6221460105369732E-2</v>
      </c>
      <c r="G1402" s="193">
        <v>5.1528258332586962E-3</v>
      </c>
      <c r="H1402" s="193">
        <v>7.7792779132639628E-2</v>
      </c>
      <c r="I1402" s="193">
        <v>2.4355772815696345E-2</v>
      </c>
      <c r="J1402" s="193">
        <v>9.9272853639501557E-3</v>
      </c>
      <c r="K1402" s="222">
        <v>9.7852449081123273E-4</v>
      </c>
      <c r="L1402" s="193">
        <v>2.8210399789762855E-3</v>
      </c>
      <c r="M1402" s="222">
        <v>2.0000005732018801E-3</v>
      </c>
      <c r="N1402" s="193">
        <v>2.9715884806187445E-2</v>
      </c>
      <c r="O1402" s="222">
        <v>1.7524649300760177E-2</v>
      </c>
      <c r="P1402" s="221">
        <v>1.0376153156431582E-2</v>
      </c>
    </row>
    <row r="1403" spans="1:16" ht="15.75" x14ac:dyDescent="0.25">
      <c r="A1403" s="189">
        <v>2045</v>
      </c>
      <c r="B1403" s="188">
        <v>2022</v>
      </c>
      <c r="C1403" s="224" t="s">
        <v>3082</v>
      </c>
      <c r="D1403" s="232">
        <v>4.2084560998957334E-2</v>
      </c>
      <c r="E1403" s="223">
        <v>4.3216450856143736E-2</v>
      </c>
      <c r="F1403" s="231">
        <v>7.5604571876421778E-2</v>
      </c>
      <c r="G1403" s="193">
        <v>4.3573356698461728E-3</v>
      </c>
      <c r="H1403" s="193">
        <v>5.8964055272271276E-2</v>
      </c>
      <c r="I1403" s="193">
        <v>2.3242398873825523E-2</v>
      </c>
      <c r="J1403" s="193">
        <v>7.4287351115560523E-3</v>
      </c>
      <c r="K1403" s="222">
        <v>9.7630666952543479E-4</v>
      </c>
      <c r="L1403" s="193">
        <v>2.8138178649111949E-3</v>
      </c>
      <c r="M1403" s="222">
        <v>2.0000005732018801E-3</v>
      </c>
      <c r="N1403" s="193">
        <v>2.9593036645940252E-2</v>
      </c>
      <c r="O1403" s="222">
        <v>1.7493004266639415E-2</v>
      </c>
      <c r="P1403" s="221">
        <v>7.7646295487767839E-3</v>
      </c>
    </row>
    <row r="1404" spans="1:16" ht="15.75" x14ac:dyDescent="0.25">
      <c r="A1404" s="189">
        <v>2045</v>
      </c>
      <c r="B1404" s="188">
        <v>2023</v>
      </c>
      <c r="C1404" s="224" t="s">
        <v>3081</v>
      </c>
      <c r="D1404" s="232">
        <v>4.0807830190725619E-2</v>
      </c>
      <c r="E1404" s="223">
        <v>4.1514047393322824E-2</v>
      </c>
      <c r="F1404" s="231">
        <v>7.4840283425246026E-2</v>
      </c>
      <c r="G1404" s="193">
        <v>3.8024323204018566E-3</v>
      </c>
      <c r="H1404" s="193">
        <v>5.8334937157019685E-2</v>
      </c>
      <c r="I1404" s="193">
        <v>2.3988012336599081E-2</v>
      </c>
      <c r="J1404" s="193">
        <v>7.3309073273744247E-3</v>
      </c>
      <c r="K1404" s="222">
        <v>9.7440305941515822E-4</v>
      </c>
      <c r="L1404" s="193">
        <v>2.8057103255564788E-3</v>
      </c>
      <c r="M1404" s="222">
        <v>2.0000005732018797E-3</v>
      </c>
      <c r="N1404" s="193">
        <v>2.9455127401516533E-2</v>
      </c>
      <c r="O1404" s="222">
        <v>1.7468011666704395E-2</v>
      </c>
      <c r="P1404" s="221">
        <v>7.662378426298827E-3</v>
      </c>
    </row>
    <row r="1405" spans="1:16" ht="15.75" x14ac:dyDescent="0.25">
      <c r="A1405" s="189">
        <v>2045</v>
      </c>
      <c r="B1405" s="188">
        <v>2024</v>
      </c>
      <c r="C1405" s="224" t="s">
        <v>3080</v>
      </c>
      <c r="D1405" s="232">
        <v>3.9571049452195299E-2</v>
      </c>
      <c r="E1405" s="223">
        <v>3.9826816918586611E-2</v>
      </c>
      <c r="F1405" s="231">
        <v>7.4016325586389611E-2</v>
      </c>
      <c r="G1405" s="193">
        <v>3.3127041940960089E-3</v>
      </c>
      <c r="H1405" s="193">
        <v>5.7618316262823273E-2</v>
      </c>
      <c r="I1405" s="193">
        <v>2.5764268516861526E-2</v>
      </c>
      <c r="J1405" s="193">
        <v>7.2159568243278958E-3</v>
      </c>
      <c r="K1405" s="222">
        <v>9.7247696817766955E-4</v>
      </c>
      <c r="L1405" s="193">
        <v>2.7977836626853071E-3</v>
      </c>
      <c r="M1405" s="222">
        <v>2.0000005732018801E-3</v>
      </c>
      <c r="N1405" s="193">
        <v>2.9320294866077904E-2</v>
      </c>
      <c r="O1405" s="222">
        <v>1.7444071033974398E-2</v>
      </c>
      <c r="P1405" s="221">
        <v>7.5422303715898271E-3</v>
      </c>
    </row>
    <row r="1406" spans="1:16" ht="15.75" x14ac:dyDescent="0.25">
      <c r="A1406" s="189">
        <v>2045</v>
      </c>
      <c r="B1406" s="188">
        <v>2025</v>
      </c>
      <c r="C1406" s="224" t="s">
        <v>3079</v>
      </c>
      <c r="D1406" s="232">
        <v>3.8350681499307829E-2</v>
      </c>
      <c r="E1406" s="223">
        <v>3.8182197725486325E-2</v>
      </c>
      <c r="F1406" s="231">
        <v>7.3214321353647846E-2</v>
      </c>
      <c r="G1406" s="193">
        <v>3.0336299053545217E-3</v>
      </c>
      <c r="H1406" s="193">
        <v>5.6870472468402815E-2</v>
      </c>
      <c r="I1406" s="193">
        <v>2.8441581898399761E-2</v>
      </c>
      <c r="J1406" s="193">
        <v>7.0917095704980532E-3</v>
      </c>
      <c r="K1406" s="222">
        <v>9.7111900750126165E-4</v>
      </c>
      <c r="L1406" s="193">
        <v>2.7909883991640086E-3</v>
      </c>
      <c r="M1406" s="222">
        <v>2.0000005732018801E-3</v>
      </c>
      <c r="N1406" s="193">
        <v>2.9204707433580623E-2</v>
      </c>
      <c r="O1406" s="222">
        <v>1.7431760190838311E-2</v>
      </c>
      <c r="P1406" s="221">
        <v>7.4123652082808307E-3</v>
      </c>
    </row>
    <row r="1407" spans="1:16" ht="15.75" x14ac:dyDescent="0.25">
      <c r="A1407" s="189">
        <v>2045</v>
      </c>
      <c r="B1407" s="188">
        <v>2026</v>
      </c>
      <c r="C1407" s="224" t="s">
        <v>3078</v>
      </c>
      <c r="D1407" s="232">
        <v>3.741990469901494E-2</v>
      </c>
      <c r="E1407" s="223">
        <v>3.7826490658394267E-2</v>
      </c>
      <c r="F1407" s="231">
        <v>7.231757758889211E-2</v>
      </c>
      <c r="G1407" s="193">
        <v>3.0168162068498166E-3</v>
      </c>
      <c r="H1407" s="193">
        <v>5.6012906939463009E-2</v>
      </c>
      <c r="I1407" s="193">
        <v>2.8036828946134108E-2</v>
      </c>
      <c r="J1407" s="193">
        <v>6.947569667070194E-3</v>
      </c>
      <c r="K1407" s="222">
        <v>8.5002249283607986E-4</v>
      </c>
      <c r="L1407" s="193">
        <v>2.7839106509412034E-3</v>
      </c>
      <c r="M1407" s="222">
        <v>2.0000005732018801E-3</v>
      </c>
      <c r="N1407" s="193">
        <v>2.9084314936310696E-2</v>
      </c>
      <c r="O1407" s="222">
        <v>1.7400758588344476E-2</v>
      </c>
      <c r="P1407" s="221">
        <v>7.2617079380313063E-3</v>
      </c>
    </row>
    <row r="1408" spans="1:16" ht="15.75" x14ac:dyDescent="0.25">
      <c r="A1408" s="189">
        <v>2045</v>
      </c>
      <c r="B1408" s="188">
        <v>2027</v>
      </c>
      <c r="C1408" s="224" t="s">
        <v>3077</v>
      </c>
      <c r="D1408" s="232">
        <v>3.655233238699928E-2</v>
      </c>
      <c r="E1408" s="223">
        <v>3.7512569149361324E-2</v>
      </c>
      <c r="F1408" s="231">
        <v>7.1419659773662714E-2</v>
      </c>
      <c r="G1408" s="193">
        <v>2.9967232763877293E-3</v>
      </c>
      <c r="H1408" s="193">
        <v>5.5109494936342852E-2</v>
      </c>
      <c r="I1408" s="193">
        <v>2.7452047614319401E-2</v>
      </c>
      <c r="J1408" s="193">
        <v>6.792275548355751E-3</v>
      </c>
      <c r="K1408" s="222">
        <v>7.0934655114747404E-4</v>
      </c>
      <c r="L1408" s="193">
        <v>2.7776367287194784E-3</v>
      </c>
      <c r="M1408" s="222">
        <v>2.0000005732018801E-3</v>
      </c>
      <c r="N1408" s="193">
        <v>2.8977595519319159E-2</v>
      </c>
      <c r="O1408" s="222">
        <v>1.7377351608634874E-2</v>
      </c>
      <c r="P1408" s="221">
        <v>7.0993921083760438E-3</v>
      </c>
    </row>
    <row r="1409" spans="1:16" ht="15.75" x14ac:dyDescent="0.25">
      <c r="A1409" s="189">
        <v>2045</v>
      </c>
      <c r="B1409" s="188">
        <v>2028</v>
      </c>
      <c r="C1409" s="224" t="s">
        <v>3076</v>
      </c>
      <c r="D1409" s="232">
        <v>3.6412142283743627E-2</v>
      </c>
      <c r="E1409" s="223">
        <v>3.73515922466457E-2</v>
      </c>
      <c r="F1409" s="231">
        <v>7.0150018339036113E-2</v>
      </c>
      <c r="G1409" s="193">
        <v>2.9734872283317822E-3</v>
      </c>
      <c r="H1409" s="193">
        <v>5.3912924631960596E-2</v>
      </c>
      <c r="I1409" s="193">
        <v>2.6853386839480624E-2</v>
      </c>
      <c r="J1409" s="193">
        <v>6.5928108418731148E-3</v>
      </c>
      <c r="K1409" s="222">
        <v>5.8716414884773551E-4</v>
      </c>
      <c r="L1409" s="193">
        <v>2.7676485521318192E-3</v>
      </c>
      <c r="M1409" s="222">
        <v>2.0000005732018801E-3</v>
      </c>
      <c r="N1409" s="193">
        <v>2.8807696635563072E-2</v>
      </c>
      <c r="O1409" s="222">
        <v>1.7336451701352847E-2</v>
      </c>
      <c r="P1409" s="221">
        <v>6.8909084929777873E-3</v>
      </c>
    </row>
    <row r="1410" spans="1:16" ht="15.75" x14ac:dyDescent="0.25">
      <c r="A1410" s="189">
        <v>2045</v>
      </c>
      <c r="B1410" s="188">
        <v>2029</v>
      </c>
      <c r="C1410" s="224" t="s">
        <v>3075</v>
      </c>
      <c r="D1410" s="232">
        <v>3.6299061727900449E-2</v>
      </c>
      <c r="E1410" s="223">
        <v>3.7215998949065819E-2</v>
      </c>
      <c r="F1410" s="231">
        <v>6.8982322118379444E-2</v>
      </c>
      <c r="G1410" s="193">
        <v>2.9473474672294599E-3</v>
      </c>
      <c r="H1410" s="193">
        <v>5.2743037557375687E-2</v>
      </c>
      <c r="I1410" s="193">
        <v>2.6189567674573651E-2</v>
      </c>
      <c r="J1410" s="193">
        <v>6.3926453714208764E-3</v>
      </c>
      <c r="K1410" s="222">
        <v>5.8467284232650331E-4</v>
      </c>
      <c r="L1410" s="193">
        <v>2.7597211422709413E-3</v>
      </c>
      <c r="M1410" s="222">
        <v>2.0000005732018801E-3</v>
      </c>
      <c r="N1410" s="193">
        <v>2.8672851393829538E-2</v>
      </c>
      <c r="O1410" s="222">
        <v>1.7303638087556625E-2</v>
      </c>
      <c r="P1410" s="221">
        <v>6.6816924281728127E-3</v>
      </c>
    </row>
    <row r="1411" spans="1:16" ht="15.75" x14ac:dyDescent="0.25">
      <c r="A1411" s="189">
        <v>2045</v>
      </c>
      <c r="B1411" s="188">
        <v>2030</v>
      </c>
      <c r="C1411" s="224" t="s">
        <v>3074</v>
      </c>
      <c r="D1411" s="232">
        <v>3.6194212276356719E-2</v>
      </c>
      <c r="E1411" s="223">
        <v>3.7119803080876534E-2</v>
      </c>
      <c r="F1411" s="231">
        <v>6.77982776488779E-2</v>
      </c>
      <c r="G1411" s="193">
        <v>2.9197647818220746E-3</v>
      </c>
      <c r="H1411" s="193">
        <v>5.1520414356456434E-2</v>
      </c>
      <c r="I1411" s="193">
        <v>2.538710706583882E-2</v>
      </c>
      <c r="J1411" s="193">
        <v>6.1810304731513832E-3</v>
      </c>
      <c r="K1411" s="222">
        <v>5.8308740967990126E-4</v>
      </c>
      <c r="L1411" s="193">
        <v>2.7523740659705889E-3</v>
      </c>
      <c r="M1411" s="222">
        <v>2.0000005732018801E-3</v>
      </c>
      <c r="N1411" s="193">
        <v>2.8547877625960543E-2</v>
      </c>
      <c r="O1411" s="222">
        <v>1.7282813174853778E-2</v>
      </c>
      <c r="P1411" s="221">
        <v>6.4605092432307859E-3</v>
      </c>
    </row>
    <row r="1412" spans="1:16" ht="15.75" x14ac:dyDescent="0.25">
      <c r="A1412" s="189">
        <v>2045</v>
      </c>
      <c r="B1412" s="188">
        <v>2031</v>
      </c>
      <c r="C1412" s="224" t="s">
        <v>3073</v>
      </c>
      <c r="D1412" s="232">
        <v>3.6115886496753166E-2</v>
      </c>
      <c r="E1412" s="223">
        <v>3.7013272370774189E-2</v>
      </c>
      <c r="F1412" s="231">
        <v>6.6708382976220809E-2</v>
      </c>
      <c r="G1412" s="193">
        <v>2.8896206965521951E-3</v>
      </c>
      <c r="H1412" s="193">
        <v>5.0318083772579861E-2</v>
      </c>
      <c r="I1412" s="193">
        <v>2.4658225517660507E-2</v>
      </c>
      <c r="J1412" s="193">
        <v>5.9675197314782141E-3</v>
      </c>
      <c r="K1412" s="222">
        <v>5.8131177160310437E-4</v>
      </c>
      <c r="L1412" s="193">
        <v>2.7470092007633945E-3</v>
      </c>
      <c r="M1412" s="222">
        <v>2.0000005732018801E-3</v>
      </c>
      <c r="N1412" s="193">
        <v>2.8456621268786172E-2</v>
      </c>
      <c r="O1412" s="222">
        <v>1.7258764348364892E-2</v>
      </c>
      <c r="P1412" s="221">
        <v>6.2373444932590392E-3</v>
      </c>
    </row>
    <row r="1413" spans="1:16" ht="15.75" x14ac:dyDescent="0.25">
      <c r="A1413" s="189">
        <v>2045</v>
      </c>
      <c r="B1413" s="188">
        <v>2032</v>
      </c>
      <c r="C1413" s="224" t="s">
        <v>3072</v>
      </c>
      <c r="D1413" s="232">
        <v>3.6026516018542815E-2</v>
      </c>
      <c r="E1413" s="223">
        <v>3.6929536216794435E-2</v>
      </c>
      <c r="F1413" s="231">
        <v>6.5486662384902486E-2</v>
      </c>
      <c r="G1413" s="193">
        <v>2.8586619599850534E-3</v>
      </c>
      <c r="H1413" s="193">
        <v>4.8987362486003064E-2</v>
      </c>
      <c r="I1413" s="193">
        <v>2.3825418996007666E-2</v>
      </c>
      <c r="J1413" s="193">
        <v>5.7327364602016029E-3</v>
      </c>
      <c r="K1413" s="222">
        <v>5.8000675804961883E-4</v>
      </c>
      <c r="L1413" s="193">
        <v>2.7407876219427722E-3</v>
      </c>
      <c r="M1413" s="222">
        <v>2.0000005732018801E-3</v>
      </c>
      <c r="N1413" s="193">
        <v>2.8350792213047375E-2</v>
      </c>
      <c r="O1413" s="222">
        <v>1.7242131822272161E-2</v>
      </c>
      <c r="P1413" s="221">
        <v>5.991945364290643E-3</v>
      </c>
    </row>
    <row r="1414" spans="1:16" ht="15.75" x14ac:dyDescent="0.25">
      <c r="A1414" s="189">
        <v>2045</v>
      </c>
      <c r="B1414" s="188">
        <v>2033</v>
      </c>
      <c r="C1414" s="224" t="s">
        <v>3071</v>
      </c>
      <c r="D1414" s="232">
        <v>3.5964444801610249E-2</v>
      </c>
      <c r="E1414" s="223">
        <v>3.6852854176578999E-2</v>
      </c>
      <c r="F1414" s="231">
        <v>6.4363399648687966E-2</v>
      </c>
      <c r="G1414" s="193">
        <v>2.8255316114050937E-3</v>
      </c>
      <c r="H1414" s="193">
        <v>4.7677972035860341E-2</v>
      </c>
      <c r="I1414" s="193">
        <v>2.2948330668855901E-2</v>
      </c>
      <c r="J1414" s="193">
        <v>5.495917604561933E-3</v>
      </c>
      <c r="K1414" s="222">
        <v>5.788653439503539E-4</v>
      </c>
      <c r="L1414" s="193">
        <v>2.7366287092688967E-3</v>
      </c>
      <c r="M1414" s="222">
        <v>2.0000005732018801E-3</v>
      </c>
      <c r="N1414" s="193">
        <v>2.828004910846476E-2</v>
      </c>
      <c r="O1414" s="222">
        <v>1.7227495628964438E-2</v>
      </c>
      <c r="P1414" s="221">
        <v>5.7444186108670473E-3</v>
      </c>
    </row>
    <row r="1415" spans="1:16" ht="15.75" x14ac:dyDescent="0.25">
      <c r="A1415" s="189">
        <v>2045</v>
      </c>
      <c r="B1415" s="188">
        <v>2034</v>
      </c>
      <c r="C1415" s="224" t="s">
        <v>3070</v>
      </c>
      <c r="D1415" s="232">
        <v>3.5892466350869436E-2</v>
      </c>
      <c r="E1415" s="223">
        <v>3.6779323905852472E-2</v>
      </c>
      <c r="F1415" s="231">
        <v>6.3116795400436645E-2</v>
      </c>
      <c r="G1415" s="193">
        <v>2.7904160522979967E-3</v>
      </c>
      <c r="H1415" s="193">
        <v>4.6246739595747544E-2</v>
      </c>
      <c r="I1415" s="193">
        <v>2.2070742696613715E-2</v>
      </c>
      <c r="J1415" s="193">
        <v>5.2388544232450625E-3</v>
      </c>
      <c r="K1415" s="222">
        <v>5.7777963271129682E-4</v>
      </c>
      <c r="L1415" s="193">
        <v>2.7317039023634156E-3</v>
      </c>
      <c r="M1415" s="222">
        <v>2.0000005732018801E-3</v>
      </c>
      <c r="N1415" s="193">
        <v>2.8196278143002532E-2</v>
      </c>
      <c r="O1415" s="222">
        <v>1.7214014048120379E-2</v>
      </c>
      <c r="P1415" s="221">
        <v>5.4757321731920047E-3</v>
      </c>
    </row>
    <row r="1416" spans="1:16" ht="15.75" x14ac:dyDescent="0.25">
      <c r="A1416" s="189">
        <v>2045</v>
      </c>
      <c r="B1416" s="188">
        <v>2035</v>
      </c>
      <c r="C1416" s="224" t="s">
        <v>3069</v>
      </c>
      <c r="D1416" s="232">
        <v>3.5845331426955528E-2</v>
      </c>
      <c r="E1416" s="223">
        <v>3.6688768883337233E-2</v>
      </c>
      <c r="F1416" s="231">
        <v>6.1952054951185449E-2</v>
      </c>
      <c r="G1416" s="193">
        <v>2.7528174234696858E-3</v>
      </c>
      <c r="H1416" s="193">
        <v>4.4823301607371087E-2</v>
      </c>
      <c r="I1416" s="193">
        <v>2.1155355408600768E-2</v>
      </c>
      <c r="J1416" s="193">
        <v>4.9775268449624216E-3</v>
      </c>
      <c r="K1416" s="222">
        <v>5.7634523726014136E-4</v>
      </c>
      <c r="L1416" s="193">
        <v>2.728653902520342E-3</v>
      </c>
      <c r="M1416" s="222">
        <v>2.0000005732018801E-3</v>
      </c>
      <c r="N1416" s="193">
        <v>2.8144397645671854E-2</v>
      </c>
      <c r="O1416" s="222">
        <v>1.7194838820043752E-2</v>
      </c>
      <c r="P1416" s="221">
        <v>5.2025885214433765E-3</v>
      </c>
    </row>
    <row r="1417" spans="1:16" ht="15.75" x14ac:dyDescent="0.25">
      <c r="A1417" s="189">
        <v>2045</v>
      </c>
      <c r="B1417" s="188">
        <v>2036</v>
      </c>
      <c r="C1417" s="224" t="s">
        <v>3068</v>
      </c>
      <c r="D1417" s="232">
        <v>3.5778992692742297E-2</v>
      </c>
      <c r="E1417" s="223">
        <v>3.6621492715679105E-2</v>
      </c>
      <c r="F1417" s="231">
        <v>6.0608105161927772E-2</v>
      </c>
      <c r="G1417" s="193">
        <v>2.7134936329027211E-3</v>
      </c>
      <c r="H1417" s="193">
        <v>4.3245181973062333E-2</v>
      </c>
      <c r="I1417" s="193">
        <v>2.0283173835529272E-2</v>
      </c>
      <c r="J1417" s="193">
        <v>4.6922857612583533E-3</v>
      </c>
      <c r="K1417" s="222">
        <v>5.7545015723340406E-4</v>
      </c>
      <c r="L1417" s="193">
        <v>2.7241028369596305E-3</v>
      </c>
      <c r="M1417" s="222">
        <v>2.0000005732018801E-3</v>
      </c>
      <c r="N1417" s="193">
        <v>2.8066984020484142E-2</v>
      </c>
      <c r="O1417" s="222">
        <v>1.7182769640324742E-2</v>
      </c>
      <c r="P1417" s="221">
        <v>4.9044501016727712E-3</v>
      </c>
    </row>
    <row r="1418" spans="1:16" ht="15.75" x14ac:dyDescent="0.25">
      <c r="A1418" s="189">
        <v>2045</v>
      </c>
      <c r="B1418" s="188">
        <v>2037</v>
      </c>
      <c r="C1418" s="224" t="s">
        <v>3067</v>
      </c>
      <c r="D1418" s="232">
        <v>3.5746721446564426E-2</v>
      </c>
      <c r="E1418" s="223">
        <v>3.6589765799685398E-2</v>
      </c>
      <c r="F1418" s="231">
        <v>5.9401032578401965E-2</v>
      </c>
      <c r="G1418" s="193">
        <v>2.670694412929402E-3</v>
      </c>
      <c r="H1418" s="193">
        <v>4.1705490921188568E-2</v>
      </c>
      <c r="I1418" s="193">
        <v>1.9370398175772317E-2</v>
      </c>
      <c r="J1418" s="193">
        <v>4.4058582293197051E-3</v>
      </c>
      <c r="K1418" s="222">
        <v>5.7523826526218575E-4</v>
      </c>
      <c r="L1418" s="193">
        <v>2.7222282574711383E-3</v>
      </c>
      <c r="M1418" s="222">
        <v>2.0000005732018801E-3</v>
      </c>
      <c r="N1418" s="193">
        <v>2.8035097423384902E-2</v>
      </c>
      <c r="O1418" s="222">
        <v>1.7182121525982634E-2</v>
      </c>
      <c r="P1418" s="221">
        <v>4.605071587743201E-3</v>
      </c>
    </row>
    <row r="1419" spans="1:16" ht="15.75" x14ac:dyDescent="0.25">
      <c r="A1419" s="189">
        <v>2045</v>
      </c>
      <c r="B1419" s="188">
        <v>2038</v>
      </c>
      <c r="C1419" s="224" t="s">
        <v>3066</v>
      </c>
      <c r="D1419" s="232">
        <v>3.5695951147678727E-2</v>
      </c>
      <c r="E1419" s="223">
        <v>3.6549036263018295E-2</v>
      </c>
      <c r="F1419" s="231">
        <v>5.8022195247624975E-2</v>
      </c>
      <c r="G1419" s="193">
        <v>2.6226107397373929E-3</v>
      </c>
      <c r="H1419" s="193">
        <v>4.001666561958532E-2</v>
      </c>
      <c r="I1419" s="193">
        <v>1.844855485210917E-2</v>
      </c>
      <c r="J1419" s="193">
        <v>4.0964311365222876E-3</v>
      </c>
      <c r="K1419" s="222">
        <v>5.7471389367415402E-4</v>
      </c>
      <c r="L1419" s="193">
        <v>2.7189119839526998E-3</v>
      </c>
      <c r="M1419" s="222">
        <v>2.0000005732018801E-3</v>
      </c>
      <c r="N1419" s="193">
        <v>2.7978687610836248E-2</v>
      </c>
      <c r="O1419" s="222">
        <v>1.7176420649624363E-2</v>
      </c>
      <c r="P1419" s="221">
        <v>4.2816535748718722E-3</v>
      </c>
    </row>
    <row r="1420" spans="1:16" ht="15.75" x14ac:dyDescent="0.25">
      <c r="A1420" s="189">
        <v>2045</v>
      </c>
      <c r="B1420" s="188">
        <v>2039</v>
      </c>
      <c r="C1420" s="224" t="s">
        <v>3065</v>
      </c>
      <c r="D1420" s="232">
        <v>3.5654846753077028E-2</v>
      </c>
      <c r="E1420" s="223">
        <v>3.6495111248513241E-2</v>
      </c>
      <c r="F1420" s="231">
        <v>5.6632655800040607E-2</v>
      </c>
      <c r="G1420" s="193">
        <v>2.567407268540562E-3</v>
      </c>
      <c r="H1420" s="193">
        <v>3.8275879921959924E-2</v>
      </c>
      <c r="I1420" s="193">
        <v>1.7478256292015625E-2</v>
      </c>
      <c r="J1420" s="193">
        <v>3.7750609567529817E-3</v>
      </c>
      <c r="K1420" s="222">
        <v>5.7394841841982712E-4</v>
      </c>
      <c r="L1420" s="193">
        <v>2.7163181048795904E-3</v>
      </c>
      <c r="M1420" s="222">
        <v>2.0000005732018801E-3</v>
      </c>
      <c r="N1420" s="193">
        <v>2.7934565727802656E-2</v>
      </c>
      <c r="O1420" s="222">
        <v>1.7166181718949503E-2</v>
      </c>
      <c r="P1420" s="221">
        <v>3.9457524616324548E-3</v>
      </c>
    </row>
    <row r="1421" spans="1:16" ht="15.75" x14ac:dyDescent="0.25">
      <c r="A1421" s="189">
        <v>2045</v>
      </c>
      <c r="B1421" s="188">
        <v>2040</v>
      </c>
      <c r="C1421" s="224" t="s">
        <v>3064</v>
      </c>
      <c r="D1421" s="232">
        <v>3.5596619922815993E-2</v>
      </c>
      <c r="E1421" s="223">
        <v>3.6411887798679536E-2</v>
      </c>
      <c r="F1421" s="231">
        <v>5.5085534750098232E-2</v>
      </c>
      <c r="G1421" s="193">
        <v>2.5064351880841143E-3</v>
      </c>
      <c r="H1421" s="193">
        <v>3.6398987197203546E-2</v>
      </c>
      <c r="I1421" s="193">
        <v>1.6527825899287689E-2</v>
      </c>
      <c r="J1421" s="193">
        <v>3.4330837876534182E-3</v>
      </c>
      <c r="K1421" s="222">
        <v>5.7266584892291914E-4</v>
      </c>
      <c r="L1421" s="193">
        <v>2.71238710645703E-3</v>
      </c>
      <c r="M1421" s="222">
        <v>2.0000005732018805E-3</v>
      </c>
      <c r="N1421" s="193">
        <v>2.7867699444634911E-2</v>
      </c>
      <c r="O1421" s="222">
        <v>1.7145710785256608E-2</v>
      </c>
      <c r="P1421" s="221">
        <v>3.5883126024474224E-3</v>
      </c>
    </row>
    <row r="1422" spans="1:16" ht="15.75" x14ac:dyDescent="0.25">
      <c r="A1422" s="189">
        <v>2045</v>
      </c>
      <c r="B1422" s="188">
        <v>2041</v>
      </c>
      <c r="C1422" s="224" t="s">
        <v>3063</v>
      </c>
      <c r="D1422" s="232">
        <v>3.5578648503487909E-2</v>
      </c>
      <c r="E1422" s="223">
        <v>3.6402860092245769E-2</v>
      </c>
      <c r="F1422" s="231">
        <v>5.3691824669489789E-2</v>
      </c>
      <c r="G1422" s="193">
        <v>2.4527379915956263E-3</v>
      </c>
      <c r="H1422" s="193">
        <v>3.4560049609984052E-2</v>
      </c>
      <c r="I1422" s="193">
        <v>2.4993818579399842E-2</v>
      </c>
      <c r="J1422" s="193">
        <v>3.08764277641152E-3</v>
      </c>
      <c r="K1422" s="222">
        <v>5.7287390806167707E-4</v>
      </c>
      <c r="L1422" s="193">
        <v>2.711542496233085E-3</v>
      </c>
      <c r="M1422" s="222">
        <v>2.0000005732018801E-3</v>
      </c>
      <c r="N1422" s="193">
        <v>2.7853332624725613E-2</v>
      </c>
      <c r="O1422" s="222">
        <v>1.7149611626918221E-2</v>
      </c>
      <c r="P1422" s="221">
        <v>3.2272522815489529E-3</v>
      </c>
    </row>
    <row r="1423" spans="1:16" ht="15.75" x14ac:dyDescent="0.25">
      <c r="A1423" s="189">
        <v>2045</v>
      </c>
      <c r="B1423" s="188">
        <v>2042</v>
      </c>
      <c r="C1423" s="224" t="s">
        <v>3062</v>
      </c>
      <c r="D1423" s="232">
        <v>3.5570624686145573E-2</v>
      </c>
      <c r="E1423" s="223">
        <v>3.6386349226305348E-2</v>
      </c>
      <c r="F1423" s="231">
        <v>5.2277939407049806E-2</v>
      </c>
      <c r="G1423" s="193">
        <v>2.4299818658480052E-3</v>
      </c>
      <c r="H1423" s="193">
        <v>3.2657810117234773E-2</v>
      </c>
      <c r="I1423" s="193">
        <v>3.8993399537397985E-2</v>
      </c>
      <c r="J1423" s="193">
        <v>2.7277214986546274E-3</v>
      </c>
      <c r="K1423" s="222">
        <v>5.7307882625529842E-4</v>
      </c>
      <c r="L1423" s="193">
        <v>2.7114094738512015E-3</v>
      </c>
      <c r="M1423" s="222">
        <v>2.0000005732018805E-3</v>
      </c>
      <c r="N1423" s="193">
        <v>2.7851069914009756E-2</v>
      </c>
      <c r="O1423" s="222">
        <v>1.7149687874872751E-2</v>
      </c>
      <c r="P1423" s="221">
        <v>2.8510569607389045E-3</v>
      </c>
    </row>
    <row r="1424" spans="1:16" ht="15.75" x14ac:dyDescent="0.25">
      <c r="A1424" s="189">
        <v>2045</v>
      </c>
      <c r="B1424" s="188">
        <v>2043</v>
      </c>
      <c r="C1424" s="224" t="s">
        <v>3061</v>
      </c>
      <c r="D1424" s="232">
        <v>3.5534458582678501E-2</v>
      </c>
      <c r="E1424" s="223">
        <v>3.6339932007297328E-2</v>
      </c>
      <c r="F1424" s="231">
        <v>5.0646262783589406E-2</v>
      </c>
      <c r="G1424" s="193">
        <v>2.4540563073062066E-3</v>
      </c>
      <c r="H1424" s="193">
        <v>3.0589324010508418E-2</v>
      </c>
      <c r="I1424" s="193">
        <v>5.7681064907215758E-2</v>
      </c>
      <c r="J1424" s="193">
        <v>2.3448625382537485E-3</v>
      </c>
      <c r="K1424" s="222">
        <v>5.7288808550513045E-4</v>
      </c>
      <c r="L1424" s="193">
        <v>2.709024299549711E-3</v>
      </c>
      <c r="M1424" s="222">
        <v>2.0000005732018801E-3</v>
      </c>
      <c r="N1424" s="193">
        <v>2.7810498099141413E-2</v>
      </c>
      <c r="O1424" s="222">
        <v>1.7138226814665362E-2</v>
      </c>
      <c r="P1424" s="221">
        <v>2.4508868170601745E-3</v>
      </c>
    </row>
    <row r="1425" spans="1:16" ht="15.75" x14ac:dyDescent="0.25">
      <c r="A1425" s="189">
        <v>2045</v>
      </c>
      <c r="B1425" s="188">
        <v>2044</v>
      </c>
      <c r="C1425" s="224" t="s">
        <v>3060</v>
      </c>
      <c r="D1425" s="232">
        <v>3.5508249708500465E-2</v>
      </c>
      <c r="E1425" s="223">
        <v>3.6265376576265232E-2</v>
      </c>
      <c r="F1425" s="231">
        <v>4.9014645512887089E-2</v>
      </c>
      <c r="G1425" s="193">
        <v>2.3912291393961655E-3</v>
      </c>
      <c r="H1425" s="193">
        <v>2.8468609167948293E-2</v>
      </c>
      <c r="I1425" s="193">
        <v>1.1304168438891931E-2</v>
      </c>
      <c r="J1425" s="193">
        <v>1.9489230771300387E-3</v>
      </c>
      <c r="K1425" s="222">
        <v>5.7179128829275944E-4</v>
      </c>
      <c r="L1425" s="193">
        <v>2.7076506995938657E-3</v>
      </c>
      <c r="M1425" s="222">
        <v>2.0000005732018801E-3</v>
      </c>
      <c r="N1425" s="193">
        <v>2.7787133163892488E-2</v>
      </c>
      <c r="O1425" s="222">
        <v>1.7121809712886245E-2</v>
      </c>
      <c r="P1425" s="221">
        <v>2.0370447304597895E-3</v>
      </c>
    </row>
    <row r="1426" spans="1:16" ht="15.75" x14ac:dyDescent="0.25">
      <c r="A1426" s="189">
        <v>2045</v>
      </c>
      <c r="B1426" s="188">
        <v>2045</v>
      </c>
      <c r="C1426" s="224" t="s">
        <v>3059</v>
      </c>
      <c r="D1426" s="232">
        <v>3.513821984433909E-2</v>
      </c>
      <c r="E1426" s="223">
        <v>3.558832238924528E-2</v>
      </c>
      <c r="F1426" s="231">
        <v>4.5628799555492594E-2</v>
      </c>
      <c r="G1426" s="193">
        <v>2.2824219286786294E-3</v>
      </c>
      <c r="H1426" s="193">
        <v>2.5484049807400332E-2</v>
      </c>
      <c r="I1426" s="193">
        <v>1.2734680754842968E-2</v>
      </c>
      <c r="J1426" s="193">
        <v>1.49591176048577E-3</v>
      </c>
      <c r="K1426" s="222">
        <v>5.5957245626892622E-4</v>
      </c>
      <c r="L1426" s="193">
        <v>2.6793277601653712E-3</v>
      </c>
      <c r="M1426" s="222">
        <v>2.0000005732018801E-3</v>
      </c>
      <c r="N1426" s="193">
        <v>2.73053599642138E-2</v>
      </c>
      <c r="O1426" s="222">
        <v>1.6899480239277318E-2</v>
      </c>
      <c r="P1426" s="221">
        <v>1.5635502522848099E-3</v>
      </c>
    </row>
    <row r="1427" spans="1:16" ht="15.75" x14ac:dyDescent="0.25">
      <c r="A1427" s="189">
        <v>2046</v>
      </c>
      <c r="B1427" s="188">
        <v>2002</v>
      </c>
      <c r="C1427" s="224" t="s">
        <v>3058</v>
      </c>
      <c r="D1427" s="232">
        <v>5.7975565281686153E-2</v>
      </c>
      <c r="E1427" s="223">
        <v>7.2912561724759087E-2</v>
      </c>
      <c r="F1427" s="231">
        <v>0.28720166014903431</v>
      </c>
      <c r="G1427" s="193">
        <v>8.8080597213025066E-2</v>
      </c>
      <c r="H1427" s="193">
        <v>6.9856279049663446</v>
      </c>
      <c r="I1427" s="193">
        <v>0.45866860648315899</v>
      </c>
      <c r="J1427" s="193">
        <v>5.3849766606392825E-2</v>
      </c>
      <c r="K1427" s="222">
        <v>2.9905902091955493E-3</v>
      </c>
      <c r="L1427" s="193">
        <v>2.9909963681494082E-3</v>
      </c>
      <c r="M1427" s="222">
        <v>2.0000005732018801E-3</v>
      </c>
      <c r="N1427" s="193">
        <v>3.2606842986022275E-2</v>
      </c>
      <c r="O1427" s="222">
        <v>1.782146484345732E-2</v>
      </c>
      <c r="P1427" s="221">
        <v>5.6284614097533631E-2</v>
      </c>
    </row>
    <row r="1428" spans="1:16" ht="15.75" x14ac:dyDescent="0.25">
      <c r="A1428" s="189">
        <v>2046</v>
      </c>
      <c r="B1428" s="188">
        <v>2003</v>
      </c>
      <c r="C1428" s="224" t="s">
        <v>3057</v>
      </c>
      <c r="D1428" s="232">
        <v>5.7675621069266499E-2</v>
      </c>
      <c r="E1428" s="223">
        <v>7.3990363300903125E-2</v>
      </c>
      <c r="F1428" s="231">
        <v>0.28342839408942483</v>
      </c>
      <c r="G1428" s="193">
        <v>7.1338784517086584E-2</v>
      </c>
      <c r="H1428" s="193">
        <v>6.9444329557773639</v>
      </c>
      <c r="I1428" s="193">
        <v>0.3924864179629613</v>
      </c>
      <c r="J1428" s="193">
        <v>5.3534787665310994E-2</v>
      </c>
      <c r="K1428" s="222">
        <v>2.9730463815715279E-3</v>
      </c>
      <c r="L1428" s="193">
        <v>2.9800888894586874E-3</v>
      </c>
      <c r="M1428" s="222">
        <v>2.0000005732018801E-3</v>
      </c>
      <c r="N1428" s="193">
        <v>3.24213067734931E-2</v>
      </c>
      <c r="O1428" s="222">
        <v>1.8201218408701637E-2</v>
      </c>
      <c r="P1428" s="221">
        <v>5.5955393206434431E-2</v>
      </c>
    </row>
    <row r="1429" spans="1:16" ht="15.75" x14ac:dyDescent="0.25">
      <c r="A1429" s="189">
        <v>2046</v>
      </c>
      <c r="B1429" s="188">
        <v>2004</v>
      </c>
      <c r="C1429" s="224" t="s">
        <v>3056</v>
      </c>
      <c r="D1429" s="232">
        <v>5.7642855683801626E-2</v>
      </c>
      <c r="E1429" s="223">
        <v>7.3751167056413547E-2</v>
      </c>
      <c r="F1429" s="231">
        <v>0.23369905672513314</v>
      </c>
      <c r="G1429" s="193">
        <v>1.8302808623219424E-2</v>
      </c>
      <c r="H1429" s="193">
        <v>5.7848783693342103</v>
      </c>
      <c r="I1429" s="193">
        <v>0.11591353954075029</v>
      </c>
      <c r="J1429" s="193">
        <v>5.3290845693182431E-2</v>
      </c>
      <c r="K1429" s="222">
        <v>1.9850357473266285E-4</v>
      </c>
      <c r="L1429" s="193">
        <v>2.9747757158173978E-3</v>
      </c>
      <c r="M1429" s="222">
        <v>2.0000005732018801E-3</v>
      </c>
      <c r="N1429" s="193">
        <v>3.2330929689854758E-2</v>
      </c>
      <c r="O1429" s="222">
        <v>1.7833320202861273E-2</v>
      </c>
      <c r="P1429" s="221">
        <v>5.5700421260802671E-2</v>
      </c>
    </row>
    <row r="1430" spans="1:16" ht="15.75" x14ac:dyDescent="0.25">
      <c r="A1430" s="189">
        <v>2046</v>
      </c>
      <c r="B1430" s="188">
        <v>2005</v>
      </c>
      <c r="C1430" s="224" t="s">
        <v>3055</v>
      </c>
      <c r="D1430" s="232">
        <v>5.735524038215857E-2</v>
      </c>
      <c r="E1430" s="223">
        <v>7.005559535821014E-2</v>
      </c>
      <c r="F1430" s="231">
        <v>0.23058078645414243</v>
      </c>
      <c r="G1430" s="193">
        <v>1.5949310283608839E-2</v>
      </c>
      <c r="H1430" s="193">
        <v>5.7604743106238461</v>
      </c>
      <c r="I1430" s="193">
        <v>9.4306345123773741E-2</v>
      </c>
      <c r="J1430" s="193">
        <v>5.2930481235647385E-2</v>
      </c>
      <c r="K1430" s="222">
        <v>1.9913854522508404E-4</v>
      </c>
      <c r="L1430" s="193">
        <v>2.9642251779734129E-3</v>
      </c>
      <c r="M1430" s="222">
        <v>2.0000005732018801E-3</v>
      </c>
      <c r="N1430" s="193">
        <v>3.2151465041128577E-2</v>
      </c>
      <c r="O1430" s="222">
        <v>1.7119379924559187E-2</v>
      </c>
      <c r="P1430" s="221">
        <v>5.5323762721591459E-2</v>
      </c>
    </row>
    <row r="1431" spans="1:16" ht="15.75" x14ac:dyDescent="0.25">
      <c r="A1431" s="189">
        <v>2046</v>
      </c>
      <c r="B1431" s="188">
        <v>2006</v>
      </c>
      <c r="C1431" s="224" t="s">
        <v>3054</v>
      </c>
      <c r="D1431" s="232">
        <v>5.7285045600539819E-2</v>
      </c>
      <c r="E1431" s="223">
        <v>7.3563365601187342E-2</v>
      </c>
      <c r="F1431" s="231">
        <v>0.23069893522164153</v>
      </c>
      <c r="G1431" s="193">
        <v>6.0388486054131236E-3</v>
      </c>
      <c r="H1431" s="193">
        <v>5.7697106042708466</v>
      </c>
      <c r="I1431" s="193">
        <v>6.5631537192142708E-2</v>
      </c>
      <c r="J1431" s="193">
        <v>5.2891997823961479E-2</v>
      </c>
      <c r="K1431" s="222">
        <v>1.9532435416155582E-4</v>
      </c>
      <c r="L1431" s="193">
        <v>2.9661179619872792E-3</v>
      </c>
      <c r="M1431" s="222">
        <v>2.0000005732018801E-3</v>
      </c>
      <c r="N1431" s="193">
        <v>3.2183661297204451E-2</v>
      </c>
      <c r="O1431" s="222">
        <v>1.8885070203466723E-2</v>
      </c>
      <c r="P1431" s="221">
        <v>5.5283539260796745E-2</v>
      </c>
    </row>
    <row r="1432" spans="1:16" ht="15.75" x14ac:dyDescent="0.25">
      <c r="A1432" s="189">
        <v>2046</v>
      </c>
      <c r="B1432" s="188">
        <v>2007</v>
      </c>
      <c r="C1432" s="224" t="s">
        <v>3053</v>
      </c>
      <c r="D1432" s="232">
        <v>5.7056896266183842E-2</v>
      </c>
      <c r="E1432" s="223">
        <v>6.8919013902526111E-2</v>
      </c>
      <c r="F1432" s="231">
        <v>0.1644516371587092</v>
      </c>
      <c r="G1432" s="193">
        <v>8.5657846385925034E-3</v>
      </c>
      <c r="H1432" s="193">
        <v>2.9239968351831149</v>
      </c>
      <c r="I1432" s="193">
        <v>5.7374273632045024E-2</v>
      </c>
      <c r="J1432" s="193">
        <v>3.6385107138351976E-2</v>
      </c>
      <c r="K1432" s="222">
        <v>1.9839868363059554E-4</v>
      </c>
      <c r="L1432" s="193">
        <v>2.9423455410874386E-3</v>
      </c>
      <c r="M1432" s="222">
        <v>2.0000005732018801E-3</v>
      </c>
      <c r="N1432" s="193">
        <v>3.1779292417698154E-2</v>
      </c>
      <c r="O1432" s="222">
        <v>1.7418123283341781E-2</v>
      </c>
      <c r="P1432" s="221">
        <v>3.8030280226626537E-2</v>
      </c>
    </row>
    <row r="1433" spans="1:16" ht="15.75" x14ac:dyDescent="0.25">
      <c r="A1433" s="189">
        <v>2046</v>
      </c>
      <c r="B1433" s="188">
        <v>2008</v>
      </c>
      <c r="C1433" s="224" t="s">
        <v>3052</v>
      </c>
      <c r="D1433" s="232">
        <v>5.7116564793558249E-2</v>
      </c>
      <c r="E1433" s="223">
        <v>6.7244883287957372E-2</v>
      </c>
      <c r="F1433" s="231">
        <v>0.16749483046977226</v>
      </c>
      <c r="G1433" s="193">
        <v>8.3160155067872697E-3</v>
      </c>
      <c r="H1433" s="193">
        <v>2.9795321009708569</v>
      </c>
      <c r="I1433" s="193">
        <v>4.6474743989235213E-2</v>
      </c>
      <c r="J1433" s="193">
        <v>3.7013388436606023E-2</v>
      </c>
      <c r="K1433" s="222">
        <v>2.2647647925490855E-4</v>
      </c>
      <c r="L1433" s="193">
        <v>2.9615990869773299E-3</v>
      </c>
      <c r="M1433" s="222">
        <v>2.0000005732018801E-3</v>
      </c>
      <c r="N1433" s="193">
        <v>3.2106795233285114E-2</v>
      </c>
      <c r="O1433" s="222">
        <v>1.7408401729319796E-2</v>
      </c>
      <c r="P1433" s="221">
        <v>3.8686969617230713E-2</v>
      </c>
    </row>
    <row r="1434" spans="1:16" ht="15.75" x14ac:dyDescent="0.25">
      <c r="A1434" s="189">
        <v>2046</v>
      </c>
      <c r="B1434" s="188">
        <v>2009</v>
      </c>
      <c r="C1434" s="224" t="s">
        <v>3051</v>
      </c>
      <c r="D1434" s="232">
        <v>5.613769835034977E-2</v>
      </c>
      <c r="E1434" s="223">
        <v>6.1802887320848973E-2</v>
      </c>
      <c r="F1434" s="231">
        <v>0.15452215640500477</v>
      </c>
      <c r="G1434" s="193">
        <v>8.1683596258543389E-3</v>
      </c>
      <c r="H1434" s="193">
        <v>2.6515217623748031</v>
      </c>
      <c r="I1434" s="193">
        <v>3.4019004030489818E-2</v>
      </c>
      <c r="J1434" s="193">
        <v>3.4102831118289018E-2</v>
      </c>
      <c r="K1434" s="222">
        <v>2.5597136443373256E-4</v>
      </c>
      <c r="L1434" s="193">
        <v>2.8585737728934846E-3</v>
      </c>
      <c r="M1434" s="222">
        <v>2.0000005732018801E-3</v>
      </c>
      <c r="N1434" s="193">
        <v>3.0354334640718995E-2</v>
      </c>
      <c r="O1434" s="222">
        <v>1.67710389366947E-2</v>
      </c>
      <c r="P1434" s="221">
        <v>3.5644809812386186E-2</v>
      </c>
    </row>
    <row r="1435" spans="1:16" ht="15.75" x14ac:dyDescent="0.25">
      <c r="A1435" s="189">
        <v>2046</v>
      </c>
      <c r="B1435" s="188">
        <v>2010</v>
      </c>
      <c r="C1435" s="224" t="s">
        <v>3050</v>
      </c>
      <c r="D1435" s="232">
        <v>5.4936310146228608E-2</v>
      </c>
      <c r="E1435" s="223">
        <v>5.991916405202264E-2</v>
      </c>
      <c r="F1435" s="231">
        <v>9.1915414675444423E-2</v>
      </c>
      <c r="G1435" s="193">
        <v>7.3351699877362278E-3</v>
      </c>
      <c r="H1435" s="193">
        <v>0.23157589080145485</v>
      </c>
      <c r="I1435" s="193">
        <v>3.3166856533449543E-2</v>
      </c>
      <c r="J1435" s="193">
        <v>1.9757328991154541E-2</v>
      </c>
      <c r="K1435" s="222">
        <v>3.1224663764884753E-4</v>
      </c>
      <c r="L1435" s="193">
        <v>2.7731497662949007E-3</v>
      </c>
      <c r="M1435" s="222">
        <v>2.0000005732018801E-3</v>
      </c>
      <c r="N1435" s="193">
        <v>2.8901272288477092E-2</v>
      </c>
      <c r="O1435" s="222">
        <v>1.6420386822864588E-2</v>
      </c>
      <c r="P1435" s="221">
        <v>2.0650667736285631E-2</v>
      </c>
    </row>
    <row r="1436" spans="1:16" ht="15.75" x14ac:dyDescent="0.25">
      <c r="A1436" s="189">
        <v>2046</v>
      </c>
      <c r="B1436" s="188">
        <v>2011</v>
      </c>
      <c r="C1436" s="224" t="s">
        <v>3049</v>
      </c>
      <c r="D1436" s="232">
        <v>5.4928801255246386E-2</v>
      </c>
      <c r="E1436" s="223">
        <v>5.8680745737092199E-2</v>
      </c>
      <c r="F1436" s="231">
        <v>9.4111274904106507E-2</v>
      </c>
      <c r="G1436" s="193">
        <v>7.4409901633937341E-3</v>
      </c>
      <c r="H1436" s="193">
        <v>0.23879994358428289</v>
      </c>
      <c r="I1436" s="193">
        <v>3.3536564160567751E-2</v>
      </c>
      <c r="J1436" s="193">
        <v>2.0282315863033706E-2</v>
      </c>
      <c r="K1436" s="222">
        <v>4.2262223959126593E-4</v>
      </c>
      <c r="L1436" s="193">
        <v>2.8079191771691815E-3</v>
      </c>
      <c r="M1436" s="222">
        <v>2.0000005732018801E-3</v>
      </c>
      <c r="N1436" s="193">
        <v>2.9492699967448605E-2</v>
      </c>
      <c r="O1436" s="222">
        <v>1.6576796255503998E-2</v>
      </c>
      <c r="P1436" s="221">
        <v>2.1199392184916434E-2</v>
      </c>
    </row>
    <row r="1437" spans="1:16" ht="15.75" x14ac:dyDescent="0.25">
      <c r="A1437" s="189">
        <v>2046</v>
      </c>
      <c r="B1437" s="188">
        <v>2012</v>
      </c>
      <c r="C1437" s="224" t="s">
        <v>3048</v>
      </c>
      <c r="D1437" s="232">
        <v>5.2927821447526863E-2</v>
      </c>
      <c r="E1437" s="223">
        <v>5.8785286928133416E-2</v>
      </c>
      <c r="F1437" s="231">
        <v>8.2958574781375929E-2</v>
      </c>
      <c r="G1437" s="193">
        <v>7.0175773384655573E-3</v>
      </c>
      <c r="H1437" s="193">
        <v>0.20824881345523882</v>
      </c>
      <c r="I1437" s="193">
        <v>3.4721211167126162E-2</v>
      </c>
      <c r="J1437" s="193">
        <v>1.8139115966646115E-2</v>
      </c>
      <c r="K1437" s="222">
        <v>6.1291902684813967E-4</v>
      </c>
      <c r="L1437" s="193">
        <v>2.6838108294822386E-3</v>
      </c>
      <c r="M1437" s="222">
        <v>2.0000005732018805E-3</v>
      </c>
      <c r="N1437" s="193">
        <v>2.73816169732937E-2</v>
      </c>
      <c r="O1437" s="222">
        <v>1.6996452553641218E-2</v>
      </c>
      <c r="P1437" s="221">
        <v>1.8959286299522881E-2</v>
      </c>
    </row>
    <row r="1438" spans="1:16" ht="15.75" x14ac:dyDescent="0.25">
      <c r="A1438" s="189">
        <v>2046</v>
      </c>
      <c r="B1438" s="188">
        <v>2013</v>
      </c>
      <c r="C1438" s="224" t="s">
        <v>3047</v>
      </c>
      <c r="D1438" s="232">
        <v>5.5179272514736498E-2</v>
      </c>
      <c r="E1438" s="223">
        <v>5.7596697726556637E-2</v>
      </c>
      <c r="F1438" s="231">
        <v>9.8963817080957431E-2</v>
      </c>
      <c r="G1438" s="193">
        <v>7.9499430298194257E-3</v>
      </c>
      <c r="H1438" s="193">
        <v>0.25128226056363023</v>
      </c>
      <c r="I1438" s="193">
        <v>3.3798247302022195E-2</v>
      </c>
      <c r="J1438" s="193">
        <v>2.1139110939848559E-2</v>
      </c>
      <c r="K1438" s="222">
        <v>9.1489149341032468E-4</v>
      </c>
      <c r="L1438" s="193">
        <v>2.8546869655493336E-3</v>
      </c>
      <c r="M1438" s="222">
        <v>2.0000005732018801E-3</v>
      </c>
      <c r="N1438" s="193">
        <v>3.0288220047794991E-2</v>
      </c>
      <c r="O1438" s="222">
        <v>1.7116391733917189E-2</v>
      </c>
      <c r="P1438" s="221">
        <v>2.2094927733132985E-2</v>
      </c>
    </row>
    <row r="1439" spans="1:16" ht="15.75" x14ac:dyDescent="0.25">
      <c r="A1439" s="189">
        <v>2046</v>
      </c>
      <c r="B1439" s="188">
        <v>2014</v>
      </c>
      <c r="C1439" s="224" t="s">
        <v>3046</v>
      </c>
      <c r="D1439" s="232">
        <v>5.2673832370089393E-2</v>
      </c>
      <c r="E1439" s="223">
        <v>5.5229709950505045E-2</v>
      </c>
      <c r="F1439" s="231">
        <v>9.0393382202914097E-2</v>
      </c>
      <c r="G1439" s="193">
        <v>8.0734170395876711E-3</v>
      </c>
      <c r="H1439" s="193">
        <v>0.22854596882351677</v>
      </c>
      <c r="I1439" s="193">
        <v>3.2280975419988277E-2</v>
      </c>
      <c r="J1439" s="193">
        <v>1.9566042581790174E-2</v>
      </c>
      <c r="K1439" s="222">
        <v>1.2844902045677702E-3</v>
      </c>
      <c r="L1439" s="193">
        <v>2.7663905829794855E-3</v>
      </c>
      <c r="M1439" s="222">
        <v>2.0000005732018805E-3</v>
      </c>
      <c r="N1439" s="193">
        <v>2.878629858028188E-2</v>
      </c>
      <c r="O1439" s="222">
        <v>1.6606049196174352E-2</v>
      </c>
      <c r="P1439" s="221">
        <v>2.0450732204310575E-2</v>
      </c>
    </row>
    <row r="1440" spans="1:16" ht="15.75" x14ac:dyDescent="0.25">
      <c r="A1440" s="189">
        <v>2046</v>
      </c>
      <c r="B1440" s="188">
        <v>2015</v>
      </c>
      <c r="C1440" s="224" t="s">
        <v>3045</v>
      </c>
      <c r="D1440" s="232">
        <v>5.1658610766337959E-2</v>
      </c>
      <c r="E1440" s="223">
        <v>5.806592649448835E-2</v>
      </c>
      <c r="F1440" s="231">
        <v>8.7033557218215624E-2</v>
      </c>
      <c r="G1440" s="193">
        <v>8.0697596608656514E-3</v>
      </c>
      <c r="H1440" s="193">
        <v>0.22123413930413902</v>
      </c>
      <c r="I1440" s="193">
        <v>3.4095443550218249E-2</v>
      </c>
      <c r="J1440" s="193">
        <v>1.9094839881034463E-2</v>
      </c>
      <c r="K1440" s="222">
        <v>1.5928373568246245E-3</v>
      </c>
      <c r="L1440" s="193">
        <v>2.7457180861690596E-3</v>
      </c>
      <c r="M1440" s="222">
        <v>2.0000005732018801E-3</v>
      </c>
      <c r="N1440" s="193">
        <v>2.8434659409536531E-2</v>
      </c>
      <c r="O1440" s="222">
        <v>1.7726980309010446E-2</v>
      </c>
      <c r="P1440" s="221">
        <v>1.9958223808357756E-2</v>
      </c>
    </row>
    <row r="1441" spans="1:16" ht="15.75" x14ac:dyDescent="0.25">
      <c r="A1441" s="189">
        <v>2046</v>
      </c>
      <c r="B1441" s="188">
        <v>2016</v>
      </c>
      <c r="C1441" s="224" t="s">
        <v>3044</v>
      </c>
      <c r="D1441" s="232">
        <v>5.2063316608766133E-2</v>
      </c>
      <c r="E1441" s="223">
        <v>6.0011258673882462E-2</v>
      </c>
      <c r="F1441" s="231">
        <v>9.9662380454398222E-2</v>
      </c>
      <c r="G1441" s="193">
        <v>7.829565450313717E-3</v>
      </c>
      <c r="H1441" s="193">
        <v>0.22498580929058276</v>
      </c>
      <c r="I1441" s="193">
        <v>3.4756962017190161E-2</v>
      </c>
      <c r="J1441" s="193">
        <v>2.1547885475075641E-2</v>
      </c>
      <c r="K1441" s="222">
        <v>1.8206497767103808E-3</v>
      </c>
      <c r="L1441" s="193">
        <v>2.8890631594784355E-3</v>
      </c>
      <c r="M1441" s="222">
        <v>2.0000005732018801E-3</v>
      </c>
      <c r="N1441" s="193">
        <v>3.0872959106529017E-2</v>
      </c>
      <c r="O1441" s="222">
        <v>1.8825673440434978E-2</v>
      </c>
      <c r="P1441" s="221">
        <v>2.2522185238932933E-2</v>
      </c>
    </row>
    <row r="1442" spans="1:16" ht="15.75" x14ac:dyDescent="0.25">
      <c r="A1442" s="189">
        <v>2046</v>
      </c>
      <c r="B1442" s="188">
        <v>2017</v>
      </c>
      <c r="C1442" s="224" t="s">
        <v>3043</v>
      </c>
      <c r="D1442" s="232">
        <v>4.8675496171771408E-2</v>
      </c>
      <c r="E1442" s="223">
        <v>5.3478225498010311E-2</v>
      </c>
      <c r="F1442" s="231">
        <v>8.01356079787615E-2</v>
      </c>
      <c r="G1442" s="193">
        <v>7.8487092189996159E-3</v>
      </c>
      <c r="H1442" s="193">
        <v>0.1693190750648931</v>
      </c>
      <c r="I1442" s="193">
        <v>3.1813846988920189E-2</v>
      </c>
      <c r="J1442" s="193">
        <v>1.9821128480315545E-2</v>
      </c>
      <c r="K1442" s="222">
        <v>2.0091270913019563E-3</v>
      </c>
      <c r="L1442" s="193">
        <v>2.8502641235798754E-3</v>
      </c>
      <c r="M1442" s="222">
        <v>2.0000005732018801E-3</v>
      </c>
      <c r="N1442" s="193">
        <v>3.0212987505894507E-2</v>
      </c>
      <c r="O1442" s="222">
        <v>1.7612889623268992E-2</v>
      </c>
      <c r="P1442" s="221">
        <v>2.0717351955240462E-2</v>
      </c>
    </row>
    <row r="1443" spans="1:16" ht="15.75" x14ac:dyDescent="0.25">
      <c r="A1443" s="189">
        <v>2046</v>
      </c>
      <c r="B1443" s="188">
        <v>2018</v>
      </c>
      <c r="C1443" s="224" t="s">
        <v>3042</v>
      </c>
      <c r="D1443" s="232">
        <v>4.5516373570665652E-2</v>
      </c>
      <c r="E1443" s="223">
        <v>5.1078191492054933E-2</v>
      </c>
      <c r="F1443" s="231">
        <v>7.9780279559690401E-2</v>
      </c>
      <c r="G1443" s="193">
        <v>7.4927173350690388E-3</v>
      </c>
      <c r="H1443" s="193">
        <v>0.13861734152729208</v>
      </c>
      <c r="I1443" s="193">
        <v>3.0375901357336973E-2</v>
      </c>
      <c r="J1443" s="193">
        <v>1.8460984831150582E-2</v>
      </c>
      <c r="K1443" s="222">
        <v>2.0919855939603373E-3</v>
      </c>
      <c r="L1443" s="193">
        <v>2.844664948002412E-3</v>
      </c>
      <c r="M1443" s="222">
        <v>2.0000005732018801E-3</v>
      </c>
      <c r="N1443" s="193">
        <v>3.0117745529321855E-2</v>
      </c>
      <c r="O1443" s="222">
        <v>1.7598731726147537E-2</v>
      </c>
      <c r="P1443" s="221">
        <v>1.929570864580827E-2</v>
      </c>
    </row>
    <row r="1444" spans="1:16" ht="15.75" x14ac:dyDescent="0.25">
      <c r="A1444" s="189">
        <v>2046</v>
      </c>
      <c r="B1444" s="188">
        <v>2019</v>
      </c>
      <c r="C1444" s="224" t="s">
        <v>3041</v>
      </c>
      <c r="D1444" s="232">
        <v>4.5112040421288191E-2</v>
      </c>
      <c r="E1444" s="223">
        <v>4.9226667646712984E-2</v>
      </c>
      <c r="F1444" s="231">
        <v>7.9062099365136584E-2</v>
      </c>
      <c r="G1444" s="193">
        <v>6.7452833656049642E-3</v>
      </c>
      <c r="H1444" s="193">
        <v>0.11921521697258897</v>
      </c>
      <c r="I1444" s="193">
        <v>2.7601759272626959E-2</v>
      </c>
      <c r="J1444" s="193">
        <v>1.5867978351893991E-2</v>
      </c>
      <c r="K1444" s="222">
        <v>1.9898261659224499E-3</v>
      </c>
      <c r="L1444" s="193">
        <v>2.8339171991723041E-3</v>
      </c>
      <c r="M1444" s="222">
        <v>2.0000005732018801E-3</v>
      </c>
      <c r="N1444" s="193">
        <v>2.9934926321721726E-2</v>
      </c>
      <c r="O1444" s="222">
        <v>1.7598348984092276E-2</v>
      </c>
      <c r="P1444" s="221">
        <v>1.6585457919855547E-2</v>
      </c>
    </row>
    <row r="1445" spans="1:16" ht="15.75" x14ac:dyDescent="0.25">
      <c r="A1445" s="189">
        <v>2046</v>
      </c>
      <c r="B1445" s="188">
        <v>2020</v>
      </c>
      <c r="C1445" s="224" t="s">
        <v>3040</v>
      </c>
      <c r="D1445" s="232">
        <v>4.4812937589727313E-2</v>
      </c>
      <c r="E1445" s="223">
        <v>4.7406002258510861E-2</v>
      </c>
      <c r="F1445" s="231">
        <v>7.9034790691905554E-2</v>
      </c>
      <c r="G1445" s="193">
        <v>5.8408561576509177E-3</v>
      </c>
      <c r="H1445" s="193">
        <v>0.10069920418909274</v>
      </c>
      <c r="I1445" s="193">
        <v>2.5468810025770408E-2</v>
      </c>
      <c r="J1445" s="193">
        <v>1.3385828488775947E-2</v>
      </c>
      <c r="K1445" s="222">
        <v>1.4759555171359651E-3</v>
      </c>
      <c r="L1445" s="193">
        <v>2.8329332733256288E-3</v>
      </c>
      <c r="M1445" s="222">
        <v>2.0000005732018801E-3</v>
      </c>
      <c r="N1445" s="193">
        <v>2.991818974306977E-2</v>
      </c>
      <c r="O1445" s="222">
        <v>1.7606227933837919E-2</v>
      </c>
      <c r="P1445" s="221">
        <v>1.3991076254304223E-2</v>
      </c>
    </row>
    <row r="1446" spans="1:16" ht="15.75" x14ac:dyDescent="0.25">
      <c r="A1446" s="189">
        <v>2046</v>
      </c>
      <c r="B1446" s="188">
        <v>2021</v>
      </c>
      <c r="C1446" s="224" t="s">
        <v>3039</v>
      </c>
      <c r="D1446" s="232">
        <v>4.3452321527877556E-2</v>
      </c>
      <c r="E1446" s="223">
        <v>4.516684382889876E-2</v>
      </c>
      <c r="F1446" s="231">
        <v>7.6707176698263282E-2</v>
      </c>
      <c r="G1446" s="193">
        <v>5.1573316858206869E-3</v>
      </c>
      <c r="H1446" s="193">
        <v>7.8256359572588585E-2</v>
      </c>
      <c r="I1446" s="193">
        <v>2.4410081645022608E-2</v>
      </c>
      <c r="J1446" s="193">
        <v>9.9903575615479662E-3</v>
      </c>
      <c r="K1446" s="222">
        <v>9.8138075327565085E-4</v>
      </c>
      <c r="L1446" s="193">
        <v>2.8268461495689315E-3</v>
      </c>
      <c r="M1446" s="222">
        <v>2.0000005732018797E-3</v>
      </c>
      <c r="N1446" s="193">
        <v>2.9814647767968352E-2</v>
      </c>
      <c r="O1446" s="222">
        <v>1.7574282875668902E-2</v>
      </c>
      <c r="P1446" s="221">
        <v>1.0442077198926043E-2</v>
      </c>
    </row>
    <row r="1447" spans="1:16" ht="15.75" x14ac:dyDescent="0.25">
      <c r="A1447" s="189">
        <v>2046</v>
      </c>
      <c r="B1447" s="188">
        <v>2022</v>
      </c>
      <c r="C1447" s="224" t="s">
        <v>3038</v>
      </c>
      <c r="D1447" s="232">
        <v>4.2208015416398841E-2</v>
      </c>
      <c r="E1447" s="223">
        <v>4.3400026817395611E-2</v>
      </c>
      <c r="F1447" s="231">
        <v>7.6263955756731339E-2</v>
      </c>
      <c r="G1447" s="193">
        <v>4.3640963624951351E-3</v>
      </c>
      <c r="H1447" s="193">
        <v>5.9457333087165047E-2</v>
      </c>
      <c r="I1447" s="193">
        <v>2.3317908067267887E-2</v>
      </c>
      <c r="J1447" s="193">
        <v>7.501129441915967E-3</v>
      </c>
      <c r="K1447" s="222">
        <v>9.7873014844598763E-4</v>
      </c>
      <c r="L1447" s="193">
        <v>2.8209530777951468E-3</v>
      </c>
      <c r="M1447" s="222">
        <v>2.0000005732018801E-3</v>
      </c>
      <c r="N1447" s="193">
        <v>2.9714406617096283E-2</v>
      </c>
      <c r="O1447" s="222">
        <v>1.7534159165533709E-2</v>
      </c>
      <c r="P1447" s="221">
        <v>7.8402972295104813E-3</v>
      </c>
    </row>
    <row r="1448" spans="1:16" ht="15.75" x14ac:dyDescent="0.25">
      <c r="A1448" s="189">
        <v>2046</v>
      </c>
      <c r="B1448" s="188">
        <v>2023</v>
      </c>
      <c r="C1448" s="224" t="s">
        <v>3037</v>
      </c>
      <c r="D1448" s="232">
        <v>4.0943985969357784E-2</v>
      </c>
      <c r="E1448" s="223">
        <v>4.16685681410928E-2</v>
      </c>
      <c r="F1448" s="231">
        <v>7.5647215136663504E-2</v>
      </c>
      <c r="G1448" s="193">
        <v>3.810986280716177E-3</v>
      </c>
      <c r="H1448" s="193">
        <v>5.8977178552314748E-2</v>
      </c>
      <c r="I1448" s="193">
        <v>2.4124268481231923E-2</v>
      </c>
      <c r="J1448" s="193">
        <v>7.4292086525611662E-3</v>
      </c>
      <c r="K1448" s="222">
        <v>9.7645500582504887E-4</v>
      </c>
      <c r="L1448" s="193">
        <v>2.8137255271078391E-3</v>
      </c>
      <c r="M1448" s="222">
        <v>2.0000005732018801E-3</v>
      </c>
      <c r="N1448" s="193">
        <v>2.9591465979905307E-2</v>
      </c>
      <c r="O1448" s="222">
        <v>1.7501126200213622E-2</v>
      </c>
      <c r="P1448" s="221">
        <v>7.7651245012048406E-3</v>
      </c>
    </row>
    <row r="1449" spans="1:16" ht="15.75" x14ac:dyDescent="0.25">
      <c r="A1449" s="189">
        <v>2046</v>
      </c>
      <c r="B1449" s="188">
        <v>2024</v>
      </c>
      <c r="C1449" s="224" t="s">
        <v>3036</v>
      </c>
      <c r="D1449" s="232">
        <v>3.9704746444660363E-2</v>
      </c>
      <c r="E1449" s="223">
        <v>3.9974814530699898E-2</v>
      </c>
      <c r="F1449" s="231">
        <v>7.4881840530908739E-2</v>
      </c>
      <c r="G1449" s="193">
        <v>3.3237436684914073E-3</v>
      </c>
      <c r="H1449" s="193">
        <v>5.8347538787151453E-2</v>
      </c>
      <c r="I1449" s="193">
        <v>2.6004965507531633E-2</v>
      </c>
      <c r="J1449" s="193">
        <v>7.3313324062216981E-3</v>
      </c>
      <c r="K1449" s="222">
        <v>9.7453262369990288E-4</v>
      </c>
      <c r="L1449" s="193">
        <v>2.805614103145376E-3</v>
      </c>
      <c r="M1449" s="222">
        <v>2.0000005732018801E-3</v>
      </c>
      <c r="N1449" s="193">
        <v>2.9453490658303674E-2</v>
      </c>
      <c r="O1449" s="222">
        <v>1.7475623182794765E-2</v>
      </c>
      <c r="P1449" s="221">
        <v>7.6628227253253056E-3</v>
      </c>
    </row>
    <row r="1450" spans="1:16" ht="15.75" x14ac:dyDescent="0.25">
      <c r="A1450" s="189">
        <v>2046</v>
      </c>
      <c r="B1450" s="188">
        <v>2025</v>
      </c>
      <c r="C1450" s="224" t="s">
        <v>3035</v>
      </c>
      <c r="D1450" s="232">
        <v>3.8467125263165515E-2</v>
      </c>
      <c r="E1450" s="223">
        <v>3.8286477911774391E-2</v>
      </c>
      <c r="F1450" s="231">
        <v>7.4057887681147752E-2</v>
      </c>
      <c r="G1450" s="193">
        <v>3.0463286149127054E-3</v>
      </c>
      <c r="H1450" s="193">
        <v>5.7630764060463621E-2</v>
      </c>
      <c r="I1450" s="193">
        <v>2.8824719478376996E-2</v>
      </c>
      <c r="J1450" s="193">
        <v>7.2163520389567888E-3</v>
      </c>
      <c r="K1450" s="222">
        <v>9.7258704124873416E-4</v>
      </c>
      <c r="L1450" s="193">
        <v>2.7976817010265122E-3</v>
      </c>
      <c r="M1450" s="222">
        <v>2.0000005732018801E-3</v>
      </c>
      <c r="N1450" s="193">
        <v>2.93185604982618E-2</v>
      </c>
      <c r="O1450" s="222">
        <v>1.7451215679547587E-2</v>
      </c>
      <c r="P1450" s="221">
        <v>7.5426434560705007E-3</v>
      </c>
    </row>
    <row r="1451" spans="1:16" ht="15.75" x14ac:dyDescent="0.25">
      <c r="A1451" s="189">
        <v>2046</v>
      </c>
      <c r="B1451" s="188">
        <v>2026</v>
      </c>
      <c r="C1451" s="224" t="s">
        <v>3034</v>
      </c>
      <c r="D1451" s="232">
        <v>3.75327823586315E-2</v>
      </c>
      <c r="E1451" s="223">
        <v>3.7963425939315593E-2</v>
      </c>
      <c r="F1451" s="231">
        <v>7.3254815914055499E-2</v>
      </c>
      <c r="G1451" s="193">
        <v>3.0333708139171113E-3</v>
      </c>
      <c r="H1451" s="193">
        <v>5.6882379621479892E-2</v>
      </c>
      <c r="I1451" s="193">
        <v>2.8504365880027902E-2</v>
      </c>
      <c r="J1451" s="193">
        <v>7.0920547919909533E-3</v>
      </c>
      <c r="K1451" s="222">
        <v>8.5203725153532625E-4</v>
      </c>
      <c r="L1451" s="193">
        <v>2.7908822121780878E-3</v>
      </c>
      <c r="M1451" s="222">
        <v>2.0000005732018801E-3</v>
      </c>
      <c r="N1451" s="193">
        <v>2.9202901192950104E-2</v>
      </c>
      <c r="O1451" s="222">
        <v>1.7431299595876932E-2</v>
      </c>
      <c r="P1451" s="221">
        <v>7.4127260391577392E-3</v>
      </c>
    </row>
    <row r="1452" spans="1:16" ht="15.75" x14ac:dyDescent="0.25">
      <c r="A1452" s="189">
        <v>2046</v>
      </c>
      <c r="B1452" s="188">
        <v>2027</v>
      </c>
      <c r="C1452" s="224" t="s">
        <v>3033</v>
      </c>
      <c r="D1452" s="232">
        <v>3.6646475168979793E-2</v>
      </c>
      <c r="E1452" s="223">
        <v>3.7621813163483793E-2</v>
      </c>
      <c r="F1452" s="231">
        <v>7.2359222813752982E-2</v>
      </c>
      <c r="G1452" s="193">
        <v>3.0154865715667977E-3</v>
      </c>
      <c r="H1452" s="193">
        <v>5.6025191621943159E-2</v>
      </c>
      <c r="I1452" s="193">
        <v>2.7997257643299321E-2</v>
      </c>
      <c r="J1452" s="193">
        <v>6.9479357850530422E-3</v>
      </c>
      <c r="K1452" s="222">
        <v>7.1100311104459473E-4</v>
      </c>
      <c r="L1452" s="193">
        <v>2.7838015853166066E-3</v>
      </c>
      <c r="M1452" s="222">
        <v>2.0000005732018801E-3</v>
      </c>
      <c r="N1452" s="193">
        <v>2.90824597300363E-2</v>
      </c>
      <c r="O1452" s="222">
        <v>1.7400303850110741E-2</v>
      </c>
      <c r="P1452" s="221">
        <v>7.2620906102447208E-3</v>
      </c>
    </row>
    <row r="1453" spans="1:16" ht="15.75" x14ac:dyDescent="0.25">
      <c r="A1453" s="189">
        <v>2046</v>
      </c>
      <c r="B1453" s="188">
        <v>2028</v>
      </c>
      <c r="C1453" s="224" t="s">
        <v>3032</v>
      </c>
      <c r="D1453" s="232">
        <v>3.6554955481533681E-2</v>
      </c>
      <c r="E1453" s="223">
        <v>3.7516130975399728E-2</v>
      </c>
      <c r="F1453" s="231">
        <v>7.146004561008408E-2</v>
      </c>
      <c r="G1453" s="193">
        <v>2.9967983252766044E-3</v>
      </c>
      <c r="H1453" s="193">
        <v>5.5121305426892468E-2</v>
      </c>
      <c r="I1453" s="193">
        <v>2.7476390757349953E-2</v>
      </c>
      <c r="J1453" s="193">
        <v>6.7926183659229545E-3</v>
      </c>
      <c r="K1453" s="222">
        <v>5.9009129875534257E-4</v>
      </c>
      <c r="L1453" s="193">
        <v>2.7775286621780728E-3</v>
      </c>
      <c r="M1453" s="222">
        <v>2.0000005732018801E-3</v>
      </c>
      <c r="N1453" s="193">
        <v>2.8975757307449841E-2</v>
      </c>
      <c r="O1453" s="222">
        <v>1.7376929210243763E-2</v>
      </c>
      <c r="P1453" s="221">
        <v>7.0997504266324032E-3</v>
      </c>
    </row>
    <row r="1454" spans="1:16" ht="15.75" x14ac:dyDescent="0.25">
      <c r="A1454" s="189">
        <v>2046</v>
      </c>
      <c r="B1454" s="188">
        <v>2029</v>
      </c>
      <c r="C1454" s="224" t="s">
        <v>3031</v>
      </c>
      <c r="D1454" s="232">
        <v>3.6414622852114033E-2</v>
      </c>
      <c r="E1454" s="223">
        <v>3.7355060949624513E-2</v>
      </c>
      <c r="F1454" s="231">
        <v>7.0189463716659933E-2</v>
      </c>
      <c r="G1454" s="193">
        <v>2.973624797210883E-3</v>
      </c>
      <c r="H1454" s="193">
        <v>5.3924272317499959E-2</v>
      </c>
      <c r="I1454" s="193">
        <v>2.6879470704902476E-2</v>
      </c>
      <c r="J1454" s="193">
        <v>6.5931187927702403E-3</v>
      </c>
      <c r="K1454" s="222">
        <v>5.8706342688179182E-4</v>
      </c>
      <c r="L1454" s="193">
        <v>2.7675381994769193E-3</v>
      </c>
      <c r="M1454" s="222">
        <v>2.0000005732018801E-3</v>
      </c>
      <c r="N1454" s="193">
        <v>2.8805819536903237E-2</v>
      </c>
      <c r="O1454" s="222">
        <v>1.7336044894920841E-2</v>
      </c>
      <c r="P1454" s="221">
        <v>6.8912303680479705E-3</v>
      </c>
    </row>
    <row r="1455" spans="1:16" ht="15.75" x14ac:dyDescent="0.25">
      <c r="A1455" s="189">
        <v>2046</v>
      </c>
      <c r="B1455" s="188">
        <v>2030</v>
      </c>
      <c r="C1455" s="224" t="s">
        <v>3030</v>
      </c>
      <c r="D1455" s="232">
        <v>3.6301477334135392E-2</v>
      </c>
      <c r="E1455" s="223">
        <v>3.7219380827078652E-2</v>
      </c>
      <c r="F1455" s="231">
        <v>6.902186654880875E-2</v>
      </c>
      <c r="G1455" s="193">
        <v>2.947547936612319E-3</v>
      </c>
      <c r="H1455" s="193">
        <v>5.2754347180858023E-2</v>
      </c>
      <c r="I1455" s="193">
        <v>2.6130250650046895E-2</v>
      </c>
      <c r="J1455" s="193">
        <v>6.3929495303502362E-3</v>
      </c>
      <c r="K1455" s="222">
        <v>5.8457380867598795E-4</v>
      </c>
      <c r="L1455" s="193">
        <v>2.7596085476395502E-3</v>
      </c>
      <c r="M1455" s="222">
        <v>2.0000005732018801E-3</v>
      </c>
      <c r="N1455" s="193">
        <v>2.8670936159149576E-2</v>
      </c>
      <c r="O1455" s="222">
        <v>1.7303235973642632E-2</v>
      </c>
      <c r="P1455" s="221">
        <v>6.682010339819279E-3</v>
      </c>
    </row>
    <row r="1456" spans="1:16" ht="15.75" x14ac:dyDescent="0.25">
      <c r="A1456" s="189">
        <v>2046</v>
      </c>
      <c r="B1456" s="188">
        <v>2031</v>
      </c>
      <c r="C1456" s="224" t="s">
        <v>3029</v>
      </c>
      <c r="D1456" s="232">
        <v>3.619647562031128E-2</v>
      </c>
      <c r="E1456" s="223">
        <v>3.712309631934782E-2</v>
      </c>
      <c r="F1456" s="231">
        <v>6.783618626987134E-2</v>
      </c>
      <c r="G1456" s="193">
        <v>2.9199769823939478E-3</v>
      </c>
      <c r="H1456" s="193">
        <v>5.1531025101905936E-2</v>
      </c>
      <c r="I1456" s="193">
        <v>2.5453861260921126E-2</v>
      </c>
      <c r="J1456" s="193">
        <v>6.1812906071580546E-3</v>
      </c>
      <c r="K1456" s="222">
        <v>5.8298912890844827E-4</v>
      </c>
      <c r="L1456" s="193">
        <v>2.7522606514989944E-3</v>
      </c>
      <c r="M1456" s="222">
        <v>2.0000005732018801E-3</v>
      </c>
      <c r="N1456" s="193">
        <v>2.8545948445798726E-2</v>
      </c>
      <c r="O1456" s="222">
        <v>1.7282429443462293E-2</v>
      </c>
      <c r="P1456" s="221">
        <v>6.4607811393429145E-3</v>
      </c>
    </row>
    <row r="1457" spans="1:16" ht="15.75" x14ac:dyDescent="0.25">
      <c r="A1457" s="189">
        <v>2046</v>
      </c>
      <c r="B1457" s="188">
        <v>2032</v>
      </c>
      <c r="C1457" s="224" t="s">
        <v>3028</v>
      </c>
      <c r="D1457" s="232">
        <v>3.611816169092695E-2</v>
      </c>
      <c r="E1457" s="223">
        <v>3.7016541940680076E-2</v>
      </c>
      <c r="F1457" s="231">
        <v>6.6746576100248575E-2</v>
      </c>
      <c r="G1457" s="193">
        <v>2.8906389358774299E-3</v>
      </c>
      <c r="H1457" s="193">
        <v>5.0328849043559054E-2</v>
      </c>
      <c r="I1457" s="193">
        <v>2.465823140515859E-2</v>
      </c>
      <c r="J1457" s="193">
        <v>5.9678086585519879E-3</v>
      </c>
      <c r="K1457" s="222">
        <v>5.8121722928797931E-4</v>
      </c>
      <c r="L1457" s="193">
        <v>2.7468990171184665E-3</v>
      </c>
      <c r="M1457" s="222">
        <v>2.0000005732018805E-3</v>
      </c>
      <c r="N1457" s="193">
        <v>2.8454747044985941E-2</v>
      </c>
      <c r="O1457" s="222">
        <v>1.7258410721501711E-2</v>
      </c>
      <c r="P1457" s="221">
        <v>6.237646484332989E-3</v>
      </c>
    </row>
    <row r="1458" spans="1:16" ht="15.75" x14ac:dyDescent="0.25">
      <c r="A1458" s="189">
        <v>2046</v>
      </c>
      <c r="B1458" s="188">
        <v>2033</v>
      </c>
      <c r="C1458" s="224" t="s">
        <v>3027</v>
      </c>
      <c r="D1458" s="232">
        <v>3.6028744287704056E-2</v>
      </c>
      <c r="E1458" s="223">
        <v>3.6932728277744228E-2</v>
      </c>
      <c r="F1458" s="231">
        <v>6.5523989438113772E-2</v>
      </c>
      <c r="G1458" s="193">
        <v>2.8590624791361482E-3</v>
      </c>
      <c r="H1458" s="193">
        <v>4.8997815336723927E-2</v>
      </c>
      <c r="I1458" s="193">
        <v>2.380799066383156E-2</v>
      </c>
      <c r="J1458" s="193">
        <v>5.7330213353897954E-3</v>
      </c>
      <c r="K1458" s="222">
        <v>5.7991453028884349E-4</v>
      </c>
      <c r="L1458" s="193">
        <v>2.7406806718647597E-3</v>
      </c>
      <c r="M1458" s="222">
        <v>2.0000005732018801E-3</v>
      </c>
      <c r="N1458" s="193">
        <v>2.8348972992220393E-2</v>
      </c>
      <c r="O1458" s="222">
        <v>1.7241787345859703E-2</v>
      </c>
      <c r="P1458" s="221">
        <v>5.9922431202707243E-3</v>
      </c>
    </row>
    <row r="1459" spans="1:16" ht="15.75" x14ac:dyDescent="0.25">
      <c r="A1459" s="189">
        <v>2046</v>
      </c>
      <c r="B1459" s="188">
        <v>2034</v>
      </c>
      <c r="C1459" s="224" t="s">
        <v>3026</v>
      </c>
      <c r="D1459" s="232">
        <v>3.5966634626677034E-2</v>
      </c>
      <c r="E1459" s="223">
        <v>3.6855921510692544E-2</v>
      </c>
      <c r="F1459" s="231">
        <v>6.4400582019647351E-2</v>
      </c>
      <c r="G1459" s="193">
        <v>2.8253616192114193E-3</v>
      </c>
      <c r="H1459" s="193">
        <v>4.7688316276543206E-2</v>
      </c>
      <c r="I1459" s="193">
        <v>2.2952088548005851E-2</v>
      </c>
      <c r="J1459" s="193">
        <v>5.4962038451388884E-3</v>
      </c>
      <c r="K1459" s="222">
        <v>5.7877276956787033E-4</v>
      </c>
      <c r="L1459" s="193">
        <v>2.7365224536364621E-3</v>
      </c>
      <c r="M1459" s="222">
        <v>2.0000005732018801E-3</v>
      </c>
      <c r="N1459" s="193">
        <v>2.8278241700157046E-2</v>
      </c>
      <c r="O1459" s="222">
        <v>1.7227161384991724E-2</v>
      </c>
      <c r="P1459" s="221">
        <v>5.7447177939727199E-3</v>
      </c>
    </row>
    <row r="1460" spans="1:16" ht="15.75" x14ac:dyDescent="0.25">
      <c r="A1460" s="189">
        <v>2046</v>
      </c>
      <c r="B1460" s="188">
        <v>2035</v>
      </c>
      <c r="C1460" s="224" t="s">
        <v>3025</v>
      </c>
      <c r="D1460" s="232">
        <v>3.5894702625592134E-2</v>
      </c>
      <c r="E1460" s="223">
        <v>3.6782338623358043E-2</v>
      </c>
      <c r="F1460" s="231">
        <v>6.3154477004881138E-2</v>
      </c>
      <c r="G1460" s="193">
        <v>2.7899905781615096E-3</v>
      </c>
      <c r="H1460" s="193">
        <v>4.6257274755222871E-2</v>
      </c>
      <c r="I1460" s="193">
        <v>2.2052147524953838E-2</v>
      </c>
      <c r="J1460" s="193">
        <v>5.2391684189279286E-3</v>
      </c>
      <c r="K1460" s="222">
        <v>5.7769089949343422E-4</v>
      </c>
      <c r="L1460" s="193">
        <v>2.7316008116225884E-3</v>
      </c>
      <c r="M1460" s="222">
        <v>2.0000005732018801E-3</v>
      </c>
      <c r="N1460" s="193">
        <v>2.8194524569501063E-2</v>
      </c>
      <c r="O1460" s="222">
        <v>1.7213689012794079E-2</v>
      </c>
      <c r="P1460" s="221">
        <v>5.4760603663663128E-3</v>
      </c>
    </row>
    <row r="1461" spans="1:16" ht="15.75" x14ac:dyDescent="0.25">
      <c r="A1461" s="189">
        <v>2046</v>
      </c>
      <c r="B1461" s="188">
        <v>2036</v>
      </c>
      <c r="C1461" s="224" t="s">
        <v>3024</v>
      </c>
      <c r="D1461" s="232">
        <v>3.584747706588811E-2</v>
      </c>
      <c r="E1461" s="223">
        <v>3.6691649146900929E-2</v>
      </c>
      <c r="F1461" s="231">
        <v>6.1988020856284652E-2</v>
      </c>
      <c r="G1461" s="193">
        <v>2.7524367747525655E-3</v>
      </c>
      <c r="H1461" s="193">
        <v>4.4833180516033778E-2</v>
      </c>
      <c r="I1461" s="193">
        <v>2.1192417180825054E-2</v>
      </c>
      <c r="J1461" s="193">
        <v>4.9778127445869839E-3</v>
      </c>
      <c r="K1461" s="222">
        <v>5.7625624591759459E-4</v>
      </c>
      <c r="L1461" s="193">
        <v>2.7285540167746856E-3</v>
      </c>
      <c r="M1461" s="222">
        <v>2.0000005732018801E-3</v>
      </c>
      <c r="N1461" s="193">
        <v>2.8142698589138225E-2</v>
      </c>
      <c r="O1461" s="222">
        <v>1.7194517878530068E-2</v>
      </c>
      <c r="P1461" s="221">
        <v>5.2028873481803021E-3</v>
      </c>
    </row>
    <row r="1462" spans="1:16" ht="15.75" x14ac:dyDescent="0.25">
      <c r="A1462" s="189">
        <v>2046</v>
      </c>
      <c r="B1462" s="188">
        <v>2037</v>
      </c>
      <c r="C1462" s="224" t="s">
        <v>3023</v>
      </c>
      <c r="D1462" s="232">
        <v>3.5781195825806557E-2</v>
      </c>
      <c r="E1462" s="223">
        <v>3.662437073680732E-2</v>
      </c>
      <c r="F1462" s="231">
        <v>6.0644320575589418E-2</v>
      </c>
      <c r="G1462" s="193">
        <v>2.7133727717093179E-3</v>
      </c>
      <c r="H1462" s="193">
        <v>4.3255197004801196E-2</v>
      </c>
      <c r="I1462" s="193">
        <v>2.0287380138800326E-2</v>
      </c>
      <c r="J1462" s="193">
        <v>4.69260127442565E-3</v>
      </c>
      <c r="K1462" s="222">
        <v>5.75365377819964E-4</v>
      </c>
      <c r="L1462" s="193">
        <v>2.7240088727049244E-3</v>
      </c>
      <c r="M1462" s="222">
        <v>2.0000005732018801E-3</v>
      </c>
      <c r="N1462" s="193">
        <v>2.806538568851159E-2</v>
      </c>
      <c r="O1462" s="222">
        <v>1.7182472789569244E-2</v>
      </c>
      <c r="P1462" s="221">
        <v>4.9047798809454222E-3</v>
      </c>
    </row>
    <row r="1463" spans="1:16" ht="15.75" x14ac:dyDescent="0.25">
      <c r="A1463" s="189">
        <v>2046</v>
      </c>
      <c r="B1463" s="188">
        <v>2038</v>
      </c>
      <c r="C1463" s="224" t="s">
        <v>3022</v>
      </c>
      <c r="D1463" s="232">
        <v>3.5748889244016091E-2</v>
      </c>
      <c r="E1463" s="223">
        <v>3.6592582152313216E-2</v>
      </c>
      <c r="F1463" s="231">
        <v>5.9436780163995617E-2</v>
      </c>
      <c r="G1463" s="193">
        <v>2.6715314258662602E-3</v>
      </c>
      <c r="H1463" s="193">
        <v>4.1715224310336869E-2</v>
      </c>
      <c r="I1463" s="193">
        <v>1.9382158170589154E-2</v>
      </c>
      <c r="J1463" s="193">
        <v>4.4061599154745909E-3</v>
      </c>
      <c r="K1463" s="222">
        <v>5.751535497883403E-4</v>
      </c>
      <c r="L1463" s="193">
        <v>2.7221346985723174E-3</v>
      </c>
      <c r="M1463" s="222">
        <v>2.0000005732018805E-3</v>
      </c>
      <c r="N1463" s="193">
        <v>2.8033505986515949E-2</v>
      </c>
      <c r="O1463" s="222">
        <v>1.7181833963624167E-2</v>
      </c>
      <c r="P1463" s="221">
        <v>4.6053869148073084E-3</v>
      </c>
    </row>
    <row r="1464" spans="1:16" ht="15.75" x14ac:dyDescent="0.25">
      <c r="A1464" s="189">
        <v>2046</v>
      </c>
      <c r="B1464" s="188">
        <v>2039</v>
      </c>
      <c r="C1464" s="224" t="s">
        <v>3021</v>
      </c>
      <c r="D1464" s="232">
        <v>3.5698081062965133E-2</v>
      </c>
      <c r="E1464" s="223">
        <v>3.6551778632820837E-2</v>
      </c>
      <c r="F1464" s="231">
        <v>5.8057162021259094E-2</v>
      </c>
      <c r="G1464" s="193">
        <v>2.6248000178035438E-3</v>
      </c>
      <c r="H1464" s="193">
        <v>4.0026042218728491E-2</v>
      </c>
      <c r="I1464" s="193">
        <v>1.8431092844344722E-2</v>
      </c>
      <c r="J1464" s="193">
        <v>4.096718500798611E-3</v>
      </c>
      <c r="K1464" s="222">
        <v>5.7463031101375557E-4</v>
      </c>
      <c r="L1464" s="193">
        <v>2.7188204869076499E-3</v>
      </c>
      <c r="M1464" s="222">
        <v>2.0000005732018801E-3</v>
      </c>
      <c r="N1464" s="193">
        <v>2.7977131246099948E-2</v>
      </c>
      <c r="O1464" s="222">
        <v>1.7176125877199716E-2</v>
      </c>
      <c r="P1464" s="221">
        <v>4.2819539324856172E-3</v>
      </c>
    </row>
    <row r="1465" spans="1:16" ht="15.75" x14ac:dyDescent="0.25">
      <c r="A1465" s="189">
        <v>2046</v>
      </c>
      <c r="B1465" s="188">
        <v>2040</v>
      </c>
      <c r="C1465" s="224" t="s">
        <v>3020</v>
      </c>
      <c r="D1465" s="232">
        <v>3.5657039548898033E-2</v>
      </c>
      <c r="E1465" s="223">
        <v>3.6497839795462499E-2</v>
      </c>
      <c r="F1465" s="231">
        <v>5.666787519103713E-2</v>
      </c>
      <c r="G1465" s="193">
        <v>2.5701788026019426E-3</v>
      </c>
      <c r="H1465" s="193">
        <v>3.8285295944906789E-2</v>
      </c>
      <c r="I1465" s="193">
        <v>1.7485628540684618E-2</v>
      </c>
      <c r="J1465" s="193">
        <v>3.7753606172943248E-3</v>
      </c>
      <c r="K1465" s="222">
        <v>5.7386832736115636E-4</v>
      </c>
      <c r="L1465" s="193">
        <v>2.7162313350513369E-3</v>
      </c>
      <c r="M1465" s="222">
        <v>2.0000005732018801E-3</v>
      </c>
      <c r="N1465" s="193">
        <v>2.7933089773024059E-2</v>
      </c>
      <c r="O1465" s="222">
        <v>1.7165904509603251E-2</v>
      </c>
      <c r="P1465" s="221">
        <v>3.9460656714937516E-3</v>
      </c>
    </row>
    <row r="1466" spans="1:16" ht="15.75" x14ac:dyDescent="0.25">
      <c r="A1466" s="189">
        <v>2046</v>
      </c>
      <c r="B1466" s="188">
        <v>2041</v>
      </c>
      <c r="C1466" s="224" t="s">
        <v>3019</v>
      </c>
      <c r="D1466" s="232">
        <v>3.5598804236398524E-2</v>
      </c>
      <c r="E1466" s="223">
        <v>3.6414483833487846E-2</v>
      </c>
      <c r="F1466" s="231">
        <v>5.5120112321663223E-2</v>
      </c>
      <c r="G1466" s="193">
        <v>2.5069190945615056E-3</v>
      </c>
      <c r="H1466" s="193">
        <v>3.6408085524751853E-2</v>
      </c>
      <c r="I1466" s="193">
        <v>2.7513986667092157E-2</v>
      </c>
      <c r="J1466" s="193">
        <v>3.4333715884375051E-3</v>
      </c>
      <c r="K1466" s="222">
        <v>5.7258616529097528E-4</v>
      </c>
      <c r="L1466" s="193">
        <v>2.7123049475253087E-3</v>
      </c>
      <c r="M1466" s="222">
        <v>2.0000005732018801E-3</v>
      </c>
      <c r="N1466" s="193">
        <v>2.7866301921206319E-2</v>
      </c>
      <c r="O1466" s="222">
        <v>1.7145443574693359E-2</v>
      </c>
      <c r="P1466" s="221">
        <v>3.5886134163058661E-3</v>
      </c>
    </row>
    <row r="1467" spans="1:16" ht="15.75" x14ac:dyDescent="0.25">
      <c r="A1467" s="189">
        <v>2046</v>
      </c>
      <c r="B1467" s="188">
        <v>2042</v>
      </c>
      <c r="C1467" s="224" t="s">
        <v>3018</v>
      </c>
      <c r="D1467" s="232">
        <v>3.5580836225812144E-2</v>
      </c>
      <c r="E1467" s="223">
        <v>3.6405259300398722E-2</v>
      </c>
      <c r="F1467" s="231">
        <v>5.3725191983181944E-2</v>
      </c>
      <c r="G1467" s="193">
        <v>2.4466703762423478E-3</v>
      </c>
      <c r="H1467" s="193">
        <v>3.4568714472815107E-2</v>
      </c>
      <c r="I1467" s="193">
        <v>4.5217693516026697E-2</v>
      </c>
      <c r="J1467" s="193">
        <v>3.087916671796467E-3</v>
      </c>
      <c r="K1467" s="222">
        <v>5.7279707829513134E-4</v>
      </c>
      <c r="L1467" s="193">
        <v>2.7114682995281201E-3</v>
      </c>
      <c r="M1467" s="222">
        <v>2.0000005732018801E-3</v>
      </c>
      <c r="N1467" s="193">
        <v>2.785207053877415E-2</v>
      </c>
      <c r="O1467" s="222">
        <v>1.7149346650116859E-2</v>
      </c>
      <c r="P1467" s="221">
        <v>3.2275385612678068E-3</v>
      </c>
    </row>
    <row r="1468" spans="1:16" ht="15.75" x14ac:dyDescent="0.25">
      <c r="A1468" s="189">
        <v>2046</v>
      </c>
      <c r="B1468" s="188">
        <v>2043</v>
      </c>
      <c r="C1468" s="224" t="s">
        <v>3017</v>
      </c>
      <c r="D1468" s="232">
        <v>3.557292203698461E-2</v>
      </c>
      <c r="E1468" s="223">
        <v>3.6388611424524861E-2</v>
      </c>
      <c r="F1468" s="231">
        <v>5.231168016246851E-2</v>
      </c>
      <c r="G1468" s="193">
        <v>2.4188510100958301E-3</v>
      </c>
      <c r="H1468" s="193">
        <v>3.2666511701827529E-2</v>
      </c>
      <c r="I1468" s="193">
        <v>7.2349473219509616E-2</v>
      </c>
      <c r="J1468" s="193">
        <v>2.7279998832094097E-3</v>
      </c>
      <c r="K1468" s="222">
        <v>5.7300374555774411E-4</v>
      </c>
      <c r="L1468" s="193">
        <v>2.7113447481108546E-3</v>
      </c>
      <c r="M1468" s="222">
        <v>2.0000005732018801E-3</v>
      </c>
      <c r="N1468" s="193">
        <v>2.7849968929166458E-2</v>
      </c>
      <c r="O1468" s="222">
        <v>1.7149441353554128E-2</v>
      </c>
      <c r="P1468" s="221">
        <v>2.8513479326079424E-3</v>
      </c>
    </row>
    <row r="1469" spans="1:16" ht="15.75" x14ac:dyDescent="0.25">
      <c r="A1469" s="189">
        <v>2046</v>
      </c>
      <c r="B1469" s="188">
        <v>2044</v>
      </c>
      <c r="C1469" s="224" t="s">
        <v>3016</v>
      </c>
      <c r="D1469" s="232">
        <v>3.5536899240517755E-2</v>
      </c>
      <c r="E1469" s="223">
        <v>3.6342604090589113E-2</v>
      </c>
      <c r="F1469" s="231">
        <v>5.0680221048677143E-2</v>
      </c>
      <c r="G1469" s="193">
        <v>2.4607043167400059E-3</v>
      </c>
      <c r="H1469" s="193">
        <v>3.0598031874310656E-2</v>
      </c>
      <c r="I1469" s="193">
        <v>1.2055029987901093E-2</v>
      </c>
      <c r="J1469" s="193">
        <v>2.3451410251470366E-3</v>
      </c>
      <c r="K1469" s="222">
        <v>5.7281605745469972E-4</v>
      </c>
      <c r="L1469" s="193">
        <v>2.7089746035999064E-3</v>
      </c>
      <c r="M1469" s="222">
        <v>2.0000005732018805E-3</v>
      </c>
      <c r="N1469" s="193">
        <v>2.7809652771035236E-2</v>
      </c>
      <c r="O1469" s="222">
        <v>1.7138032446664776E-2</v>
      </c>
      <c r="P1469" s="221">
        <v>2.4511778958950159E-3</v>
      </c>
    </row>
    <row r="1470" spans="1:16" ht="15.75" x14ac:dyDescent="0.25">
      <c r="A1470" s="189">
        <v>2046</v>
      </c>
      <c r="B1470" s="188">
        <v>2045</v>
      </c>
      <c r="C1470" s="224" t="s">
        <v>3015</v>
      </c>
      <c r="D1470" s="232">
        <v>3.5510812191698549E-2</v>
      </c>
      <c r="E1470" s="223">
        <v>3.6267910846308968E-2</v>
      </c>
      <c r="F1470" s="231">
        <v>4.9048622073029333E-2</v>
      </c>
      <c r="G1470" s="193">
        <v>2.3909553766171547E-3</v>
      </c>
      <c r="H1470" s="193">
        <v>2.8477198502230534E-2</v>
      </c>
      <c r="I1470" s="193">
        <v>1.376408616459306E-2</v>
      </c>
      <c r="J1470" s="193">
        <v>1.9491826078562003E-3</v>
      </c>
      <c r="K1470" s="222">
        <v>5.7172206038141025E-4</v>
      </c>
      <c r="L1470" s="193">
        <v>2.7076141284577112E-3</v>
      </c>
      <c r="M1470" s="222">
        <v>2.0000005732018706E-3</v>
      </c>
      <c r="N1470" s="193">
        <v>2.7786511088866483E-2</v>
      </c>
      <c r="O1470" s="222">
        <v>1.7121642276192211E-2</v>
      </c>
      <c r="P1470" s="221">
        <v>2.0373159960137351E-3</v>
      </c>
    </row>
    <row r="1471" spans="1:16" ht="15.75" x14ac:dyDescent="0.25">
      <c r="A1471" s="189">
        <v>2046</v>
      </c>
      <c r="B1471" s="188">
        <v>2046</v>
      </c>
      <c r="C1471" s="224" t="s">
        <v>3014</v>
      </c>
      <c r="D1471" s="232">
        <v>3.5140974969233178E-2</v>
      </c>
      <c r="E1471" s="223">
        <v>3.5591054276586792E-2</v>
      </c>
      <c r="F1471" s="231">
        <v>4.5662526870739462E-2</v>
      </c>
      <c r="G1471" s="193">
        <v>2.2821489941975085E-3</v>
      </c>
      <c r="H1471" s="193">
        <v>2.5492599134820243E-2</v>
      </c>
      <c r="I1471" s="193">
        <v>1.2733894251418781E-2</v>
      </c>
      <c r="J1471" s="193">
        <v>1.4961542010882044E-3</v>
      </c>
      <c r="K1471" s="222">
        <v>5.5950249478645641E-4</v>
      </c>
      <c r="L1471" s="193">
        <v>2.6793277601653721E-3</v>
      </c>
      <c r="M1471" s="222">
        <v>2.0000005732018801E-3</v>
      </c>
      <c r="N1471" s="193">
        <v>2.7305359964213807E-2</v>
      </c>
      <c r="O1471" s="222">
        <v>1.6899480239277322E-2</v>
      </c>
      <c r="P1471" s="221">
        <v>1.5638036549754778E-3</v>
      </c>
    </row>
    <row r="1472" spans="1:16" ht="15.75" x14ac:dyDescent="0.25">
      <c r="A1472" s="189">
        <v>2047</v>
      </c>
      <c r="B1472" s="188">
        <v>2003</v>
      </c>
      <c r="C1472" s="224" t="s">
        <v>3013</v>
      </c>
      <c r="D1472" s="232">
        <v>5.7700966128108377E-2</v>
      </c>
      <c r="E1472" s="223">
        <v>7.4043978041949718E-2</v>
      </c>
      <c r="F1472" s="231">
        <v>0.28331145925197804</v>
      </c>
      <c r="G1472" s="193">
        <v>7.139029724009481E-2</v>
      </c>
      <c r="H1472" s="193">
        <v>6.9414339275405599</v>
      </c>
      <c r="I1472" s="193">
        <v>0.39247761700744915</v>
      </c>
      <c r="J1472" s="193">
        <v>5.3533571748301714E-2</v>
      </c>
      <c r="K1472" s="222">
        <v>2.9749363922386847E-3</v>
      </c>
      <c r="L1472" s="193">
        <v>2.9795085318579783E-3</v>
      </c>
      <c r="M1472" s="222">
        <v>2.0000005732018801E-3</v>
      </c>
      <c r="N1472" s="193">
        <v>3.241143489070504E-2</v>
      </c>
      <c r="O1472" s="222">
        <v>1.8201218408701637E-2</v>
      </c>
      <c r="P1472" s="221">
        <v>5.5954122311053532E-2</v>
      </c>
    </row>
    <row r="1473" spans="1:16" ht="15.75" x14ac:dyDescent="0.25">
      <c r="A1473" s="189">
        <v>2047</v>
      </c>
      <c r="B1473" s="188">
        <v>2004</v>
      </c>
      <c r="C1473" s="224" t="s">
        <v>3012</v>
      </c>
      <c r="D1473" s="232">
        <v>5.7669282228594604E-2</v>
      </c>
      <c r="E1473" s="223">
        <v>7.3805387406543729E-2</v>
      </c>
      <c r="F1473" s="231">
        <v>0.23353378216173021</v>
      </c>
      <c r="G1473" s="193">
        <v>1.8315241851503298E-2</v>
      </c>
      <c r="H1473" s="193">
        <v>5.7803338307420935</v>
      </c>
      <c r="I1473" s="193">
        <v>0.11591113326378361</v>
      </c>
      <c r="J1473" s="193">
        <v>5.3289366629876218E-2</v>
      </c>
      <c r="K1473" s="222">
        <v>1.9863258098043696E-4</v>
      </c>
      <c r="L1473" s="193">
        <v>2.973669587663172E-3</v>
      </c>
      <c r="M1473" s="222">
        <v>2.0000005732018801E-3</v>
      </c>
      <c r="N1473" s="193">
        <v>3.2312114449951385E-2</v>
      </c>
      <c r="O1473" s="222">
        <v>1.7833320202861273E-2</v>
      </c>
      <c r="P1473" s="221">
        <v>5.5698875320817028E-2</v>
      </c>
    </row>
    <row r="1474" spans="1:16" ht="15.75" x14ac:dyDescent="0.25">
      <c r="A1474" s="189">
        <v>2047</v>
      </c>
      <c r="B1474" s="188">
        <v>2005</v>
      </c>
      <c r="C1474" s="224" t="s">
        <v>3011</v>
      </c>
      <c r="D1474" s="232">
        <v>5.7342973156394118E-2</v>
      </c>
      <c r="E1474" s="223">
        <v>7.0111050511840939E-2</v>
      </c>
      <c r="F1474" s="231">
        <v>0.22942058481853755</v>
      </c>
      <c r="G1474" s="193">
        <v>1.5960258329188837E-2</v>
      </c>
      <c r="H1474" s="193">
        <v>5.727389109949323</v>
      </c>
      <c r="I1474" s="193">
        <v>9.4303625331881677E-2</v>
      </c>
      <c r="J1474" s="193">
        <v>5.2923261216216801E-2</v>
      </c>
      <c r="K1474" s="222">
        <v>1.9926918704464631E-4</v>
      </c>
      <c r="L1474" s="193">
        <v>2.9563356114095767E-3</v>
      </c>
      <c r="M1474" s="222">
        <v>2.0000005732018801E-3</v>
      </c>
      <c r="N1474" s="193">
        <v>3.2017263513877722E-2</v>
      </c>
      <c r="O1474" s="222">
        <v>1.7119379924559187E-2</v>
      </c>
      <c r="P1474" s="221">
        <v>5.5316216244920495E-2</v>
      </c>
    </row>
    <row r="1475" spans="1:16" ht="15.75" x14ac:dyDescent="0.25">
      <c r="A1475" s="189">
        <v>2047</v>
      </c>
      <c r="B1475" s="188">
        <v>2006</v>
      </c>
      <c r="C1475" s="224" t="s">
        <v>3010</v>
      </c>
      <c r="D1475" s="232">
        <v>5.7289876161106E-2</v>
      </c>
      <c r="E1475" s="223">
        <v>7.3625507743484336E-2</v>
      </c>
      <c r="F1475" s="231">
        <v>0.23013322743006887</v>
      </c>
      <c r="G1475" s="193">
        <v>6.0415221137071224E-3</v>
      </c>
      <c r="H1475" s="193">
        <v>5.7536391544204637</v>
      </c>
      <c r="I1475" s="193">
        <v>6.5637461875931655E-2</v>
      </c>
      <c r="J1475" s="193">
        <v>5.2888039665070066E-2</v>
      </c>
      <c r="K1475" s="222">
        <v>1.9544618809179406E-4</v>
      </c>
      <c r="L1475" s="193">
        <v>2.9622752787289179E-3</v>
      </c>
      <c r="M1475" s="222">
        <v>2.0000005732018801E-3</v>
      </c>
      <c r="N1475" s="193">
        <v>3.2118297254979715E-2</v>
      </c>
      <c r="O1475" s="222">
        <v>1.8885505723576765E-2</v>
      </c>
      <c r="P1475" s="221">
        <v>5.5279402131524387E-2</v>
      </c>
    </row>
    <row r="1476" spans="1:16" ht="15.75" x14ac:dyDescent="0.25">
      <c r="A1476" s="189">
        <v>2047</v>
      </c>
      <c r="B1476" s="188">
        <v>2007</v>
      </c>
      <c r="C1476" s="224" t="s">
        <v>3009</v>
      </c>
      <c r="D1476" s="232">
        <v>5.6978694028336989E-2</v>
      </c>
      <c r="E1476" s="223">
        <v>6.9016180010316119E-2</v>
      </c>
      <c r="F1476" s="231">
        <v>0.162120815904054</v>
      </c>
      <c r="G1476" s="193">
        <v>8.5793882571211094E-3</v>
      </c>
      <c r="H1476" s="193">
        <v>2.8779201541949551</v>
      </c>
      <c r="I1476" s="193">
        <v>5.7537617249655539E-2</v>
      </c>
      <c r="J1476" s="193">
        <v>3.5902283035213832E-2</v>
      </c>
      <c r="K1476" s="222">
        <v>1.9859563616907503E-4</v>
      </c>
      <c r="L1476" s="193">
        <v>2.9272975820133803E-3</v>
      </c>
      <c r="M1476" s="222">
        <v>2.0000005732018801E-3</v>
      </c>
      <c r="N1476" s="193">
        <v>3.1523326633848429E-2</v>
      </c>
      <c r="O1476" s="222">
        <v>1.7429240484985151E-2</v>
      </c>
      <c r="P1476" s="221">
        <v>3.752562496004478E-2</v>
      </c>
    </row>
    <row r="1477" spans="1:16" ht="15.75" x14ac:dyDescent="0.25">
      <c r="A1477" s="189">
        <v>2047</v>
      </c>
      <c r="B1477" s="188">
        <v>2008</v>
      </c>
      <c r="C1477" s="224" t="s">
        <v>3008</v>
      </c>
      <c r="D1477" s="232">
        <v>5.7112118311959316E-2</v>
      </c>
      <c r="E1477" s="223">
        <v>6.741286308667549E-2</v>
      </c>
      <c r="F1477" s="231">
        <v>0.16691128622038875</v>
      </c>
      <c r="G1477" s="193">
        <v>8.3309279860115451E-3</v>
      </c>
      <c r="H1477" s="193">
        <v>2.9680598404640408</v>
      </c>
      <c r="I1477" s="193">
        <v>4.6741221980028988E-2</v>
      </c>
      <c r="J1477" s="193">
        <v>3.6892531230538754E-2</v>
      </c>
      <c r="K1477" s="222">
        <v>2.2654106087333748E-4</v>
      </c>
      <c r="L1477" s="193">
        <v>2.9578392896043144E-3</v>
      </c>
      <c r="M1477" s="222">
        <v>2.0000005732018801E-3</v>
      </c>
      <c r="N1477" s="193">
        <v>3.2042841079970207E-2</v>
      </c>
      <c r="O1477" s="222">
        <v>1.7436902347480514E-2</v>
      </c>
      <c r="P1477" s="221">
        <v>3.8560647784601006E-2</v>
      </c>
    </row>
    <row r="1478" spans="1:16" ht="15.75" x14ac:dyDescent="0.25">
      <c r="A1478" s="189">
        <v>2047</v>
      </c>
      <c r="B1478" s="188">
        <v>2009</v>
      </c>
      <c r="C1478" s="224" t="s">
        <v>3007</v>
      </c>
      <c r="D1478" s="232">
        <v>5.5911833965927756E-2</v>
      </c>
      <c r="E1478" s="223">
        <v>6.1894335150011318E-2</v>
      </c>
      <c r="F1478" s="231">
        <v>0.15103190429917893</v>
      </c>
      <c r="G1478" s="193">
        <v>8.1711381699403739E-3</v>
      </c>
      <c r="H1478" s="193">
        <v>2.5840483361569113</v>
      </c>
      <c r="I1478" s="193">
        <v>3.4042301612200378E-2</v>
      </c>
      <c r="J1478" s="193">
        <v>3.3383511351265278E-2</v>
      </c>
      <c r="K1478" s="222">
        <v>2.560450227274279E-4</v>
      </c>
      <c r="L1478" s="193">
        <v>2.8364103559170564E-3</v>
      </c>
      <c r="M1478" s="222">
        <v>2.0000005732018801E-3</v>
      </c>
      <c r="N1478" s="193">
        <v>2.9977334917949957E-2</v>
      </c>
      <c r="O1478" s="222">
        <v>1.6778131329979684E-2</v>
      </c>
      <c r="P1478" s="221">
        <v>3.4892965597431894E-2</v>
      </c>
    </row>
    <row r="1479" spans="1:16" ht="15.75" x14ac:dyDescent="0.25">
      <c r="A1479" s="189">
        <v>2047</v>
      </c>
      <c r="B1479" s="188">
        <v>2010</v>
      </c>
      <c r="C1479" s="224" t="s">
        <v>3006</v>
      </c>
      <c r="D1479" s="232">
        <v>5.4824000001267199E-2</v>
      </c>
      <c r="E1479" s="223">
        <v>5.9921634446565286E-2</v>
      </c>
      <c r="F1479" s="231">
        <v>9.0832661979335164E-2</v>
      </c>
      <c r="G1479" s="193">
        <v>7.3353774112914216E-3</v>
      </c>
      <c r="H1479" s="193">
        <v>0.22866559184004395</v>
      </c>
      <c r="I1479" s="193">
        <v>3.3139217032851907E-2</v>
      </c>
      <c r="J1479" s="193">
        <v>1.9555861807483761E-2</v>
      </c>
      <c r="K1479" s="222">
        <v>3.1232746673331719E-4</v>
      </c>
      <c r="L1479" s="193">
        <v>2.7616314900227364E-3</v>
      </c>
      <c r="M1479" s="222">
        <v>2.0000005732018801E-3</v>
      </c>
      <c r="N1479" s="193">
        <v>2.8705346409087576E-2</v>
      </c>
      <c r="O1479" s="222">
        <v>1.6403951021825378E-2</v>
      </c>
      <c r="P1479" s="221">
        <v>2.0440091100566611E-2</v>
      </c>
    </row>
    <row r="1480" spans="1:16" ht="15.75" x14ac:dyDescent="0.25">
      <c r="A1480" s="189">
        <v>2047</v>
      </c>
      <c r="B1480" s="188">
        <v>2011</v>
      </c>
      <c r="C1480" s="224" t="s">
        <v>3005</v>
      </c>
      <c r="D1480" s="232">
        <v>5.4691966184671537E-2</v>
      </c>
      <c r="E1480" s="223">
        <v>5.8674908167248067E-2</v>
      </c>
      <c r="F1480" s="231">
        <v>9.2264435738030864E-2</v>
      </c>
      <c r="G1480" s="193">
        <v>7.4435045615135987E-3</v>
      </c>
      <c r="H1480" s="193">
        <v>0.23382257840119988</v>
      </c>
      <c r="I1480" s="193">
        <v>3.3504046634241606E-2</v>
      </c>
      <c r="J1480" s="193">
        <v>1.9936700813759312E-2</v>
      </c>
      <c r="K1480" s="222">
        <v>4.2292902274430221E-4</v>
      </c>
      <c r="L1480" s="193">
        <v>2.7880911074185926E-3</v>
      </c>
      <c r="M1480" s="222">
        <v>2.0000005732018801E-3</v>
      </c>
      <c r="N1480" s="193">
        <v>2.9155424500991005E-2</v>
      </c>
      <c r="O1480" s="222">
        <v>1.6558071985895314E-2</v>
      </c>
      <c r="P1480" s="221">
        <v>2.0838149956757944E-2</v>
      </c>
    </row>
    <row r="1481" spans="1:16" ht="15.75" x14ac:dyDescent="0.25">
      <c r="A1481" s="189">
        <v>2047</v>
      </c>
      <c r="B1481" s="188">
        <v>2012</v>
      </c>
      <c r="C1481" s="224" t="s">
        <v>3004</v>
      </c>
      <c r="D1481" s="232">
        <v>5.282713168496566E-2</v>
      </c>
      <c r="E1481" s="223">
        <v>5.8776133339211931E-2</v>
      </c>
      <c r="F1481" s="231">
        <v>8.2181672987397522E-2</v>
      </c>
      <c r="G1481" s="193">
        <v>7.0207125296681706E-3</v>
      </c>
      <c r="H1481" s="193">
        <v>0.2061486136372018</v>
      </c>
      <c r="I1481" s="193">
        <v>3.4688773129045503E-2</v>
      </c>
      <c r="J1481" s="193">
        <v>1.7993136398185471E-2</v>
      </c>
      <c r="K1481" s="222">
        <v>6.1350396634279013E-4</v>
      </c>
      <c r="L1481" s="193">
        <v>2.6754766831826086E-3</v>
      </c>
      <c r="M1481" s="222">
        <v>2.0000005732018801E-3</v>
      </c>
      <c r="N1481" s="193">
        <v>2.7239853144737005E-2</v>
      </c>
      <c r="O1481" s="222">
        <v>1.6975146235702829E-2</v>
      </c>
      <c r="P1481" s="221">
        <v>1.8806706182751123E-2</v>
      </c>
    </row>
    <row r="1482" spans="1:16" ht="15.75" x14ac:dyDescent="0.25">
      <c r="A1482" s="189">
        <v>2047</v>
      </c>
      <c r="B1482" s="188">
        <v>2013</v>
      </c>
      <c r="C1482" s="224" t="s">
        <v>3003</v>
      </c>
      <c r="D1482" s="232">
        <v>5.5013774858006473E-2</v>
      </c>
      <c r="E1482" s="223">
        <v>5.759669706402544E-2</v>
      </c>
      <c r="F1482" s="231">
        <v>9.7828191739327761E-2</v>
      </c>
      <c r="G1482" s="193">
        <v>7.9532600790885796E-3</v>
      </c>
      <c r="H1482" s="193">
        <v>0.24822267605602275</v>
      </c>
      <c r="I1482" s="193">
        <v>3.3767248429809368E-2</v>
      </c>
      <c r="J1482" s="193">
        <v>2.0927005994265276E-2</v>
      </c>
      <c r="K1482" s="222">
        <v>9.1552119208510832E-4</v>
      </c>
      <c r="L1482" s="193">
        <v>2.8425285631662393E-3</v>
      </c>
      <c r="M1482" s="222">
        <v>2.0000005732018801E-3</v>
      </c>
      <c r="N1482" s="193">
        <v>3.0081405623258558E-2</v>
      </c>
      <c r="O1482" s="222">
        <v>1.709903433548806E-2</v>
      </c>
      <c r="P1482" s="221">
        <v>2.1873232343112205E-2</v>
      </c>
    </row>
    <row r="1483" spans="1:16" ht="15.75" x14ac:dyDescent="0.25">
      <c r="A1483" s="189">
        <v>2047</v>
      </c>
      <c r="B1483" s="188">
        <v>2014</v>
      </c>
      <c r="C1483" s="224" t="s">
        <v>3002</v>
      </c>
      <c r="D1483" s="232">
        <v>5.2585723852002234E-2</v>
      </c>
      <c r="E1483" s="223">
        <v>5.5309093288737926E-2</v>
      </c>
      <c r="F1483" s="231">
        <v>8.9707118613289269E-2</v>
      </c>
      <c r="G1483" s="193">
        <v>8.0770566832025527E-3</v>
      </c>
      <c r="H1483" s="193">
        <v>0.22669343634190184</v>
      </c>
      <c r="I1483" s="193">
        <v>3.2299604462853383E-2</v>
      </c>
      <c r="J1483" s="193">
        <v>1.943740302053075E-2</v>
      </c>
      <c r="K1483" s="222">
        <v>1.2850295831338806E-3</v>
      </c>
      <c r="L1483" s="193">
        <v>2.7590200689182908E-3</v>
      </c>
      <c r="M1483" s="222">
        <v>2.0000005732018801E-3</v>
      </c>
      <c r="N1483" s="193">
        <v>2.8660926136100964E-2</v>
      </c>
      <c r="O1483" s="222">
        <v>1.661067219860338E-2</v>
      </c>
      <c r="P1483" s="221">
        <v>2.0316276132920735E-2</v>
      </c>
    </row>
    <row r="1484" spans="1:16" ht="15.75" x14ac:dyDescent="0.25">
      <c r="A1484" s="189">
        <v>2047</v>
      </c>
      <c r="B1484" s="188">
        <v>2015</v>
      </c>
      <c r="C1484" s="224" t="s">
        <v>3001</v>
      </c>
      <c r="D1484" s="232">
        <v>5.1605439270291799E-2</v>
      </c>
      <c r="E1484" s="223">
        <v>5.8049152788445517E-2</v>
      </c>
      <c r="F1484" s="231">
        <v>8.6592975255099083E-2</v>
      </c>
      <c r="G1484" s="193">
        <v>8.0778282380152139E-3</v>
      </c>
      <c r="H1484" s="193">
        <v>0.22002596594216664</v>
      </c>
      <c r="I1484" s="193">
        <v>3.4053673396276442E-2</v>
      </c>
      <c r="J1484" s="193">
        <v>1.9010773745209382E-2</v>
      </c>
      <c r="K1484" s="222">
        <v>1.5950230587651508E-3</v>
      </c>
      <c r="L1484" s="193">
        <v>2.7408471174931023E-3</v>
      </c>
      <c r="M1484" s="222">
        <v>2.0000005732018805E-3</v>
      </c>
      <c r="N1484" s="193">
        <v>2.8351804232358505E-2</v>
      </c>
      <c r="O1484" s="222">
        <v>1.770480685774542E-2</v>
      </c>
      <c r="P1484" s="221">
        <v>1.9870356574908609E-2</v>
      </c>
    </row>
    <row r="1485" spans="1:16" ht="15.75" x14ac:dyDescent="0.25">
      <c r="A1485" s="189">
        <v>2047</v>
      </c>
      <c r="B1485" s="188">
        <v>2016</v>
      </c>
      <c r="C1485" s="224" t="s">
        <v>3000</v>
      </c>
      <c r="D1485" s="232">
        <v>5.2025312387893333E-2</v>
      </c>
      <c r="E1485" s="223">
        <v>6.0099769974273957E-2</v>
      </c>
      <c r="F1485" s="231">
        <v>9.9302421271771746E-2</v>
      </c>
      <c r="G1485" s="193">
        <v>7.8357427987934165E-3</v>
      </c>
      <c r="H1485" s="193">
        <v>0.22414680920412217</v>
      </c>
      <c r="I1485" s="193">
        <v>3.4776895714289727E-2</v>
      </c>
      <c r="J1485" s="193">
        <v>2.1479678756281213E-2</v>
      </c>
      <c r="K1485" s="222">
        <v>1.8217921371389951E-3</v>
      </c>
      <c r="L1485" s="193">
        <v>2.8851415863123389E-3</v>
      </c>
      <c r="M1485" s="222">
        <v>2.0000005732018801E-3</v>
      </c>
      <c r="N1485" s="193">
        <v>3.0806253146973706E-2</v>
      </c>
      <c r="O1485" s="222">
        <v>1.8829101228061435E-2</v>
      </c>
      <c r="P1485" s="221">
        <v>2.2450894514977431E-2</v>
      </c>
    </row>
    <row r="1486" spans="1:16" ht="15.75" x14ac:dyDescent="0.25">
      <c r="A1486" s="189">
        <v>2047</v>
      </c>
      <c r="B1486" s="188">
        <v>2017</v>
      </c>
      <c r="C1486" s="224" t="s">
        <v>2999</v>
      </c>
      <c r="D1486" s="232">
        <v>4.8752699226785795E-2</v>
      </c>
      <c r="E1486" s="223">
        <v>5.355117715766864E-2</v>
      </c>
      <c r="F1486" s="231">
        <v>8.0457135542065183E-2</v>
      </c>
      <c r="G1486" s="193">
        <v>7.8479344852404077E-3</v>
      </c>
      <c r="H1486" s="193">
        <v>0.17001967699598347</v>
      </c>
      <c r="I1486" s="193">
        <v>3.1829340960824154E-2</v>
      </c>
      <c r="J1486" s="193">
        <v>1.9892588238745117E-2</v>
      </c>
      <c r="K1486" s="222">
        <v>2.0087571469310831E-3</v>
      </c>
      <c r="L1486" s="193">
        <v>2.8547499720214926E-3</v>
      </c>
      <c r="M1486" s="222">
        <v>2.0000005732018801E-3</v>
      </c>
      <c r="N1486" s="193">
        <v>3.0289291787886412E-2</v>
      </c>
      <c r="O1486" s="222">
        <v>1.7621212600540323E-2</v>
      </c>
      <c r="P1486" s="221">
        <v>2.0792042806848217E-2</v>
      </c>
    </row>
    <row r="1487" spans="1:16" ht="15.75" x14ac:dyDescent="0.25">
      <c r="A1487" s="189">
        <v>2047</v>
      </c>
      <c r="B1487" s="188">
        <v>2018</v>
      </c>
      <c r="C1487" s="224" t="s">
        <v>2998</v>
      </c>
      <c r="D1487" s="232">
        <v>4.559696416146914E-2</v>
      </c>
      <c r="E1487" s="223">
        <v>5.1173905414332879E-2</v>
      </c>
      <c r="F1487" s="231">
        <v>8.0177857380756307E-2</v>
      </c>
      <c r="G1487" s="193">
        <v>7.4948183313590109E-3</v>
      </c>
      <c r="H1487" s="193">
        <v>0.13928663641539096</v>
      </c>
      <c r="I1487" s="193">
        <v>3.0399745611682252E-2</v>
      </c>
      <c r="J1487" s="193">
        <v>1.8540908524048789E-2</v>
      </c>
      <c r="K1487" s="222">
        <v>2.0922249401928855E-3</v>
      </c>
      <c r="L1487" s="193">
        <v>2.8502022334945917E-3</v>
      </c>
      <c r="M1487" s="222">
        <v>2.0000005732018801E-3</v>
      </c>
      <c r="N1487" s="193">
        <v>3.0211934755543835E-2</v>
      </c>
      <c r="O1487" s="222">
        <v>1.7612370862634247E-2</v>
      </c>
      <c r="P1487" s="221">
        <v>1.9379246133443228E-2</v>
      </c>
    </row>
    <row r="1488" spans="1:16" ht="15.75" x14ac:dyDescent="0.25">
      <c r="A1488" s="189">
        <v>2047</v>
      </c>
      <c r="B1488" s="188">
        <v>2019</v>
      </c>
      <c r="C1488" s="224" t="s">
        <v>2997</v>
      </c>
      <c r="D1488" s="232">
        <v>4.526631191357558E-2</v>
      </c>
      <c r="E1488" s="223">
        <v>4.9310330390187548E-2</v>
      </c>
      <c r="F1488" s="231">
        <v>7.9823076872859222E-2</v>
      </c>
      <c r="G1488" s="193">
        <v>6.7438942805612898E-3</v>
      </c>
      <c r="H1488" s="193">
        <v>0.12026852936766558</v>
      </c>
      <c r="I1488" s="193">
        <v>2.7619778598039466E-2</v>
      </c>
      <c r="J1488" s="193">
        <v>1.599036344473331E-2</v>
      </c>
      <c r="K1488" s="222">
        <v>1.9892076515553615E-3</v>
      </c>
      <c r="L1488" s="193">
        <v>2.8445977156556271E-3</v>
      </c>
      <c r="M1488" s="222">
        <v>2.0000005732018801E-3</v>
      </c>
      <c r="N1488" s="193">
        <v>3.0116601907103049E-2</v>
      </c>
      <c r="O1488" s="222">
        <v>1.7608635727402056E-2</v>
      </c>
      <c r="P1488" s="221">
        <v>1.6713376723517321E-2</v>
      </c>
    </row>
    <row r="1489" spans="1:16" ht="15.75" x14ac:dyDescent="0.25">
      <c r="A1489" s="189">
        <v>2047</v>
      </c>
      <c r="B1489" s="188">
        <v>2020</v>
      </c>
      <c r="C1489" s="224" t="s">
        <v>2996</v>
      </c>
      <c r="D1489" s="232">
        <v>4.4844090260958258E-2</v>
      </c>
      <c r="E1489" s="223">
        <v>4.748230932455192E-2</v>
      </c>
      <c r="F1489" s="231">
        <v>7.9104856033217597E-2</v>
      </c>
      <c r="G1489" s="193">
        <v>5.8433257645236396E-3</v>
      </c>
      <c r="H1489" s="193">
        <v>0.10077298785363037</v>
      </c>
      <c r="I1489" s="193">
        <v>2.5480818092535107E-2</v>
      </c>
      <c r="J1489" s="193">
        <v>1.3393953819391232E-2</v>
      </c>
      <c r="K1489" s="222">
        <v>1.4768166039081962E-3</v>
      </c>
      <c r="L1489" s="193">
        <v>2.8338471233136566E-3</v>
      </c>
      <c r="M1489" s="222">
        <v>2.0000005732018801E-3</v>
      </c>
      <c r="N1489" s="193">
        <v>2.9933734331366129E-2</v>
      </c>
      <c r="O1489" s="222">
        <v>1.7614993031115939E-2</v>
      </c>
      <c r="P1489" s="221">
        <v>1.3999568976314349E-2</v>
      </c>
    </row>
    <row r="1490" spans="1:16" ht="15.75" x14ac:dyDescent="0.25">
      <c r="A1490" s="189">
        <v>2047</v>
      </c>
      <c r="B1490" s="188">
        <v>2021</v>
      </c>
      <c r="C1490" s="224" t="s">
        <v>2995</v>
      </c>
      <c r="D1490" s="232">
        <v>4.3559512092123179E-2</v>
      </c>
      <c r="E1490" s="223">
        <v>4.539487721048429E-2</v>
      </c>
      <c r="F1490" s="231">
        <v>7.7207882422506438E-2</v>
      </c>
      <c r="G1490" s="193">
        <v>5.1587313526998829E-3</v>
      </c>
      <c r="H1490" s="193">
        <v>7.8733701424924404E-2</v>
      </c>
      <c r="I1490" s="193">
        <v>2.4450799063573538E-2</v>
      </c>
      <c r="J1490" s="193">
        <v>1.0055454466415793E-2</v>
      </c>
      <c r="K1490" s="222">
        <v>9.8411132628641626E-4</v>
      </c>
      <c r="L1490" s="193">
        <v>2.8328569200425781E-3</v>
      </c>
      <c r="M1490" s="222">
        <v>2.0000005732018797E-3</v>
      </c>
      <c r="N1490" s="193">
        <v>2.9916890973724995E-2</v>
      </c>
      <c r="O1490" s="222">
        <v>1.7626402711233193E-2</v>
      </c>
      <c r="P1490" s="221">
        <v>1.0510117496968719E-2</v>
      </c>
    </row>
    <row r="1491" spans="1:16" ht="15.75" x14ac:dyDescent="0.25">
      <c r="A1491" s="189">
        <v>2047</v>
      </c>
      <c r="B1491" s="188">
        <v>2022</v>
      </c>
      <c r="C1491" s="224" t="s">
        <v>2994</v>
      </c>
      <c r="D1491" s="232">
        <v>4.2312184069758972E-2</v>
      </c>
      <c r="E1491" s="223">
        <v>4.3619533754581566E-2</v>
      </c>
      <c r="F1491" s="231">
        <v>7.6750468877430575E-2</v>
      </c>
      <c r="G1491" s="193">
        <v>4.3683955568515117E-3</v>
      </c>
      <c r="H1491" s="193">
        <v>5.9791501264468645E-2</v>
      </c>
      <c r="I1491" s="193">
        <v>2.3362890672102735E-2</v>
      </c>
      <c r="J1491" s="193">
        <v>7.547088515670374E-3</v>
      </c>
      <c r="K1491" s="222">
        <v>9.8160421689178498E-4</v>
      </c>
      <c r="L1491" s="193">
        <v>2.8267628118118864E-3</v>
      </c>
      <c r="M1491" s="222">
        <v>2.0000005732018801E-3</v>
      </c>
      <c r="N1491" s="193">
        <v>2.9813230192721009E-2</v>
      </c>
      <c r="O1491" s="222">
        <v>1.7584015437338819E-2</v>
      </c>
      <c r="P1491" s="221">
        <v>7.8883343686396955E-3</v>
      </c>
    </row>
    <row r="1492" spans="1:16" ht="15.75" x14ac:dyDescent="0.25">
      <c r="A1492" s="189">
        <v>2047</v>
      </c>
      <c r="B1492" s="188">
        <v>2023</v>
      </c>
      <c r="C1492" s="224" t="s">
        <v>2993</v>
      </c>
      <c r="D1492" s="232">
        <v>4.106757201180538E-2</v>
      </c>
      <c r="E1492" s="223">
        <v>4.1848960074316578E-2</v>
      </c>
      <c r="F1492" s="231">
        <v>7.6307464807905137E-2</v>
      </c>
      <c r="G1492" s="193">
        <v>3.8181423731791335E-3</v>
      </c>
      <c r="H1492" s="193">
        <v>5.9470930087557092E-2</v>
      </c>
      <c r="I1492" s="193">
        <v>2.4214843904859732E-2</v>
      </c>
      <c r="J1492" s="193">
        <v>7.5016484751377031E-3</v>
      </c>
      <c r="K1492" s="222">
        <v>9.7889120220220134E-4</v>
      </c>
      <c r="L1492" s="193">
        <v>2.8208635406830771E-3</v>
      </c>
      <c r="M1492" s="222">
        <v>2.0000005732018801E-3</v>
      </c>
      <c r="N1492" s="193">
        <v>2.9712883590819972E-2</v>
      </c>
      <c r="O1492" s="222">
        <v>1.7542425158177968E-2</v>
      </c>
      <c r="P1492" s="221">
        <v>7.8408397311113369E-3</v>
      </c>
    </row>
    <row r="1493" spans="1:16" ht="15.75" x14ac:dyDescent="0.25">
      <c r="A1493" s="189">
        <v>2047</v>
      </c>
      <c r="B1493" s="188">
        <v>2024</v>
      </c>
      <c r="C1493" s="224" t="s">
        <v>2992</v>
      </c>
      <c r="D1493" s="232">
        <v>3.9841508599345897E-2</v>
      </c>
      <c r="E1493" s="223">
        <v>4.0126612379903996E-2</v>
      </c>
      <c r="F1493" s="231">
        <v>7.5689746849561729E-2</v>
      </c>
      <c r="G1493" s="193">
        <v>3.3322317082214751E-3</v>
      </c>
      <c r="H1493" s="193">
        <v>5.8990305293659499E-2</v>
      </c>
      <c r="I1493" s="193">
        <v>2.6180645243078202E-2</v>
      </c>
      <c r="J1493" s="193">
        <v>7.4296824997400228E-3</v>
      </c>
      <c r="K1493" s="222">
        <v>9.7659649439273133E-4</v>
      </c>
      <c r="L1493" s="193">
        <v>2.8136322159913688E-3</v>
      </c>
      <c r="M1493" s="222">
        <v>2.0000005732018801E-3</v>
      </c>
      <c r="N1493" s="193">
        <v>2.9589878757814009E-2</v>
      </c>
      <c r="O1493" s="222">
        <v>1.7508854988041361E-2</v>
      </c>
      <c r="P1493" s="221">
        <v>7.7656197736504558E-3</v>
      </c>
    </row>
    <row r="1494" spans="1:16" ht="15.75" x14ac:dyDescent="0.25">
      <c r="A1494" s="189">
        <v>2047</v>
      </c>
      <c r="B1494" s="188">
        <v>2025</v>
      </c>
      <c r="C1494" s="224" t="s">
        <v>2991</v>
      </c>
      <c r="D1494" s="232">
        <v>3.8601399868814619E-2</v>
      </c>
      <c r="E1494" s="223">
        <v>3.8431706204332922E-2</v>
      </c>
      <c r="F1494" s="231">
        <v>7.4924393537267639E-2</v>
      </c>
      <c r="G1494" s="193">
        <v>3.0572963619055482E-3</v>
      </c>
      <c r="H1494" s="193">
        <v>5.836051509314024E-2</v>
      </c>
      <c r="I1494" s="193">
        <v>2.9123974763534208E-2</v>
      </c>
      <c r="J1494" s="193">
        <v>7.3317748716308986E-3</v>
      </c>
      <c r="K1494" s="222">
        <v>9.7465446843400473E-4</v>
      </c>
      <c r="L1494" s="193">
        <v>2.8055147866601921E-3</v>
      </c>
      <c r="M1494" s="222">
        <v>2.0000005732018801E-3</v>
      </c>
      <c r="N1494" s="193">
        <v>2.9451801284890698E-2</v>
      </c>
      <c r="O1494" s="222">
        <v>1.7482883521941738E-2</v>
      </c>
      <c r="P1494" s="221">
        <v>7.6632851970568983E-3</v>
      </c>
    </row>
    <row r="1495" spans="1:16" ht="15.75" x14ac:dyDescent="0.25">
      <c r="A1495" s="189">
        <v>2047</v>
      </c>
      <c r="B1495" s="188">
        <v>2026</v>
      </c>
      <c r="C1495" s="224" t="s">
        <v>2990</v>
      </c>
      <c r="D1495" s="232">
        <v>3.7642041426122708E-2</v>
      </c>
      <c r="E1495" s="223">
        <v>3.8064892555466322E-2</v>
      </c>
      <c r="F1495" s="231">
        <v>7.4099227043430194E-2</v>
      </c>
      <c r="G1495" s="193">
        <v>3.0459540856522748E-3</v>
      </c>
      <c r="H1495" s="193">
        <v>5.7643113897999199E-2</v>
      </c>
      <c r="I1495" s="193">
        <v>2.888830322942311E-2</v>
      </c>
      <c r="J1495" s="193">
        <v>7.2167330562014258E-3</v>
      </c>
      <c r="K1495" s="222">
        <v>8.5358658866076123E-4</v>
      </c>
      <c r="L1495" s="193">
        <v>2.7975769242433598E-3</v>
      </c>
      <c r="M1495" s="222">
        <v>2.0000005732018801E-3</v>
      </c>
      <c r="N1495" s="193">
        <v>2.9316778245180378E-2</v>
      </c>
      <c r="O1495" s="222">
        <v>1.7450744391254488E-2</v>
      </c>
      <c r="P1495" s="221">
        <v>7.5430417012242006E-3</v>
      </c>
    </row>
    <row r="1496" spans="1:16" ht="15.75" x14ac:dyDescent="0.25">
      <c r="A1496" s="189">
        <v>2047</v>
      </c>
      <c r="B1496" s="188">
        <v>2027</v>
      </c>
      <c r="C1496" s="224" t="s">
        <v>2989</v>
      </c>
      <c r="D1496" s="232">
        <v>3.6752238688536401E-2</v>
      </c>
      <c r="E1496" s="223">
        <v>3.7754714843911893E-2</v>
      </c>
      <c r="F1496" s="231">
        <v>7.3297426739321742E-2</v>
      </c>
      <c r="G1496" s="193">
        <v>3.0316471864772561E-3</v>
      </c>
      <c r="H1496" s="193">
        <v>5.6895171378165854E-2</v>
      </c>
      <c r="I1496" s="193">
        <v>2.8462113481008227E-2</v>
      </c>
      <c r="J1496" s="193">
        <v>7.0924621618762007E-3</v>
      </c>
      <c r="K1496" s="222">
        <v>7.1321443070518364E-4</v>
      </c>
      <c r="L1496" s="193">
        <v>2.790775018818394E-3</v>
      </c>
      <c r="M1496" s="222">
        <v>2.0000005732018801E-3</v>
      </c>
      <c r="N1496" s="193">
        <v>2.920107783390171E-2</v>
      </c>
      <c r="O1496" s="222">
        <v>1.7430834854580364E-2</v>
      </c>
      <c r="P1496" s="221">
        <v>7.413151828501518E-3</v>
      </c>
    </row>
    <row r="1497" spans="1:16" ht="15.75" x14ac:dyDescent="0.25">
      <c r="A1497" s="189">
        <v>2047</v>
      </c>
      <c r="B1497" s="188">
        <v>2028</v>
      </c>
      <c r="C1497" s="224" t="s">
        <v>2988</v>
      </c>
      <c r="D1497" s="232">
        <v>3.6649163894248833E-2</v>
      </c>
      <c r="E1497" s="223">
        <v>3.7625327075772048E-2</v>
      </c>
      <c r="F1497" s="231">
        <v>7.2400388066474086E-2</v>
      </c>
      <c r="G1497" s="193">
        <v>3.0151390049238643E-3</v>
      </c>
      <c r="H1497" s="193">
        <v>5.6037393731890393E-2</v>
      </c>
      <c r="I1497" s="193">
        <v>2.8019950207730689E-2</v>
      </c>
      <c r="J1497" s="193">
        <v>6.9483041515906816E-3</v>
      </c>
      <c r="K1497" s="222">
        <v>5.9189190015840245E-4</v>
      </c>
      <c r="L1497" s="193">
        <v>2.7836935011462251E-3</v>
      </c>
      <c r="M1497" s="222">
        <v>2.0000005732018801E-3</v>
      </c>
      <c r="N1497" s="193">
        <v>2.908062121829812E-2</v>
      </c>
      <c r="O1497" s="222">
        <v>1.7399858056537827E-2</v>
      </c>
      <c r="P1497" s="221">
        <v>7.2624756326825904E-3</v>
      </c>
    </row>
    <row r="1498" spans="1:16" ht="15.75" x14ac:dyDescent="0.25">
      <c r="A1498" s="189">
        <v>2047</v>
      </c>
      <c r="B1498" s="188">
        <v>2029</v>
      </c>
      <c r="C1498" s="224" t="s">
        <v>2987</v>
      </c>
      <c r="D1498" s="232">
        <v>3.6557541648861935E-2</v>
      </c>
      <c r="E1498" s="223">
        <v>3.7519573428975252E-2</v>
      </c>
      <c r="F1498" s="231">
        <v>7.1500618942652375E-2</v>
      </c>
      <c r="G1498" s="193">
        <v>2.9964617129707135E-3</v>
      </c>
      <c r="H1498" s="193">
        <v>5.5133200225242901E-2</v>
      </c>
      <c r="I1498" s="193">
        <v>2.7501126980000925E-2</v>
      </c>
      <c r="J1498" s="193">
        <v>6.7929633228455185E-3</v>
      </c>
      <c r="K1498" s="222">
        <v>5.8999342789566554E-4</v>
      </c>
      <c r="L1498" s="193">
        <v>2.7774189513648209E-3</v>
      </c>
      <c r="M1498" s="222">
        <v>2.0000005732018801E-3</v>
      </c>
      <c r="N1498" s="193">
        <v>2.8973891126516348E-2</v>
      </c>
      <c r="O1498" s="222">
        <v>1.7376499059481083E-2</v>
      </c>
      <c r="P1498" s="221">
        <v>7.10011098097628E-3</v>
      </c>
    </row>
    <row r="1499" spans="1:16" ht="15.75" x14ac:dyDescent="0.25">
      <c r="A1499" s="189">
        <v>2047</v>
      </c>
      <c r="B1499" s="188">
        <v>2030</v>
      </c>
      <c r="C1499" s="224" t="s">
        <v>2986</v>
      </c>
      <c r="D1499" s="232">
        <v>3.6417131398933565E-2</v>
      </c>
      <c r="E1499" s="223">
        <v>3.7358467689530002E-2</v>
      </c>
      <c r="F1499" s="231">
        <v>7.0230056444885725E-2</v>
      </c>
      <c r="G1499" s="193">
        <v>2.9733760187927545E-3</v>
      </c>
      <c r="H1499" s="193">
        <v>5.3936103729332892E-2</v>
      </c>
      <c r="I1499" s="193">
        <v>2.6815025020180662E-2</v>
      </c>
      <c r="J1499" s="193">
        <v>6.5934583121935036E-3</v>
      </c>
      <c r="K1499" s="222">
        <v>5.86968139343413E-4</v>
      </c>
      <c r="L1499" s="193">
        <v>2.7674264228710458E-3</v>
      </c>
      <c r="M1499" s="222">
        <v>2.0000005732018801E-3</v>
      </c>
      <c r="N1499" s="193">
        <v>2.880391821683732E-2</v>
      </c>
      <c r="O1499" s="222">
        <v>1.7335634474395165E-2</v>
      </c>
      <c r="P1499" s="221">
        <v>6.8915852390329475E-3</v>
      </c>
    </row>
    <row r="1500" spans="1:16" ht="15.75" x14ac:dyDescent="0.25">
      <c r="A1500" s="189">
        <v>2047</v>
      </c>
      <c r="B1500" s="188">
        <v>2031</v>
      </c>
      <c r="C1500" s="224" t="s">
        <v>2985</v>
      </c>
      <c r="D1500" s="232">
        <v>3.6303817080856504E-2</v>
      </c>
      <c r="E1500" s="223">
        <v>3.722265965443379E-2</v>
      </c>
      <c r="F1500" s="231">
        <v>6.906072264878596E-2</v>
      </c>
      <c r="G1500" s="193">
        <v>2.9474661364340569E-3</v>
      </c>
      <c r="H1500" s="193">
        <v>5.2765418230053138E-2</v>
      </c>
      <c r="I1500" s="193">
        <v>2.6198048235676681E-2</v>
      </c>
      <c r="J1500" s="193">
        <v>6.3932364314582147E-3</v>
      </c>
      <c r="K1500" s="222">
        <v>5.8447797889565932E-4</v>
      </c>
      <c r="L1500" s="193">
        <v>2.7594950220646442E-3</v>
      </c>
      <c r="M1500" s="222">
        <v>2.0000005732018797E-3</v>
      </c>
      <c r="N1500" s="193">
        <v>2.8669005089120552E-2</v>
      </c>
      <c r="O1500" s="222">
        <v>1.7302832513897914E-2</v>
      </c>
      <c r="P1500" s="221">
        <v>6.6823102133222526E-3</v>
      </c>
    </row>
    <row r="1501" spans="1:16" ht="15.75" x14ac:dyDescent="0.25">
      <c r="A1501" s="189">
        <v>2047</v>
      </c>
      <c r="B1501" s="188">
        <v>2032</v>
      </c>
      <c r="C1501" s="224" t="s">
        <v>2984</v>
      </c>
      <c r="D1501" s="232">
        <v>3.6198791961746725E-2</v>
      </c>
      <c r="E1501" s="223">
        <v>3.7126346232792942E-2</v>
      </c>
      <c r="F1501" s="231">
        <v>6.78751073838256E-2</v>
      </c>
      <c r="G1501" s="193">
        <v>2.9211004380156448E-3</v>
      </c>
      <c r="H1501" s="193">
        <v>5.1542136312637425E-2</v>
      </c>
      <c r="I1501" s="193">
        <v>2.5453252775731246E-2</v>
      </c>
      <c r="J1501" s="193">
        <v>6.1815933747627156E-3</v>
      </c>
      <c r="K1501" s="222">
        <v>5.8289677955496296E-4</v>
      </c>
      <c r="L1501" s="193">
        <v>2.7521487588056223E-3</v>
      </c>
      <c r="M1501" s="222">
        <v>2.0000005732018801E-3</v>
      </c>
      <c r="N1501" s="193">
        <v>2.8544045151084455E-2</v>
      </c>
      <c r="O1501" s="222">
        <v>1.7282050757048271E-2</v>
      </c>
      <c r="P1501" s="221">
        <v>6.4610975967551399E-3</v>
      </c>
    </row>
    <row r="1502" spans="1:16" ht="15.75" x14ac:dyDescent="0.25">
      <c r="A1502" s="189">
        <v>2047</v>
      </c>
      <c r="B1502" s="188">
        <v>2033</v>
      </c>
      <c r="C1502" s="224" t="s">
        <v>2983</v>
      </c>
      <c r="D1502" s="232">
        <v>3.6120442941899908E-2</v>
      </c>
      <c r="E1502" s="223">
        <v>3.7019777594615388E-2</v>
      </c>
      <c r="F1502" s="231">
        <v>6.6784745137621934E-2</v>
      </c>
      <c r="G1502" s="193">
        <v>2.8913071565081221E-3</v>
      </c>
      <c r="H1502" s="193">
        <v>5.0339703246626351E-2</v>
      </c>
      <c r="I1502" s="193">
        <v>2.4639931110615076E-2</v>
      </c>
      <c r="J1502" s="193">
        <v>5.9681118813011153E-3</v>
      </c>
      <c r="K1502" s="222">
        <v>5.8112804144568736E-4</v>
      </c>
      <c r="L1502" s="193">
        <v>2.7467906919731461E-3</v>
      </c>
      <c r="M1502" s="222">
        <v>2.0000005732018801E-3</v>
      </c>
      <c r="N1502" s="193">
        <v>2.8452904434264046E-2</v>
      </c>
      <c r="O1502" s="222">
        <v>1.7258062831544862E-2</v>
      </c>
      <c r="P1502" s="221">
        <v>6.2379634174693091E-3</v>
      </c>
    </row>
    <row r="1503" spans="1:16" ht="15.75" x14ac:dyDescent="0.25">
      <c r="A1503" s="189">
        <v>2047</v>
      </c>
      <c r="B1503" s="188">
        <v>2034</v>
      </c>
      <c r="C1503" s="224" t="s">
        <v>2982</v>
      </c>
      <c r="D1503" s="232">
        <v>3.6030966505423395E-2</v>
      </c>
      <c r="E1503" s="223">
        <v>3.6935814933980134E-2</v>
      </c>
      <c r="F1503" s="231">
        <v>6.5561877887178044E-2</v>
      </c>
      <c r="G1503" s="193">
        <v>2.859286335247594E-3</v>
      </c>
      <c r="H1503" s="193">
        <v>4.900850430100151E-2</v>
      </c>
      <c r="I1503" s="193">
        <v>2.3813644348639248E-2</v>
      </c>
      <c r="J1503" s="193">
        <v>5.7333208255923506E-3</v>
      </c>
      <c r="K1503" s="222">
        <v>5.7982447196804141E-4</v>
      </c>
      <c r="L1503" s="193">
        <v>2.7405725843638179E-3</v>
      </c>
      <c r="M1503" s="222">
        <v>2.0000005732018801E-3</v>
      </c>
      <c r="N1503" s="193">
        <v>2.8347134423829374E-2</v>
      </c>
      <c r="O1503" s="222">
        <v>1.7241438979585008E-2</v>
      </c>
      <c r="P1503" s="221">
        <v>5.9925561520912662E-3</v>
      </c>
    </row>
    <row r="1504" spans="1:16" ht="15.75" x14ac:dyDescent="0.25">
      <c r="A1504" s="189">
        <v>2047</v>
      </c>
      <c r="B1504" s="188">
        <v>2035</v>
      </c>
      <c r="C1504" s="224" t="s">
        <v>2981</v>
      </c>
      <c r="D1504" s="232">
        <v>3.5968908986803716E-2</v>
      </c>
      <c r="E1504" s="223">
        <v>3.6858980315478261E-2</v>
      </c>
      <c r="F1504" s="231">
        <v>6.4439063708843669E-2</v>
      </c>
      <c r="G1504" s="193">
        <v>2.8253166498393213E-3</v>
      </c>
      <c r="H1504" s="193">
        <v>4.7699239503888817E-2</v>
      </c>
      <c r="I1504" s="193">
        <v>2.2933127952844381E-2</v>
      </c>
      <c r="J1504" s="193">
        <v>5.4965339123779463E-3</v>
      </c>
      <c r="K1504" s="222">
        <v>5.7868716404800612E-4</v>
      </c>
      <c r="L1504" s="193">
        <v>2.7364173505543894E-3</v>
      </c>
      <c r="M1504" s="222">
        <v>2.0000005732018805E-3</v>
      </c>
      <c r="N1504" s="193">
        <v>2.8276453896730985E-2</v>
      </c>
      <c r="O1504" s="222">
        <v>1.7226829853895381E-2</v>
      </c>
      <c r="P1504" s="221">
        <v>5.7450627853876781E-3</v>
      </c>
    </row>
    <row r="1505" spans="1:16" ht="15.75" x14ac:dyDescent="0.25">
      <c r="A1505" s="189">
        <v>2047</v>
      </c>
      <c r="B1505" s="188">
        <v>2036</v>
      </c>
      <c r="C1505" s="224" t="s">
        <v>2980</v>
      </c>
      <c r="D1505" s="232">
        <v>3.5896868049809544E-2</v>
      </c>
      <c r="E1505" s="223">
        <v>3.6785260611903021E-2</v>
      </c>
      <c r="F1505" s="231">
        <v>6.3191099261301467E-2</v>
      </c>
      <c r="G1505" s="193">
        <v>2.7896813047159274E-3</v>
      </c>
      <c r="H1505" s="193">
        <v>4.6267481273682617E-2</v>
      </c>
      <c r="I1505" s="193">
        <v>2.2091931238402241E-2</v>
      </c>
      <c r="J1505" s="193">
        <v>5.239465427119388E-3</v>
      </c>
      <c r="K1505" s="222">
        <v>5.7760533715491447E-4</v>
      </c>
      <c r="L1505" s="193">
        <v>2.7314985160365379E-3</v>
      </c>
      <c r="M1505" s="222">
        <v>2.0000005732018801E-3</v>
      </c>
      <c r="N1505" s="193">
        <v>2.8192784521582335E-2</v>
      </c>
      <c r="O1505" s="222">
        <v>1.721336168551596E-2</v>
      </c>
      <c r="P1505" s="221">
        <v>5.4763708039502297E-3</v>
      </c>
    </row>
    <row r="1506" spans="1:16" ht="15.75" x14ac:dyDescent="0.25">
      <c r="A1506" s="189">
        <v>2047</v>
      </c>
      <c r="B1506" s="188">
        <v>2037</v>
      </c>
      <c r="C1506" s="224" t="s">
        <v>2979</v>
      </c>
      <c r="D1506" s="232">
        <v>3.5849696734026194E-2</v>
      </c>
      <c r="E1506" s="223">
        <v>3.6694529481765277E-2</v>
      </c>
      <c r="F1506" s="231">
        <v>6.2024949075860016E-2</v>
      </c>
      <c r="G1506" s="193">
        <v>2.7517269518076365E-3</v>
      </c>
      <c r="H1506" s="193">
        <v>4.4843535847472707E-2</v>
      </c>
      <c r="I1506" s="193">
        <v>2.1193329348127427E-2</v>
      </c>
      <c r="J1506" s="193">
        <v>4.9781383287310858E-3</v>
      </c>
      <c r="K1506" s="222">
        <v>5.7617429125275286E-4</v>
      </c>
      <c r="L1506" s="193">
        <v>2.7284564211979717E-3</v>
      </c>
      <c r="M1506" s="222">
        <v>2.0000005732018801E-3</v>
      </c>
      <c r="N1506" s="193">
        <v>2.8141038488378324E-2</v>
      </c>
      <c r="O1506" s="222">
        <v>1.7194208823334958E-2</v>
      </c>
      <c r="P1506" s="221">
        <v>5.2032276537946351E-3</v>
      </c>
    </row>
    <row r="1507" spans="1:16" ht="15.75" x14ac:dyDescent="0.25">
      <c r="A1507" s="189">
        <v>2047</v>
      </c>
      <c r="B1507" s="188">
        <v>2038</v>
      </c>
      <c r="C1507" s="224" t="s">
        <v>2978</v>
      </c>
      <c r="D1507" s="232">
        <v>3.5783392563623284E-2</v>
      </c>
      <c r="E1507" s="223">
        <v>3.662716206991086E-2</v>
      </c>
      <c r="F1507" s="231">
        <v>6.0680814780770517E-2</v>
      </c>
      <c r="G1507" s="193">
        <v>2.7129182610726604E-3</v>
      </c>
      <c r="H1507" s="193">
        <v>4.3265332054716887E-2</v>
      </c>
      <c r="I1507" s="193">
        <v>2.0292970555747785E-2</v>
      </c>
      <c r="J1507" s="193">
        <v>4.6929232433956369E-3</v>
      </c>
      <c r="K1507" s="222">
        <v>5.7528309779929178E-4</v>
      </c>
      <c r="L1507" s="193">
        <v>2.7239138858663591E-3</v>
      </c>
      <c r="M1507" s="222">
        <v>2.0000005732018801E-3</v>
      </c>
      <c r="N1507" s="193">
        <v>2.8063769962387585E-2</v>
      </c>
      <c r="O1507" s="222">
        <v>1.7182170183189124E-2</v>
      </c>
      <c r="P1507" s="221">
        <v>4.9051164079235163E-3</v>
      </c>
    </row>
    <row r="1508" spans="1:16" ht="15.75" x14ac:dyDescent="0.25">
      <c r="A1508" s="189">
        <v>2047</v>
      </c>
      <c r="B1508" s="188">
        <v>2039</v>
      </c>
      <c r="C1508" s="224" t="s">
        <v>2977</v>
      </c>
      <c r="D1508" s="232">
        <v>3.5751051107754103E-2</v>
      </c>
      <c r="E1508" s="223">
        <v>3.6595364883617011E-2</v>
      </c>
      <c r="F1508" s="231">
        <v>5.9472565035451785E-2</v>
      </c>
      <c r="G1508" s="193">
        <v>2.6724273504716025E-3</v>
      </c>
      <c r="H1508" s="193">
        <v>4.1725022897290499E-2</v>
      </c>
      <c r="I1508" s="193">
        <v>1.9355051422771413E-2</v>
      </c>
      <c r="J1508" s="193">
        <v>4.406467286060538E-3</v>
      </c>
      <c r="K1508" s="222">
        <v>5.7507382723324257E-4</v>
      </c>
      <c r="L1508" s="193">
        <v>2.7220410431784757E-3</v>
      </c>
      <c r="M1508" s="222">
        <v>2.0000005732018801E-3</v>
      </c>
      <c r="N1508" s="193">
        <v>2.8031912908266701E-2</v>
      </c>
      <c r="O1508" s="222">
        <v>1.7181547442043654E-2</v>
      </c>
      <c r="P1508" s="221">
        <v>4.605708183327205E-3</v>
      </c>
    </row>
    <row r="1509" spans="1:16" ht="15.75" x14ac:dyDescent="0.25">
      <c r="A1509" s="189">
        <v>2047</v>
      </c>
      <c r="B1509" s="188">
        <v>2040</v>
      </c>
      <c r="C1509" s="224" t="s">
        <v>2976</v>
      </c>
      <c r="D1509" s="232">
        <v>3.5700287640729231E-2</v>
      </c>
      <c r="E1509" s="223">
        <v>3.6554543184204182E-2</v>
      </c>
      <c r="F1509" s="231">
        <v>5.8093122610905865E-2</v>
      </c>
      <c r="G1509" s="193">
        <v>2.6282365710722012E-3</v>
      </c>
      <c r="H1509" s="193">
        <v>4.0035849857918963E-2</v>
      </c>
      <c r="I1509" s="193">
        <v>1.8440358055518948E-2</v>
      </c>
      <c r="J1509" s="193">
        <v>4.0970358468069299E-3</v>
      </c>
      <c r="K1509" s="222">
        <v>5.7455328772085712E-4</v>
      </c>
      <c r="L1509" s="193">
        <v>2.7187303232142244E-3</v>
      </c>
      <c r="M1509" s="222">
        <v>2.0000005732018801E-3</v>
      </c>
      <c r="N1509" s="193">
        <v>2.7975597561674784E-2</v>
      </c>
      <c r="O1509" s="222">
        <v>1.7175835554832399E-2</v>
      </c>
      <c r="P1509" s="221">
        <v>4.2822856274722298E-3</v>
      </c>
    </row>
    <row r="1510" spans="1:16" ht="15.75" x14ac:dyDescent="0.25">
      <c r="A1510" s="189">
        <v>2047</v>
      </c>
      <c r="B1510" s="188">
        <v>2041</v>
      </c>
      <c r="C1510" s="224" t="s">
        <v>2975</v>
      </c>
      <c r="D1510" s="232">
        <v>3.5659232137968552E-2</v>
      </c>
      <c r="E1510" s="223">
        <v>3.6500595266804867E-2</v>
      </c>
      <c r="F1510" s="231">
        <v>5.6703216655386399E-2</v>
      </c>
      <c r="G1510" s="193">
        <v>2.5766388902952395E-3</v>
      </c>
      <c r="H1510" s="193">
        <v>3.8294784687030257E-2</v>
      </c>
      <c r="I1510" s="193">
        <v>3.0271642660143074E-2</v>
      </c>
      <c r="J1510" s="193">
        <v>3.7756650702260911E-3</v>
      </c>
      <c r="K1510" s="222">
        <v>5.7379180442516345E-4</v>
      </c>
      <c r="L1510" s="193">
        <v>2.7161443785746154E-3</v>
      </c>
      <c r="M1510" s="222">
        <v>2.0000005732018801E-3</v>
      </c>
      <c r="N1510" s="193">
        <v>2.7931610643355042E-2</v>
      </c>
      <c r="O1510" s="222">
        <v>1.716562427897364E-2</v>
      </c>
      <c r="P1510" s="221">
        <v>3.9463838904361002E-3</v>
      </c>
    </row>
    <row r="1511" spans="1:16" ht="15.75" x14ac:dyDescent="0.25">
      <c r="A1511" s="189">
        <v>2047</v>
      </c>
      <c r="B1511" s="188">
        <v>2042</v>
      </c>
      <c r="C1511" s="224" t="s">
        <v>2974</v>
      </c>
      <c r="D1511" s="232">
        <v>3.5600972143130051E-2</v>
      </c>
      <c r="E1511" s="223">
        <v>3.6417223485345485E-2</v>
      </c>
      <c r="F1511" s="231">
        <v>5.5154029843332793E-2</v>
      </c>
      <c r="G1511" s="193">
        <v>2.5141364487226399E-3</v>
      </c>
      <c r="H1511" s="193">
        <v>3.6417072217124875E-2</v>
      </c>
      <c r="I1511" s="193">
        <v>5.1372787039742282E-2</v>
      </c>
      <c r="J1511" s="193">
        <v>3.4336604567847813E-3</v>
      </c>
      <c r="K1511" s="222">
        <v>5.7251262244095887E-4</v>
      </c>
      <c r="L1511" s="193">
        <v>2.7122251826519317E-3</v>
      </c>
      <c r="M1511" s="222">
        <v>2.0000005732018801E-3</v>
      </c>
      <c r="N1511" s="193">
        <v>2.786494512071018E-2</v>
      </c>
      <c r="O1511" s="222">
        <v>1.7145183983646492E-2</v>
      </c>
      <c r="P1511" s="221">
        <v>3.588915345997974E-3</v>
      </c>
    </row>
    <row r="1512" spans="1:16" ht="15.75" x14ac:dyDescent="0.25">
      <c r="A1512" s="189">
        <v>2047</v>
      </c>
      <c r="B1512" s="188">
        <v>2043</v>
      </c>
      <c r="C1512" s="224" t="s">
        <v>2973</v>
      </c>
      <c r="D1512" s="232">
        <v>3.5583064358406642E-2</v>
      </c>
      <c r="E1512" s="223">
        <v>3.6407734216207507E-2</v>
      </c>
      <c r="F1512" s="231">
        <v>5.375924664763513E-2</v>
      </c>
      <c r="G1512" s="193">
        <v>2.4468898264626386E-3</v>
      </c>
      <c r="H1512" s="193">
        <v>3.4577637304938194E-2</v>
      </c>
      <c r="I1512" s="193">
        <v>8.6380375885812821E-2</v>
      </c>
      <c r="J1512" s="193">
        <v>3.0882046696486805E-3</v>
      </c>
      <c r="K1512" s="222">
        <v>5.7272426472943535E-4</v>
      </c>
      <c r="L1512" s="193">
        <v>2.7113941104223108E-3</v>
      </c>
      <c r="M1512" s="222">
        <v>2.0000005732018801E-3</v>
      </c>
      <c r="N1512" s="193">
        <v>2.785080858208433E-2</v>
      </c>
      <c r="O1512" s="222">
        <v>1.7149081991549679E-2</v>
      </c>
      <c r="P1512" s="221">
        <v>3.2278395811049347E-3</v>
      </c>
    </row>
    <row r="1513" spans="1:16" ht="15.75" x14ac:dyDescent="0.25">
      <c r="A1513" s="189">
        <v>2047</v>
      </c>
      <c r="B1513" s="188">
        <v>2044</v>
      </c>
      <c r="C1513" s="224" t="s">
        <v>2972</v>
      </c>
      <c r="D1513" s="232">
        <v>3.5575240107462935E-2</v>
      </c>
      <c r="E1513" s="223">
        <v>3.6390778865117192E-2</v>
      </c>
      <c r="F1513" s="231">
        <v>5.2345759151317367E-2</v>
      </c>
      <c r="G1513" s="193">
        <v>2.4048110651484459E-3</v>
      </c>
      <c r="H1513" s="193">
        <v>3.2675344675352443E-2</v>
      </c>
      <c r="I1513" s="193">
        <v>1.2837937111657398E-2</v>
      </c>
      <c r="J1513" s="193">
        <v>2.7282847777010252E-3</v>
      </c>
      <c r="K1513" s="222">
        <v>5.7293272689869354E-4</v>
      </c>
      <c r="L1513" s="193">
        <v>2.7112796349026687E-3</v>
      </c>
      <c r="M1513" s="222">
        <v>2.0000005732018801E-3</v>
      </c>
      <c r="N1513" s="193">
        <v>2.7848861353495218E-2</v>
      </c>
      <c r="O1513" s="222">
        <v>1.7149193941253155E-2</v>
      </c>
      <c r="P1513" s="221">
        <v>2.8516457087642689E-3</v>
      </c>
    </row>
    <row r="1514" spans="1:16" ht="15.75" x14ac:dyDescent="0.25">
      <c r="A1514" s="189">
        <v>2047</v>
      </c>
      <c r="B1514" s="188">
        <v>2045</v>
      </c>
      <c r="C1514" s="224" t="s">
        <v>2971</v>
      </c>
      <c r="D1514" s="232">
        <v>3.5539381267154217E-2</v>
      </c>
      <c r="E1514" s="223">
        <v>3.6345148222023393E-2</v>
      </c>
      <c r="F1514" s="231">
        <v>5.071454280244362E-2</v>
      </c>
      <c r="G1514" s="193">
        <v>2.4604512975480042E-3</v>
      </c>
      <c r="H1514" s="193">
        <v>3.0606910966838544E-2</v>
      </c>
      <c r="I1514" s="193">
        <v>1.4605359125130694E-2</v>
      </c>
      <c r="J1514" s="193">
        <v>2.3454292650579287E-3</v>
      </c>
      <c r="K1514" s="222">
        <v>5.7275019928205138E-4</v>
      </c>
      <c r="L1514" s="193">
        <v>2.7089255664993093E-3</v>
      </c>
      <c r="M1514" s="222">
        <v>2.0000005732018801E-3</v>
      </c>
      <c r="N1514" s="193">
        <v>2.7808818649954079E-2</v>
      </c>
      <c r="O1514" s="222">
        <v>1.7137842508385126E-2</v>
      </c>
      <c r="P1514" s="221">
        <v>2.4514791687356239E-3</v>
      </c>
    </row>
    <row r="1515" spans="1:16" ht="15.75" x14ac:dyDescent="0.25">
      <c r="A1515" s="189">
        <v>2047</v>
      </c>
      <c r="B1515" s="188">
        <v>2046</v>
      </c>
      <c r="C1515" s="224" t="s">
        <v>2970</v>
      </c>
      <c r="D1515" s="232">
        <v>3.5513368843827844E-2</v>
      </c>
      <c r="E1515" s="223">
        <v>3.6270372519105719E-2</v>
      </c>
      <c r="F1515" s="231">
        <v>4.9082612827283802E-2</v>
      </c>
      <c r="G1515" s="193">
        <v>2.3906847661225228E-3</v>
      </c>
      <c r="H1515" s="193">
        <v>2.8485791069911077E-2</v>
      </c>
      <c r="I1515" s="193">
        <v>1.3763007534539738E-2</v>
      </c>
      <c r="J1515" s="193">
        <v>1.9494418262717744E-3</v>
      </c>
      <c r="K1515" s="222">
        <v>5.7165443276771576E-4</v>
      </c>
      <c r="L1515" s="193">
        <v>2.7075768541046279E-3</v>
      </c>
      <c r="M1515" s="222">
        <v>2.0000005732018805E-3</v>
      </c>
      <c r="N1515" s="193">
        <v>2.7785877052120544E-2</v>
      </c>
      <c r="O1515" s="222">
        <v>1.7121471560582815E-2</v>
      </c>
      <c r="P1515" s="221">
        <v>2.0375869351357996E-3</v>
      </c>
    </row>
    <row r="1516" spans="1:16" ht="15.75" x14ac:dyDescent="0.25">
      <c r="A1516" s="189">
        <v>2047</v>
      </c>
      <c r="B1516" s="188">
        <v>2047</v>
      </c>
      <c r="C1516" s="224" t="s">
        <v>2969</v>
      </c>
      <c r="D1516" s="232">
        <v>3.5143803102304069E-2</v>
      </c>
      <c r="E1516" s="223">
        <v>3.5593794253453277E-2</v>
      </c>
      <c r="F1516" s="231">
        <v>4.5696868947946646E-2</v>
      </c>
      <c r="G1516" s="193">
        <v>2.2819008824663265E-3</v>
      </c>
      <c r="H1516" s="193">
        <v>2.5501372585266174E-2</v>
      </c>
      <c r="I1516" s="193">
        <v>1.2733933224166237E-2</v>
      </c>
      <c r="J1516" s="193">
        <v>1.4964052856465196E-3</v>
      </c>
      <c r="K1516" s="222">
        <v>5.5943978266892425E-4</v>
      </c>
      <c r="L1516" s="193">
        <v>2.6793277601653721E-3</v>
      </c>
      <c r="M1516" s="222">
        <v>2.0000005732018801E-3</v>
      </c>
      <c r="N1516" s="193">
        <v>2.73053599642138E-2</v>
      </c>
      <c r="O1516" s="222">
        <v>1.6899480239277322E-2</v>
      </c>
      <c r="P1516" s="221">
        <v>1.5640660924633445E-3</v>
      </c>
    </row>
    <row r="1517" spans="1:16" ht="15.75" x14ac:dyDescent="0.25">
      <c r="A1517" s="189">
        <v>2048</v>
      </c>
      <c r="B1517" s="188">
        <v>2004</v>
      </c>
      <c r="C1517" s="224" t="s">
        <v>2968</v>
      </c>
      <c r="D1517" s="232">
        <v>5.7697947049021855E-2</v>
      </c>
      <c r="E1517" s="223">
        <v>7.3856536735940545E-2</v>
      </c>
      <c r="F1517" s="231">
        <v>0.23341980326928127</v>
      </c>
      <c r="G1517" s="193">
        <v>1.8327353992111585E-2</v>
      </c>
      <c r="H1517" s="193">
        <v>5.7772231276041301</v>
      </c>
      <c r="I1517" s="193">
        <v>0.11590861757150935</v>
      </c>
      <c r="J1517" s="193">
        <v>5.328840820959025E-2</v>
      </c>
      <c r="K1517" s="222">
        <v>1.9875826417559462E-4</v>
      </c>
      <c r="L1517" s="193">
        <v>2.9729073041613202E-3</v>
      </c>
      <c r="M1517" s="222">
        <v>2.0000005732018801E-3</v>
      </c>
      <c r="N1517" s="193">
        <v>3.2299148007584884E-2</v>
      </c>
      <c r="O1517" s="222">
        <v>1.7833320202861273E-2</v>
      </c>
      <c r="P1517" s="221">
        <v>5.5697873565018603E-2</v>
      </c>
    </row>
    <row r="1518" spans="1:16" ht="15.75" x14ac:dyDescent="0.25">
      <c r="A1518" s="189">
        <v>2048</v>
      </c>
      <c r="B1518" s="188">
        <v>2005</v>
      </c>
      <c r="C1518" s="224" t="s">
        <v>2967</v>
      </c>
      <c r="D1518" s="232">
        <v>5.7363678575485383E-2</v>
      </c>
      <c r="E1518" s="223">
        <v>7.0163415853221806E-2</v>
      </c>
      <c r="F1518" s="231">
        <v>0.22914457502684285</v>
      </c>
      <c r="G1518" s="193">
        <v>1.5970965650307128E-2</v>
      </c>
      <c r="H1518" s="193">
        <v>5.7195644056734407</v>
      </c>
      <c r="I1518" s="193">
        <v>9.4300833193660477E-2</v>
      </c>
      <c r="J1518" s="193">
        <v>5.2921797399522248E-2</v>
      </c>
      <c r="K1518" s="222">
        <v>1.9939697286362518E-4</v>
      </c>
      <c r="L1518" s="193">
        <v>2.9544586590925181E-3</v>
      </c>
      <c r="M1518" s="222">
        <v>2.0000005732018801E-3</v>
      </c>
      <c r="N1518" s="193">
        <v>3.1985336554964564E-2</v>
      </c>
      <c r="O1518" s="222">
        <v>1.7119379924559187E-2</v>
      </c>
      <c r="P1518" s="221">
        <v>5.5314686240930715E-2</v>
      </c>
    </row>
    <row r="1519" spans="1:16" ht="15.75" x14ac:dyDescent="0.25">
      <c r="A1519" s="189">
        <v>2048</v>
      </c>
      <c r="B1519" s="188">
        <v>2006</v>
      </c>
      <c r="C1519" s="224" t="s">
        <v>2966</v>
      </c>
      <c r="D1519" s="232">
        <v>5.7266232737539904E-2</v>
      </c>
      <c r="E1519" s="223">
        <v>7.3683886685939795E-2</v>
      </c>
      <c r="F1519" s="231">
        <v>0.22891181533513058</v>
      </c>
      <c r="G1519" s="193">
        <v>6.0437888435214129E-3</v>
      </c>
      <c r="H1519" s="193">
        <v>5.7188386620708291</v>
      </c>
      <c r="I1519" s="193">
        <v>6.5636582156289064E-2</v>
      </c>
      <c r="J1519" s="193">
        <v>5.2879298901913285E-2</v>
      </c>
      <c r="K1519" s="222">
        <v>1.9556369809094459E-4</v>
      </c>
      <c r="L1519" s="193">
        <v>2.9539762286123609E-3</v>
      </c>
      <c r="M1519" s="222">
        <v>2.0000005732018801E-3</v>
      </c>
      <c r="N1519" s="193">
        <v>3.1977130412497085E-2</v>
      </c>
      <c r="O1519" s="222">
        <v>1.8885505723576765E-2</v>
      </c>
      <c r="P1519" s="221">
        <v>5.5270266149844149E-2</v>
      </c>
    </row>
    <row r="1520" spans="1:16" ht="15.75" x14ac:dyDescent="0.25">
      <c r="A1520" s="189">
        <v>2048</v>
      </c>
      <c r="B1520" s="188">
        <v>2007</v>
      </c>
      <c r="C1520" s="224" t="s">
        <v>2965</v>
      </c>
      <c r="D1520" s="232">
        <v>5.6951649403587136E-2</v>
      </c>
      <c r="E1520" s="223">
        <v>6.9073906031432056E-2</v>
      </c>
      <c r="F1520" s="231">
        <v>0.16090009362446198</v>
      </c>
      <c r="G1520" s="193">
        <v>8.5848853578949173E-3</v>
      </c>
      <c r="H1520" s="193">
        <v>2.8538138930746979</v>
      </c>
      <c r="I1520" s="193">
        <v>5.7540745029415565E-2</v>
      </c>
      <c r="J1520" s="193">
        <v>3.5649489639151662E-2</v>
      </c>
      <c r="K1520" s="222">
        <v>1.9872876937541593E-4</v>
      </c>
      <c r="L1520" s="193">
        <v>2.9194195629434969E-3</v>
      </c>
      <c r="M1520" s="222">
        <v>2.0000005732018801E-3</v>
      </c>
      <c r="N1520" s="193">
        <v>3.1389321529469709E-2</v>
      </c>
      <c r="O1520" s="222">
        <v>1.7429510456316202E-2</v>
      </c>
      <c r="P1520" s="221">
        <v>3.7261401368366691E-2</v>
      </c>
    </row>
    <row r="1521" spans="1:16" ht="15.75" x14ac:dyDescent="0.25">
      <c r="A1521" s="189">
        <v>2048</v>
      </c>
      <c r="B1521" s="188">
        <v>2008</v>
      </c>
      <c r="C1521" s="224" t="s">
        <v>2964</v>
      </c>
      <c r="D1521" s="232">
        <v>5.7044014089400609E-2</v>
      </c>
      <c r="E1521" s="223">
        <v>6.7507935927050053E-2</v>
      </c>
      <c r="F1521" s="231">
        <v>0.16516210554160821</v>
      </c>
      <c r="G1521" s="193">
        <v>8.3417611887826454E-3</v>
      </c>
      <c r="H1521" s="193">
        <v>2.9335154738508611</v>
      </c>
      <c r="I1521" s="193">
        <v>4.6830808274116661E-2</v>
      </c>
      <c r="J1521" s="193">
        <v>3.6529998308114972E-2</v>
      </c>
      <c r="K1521" s="222">
        <v>2.267619678198481E-4</v>
      </c>
      <c r="L1521" s="193">
        <v>2.9465411739025321E-3</v>
      </c>
      <c r="M1521" s="222">
        <v>2.0000005732018797E-3</v>
      </c>
      <c r="N1521" s="193">
        <v>3.1850660131882903E-2</v>
      </c>
      <c r="O1521" s="222">
        <v>1.7447451854388025E-2</v>
      </c>
      <c r="P1521" s="221">
        <v>3.8181722732141238E-2</v>
      </c>
    </row>
    <row r="1522" spans="1:16" ht="15.75" x14ac:dyDescent="0.25">
      <c r="A1522" s="189">
        <v>2048</v>
      </c>
      <c r="B1522" s="188">
        <v>2009</v>
      </c>
      <c r="C1522" s="224" t="s">
        <v>2963</v>
      </c>
      <c r="D1522" s="232">
        <v>5.5784165976807278E-2</v>
      </c>
      <c r="E1522" s="223">
        <v>6.2023320549397819E-2</v>
      </c>
      <c r="F1522" s="231">
        <v>0.14892164886417067</v>
      </c>
      <c r="G1522" s="193">
        <v>8.1763514969117289E-3</v>
      </c>
      <c r="H1522" s="193">
        <v>2.5432129253857778</v>
      </c>
      <c r="I1522" s="193">
        <v>3.4090131341334595E-2</v>
      </c>
      <c r="J1522" s="193">
        <v>3.2948141712033849E-2</v>
      </c>
      <c r="K1522" s="222">
        <v>2.561345644192901E-4</v>
      </c>
      <c r="L1522" s="193">
        <v>2.822992698526732E-3</v>
      </c>
      <c r="M1522" s="222">
        <v>2.0000005732018805E-3</v>
      </c>
      <c r="N1522" s="193">
        <v>2.9749100565740538E-2</v>
      </c>
      <c r="O1522" s="222">
        <v>1.6796951143146003E-2</v>
      </c>
      <c r="P1522" s="221">
        <v>3.4437910475038566E-2</v>
      </c>
    </row>
    <row r="1523" spans="1:16" ht="15.75" x14ac:dyDescent="0.25">
      <c r="A1523" s="189">
        <v>2048</v>
      </c>
      <c r="B1523" s="188">
        <v>2010</v>
      </c>
      <c r="C1523" s="224" t="s">
        <v>2962</v>
      </c>
      <c r="D1523" s="232">
        <v>5.4469214456759972E-2</v>
      </c>
      <c r="E1523" s="223">
        <v>5.9997780228189766E-2</v>
      </c>
      <c r="F1523" s="231">
        <v>8.7787271989697366E-2</v>
      </c>
      <c r="G1523" s="193">
        <v>7.3374869431509244E-3</v>
      </c>
      <c r="H1523" s="193">
        <v>0.22048550619810869</v>
      </c>
      <c r="I1523" s="193">
        <v>3.3153902949481895E-2</v>
      </c>
      <c r="J1523" s="193">
        <v>1.8989501414379394E-2</v>
      </c>
      <c r="K1523" s="222">
        <v>3.1240892903161848E-4</v>
      </c>
      <c r="L1523" s="193">
        <v>2.7292216496610212E-3</v>
      </c>
      <c r="M1523" s="222">
        <v>2.0000005732018801E-3</v>
      </c>
      <c r="N1523" s="193">
        <v>2.8154055024534799E-2</v>
      </c>
      <c r="O1523" s="222">
        <v>1.6407735482036334E-2</v>
      </c>
      <c r="P1523" s="221">
        <v>1.9848122403673053E-2</v>
      </c>
    </row>
    <row r="1524" spans="1:16" ht="15.75" x14ac:dyDescent="0.25">
      <c r="A1524" s="189">
        <v>2048</v>
      </c>
      <c r="B1524" s="188">
        <v>2011</v>
      </c>
      <c r="C1524" s="224" t="s">
        <v>2961</v>
      </c>
      <c r="D1524" s="232">
        <v>5.4566432533206026E-2</v>
      </c>
      <c r="E1524" s="223">
        <v>5.8660219592105718E-2</v>
      </c>
      <c r="F1524" s="231">
        <v>9.122009761916261E-2</v>
      </c>
      <c r="G1524" s="193">
        <v>7.4436761856988458E-3</v>
      </c>
      <c r="H1524" s="193">
        <v>0.23101180459393239</v>
      </c>
      <c r="I1524" s="193">
        <v>3.3467392895473506E-2</v>
      </c>
      <c r="J1524" s="193">
        <v>1.9741461067244757E-2</v>
      </c>
      <c r="K1524" s="222">
        <v>4.2306618461370479E-4</v>
      </c>
      <c r="L1524" s="193">
        <v>2.7769087378963419E-3</v>
      </c>
      <c r="M1524" s="222">
        <v>2.0000005732018801E-3</v>
      </c>
      <c r="N1524" s="193">
        <v>2.8965212395417602E-2</v>
      </c>
      <c r="O1524" s="222">
        <v>1.6537576370949207E-2</v>
      </c>
      <c r="P1524" s="221">
        <v>2.0634082335269515E-2</v>
      </c>
    </row>
    <row r="1525" spans="1:16" ht="15.75" x14ac:dyDescent="0.25">
      <c r="A1525" s="189">
        <v>2048</v>
      </c>
      <c r="B1525" s="188">
        <v>2012</v>
      </c>
      <c r="C1525" s="224" t="s">
        <v>2960</v>
      </c>
      <c r="D1525" s="232">
        <v>5.2434252219073045E-2</v>
      </c>
      <c r="E1525" s="223">
        <v>5.8743797219702534E-2</v>
      </c>
      <c r="F1525" s="231">
        <v>7.9494507774268183E-2</v>
      </c>
      <c r="G1525" s="193">
        <v>7.022360963114674E-3</v>
      </c>
      <c r="H1525" s="193">
        <v>0.19893049507179827</v>
      </c>
      <c r="I1525" s="193">
        <v>3.4642909760754341E-2</v>
      </c>
      <c r="J1525" s="193">
        <v>1.7491172963823215E-2</v>
      </c>
      <c r="K1525" s="222">
        <v>6.1403653430471895E-4</v>
      </c>
      <c r="L1525" s="193">
        <v>2.6468688640398806E-3</v>
      </c>
      <c r="M1525" s="222">
        <v>2.0000005732018801E-3</v>
      </c>
      <c r="N1525" s="193">
        <v>2.67532341411192E-2</v>
      </c>
      <c r="O1525" s="222">
        <v>1.6948822313079485E-2</v>
      </c>
      <c r="P1525" s="221">
        <v>1.828204618931677E-2</v>
      </c>
    </row>
    <row r="1526" spans="1:16" ht="15.75" x14ac:dyDescent="0.25">
      <c r="A1526" s="189">
        <v>2048</v>
      </c>
      <c r="B1526" s="188">
        <v>2013</v>
      </c>
      <c r="C1526" s="224" t="s">
        <v>2959</v>
      </c>
      <c r="D1526" s="232">
        <v>5.4968575062704632E-2</v>
      </c>
      <c r="E1526" s="223">
        <v>5.7578007001409824E-2</v>
      </c>
      <c r="F1526" s="231">
        <v>9.7420350012934573E-2</v>
      </c>
      <c r="G1526" s="193">
        <v>7.9577978721972892E-3</v>
      </c>
      <c r="H1526" s="193">
        <v>0.24711955440180725</v>
      </c>
      <c r="I1526" s="193">
        <v>3.3727392579478079E-2</v>
      </c>
      <c r="J1526" s="193">
        <v>2.0850602756359964E-2</v>
      </c>
      <c r="K1526" s="222">
        <v>9.1639348739340357E-4</v>
      </c>
      <c r="L1526" s="193">
        <v>2.8381453548377536E-3</v>
      </c>
      <c r="M1526" s="222">
        <v>2.0000005732018801E-3</v>
      </c>
      <c r="N1526" s="193">
        <v>3.0006847249591021E-2</v>
      </c>
      <c r="O1526" s="222">
        <v>1.7076255062337242E-2</v>
      </c>
      <c r="P1526" s="221">
        <v>2.1793374489823079E-2</v>
      </c>
    </row>
    <row r="1527" spans="1:16" ht="15.75" x14ac:dyDescent="0.25">
      <c r="A1527" s="189">
        <v>2048</v>
      </c>
      <c r="B1527" s="188">
        <v>2014</v>
      </c>
      <c r="C1527" s="224" t="s">
        <v>2958</v>
      </c>
      <c r="D1527" s="232">
        <v>5.2339051813232521E-2</v>
      </c>
      <c r="E1527" s="223">
        <v>5.5337523121027202E-2</v>
      </c>
      <c r="F1527" s="231">
        <v>8.7999000325233556E-2</v>
      </c>
      <c r="G1527" s="193">
        <v>8.0806517533240467E-3</v>
      </c>
      <c r="H1527" s="193">
        <v>0.22208969237790432</v>
      </c>
      <c r="I1527" s="193">
        <v>3.2287132093377233E-2</v>
      </c>
      <c r="J1527" s="193">
        <v>1.9117467131707339E-2</v>
      </c>
      <c r="K1527" s="222">
        <v>1.2857636196140234E-3</v>
      </c>
      <c r="L1527" s="193">
        <v>2.740698698719343E-3</v>
      </c>
      <c r="M1527" s="222">
        <v>2.0000005732018801E-3</v>
      </c>
      <c r="N1527" s="193">
        <v>2.8349279629016847E-2</v>
      </c>
      <c r="O1527" s="222">
        <v>1.6601680105110744E-2</v>
      </c>
      <c r="P1527" s="221">
        <v>1.9981874162899146E-2</v>
      </c>
    </row>
    <row r="1528" spans="1:16" ht="15.75" x14ac:dyDescent="0.25">
      <c r="A1528" s="189">
        <v>2048</v>
      </c>
      <c r="B1528" s="188">
        <v>2015</v>
      </c>
      <c r="C1528" s="224" t="s">
        <v>2957</v>
      </c>
      <c r="D1528" s="232">
        <v>5.1500727536635774E-2</v>
      </c>
      <c r="E1528" s="223">
        <v>5.8140578835579382E-2</v>
      </c>
      <c r="F1528" s="231">
        <v>8.5850070276330445E-2</v>
      </c>
      <c r="G1528" s="193">
        <v>8.0823134862941133E-3</v>
      </c>
      <c r="H1528" s="193">
        <v>0.21800491208214592</v>
      </c>
      <c r="I1528" s="193">
        <v>3.4079898922372877E-2</v>
      </c>
      <c r="J1528" s="193">
        <v>1.8869721028963254E-2</v>
      </c>
      <c r="K1528" s="222">
        <v>1.5957725172048897E-3</v>
      </c>
      <c r="L1528" s="193">
        <v>2.7327253887153798E-3</v>
      </c>
      <c r="M1528" s="222">
        <v>2.0000005732018801E-3</v>
      </c>
      <c r="N1528" s="193">
        <v>2.821365362584944E-2</v>
      </c>
      <c r="O1528" s="222">
        <v>1.7711540147753706E-2</v>
      </c>
      <c r="P1528" s="221">
        <v>1.9722926080746026E-2</v>
      </c>
    </row>
    <row r="1529" spans="1:16" ht="15.75" x14ac:dyDescent="0.25">
      <c r="A1529" s="189">
        <v>2048</v>
      </c>
      <c r="B1529" s="188">
        <v>2016</v>
      </c>
      <c r="C1529" s="224" t="s">
        <v>2956</v>
      </c>
      <c r="D1529" s="232">
        <v>5.2005672367026808E-2</v>
      </c>
      <c r="E1529" s="223">
        <v>6.0053077624929466E-2</v>
      </c>
      <c r="F1529" s="231">
        <v>9.9050812983634162E-2</v>
      </c>
      <c r="G1529" s="193">
        <v>7.8446241093026621E-3</v>
      </c>
      <c r="H1529" s="193">
        <v>0.22355598233465038</v>
      </c>
      <c r="I1529" s="193">
        <v>3.4725579805023846E-2</v>
      </c>
      <c r="J1529" s="193">
        <v>2.1431721268370608E-2</v>
      </c>
      <c r="K1529" s="222">
        <v>1.8247095548739145E-3</v>
      </c>
      <c r="L1529" s="193">
        <v>2.8823721795782666E-3</v>
      </c>
      <c r="M1529" s="222">
        <v>2.0000005732018801E-3</v>
      </c>
      <c r="N1529" s="193">
        <v>3.0759145538427148E-2</v>
      </c>
      <c r="O1529" s="222">
        <v>1.8797812679039506E-2</v>
      </c>
      <c r="P1529" s="221">
        <v>2.240076860227173E-2</v>
      </c>
    </row>
    <row r="1530" spans="1:16" ht="15.75" x14ac:dyDescent="0.25">
      <c r="A1530" s="189">
        <v>2048</v>
      </c>
      <c r="B1530" s="188">
        <v>2017</v>
      </c>
      <c r="C1530" s="224" t="s">
        <v>2955</v>
      </c>
      <c r="D1530" s="232">
        <v>4.8717400080996578E-2</v>
      </c>
      <c r="E1530" s="223">
        <v>5.3622078557738456E-2</v>
      </c>
      <c r="F1530" s="231">
        <v>8.0156658709417364E-2</v>
      </c>
      <c r="G1530" s="193">
        <v>7.8527092216176091E-3</v>
      </c>
      <c r="H1530" s="193">
        <v>0.16935763370594961</v>
      </c>
      <c r="I1530" s="193">
        <v>3.1842397560769078E-2</v>
      </c>
      <c r="J1530" s="193">
        <v>1.9824914874500207E-2</v>
      </c>
      <c r="K1530" s="222">
        <v>2.0097538576350324E-3</v>
      </c>
      <c r="L1530" s="193">
        <v>2.8504801352114716E-3</v>
      </c>
      <c r="M1530" s="222">
        <v>2.0000005732018801E-3</v>
      </c>
      <c r="N1530" s="193">
        <v>3.0216661863747971E-2</v>
      </c>
      <c r="O1530" s="222">
        <v>1.7624369768697717E-2</v>
      </c>
      <c r="P1530" s="221">
        <v>2.0721309553368275E-2</v>
      </c>
    </row>
    <row r="1531" spans="1:16" ht="15.75" x14ac:dyDescent="0.25">
      <c r="A1531" s="189">
        <v>2048</v>
      </c>
      <c r="B1531" s="188">
        <v>2018</v>
      </c>
      <c r="C1531" s="224" t="s">
        <v>2954</v>
      </c>
      <c r="D1531" s="232">
        <v>4.5665282552649351E-2</v>
      </c>
      <c r="E1531" s="223">
        <v>5.1243515644249851E-2</v>
      </c>
      <c r="F1531" s="231">
        <v>8.0499194991571585E-2</v>
      </c>
      <c r="G1531" s="193">
        <v>7.4938878949700029E-3</v>
      </c>
      <c r="H1531" s="193">
        <v>0.13982819931349977</v>
      </c>
      <c r="I1531" s="193">
        <v>3.0413123266524438E-2</v>
      </c>
      <c r="J1531" s="193">
        <v>1.8605584961926276E-2</v>
      </c>
      <c r="K1531" s="222">
        <v>2.0918306224497634E-3</v>
      </c>
      <c r="L1531" s="193">
        <v>2.8546881040730598E-3</v>
      </c>
      <c r="M1531" s="222">
        <v>2.0000005732018714E-3</v>
      </c>
      <c r="N1531" s="193">
        <v>3.0288239414083588E-2</v>
      </c>
      <c r="O1531" s="222">
        <v>1.7620638059409915E-2</v>
      </c>
      <c r="P1531" s="221">
        <v>1.9446846952844085E-2</v>
      </c>
    </row>
    <row r="1532" spans="1:16" ht="15.75" x14ac:dyDescent="0.25">
      <c r="A1532" s="189">
        <v>2048</v>
      </c>
      <c r="B1532" s="188">
        <v>2019</v>
      </c>
      <c r="C1532" s="224" t="s">
        <v>2953</v>
      </c>
      <c r="D1532" s="232">
        <v>4.5355996765426981E-2</v>
      </c>
      <c r="E1532" s="223">
        <v>4.94063417340464E-2</v>
      </c>
      <c r="F1532" s="231">
        <v>8.0220613910761823E-2</v>
      </c>
      <c r="G1532" s="193">
        <v>6.7458239382024677E-3</v>
      </c>
      <c r="H1532" s="193">
        <v>0.12081720142037655</v>
      </c>
      <c r="I1532" s="193">
        <v>2.7640514078603625E-2</v>
      </c>
      <c r="J1532" s="193">
        <v>1.6054077269636261E-2</v>
      </c>
      <c r="K1532" s="222">
        <v>1.9895600737348659E-3</v>
      </c>
      <c r="L1532" s="193">
        <v>2.8501359855096432E-3</v>
      </c>
      <c r="M1532" s="222">
        <v>2.0000005732018801E-3</v>
      </c>
      <c r="N1532" s="193">
        <v>3.0210807877319862E-2</v>
      </c>
      <c r="O1532" s="222">
        <v>1.7622309433268469E-2</v>
      </c>
      <c r="P1532" s="221">
        <v>1.67799714048564E-2</v>
      </c>
    </row>
    <row r="1533" spans="1:16" ht="15.75" x14ac:dyDescent="0.25">
      <c r="A1533" s="189">
        <v>2048</v>
      </c>
      <c r="B1533" s="188">
        <v>2020</v>
      </c>
      <c r="C1533" s="224" t="s">
        <v>2952</v>
      </c>
      <c r="D1533" s="232">
        <v>4.5015997446807794E-2</v>
      </c>
      <c r="E1533" s="223">
        <v>4.7566119889579352E-2</v>
      </c>
      <c r="F1533" s="231">
        <v>7.9866135260808935E-2</v>
      </c>
      <c r="G1533" s="193">
        <v>5.8423021638658937E-3</v>
      </c>
      <c r="H1533" s="193">
        <v>0.1015898601353086</v>
      </c>
      <c r="I1533" s="193">
        <v>2.5496299535444661E-2</v>
      </c>
      <c r="J1533" s="193">
        <v>1.3484647358409582E-2</v>
      </c>
      <c r="K1533" s="222">
        <v>1.476786814032328E-3</v>
      </c>
      <c r="L1533" s="193">
        <v>2.8445281649753709E-3</v>
      </c>
      <c r="M1533" s="222">
        <v>2.0000005732018801E-3</v>
      </c>
      <c r="N1533" s="193">
        <v>3.0115418850031894E-2</v>
      </c>
      <c r="O1533" s="222">
        <v>1.7625333787633871E-2</v>
      </c>
      <c r="P1533" s="221">
        <v>1.4094363274720381E-2</v>
      </c>
    </row>
    <row r="1534" spans="1:16" ht="15.75" x14ac:dyDescent="0.25">
      <c r="A1534" s="189">
        <v>2048</v>
      </c>
      <c r="B1534" s="188">
        <v>2021</v>
      </c>
      <c r="C1534" s="224" t="s">
        <v>2951</v>
      </c>
      <c r="D1534" s="232">
        <v>4.3590589995618781E-2</v>
      </c>
      <c r="E1534" s="223">
        <v>4.5469326146849204E-2</v>
      </c>
      <c r="F1534" s="231">
        <v>7.7285966251780247E-2</v>
      </c>
      <c r="G1534" s="193">
        <v>5.1609099397365455E-3</v>
      </c>
      <c r="H1534" s="193">
        <v>7.8807335471482179E-2</v>
      </c>
      <c r="I1534" s="193">
        <v>2.4460252095583095E-2</v>
      </c>
      <c r="J1534" s="193">
        <v>1.0065391253839626E-2</v>
      </c>
      <c r="K1534" s="222">
        <v>9.8502866802512197E-4</v>
      </c>
      <c r="L1534" s="193">
        <v>2.833771336444693E-3</v>
      </c>
      <c r="M1534" s="222">
        <v>2.0000005732018801E-3</v>
      </c>
      <c r="N1534" s="193">
        <v>2.9932445196725062E-2</v>
      </c>
      <c r="O1534" s="222">
        <v>1.7635261487815929E-2</v>
      </c>
      <c r="P1534" s="221">
        <v>1.0520503581826046E-2</v>
      </c>
    </row>
    <row r="1535" spans="1:16" ht="15.75" x14ac:dyDescent="0.25">
      <c r="A1535" s="189">
        <v>2048</v>
      </c>
      <c r="B1535" s="188">
        <v>2022</v>
      </c>
      <c r="C1535" s="224" t="s">
        <v>2950</v>
      </c>
      <c r="D1535" s="232">
        <v>4.2419376455949308E-2</v>
      </c>
      <c r="E1535" s="223">
        <v>4.3844006421749203E-2</v>
      </c>
      <c r="F1535" s="231">
        <v>7.7251392335066102E-2</v>
      </c>
      <c r="G1535" s="193">
        <v>4.3700495685553157E-3</v>
      </c>
      <c r="H1535" s="193">
        <v>6.0134528802491698E-2</v>
      </c>
      <c r="I1535" s="193">
        <v>2.3389588421625154E-2</v>
      </c>
      <c r="J1535" s="193">
        <v>7.5944390811007014E-3</v>
      </c>
      <c r="K1535" s="222">
        <v>9.8434223293722921E-4</v>
      </c>
      <c r="L1535" s="193">
        <v>2.8327771297551783E-3</v>
      </c>
      <c r="M1535" s="222">
        <v>2.0000005732018801E-3</v>
      </c>
      <c r="N1535" s="193">
        <v>2.9915533740936414E-2</v>
      </c>
      <c r="O1535" s="222">
        <v>1.7636375686811277E-2</v>
      </c>
      <c r="P1535" s="221">
        <v>7.9378259165237622E-3</v>
      </c>
    </row>
    <row r="1536" spans="1:16" ht="15.75" x14ac:dyDescent="0.25">
      <c r="A1536" s="189">
        <v>2048</v>
      </c>
      <c r="B1536" s="188">
        <v>2023</v>
      </c>
      <c r="C1536" s="224" t="s">
        <v>2949</v>
      </c>
      <c r="D1536" s="232">
        <v>4.1171719873847053E-2</v>
      </c>
      <c r="E1536" s="223">
        <v>4.2064729024631917E-2</v>
      </c>
      <c r="F1536" s="231">
        <v>7.6794196387292249E-2</v>
      </c>
      <c r="G1536" s="193">
        <v>3.8235752723654801E-3</v>
      </c>
      <c r="H1536" s="193">
        <v>5.9805253078855189E-2</v>
      </c>
      <c r="I1536" s="193">
        <v>2.4261283408686982E-2</v>
      </c>
      <c r="J1536" s="193">
        <v>7.5476305777205741E-3</v>
      </c>
      <c r="K1536" s="222">
        <v>9.8177083296401577E-4</v>
      </c>
      <c r="L1536" s="193">
        <v>2.826676890433766E-3</v>
      </c>
      <c r="M1536" s="222">
        <v>2.0000005732018788E-3</v>
      </c>
      <c r="N1536" s="193">
        <v>2.9811768670079185E-2</v>
      </c>
      <c r="O1536" s="222">
        <v>1.7592473007672093E-2</v>
      </c>
      <c r="P1536" s="221">
        <v>7.8889009403304532E-3</v>
      </c>
    </row>
    <row r="1537" spans="1:16" ht="15.75" x14ac:dyDescent="0.25">
      <c r="A1537" s="189">
        <v>2048</v>
      </c>
      <c r="B1537" s="188">
        <v>2024</v>
      </c>
      <c r="C1537" s="224" t="s">
        <v>2948</v>
      </c>
      <c r="D1537" s="232">
        <v>3.9965521246476579E-2</v>
      </c>
      <c r="E1537" s="223">
        <v>4.0303924247696452E-2</v>
      </c>
      <c r="F1537" s="231">
        <v>7.6350265992220084E-2</v>
      </c>
      <c r="G1537" s="193">
        <v>3.3397818710917686E-3</v>
      </c>
      <c r="H1537" s="193">
        <v>5.948421642599256E-2</v>
      </c>
      <c r="I1537" s="193">
        <v>2.6293017488029442E-2</v>
      </c>
      <c r="J1537" s="193">
        <v>7.5021418760765094E-3</v>
      </c>
      <c r="K1537" s="222">
        <v>9.7903429346751347E-4</v>
      </c>
      <c r="L1537" s="193">
        <v>2.8207729916344642E-3</v>
      </c>
      <c r="M1537" s="222">
        <v>2.0000005732018801E-3</v>
      </c>
      <c r="N1537" s="193">
        <v>2.9711343351503064E-2</v>
      </c>
      <c r="O1537" s="222">
        <v>1.7550289640121636E-2</v>
      </c>
      <c r="P1537" s="221">
        <v>7.8413554414511633E-3</v>
      </c>
    </row>
    <row r="1538" spans="1:16" ht="15.75" x14ac:dyDescent="0.25">
      <c r="A1538" s="189">
        <v>2048</v>
      </c>
      <c r="B1538" s="188">
        <v>2025</v>
      </c>
      <c r="C1538" s="224" t="s">
        <v>2947</v>
      </c>
      <c r="D1538" s="232">
        <v>3.8738712194969473E-2</v>
      </c>
      <c r="E1538" s="223">
        <v>3.8580640080315393E-2</v>
      </c>
      <c r="F1538" s="231">
        <v>7.573269752609689E-2</v>
      </c>
      <c r="G1538" s="193">
        <v>3.0658663301518577E-3</v>
      </c>
      <c r="H1538" s="193">
        <v>5.9003502067459308E-2</v>
      </c>
      <c r="I1538" s="193">
        <v>2.9339293830556352E-2</v>
      </c>
      <c r="J1538" s="193">
        <v>7.4301486778581022E-3</v>
      </c>
      <c r="K1538" s="222">
        <v>9.7671924225492318E-4</v>
      </c>
      <c r="L1538" s="193">
        <v>2.8135358122020138E-3</v>
      </c>
      <c r="M1538" s="222">
        <v>2.0000005732018801E-3</v>
      </c>
      <c r="N1538" s="193">
        <v>2.9588238929357084E-2</v>
      </c>
      <c r="O1538" s="222">
        <v>1.7516226243335337E-2</v>
      </c>
      <c r="P1538" s="221">
        <v>7.7661070302744101E-3</v>
      </c>
    </row>
    <row r="1539" spans="1:16" ht="15.75" x14ac:dyDescent="0.25">
      <c r="A1539" s="189">
        <v>2048</v>
      </c>
      <c r="B1539" s="188">
        <v>2026</v>
      </c>
      <c r="C1539" s="224" t="s">
        <v>2946</v>
      </c>
      <c r="D1539" s="232">
        <v>3.7767912355763204E-2</v>
      </c>
      <c r="E1539" s="223">
        <v>3.8205587468931212E-2</v>
      </c>
      <c r="F1539" s="231">
        <v>7.4966139576624444E-2</v>
      </c>
      <c r="G1539" s="193">
        <v>3.0567845817525046E-3</v>
      </c>
      <c r="H1539" s="193">
        <v>5.8373087289269161E-2</v>
      </c>
      <c r="I1539" s="193">
        <v>2.9188615448915215E-2</v>
      </c>
      <c r="J1539" s="193">
        <v>7.3321782442990011E-3</v>
      </c>
      <c r="K1539" s="222">
        <v>8.5581434835682851E-4</v>
      </c>
      <c r="L1539" s="193">
        <v>2.8054127180110393E-3</v>
      </c>
      <c r="M1539" s="222">
        <v>2.0000005732018797E-3</v>
      </c>
      <c r="N1539" s="193">
        <v>2.9450065097168614E-2</v>
      </c>
      <c r="O1539" s="222">
        <v>1.7482402644962192E-2</v>
      </c>
      <c r="P1539" s="221">
        <v>7.6637068084471262E-3</v>
      </c>
    </row>
    <row r="1540" spans="1:16" ht="15.75" x14ac:dyDescent="0.25">
      <c r="A1540" s="189">
        <v>2048</v>
      </c>
      <c r="B1540" s="188">
        <v>2027</v>
      </c>
      <c r="C1540" s="224" t="s">
        <v>2945</v>
      </c>
      <c r="D1540" s="232">
        <v>3.6854587721499264E-2</v>
      </c>
      <c r="E1540" s="223">
        <v>3.7853402665678673E-2</v>
      </c>
      <c r="F1540" s="231">
        <v>7.4142125298686939E-2</v>
      </c>
      <c r="G1540" s="193">
        <v>3.0437781234697479E-3</v>
      </c>
      <c r="H1540" s="193">
        <v>5.765605622980375E-2</v>
      </c>
      <c r="I1540" s="193">
        <v>2.8843224692479963E-2</v>
      </c>
      <c r="J1540" s="193">
        <v>7.2171526377890526E-3</v>
      </c>
      <c r="K1540" s="222">
        <v>7.1484870167178396E-4</v>
      </c>
      <c r="L1540" s="193">
        <v>2.7974711795804089E-3</v>
      </c>
      <c r="M1540" s="222">
        <v>2.0000005732018801E-3</v>
      </c>
      <c r="N1540" s="193">
        <v>2.9314979528463587E-2</v>
      </c>
      <c r="O1540" s="222">
        <v>1.7450269185798836E-2</v>
      </c>
      <c r="P1540" s="221">
        <v>7.5434802544293569E-3</v>
      </c>
    </row>
    <row r="1541" spans="1:16" ht="15.75" x14ac:dyDescent="0.25">
      <c r="A1541" s="189">
        <v>2048</v>
      </c>
      <c r="B1541" s="188">
        <v>2028</v>
      </c>
      <c r="C1541" s="224" t="s">
        <v>2944</v>
      </c>
      <c r="D1541" s="232">
        <v>3.6754969584702445E-2</v>
      </c>
      <c r="E1541" s="223">
        <v>3.7758121690133567E-2</v>
      </c>
      <c r="F1541" s="231">
        <v>7.3338962549083869E-2</v>
      </c>
      <c r="G1541" s="193">
        <v>3.0306860486624507E-3</v>
      </c>
      <c r="H1541" s="193">
        <v>5.6907569988833652E-2</v>
      </c>
      <c r="I1541" s="193">
        <v>2.8481991904946817E-2</v>
      </c>
      <c r="J1541" s="193">
        <v>7.0928466216869856E-3</v>
      </c>
      <c r="K1541" s="222">
        <v>5.9426464146552626E-4</v>
      </c>
      <c r="L1541" s="193">
        <v>2.7906687658223175E-3</v>
      </c>
      <c r="M1541" s="222">
        <v>2.0000005732018801E-3</v>
      </c>
      <c r="N1541" s="193">
        <v>2.9199270470438458E-2</v>
      </c>
      <c r="O1541" s="222">
        <v>1.7430379110364366E-2</v>
      </c>
      <c r="P1541" s="221">
        <v>7.4135536718789247E-3</v>
      </c>
    </row>
    <row r="1542" spans="1:16" ht="15.75" x14ac:dyDescent="0.25">
      <c r="A1542" s="189">
        <v>2048</v>
      </c>
      <c r="B1542" s="188">
        <v>2029</v>
      </c>
      <c r="C1542" s="224" t="s">
        <v>2943</v>
      </c>
      <c r="D1542" s="232">
        <v>3.6651761713730358E-2</v>
      </c>
      <c r="E1542" s="223">
        <v>3.7628620640958392E-2</v>
      </c>
      <c r="F1542" s="231">
        <v>7.2441163842644457E-2</v>
      </c>
      <c r="G1542" s="193">
        <v>3.0139654946785676E-3</v>
      </c>
      <c r="H1542" s="193">
        <v>5.6049379322935286E-2</v>
      </c>
      <c r="I1542" s="193">
        <v>2.8040884891841821E-2</v>
      </c>
      <c r="J1542" s="193">
        <v>6.9486503586965506E-3</v>
      </c>
      <c r="K1542" s="222">
        <v>5.9179021520372509E-4</v>
      </c>
      <c r="L1542" s="193">
        <v>2.7835837705786986E-3</v>
      </c>
      <c r="M1542" s="222">
        <v>2.0000005732018801E-3</v>
      </c>
      <c r="N1542" s="193">
        <v>2.9078754701344491E-2</v>
      </c>
      <c r="O1542" s="222">
        <v>1.7399404141763844E-2</v>
      </c>
      <c r="P1542" s="221">
        <v>7.2628374937375121E-3</v>
      </c>
    </row>
    <row r="1543" spans="1:16" ht="15.75" x14ac:dyDescent="0.25">
      <c r="A1543" s="189">
        <v>2048</v>
      </c>
      <c r="B1543" s="188">
        <v>2030</v>
      </c>
      <c r="C1543" s="224" t="s">
        <v>2942</v>
      </c>
      <c r="D1543" s="232">
        <v>3.6560101299451135E-2</v>
      </c>
      <c r="E1543" s="223">
        <v>3.7522851563524015E-2</v>
      </c>
      <c r="F1543" s="231">
        <v>7.154178867691291E-2</v>
      </c>
      <c r="G1543" s="193">
        <v>2.9952404417562467E-3</v>
      </c>
      <c r="H1543" s="193">
        <v>5.5145292679039143E-2</v>
      </c>
      <c r="I1543" s="193">
        <v>2.7428290257938772E-2</v>
      </c>
      <c r="J1543" s="193">
        <v>6.7933170676134514E-3</v>
      </c>
      <c r="K1543" s="222">
        <v>5.8989519437841929E-4</v>
      </c>
      <c r="L1543" s="193">
        <v>2.7773078231815595E-3</v>
      </c>
      <c r="M1543" s="222">
        <v>2.0000005732018801E-3</v>
      </c>
      <c r="N1543" s="193">
        <v>2.8972000836119154E-2</v>
      </c>
      <c r="O1543" s="222">
        <v>1.7376065508040533E-2</v>
      </c>
      <c r="P1543" s="221">
        <v>7.1004807205128969E-3</v>
      </c>
    </row>
    <row r="1544" spans="1:16" ht="15.75" x14ac:dyDescent="0.25">
      <c r="A1544" s="189">
        <v>2048</v>
      </c>
      <c r="B1544" s="188">
        <v>2031</v>
      </c>
      <c r="C1544" s="224" t="s">
        <v>2941</v>
      </c>
      <c r="D1544" s="232">
        <v>3.6419507294817029E-2</v>
      </c>
      <c r="E1544" s="223">
        <v>3.7361666744339779E-2</v>
      </c>
      <c r="F1544" s="231">
        <v>7.0269377671865446E-2</v>
      </c>
      <c r="G1544" s="193">
        <v>2.9723269217348395E-3</v>
      </c>
      <c r="H1544" s="193">
        <v>5.3947394873937529E-2</v>
      </c>
      <c r="I1544" s="193">
        <v>2.6880616219082044E-2</v>
      </c>
      <c r="J1544" s="193">
        <v>6.5937564930750158E-3</v>
      </c>
      <c r="K1544" s="222">
        <v>5.8687017153884451E-4</v>
      </c>
      <c r="L1544" s="193">
        <v>2.7673136975093116E-3</v>
      </c>
      <c r="M1544" s="222">
        <v>2.0000005732018801E-3</v>
      </c>
      <c r="N1544" s="193">
        <v>2.8802000758434219E-2</v>
      </c>
      <c r="O1544" s="222">
        <v>1.7335222596419387E-2</v>
      </c>
      <c r="P1544" s="221">
        <v>6.8918969023307646E-3</v>
      </c>
    </row>
    <row r="1545" spans="1:16" ht="15.75" x14ac:dyDescent="0.25">
      <c r="A1545" s="189">
        <v>2048</v>
      </c>
      <c r="B1545" s="188">
        <v>2032</v>
      </c>
      <c r="C1545" s="224" t="s">
        <v>2940</v>
      </c>
      <c r="D1545" s="232">
        <v>3.6306153034531531E-2</v>
      </c>
      <c r="E1545" s="223">
        <v>3.7225791854697286E-2</v>
      </c>
      <c r="F1545" s="231">
        <v>6.9100045736323987E-2</v>
      </c>
      <c r="G1545" s="193">
        <v>2.947934269511644E-3</v>
      </c>
      <c r="H1545" s="193">
        <v>5.2776711494889619E-2</v>
      </c>
      <c r="I1545" s="193">
        <v>2.6192901497194495E-2</v>
      </c>
      <c r="J1545" s="193">
        <v>6.3935445640177181E-3</v>
      </c>
      <c r="K1545" s="222">
        <v>5.8438225051875542E-4</v>
      </c>
      <c r="L1545" s="193">
        <v>2.7593830184332343E-3</v>
      </c>
      <c r="M1545" s="222">
        <v>2.0000005732018801E-3</v>
      </c>
      <c r="N1545" s="193">
        <v>2.8667099907350141E-2</v>
      </c>
      <c r="O1545" s="222">
        <v>1.7302434241834721E-2</v>
      </c>
      <c r="P1545" s="221">
        <v>6.6826322782687839E-3</v>
      </c>
    </row>
    <row r="1546" spans="1:16" ht="15.75" x14ac:dyDescent="0.25">
      <c r="A1546" s="189">
        <v>2048</v>
      </c>
      <c r="B1546" s="188">
        <v>2033</v>
      </c>
      <c r="C1546" s="224" t="s">
        <v>2939</v>
      </c>
      <c r="D1546" s="232">
        <v>3.6201056927157971E-2</v>
      </c>
      <c r="E1546" s="223">
        <v>3.7129460615259756E-2</v>
      </c>
      <c r="F1546" s="231">
        <v>6.7913449988954919E-2</v>
      </c>
      <c r="G1546" s="193">
        <v>2.9212920511165964E-3</v>
      </c>
      <c r="H1546" s="193">
        <v>5.1553055026137239E-2</v>
      </c>
      <c r="I1546" s="193">
        <v>2.543028247334967E-2</v>
      </c>
      <c r="J1546" s="193">
        <v>6.1818889422934811E-3</v>
      </c>
      <c r="K1546" s="222">
        <v>5.8280397164555645E-4</v>
      </c>
      <c r="L1546" s="193">
        <v>2.7520387547987739E-3</v>
      </c>
      <c r="M1546" s="222">
        <v>2.0000005732018801E-3</v>
      </c>
      <c r="N1546" s="193">
        <v>2.8542173982927969E-2</v>
      </c>
      <c r="O1546" s="222">
        <v>1.7281677945092305E-2</v>
      </c>
      <c r="P1546" s="221">
        <v>6.4614065285380912E-3</v>
      </c>
    </row>
    <row r="1547" spans="1:16" ht="15.75" x14ac:dyDescent="0.25">
      <c r="A1547" s="189">
        <v>2048</v>
      </c>
      <c r="B1547" s="188">
        <v>2034</v>
      </c>
      <c r="C1547" s="224" t="s">
        <v>2938</v>
      </c>
      <c r="D1547" s="232">
        <v>3.6122660251086014E-2</v>
      </c>
      <c r="E1547" s="223">
        <v>3.7022810461650429E-2</v>
      </c>
      <c r="F1547" s="231">
        <v>6.6822936811792272E-2</v>
      </c>
      <c r="G1547" s="193">
        <v>2.8913095957581736E-3</v>
      </c>
      <c r="H1547" s="193">
        <v>5.0350521183617672E-2</v>
      </c>
      <c r="I1547" s="193">
        <v>2.4644591822099621E-2</v>
      </c>
      <c r="J1547" s="193">
        <v>5.968408843597341E-3</v>
      </c>
      <c r="K1547" s="222">
        <v>5.8103522342288331E-4</v>
      </c>
      <c r="L1547" s="193">
        <v>2.7466812228483478E-3</v>
      </c>
      <c r="M1547" s="222">
        <v>2.0000005732018801E-3</v>
      </c>
      <c r="N1547" s="193">
        <v>2.8451042364451222E-2</v>
      </c>
      <c r="O1547" s="222">
        <v>1.7257710929557593E-2</v>
      </c>
      <c r="P1547" s="221">
        <v>6.2382738070828137E-3</v>
      </c>
    </row>
    <row r="1548" spans="1:16" ht="15.75" x14ac:dyDescent="0.25">
      <c r="A1548" s="189">
        <v>2048</v>
      </c>
      <c r="B1548" s="188">
        <v>2035</v>
      </c>
      <c r="C1548" s="224" t="s">
        <v>2937</v>
      </c>
      <c r="D1548" s="232">
        <v>3.6033215571146443E-2</v>
      </c>
      <c r="E1548" s="223">
        <v>3.6938799141090793E-2</v>
      </c>
      <c r="F1548" s="231">
        <v>6.5600552117305339E-2</v>
      </c>
      <c r="G1548" s="193">
        <v>2.859259075003181E-3</v>
      </c>
      <c r="H1548" s="193">
        <v>4.9019518548597131E-2</v>
      </c>
      <c r="I1548" s="193">
        <v>2.3792784019855445E-2</v>
      </c>
      <c r="J1548" s="193">
        <v>5.7336456784046908E-3</v>
      </c>
      <c r="K1548" s="222">
        <v>5.7973566267914437E-4</v>
      </c>
      <c r="L1548" s="193">
        <v>2.7404657035358829E-3</v>
      </c>
      <c r="M1548" s="222">
        <v>2.0000005732018801E-3</v>
      </c>
      <c r="N1548" s="193">
        <v>2.834531638094619E-2</v>
      </c>
      <c r="O1548" s="222">
        <v>1.7241093687830583E-2</v>
      </c>
      <c r="P1548" s="221">
        <v>5.9928956933062681E-3</v>
      </c>
    </row>
    <row r="1549" spans="1:16" ht="15.75" x14ac:dyDescent="0.25">
      <c r="A1549" s="189">
        <v>2048</v>
      </c>
      <c r="B1549" s="188">
        <v>2036</v>
      </c>
      <c r="C1549" s="224" t="s">
        <v>2936</v>
      </c>
      <c r="D1549" s="232">
        <v>3.5971052624310773E-2</v>
      </c>
      <c r="E1549" s="223">
        <v>3.6861851874188042E-2</v>
      </c>
      <c r="F1549" s="231">
        <v>6.4475930399867931E-2</v>
      </c>
      <c r="G1549" s="193">
        <v>2.8249953485361989E-3</v>
      </c>
      <c r="H1549" s="193">
        <v>4.7709556316763026E-2</v>
      </c>
      <c r="I1549" s="193">
        <v>2.2975430723147443E-2</v>
      </c>
      <c r="J1549" s="193">
        <v>5.4968261178596906E-3</v>
      </c>
      <c r="K1549" s="222">
        <v>5.7859893861564554E-4</v>
      </c>
      <c r="L1549" s="193">
        <v>2.7363130414454705E-3</v>
      </c>
      <c r="M1549" s="222">
        <v>2.0000005732018801E-3</v>
      </c>
      <c r="N1549" s="193">
        <v>2.827467959878828E-2</v>
      </c>
      <c r="O1549" s="222">
        <v>1.7226495908223966E-2</v>
      </c>
      <c r="P1549" s="221">
        <v>5.7453682031046666E-3</v>
      </c>
    </row>
    <row r="1550" spans="1:16" ht="15.75" x14ac:dyDescent="0.25">
      <c r="A1550" s="189">
        <v>2048</v>
      </c>
      <c r="B1550" s="188">
        <v>2037</v>
      </c>
      <c r="C1550" s="224" t="s">
        <v>2935</v>
      </c>
      <c r="D1550" s="232">
        <v>3.5899048626280336E-2</v>
      </c>
      <c r="E1550" s="223">
        <v>3.6788081869579541E-2</v>
      </c>
      <c r="F1550" s="231">
        <v>6.322817994032863E-2</v>
      </c>
      <c r="G1550" s="193">
        <v>2.7883671867696756E-3</v>
      </c>
      <c r="H1550" s="193">
        <v>4.6277922090208597E-2</v>
      </c>
      <c r="I1550" s="193">
        <v>2.2089982797269588E-2</v>
      </c>
      <c r="J1550" s="193">
        <v>5.2397853919318397E-3</v>
      </c>
      <c r="K1550" s="222">
        <v>5.7752109549981574E-4</v>
      </c>
      <c r="L1550" s="193">
        <v>2.7313985577196069E-3</v>
      </c>
      <c r="M1550" s="222">
        <v>2.0000005732018801E-3</v>
      </c>
      <c r="N1550" s="193">
        <v>2.8191084230611341E-2</v>
      </c>
      <c r="O1550" s="222">
        <v>1.7213046374996679E-2</v>
      </c>
      <c r="P1550" s="221">
        <v>5.4767052361516817E-3</v>
      </c>
    </row>
    <row r="1551" spans="1:16" ht="15.75" x14ac:dyDescent="0.25">
      <c r="A1551" s="189">
        <v>2048</v>
      </c>
      <c r="B1551" s="188">
        <v>2038</v>
      </c>
      <c r="C1551" s="224" t="s">
        <v>2934</v>
      </c>
      <c r="D1551" s="232">
        <v>3.5851849113213319E-2</v>
      </c>
      <c r="E1551" s="223">
        <v>3.669720363871936E-2</v>
      </c>
      <c r="F1551" s="231">
        <v>6.2061642134385725E-2</v>
      </c>
      <c r="G1551" s="193">
        <v>2.749370293913781E-3</v>
      </c>
      <c r="H1551" s="193">
        <v>4.4853761327833752E-2</v>
      </c>
      <c r="I1551" s="193">
        <v>2.1189712736200312E-2</v>
      </c>
      <c r="J1551" s="193">
        <v>4.9784522703817365E-3</v>
      </c>
      <c r="K1551" s="222">
        <v>5.7608908300519539E-4</v>
      </c>
      <c r="L1551" s="193">
        <v>2.7283577497748766E-3</v>
      </c>
      <c r="M1551" s="222">
        <v>2.0000005732018801E-3</v>
      </c>
      <c r="N1551" s="193">
        <v>2.813936008747148E-2</v>
      </c>
      <c r="O1551" s="222">
        <v>1.7193893864880318E-2</v>
      </c>
      <c r="P1551" s="221">
        <v>5.2035557904936336E-3</v>
      </c>
    </row>
    <row r="1552" spans="1:16" ht="15.75" x14ac:dyDescent="0.25">
      <c r="A1552" s="189">
        <v>2048</v>
      </c>
      <c r="B1552" s="188">
        <v>2039</v>
      </c>
      <c r="C1552" s="224" t="s">
        <v>2933</v>
      </c>
      <c r="D1552" s="232">
        <v>3.5785522590148576E-2</v>
      </c>
      <c r="E1552" s="223">
        <v>3.6629765320812913E-2</v>
      </c>
      <c r="F1552" s="231">
        <v>6.0716839111508367E-2</v>
      </c>
      <c r="G1552" s="193">
        <v>2.7098551342936215E-3</v>
      </c>
      <c r="H1552" s="193">
        <v>4.3275289726536992E-2</v>
      </c>
      <c r="I1552" s="193">
        <v>2.0242962832244693E-2</v>
      </c>
      <c r="J1552" s="193">
        <v>4.6932338831303802E-3</v>
      </c>
      <c r="K1552" s="222">
        <v>5.7520009096883684E-4</v>
      </c>
      <c r="L1552" s="193">
        <v>2.7238187789241416E-3</v>
      </c>
      <c r="M1552" s="222">
        <v>2.0000005732018801E-3</v>
      </c>
      <c r="N1552" s="193">
        <v>2.8062152193300476E-2</v>
      </c>
      <c r="O1552" s="222">
        <v>1.7181868604393691E-2</v>
      </c>
      <c r="P1552" s="221">
        <v>4.905441093408628E-3</v>
      </c>
    </row>
    <row r="1553" spans="1:16" ht="15.75" x14ac:dyDescent="0.25">
      <c r="A1553" s="189">
        <v>2048</v>
      </c>
      <c r="B1553" s="188">
        <v>2040</v>
      </c>
      <c r="C1553" s="224" t="s">
        <v>2932</v>
      </c>
      <c r="D1553" s="232">
        <v>3.5753229367017907E-2</v>
      </c>
      <c r="E1553" s="223">
        <v>3.6597963325421028E-2</v>
      </c>
      <c r="F1553" s="231">
        <v>5.9508873310413046E-2</v>
      </c>
      <c r="G1553" s="193">
        <v>2.6696106719382526E-3</v>
      </c>
      <c r="H1553" s="193">
        <v>4.173503695414129E-2</v>
      </c>
      <c r="I1553" s="193">
        <v>1.9331189954576482E-2</v>
      </c>
      <c r="J1553" s="193">
        <v>4.4067909097616834E-3</v>
      </c>
      <c r="K1553" s="222">
        <v>5.7499493534206921E-4</v>
      </c>
      <c r="L1553" s="193">
        <v>2.7219487641377111E-3</v>
      </c>
      <c r="M1553" s="222">
        <v>2.0000005732018801E-3</v>
      </c>
      <c r="N1553" s="193">
        <v>2.8030343241783297E-2</v>
      </c>
      <c r="O1553" s="222">
        <v>1.718126524242895E-2</v>
      </c>
      <c r="P1553" s="221">
        <v>4.6060464398560499E-3</v>
      </c>
    </row>
    <row r="1554" spans="1:16" ht="15.75" x14ac:dyDescent="0.25">
      <c r="A1554" s="189">
        <v>2048</v>
      </c>
      <c r="B1554" s="188">
        <v>2041</v>
      </c>
      <c r="C1554" s="224" t="s">
        <v>2931</v>
      </c>
      <c r="D1554" s="232">
        <v>3.5702432861504103E-2</v>
      </c>
      <c r="E1554" s="223">
        <v>3.6557077462433314E-2</v>
      </c>
      <c r="F1554" s="231">
        <v>5.812872303169353E-2</v>
      </c>
      <c r="G1554" s="193">
        <v>2.627981177339758E-3</v>
      </c>
      <c r="H1554" s="193">
        <v>4.0045507374466327E-2</v>
      </c>
      <c r="I1554" s="193">
        <v>3.2820751313770935E-2</v>
      </c>
      <c r="J1554" s="193">
        <v>4.09734327026803E-3</v>
      </c>
      <c r="K1554" s="222">
        <v>5.7447409723004623E-4</v>
      </c>
      <c r="L1554" s="193">
        <v>2.7186399835123997E-3</v>
      </c>
      <c r="M1554" s="222">
        <v>2.0000005732018805E-3</v>
      </c>
      <c r="N1554" s="193">
        <v>2.7974060883346745E-2</v>
      </c>
      <c r="O1554" s="222">
        <v>1.7175541901133025E-2</v>
      </c>
      <c r="P1554" s="221">
        <v>4.2826069512580753E-3</v>
      </c>
    </row>
    <row r="1555" spans="1:16" ht="15.75" x14ac:dyDescent="0.25">
      <c r="A1555" s="189">
        <v>2048</v>
      </c>
      <c r="B1555" s="188">
        <v>2042</v>
      </c>
      <c r="C1555" s="224" t="s">
        <v>2930</v>
      </c>
      <c r="D1555" s="232">
        <v>3.5661348139559429E-2</v>
      </c>
      <c r="E1555" s="223">
        <v>3.6503252414163266E-2</v>
      </c>
      <c r="F1555" s="231">
        <v>5.6737414833141923E-2</v>
      </c>
      <c r="G1555" s="193">
        <v>2.5826815880220914E-3</v>
      </c>
      <c r="H1555" s="193">
        <v>3.8303944262759973E-2</v>
      </c>
      <c r="I1555" s="193">
        <v>5.7959721634621937E-2</v>
      </c>
      <c r="J1555" s="193">
        <v>3.7759572920945199E-3</v>
      </c>
      <c r="K1555" s="222">
        <v>5.7371571902985901E-4</v>
      </c>
      <c r="L1555" s="193">
        <v>2.7160599825848813E-3</v>
      </c>
      <c r="M1555" s="222">
        <v>2.0000005732018805E-3</v>
      </c>
      <c r="N1555" s="193">
        <v>2.7930175067569663E-2</v>
      </c>
      <c r="O1555" s="222">
        <v>1.7165351956641827E-2</v>
      </c>
      <c r="P1555" s="221">
        <v>3.9466893252807092E-3</v>
      </c>
    </row>
    <row r="1556" spans="1:16" ht="15.75" x14ac:dyDescent="0.25">
      <c r="A1556" s="189">
        <v>2048</v>
      </c>
      <c r="B1556" s="188">
        <v>2043</v>
      </c>
      <c r="C1556" s="224" t="s">
        <v>2929</v>
      </c>
      <c r="D1556" s="232">
        <v>3.5603118491265504E-2</v>
      </c>
      <c r="E1556" s="223">
        <v>3.6419971791865395E-2</v>
      </c>
      <c r="F1556" s="231">
        <v>5.5188189566573016E-2</v>
      </c>
      <c r="G1556" s="193">
        <v>2.5280471046473588E-3</v>
      </c>
      <c r="H1556" s="193">
        <v>3.642612375686366E-2</v>
      </c>
      <c r="I1556" s="193">
        <v>9.9856189771967696E-2</v>
      </c>
      <c r="J1556" s="193">
        <v>3.433952221441436E-3</v>
      </c>
      <c r="K1556" s="222">
        <v>5.7243741474944146E-4</v>
      </c>
      <c r="L1556" s="193">
        <v>2.7121454310904602E-3</v>
      </c>
      <c r="M1556" s="222">
        <v>2.0000005732018797E-3</v>
      </c>
      <c r="N1556" s="193">
        <v>2.786358854664955E-2</v>
      </c>
      <c r="O1556" s="222">
        <v>1.7144924916622117E-2</v>
      </c>
      <c r="P1556" s="221">
        <v>3.5892203029577159E-3</v>
      </c>
    </row>
    <row r="1557" spans="1:16" ht="15.75" x14ac:dyDescent="0.25">
      <c r="A1557" s="189">
        <v>2048</v>
      </c>
      <c r="B1557" s="188">
        <v>2044</v>
      </c>
      <c r="C1557" s="224" t="s">
        <v>2928</v>
      </c>
      <c r="D1557" s="232">
        <v>3.5585250046285398E-2</v>
      </c>
      <c r="E1557" s="223">
        <v>3.6410413771063618E-2</v>
      </c>
      <c r="F1557" s="231">
        <v>5.3793193632724869E-2</v>
      </c>
      <c r="G1557" s="193">
        <v>2.4618575139572409E-3</v>
      </c>
      <c r="H1557" s="193">
        <v>3.458650021507436E-2</v>
      </c>
      <c r="I1557" s="193">
        <v>1.3656276852773664E-2</v>
      </c>
      <c r="J1557" s="193">
        <v>3.0884882393080256E-3</v>
      </c>
      <c r="K1557" s="222">
        <v>5.7264983067269214E-4</v>
      </c>
      <c r="L1557" s="193">
        <v>2.7113194796364692E-3</v>
      </c>
      <c r="M1557" s="222">
        <v>2.0000005732018801E-3</v>
      </c>
      <c r="N1557" s="193">
        <v>2.7849539112417172E-2</v>
      </c>
      <c r="O1557" s="222">
        <v>1.7148816486450464E-2</v>
      </c>
      <c r="P1557" s="221">
        <v>3.2281359725259548E-3</v>
      </c>
    </row>
    <row r="1558" spans="1:16" ht="15.75" x14ac:dyDescent="0.25">
      <c r="A1558" s="189">
        <v>2048</v>
      </c>
      <c r="B1558" s="188">
        <v>2045</v>
      </c>
      <c r="C1558" s="224" t="s">
        <v>2927</v>
      </c>
      <c r="D1558" s="232">
        <v>3.557753773729716E-2</v>
      </c>
      <c r="E1558" s="223">
        <v>3.6393140796827685E-2</v>
      </c>
      <c r="F1558" s="231">
        <v>5.2379781280767458E-2</v>
      </c>
      <c r="G1558" s="193">
        <v>2.4045728315818206E-3</v>
      </c>
      <c r="H1558" s="193">
        <v>3.2684178098099252E-2</v>
      </c>
      <c r="I1558" s="193">
        <v>1.486303391044334E-2</v>
      </c>
      <c r="J1558" s="193">
        <v>2.7285710884729828E-3</v>
      </c>
      <c r="K1558" s="222">
        <v>5.7286216791783322E-4</v>
      </c>
      <c r="L1558" s="193">
        <v>2.711215313368375E-3</v>
      </c>
      <c r="M1558" s="222">
        <v>2.0000005732018801E-3</v>
      </c>
      <c r="N1558" s="193">
        <v>2.7847767244196884E-2</v>
      </c>
      <c r="O1558" s="222">
        <v>1.7148951597891496E-2</v>
      </c>
      <c r="P1558" s="221">
        <v>2.8519449652388497E-3</v>
      </c>
    </row>
    <row r="1559" spans="1:16" ht="15.75" x14ac:dyDescent="0.25">
      <c r="A1559" s="189">
        <v>2048</v>
      </c>
      <c r="B1559" s="188">
        <v>2046</v>
      </c>
      <c r="C1559" s="224" t="s">
        <v>2926</v>
      </c>
      <c r="D1559" s="232">
        <v>3.554179280304498E-2</v>
      </c>
      <c r="E1559" s="223">
        <v>3.6347533779387424E-2</v>
      </c>
      <c r="F1559" s="231">
        <v>5.0748450963566477E-2</v>
      </c>
      <c r="G1559" s="193">
        <v>2.460158258191807E-3</v>
      </c>
      <c r="H1559" s="193">
        <v>3.0615617749554899E-2</v>
      </c>
      <c r="I1559" s="193">
        <v>1.4604203376529495E-2</v>
      </c>
      <c r="J1559" s="193">
        <v>2.3457080849058729E-3</v>
      </c>
      <c r="K1559" s="222">
        <v>5.726800284922447E-4</v>
      </c>
      <c r="L1559" s="193">
        <v>2.708875799578148E-3</v>
      </c>
      <c r="M1559" s="222">
        <v>2.0000005732018801E-3</v>
      </c>
      <c r="N1559" s="193">
        <v>2.7807972114625129E-2</v>
      </c>
      <c r="O1559" s="222">
        <v>1.7137647650959747E-2</v>
      </c>
      <c r="P1559" s="221">
        <v>2.4517705955798504E-3</v>
      </c>
    </row>
    <row r="1560" spans="1:16" ht="15.75" x14ac:dyDescent="0.25">
      <c r="A1560" s="189">
        <v>2048</v>
      </c>
      <c r="B1560" s="188">
        <v>2047</v>
      </c>
      <c r="C1560" s="224" t="s">
        <v>2925</v>
      </c>
      <c r="D1560" s="232">
        <v>3.5515938629317463E-2</v>
      </c>
      <c r="E1560" s="223">
        <v>3.6272776193404972E-2</v>
      </c>
      <c r="F1560" s="231">
        <v>4.9116888058983892E-2</v>
      </c>
      <c r="G1560" s="193">
        <v>2.3904186559716967E-3</v>
      </c>
      <c r="H1560" s="193">
        <v>2.849448859502992E-2</v>
      </c>
      <c r="I1560" s="193">
        <v>1.3762894693878312E-2</v>
      </c>
      <c r="J1560" s="193">
        <v>1.9497059439380327E-3</v>
      </c>
      <c r="K1560" s="222">
        <v>5.7158861233938909E-4</v>
      </c>
      <c r="L1560" s="193">
        <v>2.7075402025580225E-3</v>
      </c>
      <c r="M1560" s="222">
        <v>2.0000005732018801E-3</v>
      </c>
      <c r="N1560" s="193">
        <v>2.7785253609312787E-2</v>
      </c>
      <c r="O1560" s="222">
        <v>1.7121304198005768E-2</v>
      </c>
      <c r="P1560" s="221">
        <v>2.0378629950309163E-3</v>
      </c>
    </row>
    <row r="1561" spans="1:16" ht="15.75" x14ac:dyDescent="0.25">
      <c r="A1561" s="189">
        <v>2048</v>
      </c>
      <c r="B1561" s="188">
        <v>2048</v>
      </c>
      <c r="C1561" s="224" t="s">
        <v>2924</v>
      </c>
      <c r="D1561" s="232">
        <v>3.5146566262815378E-2</v>
      </c>
      <c r="E1561" s="223">
        <v>3.5596457019967546E-2</v>
      </c>
      <c r="F1561" s="231">
        <v>4.5730951452272822E-2</v>
      </c>
      <c r="G1561" s="193">
        <v>2.2816381519837124E-3</v>
      </c>
      <c r="H1561" s="193">
        <v>2.551005609970981E-2</v>
      </c>
      <c r="I1561" s="193">
        <v>1.2781901852461735E-2</v>
      </c>
      <c r="J1561" s="193">
        <v>1.4966530043442354E-3</v>
      </c>
      <c r="K1561" s="222">
        <v>5.5937353470084388E-4</v>
      </c>
      <c r="L1561" s="193">
        <v>2.6793277601653716E-3</v>
      </c>
      <c r="M1561" s="222">
        <v>2.0000005732018801E-3</v>
      </c>
      <c r="N1561" s="193">
        <v>2.73053599642138E-2</v>
      </c>
      <c r="O1561" s="222">
        <v>1.6899480239277322E-2</v>
      </c>
      <c r="P1561" s="221">
        <v>1.5643250119013331E-3</v>
      </c>
    </row>
    <row r="1562" spans="1:16" ht="15.75" x14ac:dyDescent="0.25">
      <c r="A1562" s="189">
        <v>2049</v>
      </c>
      <c r="B1562" s="188">
        <v>2005</v>
      </c>
      <c r="C1562" s="224" t="s">
        <v>2923</v>
      </c>
      <c r="D1562" s="232">
        <v>5.7388235067372888E-2</v>
      </c>
      <c r="E1562" s="223">
        <v>7.021263706329825E-2</v>
      </c>
      <c r="F1562" s="231">
        <v>0.2289545182989583</v>
      </c>
      <c r="G1562" s="193">
        <v>1.5981475501875217E-2</v>
      </c>
      <c r="H1562" s="193">
        <v>5.7142062857146243</v>
      </c>
      <c r="I1562" s="193">
        <v>9.4297962254951601E-2</v>
      </c>
      <c r="J1562" s="193">
        <v>5.2920877861827288E-2</v>
      </c>
      <c r="K1562" s="222">
        <v>1.9952238373022023E-4</v>
      </c>
      <c r="L1562" s="193">
        <v>2.953166975302823E-3</v>
      </c>
      <c r="M1562" s="222">
        <v>2.0000005732018801E-3</v>
      </c>
      <c r="N1562" s="193">
        <v>3.1963365013701846E-2</v>
      </c>
      <c r="O1562" s="222">
        <v>1.7119379924559187E-2</v>
      </c>
      <c r="P1562" s="221">
        <v>5.5313725125821625E-2</v>
      </c>
    </row>
    <row r="1563" spans="1:16" ht="15.75" x14ac:dyDescent="0.25">
      <c r="A1563" s="189">
        <v>2049</v>
      </c>
      <c r="B1563" s="188">
        <v>2006</v>
      </c>
      <c r="C1563" s="224" t="s">
        <v>2922</v>
      </c>
      <c r="D1563" s="232">
        <v>5.7284231810126353E-2</v>
      </c>
      <c r="E1563" s="223">
        <v>7.3740144628619983E-2</v>
      </c>
      <c r="F1563" s="231">
        <v>0.22862152497351473</v>
      </c>
      <c r="G1563" s="193">
        <v>6.0460114311044998E-3</v>
      </c>
      <c r="H1563" s="193">
        <v>5.7106189881610501</v>
      </c>
      <c r="I1563" s="193">
        <v>6.563568245991741E-2</v>
      </c>
      <c r="J1563" s="193">
        <v>5.2877574590813055E-2</v>
      </c>
      <c r="K1563" s="222">
        <v>1.9567922513626925E-4</v>
      </c>
      <c r="L1563" s="193">
        <v>2.9520029482581031E-3</v>
      </c>
      <c r="M1563" s="222">
        <v>2.0000005732018801E-3</v>
      </c>
      <c r="N1563" s="193">
        <v>3.1943564913671167E-2</v>
      </c>
      <c r="O1563" s="222">
        <v>1.8885505723576765E-2</v>
      </c>
      <c r="P1563" s="221">
        <v>5.5268463873047478E-2</v>
      </c>
    </row>
    <row r="1564" spans="1:16" ht="15.75" x14ac:dyDescent="0.25">
      <c r="A1564" s="189">
        <v>2049</v>
      </c>
      <c r="B1564" s="188">
        <v>2007</v>
      </c>
      <c r="C1564" s="224" t="s">
        <v>2921</v>
      </c>
      <c r="D1564" s="230">
        <v>5.6861377771244156E-2</v>
      </c>
      <c r="E1564" s="229">
        <v>6.9128068331413439E-2</v>
      </c>
      <c r="F1564" s="228">
        <v>0.15830191267639968</v>
      </c>
      <c r="G1564" s="227">
        <v>8.590081626317355E-3</v>
      </c>
      <c r="H1564" s="227">
        <v>2.8024522867205883</v>
      </c>
      <c r="I1564" s="227">
        <v>5.7539741214089071E-2</v>
      </c>
      <c r="J1564" s="227">
        <v>3.511133955769874E-2</v>
      </c>
      <c r="K1564" s="226">
        <v>1.9885754870372841E-4</v>
      </c>
      <c r="L1564" s="227">
        <v>2.9026467100599445E-3</v>
      </c>
      <c r="M1564" s="226">
        <v>2.0000005732018801E-3</v>
      </c>
      <c r="N1564" s="227">
        <v>3.110401530192048E-2</v>
      </c>
      <c r="O1564" s="226">
        <v>1.7429510456316202E-2</v>
      </c>
      <c r="P1564" s="225">
        <v>3.6698918528236112E-2</v>
      </c>
    </row>
    <row r="1565" spans="1:16" ht="15.75" x14ac:dyDescent="0.25">
      <c r="A1565" s="189">
        <v>2049</v>
      </c>
      <c r="B1565" s="188">
        <v>2008</v>
      </c>
      <c r="C1565" s="224" t="s">
        <v>2920</v>
      </c>
      <c r="D1565" s="223">
        <v>5.7022414589486869E-2</v>
      </c>
      <c r="E1565" s="223">
        <v>6.7564278838000549E-2</v>
      </c>
      <c r="F1565" s="193">
        <v>0.16424385458823546</v>
      </c>
      <c r="G1565" s="193">
        <v>8.3473040166517787E-3</v>
      </c>
      <c r="H1565" s="193">
        <v>2.9154149440070958</v>
      </c>
      <c r="I1565" s="193">
        <v>4.6831958529273507E-2</v>
      </c>
      <c r="J1565" s="193">
        <v>3.6339768568504335E-2</v>
      </c>
      <c r="K1565" s="222">
        <v>2.2691313021681883E-4</v>
      </c>
      <c r="L1565" s="193">
        <v>2.9406145987648613E-3</v>
      </c>
      <c r="M1565" s="222">
        <v>2.0000005732018801E-3</v>
      </c>
      <c r="N1565" s="193">
        <v>3.174984908879102E-2</v>
      </c>
      <c r="O1565" s="222">
        <v>1.7447708690093804E-2</v>
      </c>
      <c r="P1565" s="221">
        <v>3.7982891647837323E-2</v>
      </c>
    </row>
    <row r="1566" spans="1:16" ht="15.75" x14ac:dyDescent="0.25">
      <c r="A1566" s="189">
        <v>2049</v>
      </c>
      <c r="B1566" s="188">
        <v>2009</v>
      </c>
      <c r="C1566" s="224" t="s">
        <v>2919</v>
      </c>
      <c r="D1566" s="223">
        <v>5.5362052886634226E-2</v>
      </c>
      <c r="E1566" s="223">
        <v>6.2104461310027954E-2</v>
      </c>
      <c r="F1566" s="193">
        <v>0.14268019685484096</v>
      </c>
      <c r="G1566" s="193">
        <v>8.1850562245731531E-3</v>
      </c>
      <c r="H1566" s="193">
        <v>2.4223397283535038</v>
      </c>
      <c r="I1566" s="193">
        <v>3.4106387302711434E-2</v>
      </c>
      <c r="J1566" s="193">
        <v>3.1660982410864597E-2</v>
      </c>
      <c r="K1566" s="222">
        <v>2.5640621793084501E-4</v>
      </c>
      <c r="L1566" s="193">
        <v>2.7832946012861437E-3</v>
      </c>
      <c r="M1566" s="222">
        <v>2.0000005732018801E-3</v>
      </c>
      <c r="N1566" s="193">
        <v>2.9073835931678133E-2</v>
      </c>
      <c r="O1566" s="222">
        <v>1.6804222823081159E-2</v>
      </c>
      <c r="P1566" s="221">
        <v>3.3092551541955229E-2</v>
      </c>
    </row>
    <row r="1567" spans="1:16" ht="15.75" x14ac:dyDescent="0.25">
      <c r="A1567" s="189">
        <v>2049</v>
      </c>
      <c r="B1567" s="188">
        <v>2010</v>
      </c>
      <c r="C1567" s="224" t="s">
        <v>2918</v>
      </c>
      <c r="D1567" s="223">
        <v>5.4272375044912072E-2</v>
      </c>
      <c r="E1567" s="223">
        <v>6.00953659104492E-2</v>
      </c>
      <c r="F1567" s="193">
        <v>8.6031412785554956E-2</v>
      </c>
      <c r="G1567" s="193">
        <v>7.3418822064547553E-3</v>
      </c>
      <c r="H1567" s="193">
        <v>0.21575761204318664</v>
      </c>
      <c r="I1567" s="193">
        <v>3.3183109457401348E-2</v>
      </c>
      <c r="J1567" s="193">
        <v>1.866230267006222E-2</v>
      </c>
      <c r="K1567" s="222">
        <v>3.1251684506551354E-4</v>
      </c>
      <c r="L1567" s="193">
        <v>2.7104777642607482E-3</v>
      </c>
      <c r="M1567" s="222">
        <v>2.0000005732018801E-3</v>
      </c>
      <c r="N1567" s="193">
        <v>2.7835221533876152E-2</v>
      </c>
      <c r="O1567" s="222">
        <v>1.6418773071421026E-2</v>
      </c>
      <c r="P1567" s="221">
        <v>1.9506129184060889E-2</v>
      </c>
    </row>
    <row r="1568" spans="1:16" ht="15.75" x14ac:dyDescent="0.25">
      <c r="A1568" s="189">
        <v>2049</v>
      </c>
      <c r="B1568" s="188">
        <v>2011</v>
      </c>
      <c r="C1568" s="224" t="s">
        <v>2917</v>
      </c>
      <c r="D1568" s="223">
        <v>5.4180650933233473E-2</v>
      </c>
      <c r="E1568" s="223">
        <v>5.8739627297262439E-2</v>
      </c>
      <c r="F1568" s="193">
        <v>8.8324570627362695E-2</v>
      </c>
      <c r="G1568" s="193">
        <v>7.4459737817494168E-3</v>
      </c>
      <c r="H1568" s="193">
        <v>0.22321577919870142</v>
      </c>
      <c r="I1568" s="193">
        <v>3.3484530500530629E-2</v>
      </c>
      <c r="J1568" s="193">
        <v>1.9199995363861914E-2</v>
      </c>
      <c r="K1568" s="222">
        <v>4.2317668418744025E-4</v>
      </c>
      <c r="L1568" s="193">
        <v>2.7458540137046553E-3</v>
      </c>
      <c r="M1568" s="222">
        <v>2.0000005732018801E-3</v>
      </c>
      <c r="N1568" s="193">
        <v>2.8436971536917023E-2</v>
      </c>
      <c r="O1568" s="222">
        <v>1.6542120857509734E-2</v>
      </c>
      <c r="P1568" s="221">
        <v>2.0068133955498155E-2</v>
      </c>
    </row>
    <row r="1569" spans="1:16" ht="15.75" x14ac:dyDescent="0.25">
      <c r="A1569" s="189">
        <v>2049</v>
      </c>
      <c r="B1569" s="188">
        <v>2012</v>
      </c>
      <c r="C1569" s="224" t="s">
        <v>2916</v>
      </c>
      <c r="D1569" s="223">
        <v>5.2217578265616245E-2</v>
      </c>
      <c r="E1569" s="223">
        <v>5.8697766498043896E-2</v>
      </c>
      <c r="F1569" s="193">
        <v>7.7969700252039004E-2</v>
      </c>
      <c r="G1569" s="193">
        <v>7.0222175628392898E-3</v>
      </c>
      <c r="H1569" s="193">
        <v>0.1948377376242266</v>
      </c>
      <c r="I1569" s="193">
        <v>3.4589998174213765E-2</v>
      </c>
      <c r="J1569" s="193">
        <v>1.7206437641823943E-2</v>
      </c>
      <c r="K1569" s="222">
        <v>6.143782699515771E-4</v>
      </c>
      <c r="L1569" s="193">
        <v>2.6306637303423297E-3</v>
      </c>
      <c r="M1569" s="222">
        <v>2.0000005732018801E-3</v>
      </c>
      <c r="N1569" s="193">
        <v>2.6477584816923853E-2</v>
      </c>
      <c r="O1569" s="222">
        <v>1.6918711416139643E-2</v>
      </c>
      <c r="P1569" s="221">
        <v>1.7984436399550996E-2</v>
      </c>
    </row>
    <row r="1570" spans="1:16" ht="15.75" x14ac:dyDescent="0.25">
      <c r="A1570" s="189">
        <v>2049</v>
      </c>
      <c r="B1570" s="188">
        <v>2013</v>
      </c>
      <c r="C1570" s="224" t="s">
        <v>2915</v>
      </c>
      <c r="D1570" s="223">
        <v>5.4724953636558459E-2</v>
      </c>
      <c r="E1570" s="223">
        <v>5.7525917752362085E-2</v>
      </c>
      <c r="F1570" s="193">
        <v>9.5816645017446855E-2</v>
      </c>
      <c r="G1570" s="193">
        <v>7.9608161092505972E-3</v>
      </c>
      <c r="H1570" s="193">
        <v>0.24279882597336899</v>
      </c>
      <c r="I1570" s="193">
        <v>3.3667534712963923E-2</v>
      </c>
      <c r="J1570" s="193">
        <v>2.0551099383954767E-2</v>
      </c>
      <c r="K1570" s="222">
        <v>9.1719485047671279E-4</v>
      </c>
      <c r="L1570" s="193">
        <v>2.8209662579164272E-3</v>
      </c>
      <c r="M1570" s="222">
        <v>2.0000005732018797E-3</v>
      </c>
      <c r="N1570" s="193">
        <v>2.9714630810959246E-2</v>
      </c>
      <c r="O1570" s="222">
        <v>1.7046086222842757E-2</v>
      </c>
      <c r="P1570" s="221">
        <v>2.1480328903944308E-2</v>
      </c>
    </row>
    <row r="1571" spans="1:16" ht="15.75" x14ac:dyDescent="0.25">
      <c r="A1571" s="189">
        <v>2049</v>
      </c>
      <c r="B1571" s="188">
        <v>2014</v>
      </c>
      <c r="C1571" s="224" t="s">
        <v>2914</v>
      </c>
      <c r="D1571" s="223">
        <v>5.2260539345544033E-2</v>
      </c>
      <c r="E1571" s="223">
        <v>5.5351095776634614E-2</v>
      </c>
      <c r="F1571" s="193">
        <v>8.7374006805011034E-2</v>
      </c>
      <c r="G1571" s="193">
        <v>8.0851683592645489E-3</v>
      </c>
      <c r="H1571" s="193">
        <v>0.22039767432270457</v>
      </c>
      <c r="I1571" s="193">
        <v>3.2268164009312789E-2</v>
      </c>
      <c r="J1571" s="193">
        <v>1.8999991145044241E-2</v>
      </c>
      <c r="K1571" s="222">
        <v>1.2867624375656097E-3</v>
      </c>
      <c r="L1571" s="193">
        <v>2.7339618204379802E-3</v>
      </c>
      <c r="M1571" s="222">
        <v>2.0000005732018801E-3</v>
      </c>
      <c r="N1571" s="193">
        <v>2.8234685329450865E-2</v>
      </c>
      <c r="O1571" s="222">
        <v>1.6588671877245553E-2</v>
      </c>
      <c r="P1571" s="221">
        <v>1.9859086433411114E-2</v>
      </c>
    </row>
    <row r="1572" spans="1:16" ht="15.75" x14ac:dyDescent="0.25">
      <c r="A1572" s="189">
        <v>2049</v>
      </c>
      <c r="B1572" s="188">
        <v>2015</v>
      </c>
      <c r="C1572" s="224" t="s">
        <v>2913</v>
      </c>
      <c r="D1572" s="223">
        <v>5.1215031118522943E-2</v>
      </c>
      <c r="E1572" s="223">
        <v>5.8128787953838627E-2</v>
      </c>
      <c r="F1572" s="193">
        <v>8.400625217979725E-2</v>
      </c>
      <c r="G1572" s="193">
        <v>8.0866868864214146E-3</v>
      </c>
      <c r="H1572" s="193">
        <v>0.21300272962800795</v>
      </c>
      <c r="I1572" s="193">
        <v>3.4042382106608177E-2</v>
      </c>
      <c r="J1572" s="193">
        <v>1.8520302593692368E-2</v>
      </c>
      <c r="K1572" s="222">
        <v>1.5971164131881729E-3</v>
      </c>
      <c r="L1572" s="193">
        <v>2.7126362404680019E-3</v>
      </c>
      <c r="M1572" s="222">
        <v>2.0000005732018801E-3</v>
      </c>
      <c r="N1572" s="193">
        <v>2.7871937214161539E-2</v>
      </c>
      <c r="O1572" s="222">
        <v>1.7690439329254851E-2</v>
      </c>
      <c r="P1572" s="221">
        <v>1.9357708494353504E-2</v>
      </c>
    </row>
    <row r="1573" spans="1:16" ht="15.75" x14ac:dyDescent="0.25">
      <c r="A1573" s="189">
        <v>2049</v>
      </c>
      <c r="B1573" s="188">
        <v>2016</v>
      </c>
      <c r="C1573" s="224" t="s">
        <v>2912</v>
      </c>
      <c r="D1573" s="223">
        <v>5.1959541120730673E-2</v>
      </c>
      <c r="E1573" s="223">
        <v>6.0167561294177031E-2</v>
      </c>
      <c r="F1573" s="193">
        <v>9.8640593623667436E-2</v>
      </c>
      <c r="G1573" s="193">
        <v>7.8498289409003053E-3</v>
      </c>
      <c r="H1573" s="193">
        <v>0.22259717245915583</v>
      </c>
      <c r="I1573" s="193">
        <v>3.4762029304971798E-2</v>
      </c>
      <c r="J1573" s="193">
        <v>2.1353739283192719E-2</v>
      </c>
      <c r="K1573" s="222">
        <v>1.8256214498821076E-3</v>
      </c>
      <c r="L1573" s="193">
        <v>2.8778840087385939E-3</v>
      </c>
      <c r="M1573" s="222">
        <v>2.0000005732018801E-3</v>
      </c>
      <c r="N1573" s="193">
        <v>3.0682801752444321E-2</v>
      </c>
      <c r="O1573" s="222">
        <v>1.8809466347619656E-2</v>
      </c>
      <c r="P1573" s="221">
        <v>2.2319260617763955E-2</v>
      </c>
    </row>
    <row r="1574" spans="1:16" ht="15.75" x14ac:dyDescent="0.25">
      <c r="A1574" s="189">
        <v>2049</v>
      </c>
      <c r="B1574" s="188">
        <v>2017</v>
      </c>
      <c r="C1574" s="224" t="s">
        <v>2911</v>
      </c>
      <c r="D1574" s="223">
        <v>4.87007505954722E-2</v>
      </c>
      <c r="E1574" s="223">
        <v>5.359885319207406E-2</v>
      </c>
      <c r="F1574" s="193">
        <v>7.9953153955895168E-2</v>
      </c>
      <c r="G1574" s="193">
        <v>7.862253949341369E-3</v>
      </c>
      <c r="H1574" s="193">
        <v>0.16890228805312407</v>
      </c>
      <c r="I1574" s="193">
        <v>3.1813184693751308E-2</v>
      </c>
      <c r="J1574" s="193">
        <v>1.977838281060066E-2</v>
      </c>
      <c r="K1574" s="222">
        <v>2.0126858424931423E-3</v>
      </c>
      <c r="L1574" s="193">
        <v>2.8475130472317661E-3</v>
      </c>
      <c r="M1574" s="222">
        <v>2.0000005732018805E-3</v>
      </c>
      <c r="N1574" s="193">
        <v>3.0166191697213164E-2</v>
      </c>
      <c r="O1574" s="222">
        <v>1.7602126802882659E-2</v>
      </c>
      <c r="P1574" s="221">
        <v>2.0672673516022127E-2</v>
      </c>
    </row>
    <row r="1575" spans="1:16" ht="15.75" x14ac:dyDescent="0.25">
      <c r="A1575" s="189">
        <v>2049</v>
      </c>
      <c r="B1575" s="188">
        <v>2018</v>
      </c>
      <c r="C1575" s="224" t="s">
        <v>2910</v>
      </c>
      <c r="D1575" s="223">
        <v>4.5635848511657452E-2</v>
      </c>
      <c r="E1575" s="223">
        <v>5.1311487538352817E-2</v>
      </c>
      <c r="F1575" s="193">
        <v>8.0198070906090102E-2</v>
      </c>
      <c r="G1575" s="193">
        <v>7.4983055454320565E-3</v>
      </c>
      <c r="H1575" s="193">
        <v>0.13931625432318501</v>
      </c>
      <c r="I1575" s="193">
        <v>3.0424844724422948E-2</v>
      </c>
      <c r="J1575" s="193">
        <v>1.8544275726620537E-2</v>
      </c>
      <c r="K1575" s="222">
        <v>2.0928645035206694E-3</v>
      </c>
      <c r="L1575" s="193">
        <v>2.8504159502650865E-3</v>
      </c>
      <c r="M1575" s="222">
        <v>2.0000005732018805E-3</v>
      </c>
      <c r="N1575" s="193">
        <v>3.0215570077809947E-2</v>
      </c>
      <c r="O1575" s="222">
        <v>1.7623808091184433E-2</v>
      </c>
      <c r="P1575" s="221">
        <v>1.9382765585973499E-2</v>
      </c>
    </row>
    <row r="1576" spans="1:16" ht="15.75" x14ac:dyDescent="0.25">
      <c r="A1576" s="189">
        <v>2049</v>
      </c>
      <c r="B1576" s="188">
        <v>2019</v>
      </c>
      <c r="C1576" s="224" t="s">
        <v>2909</v>
      </c>
      <c r="D1576" s="223">
        <v>4.5431760617445874E-2</v>
      </c>
      <c r="E1576" s="223">
        <v>4.9475454128665393E-2</v>
      </c>
      <c r="F1576" s="193">
        <v>8.0542079823518228E-2</v>
      </c>
      <c r="G1576" s="193">
        <v>6.7450156660257858E-3</v>
      </c>
      <c r="H1576" s="193">
        <v>0.12126114939896208</v>
      </c>
      <c r="I1576" s="193">
        <v>2.7652119390034896E-2</v>
      </c>
      <c r="J1576" s="193">
        <v>1.6105626565537469E-2</v>
      </c>
      <c r="K1576" s="222">
        <v>1.9892495488782452E-3</v>
      </c>
      <c r="L1576" s="193">
        <v>2.8546219676896011E-3</v>
      </c>
      <c r="M1576" s="222">
        <v>2.0000005732018801E-3</v>
      </c>
      <c r="N1576" s="193">
        <v>3.0287114434200953E-2</v>
      </c>
      <c r="O1576" s="222">
        <v>1.763055959284026E-2</v>
      </c>
      <c r="P1576" s="221">
        <v>1.683385153117168E-2</v>
      </c>
    </row>
    <row r="1577" spans="1:16" ht="15.75" x14ac:dyDescent="0.25">
      <c r="A1577" s="189">
        <v>2049</v>
      </c>
      <c r="B1577" s="188">
        <v>2020</v>
      </c>
      <c r="C1577" s="224" t="s">
        <v>2908</v>
      </c>
      <c r="D1577" s="223">
        <v>4.5114835803664967E-2</v>
      </c>
      <c r="E1577" s="223">
        <v>4.7662746604918177E-2</v>
      </c>
      <c r="F1577" s="193">
        <v>8.0263938712533456E-2</v>
      </c>
      <c r="G1577" s="193">
        <v>5.8441896676089096E-3</v>
      </c>
      <c r="H1577" s="193">
        <v>0.10201598769381429</v>
      </c>
      <c r="I1577" s="193">
        <v>2.551401353472529E-2</v>
      </c>
      <c r="J1577" s="193">
        <v>1.3531935467797029E-2</v>
      </c>
      <c r="K1577" s="222">
        <v>1.4775241988601437E-3</v>
      </c>
      <c r="L1577" s="193">
        <v>2.8500674498790385E-3</v>
      </c>
      <c r="M1577" s="222">
        <v>2.0000005732018801E-3</v>
      </c>
      <c r="N1577" s="193">
        <v>3.0209642086243275E-2</v>
      </c>
      <c r="O1577" s="222">
        <v>1.7639085253694495E-2</v>
      </c>
      <c r="P1577" s="221">
        <v>1.4143789542576488E-2</v>
      </c>
    </row>
    <row r="1578" spans="1:16" ht="15.75" x14ac:dyDescent="0.25">
      <c r="A1578" s="189">
        <v>2049</v>
      </c>
      <c r="B1578" s="188">
        <v>2021</v>
      </c>
      <c r="C1578" s="224" t="s">
        <v>2907</v>
      </c>
      <c r="D1578" s="223">
        <v>4.3767128284526363E-2</v>
      </c>
      <c r="E1578" s="223">
        <v>4.5551443267308325E-2</v>
      </c>
      <c r="F1578" s="193">
        <v>7.8169094122326782E-2</v>
      </c>
      <c r="G1578" s="193">
        <v>5.1600573658489189E-3</v>
      </c>
      <c r="H1578" s="193">
        <v>7.9651136627006208E-2</v>
      </c>
      <c r="I1578" s="193">
        <v>2.4472455169501826E-2</v>
      </c>
      <c r="J1578" s="193">
        <v>1.0180845106732152E-2</v>
      </c>
      <c r="K1578" s="222">
        <v>9.8557849157797361E-4</v>
      </c>
      <c r="L1578" s="193">
        <v>2.8444529265607118E-3</v>
      </c>
      <c r="M1578" s="222">
        <v>2.0000005732018801E-3</v>
      </c>
      <c r="N1578" s="193">
        <v>3.0114139044598535E-2</v>
      </c>
      <c r="O1578" s="222">
        <v>1.7645670804216231E-2</v>
      </c>
      <c r="P1578" s="221">
        <v>1.0641177745627508E-2</v>
      </c>
    </row>
    <row r="1579" spans="1:16" ht="15.75" x14ac:dyDescent="0.25">
      <c r="A1579" s="189">
        <v>2049</v>
      </c>
      <c r="B1579" s="188">
        <v>2022</v>
      </c>
      <c r="C1579" s="224" t="s">
        <v>2906</v>
      </c>
      <c r="D1579" s="223">
        <v>4.2450097452977072E-2</v>
      </c>
      <c r="E1579" s="223">
        <v>4.3916676398865283E-2</v>
      </c>
      <c r="F1579" s="193">
        <v>7.7329385391951083E-2</v>
      </c>
      <c r="G1579" s="193">
        <v>4.3719814325924771E-3</v>
      </c>
      <c r="H1579" s="193">
        <v>6.0187600417831354E-2</v>
      </c>
      <c r="I1579" s="193">
        <v>2.3396430885165118E-2</v>
      </c>
      <c r="J1579" s="193">
        <v>7.6016712249237818E-3</v>
      </c>
      <c r="K1579" s="222">
        <v>9.8526064206123313E-4</v>
      </c>
      <c r="L1579" s="193">
        <v>2.8336921299999371E-3</v>
      </c>
      <c r="M1579" s="222">
        <v>2.0000005732018801E-3</v>
      </c>
      <c r="N1579" s="193">
        <v>2.9931097895099814E-2</v>
      </c>
      <c r="O1579" s="222">
        <v>1.7645286680365208E-2</v>
      </c>
      <c r="P1579" s="221">
        <v>7.9453850657983591E-3</v>
      </c>
    </row>
    <row r="1580" spans="1:16" ht="15.75" x14ac:dyDescent="0.25">
      <c r="A1580" s="189">
        <v>2049</v>
      </c>
      <c r="B1580" s="188">
        <v>2023</v>
      </c>
      <c r="C1580" s="224" t="s">
        <v>2905</v>
      </c>
      <c r="D1580" s="223">
        <v>4.1278963453478729E-2</v>
      </c>
      <c r="E1580" s="223">
        <v>4.2285606435999809E-2</v>
      </c>
      <c r="F1580" s="193">
        <v>7.7295619952660002E-2</v>
      </c>
      <c r="G1580" s="193">
        <v>3.8267879055628234E-3</v>
      </c>
      <c r="H1580" s="193">
        <v>6.0148540628585961E-2</v>
      </c>
      <c r="I1580" s="193">
        <v>2.4282995920434813E-2</v>
      </c>
      <c r="J1580" s="193">
        <v>7.5950100191397914E-3</v>
      </c>
      <c r="K1580" s="222">
        <v>9.8451825136867239E-4</v>
      </c>
      <c r="L1580" s="193">
        <v>2.8326947962700592E-3</v>
      </c>
      <c r="M1580" s="222">
        <v>2.0000005732018805E-3</v>
      </c>
      <c r="N1580" s="193">
        <v>2.9914133248354537E-2</v>
      </c>
      <c r="O1580" s="222">
        <v>1.7645041406600708E-2</v>
      </c>
      <c r="P1580" s="221">
        <v>7.9384226698474801E-3</v>
      </c>
    </row>
    <row r="1581" spans="1:16" ht="15.75" x14ac:dyDescent="0.25">
      <c r="A1581" s="189">
        <v>2049</v>
      </c>
      <c r="B1581" s="188">
        <v>2024</v>
      </c>
      <c r="C1581" s="224" t="s">
        <v>2904</v>
      </c>
      <c r="D1581" s="223">
        <v>4.0069985614125669E-2</v>
      </c>
      <c r="E1581" s="223">
        <v>4.0516293110515141E-2</v>
      </c>
      <c r="F1581" s="193">
        <v>7.683747900949818E-2</v>
      </c>
      <c r="G1581" s="193">
        <v>3.34627493508966E-3</v>
      </c>
      <c r="H1581" s="193">
        <v>5.9818792178536147E-2</v>
      </c>
      <c r="I1581" s="193">
        <v>2.6343430279887812E-2</v>
      </c>
      <c r="J1581" s="193">
        <v>7.5481524790701679E-3</v>
      </c>
      <c r="K1581" s="222">
        <v>9.8192237649798284E-4</v>
      </c>
      <c r="L1581" s="193">
        <v>2.8265899396778468E-3</v>
      </c>
      <c r="M1581" s="222">
        <v>2.0000005732018805E-3</v>
      </c>
      <c r="N1581" s="193">
        <v>2.9810289637721005E-2</v>
      </c>
      <c r="O1581" s="222">
        <v>1.7600519209427189E-2</v>
      </c>
      <c r="P1581" s="221">
        <v>7.8894464397431634E-3</v>
      </c>
    </row>
    <row r="1582" spans="1:16" ht="15.75" x14ac:dyDescent="0.25">
      <c r="A1582" s="189">
        <v>2049</v>
      </c>
      <c r="B1582" s="188">
        <v>2025</v>
      </c>
      <c r="C1582" s="224" t="s">
        <v>2903</v>
      </c>
      <c r="D1582" s="223">
        <v>3.8863196430159029E-2</v>
      </c>
      <c r="E1582" s="223">
        <v>3.8754912258895692E-2</v>
      </c>
      <c r="F1582" s="193">
        <v>7.6393758025240663E-2</v>
      </c>
      <c r="G1582" s="193">
        <v>3.0737298487974749E-3</v>
      </c>
      <c r="H1582" s="193">
        <v>5.9497675217301704E-2</v>
      </c>
      <c r="I1582" s="193">
        <v>2.9470139675827275E-2</v>
      </c>
      <c r="J1582" s="193">
        <v>7.5026334805041589E-3</v>
      </c>
      <c r="K1582" s="222">
        <v>9.7916158251027557E-4</v>
      </c>
      <c r="L1582" s="193">
        <v>2.8206793621791157E-3</v>
      </c>
      <c r="M1582" s="222">
        <v>2.0000005732018801E-3</v>
      </c>
      <c r="N1582" s="193">
        <v>2.9709750714467593E-2</v>
      </c>
      <c r="O1582" s="222">
        <v>1.7557788927880725E-2</v>
      </c>
      <c r="P1582" s="221">
        <v>7.8418692740495587E-3</v>
      </c>
    </row>
    <row r="1583" spans="1:16" ht="15.75" x14ac:dyDescent="0.25">
      <c r="A1583" s="189">
        <v>2049</v>
      </c>
      <c r="B1583" s="188">
        <v>2026</v>
      </c>
      <c r="C1583" s="224" t="s">
        <v>2902</v>
      </c>
      <c r="D1583" s="223">
        <v>3.7896665401946396E-2</v>
      </c>
      <c r="E1583" s="223">
        <v>3.8349790676047428E-2</v>
      </c>
      <c r="F1583" s="193">
        <v>7.5775103910878328E-2</v>
      </c>
      <c r="G1583" s="193">
        <v>3.0652537812376336E-3</v>
      </c>
      <c r="H1583" s="193">
        <v>5.9016395655592031E-2</v>
      </c>
      <c r="I1583" s="193">
        <v>2.9405036459505401E-2</v>
      </c>
      <c r="J1583" s="193">
        <v>7.4305818826011861E-3</v>
      </c>
      <c r="K1583" s="222">
        <v>8.5806553045480983E-4</v>
      </c>
      <c r="L1583" s="193">
        <v>2.8134367779995293E-3</v>
      </c>
      <c r="M1583" s="222">
        <v>2.0000005732018801E-3</v>
      </c>
      <c r="N1583" s="193">
        <v>2.9586554357572827E-2</v>
      </c>
      <c r="O1583" s="222">
        <v>1.7515724366050457E-2</v>
      </c>
      <c r="P1583" s="221">
        <v>7.7665598226136475E-3</v>
      </c>
    </row>
    <row r="1584" spans="1:16" ht="15.75" x14ac:dyDescent="0.25">
      <c r="A1584" s="189">
        <v>2049</v>
      </c>
      <c r="B1584" s="188">
        <v>2027</v>
      </c>
      <c r="C1584" s="224" t="s">
        <v>2901</v>
      </c>
      <c r="D1584" s="223">
        <v>3.6972476982788501E-2</v>
      </c>
      <c r="E1584" s="223">
        <v>3.7989843960016333E-2</v>
      </c>
      <c r="F1584" s="193">
        <v>7.5009721282816633E-2</v>
      </c>
      <c r="G1584" s="193">
        <v>3.0541848420581066E-3</v>
      </c>
      <c r="H1584" s="193">
        <v>5.838635868986479E-2</v>
      </c>
      <c r="I1584" s="193">
        <v>2.9140452387805642E-2</v>
      </c>
      <c r="J1584" s="193">
        <v>7.3326265870173619E-3</v>
      </c>
      <c r="K1584" s="222">
        <v>7.172678581376593E-4</v>
      </c>
      <c r="L1584" s="193">
        <v>2.8053097228951953E-3</v>
      </c>
      <c r="M1584" s="222">
        <v>2.0000005732018801E-3</v>
      </c>
      <c r="N1584" s="193">
        <v>2.9448313150248106E-2</v>
      </c>
      <c r="O1584" s="222">
        <v>1.7481918089185134E-2</v>
      </c>
      <c r="P1584" s="221">
        <v>7.6641754232337038E-3</v>
      </c>
    </row>
    <row r="1585" spans="1:16" ht="15.75" x14ac:dyDescent="0.25">
      <c r="A1585" s="189">
        <v>2049</v>
      </c>
      <c r="B1585" s="188">
        <v>2028</v>
      </c>
      <c r="C1585" s="224" t="s">
        <v>2900</v>
      </c>
      <c r="D1585" s="223">
        <v>3.6857394105709242E-2</v>
      </c>
      <c r="E1585" s="223">
        <v>3.7856760911383312E-2</v>
      </c>
      <c r="F1585" s="193">
        <v>7.4184175923563675E-2</v>
      </c>
      <c r="G1585" s="193">
        <v>3.0421391868557918E-3</v>
      </c>
      <c r="H1585" s="193">
        <v>5.7668687549140819E-2</v>
      </c>
      <c r="I1585" s="193">
        <v>2.8859517143653934E-2</v>
      </c>
      <c r="J1585" s="193">
        <v>7.2175534860503456E-3</v>
      </c>
      <c r="K1585" s="222">
        <v>5.9597409773211904E-4</v>
      </c>
      <c r="L1585" s="193">
        <v>2.7973663152617311E-3</v>
      </c>
      <c r="M1585" s="222">
        <v>2.0000005732018797E-3</v>
      </c>
      <c r="N1585" s="193">
        <v>2.931319578640287E-2</v>
      </c>
      <c r="O1585" s="222">
        <v>1.7449803122661894E-2</v>
      </c>
      <c r="P1585" s="221">
        <v>7.5438992272702891E-3</v>
      </c>
    </row>
    <row r="1586" spans="1:16" ht="15.75" x14ac:dyDescent="0.25">
      <c r="A1586" s="189">
        <v>2049</v>
      </c>
      <c r="B1586" s="188">
        <v>2029</v>
      </c>
      <c r="C1586" s="224" t="s">
        <v>2899</v>
      </c>
      <c r="D1586" s="223">
        <v>3.6757651093334689E-2</v>
      </c>
      <c r="E1586" s="223">
        <v>3.7761374067068434E-2</v>
      </c>
      <c r="F1586" s="193">
        <v>7.338034826394603E-2</v>
      </c>
      <c r="G1586" s="193">
        <v>3.0284449049367852E-3</v>
      </c>
      <c r="H1586" s="193">
        <v>5.6919841174815716E-2</v>
      </c>
      <c r="I1586" s="193">
        <v>2.8497650960758313E-2</v>
      </c>
      <c r="J1586" s="193">
        <v>7.093213806499645E-3</v>
      </c>
      <c r="K1586" s="222">
        <v>5.9416170460412131E-4</v>
      </c>
      <c r="L1586" s="193">
        <v>2.7905609034427465E-3</v>
      </c>
      <c r="M1586" s="222">
        <v>2.0000005732018801E-3</v>
      </c>
      <c r="N1586" s="193">
        <v>2.9197435731361944E-2</v>
      </c>
      <c r="O1586" s="222">
        <v>1.7429915194634871E-2</v>
      </c>
      <c r="P1586" s="221">
        <v>7.4139374591594542E-3</v>
      </c>
    </row>
    <row r="1587" spans="1:16" ht="15.75" x14ac:dyDescent="0.25">
      <c r="A1587" s="189">
        <v>2049</v>
      </c>
      <c r="B1587" s="188">
        <v>2030</v>
      </c>
      <c r="C1587" s="224" t="s">
        <v>2898</v>
      </c>
      <c r="D1587" s="223">
        <v>3.6654373603780106E-2</v>
      </c>
      <c r="E1587" s="223">
        <v>3.7631810489418299E-2</v>
      </c>
      <c r="F1587" s="193">
        <v>7.2482778741338377E-2</v>
      </c>
      <c r="G1587" s="193">
        <v>3.0113404086933395E-3</v>
      </c>
      <c r="H1587" s="193">
        <v>5.6061653593227179E-2</v>
      </c>
      <c r="I1587" s="193">
        <v>2.7957918931909437E-2</v>
      </c>
      <c r="J1587" s="193">
        <v>6.9490103550163751E-3</v>
      </c>
      <c r="K1587" s="222">
        <v>5.916898973781611E-4</v>
      </c>
      <c r="L1587" s="193">
        <v>2.7834726081658791E-3</v>
      </c>
      <c r="M1587" s="222">
        <v>2.0000005732018801E-3</v>
      </c>
      <c r="N1587" s="193">
        <v>2.9076863828702431E-2</v>
      </c>
      <c r="O1587" s="222">
        <v>1.7398947027757451E-2</v>
      </c>
      <c r="P1587" s="221">
        <v>7.2632137674934587E-3</v>
      </c>
    </row>
    <row r="1588" spans="1:16" ht="15.75" x14ac:dyDescent="0.25">
      <c r="A1588" s="189">
        <v>2049</v>
      </c>
      <c r="B1588" s="188">
        <v>2031</v>
      </c>
      <c r="C1588" s="224" t="s">
        <v>2897</v>
      </c>
      <c r="D1588" s="223">
        <v>3.6562567424980777E-2</v>
      </c>
      <c r="E1588" s="223">
        <v>3.7525977521398551E-2</v>
      </c>
      <c r="F1588" s="193">
        <v>7.1581889482259492E-2</v>
      </c>
      <c r="G1588" s="193">
        <v>2.9925248572999553E-3</v>
      </c>
      <c r="H1588" s="193">
        <v>5.5156915982917429E-2</v>
      </c>
      <c r="I1588" s="193">
        <v>2.7488175856201062E-2</v>
      </c>
      <c r="J1588" s="193">
        <v>6.7936327578643459E-3</v>
      </c>
      <c r="K1588" s="222">
        <v>5.8979593816771729E-4</v>
      </c>
      <c r="L1588" s="193">
        <v>2.7771957380094011E-3</v>
      </c>
      <c r="M1588" s="222">
        <v>2.0000005732018801E-3</v>
      </c>
      <c r="N1588" s="193">
        <v>2.8970094267340738E-2</v>
      </c>
      <c r="O1588" s="222">
        <v>1.7375630489372816E-2</v>
      </c>
      <c r="P1588" s="221">
        <v>7.1008106848760915E-3</v>
      </c>
    </row>
    <row r="1589" spans="1:16" ht="15.75" x14ac:dyDescent="0.25">
      <c r="A1589" s="189">
        <v>2049</v>
      </c>
      <c r="B1589" s="188">
        <v>2032</v>
      </c>
      <c r="C1589" s="224" t="s">
        <v>2896</v>
      </c>
      <c r="D1589" s="223">
        <v>3.6421918831852258E-2</v>
      </c>
      <c r="E1589" s="223">
        <v>3.7364773223642275E-2</v>
      </c>
      <c r="F1589" s="193">
        <v>7.0309392742771787E-2</v>
      </c>
      <c r="G1589" s="193">
        <v>2.9712673989170232E-3</v>
      </c>
      <c r="H1589" s="193">
        <v>5.3958994062774858E-2</v>
      </c>
      <c r="I1589" s="193">
        <v>2.6866495169603738E-2</v>
      </c>
      <c r="J1589" s="193">
        <v>6.5940808715205688E-3</v>
      </c>
      <c r="K1589" s="222">
        <v>5.8677397463997535E-4</v>
      </c>
      <c r="L1589" s="193">
        <v>2.7672024948036272E-3</v>
      </c>
      <c r="M1589" s="222">
        <v>2.0000005732018805E-3</v>
      </c>
      <c r="N1589" s="193">
        <v>2.8800109200410529E-2</v>
      </c>
      <c r="O1589" s="222">
        <v>1.7334815930897442E-2</v>
      </c>
      <c r="P1589" s="221">
        <v>6.8922359477302259E-3</v>
      </c>
    </row>
    <row r="1590" spans="1:16" ht="15.75" x14ac:dyDescent="0.25">
      <c r="A1590" s="189">
        <v>2049</v>
      </c>
      <c r="B1590" s="188">
        <v>2033</v>
      </c>
      <c r="C1590" s="224" t="s">
        <v>2895</v>
      </c>
      <c r="D1590" s="223">
        <v>3.6308476424077307E-2</v>
      </c>
      <c r="E1590" s="223">
        <v>3.722884308522708E-2</v>
      </c>
      <c r="F1590" s="193">
        <v>6.9138993962880951E-2</v>
      </c>
      <c r="G1590" s="193">
        <v>2.946648634697019E-3</v>
      </c>
      <c r="H1590" s="193">
        <v>5.2787886682096233E-2</v>
      </c>
      <c r="I1590" s="193">
        <v>2.6160646310614721E-2</v>
      </c>
      <c r="J1590" s="193">
        <v>6.3938495533873776E-3</v>
      </c>
      <c r="K1590" s="222">
        <v>5.8428774853521066E-4</v>
      </c>
      <c r="L1590" s="193">
        <v>2.7592729408380981E-3</v>
      </c>
      <c r="M1590" s="222">
        <v>2.0000005732018797E-3</v>
      </c>
      <c r="N1590" s="193">
        <v>2.8665227487456871E-2</v>
      </c>
      <c r="O1590" s="222">
        <v>1.7302042197352457E-2</v>
      </c>
      <c r="P1590" s="221">
        <v>6.6829510579043683E-3</v>
      </c>
    </row>
    <row r="1591" spans="1:16" ht="15.75" x14ac:dyDescent="0.25">
      <c r="A1591" s="189">
        <v>2049</v>
      </c>
      <c r="B1591" s="188">
        <v>2034</v>
      </c>
      <c r="C1591" s="224" t="s">
        <v>2894</v>
      </c>
      <c r="D1591" s="223">
        <v>3.6203296390658848E-2</v>
      </c>
      <c r="E1591" s="223">
        <v>3.7132430090298145E-2</v>
      </c>
      <c r="F1591" s="193">
        <v>6.795201961672663E-2</v>
      </c>
      <c r="G1591" s="193">
        <v>2.9200982960546004E-3</v>
      </c>
      <c r="H1591" s="193">
        <v>5.1564011358616157E-2</v>
      </c>
      <c r="I1591" s="193">
        <v>2.5429721072941162E-2</v>
      </c>
      <c r="J1591" s="193">
        <v>6.1821819081763615E-3</v>
      </c>
      <c r="K1591" s="222">
        <v>5.8270918123409776E-4</v>
      </c>
      <c r="L1591" s="193">
        <v>2.7519275959651248E-3</v>
      </c>
      <c r="M1591" s="222">
        <v>2.0000005732018805E-3</v>
      </c>
      <c r="N1591" s="193">
        <v>2.8540283171167594E-2</v>
      </c>
      <c r="O1591" s="222">
        <v>1.7281301014029117E-2</v>
      </c>
      <c r="P1591" s="221">
        <v>6.4617127410381741E-3</v>
      </c>
    </row>
    <row r="1592" spans="1:16" ht="15.75" x14ac:dyDescent="0.25">
      <c r="A1592" s="189">
        <v>2049</v>
      </c>
      <c r="B1592" s="188">
        <v>2035</v>
      </c>
      <c r="C1592" s="224" t="s">
        <v>2893</v>
      </c>
      <c r="D1592" s="223">
        <v>3.6124943036835798E-2</v>
      </c>
      <c r="E1592" s="223">
        <v>3.7025803781505724E-2</v>
      </c>
      <c r="F1592" s="193">
        <v>6.6862130884745338E-2</v>
      </c>
      <c r="G1592" s="193">
        <v>2.8906025037209872E-3</v>
      </c>
      <c r="H1592" s="193">
        <v>5.0361747784641961E-2</v>
      </c>
      <c r="I1592" s="193">
        <v>2.4619127979901137E-2</v>
      </c>
      <c r="J1592" s="193">
        <v>5.9687362137376375E-3</v>
      </c>
      <c r="K1592" s="222">
        <v>5.8094534734491534E-4</v>
      </c>
      <c r="L1592" s="193">
        <v>2.7465730058153703E-3</v>
      </c>
      <c r="M1592" s="222">
        <v>2.0000005732018801E-3</v>
      </c>
      <c r="N1592" s="193">
        <v>2.8449201592720279E-2</v>
      </c>
      <c r="O1592" s="222">
        <v>1.7257362183176177E-2</v>
      </c>
      <c r="P1592" s="221">
        <v>6.2386159794481791E-3</v>
      </c>
    </row>
    <row r="1593" spans="1:16" ht="15.75" x14ac:dyDescent="0.25">
      <c r="A1593" s="189">
        <v>2049</v>
      </c>
      <c r="B1593" s="188">
        <v>2036</v>
      </c>
      <c r="C1593" s="224" t="s">
        <v>2892</v>
      </c>
      <c r="D1593" s="223">
        <v>3.6035370471592852E-2</v>
      </c>
      <c r="E1593" s="223">
        <v>3.6941666614051391E-2</v>
      </c>
      <c r="F1593" s="193">
        <v>6.5637772268749242E-2</v>
      </c>
      <c r="G1593" s="193">
        <v>2.858863616549009E-3</v>
      </c>
      <c r="H1593" s="193">
        <v>4.9029976972604583E-2</v>
      </c>
      <c r="I1593" s="193">
        <v>2.3838045418565046E-2</v>
      </c>
      <c r="J1593" s="193">
        <v>5.7339343818960092E-3</v>
      </c>
      <c r="K1593" s="222">
        <v>5.7964583203019078E-4</v>
      </c>
      <c r="L1593" s="193">
        <v>2.7403596073683071E-3</v>
      </c>
      <c r="M1593" s="222">
        <v>2.0000005732018801E-3</v>
      </c>
      <c r="N1593" s="193">
        <v>2.8343511685135731E-2</v>
      </c>
      <c r="O1593" s="222">
        <v>1.7240745638328531E-2</v>
      </c>
      <c r="P1593" s="221">
        <v>5.9931974506883638E-3</v>
      </c>
    </row>
    <row r="1594" spans="1:16" ht="15.75" x14ac:dyDescent="0.25">
      <c r="A1594" s="189">
        <v>2049</v>
      </c>
      <c r="B1594" s="188">
        <v>2037</v>
      </c>
      <c r="C1594" s="224" t="s">
        <v>2891</v>
      </c>
      <c r="D1594" s="223">
        <v>3.5973249229988041E-2</v>
      </c>
      <c r="E1594" s="223">
        <v>3.6864703380800674E-2</v>
      </c>
      <c r="F1594" s="193">
        <v>6.4513453326297793E-2</v>
      </c>
      <c r="G1594" s="193">
        <v>2.8239721690036593E-3</v>
      </c>
      <c r="H1594" s="193">
        <v>4.7720183625642551E-2</v>
      </c>
      <c r="I1594" s="193">
        <v>2.2975645859492563E-2</v>
      </c>
      <c r="J1594" s="193">
        <v>5.497146107808366E-3</v>
      </c>
      <c r="K1594" s="222">
        <v>5.785137267170417E-4</v>
      </c>
      <c r="L1594" s="193">
        <v>2.7362111480508451E-3</v>
      </c>
      <c r="M1594" s="222">
        <v>2.0000005732018801E-3</v>
      </c>
      <c r="N1594" s="193">
        <v>2.8272946392145743E-2</v>
      </c>
      <c r="O1594" s="222">
        <v>1.7226174258433605E-2</v>
      </c>
      <c r="P1594" s="221">
        <v>5.7457026615788812E-3</v>
      </c>
    </row>
    <row r="1595" spans="1:16" ht="15.75" x14ac:dyDescent="0.25">
      <c r="A1595" s="189">
        <v>2049</v>
      </c>
      <c r="B1595" s="188">
        <v>2038</v>
      </c>
      <c r="C1595" s="224" t="s">
        <v>2890</v>
      </c>
      <c r="D1595" s="223">
        <v>3.5901197611624858E-2</v>
      </c>
      <c r="E1595" s="223">
        <v>3.6790781773562847E-2</v>
      </c>
      <c r="F1595" s="193">
        <v>6.3265195863915949E-2</v>
      </c>
      <c r="G1595" s="193">
        <v>2.7860428639550389E-3</v>
      </c>
      <c r="H1595" s="193">
        <v>4.6288290085336123E-2</v>
      </c>
      <c r="I1595" s="193">
        <v>2.2087211582116087E-2</v>
      </c>
      <c r="J1595" s="193">
        <v>5.240095969597007E-3</v>
      </c>
      <c r="K1595" s="222">
        <v>5.7743523841729562E-4</v>
      </c>
      <c r="L1595" s="193">
        <v>2.7312974948149496E-3</v>
      </c>
      <c r="M1595" s="222">
        <v>2.0000005732018801E-3</v>
      </c>
      <c r="N1595" s="193">
        <v>2.8189365150603118E-2</v>
      </c>
      <c r="O1595" s="222">
        <v>1.7212725028239239E-2</v>
      </c>
      <c r="P1595" s="221">
        <v>5.4770298567606984E-3</v>
      </c>
    </row>
    <row r="1596" spans="1:16" ht="15.75" x14ac:dyDescent="0.25">
      <c r="A1596" s="189">
        <v>2049</v>
      </c>
      <c r="B1596" s="188">
        <v>2039</v>
      </c>
      <c r="C1596" s="224" t="s">
        <v>2889</v>
      </c>
      <c r="D1596" s="223">
        <v>3.5853970024540868E-2</v>
      </c>
      <c r="E1596" s="223">
        <v>3.6699764637372019E-2</v>
      </c>
      <c r="F1596" s="193">
        <v>6.2098023715204571E-2</v>
      </c>
      <c r="G1596" s="193">
        <v>2.7447708825656045E-3</v>
      </c>
      <c r="H1596" s="193">
        <v>4.4863861209036709E-2</v>
      </c>
      <c r="I1596" s="193">
        <v>2.1129035748452697E-2</v>
      </c>
      <c r="J1596" s="193">
        <v>4.9787568961684901E-3</v>
      </c>
      <c r="K1596" s="222">
        <v>5.7600482784785599E-4</v>
      </c>
      <c r="L1596" s="193">
        <v>2.7282589461812413E-3</v>
      </c>
      <c r="M1596" s="222">
        <v>2.0000005732018801E-3</v>
      </c>
      <c r="N1596" s="193">
        <v>2.8137679438343745E-2</v>
      </c>
      <c r="O1596" s="222">
        <v>1.7193580052739143E-2</v>
      </c>
      <c r="P1596" s="221">
        <v>5.2038741901067036E-3</v>
      </c>
    </row>
    <row r="1597" spans="1:16" ht="15.75" x14ac:dyDescent="0.25">
      <c r="A1597" s="189">
        <v>2049</v>
      </c>
      <c r="B1597" s="188">
        <v>2040</v>
      </c>
      <c r="C1597" s="224" t="s">
        <v>2888</v>
      </c>
      <c r="D1597" s="223">
        <v>3.5787704335289904E-2</v>
      </c>
      <c r="E1597" s="223">
        <v>3.6632211257622331E-2</v>
      </c>
      <c r="F1597" s="193">
        <v>6.0753562400373662E-2</v>
      </c>
      <c r="G1597" s="193">
        <v>2.7016226179490586E-3</v>
      </c>
      <c r="H1597" s="193">
        <v>4.328552797855368E-2</v>
      </c>
      <c r="I1597" s="193">
        <v>2.0190283494380481E-2</v>
      </c>
      <c r="J1597" s="193">
        <v>4.6935645888947037E-3</v>
      </c>
      <c r="K1597" s="222">
        <v>5.7511958115811753E-4</v>
      </c>
      <c r="L1597" s="193">
        <v>2.7237250754186021E-3</v>
      </c>
      <c r="M1597" s="222">
        <v>2.0000005732018797E-3</v>
      </c>
      <c r="N1597" s="193">
        <v>2.8060558296671256E-2</v>
      </c>
      <c r="O1597" s="222">
        <v>1.7181571614773763E-2</v>
      </c>
      <c r="P1597" s="221">
        <v>4.9057867522201166E-3</v>
      </c>
    </row>
    <row r="1598" spans="1:16" ht="15.75" x14ac:dyDescent="0.25">
      <c r="A1598" s="189">
        <v>2049</v>
      </c>
      <c r="B1598" s="188">
        <v>2041</v>
      </c>
      <c r="C1598" s="224" t="s">
        <v>2887</v>
      </c>
      <c r="D1598" s="223">
        <v>3.5755380360032354E-2</v>
      </c>
      <c r="E1598" s="223">
        <v>3.660023536903647E-2</v>
      </c>
      <c r="F1598" s="193">
        <v>5.9544968524667272E-2</v>
      </c>
      <c r="G1598" s="193">
        <v>2.6568212089619317E-3</v>
      </c>
      <c r="H1598" s="193">
        <v>4.1744946804221895E-2</v>
      </c>
      <c r="I1598" s="193">
        <v>3.5162038543044484E-2</v>
      </c>
      <c r="J1598" s="193">
        <v>4.4071061591920997E-3</v>
      </c>
      <c r="K1598" s="222">
        <v>5.7491549800817903E-4</v>
      </c>
      <c r="L1598" s="193">
        <v>2.7218562989897613E-3</v>
      </c>
      <c r="M1598" s="222">
        <v>2.0000005732018801E-3</v>
      </c>
      <c r="N1598" s="193">
        <v>2.8028770409616665E-2</v>
      </c>
      <c r="O1598" s="222">
        <v>1.7180979539207438E-2</v>
      </c>
      <c r="P1598" s="221">
        <v>4.6063759434668205E-3</v>
      </c>
    </row>
    <row r="1599" spans="1:16" ht="15.75" x14ac:dyDescent="0.25">
      <c r="A1599" s="189">
        <v>2049</v>
      </c>
      <c r="B1599" s="188">
        <v>2042</v>
      </c>
      <c r="C1599" s="224" t="s">
        <v>2886</v>
      </c>
      <c r="D1599" s="223">
        <v>3.5704536512205939E-2</v>
      </c>
      <c r="E1599" s="223">
        <v>3.6559199875542861E-2</v>
      </c>
      <c r="F1599" s="193">
        <v>5.8163309545046962E-2</v>
      </c>
      <c r="G1599" s="193">
        <v>2.6118734720446796E-3</v>
      </c>
      <c r="H1599" s="193">
        <v>4.0054874681286254E-2</v>
      </c>
      <c r="I1599" s="193">
        <v>6.3924456549571573E-2</v>
      </c>
      <c r="J1599" s="193">
        <v>4.0976401019435565E-3</v>
      </c>
      <c r="K1599" s="222">
        <v>5.7439700027969763E-4</v>
      </c>
      <c r="L1599" s="193">
        <v>2.7185523334585134E-3</v>
      </c>
      <c r="M1599" s="222">
        <v>2.0000005732018801E-3</v>
      </c>
      <c r="N1599" s="193">
        <v>2.797256995593014E-2</v>
      </c>
      <c r="O1599" s="222">
        <v>1.7175256600497658E-2</v>
      </c>
      <c r="P1599" s="221">
        <v>4.2829172043447857E-3</v>
      </c>
    </row>
    <row r="1600" spans="1:16" ht="15.75" x14ac:dyDescent="0.25">
      <c r="A1600" s="189">
        <v>2049</v>
      </c>
      <c r="B1600" s="188">
        <v>2043</v>
      </c>
      <c r="C1600" s="224" t="s">
        <v>2885</v>
      </c>
      <c r="D1600" s="223">
        <v>3.5663476130514661E-2</v>
      </c>
      <c r="E1600" s="223">
        <v>3.6505305393918198E-2</v>
      </c>
      <c r="F1600" s="193">
        <v>5.6772004901146172E-2</v>
      </c>
      <c r="G1600" s="193">
        <v>2.5663660494351396E-3</v>
      </c>
      <c r="H1600" s="193">
        <v>3.8313219106762865E-2</v>
      </c>
      <c r="I1600" s="193">
        <v>0.11408570823637273</v>
      </c>
      <c r="J1600" s="193">
        <v>3.7762547368780709E-3</v>
      </c>
      <c r="K1600" s="222">
        <v>5.7363961356736708E-4</v>
      </c>
      <c r="L1600" s="193">
        <v>2.7159756265574091E-3</v>
      </c>
      <c r="M1600" s="222">
        <v>2.0000005732018801E-3</v>
      </c>
      <c r="N1600" s="193">
        <v>2.7928740171542288E-2</v>
      </c>
      <c r="O1600" s="222">
        <v>1.7165080266881606E-2</v>
      </c>
      <c r="P1600" s="221">
        <v>3.9470002191974787E-3</v>
      </c>
    </row>
    <row r="1601" spans="1:16" ht="15.75" x14ac:dyDescent="0.25">
      <c r="A1601" s="189">
        <v>2049</v>
      </c>
      <c r="B1601" s="188">
        <v>2044</v>
      </c>
      <c r="C1601" s="224" t="s">
        <v>2884</v>
      </c>
      <c r="D1601" s="223">
        <v>3.5605254137965538E-2</v>
      </c>
      <c r="E1601" s="223">
        <v>3.6422112252152077E-2</v>
      </c>
      <c r="F1601" s="193">
        <v>5.5222369965291382E-2</v>
      </c>
      <c r="G1601" s="193">
        <v>2.5158778694849729E-3</v>
      </c>
      <c r="H1601" s="193">
        <v>3.6435152976970558E-2</v>
      </c>
      <c r="I1601" s="193">
        <v>1.4500796833725373E-2</v>
      </c>
      <c r="J1601" s="193">
        <v>3.4342405699187553E-3</v>
      </c>
      <c r="K1601" s="222">
        <v>5.723622353987751E-4</v>
      </c>
      <c r="L1601" s="193">
        <v>2.7120651972452735E-3</v>
      </c>
      <c r="M1601" s="222">
        <v>2.0000005732018797E-3</v>
      </c>
      <c r="N1601" s="193">
        <v>2.7862223768942849E-2</v>
      </c>
      <c r="O1601" s="222">
        <v>1.7144665126223129E-2</v>
      </c>
      <c r="P1601" s="221">
        <v>3.5895216892736568E-3</v>
      </c>
    </row>
    <row r="1602" spans="1:16" ht="15.75" x14ac:dyDescent="0.25">
      <c r="A1602" s="189">
        <v>2049</v>
      </c>
      <c r="B1602" s="188">
        <v>2045</v>
      </c>
      <c r="C1602" s="224" t="s">
        <v>2883</v>
      </c>
      <c r="D1602" s="223">
        <v>3.5587447544154903E-2</v>
      </c>
      <c r="E1602" s="223">
        <v>3.6412747717473957E-2</v>
      </c>
      <c r="F1602" s="193">
        <v>5.3827212876568914E-2</v>
      </c>
      <c r="G1602" s="193">
        <v>2.461770701846415E-3</v>
      </c>
      <c r="H1602" s="193">
        <v>3.459540473945668E-2</v>
      </c>
      <c r="I1602" s="193">
        <v>1.5722686049513105E-2</v>
      </c>
      <c r="J1602" s="193">
        <v>3.0887751052725287E-3</v>
      </c>
      <c r="K1602" s="222">
        <v>5.725775187188102E-4</v>
      </c>
      <c r="L1602" s="193">
        <v>2.7112457068090637E-3</v>
      </c>
      <c r="M1602" s="222">
        <v>2.0000005732018805E-3</v>
      </c>
      <c r="N1602" s="193">
        <v>2.7848284236623003E-2</v>
      </c>
      <c r="O1602" s="222">
        <v>1.714855633791414E-2</v>
      </c>
      <c r="P1602" s="221">
        <v>3.228435809296422E-3</v>
      </c>
    </row>
    <row r="1603" spans="1:16" ht="15.75" x14ac:dyDescent="0.25">
      <c r="A1603" s="189">
        <v>2049</v>
      </c>
      <c r="B1603" s="188">
        <v>2046</v>
      </c>
      <c r="C1603" s="224" t="s">
        <v>2882</v>
      </c>
      <c r="D1603" s="223">
        <v>3.5579795916429555E-2</v>
      </c>
      <c r="E1603" s="223">
        <v>3.6395404184077502E-2</v>
      </c>
      <c r="F1603" s="193">
        <v>5.2413498307399345E-2</v>
      </c>
      <c r="G1603" s="193">
        <v>2.4042319287153118E-3</v>
      </c>
      <c r="H1603" s="193">
        <v>3.2692864686056859E-2</v>
      </c>
      <c r="I1603" s="193">
        <v>1.4861763436539225E-2</v>
      </c>
      <c r="J1603" s="193">
        <v>2.728847786370624E-3</v>
      </c>
      <c r="K1603" s="222">
        <v>5.7278895361228871E-4</v>
      </c>
      <c r="L1603" s="193">
        <v>2.7111503023624166E-3</v>
      </c>
      <c r="M1603" s="222">
        <v>2.0000005732018797E-3</v>
      </c>
      <c r="N1603" s="193">
        <v>2.7846661406985534E-2</v>
      </c>
      <c r="O1603" s="222">
        <v>1.7148704695707236E-2</v>
      </c>
      <c r="P1603" s="221">
        <v>2.8522341741875922E-3</v>
      </c>
    </row>
    <row r="1604" spans="1:16" ht="15.75" x14ac:dyDescent="0.25">
      <c r="A1604" s="189">
        <v>2049</v>
      </c>
      <c r="B1604" s="188">
        <v>2047</v>
      </c>
      <c r="C1604" s="224" t="s">
        <v>2881</v>
      </c>
      <c r="D1604" s="223">
        <v>3.5544248205840095E-2</v>
      </c>
      <c r="E1604" s="223">
        <v>3.6349923655722489E-2</v>
      </c>
      <c r="F1604" s="193">
        <v>5.0782772202570874E-2</v>
      </c>
      <c r="G1604" s="193">
        <v>2.459876598573513E-3</v>
      </c>
      <c r="H1604" s="193">
        <v>3.0624472830129368E-2</v>
      </c>
      <c r="I1604" s="193">
        <v>1.4604066018073663E-2</v>
      </c>
      <c r="J1604" s="193">
        <v>2.3459941361090608E-3</v>
      </c>
      <c r="K1604" s="222">
        <v>5.7261337842007395E-4</v>
      </c>
      <c r="L1604" s="193">
        <v>2.7088267644149763E-3</v>
      </c>
      <c r="M1604" s="222">
        <v>2.0000005732018801E-3</v>
      </c>
      <c r="N1604" s="193">
        <v>2.7807138026499572E-2</v>
      </c>
      <c r="O1604" s="222">
        <v>1.7137457569739396E-2</v>
      </c>
      <c r="P1604" s="221">
        <v>2.4520695807491127E-3</v>
      </c>
    </row>
    <row r="1605" spans="1:16" ht="15.75" x14ac:dyDescent="0.25">
      <c r="A1605" s="189">
        <v>2049</v>
      </c>
      <c r="B1605" s="188">
        <v>2048</v>
      </c>
      <c r="C1605" s="224" t="s">
        <v>2880</v>
      </c>
      <c r="D1605" s="223">
        <v>3.5518464464616629E-2</v>
      </c>
      <c r="E1605" s="223">
        <v>3.627507878637428E-2</v>
      </c>
      <c r="F1605" s="193">
        <v>4.9150947888411747E-2</v>
      </c>
      <c r="G1605" s="193">
        <v>2.3901439729081294E-3</v>
      </c>
      <c r="H1605" s="193">
        <v>2.8503094952181215E-2</v>
      </c>
      <c r="I1605" s="193">
        <v>1.3761972572397307E-2</v>
      </c>
      <c r="J1605" s="193">
        <v>1.9499653068157997E-3</v>
      </c>
      <c r="K1605" s="222">
        <v>5.7152061025963704E-4</v>
      </c>
      <c r="L1605" s="193">
        <v>2.707502959478361E-3</v>
      </c>
      <c r="M1605" s="222">
        <v>2.0000005732018801E-3</v>
      </c>
      <c r="N1605" s="193">
        <v>2.7784620104527862E-2</v>
      </c>
      <c r="O1605" s="222">
        <v>1.712113430757602E-2</v>
      </c>
      <c r="P1605" s="221">
        <v>2.0381340851471129E-3</v>
      </c>
    </row>
    <row r="1606" spans="1:16" ht="15.75" x14ac:dyDescent="0.25">
      <c r="A1606" s="189">
        <v>2049</v>
      </c>
      <c r="B1606" s="188">
        <v>2049</v>
      </c>
      <c r="C1606" s="224" t="s">
        <v>2879</v>
      </c>
      <c r="D1606" s="223">
        <v>3.5149318900331294E-2</v>
      </c>
      <c r="E1606" s="223">
        <v>3.5598967435005173E-2</v>
      </c>
      <c r="F1606" s="193">
        <v>4.5764966122904649E-2</v>
      </c>
      <c r="G1606" s="193">
        <v>2.2813749890273505E-3</v>
      </c>
      <c r="H1606" s="193">
        <v>2.5518704966429273E-2</v>
      </c>
      <c r="I1606" s="193">
        <v>1.2758323510822862E-2</v>
      </c>
      <c r="J1606" s="193">
        <v>1.4968989556751562E-3</v>
      </c>
      <c r="K1606" s="222">
        <v>5.5930701808219946E-4</v>
      </c>
      <c r="L1606" s="193">
        <v>2.6793277601653716E-3</v>
      </c>
      <c r="M1606" s="222">
        <v>2.0000005732018801E-3</v>
      </c>
      <c r="N1606" s="193">
        <v>2.73053599642138E-2</v>
      </c>
      <c r="O1606" s="222">
        <v>1.6899480239277322E-2</v>
      </c>
      <c r="P1606" s="221">
        <v>1.5645820840600524E-3</v>
      </c>
    </row>
    <row r="1607" spans="1:16" ht="15.75" x14ac:dyDescent="0.25">
      <c r="A1607" s="189">
        <v>2050</v>
      </c>
      <c r="B1607" s="188">
        <v>2006</v>
      </c>
      <c r="C1607" s="224" t="s">
        <v>2878</v>
      </c>
      <c r="D1607" s="223">
        <v>5.730705913069243E-2</v>
      </c>
      <c r="E1607" s="223">
        <v>7.3794096123270966E-2</v>
      </c>
      <c r="F1607" s="193">
        <v>0.22842281055027325</v>
      </c>
      <c r="G1607" s="193">
        <v>6.0482105716506088E-3</v>
      </c>
      <c r="H1607" s="193">
        <v>5.7049684532183518</v>
      </c>
      <c r="I1607" s="193">
        <v>6.5634878256267931E-2</v>
      </c>
      <c r="J1607" s="193">
        <v>5.2876758107685808E-2</v>
      </c>
      <c r="K1607" s="222">
        <v>1.95792653823394E-4</v>
      </c>
      <c r="L1607" s="193">
        <v>2.9506452163730922E-3</v>
      </c>
      <c r="M1607" s="222">
        <v>2.0000005732018801E-3</v>
      </c>
      <c r="N1607" s="193">
        <v>3.1920469894307128E-2</v>
      </c>
      <c r="O1607" s="222">
        <v>1.8885505723576765E-2</v>
      </c>
      <c r="P1607" s="221">
        <v>5.5267610472176411E-2</v>
      </c>
    </row>
    <row r="1608" spans="1:16" ht="15.75" x14ac:dyDescent="0.25">
      <c r="A1608" s="189">
        <v>2050</v>
      </c>
      <c r="B1608" s="188">
        <v>2007</v>
      </c>
      <c r="C1608" s="224" t="s">
        <v>2877</v>
      </c>
      <c r="D1608" s="223">
        <v>5.6863145240253016E-2</v>
      </c>
      <c r="E1608" s="223">
        <v>6.9179590501682153E-2</v>
      </c>
      <c r="F1608" s="193">
        <v>0.15769233177762099</v>
      </c>
      <c r="G1608" s="193">
        <v>8.5952122025936308E-3</v>
      </c>
      <c r="H1608" s="193">
        <v>2.7904114354763907</v>
      </c>
      <c r="I1608" s="193">
        <v>5.7538755783049698E-2</v>
      </c>
      <c r="J1608" s="193">
        <v>3.4985086526907225E-2</v>
      </c>
      <c r="K1608" s="222">
        <v>1.9898448966157407E-4</v>
      </c>
      <c r="L1608" s="193">
        <v>2.8987063812887753E-3</v>
      </c>
      <c r="M1608" s="222">
        <v>2.0000005732018801E-3</v>
      </c>
      <c r="N1608" s="193">
        <v>3.1036990309522897E-2</v>
      </c>
      <c r="O1608" s="222">
        <v>1.7429510456316202E-2</v>
      </c>
      <c r="P1608" s="221">
        <v>3.6566956895631705E-2</v>
      </c>
    </row>
    <row r="1609" spans="1:16" ht="15.75" x14ac:dyDescent="0.25">
      <c r="A1609" s="189">
        <v>2050</v>
      </c>
      <c r="B1609" s="188">
        <v>2008</v>
      </c>
      <c r="C1609" s="224" t="s">
        <v>2876</v>
      </c>
      <c r="D1609" s="223">
        <v>5.6942719212305447E-2</v>
      </c>
      <c r="E1609" s="223">
        <v>6.7617103078371751E-2</v>
      </c>
      <c r="F1609" s="193">
        <v>0.16227754529714269</v>
      </c>
      <c r="G1609" s="193">
        <v>8.3526264369101974E-3</v>
      </c>
      <c r="H1609" s="193">
        <v>2.8765560216965871</v>
      </c>
      <c r="I1609" s="193">
        <v>4.6830826607779055E-2</v>
      </c>
      <c r="J1609" s="193">
        <v>3.5932195871757749E-2</v>
      </c>
      <c r="K1609" s="222">
        <v>2.2705943060621211E-4</v>
      </c>
      <c r="L1609" s="193">
        <v>2.9279075244878806E-3</v>
      </c>
      <c r="M1609" s="222">
        <v>2.0000005732018801E-3</v>
      </c>
      <c r="N1609" s="193">
        <v>3.153370175533967E-2</v>
      </c>
      <c r="O1609" s="222">
        <v>1.7447708690093804E-2</v>
      </c>
      <c r="P1609" s="221">
        <v>3.7556890322320881E-2</v>
      </c>
    </row>
    <row r="1610" spans="1:16" ht="15.75" x14ac:dyDescent="0.25">
      <c r="A1610" s="189">
        <v>2050</v>
      </c>
      <c r="B1610" s="188">
        <v>2009</v>
      </c>
      <c r="C1610" s="224" t="s">
        <v>2875</v>
      </c>
      <c r="D1610" s="223">
        <v>5.5167229893745784E-2</v>
      </c>
      <c r="E1610" s="223">
        <v>6.2156192748415551E-2</v>
      </c>
      <c r="F1610" s="193">
        <v>0.13961430642506528</v>
      </c>
      <c r="G1610" s="193">
        <v>8.1908620868540311E-3</v>
      </c>
      <c r="H1610" s="193">
        <v>2.3629198174482431</v>
      </c>
      <c r="I1610" s="193">
        <v>3.4105779902364429E-2</v>
      </c>
      <c r="J1610" s="193">
        <v>3.1028528952938724E-2</v>
      </c>
      <c r="K1610" s="222">
        <v>2.5657996201893207E-4</v>
      </c>
      <c r="L1610" s="193">
        <v>2.7637749193452407E-3</v>
      </c>
      <c r="M1610" s="222">
        <v>2.0000005732018801E-3</v>
      </c>
      <c r="N1610" s="193">
        <v>2.8741806141863366E-2</v>
      </c>
      <c r="O1610" s="222">
        <v>1.6804382193155887E-2</v>
      </c>
      <c r="P1610" s="221">
        <v>3.2431501345132563E-2</v>
      </c>
    </row>
    <row r="1611" spans="1:16" ht="15.75" x14ac:dyDescent="0.25">
      <c r="A1611" s="189">
        <v>2050</v>
      </c>
      <c r="B1611" s="188">
        <v>2010</v>
      </c>
      <c r="C1611" s="224" t="s">
        <v>2874</v>
      </c>
      <c r="D1611" s="223">
        <v>5.366478130648094E-2</v>
      </c>
      <c r="E1611" s="223">
        <v>6.016616558574453E-2</v>
      </c>
      <c r="F1611" s="193">
        <v>8.0938954303958172E-2</v>
      </c>
      <c r="G1611" s="193">
        <v>7.3497130005548408E-3</v>
      </c>
      <c r="H1611" s="193">
        <v>0.20205471777476514</v>
      </c>
      <c r="I1611" s="193">
        <v>3.3193190860451749E-2</v>
      </c>
      <c r="J1611" s="193">
        <v>1.7714152872164827E-2</v>
      </c>
      <c r="K1611" s="222">
        <v>3.1285000981737E-4</v>
      </c>
      <c r="L1611" s="193">
        <v>2.6561125213944328E-3</v>
      </c>
      <c r="M1611" s="222">
        <v>2.0000005732018797E-3</v>
      </c>
      <c r="N1611" s="193">
        <v>2.6910468752720129E-2</v>
      </c>
      <c r="O1611" s="222">
        <v>1.6423324091766906E-2</v>
      </c>
      <c r="P1611" s="221">
        <v>1.8515108259654956E-2</v>
      </c>
    </row>
    <row r="1612" spans="1:16" ht="15.75" x14ac:dyDescent="0.25">
      <c r="A1612" s="189">
        <v>2050</v>
      </c>
      <c r="B1612" s="188">
        <v>2011</v>
      </c>
      <c r="C1612" s="224" t="s">
        <v>2873</v>
      </c>
      <c r="D1612" s="223">
        <v>5.3963214619956699E-2</v>
      </c>
      <c r="E1612" s="223">
        <v>5.8847767314988843E-2</v>
      </c>
      <c r="F1612" s="193">
        <v>8.6637658089451522E-2</v>
      </c>
      <c r="G1612" s="193">
        <v>7.4507750638409887E-3</v>
      </c>
      <c r="H1612" s="193">
        <v>0.2186652089579475</v>
      </c>
      <c r="I1612" s="193">
        <v>3.3520153553906758E-2</v>
      </c>
      <c r="J1612" s="193">
        <v>1.8884018015540936E-2</v>
      </c>
      <c r="K1612" s="222">
        <v>4.233219860204653E-4</v>
      </c>
      <c r="L1612" s="193">
        <v>2.727715968037614E-3</v>
      </c>
      <c r="M1612" s="222">
        <v>2.0000005732018801E-3</v>
      </c>
      <c r="N1612" s="193">
        <v>2.8128443380120643E-2</v>
      </c>
      <c r="O1612" s="222">
        <v>1.6555532946780343E-2</v>
      </c>
      <c r="P1612" s="221">
        <v>1.9737869513614833E-2</v>
      </c>
    </row>
    <row r="1613" spans="1:16" ht="15.75" x14ac:dyDescent="0.25">
      <c r="A1613" s="189">
        <v>2050</v>
      </c>
      <c r="B1613" s="188">
        <v>2012</v>
      </c>
      <c r="C1613" s="224" t="s">
        <v>2872</v>
      </c>
      <c r="D1613" s="223">
        <v>5.1643354540048599E-2</v>
      </c>
      <c r="E1613" s="223">
        <v>5.8780027086776002E-2</v>
      </c>
      <c r="F1613" s="193">
        <v>7.4111835867535156E-2</v>
      </c>
      <c r="G1613" s="193">
        <v>7.0251023728776238E-3</v>
      </c>
      <c r="H1613" s="193">
        <v>0.18448720093394236</v>
      </c>
      <c r="I1613" s="193">
        <v>3.4608563216659817E-2</v>
      </c>
      <c r="J1613" s="193">
        <v>1.6486615238329064E-2</v>
      </c>
      <c r="K1613" s="222">
        <v>6.1456843505613306E-4</v>
      </c>
      <c r="L1613" s="193">
        <v>2.5896466935732376E-3</v>
      </c>
      <c r="M1613" s="222">
        <v>2.0000005732018801E-3</v>
      </c>
      <c r="N1613" s="193">
        <v>2.5779885021481593E-2</v>
      </c>
      <c r="O1613" s="222">
        <v>1.6923021120870602E-2</v>
      </c>
      <c r="P1613" s="221">
        <v>1.7232066821134692E-2</v>
      </c>
    </row>
    <row r="1614" spans="1:16" ht="15.75" x14ac:dyDescent="0.25">
      <c r="A1614" s="189">
        <v>2050</v>
      </c>
      <c r="B1614" s="188">
        <v>2013</v>
      </c>
      <c r="C1614" s="224" t="s">
        <v>2871</v>
      </c>
      <c r="D1614" s="223">
        <v>5.4596113068626002E-2</v>
      </c>
      <c r="E1614" s="223">
        <v>5.7464153598268577E-2</v>
      </c>
      <c r="F1614" s="193">
        <v>9.490875821582874E-2</v>
      </c>
      <c r="G1614" s="193">
        <v>7.9622257338161952E-3</v>
      </c>
      <c r="H1614" s="193">
        <v>0.24035476394731933</v>
      </c>
      <c r="I1614" s="193">
        <v>3.3602695150599438E-2</v>
      </c>
      <c r="J1614" s="193">
        <v>2.0381589384989587E-2</v>
      </c>
      <c r="K1614" s="222">
        <v>9.1773179351699243E-4</v>
      </c>
      <c r="L1614" s="193">
        <v>2.811256759623335E-3</v>
      </c>
      <c r="M1614" s="222">
        <v>2.0000005732018801E-3</v>
      </c>
      <c r="N1614" s="193">
        <v>2.9549472244993758E-2</v>
      </c>
      <c r="O1614" s="222">
        <v>1.7013034664711931E-2</v>
      </c>
      <c r="P1614" s="221">
        <v>2.1303154415015391E-2</v>
      </c>
    </row>
    <row r="1615" spans="1:16" ht="15.75" x14ac:dyDescent="0.25">
      <c r="A1615" s="189">
        <v>2050</v>
      </c>
      <c r="B1615" s="188">
        <v>2014</v>
      </c>
      <c r="C1615" s="224" t="s">
        <v>2870</v>
      </c>
      <c r="D1615" s="223">
        <v>5.1915581952195665E-2</v>
      </c>
      <c r="E1615" s="223">
        <v>5.5350134349691799E-2</v>
      </c>
      <c r="F1615" s="193">
        <v>8.5045903250194857E-2</v>
      </c>
      <c r="G1615" s="193">
        <v>8.0888035791827472E-3</v>
      </c>
      <c r="H1615" s="193">
        <v>0.21412269343192708</v>
      </c>
      <c r="I1615" s="193">
        <v>3.2240480126620695E-2</v>
      </c>
      <c r="J1615" s="193">
        <v>1.8563972295742356E-2</v>
      </c>
      <c r="K1615" s="222">
        <v>1.2876551203776828E-3</v>
      </c>
      <c r="L1615" s="193">
        <v>2.7089762839270304E-3</v>
      </c>
      <c r="M1615" s="222">
        <v>2.0000005732018801E-3</v>
      </c>
      <c r="N1615" s="193">
        <v>2.7809681353399611E-2</v>
      </c>
      <c r="O1615" s="222">
        <v>1.6572468135749006E-2</v>
      </c>
      <c r="P1615" s="221">
        <v>1.9403352746548794E-2</v>
      </c>
    </row>
    <row r="1616" spans="1:16" ht="15.75" x14ac:dyDescent="0.25">
      <c r="A1616" s="189">
        <v>2050</v>
      </c>
      <c r="B1616" s="188">
        <v>2015</v>
      </c>
      <c r="C1616" s="224" t="s">
        <v>2869</v>
      </c>
      <c r="D1616" s="223">
        <v>5.1121803008089384E-2</v>
      </c>
      <c r="E1616" s="223">
        <v>5.8079274103670087E-2</v>
      </c>
      <c r="F1616" s="193">
        <v>8.3333265128531828E-2</v>
      </c>
      <c r="G1616" s="193">
        <v>8.0924653467619352E-3</v>
      </c>
      <c r="H1616" s="193">
        <v>0.21116560795995096</v>
      </c>
      <c r="I1616" s="193">
        <v>3.3983921261185712E-2</v>
      </c>
      <c r="J1616" s="193">
        <v>1.8392071566342347E-2</v>
      </c>
      <c r="K1616" s="222">
        <v>1.5990200424733101E-3</v>
      </c>
      <c r="L1616" s="193">
        <v>2.7052432502659191E-3</v>
      </c>
      <c r="M1616" s="222">
        <v>2.0000005732018801E-3</v>
      </c>
      <c r="N1616" s="193">
        <v>2.7746182450824108E-2</v>
      </c>
      <c r="O1616" s="222">
        <v>1.7658420170156723E-2</v>
      </c>
      <c r="P1616" s="221">
        <v>1.9223679428963466E-2</v>
      </c>
    </row>
    <row r="1617" spans="1:16" ht="15.75" x14ac:dyDescent="0.25">
      <c r="A1617" s="189">
        <v>2050</v>
      </c>
      <c r="B1617" s="188">
        <v>2016</v>
      </c>
      <c r="C1617" s="224" t="s">
        <v>2868</v>
      </c>
      <c r="D1617" s="223">
        <v>5.1813544417398931E-2</v>
      </c>
      <c r="E1617" s="223">
        <v>6.0132773393563925E-2</v>
      </c>
      <c r="F1617" s="193">
        <v>9.7620958020532875E-2</v>
      </c>
      <c r="G1617" s="193">
        <v>7.855273401576119E-3</v>
      </c>
      <c r="H1617" s="193">
        <v>0.22021489299684743</v>
      </c>
      <c r="I1617" s="193">
        <v>3.4718538106390237E-2</v>
      </c>
      <c r="J1617" s="193">
        <v>2.1159805775075764E-2</v>
      </c>
      <c r="K1617" s="222">
        <v>1.8275775864437468E-3</v>
      </c>
      <c r="L1617" s="193">
        <v>2.8667074244984794E-3</v>
      </c>
      <c r="M1617" s="222">
        <v>2.0000005732018801E-3</v>
      </c>
      <c r="N1617" s="193">
        <v>3.0492688054519958E-2</v>
      </c>
      <c r="O1617" s="222">
        <v>1.8780933344294259E-2</v>
      </c>
      <c r="P1617" s="221">
        <v>2.2116558296977226E-2</v>
      </c>
    </row>
    <row r="1618" spans="1:16" ht="15.75" x14ac:dyDescent="0.25">
      <c r="A1618" s="189">
        <v>2050</v>
      </c>
      <c r="B1618" s="188">
        <v>2017</v>
      </c>
      <c r="C1618" s="224" t="s">
        <v>2867</v>
      </c>
      <c r="D1618" s="223">
        <v>4.8663506042627001E-2</v>
      </c>
      <c r="E1618" s="223">
        <v>5.3681295336585597E-2</v>
      </c>
      <c r="F1618" s="193">
        <v>7.9640448545809484E-2</v>
      </c>
      <c r="G1618" s="193">
        <v>7.8661644096846509E-3</v>
      </c>
      <c r="H1618" s="193">
        <v>0.16821194790064065</v>
      </c>
      <c r="I1618" s="193">
        <v>3.1833286182306478E-2</v>
      </c>
      <c r="J1618" s="193">
        <v>1.9707802114278968E-2</v>
      </c>
      <c r="K1618" s="222">
        <v>2.0135505068155759E-3</v>
      </c>
      <c r="L1618" s="193">
        <v>2.8430561820998457E-3</v>
      </c>
      <c r="M1618" s="222">
        <v>2.0000005732018801E-3</v>
      </c>
      <c r="N1618" s="193">
        <v>3.0090380421319205E-2</v>
      </c>
      <c r="O1618" s="222">
        <v>1.7609181721177918E-2</v>
      </c>
      <c r="P1618" s="221">
        <v>2.0598901473810008E-2</v>
      </c>
    </row>
    <row r="1619" spans="1:16" ht="15.75" x14ac:dyDescent="0.25">
      <c r="A1619" s="189">
        <v>2050</v>
      </c>
      <c r="B1619" s="188">
        <v>2018</v>
      </c>
      <c r="C1619" s="224" t="s">
        <v>2866</v>
      </c>
      <c r="D1619" s="223">
        <v>4.5622848275961143E-2</v>
      </c>
      <c r="E1619" s="223">
        <v>5.1289263479843562E-2</v>
      </c>
      <c r="F1619" s="193">
        <v>7.999473596396478E-2</v>
      </c>
      <c r="G1619" s="193">
        <v>7.5078110102342315E-3</v>
      </c>
      <c r="H1619" s="193">
        <v>0.13896600774257575</v>
      </c>
      <c r="I1619" s="193">
        <v>3.0400367283263674E-2</v>
      </c>
      <c r="J1619" s="193">
        <v>1.8502248872284903E-2</v>
      </c>
      <c r="K1619" s="222">
        <v>2.095915880703173E-3</v>
      </c>
      <c r="L1619" s="193">
        <v>2.8474505821145957E-3</v>
      </c>
      <c r="M1619" s="222">
        <v>2.0000005732018801E-3</v>
      </c>
      <c r="N1619" s="193">
        <v>3.0165129165570102E-2</v>
      </c>
      <c r="O1619" s="222">
        <v>1.7601582827208636E-2</v>
      </c>
      <c r="P1619" s="221">
        <v>1.9338838463776296E-2</v>
      </c>
    </row>
    <row r="1620" spans="1:16" ht="15.75" x14ac:dyDescent="0.25">
      <c r="A1620" s="189">
        <v>2050</v>
      </c>
      <c r="B1620" s="188">
        <v>2019</v>
      </c>
      <c r="C1620" s="224" t="s">
        <v>2865</v>
      </c>
      <c r="D1620" s="223">
        <v>4.5395257854603549E-2</v>
      </c>
      <c r="E1620" s="223">
        <v>4.9542345738463021E-2</v>
      </c>
      <c r="F1620" s="193">
        <v>8.0240725884889827E-2</v>
      </c>
      <c r="G1620" s="193">
        <v>6.7490290953249087E-3</v>
      </c>
      <c r="H1620" s="193">
        <v>0.12084182852782503</v>
      </c>
      <c r="I1620" s="193">
        <v>2.7662517353182217E-2</v>
      </c>
      <c r="J1620" s="193">
        <v>1.6056794072905889E-2</v>
      </c>
      <c r="K1620" s="222">
        <v>1.990289990938848E-3</v>
      </c>
      <c r="L1620" s="193">
        <v>2.8503472950005453E-3</v>
      </c>
      <c r="M1620" s="222">
        <v>2.0000005732018801E-3</v>
      </c>
      <c r="N1620" s="193">
        <v>3.02144022517601E-2</v>
      </c>
      <c r="O1620" s="222">
        <v>1.7633756555876512E-2</v>
      </c>
      <c r="P1620" s="221">
        <v>1.6782811049914258E-2</v>
      </c>
    </row>
    <row r="1621" spans="1:16" ht="15.75" x14ac:dyDescent="0.25">
      <c r="A1621" s="189">
        <v>2050</v>
      </c>
      <c r="B1621" s="188">
        <v>2020</v>
      </c>
      <c r="C1621" s="224" t="s">
        <v>2864</v>
      </c>
      <c r="D1621" s="223">
        <v>4.5198063872444856E-2</v>
      </c>
      <c r="E1621" s="223">
        <v>4.7731439534680516E-2</v>
      </c>
      <c r="F1621" s="193">
        <v>8.058598756428266E-2</v>
      </c>
      <c r="G1621" s="193">
        <v>5.8436004632697394E-3</v>
      </c>
      <c r="H1621" s="193">
        <v>0.10236094983305437</v>
      </c>
      <c r="I1621" s="193">
        <v>2.5523896593127871E-2</v>
      </c>
      <c r="J1621" s="193">
        <v>1.3570204382742512E-2</v>
      </c>
      <c r="K1621" s="222">
        <v>1.4775260347103215E-3</v>
      </c>
      <c r="L1621" s="193">
        <v>2.8545536038748231E-3</v>
      </c>
      <c r="M1621" s="222">
        <v>2.0000005732018801E-3</v>
      </c>
      <c r="N1621" s="193">
        <v>3.028595156571157E-2</v>
      </c>
      <c r="O1621" s="222">
        <v>1.7647342778558193E-2</v>
      </c>
      <c r="P1621" s="221">
        <v>1.4183788808040009E-2</v>
      </c>
    </row>
    <row r="1622" spans="1:16" ht="15.75" x14ac:dyDescent="0.25">
      <c r="A1622" s="189">
        <v>2050</v>
      </c>
      <c r="B1622" s="188">
        <v>2021</v>
      </c>
      <c r="C1622" s="224" t="s">
        <v>2863</v>
      </c>
      <c r="D1622" s="223">
        <v>4.3868142587736719E-2</v>
      </c>
      <c r="E1622" s="223">
        <v>4.5646300590409999E-2</v>
      </c>
      <c r="F1622" s="193">
        <v>7.8628991432419207E-2</v>
      </c>
      <c r="G1622" s="193">
        <v>5.1617821709007096E-3</v>
      </c>
      <c r="H1622" s="193">
        <v>8.0089884239543052E-2</v>
      </c>
      <c r="I1622" s="193">
        <v>2.448609538152231E-2</v>
      </c>
      <c r="J1622" s="193">
        <v>1.0240775618142317E-2</v>
      </c>
      <c r="K1622" s="222">
        <v>9.8669612435317751E-4</v>
      </c>
      <c r="L1622" s="193">
        <v>2.849993272798433E-3</v>
      </c>
      <c r="M1622" s="222">
        <v>2.0000005732018801E-3</v>
      </c>
      <c r="N1622" s="193">
        <v>3.020838033410218E-2</v>
      </c>
      <c r="O1622" s="222">
        <v>1.7659521945647037E-2</v>
      </c>
      <c r="P1622" s="221">
        <v>1.070381804882589E-2</v>
      </c>
    </row>
    <row r="1623" spans="1:16" ht="15.75" x14ac:dyDescent="0.25">
      <c r="A1623" s="189">
        <v>2050</v>
      </c>
      <c r="B1623" s="188">
        <v>2022</v>
      </c>
      <c r="C1623" s="224" t="s">
        <v>2862</v>
      </c>
      <c r="D1623" s="223">
        <v>4.262703232034646E-2</v>
      </c>
      <c r="E1623" s="223">
        <v>4.3996881618452249E-2</v>
      </c>
      <c r="F1623" s="193">
        <v>7.8213518101224344E-2</v>
      </c>
      <c r="G1623" s="193">
        <v>4.3714191841316731E-3</v>
      </c>
      <c r="H1623" s="193">
        <v>6.0793056296727481E-2</v>
      </c>
      <c r="I1623" s="193">
        <v>2.3405271486679039E-2</v>
      </c>
      <c r="J1623" s="193">
        <v>7.68558911668254E-3</v>
      </c>
      <c r="K1623" s="222">
        <v>9.8581414975628312E-4</v>
      </c>
      <c r="L1623" s="193">
        <v>2.8443742921019483E-3</v>
      </c>
      <c r="M1623" s="222">
        <v>2.0000005732018801E-3</v>
      </c>
      <c r="N1623" s="193">
        <v>3.0112801472454973E-2</v>
      </c>
      <c r="O1623" s="222">
        <v>1.7655712403281225E-2</v>
      </c>
      <c r="P1623" s="221">
        <v>8.0330973522423129E-3</v>
      </c>
    </row>
    <row r="1624" spans="1:16" ht="15.75" x14ac:dyDescent="0.25">
      <c r="A1624" s="189">
        <v>2050</v>
      </c>
      <c r="B1624" s="188">
        <v>2023</v>
      </c>
      <c r="C1624" s="224" t="s">
        <v>2861</v>
      </c>
      <c r="D1624" s="223">
        <v>4.1309345111894082E-2</v>
      </c>
      <c r="E1624" s="223">
        <v>4.2356474908312174E-2</v>
      </c>
      <c r="F1624" s="193">
        <v>7.737397260909501E-2</v>
      </c>
      <c r="G1624" s="193">
        <v>3.8288147537746766E-3</v>
      </c>
      <c r="H1624" s="193">
        <v>6.0201773025087391E-2</v>
      </c>
      <c r="I1624" s="193">
        <v>2.4289035989397672E-2</v>
      </c>
      <c r="J1624" s="193">
        <v>7.6022557736062334E-3</v>
      </c>
      <c r="K1624" s="222">
        <v>9.8543888737238992E-4</v>
      </c>
      <c r="L1624" s="193">
        <v>2.8336103782406982E-3</v>
      </c>
      <c r="M1624" s="222">
        <v>2.0000005732018801E-3</v>
      </c>
      <c r="N1624" s="193">
        <v>2.9929707297675107E-2</v>
      </c>
      <c r="O1624" s="222">
        <v>1.7653999562969969E-2</v>
      </c>
      <c r="P1624" s="221">
        <v>7.9459960451783371E-3</v>
      </c>
    </row>
    <row r="1625" spans="1:16" ht="15.75" x14ac:dyDescent="0.25">
      <c r="A1625" s="189">
        <v>2050</v>
      </c>
      <c r="B1625" s="188">
        <v>2024</v>
      </c>
      <c r="C1625" s="224" t="s">
        <v>2860</v>
      </c>
      <c r="D1625" s="223">
        <v>4.0177596637029578E-2</v>
      </c>
      <c r="E1625" s="223">
        <v>4.0733841816504412E-2</v>
      </c>
      <c r="F1625" s="193">
        <v>7.7339854455510282E-2</v>
      </c>
      <c r="G1625" s="193">
        <v>3.3508983852410744E-3</v>
      </c>
      <c r="H1625" s="193">
        <v>6.0162549527785499E-2</v>
      </c>
      <c r="I1625" s="193">
        <v>2.6360655434070047E-2</v>
      </c>
      <c r="J1625" s="193">
        <v>7.5955778091034223E-3</v>
      </c>
      <c r="K1625" s="222">
        <v>9.8468036458196503E-4</v>
      </c>
      <c r="L1625" s="193">
        <v>2.8326114216026006E-3</v>
      </c>
      <c r="M1625" s="222">
        <v>2.0000005732018797E-3</v>
      </c>
      <c r="N1625" s="193">
        <v>2.9912715045261062E-2</v>
      </c>
      <c r="O1625" s="222">
        <v>1.7653285651595102E-2</v>
      </c>
      <c r="P1625" s="221">
        <v>7.9390161327537248E-3</v>
      </c>
    </row>
    <row r="1626" spans="1:16" ht="15.75" x14ac:dyDescent="0.25">
      <c r="A1626" s="189">
        <v>2050</v>
      </c>
      <c r="B1626" s="188">
        <v>2025</v>
      </c>
      <c r="C1626" s="224" t="s">
        <v>2859</v>
      </c>
      <c r="D1626" s="223">
        <v>3.8967993875431796E-2</v>
      </c>
      <c r="E1626" s="223">
        <v>3.8963828872641638E-2</v>
      </c>
      <c r="F1626" s="193">
        <v>7.6881919312776992E-2</v>
      </c>
      <c r="G1626" s="193">
        <v>3.0808508140801687E-3</v>
      </c>
      <c r="H1626" s="193">
        <v>5.9832720112230162E-2</v>
      </c>
      <c r="I1626" s="193">
        <v>2.9517333582687755E-2</v>
      </c>
      <c r="J1626" s="193">
        <v>7.5486901487263006E-3</v>
      </c>
      <c r="K1626" s="222">
        <v>9.8205925749963248E-4</v>
      </c>
      <c r="L1626" s="193">
        <v>2.8264999269619561E-3</v>
      </c>
      <c r="M1626" s="222">
        <v>2.0000005732018801E-3</v>
      </c>
      <c r="N1626" s="193">
        <v>2.9808758521423707E-2</v>
      </c>
      <c r="O1626" s="222">
        <v>1.7608190927363116E-2</v>
      </c>
      <c r="P1626" s="221">
        <v>7.8900084204352738E-3</v>
      </c>
    </row>
    <row r="1627" spans="1:16" ht="15.75" x14ac:dyDescent="0.25">
      <c r="A1627" s="189">
        <v>2050</v>
      </c>
      <c r="B1627" s="188">
        <v>2026</v>
      </c>
      <c r="C1627" s="224" t="s">
        <v>2858</v>
      </c>
      <c r="D1627" s="223">
        <v>3.8013498965660017E-2</v>
      </c>
      <c r="E1627" s="223">
        <v>3.8518257290226364E-2</v>
      </c>
      <c r="F1627" s="193">
        <v>7.6437172352085983E-2</v>
      </c>
      <c r="G1627" s="193">
        <v>3.0730685603866472E-3</v>
      </c>
      <c r="H1627" s="193">
        <v>5.9511048413697684E-2</v>
      </c>
      <c r="I1627" s="193">
        <v>2.9537354739069134E-2</v>
      </c>
      <c r="J1627" s="193">
        <v>7.5031099857589077E-3</v>
      </c>
      <c r="K1627" s="222">
        <v>8.6073861346917053E-4</v>
      </c>
      <c r="L1627" s="193">
        <v>2.820583193863952E-3</v>
      </c>
      <c r="M1627" s="222">
        <v>2.0000005732018801E-3</v>
      </c>
      <c r="N1627" s="193">
        <v>2.9708114891426645E-2</v>
      </c>
      <c r="O1627" s="222">
        <v>1.7557251718231748E-2</v>
      </c>
      <c r="P1627" s="221">
        <v>7.8423673247574807E-3</v>
      </c>
    </row>
    <row r="1628" spans="1:16" ht="15.75" x14ac:dyDescent="0.25">
      <c r="A1628" s="189">
        <v>2050</v>
      </c>
      <c r="B1628" s="188">
        <v>2027</v>
      </c>
      <c r="C1628" s="224" t="s">
        <v>2857</v>
      </c>
      <c r="D1628" s="223">
        <v>3.7093076312788575E-2</v>
      </c>
      <c r="E1628" s="223">
        <v>3.8129540053707937E-2</v>
      </c>
      <c r="F1628" s="193">
        <v>7.581983349888928E-2</v>
      </c>
      <c r="G1628" s="193">
        <v>3.0623218275356258E-3</v>
      </c>
      <c r="H1628" s="193">
        <v>5.9030213434280283E-2</v>
      </c>
      <c r="I1628" s="193">
        <v>2.9354195511756279E-2</v>
      </c>
      <c r="J1628" s="193">
        <v>7.4310782099275639E-3</v>
      </c>
      <c r="K1628" s="222">
        <v>7.1973819369758687E-4</v>
      </c>
      <c r="L1628" s="193">
        <v>2.8133368307342878E-3</v>
      </c>
      <c r="M1628" s="222">
        <v>2.0000005732018801E-3</v>
      </c>
      <c r="N1628" s="193">
        <v>2.9584854254591068E-2</v>
      </c>
      <c r="O1628" s="222">
        <v>1.7515219151162092E-2</v>
      </c>
      <c r="P1628" s="221">
        <v>7.7670785916593025E-3</v>
      </c>
    </row>
    <row r="1629" spans="1:16" ht="15.75" x14ac:dyDescent="0.25">
      <c r="A1629" s="189">
        <v>2050</v>
      </c>
      <c r="B1629" s="188">
        <v>2028</v>
      </c>
      <c r="C1629" s="224" t="s">
        <v>2856</v>
      </c>
      <c r="D1629" s="223">
        <v>3.6975405075402736E-2</v>
      </c>
      <c r="E1629" s="223">
        <v>3.7993177621883568E-2</v>
      </c>
      <c r="F1629" s="193">
        <v>7.5052905537640491E-2</v>
      </c>
      <c r="G1629" s="193">
        <v>3.0519013375371576E-3</v>
      </c>
      <c r="H1629" s="193">
        <v>5.8399525328855423E-2</v>
      </c>
      <c r="I1629" s="193">
        <v>2.9153341353262321E-2</v>
      </c>
      <c r="J1629" s="193">
        <v>7.3330726712359118E-3</v>
      </c>
      <c r="K1629" s="222">
        <v>5.9855861316636221E-4</v>
      </c>
      <c r="L1629" s="193">
        <v>2.8052075625570115E-3</v>
      </c>
      <c r="M1629" s="222">
        <v>2.0000005732018805E-3</v>
      </c>
      <c r="N1629" s="193">
        <v>2.9446575402895601E-2</v>
      </c>
      <c r="O1629" s="222">
        <v>1.7481443349529651E-2</v>
      </c>
      <c r="P1629" s="221">
        <v>7.6646416774011532E-3</v>
      </c>
    </row>
    <row r="1630" spans="1:16" ht="15.75" x14ac:dyDescent="0.25">
      <c r="A1630" s="189">
        <v>2050</v>
      </c>
      <c r="B1630" s="188">
        <v>2029</v>
      </c>
      <c r="C1630" s="224" t="s">
        <v>2855</v>
      </c>
      <c r="D1630" s="223">
        <v>3.6860171530353085E-2</v>
      </c>
      <c r="E1630" s="223">
        <v>3.7859959562977476E-2</v>
      </c>
      <c r="F1630" s="193">
        <v>7.422654522217649E-2</v>
      </c>
      <c r="G1630" s="193">
        <v>3.0387498754872598E-3</v>
      </c>
      <c r="H1630" s="193">
        <v>5.7681406021116995E-2</v>
      </c>
      <c r="I1630" s="193">
        <v>2.8869072685048871E-2</v>
      </c>
      <c r="J1630" s="193">
        <v>7.217954197712699E-3</v>
      </c>
      <c r="K1630" s="222">
        <v>5.9587033912981838E-4</v>
      </c>
      <c r="L1630" s="193">
        <v>2.7972598679117545E-3</v>
      </c>
      <c r="M1630" s="222">
        <v>2.0000005732018801E-3</v>
      </c>
      <c r="N1630" s="193">
        <v>2.9311385116979775E-2</v>
      </c>
      <c r="O1630" s="222">
        <v>1.7449328773415693E-2</v>
      </c>
      <c r="P1630" s="221">
        <v>7.5443180573358812E-3</v>
      </c>
    </row>
    <row r="1631" spans="1:16" ht="15.75" x14ac:dyDescent="0.25">
      <c r="A1631" s="189">
        <v>2050</v>
      </c>
      <c r="B1631" s="188">
        <v>2030</v>
      </c>
      <c r="C1631" s="224" t="s">
        <v>2854</v>
      </c>
      <c r="D1631" s="223">
        <v>3.6760367702598079E-2</v>
      </c>
      <c r="E1631" s="223">
        <v>3.7764510234359304E-2</v>
      </c>
      <c r="F1631" s="193">
        <v>7.3423056511133789E-2</v>
      </c>
      <c r="G1631" s="193">
        <v>3.0241117470695667E-3</v>
      </c>
      <c r="H1631" s="193">
        <v>5.6932621593850409E-2</v>
      </c>
      <c r="I1631" s="193">
        <v>2.8402532008744614E-2</v>
      </c>
      <c r="J1631" s="193">
        <v>7.0936123048714545E-3</v>
      </c>
      <c r="K1631" s="222">
        <v>5.9406125641773384E-4</v>
      </c>
      <c r="L1631" s="193">
        <v>2.7904516137721323E-3</v>
      </c>
      <c r="M1631" s="222">
        <v>2.0000005732018801E-3</v>
      </c>
      <c r="N1631" s="193">
        <v>2.9195576714064801E-2</v>
      </c>
      <c r="O1631" s="222">
        <v>1.7429447959727746E-2</v>
      </c>
      <c r="P1631" s="221">
        <v>7.4143539758593354E-3</v>
      </c>
    </row>
    <row r="1632" spans="1:16" ht="15.75" x14ac:dyDescent="0.25">
      <c r="A1632" s="189">
        <v>2050</v>
      </c>
      <c r="B1632" s="188">
        <v>2031</v>
      </c>
      <c r="C1632" s="224" t="s">
        <v>2853</v>
      </c>
      <c r="D1632" s="223">
        <v>3.6656912361734038E-2</v>
      </c>
      <c r="E1632" s="223">
        <v>3.7634830920338855E-2</v>
      </c>
      <c r="F1632" s="193">
        <v>7.2523779361604229E-2</v>
      </c>
      <c r="G1632" s="193">
        <v>3.0063732603821968E-3</v>
      </c>
      <c r="H1632" s="193">
        <v>5.6073662695116891E-2</v>
      </c>
      <c r="I1632" s="193">
        <v>2.8008175459234255E-2</v>
      </c>
      <c r="J1632" s="193">
        <v>6.9493481606364418E-3</v>
      </c>
      <c r="K1632" s="222">
        <v>5.915896214121032E-4</v>
      </c>
      <c r="L1632" s="193">
        <v>2.783360468776459E-3</v>
      </c>
      <c r="M1632" s="222">
        <v>2.0000005732018801E-3</v>
      </c>
      <c r="N1632" s="193">
        <v>2.9074956337688394E-2</v>
      </c>
      <c r="O1632" s="222">
        <v>1.7398488403713604E-2</v>
      </c>
      <c r="P1632" s="221">
        <v>7.2635668471846696E-3</v>
      </c>
    </row>
    <row r="1633" spans="1:16" ht="15.75" x14ac:dyDescent="0.25">
      <c r="A1633" s="189">
        <v>2050</v>
      </c>
      <c r="B1633" s="188">
        <v>2032</v>
      </c>
      <c r="C1633" s="224" t="s">
        <v>2852</v>
      </c>
      <c r="D1633" s="223">
        <v>3.6565090532346509E-2</v>
      </c>
      <c r="E1633" s="223">
        <v>3.7528991698880465E-2</v>
      </c>
      <c r="F1633" s="193">
        <v>7.1623165472132225E-2</v>
      </c>
      <c r="G1633" s="193">
        <v>2.9890052262314601E-3</v>
      </c>
      <c r="H1633" s="193">
        <v>5.5169064851783571E-2</v>
      </c>
      <c r="I1633" s="193">
        <v>2.7460604393103979E-2</v>
      </c>
      <c r="J1633" s="193">
        <v>6.7939918535679074E-3</v>
      </c>
      <c r="K1633" s="222">
        <v>5.8969953282723259E-4</v>
      </c>
      <c r="L1633" s="193">
        <v>2.7770851514499198E-3</v>
      </c>
      <c r="M1633" s="222">
        <v>2.0000005732018801E-3</v>
      </c>
      <c r="N1633" s="193">
        <v>2.8968213189963968E-2</v>
      </c>
      <c r="O1633" s="222">
        <v>1.7375200770185263E-2</v>
      </c>
      <c r="P1633" s="221">
        <v>7.1011860172939031E-3</v>
      </c>
    </row>
    <row r="1634" spans="1:16" ht="15.75" x14ac:dyDescent="0.25">
      <c r="A1634" s="189">
        <v>2050</v>
      </c>
      <c r="B1634" s="188">
        <v>2033</v>
      </c>
      <c r="C1634" s="224" t="s">
        <v>2851</v>
      </c>
      <c r="D1634" s="223">
        <v>3.6424339459796326E-2</v>
      </c>
      <c r="E1634" s="223">
        <v>3.7367779023531333E-2</v>
      </c>
      <c r="F1634" s="193">
        <v>7.0349495392006217E-2</v>
      </c>
      <c r="G1634" s="193">
        <v>2.9673364434364335E-3</v>
      </c>
      <c r="H1634" s="193">
        <v>5.3970681851968641E-2</v>
      </c>
      <c r="I1634" s="193">
        <v>2.6819595443012E-2</v>
      </c>
      <c r="J1634" s="193">
        <v>6.5944183022257153E-3</v>
      </c>
      <c r="K1634" s="222">
        <v>5.86680063898124E-4</v>
      </c>
      <c r="L1634" s="193">
        <v>2.7670932243066787E-3</v>
      </c>
      <c r="M1634" s="222">
        <v>2.0000005732018801E-3</v>
      </c>
      <c r="N1634" s="193">
        <v>2.8798250509257429E-2</v>
      </c>
      <c r="O1634" s="222">
        <v>1.7334415613200382E-2</v>
      </c>
      <c r="P1634" s="221">
        <v>6.8925886355545368E-3</v>
      </c>
    </row>
    <row r="1635" spans="1:16" ht="15.75" x14ac:dyDescent="0.25">
      <c r="A1635" s="189">
        <v>2050</v>
      </c>
      <c r="B1635" s="188">
        <v>2034</v>
      </c>
      <c r="C1635" s="224" t="s">
        <v>2850</v>
      </c>
      <c r="D1635" s="223">
        <v>3.6310797333196865E-2</v>
      </c>
      <c r="E1635" s="223">
        <v>3.7231736207240802E-2</v>
      </c>
      <c r="F1635" s="193">
        <v>6.9178642128325113E-2</v>
      </c>
      <c r="G1635" s="193">
        <v>2.9429853753634573E-3</v>
      </c>
      <c r="H1635" s="193">
        <v>5.2799308829922072E-2</v>
      </c>
      <c r="I1635" s="193">
        <v>2.614964509662409E-2</v>
      </c>
      <c r="J1635" s="193">
        <v>6.394167915197679E-3</v>
      </c>
      <c r="K1635" s="222">
        <v>5.8419228264146371E-4</v>
      </c>
      <c r="L1635" s="193">
        <v>2.7591617004296973E-3</v>
      </c>
      <c r="M1635" s="222">
        <v>2.0000005732018797E-3</v>
      </c>
      <c r="N1635" s="193">
        <v>2.8663335288109982E-2</v>
      </c>
      <c r="O1635" s="222">
        <v>1.7301645609720157E-2</v>
      </c>
      <c r="P1635" s="221">
        <v>6.6832838146230165E-3</v>
      </c>
    </row>
    <row r="1636" spans="1:16" ht="15.75" x14ac:dyDescent="0.25">
      <c r="A1636" s="189">
        <v>2050</v>
      </c>
      <c r="B1636" s="188">
        <v>2035</v>
      </c>
      <c r="C1636" s="224" t="s">
        <v>2849</v>
      </c>
      <c r="D1636" s="223">
        <v>3.6205625221635417E-2</v>
      </c>
      <c r="E1636" s="223">
        <v>3.7135360887029303E-2</v>
      </c>
      <c r="F1636" s="193">
        <v>6.7992078056949845E-2</v>
      </c>
      <c r="G1636" s="193">
        <v>2.917665738786897E-3</v>
      </c>
      <c r="H1636" s="193">
        <v>5.1575593465727508E-2</v>
      </c>
      <c r="I1636" s="193">
        <v>2.539576619526502E-2</v>
      </c>
      <c r="J1636" s="193">
        <v>6.1825222465539918E-3</v>
      </c>
      <c r="K1636" s="222">
        <v>5.8261843369915626E-4</v>
      </c>
      <c r="L1636" s="193">
        <v>2.7518177189461124E-3</v>
      </c>
      <c r="M1636" s="222">
        <v>2.0000005732018801E-3</v>
      </c>
      <c r="N1636" s="193">
        <v>2.8538414163074195E-2</v>
      </c>
      <c r="O1636" s="222">
        <v>1.7280927555624572E-2</v>
      </c>
      <c r="P1636" s="221">
        <v>6.4620684680070121E-3</v>
      </c>
    </row>
    <row r="1637" spans="1:16" ht="15.75" x14ac:dyDescent="0.25">
      <c r="A1637" s="189">
        <v>2050</v>
      </c>
      <c r="B1637" s="188">
        <v>2036</v>
      </c>
      <c r="C1637" s="224" t="s">
        <v>2848</v>
      </c>
      <c r="D1637" s="223">
        <v>3.6127154588593814E-2</v>
      </c>
      <c r="E1637" s="223">
        <v>3.7028708243965265E-2</v>
      </c>
      <c r="F1637" s="193">
        <v>6.690030791337441E-2</v>
      </c>
      <c r="G1637" s="193">
        <v>2.8900740626612098E-3</v>
      </c>
      <c r="H1637" s="193">
        <v>5.0372604769692783E-2</v>
      </c>
      <c r="I1637" s="193">
        <v>2.4668265973796091E-2</v>
      </c>
      <c r="J1637" s="193">
        <v>5.9690411148249686E-3</v>
      </c>
      <c r="K1637" s="222">
        <v>5.8085544452960651E-4</v>
      </c>
      <c r="L1637" s="193">
        <v>2.7464655696228884E-3</v>
      </c>
      <c r="M1637" s="222">
        <v>2.0000005732018801E-3</v>
      </c>
      <c r="N1637" s="193">
        <v>2.8447374103086148E-2</v>
      </c>
      <c r="O1637" s="222">
        <v>1.7257010499691614E-2</v>
      </c>
      <c r="P1637" s="221">
        <v>6.2389346668096932E-3</v>
      </c>
    </row>
    <row r="1638" spans="1:16" ht="15.75" x14ac:dyDescent="0.25">
      <c r="A1638" s="189">
        <v>2050</v>
      </c>
      <c r="B1638" s="188">
        <v>2037</v>
      </c>
      <c r="C1638" s="224" t="s">
        <v>2847</v>
      </c>
      <c r="D1638" s="223">
        <v>3.6037603797613088E-2</v>
      </c>
      <c r="E1638" s="223">
        <v>3.6944596450394621E-2</v>
      </c>
      <c r="F1638" s="193">
        <v>6.5676128677319312E-2</v>
      </c>
      <c r="G1638" s="193">
        <v>2.860154852559272E-3</v>
      </c>
      <c r="H1638" s="193">
        <v>4.904095753010651E-2</v>
      </c>
      <c r="I1638" s="193">
        <v>2.385106397326962E-2</v>
      </c>
      <c r="J1638" s="193">
        <v>5.7342673380839197E-3</v>
      </c>
      <c r="K1638" s="222">
        <v>5.7956012241149036E-4</v>
      </c>
      <c r="L1638" s="193">
        <v>2.7402560006074723E-3</v>
      </c>
      <c r="M1638" s="222">
        <v>2.0000005732018801E-3</v>
      </c>
      <c r="N1638" s="193">
        <v>2.8341749334133932E-2</v>
      </c>
      <c r="O1638" s="222">
        <v>1.7240410537314919E-2</v>
      </c>
      <c r="P1638" s="221">
        <v>5.9935454616776226E-3</v>
      </c>
    </row>
    <row r="1639" spans="1:16" ht="15.75" x14ac:dyDescent="0.25">
      <c r="A1639" s="189">
        <v>2050</v>
      </c>
      <c r="B1639" s="188">
        <v>2038</v>
      </c>
      <c r="C1639" s="224" t="s">
        <v>2846</v>
      </c>
      <c r="D1639" s="223">
        <v>3.5975438513775861E-2</v>
      </c>
      <c r="E1639" s="223">
        <v>3.6867604465615079E-2</v>
      </c>
      <c r="F1639" s="193">
        <v>6.4551369346329698E-2</v>
      </c>
      <c r="G1639" s="193">
        <v>2.8275133148067061E-3</v>
      </c>
      <c r="H1639" s="193">
        <v>4.7730930692838264E-2</v>
      </c>
      <c r="I1639" s="193">
        <v>2.3003915040777579E-2</v>
      </c>
      <c r="J1639" s="193">
        <v>5.4974703624342544E-3</v>
      </c>
      <c r="K1639" s="222">
        <v>5.784279159792065E-4</v>
      </c>
      <c r="L1639" s="193">
        <v>2.7361081054133782E-3</v>
      </c>
      <c r="M1639" s="222">
        <v>2.0000005732018801E-3</v>
      </c>
      <c r="N1639" s="193">
        <v>2.8271193636882391E-2</v>
      </c>
      <c r="O1639" s="222">
        <v>1.7225846430047782E-2</v>
      </c>
      <c r="P1639" s="221">
        <v>5.7460415775600886E-3</v>
      </c>
    </row>
    <row r="1640" spans="1:16" ht="15.75" x14ac:dyDescent="0.25">
      <c r="A1640" s="189">
        <v>2050</v>
      </c>
      <c r="B1640" s="188">
        <v>2039</v>
      </c>
      <c r="C1640" s="224" t="s">
        <v>2845</v>
      </c>
      <c r="D1640" s="223">
        <v>3.5903340238049426E-2</v>
      </c>
      <c r="E1640" s="223">
        <v>3.6793674739468249E-2</v>
      </c>
      <c r="F1640" s="193">
        <v>6.330235210223796E-2</v>
      </c>
      <c r="G1640" s="193">
        <v>2.7920860190592334E-3</v>
      </c>
      <c r="H1640" s="193">
        <v>4.6298720225001103E-2</v>
      </c>
      <c r="I1640" s="193">
        <v>2.20780007204281E-2</v>
      </c>
      <c r="J1640" s="193">
        <v>5.240410430010051E-3</v>
      </c>
      <c r="K1640" s="222">
        <v>5.7735136684105009E-4</v>
      </c>
      <c r="L1640" s="193">
        <v>2.7311962836295812E-3</v>
      </c>
      <c r="M1640" s="222">
        <v>2.0000005732018801E-3</v>
      </c>
      <c r="N1640" s="193">
        <v>2.8187643548340004E-2</v>
      </c>
      <c r="O1640" s="222">
        <v>1.7212404819988661E-2</v>
      </c>
      <c r="P1640" s="221">
        <v>5.4773585356782161E-3</v>
      </c>
    </row>
    <row r="1641" spans="1:16" ht="15.75" x14ac:dyDescent="0.25">
      <c r="A1641" s="189">
        <v>2050</v>
      </c>
      <c r="B1641" s="188">
        <v>2040</v>
      </c>
      <c r="C1641" s="224" t="s">
        <v>2844</v>
      </c>
      <c r="D1641" s="223">
        <v>3.5856169469069721E-2</v>
      </c>
      <c r="E1641" s="223">
        <v>3.6702660198789566E-2</v>
      </c>
      <c r="F1641" s="193">
        <v>6.213558062603973E-2</v>
      </c>
      <c r="G1641" s="193">
        <v>2.7528058458509311E-3</v>
      </c>
      <c r="H1641" s="193">
        <v>4.4874443705756051E-2</v>
      </c>
      <c r="I1641" s="193">
        <v>2.1157418387828194E-2</v>
      </c>
      <c r="J1641" s="193">
        <v>4.9790964243413699E-3</v>
      </c>
      <c r="K1641" s="222">
        <v>5.7592410476864353E-4</v>
      </c>
      <c r="L1641" s="193">
        <v>2.7281616107844831E-3</v>
      </c>
      <c r="M1641" s="222">
        <v>2.0000005732018801E-3</v>
      </c>
      <c r="N1641" s="193">
        <v>2.813602376324489E-2</v>
      </c>
      <c r="O1641" s="222">
        <v>1.7193271013562952E-2</v>
      </c>
      <c r="P1641" s="221">
        <v>5.2042290702369338E-3</v>
      </c>
    </row>
    <row r="1642" spans="1:16" ht="15.75" x14ac:dyDescent="0.25">
      <c r="A1642" s="189">
        <v>2050</v>
      </c>
      <c r="B1642" s="188">
        <v>2041</v>
      </c>
      <c r="C1642" s="224" t="s">
        <v>2843</v>
      </c>
      <c r="D1642" s="223">
        <v>3.5789885405709702E-2</v>
      </c>
      <c r="E1642" s="223">
        <v>3.6635054713761786E-2</v>
      </c>
      <c r="F1642" s="193">
        <v>6.0790521916976585E-2</v>
      </c>
      <c r="G1642" s="193">
        <v>2.7109198694684981E-3</v>
      </c>
      <c r="H1642" s="193">
        <v>4.3295842925648274E-2</v>
      </c>
      <c r="I1642" s="193">
        <v>3.7507799044681572E-2</v>
      </c>
      <c r="J1642" s="193">
        <v>4.6938990239668065E-3</v>
      </c>
      <c r="K1642" s="222">
        <v>5.750395466398553E-4</v>
      </c>
      <c r="L1642" s="193">
        <v>2.7236311954635141E-3</v>
      </c>
      <c r="M1642" s="222">
        <v>2.0000005732018801E-3</v>
      </c>
      <c r="N1642" s="193">
        <v>2.8058961398635195E-2</v>
      </c>
      <c r="O1642" s="222">
        <v>1.7181271036242108E-2</v>
      </c>
      <c r="P1642" s="221">
        <v>4.9061363089621538E-3</v>
      </c>
    </row>
    <row r="1643" spans="1:16" ht="15.75" x14ac:dyDescent="0.25">
      <c r="A1643" s="189">
        <v>2050</v>
      </c>
      <c r="B1643" s="188">
        <v>2042</v>
      </c>
      <c r="C1643" s="224" t="s">
        <v>2842</v>
      </c>
      <c r="D1643" s="223">
        <v>3.5757517500518254E-2</v>
      </c>
      <c r="E1643" s="223">
        <v>3.6603068577801975E-2</v>
      </c>
      <c r="F1643" s="193">
        <v>5.9580480529309719E-2</v>
      </c>
      <c r="G1643" s="193">
        <v>2.6671763577932328E-3</v>
      </c>
      <c r="H1643" s="193">
        <v>4.1754736670233501E-2</v>
      </c>
      <c r="I1643" s="193">
        <v>6.9676731358288446E-2</v>
      </c>
      <c r="J1643" s="193">
        <v>4.4074223384660428E-3</v>
      </c>
      <c r="K1643" s="222">
        <v>5.7483916140975617E-4</v>
      </c>
      <c r="L1643" s="193">
        <v>2.7217666141505009E-3</v>
      </c>
      <c r="M1643" s="222">
        <v>2.0000005732018801E-3</v>
      </c>
      <c r="N1643" s="193">
        <v>2.8027244870500845E-2</v>
      </c>
      <c r="O1643" s="222">
        <v>1.7180701888659871E-2</v>
      </c>
      <c r="P1643" s="221">
        <v>4.6067064189645127E-3</v>
      </c>
    </row>
    <row r="1644" spans="1:16" ht="15.75" x14ac:dyDescent="0.25">
      <c r="A1644" s="189">
        <v>2050</v>
      </c>
      <c r="B1644" s="188">
        <v>2043</v>
      </c>
      <c r="C1644" s="224" t="s">
        <v>2841</v>
      </c>
      <c r="D1644" s="223">
        <v>3.5706680102660628E-2</v>
      </c>
      <c r="E1644" s="223">
        <v>3.6561854822243271E-2</v>
      </c>
      <c r="F1644" s="193">
        <v>5.8198743097681173E-2</v>
      </c>
      <c r="G1644" s="193">
        <v>2.6211542668837101E-3</v>
      </c>
      <c r="H1644" s="193">
        <v>4.0064537591626655E-2</v>
      </c>
      <c r="I1644" s="193">
        <v>0.12734808098741926</v>
      </c>
      <c r="J1644" s="193">
        <v>4.0979539049651303E-3</v>
      </c>
      <c r="K1644" s="222">
        <v>5.7432092555085386E-4</v>
      </c>
      <c r="L1644" s="193">
        <v>2.7184647434545825E-3</v>
      </c>
      <c r="M1644" s="222">
        <v>2.0000005732018801E-3</v>
      </c>
      <c r="N1644" s="193">
        <v>2.7971080049963282E-2</v>
      </c>
      <c r="O1644" s="222">
        <v>1.7174971959383077E-2</v>
      </c>
      <c r="P1644" s="221">
        <v>4.2832451961465198E-3</v>
      </c>
    </row>
    <row r="1645" spans="1:16" ht="15.75" x14ac:dyDescent="0.25">
      <c r="A1645" s="189">
        <v>2050</v>
      </c>
      <c r="B1645" s="188">
        <v>2044</v>
      </c>
      <c r="C1645" s="224" t="s">
        <v>2840</v>
      </c>
      <c r="D1645" s="223">
        <v>3.5665620922828122E-2</v>
      </c>
      <c r="E1645" s="223">
        <v>3.6507802821863528E-2</v>
      </c>
      <c r="F1645" s="193">
        <v>5.6807053060874725E-2</v>
      </c>
      <c r="G1645" s="193">
        <v>2.5685280821321895E-3</v>
      </c>
      <c r="H1645" s="193">
        <v>3.8322637245750017E-2</v>
      </c>
      <c r="I1645" s="193">
        <v>1.5340269190224191E-2</v>
      </c>
      <c r="J1645" s="193">
        <v>3.7765586327530606E-3</v>
      </c>
      <c r="K1645" s="222">
        <v>5.7356459424279108E-4</v>
      </c>
      <c r="L1645" s="193">
        <v>2.7158907404276973E-3</v>
      </c>
      <c r="M1645" s="222">
        <v>2.0000005732018805E-3</v>
      </c>
      <c r="N1645" s="193">
        <v>2.7927296258475957E-2</v>
      </c>
      <c r="O1645" s="222">
        <v>1.7164807810335997E-2</v>
      </c>
      <c r="P1645" s="221">
        <v>3.9473178558954202E-3</v>
      </c>
    </row>
    <row r="1646" spans="1:16" ht="15.75" x14ac:dyDescent="0.25">
      <c r="A1646" s="189">
        <v>2050</v>
      </c>
      <c r="B1646" s="188">
        <v>2045</v>
      </c>
      <c r="C1646" s="224" t="s">
        <v>2839</v>
      </c>
      <c r="D1646" s="223">
        <v>3.5607430729772696E-2</v>
      </c>
      <c r="E1646" s="223">
        <v>3.6424497931579564E-2</v>
      </c>
      <c r="F1646" s="193">
        <v>5.5257060156233162E-2</v>
      </c>
      <c r="G1646" s="193">
        <v>2.5161069079639156E-3</v>
      </c>
      <c r="H1646" s="193">
        <v>3.6444389323088584E-2</v>
      </c>
      <c r="I1646" s="193">
        <v>1.6601058693768878E-2</v>
      </c>
      <c r="J1646" s="193">
        <v>3.4345422810481583E-3</v>
      </c>
      <c r="K1646" s="222">
        <v>5.7229024621970092E-4</v>
      </c>
      <c r="L1646" s="193">
        <v>2.711985859374134E-3</v>
      </c>
      <c r="M1646" s="222">
        <v>2.0000005732018805E-3</v>
      </c>
      <c r="N1646" s="193">
        <v>2.7860874231754849E-2</v>
      </c>
      <c r="O1646" s="222">
        <v>1.7144410714376349E-2</v>
      </c>
      <c r="P1646" s="221">
        <v>3.5898370424415041E-3</v>
      </c>
    </row>
    <row r="1647" spans="1:16" ht="15.75" x14ac:dyDescent="0.25">
      <c r="A1647" s="189">
        <v>2050</v>
      </c>
      <c r="B1647" s="188">
        <v>2046</v>
      </c>
      <c r="C1647" s="224" t="s">
        <v>2838</v>
      </c>
      <c r="D1647" s="223">
        <v>3.5589635920383778E-2</v>
      </c>
      <c r="E1647" s="223">
        <v>3.6415001525699056E-2</v>
      </c>
      <c r="F1647" s="193">
        <v>5.3861351891245982E-2</v>
      </c>
      <c r="G1647" s="193">
        <v>2.4614152338994612E-3</v>
      </c>
      <c r="H1647" s="193">
        <v>3.4604312642596988E-2</v>
      </c>
      <c r="I1647" s="193">
        <v>1.5721190506642436E-2</v>
      </c>
      <c r="J1647" s="193">
        <v>3.0890600029167855E-3</v>
      </c>
      <c r="K1647" s="222">
        <v>5.7250365552659354E-4</v>
      </c>
      <c r="L1647" s="193">
        <v>2.711171326782814E-3</v>
      </c>
      <c r="M1647" s="222">
        <v>2.0000005732018801E-3</v>
      </c>
      <c r="N1647" s="193">
        <v>2.7847019032376494E-2</v>
      </c>
      <c r="O1647" s="222">
        <v>1.7148292206915779E-2</v>
      </c>
      <c r="P1647" s="221">
        <v>3.2287335887479329E-3</v>
      </c>
    </row>
    <row r="1648" spans="1:16" ht="15.75" x14ac:dyDescent="0.25">
      <c r="A1648" s="189">
        <v>2050</v>
      </c>
      <c r="B1648" s="188">
        <v>2047</v>
      </c>
      <c r="C1648" s="224" t="s">
        <v>2837</v>
      </c>
      <c r="D1648" s="223">
        <v>3.5582129141436943E-2</v>
      </c>
      <c r="E1648" s="223">
        <v>3.639769180144016E-2</v>
      </c>
      <c r="F1648" s="193">
        <v>5.2448071032949045E-2</v>
      </c>
      <c r="G1648" s="193">
        <v>2.403906406039491E-3</v>
      </c>
      <c r="H1648" s="193">
        <v>3.2701862229767169E-2</v>
      </c>
      <c r="I1648" s="193">
        <v>1.4861606510011893E-2</v>
      </c>
      <c r="J1648" s="193">
        <v>2.7291409663466378E-3</v>
      </c>
      <c r="K1648" s="222">
        <v>5.7272040848744047E-4</v>
      </c>
      <c r="L1648" s="193">
        <v>2.7110861403244753E-3</v>
      </c>
      <c r="M1648" s="222">
        <v>2.0000005732018801E-3</v>
      </c>
      <c r="N1648" s="193">
        <v>2.7845570010720147E-2</v>
      </c>
      <c r="O1648" s="222">
        <v>1.7148463145652507E-2</v>
      </c>
      <c r="P1648" s="221">
        <v>2.8525406104611571E-3</v>
      </c>
    </row>
    <row r="1649" spans="1:16" ht="15.75" x14ac:dyDescent="0.25">
      <c r="A1649" s="189">
        <v>2050</v>
      </c>
      <c r="B1649" s="188">
        <v>2048</v>
      </c>
      <c r="C1649" s="224" t="s">
        <v>2836</v>
      </c>
      <c r="D1649" s="223">
        <v>3.5546687400892341E-2</v>
      </c>
      <c r="E1649" s="223">
        <v>3.6352146554162842E-2</v>
      </c>
      <c r="F1649" s="193">
        <v>5.0817270707651609E-2</v>
      </c>
      <c r="G1649" s="193">
        <v>2.4595936353396844E-3</v>
      </c>
      <c r="H1649" s="193">
        <v>3.0633363672043605E-2</v>
      </c>
      <c r="I1649" s="193">
        <v>1.4546741147689054E-2</v>
      </c>
      <c r="J1649" s="193">
        <v>2.3462805501856371E-3</v>
      </c>
      <c r="K1649" s="222">
        <v>5.7254571152672788E-4</v>
      </c>
      <c r="L1649" s="193">
        <v>2.708776921580165E-3</v>
      </c>
      <c r="M1649" s="222">
        <v>2.0000005732018797E-3</v>
      </c>
      <c r="N1649" s="193">
        <v>2.780629019987943E-2</v>
      </c>
      <c r="O1649" s="222">
        <v>1.7137264588143519E-2</v>
      </c>
      <c r="P1649" s="221">
        <v>2.4523689451992929E-3</v>
      </c>
    </row>
    <row r="1650" spans="1:16" ht="15.75" x14ac:dyDescent="0.25">
      <c r="A1650" s="189">
        <v>2050</v>
      </c>
      <c r="B1650" s="188">
        <v>2049</v>
      </c>
      <c r="C1650" s="224" t="s">
        <v>2835</v>
      </c>
      <c r="D1650" s="223">
        <v>3.5521002078040209E-2</v>
      </c>
      <c r="E1650" s="223">
        <v>3.6277303440406035E-2</v>
      </c>
      <c r="F1650" s="193">
        <v>4.9185295049392494E-2</v>
      </c>
      <c r="G1650" s="193">
        <v>2.3898747394205801E-3</v>
      </c>
      <c r="H1650" s="193">
        <v>2.85117736102296E-2</v>
      </c>
      <c r="I1650" s="193">
        <v>1.3733670249349069E-2</v>
      </c>
      <c r="J1650" s="193">
        <v>1.9502265336133339E-3</v>
      </c>
      <c r="K1650" s="222">
        <v>5.7145342693281894E-4</v>
      </c>
      <c r="L1650" s="193">
        <v>2.7074650494080111E-3</v>
      </c>
      <c r="M1650" s="222">
        <v>2.0000005732018797E-3</v>
      </c>
      <c r="N1650" s="193">
        <v>2.7783975254231097E-2</v>
      </c>
      <c r="O1650" s="222">
        <v>1.712096178413194E-2</v>
      </c>
      <c r="P1650" s="221">
        <v>2.0384071234612567E-3</v>
      </c>
    </row>
    <row r="1651" spans="1:16" ht="16.5" thickBot="1" x14ac:dyDescent="0.3">
      <c r="A1651" s="180">
        <v>2050</v>
      </c>
      <c r="B1651" s="179">
        <v>2050</v>
      </c>
      <c r="C1651" s="220" t="s">
        <v>2834</v>
      </c>
      <c r="D1651" s="219">
        <v>3.5152101936051824E-2</v>
      </c>
      <c r="E1651" s="219">
        <v>3.560150172843974E-2</v>
      </c>
      <c r="F1651" s="218">
        <v>4.5799306543734049E-2</v>
      </c>
      <c r="G1651" s="218">
        <v>2.2811219969935629E-3</v>
      </c>
      <c r="H1651" s="218">
        <v>2.5527450673322381E-2</v>
      </c>
      <c r="I1651" s="218">
        <v>1.2758389166712245E-2</v>
      </c>
      <c r="J1651" s="218">
        <v>1.4971480773715061E-3</v>
      </c>
      <c r="K1651" s="217">
        <v>5.5924228140257068E-4</v>
      </c>
      <c r="L1651" s="218">
        <v>2.6793277601653721E-3</v>
      </c>
      <c r="M1651" s="217">
        <v>2.0000005732018805E-3</v>
      </c>
      <c r="N1651" s="218">
        <v>2.7305359964213811E-2</v>
      </c>
      <c r="O1651" s="217">
        <v>1.6899480239277322E-2</v>
      </c>
      <c r="P1651" s="216">
        <v>1.5648424699340451E-3</v>
      </c>
    </row>
  </sheetData>
  <hyperlinks>
    <hyperlink ref="A28" r:id="rId1" tooltip="Link to EMFAC2017 Database"/>
  </hyperlinks>
  <pageMargins left="0.7" right="0.7" top="0.98479166666666662" bottom="0.75" header="0.3" footer="0.3"/>
  <pageSetup scale="53" fitToHeight="0" orientation="portrait" r:id="rId2"/>
  <headerFooter>
    <oddHeader>&amp;C&amp;G</oddHeader>
    <oddFooter>&amp;L&amp;"Arial,Regular"&amp;12&amp;K000000June 1, 2020&amp;C&amp;"Arial,Regular"&amp;12Page &amp;P of &amp;N&amp;R&amp;"Arial,Regular"&amp;12&amp;K000000&amp;A</oddFooter>
  </headerFooter>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Q578"/>
  <sheetViews>
    <sheetView showGridLines="0" zoomScaleNormal="100" zoomScaleSheetLayoutView="100" zoomScalePageLayoutView="30" workbookViewId="0">
      <selection activeCell="M2" sqref="M2"/>
    </sheetView>
  </sheetViews>
  <sheetFormatPr defaultColWidth="9.140625" defaultRowHeight="15" x14ac:dyDescent="0.25"/>
  <cols>
    <col min="1" max="1" width="12.140625" style="75" customWidth="1"/>
    <col min="2" max="2" width="9.140625" style="75" customWidth="1"/>
    <col min="3" max="3" width="15.42578125" style="75" bestFit="1" customWidth="1"/>
    <col min="4" max="5" width="12" style="75" customWidth="1"/>
    <col min="6" max="6" width="12" style="171" customWidth="1"/>
    <col min="7" max="7" width="12" style="171" bestFit="1" customWidth="1"/>
    <col min="8" max="15" width="12" style="171" customWidth="1"/>
    <col min="16" max="16" width="14.42578125" style="171" customWidth="1"/>
    <col min="17" max="17" width="14.42578125" style="75" customWidth="1"/>
    <col min="18" max="16384" width="9.140625" style="75"/>
  </cols>
  <sheetData>
    <row r="2" spans="1:17" ht="18.75" x14ac:dyDescent="0.3">
      <c r="I2" s="77" t="s">
        <v>0</v>
      </c>
    </row>
    <row r="3" spans="1:17" ht="18.75" x14ac:dyDescent="0.3">
      <c r="I3" s="78" t="s">
        <v>4631</v>
      </c>
    </row>
    <row r="4" spans="1:17" ht="18.75" x14ac:dyDescent="0.3">
      <c r="I4" s="397" t="s">
        <v>4632</v>
      </c>
    </row>
    <row r="8" spans="1:17" ht="16.5" thickBot="1" x14ac:dyDescent="0.3">
      <c r="A8" s="154" t="s">
        <v>4675</v>
      </c>
      <c r="F8" s="75"/>
      <c r="G8" s="75"/>
      <c r="H8" s="75"/>
      <c r="I8" s="75"/>
      <c r="J8" s="75"/>
      <c r="K8" s="75"/>
      <c r="L8" s="75"/>
      <c r="M8" s="75"/>
      <c r="N8" s="75"/>
      <c r="O8" s="75"/>
    </row>
    <row r="9" spans="1:17" ht="15.75" customHeight="1" x14ac:dyDescent="0.25">
      <c r="A9" s="828" t="s">
        <v>300</v>
      </c>
      <c r="B9" s="829"/>
      <c r="C9" s="829"/>
      <c r="D9" s="829"/>
      <c r="E9" s="829"/>
      <c r="F9" s="830"/>
      <c r="G9" s="831" t="s">
        <v>301</v>
      </c>
      <c r="H9" s="411"/>
      <c r="I9" s="411"/>
      <c r="J9" s="411"/>
      <c r="K9" s="411"/>
      <c r="L9" s="412"/>
      <c r="M9" s="534"/>
      <c r="N9" s="534"/>
      <c r="O9" s="534"/>
      <c r="P9" s="534"/>
    </row>
    <row r="10" spans="1:17" ht="15.75" customHeight="1" x14ac:dyDescent="0.25">
      <c r="A10" s="420" t="s">
        <v>313</v>
      </c>
      <c r="B10" s="417"/>
      <c r="C10" s="417"/>
      <c r="D10" s="417"/>
      <c r="E10" s="417"/>
      <c r="F10" s="417"/>
      <c r="G10" s="246" t="s">
        <v>303</v>
      </c>
      <c r="H10" s="417"/>
      <c r="I10" s="417"/>
      <c r="J10" s="417"/>
      <c r="K10" s="417"/>
      <c r="L10" s="421"/>
      <c r="M10" s="534"/>
      <c r="N10" s="534"/>
      <c r="O10" s="534"/>
      <c r="P10" s="534"/>
    </row>
    <row r="11" spans="1:17" ht="15.75" customHeight="1" x14ac:dyDescent="0.25">
      <c r="A11" s="420" t="s">
        <v>4467</v>
      </c>
      <c r="B11" s="417"/>
      <c r="C11" s="417"/>
      <c r="D11" s="417"/>
      <c r="E11" s="417"/>
      <c r="F11" s="417"/>
      <c r="G11" s="246" t="s">
        <v>307</v>
      </c>
      <c r="H11" s="417"/>
      <c r="I11" s="417"/>
      <c r="J11" s="417"/>
      <c r="K11" s="417"/>
      <c r="L11" s="421"/>
      <c r="M11" s="534"/>
      <c r="N11" s="534"/>
      <c r="O11" s="534"/>
      <c r="P11" s="534"/>
    </row>
    <row r="12" spans="1:17" ht="15" customHeight="1" thickBot="1" x14ac:dyDescent="0.3">
      <c r="A12" s="461" t="s">
        <v>308</v>
      </c>
      <c r="B12" s="462"/>
      <c r="C12" s="462"/>
      <c r="D12" s="462"/>
      <c r="E12" s="462"/>
      <c r="F12" s="462"/>
      <c r="G12" s="464" t="s">
        <v>309</v>
      </c>
      <c r="H12" s="462"/>
      <c r="I12" s="462"/>
      <c r="J12" s="462"/>
      <c r="K12" s="462"/>
      <c r="L12" s="465"/>
      <c r="M12" s="408"/>
      <c r="N12" s="408"/>
      <c r="O12" s="408"/>
      <c r="P12" s="408"/>
    </row>
    <row r="13" spans="1:17" ht="15.75" thickBot="1" x14ac:dyDescent="0.3"/>
    <row r="14" spans="1:17" ht="15.95" customHeight="1" x14ac:dyDescent="0.25">
      <c r="A14" s="832" t="s">
        <v>4676</v>
      </c>
      <c r="B14" s="833"/>
      <c r="C14" s="833"/>
      <c r="D14" s="833"/>
      <c r="E14" s="833"/>
      <c r="F14" s="833"/>
      <c r="G14" s="833"/>
      <c r="H14" s="833"/>
      <c r="I14" s="833"/>
      <c r="J14" s="833"/>
      <c r="K14" s="833"/>
      <c r="L14" s="833"/>
      <c r="M14" s="833"/>
      <c r="N14" s="833"/>
      <c r="O14" s="833"/>
      <c r="P14" s="833"/>
      <c r="Q14" s="834"/>
    </row>
    <row r="15" spans="1:17" ht="15.75" x14ac:dyDescent="0.25">
      <c r="A15" s="835" t="s">
        <v>212</v>
      </c>
      <c r="B15" s="835"/>
      <c r="C15" s="835"/>
      <c r="D15" s="835"/>
      <c r="E15" s="835"/>
      <c r="F15" s="835"/>
      <c r="G15" s="835"/>
      <c r="H15" s="835"/>
      <c r="I15" s="835"/>
      <c r="J15" s="835"/>
      <c r="K15" s="835"/>
      <c r="L15" s="835"/>
      <c r="M15" s="835"/>
      <c r="N15" s="835"/>
      <c r="O15" s="835"/>
      <c r="P15" s="835"/>
      <c r="Q15" s="836"/>
    </row>
    <row r="16" spans="1:17" ht="15.75" x14ac:dyDescent="0.25">
      <c r="A16" s="79" t="s">
        <v>316</v>
      </c>
      <c r="B16" s="43"/>
      <c r="C16" s="43"/>
      <c r="D16" s="43"/>
      <c r="E16" s="43"/>
      <c r="F16" s="535"/>
      <c r="G16" s="536"/>
      <c r="H16" s="535"/>
      <c r="I16" s="535"/>
      <c r="J16" s="535"/>
      <c r="K16" s="535"/>
      <c r="L16" s="535"/>
      <c r="M16" s="535"/>
      <c r="N16" s="535"/>
      <c r="O16" s="535"/>
      <c r="P16" s="535"/>
      <c r="Q16" s="84"/>
    </row>
    <row r="17" spans="1:17" ht="15.75" x14ac:dyDescent="0.25">
      <c r="A17" s="79" t="s">
        <v>4410</v>
      </c>
      <c r="B17" s="43"/>
      <c r="C17" s="43"/>
      <c r="D17" s="43"/>
      <c r="E17" s="43"/>
      <c r="F17" s="535"/>
      <c r="G17" s="535"/>
      <c r="H17" s="535"/>
      <c r="I17" s="535"/>
      <c r="J17" s="535"/>
      <c r="K17" s="535"/>
      <c r="L17" s="535"/>
      <c r="M17" s="535"/>
      <c r="N17" s="535"/>
      <c r="O17" s="535"/>
      <c r="P17" s="535"/>
      <c r="Q17" s="84"/>
    </row>
    <row r="18" spans="1:17" ht="15.75" x14ac:dyDescent="0.25">
      <c r="A18" s="79" t="s">
        <v>240</v>
      </c>
      <c r="B18" s="43"/>
      <c r="C18" s="43"/>
      <c r="D18" s="43"/>
      <c r="E18" s="43"/>
      <c r="F18" s="535"/>
      <c r="G18" s="535"/>
      <c r="H18" s="535"/>
      <c r="I18" s="535"/>
      <c r="J18" s="535"/>
      <c r="K18" s="535"/>
      <c r="L18" s="535"/>
      <c r="M18" s="535"/>
      <c r="N18" s="535"/>
      <c r="O18" s="535"/>
      <c r="P18" s="535"/>
      <c r="Q18" s="84"/>
    </row>
    <row r="19" spans="1:17" ht="15.75" customHeight="1" x14ac:dyDescent="0.25">
      <c r="A19" s="429" t="s">
        <v>4893</v>
      </c>
      <c r="B19" s="454"/>
      <c r="C19" s="454"/>
      <c r="D19" s="454"/>
      <c r="E19" s="454"/>
      <c r="F19" s="454"/>
      <c r="G19" s="454"/>
      <c r="H19" s="454"/>
      <c r="I19" s="454"/>
      <c r="J19" s="454"/>
      <c r="K19" s="454"/>
      <c r="L19" s="454"/>
      <c r="M19" s="454"/>
      <c r="N19" s="454"/>
      <c r="O19" s="454"/>
      <c r="P19" s="454"/>
      <c r="Q19" s="431"/>
    </row>
    <row r="20" spans="1:17" ht="15.75" customHeight="1" x14ac:dyDescent="0.25">
      <c r="A20" s="429" t="s">
        <v>4894</v>
      </c>
      <c r="B20" s="454"/>
      <c r="C20" s="454"/>
      <c r="D20" s="454"/>
      <c r="E20" s="454"/>
      <c r="F20" s="454"/>
      <c r="G20" s="454"/>
      <c r="H20" s="454"/>
      <c r="I20" s="454"/>
      <c r="J20" s="454"/>
      <c r="K20" s="454"/>
      <c r="L20" s="454"/>
      <c r="M20" s="454"/>
      <c r="N20" s="454"/>
      <c r="O20" s="454"/>
      <c r="P20" s="454"/>
      <c r="Q20" s="431"/>
    </row>
    <row r="21" spans="1:17" ht="15.75" x14ac:dyDescent="0.25">
      <c r="A21" s="79" t="s">
        <v>239</v>
      </c>
      <c r="B21" s="43"/>
      <c r="C21" s="43"/>
      <c r="D21" s="43"/>
      <c r="E21" s="43"/>
      <c r="F21" s="535"/>
      <c r="G21" s="535"/>
      <c r="H21" s="535"/>
      <c r="I21" s="535"/>
      <c r="J21" s="535"/>
      <c r="K21" s="535"/>
      <c r="L21" s="535"/>
      <c r="M21" s="535"/>
      <c r="N21" s="535"/>
      <c r="O21" s="535"/>
      <c r="P21" s="535"/>
      <c r="Q21" s="84"/>
    </row>
    <row r="22" spans="1:17" ht="15.75" x14ac:dyDescent="0.25">
      <c r="A22" s="79" t="s">
        <v>4677</v>
      </c>
      <c r="B22" s="43"/>
      <c r="C22" s="43"/>
      <c r="D22" s="43"/>
      <c r="E22" s="43"/>
      <c r="F22" s="535"/>
      <c r="G22" s="535"/>
      <c r="H22" s="535"/>
      <c r="I22" s="535"/>
      <c r="J22" s="535"/>
      <c r="K22" s="535"/>
      <c r="L22" s="535"/>
      <c r="M22" s="535"/>
      <c r="N22" s="535"/>
      <c r="O22" s="535"/>
      <c r="P22" s="535"/>
      <c r="Q22" s="84"/>
    </row>
    <row r="23" spans="1:17" ht="15.75" x14ac:dyDescent="0.25">
      <c r="A23" s="79" t="s">
        <v>237</v>
      </c>
      <c r="B23" s="43"/>
      <c r="C23" s="43"/>
      <c r="D23" s="43"/>
      <c r="E23" s="43"/>
      <c r="F23" s="535"/>
      <c r="G23" s="535"/>
      <c r="H23" s="535"/>
      <c r="I23" s="535"/>
      <c r="J23" s="535"/>
      <c r="K23" s="535"/>
      <c r="L23" s="535"/>
      <c r="M23" s="535"/>
      <c r="N23" s="535"/>
      <c r="O23" s="535"/>
      <c r="P23" s="535"/>
      <c r="Q23" s="84"/>
    </row>
    <row r="24" spans="1:17" ht="15.75" x14ac:dyDescent="0.25">
      <c r="A24" s="79" t="s">
        <v>236</v>
      </c>
      <c r="B24" s="43"/>
      <c r="C24" s="43"/>
      <c r="D24" s="43"/>
      <c r="E24" s="43"/>
      <c r="F24" s="535"/>
      <c r="G24" s="535"/>
      <c r="H24" s="535"/>
      <c r="I24" s="535"/>
      <c r="J24" s="535"/>
      <c r="K24" s="535"/>
      <c r="L24" s="535"/>
      <c r="M24" s="535"/>
      <c r="N24" s="535"/>
      <c r="O24" s="535"/>
      <c r="P24" s="535"/>
      <c r="Q24" s="84"/>
    </row>
    <row r="25" spans="1:17" ht="15.75" x14ac:dyDescent="0.25">
      <c r="A25" s="79" t="s">
        <v>235</v>
      </c>
      <c r="B25" s="43"/>
      <c r="C25" s="43"/>
      <c r="D25" s="43"/>
      <c r="E25" s="43"/>
      <c r="F25" s="535"/>
      <c r="G25" s="535"/>
      <c r="H25" s="535"/>
      <c r="I25" s="535"/>
      <c r="J25" s="535"/>
      <c r="K25" s="535"/>
      <c r="L25" s="535"/>
      <c r="M25" s="535"/>
      <c r="N25" s="535"/>
      <c r="O25" s="535"/>
      <c r="P25" s="535"/>
      <c r="Q25" s="84"/>
    </row>
    <row r="26" spans="1:17" ht="15.75" x14ac:dyDescent="0.25">
      <c r="A26" s="79" t="s">
        <v>318</v>
      </c>
      <c r="B26" s="43"/>
      <c r="C26" s="43"/>
      <c r="D26" s="43"/>
      <c r="E26" s="43"/>
      <c r="F26" s="535"/>
      <c r="G26" s="535"/>
      <c r="H26" s="535"/>
      <c r="I26" s="535"/>
      <c r="J26" s="535"/>
      <c r="K26" s="535"/>
      <c r="L26" s="535"/>
      <c r="M26" s="535"/>
      <c r="N26" s="535"/>
      <c r="O26" s="535"/>
      <c r="P26" s="535"/>
      <c r="Q26" s="84"/>
    </row>
    <row r="27" spans="1:17" ht="15.75" customHeight="1" x14ac:dyDescent="0.25">
      <c r="A27" s="837" t="s">
        <v>211</v>
      </c>
      <c r="B27" s="838"/>
      <c r="C27" s="838"/>
      <c r="D27" s="838"/>
      <c r="E27" s="838"/>
      <c r="F27" s="838"/>
      <c r="G27" s="838"/>
      <c r="H27" s="535"/>
      <c r="I27" s="535"/>
      <c r="J27" s="535"/>
      <c r="K27" s="535"/>
      <c r="L27" s="535"/>
      <c r="M27" s="535"/>
      <c r="N27" s="535"/>
      <c r="O27" s="535"/>
      <c r="P27" s="535"/>
      <c r="Q27" s="84"/>
    </row>
    <row r="28" spans="1:17" ht="16.5" thickBot="1" x14ac:dyDescent="0.3">
      <c r="A28" s="537" t="s">
        <v>263</v>
      </c>
      <c r="B28" s="212"/>
      <c r="C28" s="212"/>
      <c r="D28" s="212"/>
      <c r="E28" s="212"/>
      <c r="F28" s="538"/>
      <c r="G28" s="538"/>
      <c r="H28" s="538"/>
      <c r="I28" s="538"/>
      <c r="J28" s="538"/>
      <c r="K28" s="538"/>
      <c r="L28" s="538"/>
      <c r="M28" s="538"/>
      <c r="N28" s="538"/>
      <c r="O28" s="538"/>
      <c r="P28" s="538"/>
      <c r="Q28" s="87"/>
    </row>
    <row r="29" spans="1:17" ht="15.75" x14ac:dyDescent="0.25">
      <c r="A29" s="539"/>
      <c r="B29" s="43"/>
      <c r="C29" s="43"/>
      <c r="D29" s="43"/>
      <c r="E29" s="43"/>
      <c r="F29" s="535"/>
      <c r="G29" s="535"/>
      <c r="H29" s="535"/>
      <c r="I29" s="535"/>
      <c r="J29" s="535"/>
      <c r="K29" s="535"/>
      <c r="L29" s="535"/>
      <c r="M29" s="535"/>
      <c r="N29" s="535"/>
      <c r="O29" s="535"/>
      <c r="P29" s="535"/>
    </row>
    <row r="30" spans="1:17" ht="18.75" x14ac:dyDescent="0.25">
      <c r="A30" s="839" t="s">
        <v>4678</v>
      </c>
      <c r="B30" s="839"/>
      <c r="C30" s="839"/>
      <c r="D30" s="839"/>
      <c r="E30" s="839"/>
      <c r="F30" s="839"/>
      <c r="G30" s="839"/>
      <c r="H30" s="839"/>
      <c r="I30" s="839"/>
      <c r="J30" s="839"/>
      <c r="K30" s="839"/>
      <c r="L30" s="839"/>
      <c r="M30" s="839"/>
      <c r="N30" s="839"/>
      <c r="O30" s="839"/>
      <c r="P30" s="839"/>
      <c r="Q30" s="839"/>
    </row>
    <row r="31" spans="1:17" ht="16.5" thickBot="1" x14ac:dyDescent="0.3">
      <c r="A31" s="43"/>
      <c r="B31" s="43"/>
      <c r="C31" s="43"/>
      <c r="D31" s="43"/>
      <c r="E31" s="43"/>
      <c r="F31" s="535"/>
      <c r="G31" s="535"/>
      <c r="H31" s="535"/>
      <c r="I31" s="535"/>
      <c r="J31" s="535"/>
      <c r="K31" s="535"/>
      <c r="L31" s="535"/>
      <c r="M31" s="535"/>
      <c r="N31" s="535"/>
      <c r="O31" s="535"/>
      <c r="P31" s="535"/>
    </row>
    <row r="32" spans="1:17" ht="16.5" thickBot="1" x14ac:dyDescent="0.3">
      <c r="A32" s="43"/>
      <c r="B32" s="43"/>
      <c r="C32" s="43"/>
      <c r="D32" s="43"/>
      <c r="E32" s="43"/>
      <c r="F32" s="845" t="s">
        <v>4409</v>
      </c>
      <c r="G32" s="844"/>
      <c r="H32" s="844"/>
      <c r="I32" s="844"/>
      <c r="J32" s="844"/>
      <c r="K32" s="844"/>
      <c r="L32" s="540"/>
      <c r="M32" s="540"/>
      <c r="N32" s="540"/>
      <c r="O32" s="540"/>
      <c r="P32" s="848" t="s">
        <v>241</v>
      </c>
      <c r="Q32" s="849"/>
    </row>
    <row r="33" spans="1:17" ht="39" customHeight="1" thickBot="1" x14ac:dyDescent="0.3">
      <c r="A33" s="541"/>
      <c r="B33" s="541"/>
      <c r="C33" s="541"/>
      <c r="D33" s="471" t="s">
        <v>319</v>
      </c>
      <c r="E33" s="472"/>
      <c r="F33" s="843" t="s">
        <v>4407</v>
      </c>
      <c r="G33" s="846"/>
      <c r="H33" s="847" t="s">
        <v>4406</v>
      </c>
      <c r="I33" s="846"/>
      <c r="J33" s="847" t="s">
        <v>4405</v>
      </c>
      <c r="K33" s="846"/>
      <c r="L33" s="840" t="s">
        <v>4679</v>
      </c>
      <c r="M33" s="841"/>
      <c r="N33" s="840" t="s">
        <v>4680</v>
      </c>
      <c r="O33" s="842"/>
      <c r="P33" s="542" t="s">
        <v>4402</v>
      </c>
      <c r="Q33" s="543" t="s">
        <v>4681</v>
      </c>
    </row>
    <row r="34" spans="1:17" ht="16.5" thickBot="1" x14ac:dyDescent="0.3">
      <c r="A34" s="544" t="s">
        <v>210</v>
      </c>
      <c r="B34" s="545" t="s">
        <v>4401</v>
      </c>
      <c r="C34" s="206" t="s">
        <v>4682</v>
      </c>
      <c r="D34" s="205" t="s">
        <v>234</v>
      </c>
      <c r="E34" s="204" t="s">
        <v>4399</v>
      </c>
      <c r="F34" s="546" t="s">
        <v>234</v>
      </c>
      <c r="G34" s="547" t="s">
        <v>4399</v>
      </c>
      <c r="H34" s="548" t="s">
        <v>234</v>
      </c>
      <c r="I34" s="547" t="s">
        <v>4399</v>
      </c>
      <c r="J34" s="548" t="s">
        <v>234</v>
      </c>
      <c r="K34" s="547" t="s">
        <v>4399</v>
      </c>
      <c r="L34" s="548" t="s">
        <v>234</v>
      </c>
      <c r="M34" s="547" t="s">
        <v>4399</v>
      </c>
      <c r="N34" s="548" t="s">
        <v>234</v>
      </c>
      <c r="O34" s="547" t="s">
        <v>4399</v>
      </c>
      <c r="P34" s="549" t="s">
        <v>234</v>
      </c>
      <c r="Q34" s="550" t="s">
        <v>234</v>
      </c>
    </row>
    <row r="35" spans="1:17" ht="15.75" x14ac:dyDescent="0.25">
      <c r="A35" s="189">
        <v>2015</v>
      </c>
      <c r="B35" s="188">
        <v>1997</v>
      </c>
      <c r="C35" s="187" t="s">
        <v>4372</v>
      </c>
      <c r="D35" s="551">
        <v>0.21056289719313595</v>
      </c>
      <c r="E35" s="198">
        <v>0.28705867278897435</v>
      </c>
      <c r="F35" s="552">
        <v>3.1175664604767301E-2</v>
      </c>
      <c r="G35" s="193">
        <v>3.0262360340387202</v>
      </c>
      <c r="H35" s="193">
        <v>21.5734728887975</v>
      </c>
      <c r="I35" s="193">
        <v>12.9448876290132</v>
      </c>
      <c r="J35" s="193">
        <v>2.6968901674792101E-2</v>
      </c>
      <c r="K35" s="193">
        <v>3.0713791665175801E-3</v>
      </c>
      <c r="L35" s="193">
        <v>8.1076138011612602E-3</v>
      </c>
      <c r="M35" s="193">
        <v>3.0000018168034001E-3</v>
      </c>
      <c r="N35" s="193">
        <v>3.08327351055258E-2</v>
      </c>
      <c r="O35" s="222">
        <v>5.5860033828879302E-2</v>
      </c>
      <c r="P35" s="553">
        <v>2.8188315735797401E-2</v>
      </c>
      <c r="Q35" s="554">
        <v>0</v>
      </c>
    </row>
    <row r="36" spans="1:17" ht="15.75" x14ac:dyDescent="0.25">
      <c r="A36" s="189">
        <v>2015</v>
      </c>
      <c r="B36" s="188">
        <v>1998</v>
      </c>
      <c r="C36" s="187" t="s">
        <v>4371</v>
      </c>
      <c r="D36" s="555">
        <v>0.21000956572367246</v>
      </c>
      <c r="E36" s="185">
        <v>0.2754529817204277</v>
      </c>
      <c r="F36" s="552">
        <v>3.10191001658306E-2</v>
      </c>
      <c r="G36" s="193">
        <v>6.1770396258338099E-2</v>
      </c>
      <c r="H36" s="193">
        <v>21.521444377796701</v>
      </c>
      <c r="I36" s="193">
        <v>1.1106800170707301</v>
      </c>
      <c r="J36" s="193">
        <v>2.6843802374549201E-2</v>
      </c>
      <c r="K36" s="193">
        <v>3.0711774347898001E-3</v>
      </c>
      <c r="L36" s="193">
        <v>8.0788462920794307E-3</v>
      </c>
      <c r="M36" s="193">
        <v>3.0000018168034001E-3</v>
      </c>
      <c r="N36" s="193">
        <v>3.0973695900026799E-2</v>
      </c>
      <c r="O36" s="222">
        <v>5.5860033828879302E-2</v>
      </c>
      <c r="P36" s="553">
        <v>2.8057560000317502E-2</v>
      </c>
      <c r="Q36" s="554">
        <v>0</v>
      </c>
    </row>
    <row r="37" spans="1:17" ht="15.75" x14ac:dyDescent="0.25">
      <c r="A37" s="189">
        <v>2015</v>
      </c>
      <c r="B37" s="188">
        <v>1999</v>
      </c>
      <c r="C37" s="187" t="s">
        <v>4370</v>
      </c>
      <c r="D37" s="555">
        <v>0.22085936875501197</v>
      </c>
      <c r="E37" s="185">
        <v>0.16415643873912289</v>
      </c>
      <c r="F37" s="552">
        <v>3.3206651289369199E-2</v>
      </c>
      <c r="G37" s="193">
        <v>3.4278521029112101E-2</v>
      </c>
      <c r="H37" s="193">
        <v>22.5333769098544</v>
      </c>
      <c r="I37" s="193">
        <v>0.52144092757793203</v>
      </c>
      <c r="J37" s="193">
        <v>2.8694017597985899E-2</v>
      </c>
      <c r="K37" s="193">
        <v>2.8452994945712901E-3</v>
      </c>
      <c r="L37" s="193">
        <v>8.8960190532307998E-3</v>
      </c>
      <c r="M37" s="193">
        <v>2.1706134743851302E-3</v>
      </c>
      <c r="N37" s="193">
        <v>2.6949152822551E-2</v>
      </c>
      <c r="O37" s="222">
        <v>4.1229623468621003E-2</v>
      </c>
      <c r="P37" s="553">
        <v>2.9991433745949501E-2</v>
      </c>
      <c r="Q37" s="554">
        <v>0</v>
      </c>
    </row>
    <row r="38" spans="1:17" ht="15.75" x14ac:dyDescent="0.25">
      <c r="A38" s="189">
        <v>2015</v>
      </c>
      <c r="B38" s="188">
        <v>2000</v>
      </c>
      <c r="C38" s="187" t="s">
        <v>4369</v>
      </c>
      <c r="D38" s="555">
        <v>0.22122106918127496</v>
      </c>
      <c r="E38" s="185">
        <v>0.14211125493886659</v>
      </c>
      <c r="F38" s="552">
        <v>3.2615673993218498E-2</v>
      </c>
      <c r="G38" s="193">
        <v>2.2990609170867499E-2</v>
      </c>
      <c r="H38" s="193">
        <v>22.536223490649402</v>
      </c>
      <c r="I38" s="193">
        <v>0.44207524131931702</v>
      </c>
      <c r="J38" s="193">
        <v>2.86126796868598E-2</v>
      </c>
      <c r="K38" s="193">
        <v>1.8430527755649701E-3</v>
      </c>
      <c r="L38" s="193">
        <v>8.9347807976367898E-3</v>
      </c>
      <c r="M38" s="193">
        <v>2.1679389317029699E-3</v>
      </c>
      <c r="N38" s="193">
        <v>2.6779616822795699E-2</v>
      </c>
      <c r="O38" s="222">
        <v>4.1182444535707699E-2</v>
      </c>
      <c r="P38" s="553">
        <v>2.99064180954139E-2</v>
      </c>
      <c r="Q38" s="554">
        <v>0</v>
      </c>
    </row>
    <row r="39" spans="1:17" ht="15.75" x14ac:dyDescent="0.25">
      <c r="A39" s="189">
        <v>2015</v>
      </c>
      <c r="B39" s="188">
        <v>2001</v>
      </c>
      <c r="C39" s="187" t="s">
        <v>4368</v>
      </c>
      <c r="D39" s="555">
        <v>0.21623224624161602</v>
      </c>
      <c r="E39" s="185">
        <v>0.27545735503904567</v>
      </c>
      <c r="F39" s="552">
        <v>3.1988517295656299E-2</v>
      </c>
      <c r="G39" s="193">
        <v>6.0158419768391702E-2</v>
      </c>
      <c r="H39" s="193">
        <v>22.102726921583098</v>
      </c>
      <c r="I39" s="193">
        <v>1.0209810902424501</v>
      </c>
      <c r="J39" s="193">
        <v>2.7864027305116602E-2</v>
      </c>
      <c r="K39" s="193">
        <v>3.0712927133319098E-3</v>
      </c>
      <c r="L39" s="193">
        <v>8.5490096412194991E-3</v>
      </c>
      <c r="M39" s="193">
        <v>3.0000018168034001E-3</v>
      </c>
      <c r="N39" s="193">
        <v>2.8669895489240399E-2</v>
      </c>
      <c r="O39" s="222">
        <v>5.5860033828879302E-2</v>
      </c>
      <c r="P39" s="553">
        <v>2.9123914975063999E-2</v>
      </c>
      <c r="Q39" s="554">
        <v>0</v>
      </c>
    </row>
    <row r="40" spans="1:17" ht="15.75" x14ac:dyDescent="0.25">
      <c r="A40" s="189">
        <v>2015</v>
      </c>
      <c r="B40" s="188">
        <v>2002</v>
      </c>
      <c r="C40" s="187" t="s">
        <v>4367</v>
      </c>
      <c r="D40" s="555">
        <v>0.21327372683092347</v>
      </c>
      <c r="E40" s="185">
        <v>0.22238106104721525</v>
      </c>
      <c r="F40" s="552">
        <v>3.3607052869682602E-2</v>
      </c>
      <c r="G40" s="193">
        <v>4.4697060410796997E-2</v>
      </c>
      <c r="H40" s="193">
        <v>21.8064197127878</v>
      </c>
      <c r="I40" s="193">
        <v>0.68442420209912402</v>
      </c>
      <c r="J40" s="193">
        <v>2.7776349939517699E-2</v>
      </c>
      <c r="K40" s="193">
        <v>2.9564284651722502E-3</v>
      </c>
      <c r="L40" s="193">
        <v>8.35434935982712E-3</v>
      </c>
      <c r="M40" s="193">
        <v>2.6092166339976301E-3</v>
      </c>
      <c r="N40" s="193">
        <v>2.9502230205993001E-2</v>
      </c>
      <c r="O40" s="222">
        <v>4.89665832041856E-2</v>
      </c>
      <c r="P40" s="553">
        <v>2.9032273228055301E-2</v>
      </c>
      <c r="Q40" s="554">
        <v>0</v>
      </c>
    </row>
    <row r="41" spans="1:17" ht="15.75" x14ac:dyDescent="0.25">
      <c r="A41" s="189">
        <v>2015</v>
      </c>
      <c r="B41" s="188">
        <v>2003</v>
      </c>
      <c r="C41" s="187" t="s">
        <v>4366</v>
      </c>
      <c r="D41" s="555">
        <v>0.18486055991141345</v>
      </c>
      <c r="E41" s="185">
        <v>0.26987979315197463</v>
      </c>
      <c r="F41" s="552">
        <v>1.2785574837120501E-2</v>
      </c>
      <c r="G41" s="193">
        <v>5.3019269139791797E-2</v>
      </c>
      <c r="H41" s="193">
        <v>9.5499522611150507</v>
      </c>
      <c r="I41" s="193">
        <v>0.85749073503361395</v>
      </c>
      <c r="J41" s="193">
        <v>1.07831002253402E-2</v>
      </c>
      <c r="K41" s="193">
        <v>3.0500033457607802E-3</v>
      </c>
      <c r="L41" s="193">
        <v>8.1719621312718194E-3</v>
      </c>
      <c r="M41" s="193">
        <v>2.95538949239067E-3</v>
      </c>
      <c r="N41" s="193">
        <v>3.0517428287984E-2</v>
      </c>
      <c r="O41" s="222">
        <v>5.5073072426238899E-2</v>
      </c>
      <c r="P41" s="553">
        <v>1.12706641682315E-2</v>
      </c>
      <c r="Q41" s="554">
        <v>0</v>
      </c>
    </row>
    <row r="42" spans="1:17" ht="15.75" x14ac:dyDescent="0.25">
      <c r="A42" s="189">
        <v>2015</v>
      </c>
      <c r="B42" s="188">
        <v>2004</v>
      </c>
      <c r="C42" s="187" t="s">
        <v>4365</v>
      </c>
      <c r="D42" s="555">
        <v>0.1794095558051175</v>
      </c>
      <c r="E42" s="185">
        <v>0.24781660781156814</v>
      </c>
      <c r="F42" s="552">
        <v>1.47468218226059E-2</v>
      </c>
      <c r="G42" s="193">
        <v>2.17297620348871E-2</v>
      </c>
      <c r="H42" s="193">
        <v>9.3100643419189097</v>
      </c>
      <c r="I42" s="193">
        <v>0.37683627746431198</v>
      </c>
      <c r="J42" s="193">
        <v>1.09719981431375E-2</v>
      </c>
      <c r="K42" s="193">
        <v>2.0095344327542499E-4</v>
      </c>
      <c r="L42" s="193">
        <v>7.81469155268163E-3</v>
      </c>
      <c r="M42" s="193">
        <v>2.7971275950439199E-3</v>
      </c>
      <c r="N42" s="193">
        <v>3.2087895969774599E-2</v>
      </c>
      <c r="O42" s="222">
        <v>5.2281332557042197E-2</v>
      </c>
      <c r="P42" s="553">
        <v>1.14681032116495E-2</v>
      </c>
      <c r="Q42" s="554">
        <v>0</v>
      </c>
    </row>
    <row r="43" spans="1:17" ht="15.75" x14ac:dyDescent="0.25">
      <c r="A43" s="189">
        <v>2015</v>
      </c>
      <c r="B43" s="188">
        <v>2005</v>
      </c>
      <c r="C43" s="187" t="s">
        <v>4364</v>
      </c>
      <c r="D43" s="555">
        <v>0.12548633622462688</v>
      </c>
      <c r="E43" s="185">
        <v>0.26685515937523985</v>
      </c>
      <c r="F43" s="552">
        <v>9.6939294568560291E-3</v>
      </c>
      <c r="G43" s="193">
        <v>2.24067257999352E-2</v>
      </c>
      <c r="H43" s="193">
        <v>6.7817287318413397</v>
      </c>
      <c r="I43" s="193">
        <v>0.38419427657975602</v>
      </c>
      <c r="J43" s="193">
        <v>6.71309541011424E-3</v>
      </c>
      <c r="K43" s="193">
        <v>2.0158617743612199E-4</v>
      </c>
      <c r="L43" s="193">
        <v>3.0000018168034001E-3</v>
      </c>
      <c r="M43" s="193">
        <v>2.9457607455530498E-3</v>
      </c>
      <c r="N43" s="193">
        <v>5.5782737929142297E-2</v>
      </c>
      <c r="O43" s="222">
        <v>5.4903221332023203E-2</v>
      </c>
      <c r="P43" s="553">
        <v>7.01663179563992E-3</v>
      </c>
      <c r="Q43" s="554">
        <v>0</v>
      </c>
    </row>
    <row r="44" spans="1:17" ht="15.75" x14ac:dyDescent="0.25">
      <c r="A44" s="189">
        <v>2015</v>
      </c>
      <c r="B44" s="188">
        <v>2006</v>
      </c>
      <c r="C44" s="187" t="s">
        <v>4363</v>
      </c>
      <c r="D44" s="555">
        <v>0.14130904959630736</v>
      </c>
      <c r="E44" s="185">
        <v>0.1589877163257114</v>
      </c>
      <c r="F44" s="552">
        <v>1.25854996046022E-2</v>
      </c>
      <c r="G44" s="193">
        <v>1.35356987976658E-2</v>
      </c>
      <c r="H44" s="193">
        <v>7.5613073070662002</v>
      </c>
      <c r="I44" s="193">
        <v>0.227342053360026</v>
      </c>
      <c r="J44" s="193">
        <v>8.3389600768222008E-3</v>
      </c>
      <c r="K44" s="193">
        <v>1.3562512030687601E-4</v>
      </c>
      <c r="L44" s="193">
        <v>4.4848236422984399E-3</v>
      </c>
      <c r="M44" s="193">
        <v>2.2721024563675698E-3</v>
      </c>
      <c r="N44" s="193">
        <v>4.8365897224779103E-2</v>
      </c>
      <c r="O44" s="222">
        <v>4.3019889110791402E-2</v>
      </c>
      <c r="P44" s="553">
        <v>8.7160108479088002E-3</v>
      </c>
      <c r="Q44" s="554">
        <v>0</v>
      </c>
    </row>
    <row r="45" spans="1:17" ht="15.75" x14ac:dyDescent="0.25">
      <c r="A45" s="189">
        <v>2015</v>
      </c>
      <c r="B45" s="188">
        <v>2007</v>
      </c>
      <c r="C45" s="187" t="s">
        <v>4362</v>
      </c>
      <c r="D45" s="555">
        <v>0.17692387753135286</v>
      </c>
      <c r="E45" s="185">
        <v>0.23607557057911716</v>
      </c>
      <c r="F45" s="552">
        <v>5.0050039566006104E-3</v>
      </c>
      <c r="G45" s="193">
        <v>2.0338931881722901E-2</v>
      </c>
      <c r="H45" s="193">
        <v>5.7001767115051702</v>
      </c>
      <c r="I45" s="193">
        <v>0.30864634878748498</v>
      </c>
      <c r="J45" s="193">
        <v>9.4719893452757196E-3</v>
      </c>
      <c r="K45" s="193">
        <v>1.91241465946968E-4</v>
      </c>
      <c r="L45" s="193">
        <v>6.4974316291630503E-3</v>
      </c>
      <c r="M45" s="193">
        <v>2.7305710392764898E-3</v>
      </c>
      <c r="N45" s="193">
        <v>3.8695626359007702E-2</v>
      </c>
      <c r="O45" s="222">
        <v>5.1107274913304697E-2</v>
      </c>
      <c r="P45" s="553">
        <v>9.9002706721388698E-3</v>
      </c>
      <c r="Q45" s="554">
        <v>0</v>
      </c>
    </row>
    <row r="46" spans="1:17" ht="15.75" x14ac:dyDescent="0.25">
      <c r="A46" s="189">
        <v>2015</v>
      </c>
      <c r="B46" s="188">
        <v>2008</v>
      </c>
      <c r="C46" s="187" t="s">
        <v>4361</v>
      </c>
      <c r="D46" s="555">
        <v>0.18265521227230885</v>
      </c>
      <c r="E46" s="185">
        <v>0.23753915150061838</v>
      </c>
      <c r="F46" s="552">
        <v>1.9127694632503599E-2</v>
      </c>
      <c r="G46" s="193">
        <v>1.9543766866183199E-2</v>
      </c>
      <c r="H46" s="193">
        <v>5.9083832054016998</v>
      </c>
      <c r="I46" s="193">
        <v>0.27784097032833599</v>
      </c>
      <c r="J46" s="193">
        <v>1.19060321857609E-2</v>
      </c>
      <c r="K46" s="193">
        <v>2.1258024935628101E-4</v>
      </c>
      <c r="L46" s="193">
        <v>7.1416230537716301E-3</v>
      </c>
      <c r="M46" s="193">
        <v>2.7558212139500802E-3</v>
      </c>
      <c r="N46" s="193">
        <v>3.4102687111140999E-2</v>
      </c>
      <c r="O46" s="222">
        <v>5.1552687994546799E-2</v>
      </c>
      <c r="P46" s="553">
        <v>1.2444370128965701E-2</v>
      </c>
      <c r="Q46" s="554">
        <v>0</v>
      </c>
    </row>
    <row r="47" spans="1:17" ht="15.75" x14ac:dyDescent="0.25">
      <c r="A47" s="189">
        <v>2015</v>
      </c>
      <c r="B47" s="188">
        <v>2009</v>
      </c>
      <c r="C47" s="187" t="s">
        <v>4360</v>
      </c>
      <c r="D47" s="555">
        <v>0.18186245305448201</v>
      </c>
      <c r="E47" s="185">
        <v>0.21521848256296386</v>
      </c>
      <c r="F47" s="552">
        <v>6.8346522559403497E-3</v>
      </c>
      <c r="G47" s="193">
        <v>1.6596392201308801E-2</v>
      </c>
      <c r="H47" s="193">
        <v>5.8702926664580097</v>
      </c>
      <c r="I47" s="193">
        <v>0.22425805965853801</v>
      </c>
      <c r="J47" s="193">
        <v>9.8949554139677199E-3</v>
      </c>
      <c r="K47" s="193">
        <v>2.1262311251564399E-4</v>
      </c>
      <c r="L47" s="193">
        <v>6.8798891070614102E-3</v>
      </c>
      <c r="M47" s="193">
        <v>2.6306177272516001E-3</v>
      </c>
      <c r="N47" s="193">
        <v>3.6651082149928599E-2</v>
      </c>
      <c r="O47" s="222">
        <v>4.9344098489185702E-2</v>
      </c>
      <c r="P47" s="553">
        <v>1.03423613895729E-2</v>
      </c>
      <c r="Q47" s="554">
        <v>0</v>
      </c>
    </row>
    <row r="48" spans="1:17" ht="15.75" x14ac:dyDescent="0.25">
      <c r="A48" s="189">
        <v>2015</v>
      </c>
      <c r="B48" s="188">
        <v>2010</v>
      </c>
      <c r="C48" s="187" t="s">
        <v>4359</v>
      </c>
      <c r="D48" s="555">
        <v>0.14196291985137377</v>
      </c>
      <c r="E48" s="185">
        <v>0.24889051187085648</v>
      </c>
      <c r="F48" s="552">
        <v>1.01059710487877E-2</v>
      </c>
      <c r="G48" s="193">
        <v>2.0417513606075698E-2</v>
      </c>
      <c r="H48" s="193">
        <v>0.79516459362453096</v>
      </c>
      <c r="I48" s="193">
        <v>0.24546571539562601</v>
      </c>
      <c r="J48" s="193">
        <v>6.3722478557946801E-3</v>
      </c>
      <c r="K48" s="193">
        <v>3.06403759271787E-4</v>
      </c>
      <c r="L48" s="193">
        <v>8.5443364586191405E-3</v>
      </c>
      <c r="M48" s="193">
        <v>2.81894754075769E-3</v>
      </c>
      <c r="N48" s="193">
        <v>2.7551955813034101E-2</v>
      </c>
      <c r="O48" s="222">
        <v>5.2666236399432999E-2</v>
      </c>
      <c r="P48" s="553">
        <v>6.6603726274026397E-3</v>
      </c>
      <c r="Q48" s="554">
        <v>0</v>
      </c>
    </row>
    <row r="49" spans="1:17" ht="15.75" x14ac:dyDescent="0.25">
      <c r="A49" s="189">
        <v>2015</v>
      </c>
      <c r="B49" s="188">
        <v>2011</v>
      </c>
      <c r="C49" s="187" t="s">
        <v>4358</v>
      </c>
      <c r="D49" s="555">
        <v>0.14157683583521949</v>
      </c>
      <c r="E49" s="185">
        <v>0.22131789010483469</v>
      </c>
      <c r="F49" s="552">
        <v>2.8099366955234299E-3</v>
      </c>
      <c r="G49" s="193">
        <v>1.8046086006228899E-2</v>
      </c>
      <c r="H49" s="193">
        <v>0.72490776097100895</v>
      </c>
      <c r="I49" s="193">
        <v>0.20251658371254899</v>
      </c>
      <c r="J49" s="193">
        <v>5.3262335682839603E-3</v>
      </c>
      <c r="K49" s="193">
        <v>4.05130175380427E-4</v>
      </c>
      <c r="L49" s="193">
        <v>7.1138002456069601E-3</v>
      </c>
      <c r="M49" s="193">
        <v>2.6174631606420101E-3</v>
      </c>
      <c r="N49" s="193">
        <v>3.5471912229210298E-2</v>
      </c>
      <c r="O49" s="222">
        <v>4.9112051934192401E-2</v>
      </c>
      <c r="P49" s="553">
        <v>5.5670622154303396E-3</v>
      </c>
      <c r="Q49" s="554">
        <v>0</v>
      </c>
    </row>
    <row r="50" spans="1:17" ht="15.75" x14ac:dyDescent="0.25">
      <c r="A50" s="189">
        <v>2015</v>
      </c>
      <c r="B50" s="188">
        <v>2012</v>
      </c>
      <c r="C50" s="187" t="s">
        <v>4357</v>
      </c>
      <c r="D50" s="555">
        <v>0.1649511577137712</v>
      </c>
      <c r="E50" s="185">
        <v>0.2106882602496658</v>
      </c>
      <c r="F50" s="552">
        <v>1.1053209655312801E-3</v>
      </c>
      <c r="G50" s="193">
        <v>1.76924010033793E-2</v>
      </c>
      <c r="H50" s="193">
        <v>0.80185692931539299</v>
      </c>
      <c r="I50" s="193">
        <v>0.17203231536199201</v>
      </c>
      <c r="J50" s="193">
        <v>5.7652725329203399E-3</v>
      </c>
      <c r="K50" s="193">
        <v>5.9864307256548503E-4</v>
      </c>
      <c r="L50" s="193">
        <v>8.4640680806995008E-3</v>
      </c>
      <c r="M50" s="193">
        <v>2.5299069349821301E-3</v>
      </c>
      <c r="N50" s="193">
        <v>2.90861091357884E-2</v>
      </c>
      <c r="O50" s="222">
        <v>4.7567560113552197E-2</v>
      </c>
      <c r="P50" s="553">
        <v>6.0259525738410296E-3</v>
      </c>
      <c r="Q50" s="554">
        <v>0</v>
      </c>
    </row>
    <row r="51" spans="1:17" ht="15.75" x14ac:dyDescent="0.25">
      <c r="A51" s="189">
        <v>2015</v>
      </c>
      <c r="B51" s="188">
        <v>2013</v>
      </c>
      <c r="C51" s="187" t="s">
        <v>4356</v>
      </c>
      <c r="D51" s="555">
        <v>0.16661631809701002</v>
      </c>
      <c r="E51" s="185">
        <v>0.17938802763700945</v>
      </c>
      <c r="F51" s="552">
        <v>1.11818130633658E-3</v>
      </c>
      <c r="G51" s="193">
        <v>1.43501894634379E-2</v>
      </c>
      <c r="H51" s="193">
        <v>0.81062347819707803</v>
      </c>
      <c r="I51" s="193">
        <v>0.14692931731989201</v>
      </c>
      <c r="J51" s="193">
        <v>5.7086132092526503E-3</v>
      </c>
      <c r="K51" s="193">
        <v>7.2359126387071097E-4</v>
      </c>
      <c r="L51" s="193">
        <v>8.5445259777359294E-3</v>
      </c>
      <c r="M51" s="193">
        <v>2.3763437447837498E-3</v>
      </c>
      <c r="N51" s="193">
        <v>2.86918654403099E-2</v>
      </c>
      <c r="O51" s="222">
        <v>4.4858705438452703E-2</v>
      </c>
      <c r="P51" s="553">
        <v>5.9667313669791097E-3</v>
      </c>
      <c r="Q51" s="554">
        <v>0</v>
      </c>
    </row>
    <row r="52" spans="1:17" ht="15.75" x14ac:dyDescent="0.25">
      <c r="A52" s="189">
        <v>2015</v>
      </c>
      <c r="B52" s="188">
        <v>2014</v>
      </c>
      <c r="C52" s="187" t="s">
        <v>4355</v>
      </c>
      <c r="D52" s="555">
        <v>0.15878062881192029</v>
      </c>
      <c r="E52" s="185">
        <v>0.16745414117167062</v>
      </c>
      <c r="F52" s="552">
        <v>1.0345507443220499E-3</v>
      </c>
      <c r="G52" s="193">
        <v>1.67637357234568E-2</v>
      </c>
      <c r="H52" s="193">
        <v>0.76334106260791701</v>
      </c>
      <c r="I52" s="193">
        <v>0.14735088058990001</v>
      </c>
      <c r="J52" s="193">
        <v>5.43723899291271E-3</v>
      </c>
      <c r="K52" s="193">
        <v>1.2216302548238201E-3</v>
      </c>
      <c r="L52" s="193">
        <v>7.7421131701981101E-3</v>
      </c>
      <c r="M52" s="193">
        <v>2.24429559817017E-3</v>
      </c>
      <c r="N52" s="193">
        <v>3.2623688197245197E-2</v>
      </c>
      <c r="O52" s="222">
        <v>4.2529376132189198E-2</v>
      </c>
      <c r="P52" s="553">
        <v>5.68308681278153E-3</v>
      </c>
      <c r="Q52" s="554">
        <v>0</v>
      </c>
    </row>
    <row r="53" spans="1:17" ht="15.75" x14ac:dyDescent="0.25">
      <c r="A53" s="189">
        <v>2015</v>
      </c>
      <c r="B53" s="188">
        <v>2015</v>
      </c>
      <c r="C53" s="187" t="s">
        <v>4354</v>
      </c>
      <c r="D53" s="555">
        <v>0.15733184025254049</v>
      </c>
      <c r="E53" s="185">
        <v>0.2455845521408524</v>
      </c>
      <c r="F53" s="552">
        <v>9.7043888207479505E-4</v>
      </c>
      <c r="G53" s="193">
        <v>2.1557473734405801E-2</v>
      </c>
      <c r="H53" s="193">
        <v>0.72776238113491398</v>
      </c>
      <c r="I53" s="193">
        <v>0.142712021895223</v>
      </c>
      <c r="J53" s="193">
        <v>5.2488009064911197E-3</v>
      </c>
      <c r="K53" s="193">
        <v>1.62287268902706E-3</v>
      </c>
      <c r="L53" s="193">
        <v>7.1195194073400796E-3</v>
      </c>
      <c r="M53" s="193">
        <v>2.8862324033371899E-3</v>
      </c>
      <c r="N53" s="193">
        <v>3.5674397635249502E-2</v>
      </c>
      <c r="O53" s="222">
        <v>5.3853141375335298E-2</v>
      </c>
      <c r="P53" s="553">
        <v>5.4861283922735798E-3</v>
      </c>
      <c r="Q53" s="554">
        <v>0</v>
      </c>
    </row>
    <row r="54" spans="1:17" ht="15.75" x14ac:dyDescent="0.25">
      <c r="A54" s="189">
        <v>2016</v>
      </c>
      <c r="B54" s="188">
        <v>2002</v>
      </c>
      <c r="C54" s="187" t="s">
        <v>4333</v>
      </c>
      <c r="D54" s="555">
        <v>0.21454530777667263</v>
      </c>
      <c r="E54" s="185">
        <v>0.2756928543258117</v>
      </c>
      <c r="F54" s="552">
        <v>3.1751683999768097E-2</v>
      </c>
      <c r="G54" s="193">
        <v>5.9546999333720103E-2</v>
      </c>
      <c r="H54" s="193">
        <v>21.938389013479298</v>
      </c>
      <c r="I54" s="193">
        <v>1.03899234405684</v>
      </c>
      <c r="J54" s="193">
        <v>2.7597386093236E-2</v>
      </c>
      <c r="K54" s="193">
        <v>3.0716391165436299E-3</v>
      </c>
      <c r="L54" s="193">
        <v>8.4123073639130498E-3</v>
      </c>
      <c r="M54" s="193">
        <v>3.0000018168034001E-3</v>
      </c>
      <c r="N54" s="193">
        <v>2.9339736648042E-2</v>
      </c>
      <c r="O54" s="222">
        <v>5.5860033828879302E-2</v>
      </c>
      <c r="P54" s="553">
        <v>2.8845217430785101E-2</v>
      </c>
      <c r="Q54" s="554">
        <v>0</v>
      </c>
    </row>
    <row r="55" spans="1:17" ht="15.75" x14ac:dyDescent="0.25">
      <c r="A55" s="189">
        <v>2016</v>
      </c>
      <c r="B55" s="188">
        <v>2003</v>
      </c>
      <c r="C55" s="187" t="s">
        <v>4332</v>
      </c>
      <c r="D55" s="555">
        <v>0.18502786837300755</v>
      </c>
      <c r="E55" s="185">
        <v>0.27681969410592372</v>
      </c>
      <c r="F55" s="552">
        <v>1.27973873785542E-2</v>
      </c>
      <c r="G55" s="193">
        <v>5.6362378534772099E-2</v>
      </c>
      <c r="H55" s="193">
        <v>9.5578265193965901</v>
      </c>
      <c r="I55" s="193">
        <v>0.92299539913457895</v>
      </c>
      <c r="J55" s="193">
        <v>1.0794902144152499E-2</v>
      </c>
      <c r="K55" s="193">
        <v>3.0515256657119099E-3</v>
      </c>
      <c r="L55" s="193">
        <v>8.1864284238565704E-3</v>
      </c>
      <c r="M55" s="193">
        <v>3.0000018168034001E-3</v>
      </c>
      <c r="N55" s="193">
        <v>3.0446543454318801E-2</v>
      </c>
      <c r="O55" s="222">
        <v>5.5860033828879302E-2</v>
      </c>
      <c r="P55" s="553">
        <v>1.12829997174423E-2</v>
      </c>
      <c r="Q55" s="554">
        <v>0</v>
      </c>
    </row>
    <row r="56" spans="1:17" ht="15.75" x14ac:dyDescent="0.25">
      <c r="A56" s="189">
        <v>2016</v>
      </c>
      <c r="B56" s="188">
        <v>2004</v>
      </c>
      <c r="C56" s="187" t="s">
        <v>4331</v>
      </c>
      <c r="D56" s="555">
        <v>0.18065461410242015</v>
      </c>
      <c r="E56" s="185">
        <v>0.27546587348851204</v>
      </c>
      <c r="F56" s="552">
        <v>1.2413329537075799E-2</v>
      </c>
      <c r="G56" s="193">
        <v>2.2722194672634699E-2</v>
      </c>
      <c r="H56" s="193">
        <v>9.35633872058931</v>
      </c>
      <c r="I56" s="193">
        <v>0.44998293256532401</v>
      </c>
      <c r="J56" s="193">
        <v>1.04963166361501E-2</v>
      </c>
      <c r="K56" s="193">
        <v>2.0469952638605101E-4</v>
      </c>
      <c r="L56" s="193">
        <v>7.8742371187292392E-3</v>
      </c>
      <c r="M56" s="193">
        <v>3.0000018168034001E-3</v>
      </c>
      <c r="N56" s="193">
        <v>3.1976280849442699E-2</v>
      </c>
      <c r="O56" s="222">
        <v>5.5860033828879302E-2</v>
      </c>
      <c r="P56" s="553">
        <v>1.09709134977215E-2</v>
      </c>
      <c r="Q56" s="554">
        <v>0</v>
      </c>
    </row>
    <row r="57" spans="1:17" ht="15.75" x14ac:dyDescent="0.25">
      <c r="A57" s="189">
        <v>2016</v>
      </c>
      <c r="B57" s="188">
        <v>2005</v>
      </c>
      <c r="C57" s="187" t="s">
        <v>4330</v>
      </c>
      <c r="D57" s="555">
        <v>0.12574440705518833</v>
      </c>
      <c r="E57" s="185">
        <v>0.27435483869267041</v>
      </c>
      <c r="F57" s="552">
        <v>8.7022172909242794E-3</v>
      </c>
      <c r="G57" s="193">
        <v>2.2784106461544801E-2</v>
      </c>
      <c r="H57" s="193">
        <v>6.7890649479140404</v>
      </c>
      <c r="I57" s="193">
        <v>0.40371404048716097</v>
      </c>
      <c r="J57" s="193">
        <v>6.4890539933198099E-3</v>
      </c>
      <c r="K57" s="193">
        <v>2.03498042355097E-4</v>
      </c>
      <c r="L57" s="193">
        <v>3.0000018168034001E-3</v>
      </c>
      <c r="M57" s="193">
        <v>3.0000018168034001E-3</v>
      </c>
      <c r="N57" s="193">
        <v>5.5860033828879302E-2</v>
      </c>
      <c r="O57" s="222">
        <v>5.5860033828879302E-2</v>
      </c>
      <c r="P57" s="553">
        <v>6.7824602201470999E-3</v>
      </c>
      <c r="Q57" s="554">
        <v>0</v>
      </c>
    </row>
    <row r="58" spans="1:17" ht="15.75" x14ac:dyDescent="0.25">
      <c r="A58" s="189">
        <v>2016</v>
      </c>
      <c r="B58" s="188">
        <v>2006</v>
      </c>
      <c r="C58" s="187" t="s">
        <v>4329</v>
      </c>
      <c r="D58" s="555">
        <v>0.14130904959630736</v>
      </c>
      <c r="E58" s="185">
        <v>0.15898923512361457</v>
      </c>
      <c r="F58" s="552">
        <v>1.26737919166577E-2</v>
      </c>
      <c r="G58" s="193">
        <v>1.3715707659784899E-2</v>
      </c>
      <c r="H58" s="193">
        <v>7.5614587742540103</v>
      </c>
      <c r="I58" s="193">
        <v>0.241136247047473</v>
      </c>
      <c r="J58" s="193">
        <v>8.3513464286005396E-3</v>
      </c>
      <c r="K58" s="193">
        <v>1.3562512030687601E-4</v>
      </c>
      <c r="L58" s="193">
        <v>4.4848236422984399E-3</v>
      </c>
      <c r="M58" s="193">
        <v>2.2721024563675698E-3</v>
      </c>
      <c r="N58" s="193">
        <v>4.8365897224779103E-2</v>
      </c>
      <c r="O58" s="222">
        <v>4.3019889110791402E-2</v>
      </c>
      <c r="P58" s="553">
        <v>8.7289572555509301E-3</v>
      </c>
      <c r="Q58" s="554">
        <v>0</v>
      </c>
    </row>
    <row r="59" spans="1:17" ht="15.75" x14ac:dyDescent="0.25">
      <c r="A59" s="189">
        <v>2016</v>
      </c>
      <c r="B59" s="188">
        <v>2007</v>
      </c>
      <c r="C59" s="187" t="s">
        <v>4328</v>
      </c>
      <c r="D59" s="555">
        <v>0.17692387753135286</v>
      </c>
      <c r="E59" s="185">
        <v>0.23607724099927127</v>
      </c>
      <c r="F59" s="552">
        <v>5.0128638023839399E-3</v>
      </c>
      <c r="G59" s="193">
        <v>2.0461302657145401E-2</v>
      </c>
      <c r="H59" s="193">
        <v>5.7001945157737799</v>
      </c>
      <c r="I59" s="193">
        <v>0.320644200481981</v>
      </c>
      <c r="J59" s="193">
        <v>9.4736860979112592E-3</v>
      </c>
      <c r="K59" s="193">
        <v>1.91241465946968E-4</v>
      </c>
      <c r="L59" s="193">
        <v>6.4974316291630399E-3</v>
      </c>
      <c r="M59" s="193">
        <v>2.7305710392764998E-3</v>
      </c>
      <c r="N59" s="193">
        <v>3.8695626359007702E-2</v>
      </c>
      <c r="O59" s="222">
        <v>5.1107274913304697E-2</v>
      </c>
      <c r="P59" s="553">
        <v>9.9020441443993593E-3</v>
      </c>
      <c r="Q59" s="554">
        <v>0</v>
      </c>
    </row>
    <row r="60" spans="1:17" ht="15.75" x14ac:dyDescent="0.25">
      <c r="A60" s="189">
        <v>2016</v>
      </c>
      <c r="B60" s="188">
        <v>2008</v>
      </c>
      <c r="C60" s="187" t="s">
        <v>4327</v>
      </c>
      <c r="D60" s="555">
        <v>0.18265521227230885</v>
      </c>
      <c r="E60" s="185">
        <v>0.23754265143500672</v>
      </c>
      <c r="F60" s="552">
        <v>1.9563762588508098E-2</v>
      </c>
      <c r="G60" s="193">
        <v>1.96018019618595E-2</v>
      </c>
      <c r="H60" s="193">
        <v>5.9094013555183098</v>
      </c>
      <c r="I60" s="193">
        <v>0.29966561547526099</v>
      </c>
      <c r="J60" s="193">
        <v>1.2001015319317399E-2</v>
      </c>
      <c r="K60" s="193">
        <v>2.1258024935628101E-4</v>
      </c>
      <c r="L60" s="193">
        <v>7.1416230537716197E-3</v>
      </c>
      <c r="M60" s="193">
        <v>2.7558212139500802E-3</v>
      </c>
      <c r="N60" s="193">
        <v>3.4102687111140999E-2</v>
      </c>
      <c r="O60" s="222">
        <v>5.1552687994546799E-2</v>
      </c>
      <c r="P60" s="553">
        <v>1.25436479783402E-2</v>
      </c>
      <c r="Q60" s="554">
        <v>0</v>
      </c>
    </row>
    <row r="61" spans="1:17" ht="15.75" x14ac:dyDescent="0.25">
      <c r="A61" s="189">
        <v>2016</v>
      </c>
      <c r="B61" s="188">
        <v>2009</v>
      </c>
      <c r="C61" s="187" t="s">
        <v>4326</v>
      </c>
      <c r="D61" s="555">
        <v>0.18186245305448201</v>
      </c>
      <c r="E61" s="185">
        <v>0.21522106902834248</v>
      </c>
      <c r="F61" s="552">
        <v>6.8989198460191001E-3</v>
      </c>
      <c r="G61" s="193">
        <v>1.6591189788806499E-2</v>
      </c>
      <c r="H61" s="193">
        <v>5.8704388940170098</v>
      </c>
      <c r="I61" s="193">
        <v>0.239363822615866</v>
      </c>
      <c r="J61" s="193">
        <v>9.9088626086564005E-3</v>
      </c>
      <c r="K61" s="193">
        <v>2.1262311251564399E-4</v>
      </c>
      <c r="L61" s="193">
        <v>6.8798891070614102E-3</v>
      </c>
      <c r="M61" s="193">
        <v>2.6306177272516101E-3</v>
      </c>
      <c r="N61" s="193">
        <v>3.6651082149928599E-2</v>
      </c>
      <c r="O61" s="222">
        <v>4.9344098489185702E-2</v>
      </c>
      <c r="P61" s="553">
        <v>1.03568974058932E-2</v>
      </c>
      <c r="Q61" s="554">
        <v>0</v>
      </c>
    </row>
    <row r="62" spans="1:17" ht="15.75" x14ac:dyDescent="0.25">
      <c r="A62" s="189">
        <v>2016</v>
      </c>
      <c r="B62" s="188">
        <v>2010</v>
      </c>
      <c r="C62" s="187" t="s">
        <v>4325</v>
      </c>
      <c r="D62" s="555">
        <v>0.14196291985137377</v>
      </c>
      <c r="E62" s="185">
        <v>0.24889407278190712</v>
      </c>
      <c r="F62" s="552">
        <v>1.03097264985768E-2</v>
      </c>
      <c r="G62" s="193">
        <v>2.04070644433977E-2</v>
      </c>
      <c r="H62" s="193">
        <v>0.795936668013975</v>
      </c>
      <c r="I62" s="193">
        <v>0.26636648953184799</v>
      </c>
      <c r="J62" s="193">
        <v>6.4602453099929296E-3</v>
      </c>
      <c r="K62" s="193">
        <v>3.06403759271787E-4</v>
      </c>
      <c r="L62" s="193">
        <v>8.5443364586191405E-3</v>
      </c>
      <c r="M62" s="193">
        <v>2.81894754075769E-3</v>
      </c>
      <c r="N62" s="193">
        <v>2.7551955813034101E-2</v>
      </c>
      <c r="O62" s="222">
        <v>5.2666236399432999E-2</v>
      </c>
      <c r="P62" s="553">
        <v>6.75234893599682E-3</v>
      </c>
      <c r="Q62" s="554">
        <v>0</v>
      </c>
    </row>
    <row r="63" spans="1:17" ht="15.75" x14ac:dyDescent="0.25">
      <c r="A63" s="189">
        <v>2016</v>
      </c>
      <c r="B63" s="188">
        <v>2011</v>
      </c>
      <c r="C63" s="187" t="s">
        <v>4324</v>
      </c>
      <c r="D63" s="555">
        <v>0.14157683583521949</v>
      </c>
      <c r="E63" s="185">
        <v>0.22131934083587843</v>
      </c>
      <c r="F63" s="552">
        <v>2.8549096764944998E-3</v>
      </c>
      <c r="G63" s="193">
        <v>1.7920195777700602E-2</v>
      </c>
      <c r="H63" s="193">
        <v>0.72507564250686696</v>
      </c>
      <c r="I63" s="193">
        <v>0.21180523828935599</v>
      </c>
      <c r="J63" s="193">
        <v>5.3452811991343699E-3</v>
      </c>
      <c r="K63" s="193">
        <v>4.05130175380427E-4</v>
      </c>
      <c r="L63" s="193">
        <v>7.1138002456069601E-3</v>
      </c>
      <c r="M63" s="193">
        <v>2.6174631606420101E-3</v>
      </c>
      <c r="N63" s="193">
        <v>3.5471912229210298E-2</v>
      </c>
      <c r="O63" s="222">
        <v>4.9112051934192401E-2</v>
      </c>
      <c r="P63" s="553">
        <v>5.5869710956252001E-3</v>
      </c>
      <c r="Q63" s="554">
        <v>0</v>
      </c>
    </row>
    <row r="64" spans="1:17" ht="15.75" x14ac:dyDescent="0.25">
      <c r="A64" s="189">
        <v>2016</v>
      </c>
      <c r="B64" s="188">
        <v>2012</v>
      </c>
      <c r="C64" s="187" t="s">
        <v>4323</v>
      </c>
      <c r="D64" s="555">
        <v>0.1649511577137712</v>
      </c>
      <c r="E64" s="185">
        <v>0.21069092104441112</v>
      </c>
      <c r="F64" s="552">
        <v>1.1053209655312801E-3</v>
      </c>
      <c r="G64" s="193">
        <v>1.7303322446282798E-2</v>
      </c>
      <c r="H64" s="193">
        <v>0.80185692931539299</v>
      </c>
      <c r="I64" s="193">
        <v>0.18850307339087199</v>
      </c>
      <c r="J64" s="193">
        <v>5.7652725329203399E-3</v>
      </c>
      <c r="K64" s="193">
        <v>5.9864307256548503E-4</v>
      </c>
      <c r="L64" s="193">
        <v>8.4640680806995008E-3</v>
      </c>
      <c r="M64" s="193">
        <v>2.5299069349821301E-3</v>
      </c>
      <c r="N64" s="193">
        <v>2.90861091357884E-2</v>
      </c>
      <c r="O64" s="222">
        <v>4.7567560113552197E-2</v>
      </c>
      <c r="P64" s="553">
        <v>6.0259525738410296E-3</v>
      </c>
      <c r="Q64" s="554">
        <v>0</v>
      </c>
    </row>
    <row r="65" spans="1:17" ht="15.75" x14ac:dyDescent="0.25">
      <c r="A65" s="189">
        <v>2016</v>
      </c>
      <c r="B65" s="188">
        <v>2013</v>
      </c>
      <c r="C65" s="187" t="s">
        <v>4322</v>
      </c>
      <c r="D65" s="555">
        <v>0.16661631809701002</v>
      </c>
      <c r="E65" s="185">
        <v>0.17938793770786501</v>
      </c>
      <c r="F65" s="552">
        <v>1.11818130633658E-3</v>
      </c>
      <c r="G65" s="193">
        <v>1.37701952863952E-2</v>
      </c>
      <c r="H65" s="193">
        <v>0.81062347819707803</v>
      </c>
      <c r="I65" s="193">
        <v>0.14706903908659999</v>
      </c>
      <c r="J65" s="193">
        <v>5.7086132092526503E-3</v>
      </c>
      <c r="K65" s="193">
        <v>7.2359126387071097E-4</v>
      </c>
      <c r="L65" s="193">
        <v>8.5445259777359294E-3</v>
      </c>
      <c r="M65" s="193">
        <v>2.3763437447837498E-3</v>
      </c>
      <c r="N65" s="193">
        <v>2.86918654403099E-2</v>
      </c>
      <c r="O65" s="222">
        <v>4.4858705438452703E-2</v>
      </c>
      <c r="P65" s="553">
        <v>5.9667313669791097E-3</v>
      </c>
      <c r="Q65" s="554">
        <v>0</v>
      </c>
    </row>
    <row r="66" spans="1:17" ht="15.75" x14ac:dyDescent="0.25">
      <c r="A66" s="189">
        <v>2016</v>
      </c>
      <c r="B66" s="188">
        <v>2014</v>
      </c>
      <c r="C66" s="187" t="s">
        <v>4321</v>
      </c>
      <c r="D66" s="555">
        <v>0.15878062881192029</v>
      </c>
      <c r="E66" s="185">
        <v>0.16745328776643287</v>
      </c>
      <c r="F66" s="552">
        <v>1.0345507443220499E-3</v>
      </c>
      <c r="G66" s="193">
        <v>1.5759361957176501E-2</v>
      </c>
      <c r="H66" s="193">
        <v>0.76334106260791701</v>
      </c>
      <c r="I66" s="193">
        <v>0.14501225671439799</v>
      </c>
      <c r="J66" s="193">
        <v>5.43723899291271E-3</v>
      </c>
      <c r="K66" s="193">
        <v>1.2216302548238201E-3</v>
      </c>
      <c r="L66" s="193">
        <v>7.7421131701981196E-3</v>
      </c>
      <c r="M66" s="193">
        <v>2.24429559817017E-3</v>
      </c>
      <c r="N66" s="193">
        <v>3.2623688197245197E-2</v>
      </c>
      <c r="O66" s="222">
        <v>4.2529376132189198E-2</v>
      </c>
      <c r="P66" s="553">
        <v>5.68308681278153E-3</v>
      </c>
      <c r="Q66" s="554">
        <v>0</v>
      </c>
    </row>
    <row r="67" spans="1:17" ht="15.75" x14ac:dyDescent="0.25">
      <c r="A67" s="189">
        <v>2016</v>
      </c>
      <c r="B67" s="188">
        <v>2015</v>
      </c>
      <c r="C67" s="187" t="s">
        <v>4320</v>
      </c>
      <c r="D67" s="555">
        <v>0.15733184025254049</v>
      </c>
      <c r="E67" s="185">
        <v>0.24558910653040686</v>
      </c>
      <c r="F67" s="552">
        <v>9.7043888207479505E-4</v>
      </c>
      <c r="G67" s="193">
        <v>2.15964448001198E-2</v>
      </c>
      <c r="H67" s="193">
        <v>0.72776238113491398</v>
      </c>
      <c r="I67" s="193">
        <v>0.16926356181634</v>
      </c>
      <c r="J67" s="193">
        <v>5.2488009064911197E-3</v>
      </c>
      <c r="K67" s="193">
        <v>1.62287268902706E-3</v>
      </c>
      <c r="L67" s="193">
        <v>7.1195194073400796E-3</v>
      </c>
      <c r="M67" s="193">
        <v>2.8862324033371899E-3</v>
      </c>
      <c r="N67" s="193">
        <v>3.5674397635249502E-2</v>
      </c>
      <c r="O67" s="222">
        <v>5.3853141375335298E-2</v>
      </c>
      <c r="P67" s="553">
        <v>5.4861283922735798E-3</v>
      </c>
      <c r="Q67" s="554">
        <v>0</v>
      </c>
    </row>
    <row r="68" spans="1:17" ht="15.75" x14ac:dyDescent="0.25">
      <c r="A68" s="189">
        <v>2016</v>
      </c>
      <c r="B68" s="188">
        <v>2016</v>
      </c>
      <c r="C68" s="187" t="s">
        <v>4319</v>
      </c>
      <c r="D68" s="555">
        <v>0.14816952894345228</v>
      </c>
      <c r="E68" s="185">
        <v>0.21474625292266133</v>
      </c>
      <c r="F68" s="552">
        <v>2.8919708462770998E-3</v>
      </c>
      <c r="G68" s="193">
        <v>1.9282627836914399E-2</v>
      </c>
      <c r="H68" s="193">
        <v>0.79386062143943603</v>
      </c>
      <c r="I68" s="193">
        <v>0.13331451675329301</v>
      </c>
      <c r="J68" s="193">
        <v>5.6749826075624702E-3</v>
      </c>
      <c r="K68" s="193">
        <v>1.82911241258068E-3</v>
      </c>
      <c r="L68" s="193">
        <v>8.33416889033246E-3</v>
      </c>
      <c r="M68" s="193">
        <v>2.64438986192095E-3</v>
      </c>
      <c r="N68" s="193">
        <v>2.94750580870205E-2</v>
      </c>
      <c r="O68" s="222">
        <v>4.9587038944752901E-2</v>
      </c>
      <c r="P68" s="553">
        <v>5.9315801387140902E-3</v>
      </c>
      <c r="Q68" s="554">
        <v>0</v>
      </c>
    </row>
    <row r="69" spans="1:17" ht="15.75" x14ac:dyDescent="0.25">
      <c r="A69" s="189">
        <v>2017</v>
      </c>
      <c r="B69" s="188">
        <v>2003</v>
      </c>
      <c r="C69" s="187" t="s">
        <v>4297</v>
      </c>
      <c r="D69" s="555">
        <v>0.18502786837300755</v>
      </c>
      <c r="E69" s="185">
        <v>0.27684528394316349</v>
      </c>
      <c r="F69" s="552">
        <v>1.27973873785542E-2</v>
      </c>
      <c r="G69" s="193">
        <v>5.9838872889058099E-2</v>
      </c>
      <c r="H69" s="193">
        <v>9.5578265193965901</v>
      </c>
      <c r="I69" s="193">
        <v>1.0065119675959899</v>
      </c>
      <c r="J69" s="193">
        <v>1.0794902144152499E-2</v>
      </c>
      <c r="K69" s="193">
        <v>3.0515256657119099E-3</v>
      </c>
      <c r="L69" s="193">
        <v>8.1864284238565704E-3</v>
      </c>
      <c r="M69" s="193">
        <v>3.0000018168034001E-3</v>
      </c>
      <c r="N69" s="193">
        <v>3.0446543454318801E-2</v>
      </c>
      <c r="O69" s="222">
        <v>5.5860033828879302E-2</v>
      </c>
      <c r="P69" s="553">
        <v>1.12829997174423E-2</v>
      </c>
      <c r="Q69" s="554">
        <v>0</v>
      </c>
    </row>
    <row r="70" spans="1:17" ht="15.75" x14ac:dyDescent="0.25">
      <c r="A70" s="189">
        <v>2017</v>
      </c>
      <c r="B70" s="188">
        <v>2004</v>
      </c>
      <c r="C70" s="187" t="s">
        <v>4296</v>
      </c>
      <c r="D70" s="555">
        <v>0.18065461410242015</v>
      </c>
      <c r="E70" s="185">
        <v>0.27546950733639941</v>
      </c>
      <c r="F70" s="552">
        <v>1.2413329537075799E-2</v>
      </c>
      <c r="G70" s="193">
        <v>2.2722194672634699E-2</v>
      </c>
      <c r="H70" s="193">
        <v>9.35633872058931</v>
      </c>
      <c r="I70" s="193">
        <v>0.47123439644052101</v>
      </c>
      <c r="J70" s="193">
        <v>1.04963166361501E-2</v>
      </c>
      <c r="K70" s="193">
        <v>2.0469952638605101E-4</v>
      </c>
      <c r="L70" s="193">
        <v>7.8742371187292496E-3</v>
      </c>
      <c r="M70" s="193">
        <v>3.0000018168034001E-3</v>
      </c>
      <c r="N70" s="193">
        <v>3.1976280849442699E-2</v>
      </c>
      <c r="O70" s="222">
        <v>5.5860033828879302E-2</v>
      </c>
      <c r="P70" s="553">
        <v>1.09709134977215E-2</v>
      </c>
      <c r="Q70" s="554">
        <v>0</v>
      </c>
    </row>
    <row r="71" spans="1:17" ht="15.75" x14ac:dyDescent="0.25">
      <c r="A71" s="189">
        <v>2017</v>
      </c>
      <c r="B71" s="188">
        <v>2005</v>
      </c>
      <c r="C71" s="187" t="s">
        <v>4295</v>
      </c>
      <c r="D71" s="555">
        <v>0.12574440705518833</v>
      </c>
      <c r="E71" s="185">
        <v>0.27436034818931115</v>
      </c>
      <c r="F71" s="552">
        <v>8.7022172909242794E-3</v>
      </c>
      <c r="G71" s="193">
        <v>2.2784106461544801E-2</v>
      </c>
      <c r="H71" s="193">
        <v>6.7890649479140404</v>
      </c>
      <c r="I71" s="193">
        <v>0.43618326462818202</v>
      </c>
      <c r="J71" s="193">
        <v>6.4890539933198099E-3</v>
      </c>
      <c r="K71" s="193">
        <v>2.03498042355097E-4</v>
      </c>
      <c r="L71" s="193">
        <v>3.0000018168034001E-3</v>
      </c>
      <c r="M71" s="193">
        <v>3.0000018168034001E-3</v>
      </c>
      <c r="N71" s="193">
        <v>5.5860033828879302E-2</v>
      </c>
      <c r="O71" s="222">
        <v>5.5860033828879302E-2</v>
      </c>
      <c r="P71" s="553">
        <v>6.7824602201470999E-3</v>
      </c>
      <c r="Q71" s="554">
        <v>0</v>
      </c>
    </row>
    <row r="72" spans="1:17" ht="15.75" x14ac:dyDescent="0.25">
      <c r="A72" s="189">
        <v>2017</v>
      </c>
      <c r="B72" s="188">
        <v>2006</v>
      </c>
      <c r="C72" s="187" t="s">
        <v>4294</v>
      </c>
      <c r="D72" s="555">
        <v>0.14238172806242366</v>
      </c>
      <c r="E72" s="185">
        <v>0.27539663694920052</v>
      </c>
      <c r="F72" s="552">
        <v>9.8949854114714093E-3</v>
      </c>
      <c r="G72" s="193">
        <v>2.2655847449442799E-2</v>
      </c>
      <c r="H72" s="193">
        <v>7.5978663152671304</v>
      </c>
      <c r="I72" s="193">
        <v>0.41588426714515297</v>
      </c>
      <c r="J72" s="193">
        <v>7.7535442288866798E-3</v>
      </c>
      <c r="K72" s="193">
        <v>2.04135605903954E-4</v>
      </c>
      <c r="L72" s="193">
        <v>4.5188719804350099E-3</v>
      </c>
      <c r="M72" s="193">
        <v>3.0000018168034001E-3</v>
      </c>
      <c r="N72" s="193">
        <v>4.8417570027084397E-2</v>
      </c>
      <c r="O72" s="222">
        <v>5.5860033828879302E-2</v>
      </c>
      <c r="P72" s="553">
        <v>8.1041250930739793E-3</v>
      </c>
      <c r="Q72" s="554">
        <v>0</v>
      </c>
    </row>
    <row r="73" spans="1:17" ht="15.75" x14ac:dyDescent="0.25">
      <c r="A73" s="189">
        <v>2017</v>
      </c>
      <c r="B73" s="188">
        <v>2007</v>
      </c>
      <c r="C73" s="187" t="s">
        <v>4293</v>
      </c>
      <c r="D73" s="555">
        <v>0.17692387753135286</v>
      </c>
      <c r="E73" s="185">
        <v>0.23608122451960964</v>
      </c>
      <c r="F73" s="552">
        <v>5.0202268199491997E-3</v>
      </c>
      <c r="G73" s="193">
        <v>2.0553289627714098E-2</v>
      </c>
      <c r="H73" s="193">
        <v>5.7002111946338099</v>
      </c>
      <c r="I73" s="193">
        <v>0.34625938317363297</v>
      </c>
      <c r="J73" s="193">
        <v>9.4752755972466497E-3</v>
      </c>
      <c r="K73" s="193">
        <v>1.91241465946968E-4</v>
      </c>
      <c r="L73" s="193">
        <v>6.4974316291630503E-3</v>
      </c>
      <c r="M73" s="193">
        <v>2.7305710392764998E-3</v>
      </c>
      <c r="N73" s="193">
        <v>3.8695626359007702E-2</v>
      </c>
      <c r="O73" s="222">
        <v>5.1107274913304697E-2</v>
      </c>
      <c r="P73" s="553">
        <v>9.9037055138414005E-3</v>
      </c>
      <c r="Q73" s="554">
        <v>0</v>
      </c>
    </row>
    <row r="74" spans="1:17" ht="15.75" x14ac:dyDescent="0.25">
      <c r="A74" s="189">
        <v>2017</v>
      </c>
      <c r="B74" s="188">
        <v>2008</v>
      </c>
      <c r="C74" s="187" t="s">
        <v>4292</v>
      </c>
      <c r="D74" s="555">
        <v>0.18265521227230869</v>
      </c>
      <c r="E74" s="185">
        <v>0.23754431608053483</v>
      </c>
      <c r="F74" s="552">
        <v>1.9973905002394599E-2</v>
      </c>
      <c r="G74" s="193">
        <v>1.9652028678476902E-2</v>
      </c>
      <c r="H74" s="193">
        <v>5.9103589759990802</v>
      </c>
      <c r="I74" s="193">
        <v>0.310431488316118</v>
      </c>
      <c r="J74" s="193">
        <v>1.20903514345735E-2</v>
      </c>
      <c r="K74" s="193">
        <v>2.1258024935628101E-4</v>
      </c>
      <c r="L74" s="193">
        <v>7.1416230537716197E-3</v>
      </c>
      <c r="M74" s="193">
        <v>2.7558212139500802E-3</v>
      </c>
      <c r="N74" s="193">
        <v>3.4102687111140999E-2</v>
      </c>
      <c r="O74" s="222">
        <v>5.1552687994546799E-2</v>
      </c>
      <c r="P74" s="553">
        <v>1.2637023476305E-2</v>
      </c>
      <c r="Q74" s="554">
        <v>0</v>
      </c>
    </row>
    <row r="75" spans="1:17" ht="15.75" x14ac:dyDescent="0.25">
      <c r="A75" s="189">
        <v>2017</v>
      </c>
      <c r="B75" s="188">
        <v>2009</v>
      </c>
      <c r="C75" s="187" t="s">
        <v>4291</v>
      </c>
      <c r="D75" s="555">
        <v>0.18186245305448201</v>
      </c>
      <c r="E75" s="185">
        <v>0.21522408941834331</v>
      </c>
      <c r="F75" s="552">
        <v>6.9595809358967801E-3</v>
      </c>
      <c r="G75" s="193">
        <v>1.66008690465386E-2</v>
      </c>
      <c r="H75" s="193">
        <v>5.8705769163130599</v>
      </c>
      <c r="I75" s="193">
        <v>0.25690288888477703</v>
      </c>
      <c r="J75" s="193">
        <v>9.9219893793720901E-3</v>
      </c>
      <c r="K75" s="193">
        <v>2.1262311251564399E-4</v>
      </c>
      <c r="L75" s="193">
        <v>6.8798891070614102E-3</v>
      </c>
      <c r="M75" s="193">
        <v>2.6306177272516101E-3</v>
      </c>
      <c r="N75" s="193">
        <v>3.6651082149928703E-2</v>
      </c>
      <c r="O75" s="222">
        <v>4.9344098489185702E-2</v>
      </c>
      <c r="P75" s="553">
        <v>1.03706177109315E-2</v>
      </c>
      <c r="Q75" s="554">
        <v>0</v>
      </c>
    </row>
    <row r="76" spans="1:17" ht="15.75" x14ac:dyDescent="0.25">
      <c r="A76" s="189">
        <v>2017</v>
      </c>
      <c r="B76" s="188">
        <v>2010</v>
      </c>
      <c r="C76" s="187" t="s">
        <v>4290</v>
      </c>
      <c r="D76" s="555">
        <v>0.14196291985137377</v>
      </c>
      <c r="E76" s="185">
        <v>0.2488974128511475</v>
      </c>
      <c r="F76" s="552">
        <v>1.05026547989348E-2</v>
      </c>
      <c r="G76" s="193">
        <v>2.0415242379002E-2</v>
      </c>
      <c r="H76" s="193">
        <v>0.79666771805365599</v>
      </c>
      <c r="I76" s="193">
        <v>0.28579013616433302</v>
      </c>
      <c r="J76" s="193">
        <v>6.5435670353068904E-3</v>
      </c>
      <c r="K76" s="193">
        <v>3.06403759271787E-4</v>
      </c>
      <c r="L76" s="193">
        <v>8.5443364586191492E-3</v>
      </c>
      <c r="M76" s="193">
        <v>2.81894754075769E-3</v>
      </c>
      <c r="N76" s="193">
        <v>2.7551955813034198E-2</v>
      </c>
      <c r="O76" s="222">
        <v>5.2666236399432999E-2</v>
      </c>
      <c r="P76" s="553">
        <v>6.8394380999948004E-3</v>
      </c>
      <c r="Q76" s="554">
        <v>0</v>
      </c>
    </row>
    <row r="77" spans="1:17" ht="15.75" x14ac:dyDescent="0.25">
      <c r="A77" s="189">
        <v>2017</v>
      </c>
      <c r="B77" s="188">
        <v>2011</v>
      </c>
      <c r="C77" s="187" t="s">
        <v>4289</v>
      </c>
      <c r="D77" s="555">
        <v>0.14157683583521949</v>
      </c>
      <c r="E77" s="185">
        <v>0.22132197493248765</v>
      </c>
      <c r="F77" s="552">
        <v>2.8976133977537599E-3</v>
      </c>
      <c r="G77" s="193">
        <v>1.7898538554131E-2</v>
      </c>
      <c r="H77" s="193">
        <v>0.72523505368435204</v>
      </c>
      <c r="I77" s="193">
        <v>0.22775032817722901</v>
      </c>
      <c r="J77" s="193">
        <v>5.3633678016184096E-3</v>
      </c>
      <c r="K77" s="193">
        <v>4.05130175380427E-4</v>
      </c>
      <c r="L77" s="193">
        <v>7.1138002456069601E-3</v>
      </c>
      <c r="M77" s="193">
        <v>2.6174631606420101E-3</v>
      </c>
      <c r="N77" s="193">
        <v>3.5471912229210298E-2</v>
      </c>
      <c r="O77" s="222">
        <v>4.9112051934192401E-2</v>
      </c>
      <c r="P77" s="553">
        <v>5.6058754940154602E-3</v>
      </c>
      <c r="Q77" s="554">
        <v>0</v>
      </c>
    </row>
    <row r="78" spans="1:17" ht="15.75" x14ac:dyDescent="0.25">
      <c r="A78" s="189">
        <v>2017</v>
      </c>
      <c r="B78" s="188">
        <v>2012</v>
      </c>
      <c r="C78" s="187" t="s">
        <v>4288</v>
      </c>
      <c r="D78" s="555">
        <v>0.1649511577137712</v>
      </c>
      <c r="E78" s="185">
        <v>0.21069217455879424</v>
      </c>
      <c r="F78" s="552">
        <v>1.1053209655312801E-3</v>
      </c>
      <c r="G78" s="193">
        <v>1.7135691387935099E-2</v>
      </c>
      <c r="H78" s="193">
        <v>0.80185692931539299</v>
      </c>
      <c r="I78" s="193">
        <v>0.19607620147295499</v>
      </c>
      <c r="J78" s="193">
        <v>5.7652725329203399E-3</v>
      </c>
      <c r="K78" s="193">
        <v>5.9864307256548503E-4</v>
      </c>
      <c r="L78" s="193">
        <v>8.4640680806995008E-3</v>
      </c>
      <c r="M78" s="193">
        <v>2.5299069349821301E-3</v>
      </c>
      <c r="N78" s="193">
        <v>2.90861091357884E-2</v>
      </c>
      <c r="O78" s="222">
        <v>4.7567560113552197E-2</v>
      </c>
      <c r="P78" s="553">
        <v>6.0259525738410296E-3</v>
      </c>
      <c r="Q78" s="554">
        <v>0</v>
      </c>
    </row>
    <row r="79" spans="1:17" ht="15.75" x14ac:dyDescent="0.25">
      <c r="A79" s="189">
        <v>2017</v>
      </c>
      <c r="B79" s="188">
        <v>2013</v>
      </c>
      <c r="C79" s="187" t="s">
        <v>4287</v>
      </c>
      <c r="D79" s="555">
        <v>0.16661631809701002</v>
      </c>
      <c r="E79" s="185">
        <v>0.17938943407249952</v>
      </c>
      <c r="F79" s="552">
        <v>1.11818130633658E-3</v>
      </c>
      <c r="G79" s="193">
        <v>1.33989851410519E-2</v>
      </c>
      <c r="H79" s="193">
        <v>0.81062347819707803</v>
      </c>
      <c r="I79" s="193">
        <v>0.15668749344053301</v>
      </c>
      <c r="J79" s="193">
        <v>5.7086132092526503E-3</v>
      </c>
      <c r="K79" s="193">
        <v>7.2359126387071097E-4</v>
      </c>
      <c r="L79" s="193">
        <v>8.5445259777359294E-3</v>
      </c>
      <c r="M79" s="193">
        <v>2.3763437447837498E-3</v>
      </c>
      <c r="N79" s="193">
        <v>2.86918654403099E-2</v>
      </c>
      <c r="O79" s="222">
        <v>4.4858705438452703E-2</v>
      </c>
      <c r="P79" s="553">
        <v>5.9667313669791097E-3</v>
      </c>
      <c r="Q79" s="554">
        <v>0</v>
      </c>
    </row>
    <row r="80" spans="1:17" ht="15.75" x14ac:dyDescent="0.25">
      <c r="A80" s="189">
        <v>2017</v>
      </c>
      <c r="B80" s="188">
        <v>2014</v>
      </c>
      <c r="C80" s="187" t="s">
        <v>4286</v>
      </c>
      <c r="D80" s="555">
        <v>0.15878062881192029</v>
      </c>
      <c r="E80" s="185">
        <v>0.16745167782159837</v>
      </c>
      <c r="F80" s="552">
        <v>1.0345507443220499E-3</v>
      </c>
      <c r="G80" s="193">
        <v>1.47189200050014E-2</v>
      </c>
      <c r="H80" s="193">
        <v>0.76334106260791701</v>
      </c>
      <c r="I80" s="193">
        <v>0.13936000492169101</v>
      </c>
      <c r="J80" s="193">
        <v>5.43723899291271E-3</v>
      </c>
      <c r="K80" s="193">
        <v>1.2216302548238201E-3</v>
      </c>
      <c r="L80" s="193">
        <v>7.7421131701981196E-3</v>
      </c>
      <c r="M80" s="193">
        <v>2.24429559817017E-3</v>
      </c>
      <c r="N80" s="193">
        <v>3.2623688197245197E-2</v>
      </c>
      <c r="O80" s="222">
        <v>4.2529376132189198E-2</v>
      </c>
      <c r="P80" s="553">
        <v>5.68308681278153E-3</v>
      </c>
      <c r="Q80" s="554">
        <v>0</v>
      </c>
    </row>
    <row r="81" spans="1:17" ht="15.75" x14ac:dyDescent="0.25">
      <c r="A81" s="189">
        <v>2017</v>
      </c>
      <c r="B81" s="188">
        <v>2015</v>
      </c>
      <c r="C81" s="187" t="s">
        <v>4285</v>
      </c>
      <c r="D81" s="555">
        <v>0.15733184025254049</v>
      </c>
      <c r="E81" s="185">
        <v>0.24559331280312627</v>
      </c>
      <c r="F81" s="552">
        <v>9.7043888207479505E-4</v>
      </c>
      <c r="G81" s="193">
        <v>2.1464147559631701E-2</v>
      </c>
      <c r="H81" s="193">
        <v>0.72776238113491398</v>
      </c>
      <c r="I81" s="193">
        <v>0.19636876594716099</v>
      </c>
      <c r="J81" s="193">
        <v>5.2488009064911197E-3</v>
      </c>
      <c r="K81" s="193">
        <v>1.62287268902706E-3</v>
      </c>
      <c r="L81" s="193">
        <v>7.11951940734009E-3</v>
      </c>
      <c r="M81" s="193">
        <v>2.8862324033371899E-3</v>
      </c>
      <c r="N81" s="193">
        <v>3.56743976352496E-2</v>
      </c>
      <c r="O81" s="222">
        <v>5.3853141375335298E-2</v>
      </c>
      <c r="P81" s="553">
        <v>5.4861283922735798E-3</v>
      </c>
      <c r="Q81" s="554">
        <v>0</v>
      </c>
    </row>
    <row r="82" spans="1:17" ht="15.75" x14ac:dyDescent="0.25">
      <c r="A82" s="189">
        <v>2017</v>
      </c>
      <c r="B82" s="188">
        <v>2016</v>
      </c>
      <c r="C82" s="187" t="s">
        <v>4284</v>
      </c>
      <c r="D82" s="555">
        <v>0.14816952894345228</v>
      </c>
      <c r="E82" s="185">
        <v>0.21475001773297966</v>
      </c>
      <c r="F82" s="552">
        <v>2.9512727861193502E-3</v>
      </c>
      <c r="G82" s="193">
        <v>1.9422712901187099E-2</v>
      </c>
      <c r="H82" s="193">
        <v>0.79405429777418202</v>
      </c>
      <c r="I82" s="193">
        <v>0.15413031119669199</v>
      </c>
      <c r="J82" s="193">
        <v>5.6997825166188202E-3</v>
      </c>
      <c r="K82" s="193">
        <v>1.82911241258068E-3</v>
      </c>
      <c r="L82" s="193">
        <v>8.33416889033246E-3</v>
      </c>
      <c r="M82" s="193">
        <v>2.64438986192095E-3</v>
      </c>
      <c r="N82" s="193">
        <v>2.94750580870205E-2</v>
      </c>
      <c r="O82" s="222">
        <v>4.9587038944752901E-2</v>
      </c>
      <c r="P82" s="553">
        <v>5.9575013896100001E-3</v>
      </c>
      <c r="Q82" s="554">
        <v>0</v>
      </c>
    </row>
    <row r="83" spans="1:17" ht="15.75" x14ac:dyDescent="0.25">
      <c r="A83" s="189">
        <v>2017</v>
      </c>
      <c r="B83" s="188">
        <v>2017</v>
      </c>
      <c r="C83" s="187" t="s">
        <v>4283</v>
      </c>
      <c r="D83" s="555">
        <v>0.14681937762266498</v>
      </c>
      <c r="E83" s="185">
        <v>0.16462260354006786</v>
      </c>
      <c r="F83" s="552">
        <v>1.7422822827914001E-3</v>
      </c>
      <c r="G83" s="193">
        <v>1.39215682825715E-2</v>
      </c>
      <c r="H83" s="193">
        <v>0.78583272990004405</v>
      </c>
      <c r="I83" s="193">
        <v>0.109533610346563</v>
      </c>
      <c r="J83" s="193">
        <v>5.5777978627684797E-3</v>
      </c>
      <c r="K83" s="193">
        <v>1.58077395013256E-3</v>
      </c>
      <c r="L83" s="193">
        <v>8.1444245765871504E-3</v>
      </c>
      <c r="M83" s="193">
        <v>2.3696603190135499E-3</v>
      </c>
      <c r="N83" s="193">
        <v>3.05589568479099E-2</v>
      </c>
      <c r="O83" s="222">
        <v>4.4740809807866398E-2</v>
      </c>
      <c r="P83" s="553">
        <v>5.8300011310114296E-3</v>
      </c>
      <c r="Q83" s="554">
        <v>0</v>
      </c>
    </row>
    <row r="84" spans="1:17" ht="15.75" x14ac:dyDescent="0.25">
      <c r="A84" s="189">
        <v>2018</v>
      </c>
      <c r="B84" s="188">
        <v>2004</v>
      </c>
      <c r="C84" s="187" t="s">
        <v>4260</v>
      </c>
      <c r="D84" s="555">
        <v>0.18065461410242015</v>
      </c>
      <c r="E84" s="185">
        <v>0.2754757625332836</v>
      </c>
      <c r="F84" s="552">
        <v>1.2413329537075799E-2</v>
      </c>
      <c r="G84" s="193">
        <v>2.2722194672634699E-2</v>
      </c>
      <c r="H84" s="193">
        <v>9.35633872058931</v>
      </c>
      <c r="I84" s="193">
        <v>0.50781603695247401</v>
      </c>
      <c r="J84" s="193">
        <v>1.04963166361501E-2</v>
      </c>
      <c r="K84" s="193">
        <v>2.0469952638605101E-4</v>
      </c>
      <c r="L84" s="193">
        <v>7.8742371187292496E-3</v>
      </c>
      <c r="M84" s="193">
        <v>3.0000018168034001E-3</v>
      </c>
      <c r="N84" s="193">
        <v>3.1976280849442699E-2</v>
      </c>
      <c r="O84" s="222">
        <v>5.5860033828879302E-2</v>
      </c>
      <c r="P84" s="553">
        <v>1.09709134977215E-2</v>
      </c>
      <c r="Q84" s="554">
        <v>0</v>
      </c>
    </row>
    <row r="85" spans="1:17" ht="15.75" x14ac:dyDescent="0.25">
      <c r="A85" s="189">
        <v>2018</v>
      </c>
      <c r="B85" s="188">
        <v>2005</v>
      </c>
      <c r="C85" s="187" t="s">
        <v>4259</v>
      </c>
      <c r="D85" s="555">
        <v>0.12574440705518833</v>
      </c>
      <c r="E85" s="185">
        <v>0.27436384362865152</v>
      </c>
      <c r="F85" s="552">
        <v>8.7022172909242794E-3</v>
      </c>
      <c r="G85" s="193">
        <v>2.2784106461544801E-2</v>
      </c>
      <c r="H85" s="193">
        <v>6.7890649479140404</v>
      </c>
      <c r="I85" s="193">
        <v>0.45678300790814602</v>
      </c>
      <c r="J85" s="193">
        <v>6.4890539933198099E-3</v>
      </c>
      <c r="K85" s="193">
        <v>2.03498042355097E-4</v>
      </c>
      <c r="L85" s="193">
        <v>3.0000018168034001E-3</v>
      </c>
      <c r="M85" s="193">
        <v>3.0000018168034001E-3</v>
      </c>
      <c r="N85" s="193">
        <v>5.5860033828879302E-2</v>
      </c>
      <c r="O85" s="222">
        <v>5.5860033828879302E-2</v>
      </c>
      <c r="P85" s="553">
        <v>6.7824602201470999E-3</v>
      </c>
      <c r="Q85" s="554">
        <v>0</v>
      </c>
    </row>
    <row r="86" spans="1:17" ht="15.75" x14ac:dyDescent="0.25">
      <c r="A86" s="189">
        <v>2018</v>
      </c>
      <c r="B86" s="188">
        <v>2006</v>
      </c>
      <c r="C86" s="187" t="s">
        <v>4258</v>
      </c>
      <c r="D86" s="555">
        <v>0.14238172806242366</v>
      </c>
      <c r="E86" s="185">
        <v>0.27540272197412224</v>
      </c>
      <c r="F86" s="552">
        <v>9.8949854114714093E-3</v>
      </c>
      <c r="G86" s="193">
        <v>2.2655847449442799E-2</v>
      </c>
      <c r="H86" s="193">
        <v>7.5978663152671304</v>
      </c>
      <c r="I86" s="193">
        <v>0.44933229751428599</v>
      </c>
      <c r="J86" s="193">
        <v>7.7535442288866798E-3</v>
      </c>
      <c r="K86" s="193">
        <v>2.04135605903954E-4</v>
      </c>
      <c r="L86" s="193">
        <v>4.5188719804350099E-3</v>
      </c>
      <c r="M86" s="193">
        <v>3.0000018168034001E-3</v>
      </c>
      <c r="N86" s="193">
        <v>4.8417570027084397E-2</v>
      </c>
      <c r="O86" s="222">
        <v>5.5860033828879302E-2</v>
      </c>
      <c r="P86" s="553">
        <v>8.1041250930739793E-3</v>
      </c>
      <c r="Q86" s="554">
        <v>0</v>
      </c>
    </row>
    <row r="87" spans="1:17" ht="15.75" x14ac:dyDescent="0.25">
      <c r="A87" s="189">
        <v>2018</v>
      </c>
      <c r="B87" s="188">
        <v>2007</v>
      </c>
      <c r="C87" s="187" t="s">
        <v>4257</v>
      </c>
      <c r="D87" s="555">
        <v>0.17740643829286507</v>
      </c>
      <c r="E87" s="185">
        <v>0.27467988183620112</v>
      </c>
      <c r="F87" s="552">
        <v>4.7430005610140996E-3</v>
      </c>
      <c r="G87" s="193">
        <v>2.2755128030012801E-2</v>
      </c>
      <c r="H87" s="193">
        <v>5.7176441213594504</v>
      </c>
      <c r="I87" s="193">
        <v>0.40729381459312203</v>
      </c>
      <c r="J87" s="193">
        <v>9.4436905209172896E-3</v>
      </c>
      <c r="K87" s="193">
        <v>2.0375827785650799E-4</v>
      </c>
      <c r="L87" s="193">
        <v>6.5297455302304099E-3</v>
      </c>
      <c r="M87" s="193">
        <v>3.0000018168034001E-3</v>
      </c>
      <c r="N87" s="193">
        <v>3.8564289633087001E-2</v>
      </c>
      <c r="O87" s="222">
        <v>5.5860033828879302E-2</v>
      </c>
      <c r="P87" s="553">
        <v>9.8706923005171202E-3</v>
      </c>
      <c r="Q87" s="554">
        <v>0</v>
      </c>
    </row>
    <row r="88" spans="1:17" ht="15.75" x14ac:dyDescent="0.25">
      <c r="A88" s="189">
        <v>2018</v>
      </c>
      <c r="B88" s="188">
        <v>2008</v>
      </c>
      <c r="C88" s="187" t="s">
        <v>4256</v>
      </c>
      <c r="D88" s="555">
        <v>0.18265521227230869</v>
      </c>
      <c r="E88" s="185">
        <v>0.23754827778099766</v>
      </c>
      <c r="F88" s="552">
        <v>2.0358121951182199E-2</v>
      </c>
      <c r="G88" s="193">
        <v>1.9684753379268401E-2</v>
      </c>
      <c r="H88" s="193">
        <v>5.9112560655375104</v>
      </c>
      <c r="I88" s="193">
        <v>0.33516418368315698</v>
      </c>
      <c r="J88" s="193">
        <v>1.21740405315293E-2</v>
      </c>
      <c r="K88" s="193">
        <v>2.1258024935628101E-4</v>
      </c>
      <c r="L88" s="193">
        <v>7.1416230537716197E-3</v>
      </c>
      <c r="M88" s="193">
        <v>2.7558212139500802E-3</v>
      </c>
      <c r="N88" s="193">
        <v>3.4102687111140999E-2</v>
      </c>
      <c r="O88" s="222">
        <v>5.1552687994546799E-2</v>
      </c>
      <c r="P88" s="553">
        <v>1.2724496622860199E-2</v>
      </c>
      <c r="Q88" s="554">
        <v>0</v>
      </c>
    </row>
    <row r="89" spans="1:17" ht="15.75" x14ac:dyDescent="0.25">
      <c r="A89" s="189">
        <v>2018</v>
      </c>
      <c r="B89" s="188">
        <v>2009</v>
      </c>
      <c r="C89" s="187" t="s">
        <v>4255</v>
      </c>
      <c r="D89" s="555">
        <v>0.18186245305448201</v>
      </c>
      <c r="E89" s="185">
        <v>0.21522556569580728</v>
      </c>
      <c r="F89" s="552">
        <v>7.0166355444961298E-3</v>
      </c>
      <c r="G89" s="193">
        <v>1.6608471534905099E-2</v>
      </c>
      <c r="H89" s="193">
        <v>5.8707067331032903</v>
      </c>
      <c r="I89" s="193">
        <v>0.26510282226584198</v>
      </c>
      <c r="J89" s="193">
        <v>9.9343357261148096E-3</v>
      </c>
      <c r="K89" s="193">
        <v>2.1262311251564399E-4</v>
      </c>
      <c r="L89" s="193">
        <v>6.8798891070614102E-3</v>
      </c>
      <c r="M89" s="193">
        <v>2.6306177272516101E-3</v>
      </c>
      <c r="N89" s="193">
        <v>3.6651082149928599E-2</v>
      </c>
      <c r="O89" s="222">
        <v>4.9344098489185702E-2</v>
      </c>
      <c r="P89" s="553">
        <v>1.03835223046878E-2</v>
      </c>
      <c r="Q89" s="554">
        <v>0</v>
      </c>
    </row>
    <row r="90" spans="1:17" ht="15.75" x14ac:dyDescent="0.25">
      <c r="A90" s="189">
        <v>2018</v>
      </c>
      <c r="B90" s="188">
        <v>2010</v>
      </c>
      <c r="C90" s="187" t="s">
        <v>4254</v>
      </c>
      <c r="D90" s="555">
        <v>0.14196291985137377</v>
      </c>
      <c r="E90" s="185">
        <v>0.24890128600185807</v>
      </c>
      <c r="F90" s="552">
        <v>1.0684756202329299E-2</v>
      </c>
      <c r="G90" s="193">
        <v>2.0421062265065001E-2</v>
      </c>
      <c r="H90" s="193">
        <v>0.79735774379616398</v>
      </c>
      <c r="I90" s="193">
        <v>0.30825939074550202</v>
      </c>
      <c r="J90" s="193">
        <v>6.62221303173657E-3</v>
      </c>
      <c r="K90" s="193">
        <v>3.06403759271787E-4</v>
      </c>
      <c r="L90" s="193">
        <v>8.5443364586191492E-3</v>
      </c>
      <c r="M90" s="193">
        <v>2.81894754075769E-3</v>
      </c>
      <c r="N90" s="193">
        <v>2.7551955813034198E-2</v>
      </c>
      <c r="O90" s="222">
        <v>5.2666236399432999E-2</v>
      </c>
      <c r="P90" s="553">
        <v>6.9216401193965896E-3</v>
      </c>
      <c r="Q90" s="554">
        <v>0</v>
      </c>
    </row>
    <row r="91" spans="1:17" ht="15.75" x14ac:dyDescent="0.25">
      <c r="A91" s="189">
        <v>2018</v>
      </c>
      <c r="B91" s="188">
        <v>2011</v>
      </c>
      <c r="C91" s="187" t="s">
        <v>4253</v>
      </c>
      <c r="D91" s="555">
        <v>0.14157683583521949</v>
      </c>
      <c r="E91" s="185">
        <v>0.22132455506118073</v>
      </c>
      <c r="F91" s="552">
        <v>2.9380479302780998E-3</v>
      </c>
      <c r="G91" s="193">
        <v>1.7913879522133101E-2</v>
      </c>
      <c r="H91" s="193">
        <v>0.72538599451235897</v>
      </c>
      <c r="I91" s="193">
        <v>0.242929559955188</v>
      </c>
      <c r="J91" s="193">
        <v>5.3804933757360699E-3</v>
      </c>
      <c r="K91" s="193">
        <v>4.05130175380427E-4</v>
      </c>
      <c r="L91" s="193">
        <v>7.1138002456069601E-3</v>
      </c>
      <c r="M91" s="193">
        <v>2.6174631606420101E-3</v>
      </c>
      <c r="N91" s="193">
        <v>3.5471912229210298E-2</v>
      </c>
      <c r="O91" s="222">
        <v>4.9112051934192401E-2</v>
      </c>
      <c r="P91" s="553">
        <v>5.6237754106011097E-3</v>
      </c>
      <c r="Q91" s="554">
        <v>0</v>
      </c>
    </row>
    <row r="92" spans="1:17" ht="15.75" x14ac:dyDescent="0.25">
      <c r="A92" s="189">
        <v>2018</v>
      </c>
      <c r="B92" s="188">
        <v>2012</v>
      </c>
      <c r="C92" s="187" t="s">
        <v>4252</v>
      </c>
      <c r="D92" s="555">
        <v>0.1649511577137712</v>
      </c>
      <c r="E92" s="185">
        <v>0.21069454234201493</v>
      </c>
      <c r="F92" s="552">
        <v>1.1053209655312801E-3</v>
      </c>
      <c r="G92" s="193">
        <v>1.7102629773767902E-2</v>
      </c>
      <c r="H92" s="193">
        <v>0.80185692931539299</v>
      </c>
      <c r="I92" s="193">
        <v>0.20989049136896201</v>
      </c>
      <c r="J92" s="193">
        <v>5.7652725329203399E-3</v>
      </c>
      <c r="K92" s="193">
        <v>5.9864307256548503E-4</v>
      </c>
      <c r="L92" s="193">
        <v>8.4640680806995008E-3</v>
      </c>
      <c r="M92" s="193">
        <v>2.5299069349821301E-3</v>
      </c>
      <c r="N92" s="193">
        <v>2.90861091357884E-2</v>
      </c>
      <c r="O92" s="222">
        <v>4.7567560113552197E-2</v>
      </c>
      <c r="P92" s="553">
        <v>6.0259525738410296E-3</v>
      </c>
      <c r="Q92" s="554">
        <v>0</v>
      </c>
    </row>
    <row r="93" spans="1:17" ht="15.75" x14ac:dyDescent="0.25">
      <c r="A93" s="189">
        <v>2018</v>
      </c>
      <c r="B93" s="188">
        <v>2013</v>
      </c>
      <c r="C93" s="187" t="s">
        <v>4251</v>
      </c>
      <c r="D93" s="555">
        <v>0.16661631809701002</v>
      </c>
      <c r="E93" s="185">
        <v>0.17939015555706758</v>
      </c>
      <c r="F93" s="552">
        <v>1.11818130633658E-3</v>
      </c>
      <c r="G93" s="193">
        <v>1.32330123079837E-2</v>
      </c>
      <c r="H93" s="193">
        <v>0.81062347819707803</v>
      </c>
      <c r="I93" s="193">
        <v>0.16133828100662501</v>
      </c>
      <c r="J93" s="193">
        <v>5.7086132092526503E-3</v>
      </c>
      <c r="K93" s="193">
        <v>7.2359126387071E-4</v>
      </c>
      <c r="L93" s="193">
        <v>8.5445259777359294E-3</v>
      </c>
      <c r="M93" s="193">
        <v>2.3763437447837498E-3</v>
      </c>
      <c r="N93" s="193">
        <v>2.86918654403099E-2</v>
      </c>
      <c r="O93" s="222">
        <v>4.4858705438452703E-2</v>
      </c>
      <c r="P93" s="553">
        <v>5.9667313669791097E-3</v>
      </c>
      <c r="Q93" s="554">
        <v>0</v>
      </c>
    </row>
    <row r="94" spans="1:17" ht="15.75" x14ac:dyDescent="0.25">
      <c r="A94" s="189">
        <v>2018</v>
      </c>
      <c r="B94" s="188">
        <v>2014</v>
      </c>
      <c r="C94" s="187" t="s">
        <v>4250</v>
      </c>
      <c r="D94" s="555">
        <v>0.15878062881192029</v>
      </c>
      <c r="E94" s="185">
        <v>0.16745173025719451</v>
      </c>
      <c r="F94" s="552">
        <v>1.0345507443220499E-3</v>
      </c>
      <c r="G94" s="193">
        <v>1.40394867553433E-2</v>
      </c>
      <c r="H94" s="193">
        <v>0.76334106260791701</v>
      </c>
      <c r="I94" s="193">
        <v>0.142158467635428</v>
      </c>
      <c r="J94" s="193">
        <v>5.43723899291271E-3</v>
      </c>
      <c r="K94" s="193">
        <v>1.2216302548238201E-3</v>
      </c>
      <c r="L94" s="193">
        <v>7.7421131701981101E-3</v>
      </c>
      <c r="M94" s="193">
        <v>2.24429559817017E-3</v>
      </c>
      <c r="N94" s="193">
        <v>3.2623688197245197E-2</v>
      </c>
      <c r="O94" s="222">
        <v>4.2529376132189198E-2</v>
      </c>
      <c r="P94" s="553">
        <v>5.68308681278153E-3</v>
      </c>
      <c r="Q94" s="554">
        <v>0</v>
      </c>
    </row>
    <row r="95" spans="1:17" ht="15.75" x14ac:dyDescent="0.25">
      <c r="A95" s="189">
        <v>2018</v>
      </c>
      <c r="B95" s="188">
        <v>2015</v>
      </c>
      <c r="C95" s="187" t="s">
        <v>4249</v>
      </c>
      <c r="D95" s="555">
        <v>0.15733184025254049</v>
      </c>
      <c r="E95" s="185">
        <v>0.24559578629083478</v>
      </c>
      <c r="F95" s="552">
        <v>9.7043888207479505E-4</v>
      </c>
      <c r="G95" s="193">
        <v>2.13252229395334E-2</v>
      </c>
      <c r="H95" s="193">
        <v>0.72776238113491398</v>
      </c>
      <c r="I95" s="193">
        <v>0.213305805794235</v>
      </c>
      <c r="J95" s="193">
        <v>5.2488009064911197E-3</v>
      </c>
      <c r="K95" s="193">
        <v>1.62287268902706E-3</v>
      </c>
      <c r="L95" s="193">
        <v>7.1195194073400796E-3</v>
      </c>
      <c r="M95" s="193">
        <v>2.8862324033371899E-3</v>
      </c>
      <c r="N95" s="193">
        <v>3.56743976352496E-2</v>
      </c>
      <c r="O95" s="222">
        <v>5.3853141375335298E-2</v>
      </c>
      <c r="P95" s="553">
        <v>5.4861283922735798E-3</v>
      </c>
      <c r="Q95" s="554">
        <v>0</v>
      </c>
    </row>
    <row r="96" spans="1:17" ht="15.75" x14ac:dyDescent="0.25">
      <c r="A96" s="189">
        <v>2018</v>
      </c>
      <c r="B96" s="188">
        <v>2016</v>
      </c>
      <c r="C96" s="187" t="s">
        <v>4248</v>
      </c>
      <c r="D96" s="555">
        <v>0.14816952894345228</v>
      </c>
      <c r="E96" s="185">
        <v>0.21475247970101929</v>
      </c>
      <c r="F96" s="552">
        <v>3.0080844076842798E-3</v>
      </c>
      <c r="G96" s="193">
        <v>1.8978440451901901E-2</v>
      </c>
      <c r="H96" s="193">
        <v>0.79423984325835695</v>
      </c>
      <c r="I96" s="193">
        <v>0.17033879285963899</v>
      </c>
      <c r="J96" s="193">
        <v>5.7235412898072498E-3</v>
      </c>
      <c r="K96" s="193">
        <v>1.82911241258068E-3</v>
      </c>
      <c r="L96" s="193">
        <v>8.33416889033246E-3</v>
      </c>
      <c r="M96" s="193">
        <v>2.64438986192095E-3</v>
      </c>
      <c r="N96" s="193">
        <v>2.94750580870205E-2</v>
      </c>
      <c r="O96" s="222">
        <v>4.9587038944752901E-2</v>
      </c>
      <c r="P96" s="553">
        <v>5.9823344290940196E-3</v>
      </c>
      <c r="Q96" s="554">
        <v>0</v>
      </c>
    </row>
    <row r="97" spans="1:17" ht="15.75" x14ac:dyDescent="0.25">
      <c r="A97" s="189">
        <v>2018</v>
      </c>
      <c r="B97" s="188">
        <v>2017</v>
      </c>
      <c r="C97" s="187" t="s">
        <v>4247</v>
      </c>
      <c r="D97" s="555">
        <v>0.14681937762266498</v>
      </c>
      <c r="E97" s="185">
        <v>0.16462525120608601</v>
      </c>
      <c r="F97" s="552">
        <v>1.76425038105748E-3</v>
      </c>
      <c r="G97" s="193">
        <v>1.41147933372374E-2</v>
      </c>
      <c r="H97" s="193">
        <v>0.785894669732632</v>
      </c>
      <c r="I97" s="193">
        <v>0.123505304551178</v>
      </c>
      <c r="J97" s="193">
        <v>5.5870824851506603E-3</v>
      </c>
      <c r="K97" s="193">
        <v>1.58077395013256E-3</v>
      </c>
      <c r="L97" s="193">
        <v>8.1444245765871608E-3</v>
      </c>
      <c r="M97" s="193">
        <v>2.3696603190135499E-3</v>
      </c>
      <c r="N97" s="193">
        <v>3.05589568479099E-2</v>
      </c>
      <c r="O97" s="222">
        <v>4.4740809807866398E-2</v>
      </c>
      <c r="P97" s="553">
        <v>5.8397055628178303E-3</v>
      </c>
      <c r="Q97" s="554">
        <v>0</v>
      </c>
    </row>
    <row r="98" spans="1:17" ht="15.75" x14ac:dyDescent="0.25">
      <c r="A98" s="189">
        <v>2018</v>
      </c>
      <c r="B98" s="188">
        <v>2018</v>
      </c>
      <c r="C98" s="187" t="s">
        <v>4246</v>
      </c>
      <c r="D98" s="555">
        <v>0.14616461414625173</v>
      </c>
      <c r="E98" s="185">
        <v>0.1991547061363759</v>
      </c>
      <c r="F98" s="552">
        <v>1.23731593790949E-3</v>
      </c>
      <c r="G98" s="193">
        <v>1.77503256843069E-2</v>
      </c>
      <c r="H98" s="193">
        <v>0.78190680334560303</v>
      </c>
      <c r="I98" s="193">
        <v>0.118204606645076</v>
      </c>
      <c r="J98" s="193">
        <v>5.5395273007097503E-3</v>
      </c>
      <c r="K98" s="193">
        <v>1.98352134301856E-3</v>
      </c>
      <c r="L98" s="193">
        <v>8.0541775032218002E-3</v>
      </c>
      <c r="M98" s="193">
        <v>2.6064230389097401E-3</v>
      </c>
      <c r="N98" s="193">
        <v>3.1070721189923399E-2</v>
      </c>
      <c r="O98" s="222">
        <v>4.8917304186835098E-2</v>
      </c>
      <c r="P98" s="553">
        <v>5.7900001439595101E-3</v>
      </c>
      <c r="Q98" s="554">
        <v>0</v>
      </c>
    </row>
    <row r="99" spans="1:17" ht="15.75" x14ac:dyDescent="0.25">
      <c r="A99" s="189">
        <v>2019</v>
      </c>
      <c r="B99" s="188">
        <v>2005</v>
      </c>
      <c r="C99" s="187" t="s">
        <v>4222</v>
      </c>
      <c r="D99" s="555">
        <v>0.12574440705518833</v>
      </c>
      <c r="E99" s="185">
        <v>0.2742693536963704</v>
      </c>
      <c r="F99" s="552">
        <v>8.7022172909242794E-3</v>
      </c>
      <c r="G99" s="193">
        <v>2.2759800438921601E-2</v>
      </c>
      <c r="H99" s="193">
        <v>6.7890649479140404</v>
      </c>
      <c r="I99" s="193">
        <v>0.49197655080855002</v>
      </c>
      <c r="J99" s="193">
        <v>6.4890539933198099E-3</v>
      </c>
      <c r="K99" s="193">
        <v>2.03281149008793E-4</v>
      </c>
      <c r="L99" s="193">
        <v>3.0000018168034001E-3</v>
      </c>
      <c r="M99" s="193">
        <v>3.0000018168034001E-3</v>
      </c>
      <c r="N99" s="193">
        <v>5.5860033828879302E-2</v>
      </c>
      <c r="O99" s="222">
        <v>5.5860033828879302E-2</v>
      </c>
      <c r="P99" s="553">
        <v>6.7824602201470999E-3</v>
      </c>
      <c r="Q99" s="554">
        <v>0</v>
      </c>
    </row>
    <row r="100" spans="1:17" ht="15.75" x14ac:dyDescent="0.25">
      <c r="A100" s="189">
        <v>2019</v>
      </c>
      <c r="B100" s="188">
        <v>2006</v>
      </c>
      <c r="C100" s="187" t="s">
        <v>4221</v>
      </c>
      <c r="D100" s="555">
        <v>0.14237985210878701</v>
      </c>
      <c r="E100" s="185">
        <v>0.27539773718628968</v>
      </c>
      <c r="F100" s="552">
        <v>9.8947885974763599E-3</v>
      </c>
      <c r="G100" s="193">
        <v>2.2653974722487799E-2</v>
      </c>
      <c r="H100" s="193">
        <v>7.5977193449152303</v>
      </c>
      <c r="I100" s="193">
        <v>0.47052752795770503</v>
      </c>
      <c r="J100" s="193">
        <v>7.75379530696015E-3</v>
      </c>
      <c r="K100" s="193">
        <v>2.0411896763114401E-4</v>
      </c>
      <c r="L100" s="193">
        <v>4.5188719804350099E-3</v>
      </c>
      <c r="M100" s="193">
        <v>3.0000018168034001E-3</v>
      </c>
      <c r="N100" s="193">
        <v>4.8417570027084397E-2</v>
      </c>
      <c r="O100" s="222">
        <v>5.5860033828879302E-2</v>
      </c>
      <c r="P100" s="553">
        <v>8.1043875237838004E-3</v>
      </c>
      <c r="Q100" s="554">
        <v>0</v>
      </c>
    </row>
    <row r="101" spans="1:17" ht="15.75" x14ac:dyDescent="0.25">
      <c r="A101" s="189">
        <v>2019</v>
      </c>
      <c r="B101" s="188">
        <v>2007</v>
      </c>
      <c r="C101" s="187" t="s">
        <v>4220</v>
      </c>
      <c r="D101" s="555">
        <v>0.17740642115282987</v>
      </c>
      <c r="E101" s="185">
        <v>0.27460986609316085</v>
      </c>
      <c r="F101" s="552">
        <v>4.7429997501781396E-3</v>
      </c>
      <c r="G101" s="193">
        <v>2.2736793046456101E-2</v>
      </c>
      <c r="H101" s="193">
        <v>5.7176437018928103</v>
      </c>
      <c r="I101" s="193">
        <v>0.439873129248679</v>
      </c>
      <c r="J101" s="193">
        <v>9.4436892130986601E-3</v>
      </c>
      <c r="K101" s="193">
        <v>2.03594668800694E-4</v>
      </c>
      <c r="L101" s="193">
        <v>6.5297455302304099E-3</v>
      </c>
      <c r="M101" s="193">
        <v>3.0000018168034001E-3</v>
      </c>
      <c r="N101" s="193">
        <v>3.8564289633087001E-2</v>
      </c>
      <c r="O101" s="222">
        <v>5.5860033828879302E-2</v>
      </c>
      <c r="P101" s="553">
        <v>9.8706909335647304E-3</v>
      </c>
      <c r="Q101" s="554">
        <v>0</v>
      </c>
    </row>
    <row r="102" spans="1:17" ht="15.75" x14ac:dyDescent="0.25">
      <c r="A102" s="189">
        <v>2019</v>
      </c>
      <c r="B102" s="188">
        <v>2008</v>
      </c>
      <c r="C102" s="187" t="s">
        <v>4219</v>
      </c>
      <c r="D102" s="555">
        <v>0.19501487161833647</v>
      </c>
      <c r="E102" s="185">
        <v>0.27391826301407568</v>
      </c>
      <c r="F102" s="552">
        <v>5.3564825757019497E-3</v>
      </c>
      <c r="G102" s="193">
        <v>2.2686648240807399E-2</v>
      </c>
      <c r="H102" s="193">
        <v>6.2616659315854699</v>
      </c>
      <c r="I102" s="193">
        <v>0.40493914200022701</v>
      </c>
      <c r="J102" s="193">
        <v>9.9662185538655895E-3</v>
      </c>
      <c r="K102" s="193">
        <v>2.3133788400608101E-4</v>
      </c>
      <c r="L102" s="193">
        <v>7.6768000256358104E-3</v>
      </c>
      <c r="M102" s="193">
        <v>3.0000018168034001E-3</v>
      </c>
      <c r="N102" s="193">
        <v>3.2943722605600502E-2</v>
      </c>
      <c r="O102" s="222">
        <v>5.5860033828879302E-2</v>
      </c>
      <c r="P102" s="553">
        <v>1.04168467324315E-2</v>
      </c>
      <c r="Q102" s="554">
        <v>0</v>
      </c>
    </row>
    <row r="103" spans="1:17" ht="15.75" x14ac:dyDescent="0.25">
      <c r="A103" s="189">
        <v>2019</v>
      </c>
      <c r="B103" s="188">
        <v>2009</v>
      </c>
      <c r="C103" s="187" t="s">
        <v>4218</v>
      </c>
      <c r="D103" s="555">
        <v>0.18186263207760134</v>
      </c>
      <c r="E103" s="185">
        <v>0.21518709325972477</v>
      </c>
      <c r="F103" s="552">
        <v>7.0703703996679102E-3</v>
      </c>
      <c r="G103" s="193">
        <v>1.65911286550285E-2</v>
      </c>
      <c r="H103" s="193">
        <v>5.8708433373204798</v>
      </c>
      <c r="I103" s="193">
        <v>0.28478882128566502</v>
      </c>
      <c r="J103" s="193">
        <v>9.9459102198266106E-3</v>
      </c>
      <c r="K103" s="193">
        <v>2.1240754678249701E-4</v>
      </c>
      <c r="L103" s="193">
        <v>6.8798891070614102E-3</v>
      </c>
      <c r="M103" s="193">
        <v>2.6306177272516101E-3</v>
      </c>
      <c r="N103" s="193">
        <v>3.6651082149928599E-2</v>
      </c>
      <c r="O103" s="222">
        <v>4.9344098489185702E-2</v>
      </c>
      <c r="P103" s="553">
        <v>1.0395620145644199E-2</v>
      </c>
      <c r="Q103" s="554">
        <v>0</v>
      </c>
    </row>
    <row r="104" spans="1:17" ht="15.75" x14ac:dyDescent="0.25">
      <c r="A104" s="189">
        <v>2019</v>
      </c>
      <c r="B104" s="188">
        <v>2010</v>
      </c>
      <c r="C104" s="187" t="s">
        <v>4217</v>
      </c>
      <c r="D104" s="555">
        <v>0.14196032326710828</v>
      </c>
      <c r="E104" s="185">
        <v>0.24887676788743995</v>
      </c>
      <c r="F104" s="552">
        <v>1.08568726574211E-2</v>
      </c>
      <c r="G104" s="193">
        <v>2.0407205138897301E-2</v>
      </c>
      <c r="H104" s="193">
        <v>0.79797539615926505</v>
      </c>
      <c r="I104" s="193">
        <v>0.31864729343953702</v>
      </c>
      <c r="J104" s="193">
        <v>6.6968227534400897E-3</v>
      </c>
      <c r="K104" s="193">
        <v>3.0624878939349497E-4</v>
      </c>
      <c r="L104" s="193">
        <v>8.5443364586191492E-3</v>
      </c>
      <c r="M104" s="193">
        <v>2.81894754075769E-3</v>
      </c>
      <c r="N104" s="193">
        <v>2.7551955813034198E-2</v>
      </c>
      <c r="O104" s="222">
        <v>5.2666236399432999E-2</v>
      </c>
      <c r="P104" s="553">
        <v>6.9996233616397997E-3</v>
      </c>
      <c r="Q104" s="554">
        <v>0</v>
      </c>
    </row>
    <row r="105" spans="1:17" ht="15.75" x14ac:dyDescent="0.25">
      <c r="A105" s="189">
        <v>2019</v>
      </c>
      <c r="B105" s="188">
        <v>2011</v>
      </c>
      <c r="C105" s="187" t="s">
        <v>4216</v>
      </c>
      <c r="D105" s="555">
        <v>0.14157689046845146</v>
      </c>
      <c r="E105" s="185">
        <v>0.22129667837148284</v>
      </c>
      <c r="F105" s="552">
        <v>2.9762141029561402E-3</v>
      </c>
      <c r="G105" s="193">
        <v>1.7912625787105198E-2</v>
      </c>
      <c r="H105" s="193">
        <v>0.72552910742531496</v>
      </c>
      <c r="I105" s="193">
        <v>0.260425598798875</v>
      </c>
      <c r="J105" s="193">
        <v>5.3966351647977504E-3</v>
      </c>
      <c r="K105" s="193">
        <v>4.0487279749677898E-4</v>
      </c>
      <c r="L105" s="193">
        <v>7.1138002456069601E-3</v>
      </c>
      <c r="M105" s="193">
        <v>2.6174631606420101E-3</v>
      </c>
      <c r="N105" s="193">
        <v>3.5471912229210298E-2</v>
      </c>
      <c r="O105" s="222">
        <v>4.9112051934192401E-2</v>
      </c>
      <c r="P105" s="553">
        <v>5.6406470597360299E-3</v>
      </c>
      <c r="Q105" s="554">
        <v>0</v>
      </c>
    </row>
    <row r="106" spans="1:17" ht="15.75" x14ac:dyDescent="0.25">
      <c r="A106" s="189">
        <v>2019</v>
      </c>
      <c r="B106" s="188">
        <v>2012</v>
      </c>
      <c r="C106" s="187" t="s">
        <v>4215</v>
      </c>
      <c r="D106" s="555">
        <v>0.16495847299252384</v>
      </c>
      <c r="E106" s="185">
        <v>0.21068056249777675</v>
      </c>
      <c r="F106" s="552">
        <v>1.1054179641206399E-3</v>
      </c>
      <c r="G106" s="193">
        <v>1.7110534007534199E-2</v>
      </c>
      <c r="H106" s="193">
        <v>0.80196202210272305</v>
      </c>
      <c r="I106" s="193">
        <v>0.223218011075275</v>
      </c>
      <c r="J106" s="193">
        <v>5.7638597012833704E-3</v>
      </c>
      <c r="K106" s="193">
        <v>5.9842359585434899E-4</v>
      </c>
      <c r="L106" s="193">
        <v>8.4640680806995008E-3</v>
      </c>
      <c r="M106" s="193">
        <v>2.5299069349821301E-3</v>
      </c>
      <c r="N106" s="193">
        <v>2.90861091357884E-2</v>
      </c>
      <c r="O106" s="222">
        <v>4.7567560113552197E-2</v>
      </c>
      <c r="P106" s="553">
        <v>6.0244758602267801E-3</v>
      </c>
      <c r="Q106" s="554">
        <v>0</v>
      </c>
    </row>
    <row r="107" spans="1:17" ht="15.75" x14ac:dyDescent="0.25">
      <c r="A107" s="189">
        <v>2019</v>
      </c>
      <c r="B107" s="188">
        <v>2013</v>
      </c>
      <c r="C107" s="187" t="s">
        <v>4214</v>
      </c>
      <c r="D107" s="555">
        <v>0.16661408897974753</v>
      </c>
      <c r="E107" s="185">
        <v>0.17937178845911728</v>
      </c>
      <c r="F107" s="552">
        <v>1.1181566921307901E-3</v>
      </c>
      <c r="G107" s="193">
        <v>1.31837634396494E-2</v>
      </c>
      <c r="H107" s="193">
        <v>0.81059655044011003</v>
      </c>
      <c r="I107" s="193">
        <v>0.171198797239761</v>
      </c>
      <c r="J107" s="193">
        <v>5.7091638967953998E-3</v>
      </c>
      <c r="K107" s="193">
        <v>7.2287535733141597E-4</v>
      </c>
      <c r="L107" s="193">
        <v>8.5445259777359294E-3</v>
      </c>
      <c r="M107" s="193">
        <v>2.3763437447837498E-3</v>
      </c>
      <c r="N107" s="193">
        <v>2.86918654403099E-2</v>
      </c>
      <c r="O107" s="222">
        <v>4.4858705438452703E-2</v>
      </c>
      <c r="P107" s="553">
        <v>5.9673069541688996E-3</v>
      </c>
      <c r="Q107" s="554">
        <v>0</v>
      </c>
    </row>
    <row r="108" spans="1:17" ht="15.75" x14ac:dyDescent="0.25">
      <c r="A108" s="189">
        <v>2019</v>
      </c>
      <c r="B108" s="188">
        <v>2014</v>
      </c>
      <c r="C108" s="187" t="s">
        <v>4213</v>
      </c>
      <c r="D108" s="555">
        <v>0.15878260984141898</v>
      </c>
      <c r="E108" s="185">
        <v>0.16743939634573449</v>
      </c>
      <c r="F108" s="552">
        <v>1.03458611351217E-3</v>
      </c>
      <c r="G108" s="193">
        <v>1.3717831238901501E-2</v>
      </c>
      <c r="H108" s="193">
        <v>0.76336577919984605</v>
      </c>
      <c r="I108" s="193">
        <v>0.14398570146668699</v>
      </c>
      <c r="J108" s="193">
        <v>5.4364620898440701E-3</v>
      </c>
      <c r="K108" s="193">
        <v>1.22133295130848E-3</v>
      </c>
      <c r="L108" s="193">
        <v>7.7421131701981101E-3</v>
      </c>
      <c r="M108" s="193">
        <v>2.24429559817017E-3</v>
      </c>
      <c r="N108" s="193">
        <v>3.2623688197245197E-2</v>
      </c>
      <c r="O108" s="222">
        <v>4.2529376132189198E-2</v>
      </c>
      <c r="P108" s="553">
        <v>5.6822747816035798E-3</v>
      </c>
      <c r="Q108" s="554">
        <v>0</v>
      </c>
    </row>
    <row r="109" spans="1:17" ht="15.75" x14ac:dyDescent="0.25">
      <c r="A109" s="189">
        <v>2019</v>
      </c>
      <c r="B109" s="188">
        <v>2015</v>
      </c>
      <c r="C109" s="187" t="s">
        <v>4212</v>
      </c>
      <c r="D109" s="555">
        <v>0.15733184025254049</v>
      </c>
      <c r="E109" s="185">
        <v>0.24560486375206991</v>
      </c>
      <c r="F109" s="552">
        <v>9.7043888207479505E-4</v>
      </c>
      <c r="G109" s="193">
        <v>2.1233912552133E-2</v>
      </c>
      <c r="H109" s="193">
        <v>0.72776238113491398</v>
      </c>
      <c r="I109" s="193">
        <v>0.24655666165815299</v>
      </c>
      <c r="J109" s="193">
        <v>5.2488009064911197E-3</v>
      </c>
      <c r="K109" s="193">
        <v>1.6230308288782899E-3</v>
      </c>
      <c r="L109" s="193">
        <v>7.1195194073400796E-3</v>
      </c>
      <c r="M109" s="193">
        <v>2.8862324033371899E-3</v>
      </c>
      <c r="N109" s="193">
        <v>3.56743976352496E-2</v>
      </c>
      <c r="O109" s="222">
        <v>5.3853141375335298E-2</v>
      </c>
      <c r="P109" s="553">
        <v>5.4861283922735798E-3</v>
      </c>
      <c r="Q109" s="554">
        <v>0</v>
      </c>
    </row>
    <row r="110" spans="1:17" ht="15.75" x14ac:dyDescent="0.25">
      <c r="A110" s="189">
        <v>2019</v>
      </c>
      <c r="B110" s="188">
        <v>2016</v>
      </c>
      <c r="C110" s="187" t="s">
        <v>4211</v>
      </c>
      <c r="D110" s="555">
        <v>0.14816965805508314</v>
      </c>
      <c r="E110" s="185">
        <v>0.21474472989239782</v>
      </c>
      <c r="F110" s="552">
        <v>3.0624074091545098E-3</v>
      </c>
      <c r="G110" s="193">
        <v>1.85038101528637E-2</v>
      </c>
      <c r="H110" s="193">
        <v>0.79441905581098904</v>
      </c>
      <c r="I110" s="193">
        <v>0.179068683026992</v>
      </c>
      <c r="J110" s="193">
        <v>5.7462218497161101E-3</v>
      </c>
      <c r="K110" s="193">
        <v>1.82878013517167E-3</v>
      </c>
      <c r="L110" s="193">
        <v>8.3341688903324704E-3</v>
      </c>
      <c r="M110" s="193">
        <v>2.64438986192095E-3</v>
      </c>
      <c r="N110" s="193">
        <v>2.94750580870205E-2</v>
      </c>
      <c r="O110" s="222">
        <v>4.9587038944752901E-2</v>
      </c>
      <c r="P110" s="553">
        <v>6.0060405032784604E-3</v>
      </c>
      <c r="Q110" s="554">
        <v>0</v>
      </c>
    </row>
    <row r="111" spans="1:17" ht="15.75" x14ac:dyDescent="0.25">
      <c r="A111" s="189">
        <v>2019</v>
      </c>
      <c r="B111" s="188">
        <v>2017</v>
      </c>
      <c r="C111" s="187" t="s">
        <v>4210</v>
      </c>
      <c r="D111" s="555">
        <v>0.14681938540520917</v>
      </c>
      <c r="E111" s="185">
        <v>0.16453032747369678</v>
      </c>
      <c r="F111" s="552">
        <v>1.7852960389614699E-3</v>
      </c>
      <c r="G111" s="193">
        <v>1.35017442567767E-2</v>
      </c>
      <c r="H111" s="193">
        <v>0.78595411585845099</v>
      </c>
      <c r="I111" s="193">
        <v>0.12900921217713299</v>
      </c>
      <c r="J111" s="193">
        <v>5.5959750946412102E-3</v>
      </c>
      <c r="K111" s="193">
        <v>1.5731688521623099E-3</v>
      </c>
      <c r="L111" s="193">
        <v>8.1444245765871608E-3</v>
      </c>
      <c r="M111" s="193">
        <v>2.3696603190135499E-3</v>
      </c>
      <c r="N111" s="193">
        <v>3.05589568479099E-2</v>
      </c>
      <c r="O111" s="222">
        <v>4.4740809807866398E-2</v>
      </c>
      <c r="P111" s="553">
        <v>5.8490002566491698E-3</v>
      </c>
      <c r="Q111" s="554">
        <v>0</v>
      </c>
    </row>
    <row r="112" spans="1:17" ht="15.75" x14ac:dyDescent="0.25">
      <c r="A112" s="189">
        <v>2019</v>
      </c>
      <c r="B112" s="188">
        <v>2018</v>
      </c>
      <c r="C112" s="187" t="s">
        <v>4209</v>
      </c>
      <c r="D112" s="555">
        <v>0.14616462753143153</v>
      </c>
      <c r="E112" s="185">
        <v>0.1991345455962463</v>
      </c>
      <c r="F112" s="552">
        <v>1.2429148487652501E-3</v>
      </c>
      <c r="G112" s="193">
        <v>1.78950574668694E-2</v>
      </c>
      <c r="H112" s="193">
        <v>0.78191987093760296</v>
      </c>
      <c r="I112" s="193">
        <v>0.137562711447932</v>
      </c>
      <c r="J112" s="193">
        <v>5.5418929160359802E-3</v>
      </c>
      <c r="K112" s="193">
        <v>1.9823960161985E-3</v>
      </c>
      <c r="L112" s="193">
        <v>8.0541775032218002E-3</v>
      </c>
      <c r="M112" s="193">
        <v>2.6064230389097401E-3</v>
      </c>
      <c r="N112" s="193">
        <v>3.1070721189923399E-2</v>
      </c>
      <c r="O112" s="222">
        <v>4.8917304186835098E-2</v>
      </c>
      <c r="P112" s="553">
        <v>5.7924727219135297E-3</v>
      </c>
      <c r="Q112" s="554">
        <v>0</v>
      </c>
    </row>
    <row r="113" spans="1:17" ht="15.75" x14ac:dyDescent="0.25">
      <c r="A113" s="189">
        <v>2019</v>
      </c>
      <c r="B113" s="188">
        <v>2019</v>
      </c>
      <c r="C113" s="187" t="s">
        <v>4208</v>
      </c>
      <c r="D113" s="555">
        <v>0.12594987461226584</v>
      </c>
      <c r="E113" s="185">
        <v>0.19032217534304235</v>
      </c>
      <c r="F113" s="552">
        <v>9.3524056100278401E-3</v>
      </c>
      <c r="G113" s="193">
        <v>1.6173236470648202E-2</v>
      </c>
      <c r="H113" s="193">
        <v>0.64819823748148298</v>
      </c>
      <c r="I113" s="193">
        <v>0.108866742576331</v>
      </c>
      <c r="J113" s="193">
        <v>5.0591504447090501E-3</v>
      </c>
      <c r="K113" s="193">
        <v>1.8966596325503801E-3</v>
      </c>
      <c r="L113" s="193">
        <v>6.1887673271251702E-3</v>
      </c>
      <c r="M113" s="193">
        <v>2.56330548318292E-3</v>
      </c>
      <c r="N113" s="193">
        <v>3.9044796153884599E-2</v>
      </c>
      <c r="O113" s="222">
        <v>4.8156710503814003E-2</v>
      </c>
      <c r="P113" s="553">
        <v>5.28790277817118E-3</v>
      </c>
      <c r="Q113" s="554">
        <v>0</v>
      </c>
    </row>
    <row r="114" spans="1:17" ht="15.75" x14ac:dyDescent="0.25">
      <c r="A114" s="189">
        <v>2020</v>
      </c>
      <c r="B114" s="188">
        <v>2006</v>
      </c>
      <c r="C114" s="187" t="s">
        <v>4183</v>
      </c>
      <c r="D114" s="555">
        <v>0.14237985210878701</v>
      </c>
      <c r="E114" s="185">
        <v>0.27540438212936713</v>
      </c>
      <c r="F114" s="552">
        <v>9.8947885974763599E-3</v>
      </c>
      <c r="G114" s="193">
        <v>2.2653974722487799E-2</v>
      </c>
      <c r="H114" s="193">
        <v>7.5977193449152303</v>
      </c>
      <c r="I114" s="193">
        <v>0.507054294697873</v>
      </c>
      <c r="J114" s="193">
        <v>7.7537953069601604E-3</v>
      </c>
      <c r="K114" s="193">
        <v>2.0411896763114401E-4</v>
      </c>
      <c r="L114" s="193">
        <v>4.5188719804350099E-3</v>
      </c>
      <c r="M114" s="193">
        <v>3.0000018168034001E-3</v>
      </c>
      <c r="N114" s="193">
        <v>4.8417570027084397E-2</v>
      </c>
      <c r="O114" s="222">
        <v>5.5860033828879302E-2</v>
      </c>
      <c r="P114" s="553">
        <v>8.1043875237838004E-3</v>
      </c>
      <c r="Q114" s="554">
        <v>0</v>
      </c>
    </row>
    <row r="115" spans="1:17" ht="15.75" x14ac:dyDescent="0.25">
      <c r="A115" s="189">
        <v>2020</v>
      </c>
      <c r="B115" s="188">
        <v>2007</v>
      </c>
      <c r="C115" s="187" t="s">
        <v>4182</v>
      </c>
      <c r="D115" s="555">
        <v>0.17740642115282987</v>
      </c>
      <c r="E115" s="185">
        <v>0.27461343780991759</v>
      </c>
      <c r="F115" s="552">
        <v>4.7429997501781396E-3</v>
      </c>
      <c r="G115" s="193">
        <v>2.2736793046456101E-2</v>
      </c>
      <c r="H115" s="193">
        <v>5.7176437018928103</v>
      </c>
      <c r="I115" s="193">
        <v>0.46064713474841201</v>
      </c>
      <c r="J115" s="193">
        <v>9.4436892130986601E-3</v>
      </c>
      <c r="K115" s="193">
        <v>2.03594668800694E-4</v>
      </c>
      <c r="L115" s="193">
        <v>6.5297455302304099E-3</v>
      </c>
      <c r="M115" s="193">
        <v>3.0000018168034001E-3</v>
      </c>
      <c r="N115" s="193">
        <v>3.8564289633087001E-2</v>
      </c>
      <c r="O115" s="222">
        <v>5.5860033828879302E-2</v>
      </c>
      <c r="P115" s="553">
        <v>9.8706909335647408E-3</v>
      </c>
      <c r="Q115" s="554">
        <v>0</v>
      </c>
    </row>
    <row r="116" spans="1:17" ht="15.75" x14ac:dyDescent="0.25">
      <c r="A116" s="189">
        <v>2020</v>
      </c>
      <c r="B116" s="188">
        <v>2008</v>
      </c>
      <c r="C116" s="187" t="s">
        <v>4181</v>
      </c>
      <c r="D116" s="555">
        <v>0.19501487161833647</v>
      </c>
      <c r="E116" s="185">
        <v>0.27392374181899931</v>
      </c>
      <c r="F116" s="552">
        <v>5.3564825757019497E-3</v>
      </c>
      <c r="G116" s="193">
        <v>2.2686648240807399E-2</v>
      </c>
      <c r="H116" s="193">
        <v>6.2616659315854699</v>
      </c>
      <c r="I116" s="193">
        <v>0.43750689651580499</v>
      </c>
      <c r="J116" s="193">
        <v>9.9662185538655895E-3</v>
      </c>
      <c r="K116" s="193">
        <v>2.3133788400608101E-4</v>
      </c>
      <c r="L116" s="193">
        <v>7.6768000256358104E-3</v>
      </c>
      <c r="M116" s="193">
        <v>3.0000018168034001E-3</v>
      </c>
      <c r="N116" s="193">
        <v>3.2943722605600502E-2</v>
      </c>
      <c r="O116" s="222">
        <v>5.5860033828879302E-2</v>
      </c>
      <c r="P116" s="553">
        <v>1.04168467324315E-2</v>
      </c>
      <c r="Q116" s="554">
        <v>0</v>
      </c>
    </row>
    <row r="117" spans="1:17" ht="15.75" x14ac:dyDescent="0.25">
      <c r="A117" s="189">
        <v>2020</v>
      </c>
      <c r="B117" s="188">
        <v>2009</v>
      </c>
      <c r="C117" s="187" t="s">
        <v>4180</v>
      </c>
      <c r="D117" s="555">
        <v>0.18333185783701117</v>
      </c>
      <c r="E117" s="185">
        <v>0.27445194054392452</v>
      </c>
      <c r="F117" s="552">
        <v>4.9639389810668096E-3</v>
      </c>
      <c r="G117" s="193">
        <v>2.27293357628209E-2</v>
      </c>
      <c r="H117" s="193">
        <v>5.91299009182785</v>
      </c>
      <c r="I117" s="193">
        <v>0.40618043686286498</v>
      </c>
      <c r="J117" s="193">
        <v>9.6330258888960608E-3</v>
      </c>
      <c r="K117" s="193">
        <v>2.6045793367280201E-4</v>
      </c>
      <c r="L117" s="193">
        <v>6.9400702318949299E-3</v>
      </c>
      <c r="M117" s="193">
        <v>3.0000018168034001E-3</v>
      </c>
      <c r="N117" s="193">
        <v>3.6553698594930802E-2</v>
      </c>
      <c r="O117" s="222">
        <v>5.5860033828879302E-2</v>
      </c>
      <c r="P117" s="553">
        <v>1.0068588573672601E-2</v>
      </c>
      <c r="Q117" s="554">
        <v>0</v>
      </c>
    </row>
    <row r="118" spans="1:17" ht="15.75" x14ac:dyDescent="0.25">
      <c r="A118" s="189">
        <v>2020</v>
      </c>
      <c r="B118" s="188">
        <v>2010</v>
      </c>
      <c r="C118" s="187" t="s">
        <v>4179</v>
      </c>
      <c r="D118" s="555">
        <v>0.14196032326710828</v>
      </c>
      <c r="E118" s="185">
        <v>0.24888115389906876</v>
      </c>
      <c r="F118" s="552">
        <v>1.1017335052910001E-2</v>
      </c>
      <c r="G118" s="193">
        <v>2.03860069042698E-2</v>
      </c>
      <c r="H118" s="193">
        <v>0.798583392589163</v>
      </c>
      <c r="I118" s="193">
        <v>0.34420245236421998</v>
      </c>
      <c r="J118" s="193">
        <v>6.7661176200134402E-3</v>
      </c>
      <c r="K118" s="193">
        <v>3.0624878939349497E-4</v>
      </c>
      <c r="L118" s="193">
        <v>8.5443364586191405E-3</v>
      </c>
      <c r="M118" s="193">
        <v>2.81894754075769E-3</v>
      </c>
      <c r="N118" s="193">
        <v>2.7551955813034101E-2</v>
      </c>
      <c r="O118" s="222">
        <v>5.2666236399432999E-2</v>
      </c>
      <c r="P118" s="553">
        <v>7.0720514345881799E-3</v>
      </c>
      <c r="Q118" s="554">
        <v>0</v>
      </c>
    </row>
    <row r="119" spans="1:17" ht="15.75" x14ac:dyDescent="0.25">
      <c r="A119" s="189">
        <v>2020</v>
      </c>
      <c r="B119" s="188">
        <v>2011</v>
      </c>
      <c r="C119" s="187" t="s">
        <v>4178</v>
      </c>
      <c r="D119" s="555">
        <v>0.14157689046845146</v>
      </c>
      <c r="E119" s="185">
        <v>0.22129816493994175</v>
      </c>
      <c r="F119" s="552">
        <v>3.0121104023531102E-3</v>
      </c>
      <c r="G119" s="193">
        <v>1.7889011636760401E-2</v>
      </c>
      <c r="H119" s="193">
        <v>0.72566310758778196</v>
      </c>
      <c r="I119" s="193">
        <v>0.26863825228652499</v>
      </c>
      <c r="J119" s="193">
        <v>5.4118386821826701E-3</v>
      </c>
      <c r="K119" s="193">
        <v>4.0487279749677898E-4</v>
      </c>
      <c r="L119" s="193">
        <v>7.1138002456069601E-3</v>
      </c>
      <c r="M119" s="193">
        <v>2.6174631606420101E-3</v>
      </c>
      <c r="N119" s="193">
        <v>3.5471912229210298E-2</v>
      </c>
      <c r="O119" s="222">
        <v>4.9112051934192401E-2</v>
      </c>
      <c r="P119" s="553">
        <v>5.6565380127124899E-3</v>
      </c>
      <c r="Q119" s="554">
        <v>0</v>
      </c>
    </row>
    <row r="120" spans="1:17" ht="15.75" x14ac:dyDescent="0.25">
      <c r="A120" s="189">
        <v>2020</v>
      </c>
      <c r="B120" s="188">
        <v>2012</v>
      </c>
      <c r="C120" s="187" t="s">
        <v>4177</v>
      </c>
      <c r="D120" s="555">
        <v>0.16495847299252384</v>
      </c>
      <c r="E120" s="185">
        <v>0.21068324489890264</v>
      </c>
      <c r="F120" s="552">
        <v>1.1054179641206399E-3</v>
      </c>
      <c r="G120" s="193">
        <v>1.7109897332592001E-2</v>
      </c>
      <c r="H120" s="193">
        <v>0.80196202210272405</v>
      </c>
      <c r="I120" s="193">
        <v>0.23857110714647201</v>
      </c>
      <c r="J120" s="193">
        <v>5.7638597012833704E-3</v>
      </c>
      <c r="K120" s="193">
        <v>5.9842359585434899E-4</v>
      </c>
      <c r="L120" s="193">
        <v>8.4640680806995008E-3</v>
      </c>
      <c r="M120" s="193">
        <v>2.5299069349821301E-3</v>
      </c>
      <c r="N120" s="193">
        <v>2.90861091357884E-2</v>
      </c>
      <c r="O120" s="222">
        <v>4.7567560113552197E-2</v>
      </c>
      <c r="P120" s="553">
        <v>6.0244758602267801E-3</v>
      </c>
      <c r="Q120" s="554">
        <v>0</v>
      </c>
    </row>
    <row r="121" spans="1:17" ht="15.75" x14ac:dyDescent="0.25">
      <c r="A121" s="189">
        <v>2020</v>
      </c>
      <c r="B121" s="188">
        <v>2013</v>
      </c>
      <c r="C121" s="187" t="s">
        <v>4176</v>
      </c>
      <c r="D121" s="555">
        <v>0.16661408897974728</v>
      </c>
      <c r="E121" s="185">
        <v>0.1793734913877183</v>
      </c>
      <c r="F121" s="552">
        <v>1.1181566921307901E-3</v>
      </c>
      <c r="G121" s="193">
        <v>1.3187122578529199E-2</v>
      </c>
      <c r="H121" s="193">
        <v>0.81059655044011003</v>
      </c>
      <c r="I121" s="193">
        <v>0.18109055445695599</v>
      </c>
      <c r="J121" s="193">
        <v>5.7091638967953998E-3</v>
      </c>
      <c r="K121" s="193">
        <v>7.2287535733141597E-4</v>
      </c>
      <c r="L121" s="193">
        <v>8.5445259777359294E-3</v>
      </c>
      <c r="M121" s="193">
        <v>2.3763437447837498E-3</v>
      </c>
      <c r="N121" s="193">
        <v>2.86918654403099E-2</v>
      </c>
      <c r="O121" s="222">
        <v>4.4858705438452703E-2</v>
      </c>
      <c r="P121" s="553">
        <v>5.9673069541688996E-3</v>
      </c>
      <c r="Q121" s="554">
        <v>0</v>
      </c>
    </row>
    <row r="122" spans="1:17" ht="15.75" x14ac:dyDescent="0.25">
      <c r="A122" s="189">
        <v>2020</v>
      </c>
      <c r="B122" s="188">
        <v>2014</v>
      </c>
      <c r="C122" s="187" t="s">
        <v>4175</v>
      </c>
      <c r="D122" s="555">
        <v>0.15878260984141898</v>
      </c>
      <c r="E122" s="185">
        <v>0.16744053586837254</v>
      </c>
      <c r="F122" s="552">
        <v>1.03458611351217E-3</v>
      </c>
      <c r="G122" s="193">
        <v>1.36248506028817E-2</v>
      </c>
      <c r="H122" s="193">
        <v>0.76336577919984705</v>
      </c>
      <c r="I122" s="193">
        <v>0.15068226884997599</v>
      </c>
      <c r="J122" s="193">
        <v>5.4364620898440701E-3</v>
      </c>
      <c r="K122" s="193">
        <v>1.22133295130848E-3</v>
      </c>
      <c r="L122" s="193">
        <v>7.7421131701981101E-3</v>
      </c>
      <c r="M122" s="193">
        <v>2.24429559817017E-3</v>
      </c>
      <c r="N122" s="193">
        <v>3.2623688197245197E-2</v>
      </c>
      <c r="O122" s="222">
        <v>4.2529376132189198E-2</v>
      </c>
      <c r="P122" s="553">
        <v>5.6822747816035798E-3</v>
      </c>
      <c r="Q122" s="554">
        <v>0</v>
      </c>
    </row>
    <row r="123" spans="1:17" ht="15.75" x14ac:dyDescent="0.25">
      <c r="A123" s="189">
        <v>2020</v>
      </c>
      <c r="B123" s="188">
        <v>2015</v>
      </c>
      <c r="C123" s="187" t="s">
        <v>4174</v>
      </c>
      <c r="D123" s="555">
        <v>0.15733184025254049</v>
      </c>
      <c r="E123" s="185">
        <v>0.24560723024544634</v>
      </c>
      <c r="F123" s="552">
        <v>9.7043888207479505E-4</v>
      </c>
      <c r="G123" s="193">
        <v>2.1188764074535401E-2</v>
      </c>
      <c r="H123" s="193">
        <v>0.72776238113491398</v>
      </c>
      <c r="I123" s="193">
        <v>0.26152080667729299</v>
      </c>
      <c r="J123" s="193">
        <v>5.2488009064911197E-3</v>
      </c>
      <c r="K123" s="193">
        <v>1.6230308288782899E-3</v>
      </c>
      <c r="L123" s="193">
        <v>7.11951940734009E-3</v>
      </c>
      <c r="M123" s="193">
        <v>2.8862324033371899E-3</v>
      </c>
      <c r="N123" s="193">
        <v>3.56743976352496E-2</v>
      </c>
      <c r="O123" s="222">
        <v>5.3853141375335298E-2</v>
      </c>
      <c r="P123" s="553">
        <v>5.4861283922735902E-3</v>
      </c>
      <c r="Q123" s="554">
        <v>0</v>
      </c>
    </row>
    <row r="124" spans="1:17" ht="15.75" x14ac:dyDescent="0.25">
      <c r="A124" s="189">
        <v>2020</v>
      </c>
      <c r="B124" s="188">
        <v>2016</v>
      </c>
      <c r="C124" s="187" t="s">
        <v>4173</v>
      </c>
      <c r="D124" s="555">
        <v>0.14816965805508314</v>
      </c>
      <c r="E124" s="185">
        <v>0.21474811661828541</v>
      </c>
      <c r="F124" s="552">
        <v>3.1142389886910601E-3</v>
      </c>
      <c r="G124" s="193">
        <v>1.8186406097742198E-2</v>
      </c>
      <c r="H124" s="193">
        <v>0.79458833955502695</v>
      </c>
      <c r="I124" s="193">
        <v>0.20095778313754101</v>
      </c>
      <c r="J124" s="193">
        <v>5.7678983511686901E-3</v>
      </c>
      <c r="K124" s="193">
        <v>1.82878013517167E-3</v>
      </c>
      <c r="L124" s="193">
        <v>8.3341688903324704E-3</v>
      </c>
      <c r="M124" s="193">
        <v>2.64438986192094E-3</v>
      </c>
      <c r="N124" s="193">
        <v>2.94750580870205E-2</v>
      </c>
      <c r="O124" s="222">
        <v>4.9587038944752901E-2</v>
      </c>
      <c r="P124" s="553">
        <v>6.0286971199386696E-3</v>
      </c>
      <c r="Q124" s="554">
        <v>0</v>
      </c>
    </row>
    <row r="125" spans="1:17" ht="15.75" x14ac:dyDescent="0.25">
      <c r="A125" s="189">
        <v>2020</v>
      </c>
      <c r="B125" s="188">
        <v>2017</v>
      </c>
      <c r="C125" s="187" t="s">
        <v>4172</v>
      </c>
      <c r="D125" s="555">
        <v>0.14681938540520917</v>
      </c>
      <c r="E125" s="185">
        <v>0.16452984037821694</v>
      </c>
      <c r="F125" s="552">
        <v>1.8054191648853E-3</v>
      </c>
      <c r="G125" s="193">
        <v>1.2906958096784899E-2</v>
      </c>
      <c r="H125" s="193">
        <v>0.78601085501410295</v>
      </c>
      <c r="I125" s="193">
        <v>0.130261485233167</v>
      </c>
      <c r="J125" s="193">
        <v>5.60448015340804E-3</v>
      </c>
      <c r="K125" s="193">
        <v>1.5731688521623099E-3</v>
      </c>
      <c r="L125" s="193">
        <v>8.1444245765871608E-3</v>
      </c>
      <c r="M125" s="193">
        <v>2.3696603190135499E-3</v>
      </c>
      <c r="N125" s="193">
        <v>3.05589568479099E-2</v>
      </c>
      <c r="O125" s="222">
        <v>4.4740809807866398E-2</v>
      </c>
      <c r="P125" s="553">
        <v>5.8578898764327899E-3</v>
      </c>
      <c r="Q125" s="554">
        <v>0</v>
      </c>
    </row>
    <row r="126" spans="1:17" ht="15.75" x14ac:dyDescent="0.25">
      <c r="A126" s="189">
        <v>2020</v>
      </c>
      <c r="B126" s="188">
        <v>2018</v>
      </c>
      <c r="C126" s="187" t="s">
        <v>4171</v>
      </c>
      <c r="D126" s="555">
        <v>0.14616462753143175</v>
      </c>
      <c r="E126" s="185">
        <v>0.19913656873986074</v>
      </c>
      <c r="F126" s="552">
        <v>1.2482785173752299E-3</v>
      </c>
      <c r="G126" s="193">
        <v>1.7459207548586798E-2</v>
      </c>
      <c r="H126" s="193">
        <v>0.78193222157693398</v>
      </c>
      <c r="I126" s="193">
        <v>0.153439240499777</v>
      </c>
      <c r="J126" s="193">
        <v>5.5441628793699996E-3</v>
      </c>
      <c r="K126" s="193">
        <v>1.9823960161985E-3</v>
      </c>
      <c r="L126" s="193">
        <v>8.0541775032218002E-3</v>
      </c>
      <c r="M126" s="193">
        <v>2.6064230389097401E-3</v>
      </c>
      <c r="N126" s="193">
        <v>3.1070721189923399E-2</v>
      </c>
      <c r="O126" s="222">
        <v>4.8917304186835098E-2</v>
      </c>
      <c r="P126" s="553">
        <v>5.7948453229167002E-3</v>
      </c>
      <c r="Q126" s="554">
        <v>0</v>
      </c>
    </row>
    <row r="127" spans="1:17" ht="15.75" x14ac:dyDescent="0.25">
      <c r="A127" s="189">
        <v>2020</v>
      </c>
      <c r="B127" s="188">
        <v>2019</v>
      </c>
      <c r="C127" s="187" t="s">
        <v>4170</v>
      </c>
      <c r="D127" s="555">
        <v>0.12594987461226584</v>
      </c>
      <c r="E127" s="185">
        <v>0.19032544242038574</v>
      </c>
      <c r="F127" s="552">
        <v>9.6323978422298197E-3</v>
      </c>
      <c r="G127" s="193">
        <v>1.63022879801305E-2</v>
      </c>
      <c r="H127" s="193">
        <v>0.648753687678158</v>
      </c>
      <c r="I127" s="193">
        <v>0.126823100023297</v>
      </c>
      <c r="J127" s="193">
        <v>5.1775070418252998E-3</v>
      </c>
      <c r="K127" s="193">
        <v>1.8966596325503699E-3</v>
      </c>
      <c r="L127" s="193">
        <v>6.1887673271251702E-3</v>
      </c>
      <c r="M127" s="193">
        <v>2.56330548318292E-3</v>
      </c>
      <c r="N127" s="193">
        <v>3.9044796153884599E-2</v>
      </c>
      <c r="O127" s="222">
        <v>4.8156710503814003E-2</v>
      </c>
      <c r="P127" s="553">
        <v>5.4116109354094E-3</v>
      </c>
      <c r="Q127" s="554">
        <v>0</v>
      </c>
    </row>
    <row r="128" spans="1:17" ht="15.75" x14ac:dyDescent="0.25">
      <c r="A128" s="189">
        <v>2020</v>
      </c>
      <c r="B128" s="188">
        <v>2020</v>
      </c>
      <c r="C128" s="187" t="s">
        <v>4169</v>
      </c>
      <c r="D128" s="555">
        <v>0.13380138803311345</v>
      </c>
      <c r="E128" s="185">
        <v>0.19430349202911748</v>
      </c>
      <c r="F128" s="552">
        <v>9.1003739822235995E-3</v>
      </c>
      <c r="G128" s="193">
        <v>1.6083844031431298E-2</v>
      </c>
      <c r="H128" s="193">
        <v>0.69692714833309699</v>
      </c>
      <c r="I128" s="193">
        <v>0.107270798442136</v>
      </c>
      <c r="J128" s="193">
        <v>5.3606184869224903E-3</v>
      </c>
      <c r="K128" s="193">
        <v>1.81280457089303E-3</v>
      </c>
      <c r="L128" s="193">
        <v>7.0388728592668303E-3</v>
      </c>
      <c r="M128" s="193">
        <v>2.6156372631370999E-3</v>
      </c>
      <c r="N128" s="193">
        <v>3.4924586870405998E-2</v>
      </c>
      <c r="O128" s="222">
        <v>4.9079843102205797E-2</v>
      </c>
      <c r="P128" s="553">
        <v>5.6030018675088901E-3</v>
      </c>
      <c r="Q128" s="554">
        <v>0</v>
      </c>
    </row>
    <row r="129" spans="1:17" ht="15.75" x14ac:dyDescent="0.25">
      <c r="A129" s="189">
        <v>2021</v>
      </c>
      <c r="B129" s="188">
        <v>2007</v>
      </c>
      <c r="C129" s="187" t="s">
        <v>4143</v>
      </c>
      <c r="D129" s="555">
        <v>0.1774064544795633</v>
      </c>
      <c r="E129" s="185">
        <v>0.27462940145666737</v>
      </c>
      <c r="F129" s="552">
        <v>4.7430010503895798E-3</v>
      </c>
      <c r="G129" s="193">
        <v>2.27399403515374E-2</v>
      </c>
      <c r="H129" s="193">
        <v>5.71764455055059</v>
      </c>
      <c r="I129" s="193">
        <v>0.49642987274203298</v>
      </c>
      <c r="J129" s="193">
        <v>9.4436918971791302E-3</v>
      </c>
      <c r="K129" s="193">
        <v>2.03622712194106E-4</v>
      </c>
      <c r="L129" s="193">
        <v>6.5297455302304099E-3</v>
      </c>
      <c r="M129" s="193">
        <v>3.0000018168034001E-3</v>
      </c>
      <c r="N129" s="193">
        <v>3.8564289633087001E-2</v>
      </c>
      <c r="O129" s="222">
        <v>5.5860033828879302E-2</v>
      </c>
      <c r="P129" s="553">
        <v>9.8706937390074193E-3</v>
      </c>
      <c r="Q129" s="554">
        <v>0</v>
      </c>
    </row>
    <row r="130" spans="1:17" ht="15.75" x14ac:dyDescent="0.25">
      <c r="A130" s="189">
        <v>2021</v>
      </c>
      <c r="B130" s="188">
        <v>2008</v>
      </c>
      <c r="C130" s="187" t="s">
        <v>4142</v>
      </c>
      <c r="D130" s="555">
        <v>0.19501650301460258</v>
      </c>
      <c r="E130" s="185">
        <v>0.27393691830413125</v>
      </c>
      <c r="F130" s="552">
        <v>5.3566057657658799E-3</v>
      </c>
      <c r="G130" s="193">
        <v>2.2689998743373501E-2</v>
      </c>
      <c r="H130" s="193">
        <v>6.2617200315086601</v>
      </c>
      <c r="I130" s="193">
        <v>0.45820398170508297</v>
      </c>
      <c r="J130" s="193">
        <v>9.9663080275059004E-3</v>
      </c>
      <c r="K130" s="193">
        <v>2.3137199058074199E-4</v>
      </c>
      <c r="L130" s="193">
        <v>7.6768000256358104E-3</v>
      </c>
      <c r="M130" s="193">
        <v>3.0000018168034001E-3</v>
      </c>
      <c r="N130" s="193">
        <v>3.2943722605600502E-2</v>
      </c>
      <c r="O130" s="222">
        <v>5.5860033828879302E-2</v>
      </c>
      <c r="P130" s="553">
        <v>1.04169402516728E-2</v>
      </c>
      <c r="Q130" s="554">
        <v>0</v>
      </c>
    </row>
    <row r="131" spans="1:17" ht="15.75" x14ac:dyDescent="0.25">
      <c r="A131" s="189">
        <v>2021</v>
      </c>
      <c r="B131" s="188">
        <v>2009</v>
      </c>
      <c r="C131" s="187" t="s">
        <v>4141</v>
      </c>
      <c r="D131" s="555">
        <v>0.18333610916165274</v>
      </c>
      <c r="E131" s="185">
        <v>0.27447324625950048</v>
      </c>
      <c r="F131" s="552">
        <v>4.9642277907995299E-3</v>
      </c>
      <c r="G131" s="193">
        <v>2.2733825670772999E-2</v>
      </c>
      <c r="H131" s="193">
        <v>5.9130982653036197</v>
      </c>
      <c r="I131" s="193">
        <v>0.43887872443770798</v>
      </c>
      <c r="J131" s="193">
        <v>9.6333011215984105E-3</v>
      </c>
      <c r="K131" s="193">
        <v>2.6050909025029901E-4</v>
      </c>
      <c r="L131" s="193">
        <v>6.9400702318949299E-3</v>
      </c>
      <c r="M131" s="193">
        <v>3.0000018168034001E-3</v>
      </c>
      <c r="N131" s="193">
        <v>3.6553698594930802E-2</v>
      </c>
      <c r="O131" s="222">
        <v>5.5860033828879302E-2</v>
      </c>
      <c r="P131" s="553">
        <v>1.00688762511764E-2</v>
      </c>
      <c r="Q131" s="554">
        <v>0</v>
      </c>
    </row>
    <row r="132" spans="1:17" ht="15.75" x14ac:dyDescent="0.25">
      <c r="A132" s="189">
        <v>2021</v>
      </c>
      <c r="B132" s="188">
        <v>2010</v>
      </c>
      <c r="C132" s="187" t="s">
        <v>4140</v>
      </c>
      <c r="D132" s="555">
        <v>0.14701221049077437</v>
      </c>
      <c r="E132" s="185">
        <v>0.27422638394117005</v>
      </c>
      <c r="F132" s="552">
        <v>1.1574670259462199E-3</v>
      </c>
      <c r="G132" s="193">
        <v>2.2714548176983901E-2</v>
      </c>
      <c r="H132" s="193">
        <v>0.83259494137960199</v>
      </c>
      <c r="I132" s="193">
        <v>0.40495498579310202</v>
      </c>
      <c r="J132" s="193">
        <v>5.8457172955770102E-3</v>
      </c>
      <c r="K132" s="193">
        <v>3.1692242670753999E-4</v>
      </c>
      <c r="L132" s="193">
        <v>8.9277004837008504E-3</v>
      </c>
      <c r="M132" s="193">
        <v>3.0000018168034001E-3</v>
      </c>
      <c r="N132" s="193">
        <v>2.6814310361081801E-2</v>
      </c>
      <c r="O132" s="222">
        <v>5.5860033828879302E-2</v>
      </c>
      <c r="P132" s="553">
        <v>6.1100346916966898E-3</v>
      </c>
      <c r="Q132" s="554">
        <v>0</v>
      </c>
    </row>
    <row r="133" spans="1:17" ht="15.75" x14ac:dyDescent="0.25">
      <c r="A133" s="189">
        <v>2021</v>
      </c>
      <c r="B133" s="188">
        <v>2011</v>
      </c>
      <c r="C133" s="187" t="s">
        <v>4139</v>
      </c>
      <c r="D133" s="555">
        <v>0.14157706279168661</v>
      </c>
      <c r="E133" s="185">
        <v>0.22131174080718638</v>
      </c>
      <c r="F133" s="552">
        <v>3.0457393518372299E-3</v>
      </c>
      <c r="G133" s="193">
        <v>1.7836791456379699E-2</v>
      </c>
      <c r="H133" s="193">
        <v>0.72579046973790096</v>
      </c>
      <c r="I133" s="193">
        <v>0.28820451722112</v>
      </c>
      <c r="J133" s="193">
        <v>5.4260487154458702E-3</v>
      </c>
      <c r="K133" s="193">
        <v>4.0491982644137497E-4</v>
      </c>
      <c r="L133" s="193">
        <v>7.1138002456069601E-3</v>
      </c>
      <c r="M133" s="193">
        <v>2.6174631606420101E-3</v>
      </c>
      <c r="N133" s="193">
        <v>3.5471912229210298E-2</v>
      </c>
      <c r="O133" s="222">
        <v>4.9112051934192401E-2</v>
      </c>
      <c r="P133" s="553">
        <v>5.6713905606237498E-3</v>
      </c>
      <c r="Q133" s="554">
        <v>0</v>
      </c>
    </row>
    <row r="134" spans="1:17" ht="15.75" x14ac:dyDescent="0.25">
      <c r="A134" s="189">
        <v>2021</v>
      </c>
      <c r="B134" s="188">
        <v>2012</v>
      </c>
      <c r="C134" s="187" t="s">
        <v>4138</v>
      </c>
      <c r="D134" s="555">
        <v>0.16497000477155246</v>
      </c>
      <c r="E134" s="185">
        <v>0.21069720650640208</v>
      </c>
      <c r="F134" s="552">
        <v>1.1056407484753799E-3</v>
      </c>
      <c r="G134" s="193">
        <v>1.70743221290162E-2</v>
      </c>
      <c r="H134" s="193">
        <v>0.80214092820598903</v>
      </c>
      <c r="I134" s="193">
        <v>0.24580824827331599</v>
      </c>
      <c r="J134" s="193">
        <v>5.75581093134478E-3</v>
      </c>
      <c r="K134" s="193">
        <v>5.9854793744725399E-4</v>
      </c>
      <c r="L134" s="193">
        <v>8.4640680806995008E-3</v>
      </c>
      <c r="M134" s="193">
        <v>2.5299069349821301E-3</v>
      </c>
      <c r="N134" s="193">
        <v>2.90861091357884E-2</v>
      </c>
      <c r="O134" s="222">
        <v>4.7567560113552197E-2</v>
      </c>
      <c r="P134" s="553">
        <v>6.01606316062745E-3</v>
      </c>
      <c r="Q134" s="554">
        <v>0</v>
      </c>
    </row>
    <row r="135" spans="1:17" ht="15.75" x14ac:dyDescent="0.25">
      <c r="A135" s="189">
        <v>2021</v>
      </c>
      <c r="B135" s="188">
        <v>2013</v>
      </c>
      <c r="C135" s="187" t="s">
        <v>4137</v>
      </c>
      <c r="D135" s="555">
        <v>0.16661441745737424</v>
      </c>
      <c r="E135" s="185">
        <v>0.17950329141617732</v>
      </c>
      <c r="F135" s="552">
        <v>1.1181624453129001E-3</v>
      </c>
      <c r="G135" s="193">
        <v>1.31940055036291E-2</v>
      </c>
      <c r="H135" s="193">
        <v>0.81060058077220198</v>
      </c>
      <c r="I135" s="193">
        <v>0.19241421329625299</v>
      </c>
      <c r="J135" s="193">
        <v>5.7090152733988899E-3</v>
      </c>
      <c r="K135" s="193">
        <v>7.2384077187560597E-4</v>
      </c>
      <c r="L135" s="193">
        <v>8.5445259777359294E-3</v>
      </c>
      <c r="M135" s="193">
        <v>2.3763437447837498E-3</v>
      </c>
      <c r="N135" s="193">
        <v>2.86918654403099E-2</v>
      </c>
      <c r="O135" s="222">
        <v>4.4858705438452703E-2</v>
      </c>
      <c r="P135" s="553">
        <v>5.96715161068191E-3</v>
      </c>
      <c r="Q135" s="554">
        <v>0</v>
      </c>
    </row>
    <row r="136" spans="1:17" ht="15.75" x14ac:dyDescent="0.25">
      <c r="A136" s="189">
        <v>2021</v>
      </c>
      <c r="B136" s="188">
        <v>2014</v>
      </c>
      <c r="C136" s="187" t="s">
        <v>4136</v>
      </c>
      <c r="D136" s="555">
        <v>0.15878870632003111</v>
      </c>
      <c r="E136" s="185">
        <v>0.16744909270557121</v>
      </c>
      <c r="F136" s="552">
        <v>1.0346578885988601E-3</v>
      </c>
      <c r="G136" s="193">
        <v>1.3620212592127701E-2</v>
      </c>
      <c r="H136" s="193">
        <v>0.76343417299087202</v>
      </c>
      <c r="I136" s="193">
        <v>0.15793707018231901</v>
      </c>
      <c r="J136" s="193">
        <v>5.4356965573651604E-3</v>
      </c>
      <c r="K136" s="193">
        <v>1.22144285753584E-3</v>
      </c>
      <c r="L136" s="193">
        <v>7.7421131701981101E-3</v>
      </c>
      <c r="M136" s="193">
        <v>2.24429559817017E-3</v>
      </c>
      <c r="N136" s="193">
        <v>3.2623688197245197E-2</v>
      </c>
      <c r="O136" s="222">
        <v>4.2529376132189198E-2</v>
      </c>
      <c r="P136" s="553">
        <v>5.6814746351429701E-3</v>
      </c>
      <c r="Q136" s="554">
        <v>0</v>
      </c>
    </row>
    <row r="137" spans="1:17" ht="15.75" x14ac:dyDescent="0.25">
      <c r="A137" s="189">
        <v>2021</v>
      </c>
      <c r="B137" s="188">
        <v>2015</v>
      </c>
      <c r="C137" s="187" t="s">
        <v>4135</v>
      </c>
      <c r="D137" s="555">
        <v>0.15733184025254049</v>
      </c>
      <c r="E137" s="185">
        <v>0.24563554532235959</v>
      </c>
      <c r="F137" s="552">
        <v>9.7043888207479505E-4</v>
      </c>
      <c r="G137" s="193">
        <v>2.1178553268544099E-2</v>
      </c>
      <c r="H137" s="193">
        <v>0.72776238113491398</v>
      </c>
      <c r="I137" s="193">
        <v>0.28474916694206898</v>
      </c>
      <c r="J137" s="193">
        <v>5.2488009064911197E-3</v>
      </c>
      <c r="K137" s="193">
        <v>1.6235045327758801E-3</v>
      </c>
      <c r="L137" s="193">
        <v>7.1195194073400796E-3</v>
      </c>
      <c r="M137" s="193">
        <v>2.8862324033371899E-3</v>
      </c>
      <c r="N137" s="193">
        <v>3.56743976352496E-2</v>
      </c>
      <c r="O137" s="222">
        <v>5.3853141375335298E-2</v>
      </c>
      <c r="P137" s="553">
        <v>5.4861283922735798E-3</v>
      </c>
      <c r="Q137" s="554">
        <v>0</v>
      </c>
    </row>
    <row r="138" spans="1:17" ht="15.75" x14ac:dyDescent="0.25">
      <c r="A138" s="189">
        <v>2021</v>
      </c>
      <c r="B138" s="188">
        <v>2016</v>
      </c>
      <c r="C138" s="187" t="s">
        <v>4134</v>
      </c>
      <c r="D138" s="555">
        <v>0.14816965705051646</v>
      </c>
      <c r="E138" s="185">
        <v>0.21475735780302424</v>
      </c>
      <c r="F138" s="552">
        <v>3.1635858088619002E-3</v>
      </c>
      <c r="G138" s="193">
        <v>1.80325316867825E-2</v>
      </c>
      <c r="H138" s="193">
        <v>0.79475000091203696</v>
      </c>
      <c r="I138" s="193">
        <v>0.21106749373525599</v>
      </c>
      <c r="J138" s="193">
        <v>5.7882541064974901E-3</v>
      </c>
      <c r="K138" s="193">
        <v>1.82900583249812E-3</v>
      </c>
      <c r="L138" s="193">
        <v>8.3341688903324704E-3</v>
      </c>
      <c r="M138" s="193">
        <v>2.64438986192094E-3</v>
      </c>
      <c r="N138" s="193">
        <v>2.94750580870205E-2</v>
      </c>
      <c r="O138" s="222">
        <v>4.9587038944752797E-2</v>
      </c>
      <c r="P138" s="553">
        <v>6.0499732721961104E-3</v>
      </c>
      <c r="Q138" s="554">
        <v>0</v>
      </c>
    </row>
    <row r="139" spans="1:17" ht="15.75" x14ac:dyDescent="0.25">
      <c r="A139" s="189">
        <v>2021</v>
      </c>
      <c r="B139" s="188">
        <v>2017</v>
      </c>
      <c r="C139" s="187" t="s">
        <v>4133</v>
      </c>
      <c r="D139" s="555">
        <v>0.14681938534465644</v>
      </c>
      <c r="E139" s="185">
        <v>0.16472452795004622</v>
      </c>
      <c r="F139" s="552">
        <v>1.82462019606614E-3</v>
      </c>
      <c r="G139" s="193">
        <v>1.2553256910083001E-2</v>
      </c>
      <c r="H139" s="193">
        <v>0.786065023983058</v>
      </c>
      <c r="I139" s="193">
        <v>0.14079070459103701</v>
      </c>
      <c r="J139" s="193">
        <v>5.6125786051916798E-3</v>
      </c>
      <c r="K139" s="193">
        <v>1.5813572144601599E-3</v>
      </c>
      <c r="L139" s="193">
        <v>8.1444245765871608E-3</v>
      </c>
      <c r="M139" s="193">
        <v>2.3696603190135499E-3</v>
      </c>
      <c r="N139" s="193">
        <v>3.05589568479099E-2</v>
      </c>
      <c r="O139" s="222">
        <v>4.4740809807866398E-2</v>
      </c>
      <c r="P139" s="553">
        <v>5.8663545042697404E-3</v>
      </c>
      <c r="Q139" s="554">
        <v>0</v>
      </c>
    </row>
    <row r="140" spans="1:17" ht="15.75" x14ac:dyDescent="0.25">
      <c r="A140" s="189">
        <v>2021</v>
      </c>
      <c r="B140" s="188">
        <v>2018</v>
      </c>
      <c r="C140" s="187" t="s">
        <v>4132</v>
      </c>
      <c r="D140" s="555">
        <v>0.14616462742728681</v>
      </c>
      <c r="E140" s="185">
        <v>0.19914795631340734</v>
      </c>
      <c r="F140" s="552">
        <v>1.25340752495802E-3</v>
      </c>
      <c r="G140" s="193">
        <v>1.7004687624665799E-2</v>
      </c>
      <c r="H140" s="193">
        <v>0.78194408069341004</v>
      </c>
      <c r="I140" s="193">
        <v>0.16235346787341201</v>
      </c>
      <c r="J140" s="193">
        <v>5.5463045603295798E-3</v>
      </c>
      <c r="K140" s="193">
        <v>1.9827507924896899E-3</v>
      </c>
      <c r="L140" s="193">
        <v>8.0541775032218002E-3</v>
      </c>
      <c r="M140" s="193">
        <v>2.6064230389097401E-3</v>
      </c>
      <c r="N140" s="193">
        <v>3.1070721189923399E-2</v>
      </c>
      <c r="O140" s="222">
        <v>4.8917304186835098E-2</v>
      </c>
      <c r="P140" s="553">
        <v>5.7970838411856998E-3</v>
      </c>
      <c r="Q140" s="554">
        <v>0</v>
      </c>
    </row>
    <row r="141" spans="1:17" ht="15.75" x14ac:dyDescent="0.25">
      <c r="A141" s="189">
        <v>2021</v>
      </c>
      <c r="B141" s="188">
        <v>2019</v>
      </c>
      <c r="C141" s="187" t="s">
        <v>4131</v>
      </c>
      <c r="D141" s="555">
        <v>0.12594987435186666</v>
      </c>
      <c r="E141" s="185">
        <v>0.19040559060357087</v>
      </c>
      <c r="F141" s="552">
        <v>9.9006333601279403E-3</v>
      </c>
      <c r="G141" s="193">
        <v>1.5926466259778799E-2</v>
      </c>
      <c r="H141" s="193">
        <v>0.64928594884715796</v>
      </c>
      <c r="I141" s="193">
        <v>0.141635553192654</v>
      </c>
      <c r="J141" s="193">
        <v>5.29082250441564E-3</v>
      </c>
      <c r="K141" s="193">
        <v>1.8996806894497401E-3</v>
      </c>
      <c r="L141" s="193">
        <v>6.1887673271251598E-3</v>
      </c>
      <c r="M141" s="193">
        <v>2.56330548318292E-3</v>
      </c>
      <c r="N141" s="193">
        <v>3.9044796153884599E-2</v>
      </c>
      <c r="O141" s="222">
        <v>4.8156710503814003E-2</v>
      </c>
      <c r="P141" s="553">
        <v>5.5300500203881598E-3</v>
      </c>
      <c r="Q141" s="554">
        <v>0</v>
      </c>
    </row>
    <row r="142" spans="1:17" ht="15.75" x14ac:dyDescent="0.25">
      <c r="A142" s="189">
        <v>2021</v>
      </c>
      <c r="B142" s="188">
        <v>2020</v>
      </c>
      <c r="C142" s="187" t="s">
        <v>4130</v>
      </c>
      <c r="D142" s="555">
        <v>0.13380138765637994</v>
      </c>
      <c r="E142" s="185">
        <v>0.19440414029796663</v>
      </c>
      <c r="F142" s="552">
        <v>9.3691661087315602E-3</v>
      </c>
      <c r="G142" s="193">
        <v>1.6177610329875899E-2</v>
      </c>
      <c r="H142" s="193">
        <v>0.69737328520828201</v>
      </c>
      <c r="I142" s="193">
        <v>0.12614290832186101</v>
      </c>
      <c r="J142" s="193">
        <v>5.4742768691102501E-3</v>
      </c>
      <c r="K142" s="193">
        <v>1.8148213891735099E-3</v>
      </c>
      <c r="L142" s="193">
        <v>7.0388728592668303E-3</v>
      </c>
      <c r="M142" s="193">
        <v>2.6156372631370999E-3</v>
      </c>
      <c r="N142" s="193">
        <v>3.4924586870405998E-2</v>
      </c>
      <c r="O142" s="222">
        <v>4.9079843102205797E-2</v>
      </c>
      <c r="P142" s="553">
        <v>5.72179937738758E-3</v>
      </c>
      <c r="Q142" s="554">
        <v>0</v>
      </c>
    </row>
    <row r="143" spans="1:17" ht="15.75" x14ac:dyDescent="0.25">
      <c r="A143" s="189">
        <v>2021</v>
      </c>
      <c r="B143" s="188">
        <v>2021</v>
      </c>
      <c r="C143" s="187" t="s">
        <v>4129</v>
      </c>
      <c r="D143" s="555">
        <v>0.11510016478009077</v>
      </c>
      <c r="E143" s="185">
        <v>0.18787683923828524</v>
      </c>
      <c r="F143" s="552">
        <v>1.09108215763664E-2</v>
      </c>
      <c r="G143" s="193">
        <v>1.72565899941345E-2</v>
      </c>
      <c r="H143" s="193">
        <v>0.57640260788128295</v>
      </c>
      <c r="I143" s="193">
        <v>0.10922151925071</v>
      </c>
      <c r="J143" s="193">
        <v>4.7028944994834E-3</v>
      </c>
      <c r="K143" s="193">
        <v>2.0615891636940799E-3</v>
      </c>
      <c r="L143" s="193">
        <v>5.0813465795136598E-3</v>
      </c>
      <c r="M143" s="193">
        <v>2.6451174676676899E-3</v>
      </c>
      <c r="N143" s="193">
        <v>4.4232528473295403E-2</v>
      </c>
      <c r="O143" s="222">
        <v>4.9599873910125498E-2</v>
      </c>
      <c r="P143" s="553">
        <v>4.9155385199647801E-3</v>
      </c>
      <c r="Q143" s="554">
        <v>0</v>
      </c>
    </row>
    <row r="144" spans="1:17" ht="15.75" x14ac:dyDescent="0.25">
      <c r="A144" s="189">
        <v>2022</v>
      </c>
      <c r="B144" s="188">
        <v>2008</v>
      </c>
      <c r="C144" s="187" t="s">
        <v>4102</v>
      </c>
      <c r="D144" s="555">
        <v>0.19501650301460258</v>
      </c>
      <c r="E144" s="185">
        <v>0.27394290289454837</v>
      </c>
      <c r="F144" s="552">
        <v>5.3566057657658799E-3</v>
      </c>
      <c r="G144" s="193">
        <v>2.2689998743373501E-2</v>
      </c>
      <c r="H144" s="193">
        <v>6.2617200315086601</v>
      </c>
      <c r="I144" s="193">
        <v>0.49377407902075399</v>
      </c>
      <c r="J144" s="193">
        <v>9.9663080275059004E-3</v>
      </c>
      <c r="K144" s="193">
        <v>2.3137199058074199E-4</v>
      </c>
      <c r="L144" s="193">
        <v>7.6768000256358104E-3</v>
      </c>
      <c r="M144" s="193">
        <v>3.0000018168034001E-3</v>
      </c>
      <c r="N144" s="193">
        <v>3.2943722605600502E-2</v>
      </c>
      <c r="O144" s="222">
        <v>5.5860033828879302E-2</v>
      </c>
      <c r="P144" s="553">
        <v>1.04169402516728E-2</v>
      </c>
      <c r="Q144" s="554">
        <v>0</v>
      </c>
    </row>
    <row r="145" spans="1:17" ht="15.75" x14ac:dyDescent="0.25">
      <c r="A145" s="189">
        <v>2022</v>
      </c>
      <c r="B145" s="188">
        <v>2009</v>
      </c>
      <c r="C145" s="187" t="s">
        <v>4101</v>
      </c>
      <c r="D145" s="555">
        <v>0.18333610916165274</v>
      </c>
      <c r="E145" s="185">
        <v>0.27447677609733956</v>
      </c>
      <c r="F145" s="552">
        <v>4.9642277907995299E-3</v>
      </c>
      <c r="G145" s="193">
        <v>2.2733825670772999E-2</v>
      </c>
      <c r="H145" s="193">
        <v>5.9130982653036197</v>
      </c>
      <c r="I145" s="193">
        <v>0.45960576691642901</v>
      </c>
      <c r="J145" s="193">
        <v>9.6333011215984105E-3</v>
      </c>
      <c r="K145" s="193">
        <v>2.6050909025029901E-4</v>
      </c>
      <c r="L145" s="193">
        <v>6.9400702318949299E-3</v>
      </c>
      <c r="M145" s="193">
        <v>3.0000018168034001E-3</v>
      </c>
      <c r="N145" s="193">
        <v>3.6553698594930802E-2</v>
      </c>
      <c r="O145" s="222">
        <v>5.5860033828879302E-2</v>
      </c>
      <c r="P145" s="553">
        <v>1.00688762511764E-2</v>
      </c>
      <c r="Q145" s="554">
        <v>0</v>
      </c>
    </row>
    <row r="146" spans="1:17" ht="15.75" x14ac:dyDescent="0.25">
      <c r="A146" s="189">
        <v>2022</v>
      </c>
      <c r="B146" s="188">
        <v>2010</v>
      </c>
      <c r="C146" s="187" t="s">
        <v>4100</v>
      </c>
      <c r="D146" s="555">
        <v>0.14701221049077437</v>
      </c>
      <c r="E146" s="185">
        <v>0.27423201537011754</v>
      </c>
      <c r="F146" s="552">
        <v>1.1574670259462199E-3</v>
      </c>
      <c r="G146" s="193">
        <v>2.2714548176983901E-2</v>
      </c>
      <c r="H146" s="193">
        <v>0.83259494137960199</v>
      </c>
      <c r="I146" s="193">
        <v>0.43752401456622603</v>
      </c>
      <c r="J146" s="193">
        <v>5.8457172955770102E-3</v>
      </c>
      <c r="K146" s="193">
        <v>3.1692242670753999E-4</v>
      </c>
      <c r="L146" s="193">
        <v>8.9277004837008504E-3</v>
      </c>
      <c r="M146" s="193">
        <v>3.0000018168034001E-3</v>
      </c>
      <c r="N146" s="193">
        <v>2.6814310361081801E-2</v>
      </c>
      <c r="O146" s="222">
        <v>5.5860033828879302E-2</v>
      </c>
      <c r="P146" s="553">
        <v>6.1100346916966898E-3</v>
      </c>
      <c r="Q146" s="554">
        <v>0</v>
      </c>
    </row>
    <row r="147" spans="1:17" ht="15.75" x14ac:dyDescent="0.25">
      <c r="A147" s="189">
        <v>2022</v>
      </c>
      <c r="B147" s="188">
        <v>2011</v>
      </c>
      <c r="C147" s="187" t="s">
        <v>4099</v>
      </c>
      <c r="D147" s="555">
        <v>0.14253086677122465</v>
      </c>
      <c r="E147" s="185">
        <v>0.27407018964287089</v>
      </c>
      <c r="F147" s="552">
        <v>9.7653177135483004E-4</v>
      </c>
      <c r="G147" s="193">
        <v>2.2546749849927699E-2</v>
      </c>
      <c r="H147" s="193">
        <v>0.73124903222597804</v>
      </c>
      <c r="I147" s="193">
        <v>0.40989352790806299</v>
      </c>
      <c r="J147" s="193">
        <v>5.2275198647586899E-3</v>
      </c>
      <c r="K147" s="193">
        <v>4.2935738193533303E-4</v>
      </c>
      <c r="L147" s="193">
        <v>7.1682687090737097E-3</v>
      </c>
      <c r="M147" s="193">
        <v>3.0000018168034001E-3</v>
      </c>
      <c r="N147" s="193">
        <v>3.54355260567547E-2</v>
      </c>
      <c r="O147" s="222">
        <v>5.5860033828879302E-2</v>
      </c>
      <c r="P147" s="553">
        <v>5.4638851162672397E-3</v>
      </c>
      <c r="Q147" s="554">
        <v>0</v>
      </c>
    </row>
    <row r="148" spans="1:17" ht="15.75" x14ac:dyDescent="0.25">
      <c r="A148" s="189">
        <v>2022</v>
      </c>
      <c r="B148" s="188">
        <v>2012</v>
      </c>
      <c r="C148" s="187" t="s">
        <v>4098</v>
      </c>
      <c r="D148" s="555">
        <v>0.16497000477155246</v>
      </c>
      <c r="E148" s="185">
        <v>0.2107001185915022</v>
      </c>
      <c r="F148" s="552">
        <v>1.1056407484753799E-3</v>
      </c>
      <c r="G148" s="193">
        <v>1.70010320616494E-2</v>
      </c>
      <c r="H148" s="193">
        <v>0.80214092820598903</v>
      </c>
      <c r="I148" s="193">
        <v>0.262688563438081</v>
      </c>
      <c r="J148" s="193">
        <v>5.7558109313447696E-3</v>
      </c>
      <c r="K148" s="193">
        <v>5.9854793744725399E-4</v>
      </c>
      <c r="L148" s="193">
        <v>8.4640680806995008E-3</v>
      </c>
      <c r="M148" s="193">
        <v>2.5299069349821301E-3</v>
      </c>
      <c r="N148" s="193">
        <v>2.90861091357884E-2</v>
      </c>
      <c r="O148" s="222">
        <v>4.7567560113552197E-2</v>
      </c>
      <c r="P148" s="553">
        <v>6.01606316062745E-3</v>
      </c>
      <c r="Q148" s="554">
        <v>0</v>
      </c>
    </row>
    <row r="149" spans="1:17" ht="15.75" x14ac:dyDescent="0.25">
      <c r="A149" s="189">
        <v>2022</v>
      </c>
      <c r="B149" s="188">
        <v>2013</v>
      </c>
      <c r="C149" s="187" t="s">
        <v>4097</v>
      </c>
      <c r="D149" s="555">
        <v>0.16661441745737424</v>
      </c>
      <c r="E149" s="185">
        <v>0.17950429015122676</v>
      </c>
      <c r="F149" s="552">
        <v>1.1181624453129001E-3</v>
      </c>
      <c r="G149" s="193">
        <v>1.31578768043702E-2</v>
      </c>
      <c r="H149" s="193">
        <v>0.81060058077220198</v>
      </c>
      <c r="I149" s="193">
        <v>0.19777999774734201</v>
      </c>
      <c r="J149" s="193">
        <v>5.7090152733988899E-3</v>
      </c>
      <c r="K149" s="193">
        <v>7.2384077187560597E-4</v>
      </c>
      <c r="L149" s="193">
        <v>8.5445259777359294E-3</v>
      </c>
      <c r="M149" s="193">
        <v>2.3763437447837498E-3</v>
      </c>
      <c r="N149" s="193">
        <v>2.86918654403099E-2</v>
      </c>
      <c r="O149" s="222">
        <v>4.4858705438452703E-2</v>
      </c>
      <c r="P149" s="553">
        <v>5.96715161068191E-3</v>
      </c>
      <c r="Q149" s="554">
        <v>0</v>
      </c>
    </row>
    <row r="150" spans="1:17" ht="15.75" x14ac:dyDescent="0.25">
      <c r="A150" s="189">
        <v>2022</v>
      </c>
      <c r="B150" s="188">
        <v>2014</v>
      </c>
      <c r="C150" s="187" t="s">
        <v>4096</v>
      </c>
      <c r="D150" s="555">
        <v>0.15878870632003111</v>
      </c>
      <c r="E150" s="185">
        <v>0.16745071071437148</v>
      </c>
      <c r="F150" s="552">
        <v>1.0346578885988601E-3</v>
      </c>
      <c r="G150" s="193">
        <v>1.36090924133452E-2</v>
      </c>
      <c r="H150" s="193">
        <v>0.76343417299087202</v>
      </c>
      <c r="I150" s="193">
        <v>0.16606218642904499</v>
      </c>
      <c r="J150" s="193">
        <v>5.4356965573651604E-3</v>
      </c>
      <c r="K150" s="193">
        <v>1.22144285753584E-3</v>
      </c>
      <c r="L150" s="193">
        <v>7.7421131701981196E-3</v>
      </c>
      <c r="M150" s="193">
        <v>2.24429559817017E-3</v>
      </c>
      <c r="N150" s="193">
        <v>3.2623688197245197E-2</v>
      </c>
      <c r="O150" s="222">
        <v>4.2529376132189198E-2</v>
      </c>
      <c r="P150" s="553">
        <v>5.6814746351429701E-3</v>
      </c>
      <c r="Q150" s="554">
        <v>0</v>
      </c>
    </row>
    <row r="151" spans="1:17" ht="15.75" x14ac:dyDescent="0.25">
      <c r="A151" s="189">
        <v>2022</v>
      </c>
      <c r="B151" s="188">
        <v>2015</v>
      </c>
      <c r="C151" s="187" t="s">
        <v>4095</v>
      </c>
      <c r="D151" s="555">
        <v>0.15733184025254049</v>
      </c>
      <c r="E151" s="185">
        <v>0.24563912612292443</v>
      </c>
      <c r="F151" s="552">
        <v>9.7043888207479505E-4</v>
      </c>
      <c r="G151" s="193">
        <v>2.1177324411431001E-2</v>
      </c>
      <c r="H151" s="193">
        <v>0.72776238113491398</v>
      </c>
      <c r="I151" s="193">
        <v>0.306191400474708</v>
      </c>
      <c r="J151" s="193">
        <v>5.2488009064911197E-3</v>
      </c>
      <c r="K151" s="193">
        <v>1.6235045327758801E-3</v>
      </c>
      <c r="L151" s="193">
        <v>7.1195194073400796E-3</v>
      </c>
      <c r="M151" s="193">
        <v>2.8862324033371899E-3</v>
      </c>
      <c r="N151" s="193">
        <v>3.5674397635249502E-2</v>
      </c>
      <c r="O151" s="222">
        <v>5.3853141375335298E-2</v>
      </c>
      <c r="P151" s="553">
        <v>5.4861283922735798E-3</v>
      </c>
      <c r="Q151" s="554">
        <v>0</v>
      </c>
    </row>
    <row r="152" spans="1:17" ht="15.75" x14ac:dyDescent="0.25">
      <c r="A152" s="189">
        <v>2022</v>
      </c>
      <c r="B152" s="188">
        <v>2016</v>
      </c>
      <c r="C152" s="187" t="s">
        <v>4094</v>
      </c>
      <c r="D152" s="555">
        <v>0.14816965705051646</v>
      </c>
      <c r="E152" s="185">
        <v>0.21476017994524507</v>
      </c>
      <c r="F152" s="552">
        <v>3.2104378827495401E-3</v>
      </c>
      <c r="G152" s="193">
        <v>1.79847651860791E-2</v>
      </c>
      <c r="H152" s="193">
        <v>0.79490302291523296</v>
      </c>
      <c r="I152" s="193">
        <v>0.22799120190424199</v>
      </c>
      <c r="J152" s="193">
        <v>5.8078483362142197E-3</v>
      </c>
      <c r="K152" s="193">
        <v>1.82900583249812E-3</v>
      </c>
      <c r="L152" s="193">
        <v>8.3341688903324704E-3</v>
      </c>
      <c r="M152" s="193">
        <v>2.64438986192095E-3</v>
      </c>
      <c r="N152" s="193">
        <v>2.94750580870205E-2</v>
      </c>
      <c r="O152" s="222">
        <v>4.9587038944752797E-2</v>
      </c>
      <c r="P152" s="553">
        <v>6.0704534660325198E-3</v>
      </c>
      <c r="Q152" s="554">
        <v>0</v>
      </c>
    </row>
    <row r="153" spans="1:17" ht="15.75" x14ac:dyDescent="0.25">
      <c r="A153" s="189">
        <v>2022</v>
      </c>
      <c r="B153" s="188">
        <v>2017</v>
      </c>
      <c r="C153" s="187" t="s">
        <v>4093</v>
      </c>
      <c r="D153" s="555">
        <v>0.14681938534465644</v>
      </c>
      <c r="E153" s="185">
        <v>0.16472504357831411</v>
      </c>
      <c r="F153" s="552">
        <v>1.8428986027371099E-3</v>
      </c>
      <c r="G153" s="193">
        <v>1.2364437119099399E-2</v>
      </c>
      <c r="H153" s="193">
        <v>0.78611656245244499</v>
      </c>
      <c r="I153" s="193">
        <v>0.14594985344849401</v>
      </c>
      <c r="J153" s="193">
        <v>5.62030410034315E-3</v>
      </c>
      <c r="K153" s="193">
        <v>1.5813572144601599E-3</v>
      </c>
      <c r="L153" s="193">
        <v>8.1444245765871608E-3</v>
      </c>
      <c r="M153" s="193">
        <v>2.3696603190135499E-3</v>
      </c>
      <c r="N153" s="193">
        <v>3.05589568479099E-2</v>
      </c>
      <c r="O153" s="222">
        <v>4.4740809807866398E-2</v>
      </c>
      <c r="P153" s="553">
        <v>5.8744293120305902E-3</v>
      </c>
      <c r="Q153" s="554">
        <v>0</v>
      </c>
    </row>
    <row r="154" spans="1:17" ht="15.75" x14ac:dyDescent="0.25">
      <c r="A154" s="189">
        <v>2022</v>
      </c>
      <c r="B154" s="188">
        <v>2018</v>
      </c>
      <c r="C154" s="187" t="s">
        <v>4092</v>
      </c>
      <c r="D154" s="555">
        <v>0.14616462742728681</v>
      </c>
      <c r="E154" s="185">
        <v>0.19915094814584916</v>
      </c>
      <c r="F154" s="552">
        <v>1.25830102048777E-3</v>
      </c>
      <c r="G154" s="193">
        <v>1.6709354601954801E-2</v>
      </c>
      <c r="H154" s="193">
        <v>0.781955348887171</v>
      </c>
      <c r="I154" s="193">
        <v>0.18341251310943099</v>
      </c>
      <c r="J154" s="193">
        <v>5.5483755790272501E-3</v>
      </c>
      <c r="K154" s="193">
        <v>1.9827507924896899E-3</v>
      </c>
      <c r="L154" s="193">
        <v>8.0541775032218002E-3</v>
      </c>
      <c r="M154" s="193">
        <v>2.6064230389097401E-3</v>
      </c>
      <c r="N154" s="193">
        <v>3.1070721189923399E-2</v>
      </c>
      <c r="O154" s="222">
        <v>4.8917304186835098E-2</v>
      </c>
      <c r="P154" s="553">
        <v>5.7992485021588699E-3</v>
      </c>
      <c r="Q154" s="554">
        <v>0</v>
      </c>
    </row>
    <row r="155" spans="1:17" ht="15.75" x14ac:dyDescent="0.25">
      <c r="A155" s="189">
        <v>2022</v>
      </c>
      <c r="B155" s="188">
        <v>2019</v>
      </c>
      <c r="C155" s="187" t="s">
        <v>4091</v>
      </c>
      <c r="D155" s="555">
        <v>0.12594987435186666</v>
      </c>
      <c r="E155" s="185">
        <v>0.1904060786927316</v>
      </c>
      <c r="F155" s="552">
        <v>1.0157110679104299E-2</v>
      </c>
      <c r="G155" s="193">
        <v>1.5523062899180399E-2</v>
      </c>
      <c r="H155" s="193">
        <v>0.64979476157474902</v>
      </c>
      <c r="I155" s="193">
        <v>0.149960241456114</v>
      </c>
      <c r="J155" s="193">
        <v>5.3992415410204202E-3</v>
      </c>
      <c r="K155" s="193">
        <v>1.8996806894497401E-3</v>
      </c>
      <c r="L155" s="193">
        <v>6.1887673271251598E-3</v>
      </c>
      <c r="M155" s="193">
        <v>2.56330548318292E-3</v>
      </c>
      <c r="N155" s="193">
        <v>3.9044796153884599E-2</v>
      </c>
      <c r="O155" s="222">
        <v>4.8156710503814003E-2</v>
      </c>
      <c r="P155" s="553">
        <v>5.6433712847258604E-3</v>
      </c>
      <c r="Q155" s="554">
        <v>0</v>
      </c>
    </row>
    <row r="156" spans="1:17" ht="15.75" x14ac:dyDescent="0.25">
      <c r="A156" s="189">
        <v>2022</v>
      </c>
      <c r="B156" s="188">
        <v>2020</v>
      </c>
      <c r="C156" s="187" t="s">
        <v>4090</v>
      </c>
      <c r="D156" s="555">
        <v>0.13380138765637994</v>
      </c>
      <c r="E156" s="185">
        <v>0.19440610241258691</v>
      </c>
      <c r="F156" s="552">
        <v>9.6266688870934591E-3</v>
      </c>
      <c r="G156" s="193">
        <v>1.59233091377236E-2</v>
      </c>
      <c r="H156" s="193">
        <v>0.69780051278106903</v>
      </c>
      <c r="I156" s="193">
        <v>0.14344357630330301</v>
      </c>
      <c r="J156" s="193">
        <v>5.5832639931185802E-3</v>
      </c>
      <c r="K156" s="193">
        <v>1.8148213891735099E-3</v>
      </c>
      <c r="L156" s="193">
        <v>7.0388728592668398E-3</v>
      </c>
      <c r="M156" s="193">
        <v>2.6156372631370999E-3</v>
      </c>
      <c r="N156" s="193">
        <v>3.4924586870405998E-2</v>
      </c>
      <c r="O156" s="222">
        <v>4.9079843102205797E-2</v>
      </c>
      <c r="P156" s="553">
        <v>5.8357144155203704E-3</v>
      </c>
      <c r="Q156" s="554">
        <v>0</v>
      </c>
    </row>
    <row r="157" spans="1:17" ht="15.75" x14ac:dyDescent="0.25">
      <c r="A157" s="189">
        <v>2022</v>
      </c>
      <c r="B157" s="188">
        <v>2021</v>
      </c>
      <c r="C157" s="187" t="s">
        <v>4089</v>
      </c>
      <c r="D157" s="555">
        <v>0.11510016478009077</v>
      </c>
      <c r="E157" s="185">
        <v>0.18788083033275826</v>
      </c>
      <c r="F157" s="552">
        <v>1.12460577388016E-2</v>
      </c>
      <c r="G157" s="193">
        <v>1.7357708297288402E-2</v>
      </c>
      <c r="H157" s="193">
        <v>0.57685193845017202</v>
      </c>
      <c r="I157" s="193">
        <v>0.12890623385698599</v>
      </c>
      <c r="J157" s="193">
        <v>4.8448282219971696E-3</v>
      </c>
      <c r="K157" s="193">
        <v>2.0615891636940799E-3</v>
      </c>
      <c r="L157" s="193">
        <v>5.0813465795136598E-3</v>
      </c>
      <c r="M157" s="193">
        <v>2.6451174676676999E-3</v>
      </c>
      <c r="N157" s="193">
        <v>4.4232528473295403E-2</v>
      </c>
      <c r="O157" s="222">
        <v>4.9599873910125498E-2</v>
      </c>
      <c r="P157" s="553">
        <v>5.0638898555890504E-3</v>
      </c>
      <c r="Q157" s="554">
        <v>0</v>
      </c>
    </row>
    <row r="158" spans="1:17" ht="15.75" x14ac:dyDescent="0.25">
      <c r="A158" s="189">
        <v>2022</v>
      </c>
      <c r="B158" s="188">
        <v>2022</v>
      </c>
      <c r="C158" s="187" t="s">
        <v>4088</v>
      </c>
      <c r="D158" s="555">
        <v>0.12844481274715897</v>
      </c>
      <c r="E158" s="185">
        <v>0.18041247657608603</v>
      </c>
      <c r="F158" s="552">
        <v>2.9445782356323398E-3</v>
      </c>
      <c r="G158" s="193">
        <v>1.5931556705329301E-2</v>
      </c>
      <c r="H158" s="193">
        <v>0.66781135506270795</v>
      </c>
      <c r="I158" s="193">
        <v>9.8929112506371195E-2</v>
      </c>
      <c r="J158" s="193">
        <v>4.9285681561960096E-3</v>
      </c>
      <c r="K158" s="193">
        <v>2.0551424379285301E-3</v>
      </c>
      <c r="L158" s="193">
        <v>6.1951533128498E-3</v>
      </c>
      <c r="M158" s="193">
        <v>2.5835779221722501E-3</v>
      </c>
      <c r="N158" s="193">
        <v>3.99125734130239E-2</v>
      </c>
      <c r="O158" s="222">
        <v>4.8514316327585801E-2</v>
      </c>
      <c r="P158" s="553">
        <v>5.1514161380219001E-3</v>
      </c>
      <c r="Q158" s="554">
        <v>0</v>
      </c>
    </row>
    <row r="159" spans="1:17" ht="15.75" x14ac:dyDescent="0.25">
      <c r="A159" s="189">
        <v>2023</v>
      </c>
      <c r="B159" s="188">
        <v>2009</v>
      </c>
      <c r="C159" s="187" t="s">
        <v>4060</v>
      </c>
      <c r="D159" s="555">
        <v>0.18333610916165274</v>
      </c>
      <c r="E159" s="185">
        <v>0.27448285225440799</v>
      </c>
      <c r="F159" s="552">
        <v>4.9642277907995299E-3</v>
      </c>
      <c r="G159" s="193">
        <v>2.2733825670772999E-2</v>
      </c>
      <c r="H159" s="193">
        <v>5.9130982653036197</v>
      </c>
      <c r="I159" s="193">
        <v>0.49528468396823</v>
      </c>
      <c r="J159" s="193">
        <v>9.6333011215984001E-3</v>
      </c>
      <c r="K159" s="193">
        <v>2.6050909025029901E-4</v>
      </c>
      <c r="L159" s="193">
        <v>6.9400702318949299E-3</v>
      </c>
      <c r="M159" s="193">
        <v>3.0000018168034001E-3</v>
      </c>
      <c r="N159" s="193">
        <v>3.6553698594930802E-2</v>
      </c>
      <c r="O159" s="222">
        <v>5.5860033828879302E-2</v>
      </c>
      <c r="P159" s="553">
        <v>1.00688762511764E-2</v>
      </c>
      <c r="Q159" s="554">
        <v>0</v>
      </c>
    </row>
    <row r="160" spans="1:17" ht="15.75" x14ac:dyDescent="0.25">
      <c r="A160" s="189">
        <v>2023</v>
      </c>
      <c r="B160" s="188">
        <v>2010</v>
      </c>
      <c r="C160" s="187" t="s">
        <v>4059</v>
      </c>
      <c r="D160" s="555">
        <v>0.14701221049077437</v>
      </c>
      <c r="E160" s="185">
        <v>0.27423558816807592</v>
      </c>
      <c r="F160" s="552">
        <v>1.1574670259462199E-3</v>
      </c>
      <c r="G160" s="193">
        <v>2.2714548176983901E-2</v>
      </c>
      <c r="H160" s="193">
        <v>0.83259494137960199</v>
      </c>
      <c r="I160" s="193">
        <v>0.45818707780081902</v>
      </c>
      <c r="J160" s="193">
        <v>5.8457172955770102E-3</v>
      </c>
      <c r="K160" s="193">
        <v>3.1692242670754102E-4</v>
      </c>
      <c r="L160" s="193">
        <v>8.9277004837008504E-3</v>
      </c>
      <c r="M160" s="193">
        <v>3.0000018168034001E-3</v>
      </c>
      <c r="N160" s="193">
        <v>2.6814310361081801E-2</v>
      </c>
      <c r="O160" s="222">
        <v>5.5860033828879302E-2</v>
      </c>
      <c r="P160" s="553">
        <v>6.1100346916966898E-3</v>
      </c>
      <c r="Q160" s="554">
        <v>0</v>
      </c>
    </row>
    <row r="161" spans="1:17" ht="15.75" x14ac:dyDescent="0.25">
      <c r="A161" s="189">
        <v>2023</v>
      </c>
      <c r="B161" s="188">
        <v>2011</v>
      </c>
      <c r="C161" s="187" t="s">
        <v>4058</v>
      </c>
      <c r="D161" s="555">
        <v>0.14253086677122465</v>
      </c>
      <c r="E161" s="185">
        <v>0.27407556166984681</v>
      </c>
      <c r="F161" s="552">
        <v>9.7653177135483004E-4</v>
      </c>
      <c r="G161" s="193">
        <v>2.2546749849927699E-2</v>
      </c>
      <c r="H161" s="193">
        <v>0.73124903222597804</v>
      </c>
      <c r="I161" s="193">
        <v>0.44285974532160899</v>
      </c>
      <c r="J161" s="193">
        <v>5.2275198647586899E-3</v>
      </c>
      <c r="K161" s="193">
        <v>4.2935738193533303E-4</v>
      </c>
      <c r="L161" s="193">
        <v>7.1682687090737201E-3</v>
      </c>
      <c r="M161" s="193">
        <v>3.0000018168034001E-3</v>
      </c>
      <c r="N161" s="193">
        <v>3.54355260567547E-2</v>
      </c>
      <c r="O161" s="222">
        <v>5.5860033828879302E-2</v>
      </c>
      <c r="P161" s="553">
        <v>5.4638851162672397E-3</v>
      </c>
      <c r="Q161" s="554">
        <v>0</v>
      </c>
    </row>
    <row r="162" spans="1:17" ht="15.75" x14ac:dyDescent="0.25">
      <c r="A162" s="189">
        <v>2023</v>
      </c>
      <c r="B162" s="188">
        <v>2012</v>
      </c>
      <c r="C162" s="187" t="s">
        <v>4057</v>
      </c>
      <c r="D162" s="555">
        <v>0.16852243876583356</v>
      </c>
      <c r="E162" s="185">
        <v>0.27510399744822495</v>
      </c>
      <c r="F162" s="552">
        <v>1.1449757421260801E-3</v>
      </c>
      <c r="G162" s="193">
        <v>2.2720074473816399E-2</v>
      </c>
      <c r="H162" s="193">
        <v>0.82441807729574101</v>
      </c>
      <c r="I162" s="193">
        <v>0.41392374685083799</v>
      </c>
      <c r="J162" s="193">
        <v>5.8653108424112001E-3</v>
      </c>
      <c r="K162" s="193">
        <v>6.3408083776814704E-4</v>
      </c>
      <c r="L162" s="193">
        <v>8.8406607156279599E-3</v>
      </c>
      <c r="M162" s="193">
        <v>3.0000018168034001E-3</v>
      </c>
      <c r="N162" s="193">
        <v>2.7240805224638901E-2</v>
      </c>
      <c r="O162" s="222">
        <v>5.5860033828879302E-2</v>
      </c>
      <c r="P162" s="553">
        <v>6.1305141717736397E-3</v>
      </c>
      <c r="Q162" s="554">
        <v>0</v>
      </c>
    </row>
    <row r="163" spans="1:17" ht="15.75" x14ac:dyDescent="0.25">
      <c r="A163" s="189">
        <v>2023</v>
      </c>
      <c r="B163" s="188">
        <v>2013</v>
      </c>
      <c r="C163" s="187" t="s">
        <v>4056</v>
      </c>
      <c r="D163" s="555">
        <v>0.16661441745737424</v>
      </c>
      <c r="E163" s="185">
        <v>0.17950639333409971</v>
      </c>
      <c r="F163" s="552">
        <v>1.1181624453129001E-3</v>
      </c>
      <c r="G163" s="193">
        <v>1.30941721107234E-2</v>
      </c>
      <c r="H163" s="193">
        <v>0.81060058077220298</v>
      </c>
      <c r="I163" s="193">
        <v>0.20980498459088801</v>
      </c>
      <c r="J163" s="193">
        <v>5.7090152733988899E-3</v>
      </c>
      <c r="K163" s="193">
        <v>7.2384077187560597E-4</v>
      </c>
      <c r="L163" s="193">
        <v>8.5445259777359294E-3</v>
      </c>
      <c r="M163" s="193">
        <v>2.3763437447837498E-3</v>
      </c>
      <c r="N163" s="193">
        <v>2.86918654403099E-2</v>
      </c>
      <c r="O163" s="222">
        <v>4.4858705438452703E-2</v>
      </c>
      <c r="P163" s="553">
        <v>5.96715161068191E-3</v>
      </c>
      <c r="Q163" s="554">
        <v>0</v>
      </c>
    </row>
    <row r="164" spans="1:17" ht="15.75" x14ac:dyDescent="0.25">
      <c r="A164" s="189">
        <v>2023</v>
      </c>
      <c r="B164" s="188">
        <v>2014</v>
      </c>
      <c r="C164" s="187" t="s">
        <v>4055</v>
      </c>
      <c r="D164" s="555">
        <v>0.15878870632003111</v>
      </c>
      <c r="E164" s="185">
        <v>0.16745160311202739</v>
      </c>
      <c r="F164" s="552">
        <v>1.0346578885988601E-3</v>
      </c>
      <c r="G164" s="193">
        <v>1.35552033832809E-2</v>
      </c>
      <c r="H164" s="193">
        <v>0.76343417299087202</v>
      </c>
      <c r="I164" s="193">
        <v>0.17004532622298699</v>
      </c>
      <c r="J164" s="193">
        <v>5.4356965573651604E-3</v>
      </c>
      <c r="K164" s="193">
        <v>1.22144285753584E-3</v>
      </c>
      <c r="L164" s="193">
        <v>7.7421131701981196E-3</v>
      </c>
      <c r="M164" s="193">
        <v>2.24429559817017E-3</v>
      </c>
      <c r="N164" s="193">
        <v>3.2623688197245197E-2</v>
      </c>
      <c r="O164" s="222">
        <v>4.2529376132189198E-2</v>
      </c>
      <c r="P164" s="553">
        <v>5.6814746351429701E-3</v>
      </c>
      <c r="Q164" s="554">
        <v>0</v>
      </c>
    </row>
    <row r="165" spans="1:17" ht="15.75" x14ac:dyDescent="0.25">
      <c r="A165" s="189">
        <v>2023</v>
      </c>
      <c r="B165" s="188">
        <v>2015</v>
      </c>
      <c r="C165" s="187" t="s">
        <v>4054</v>
      </c>
      <c r="D165" s="555">
        <v>0.15733184025254049</v>
      </c>
      <c r="E165" s="185">
        <v>0.24564327332043387</v>
      </c>
      <c r="F165" s="552">
        <v>9.7043888207479505E-4</v>
      </c>
      <c r="G165" s="193">
        <v>2.1177156125947501E-2</v>
      </c>
      <c r="H165" s="193">
        <v>0.72776238113491398</v>
      </c>
      <c r="I165" s="193">
        <v>0.33093217752526899</v>
      </c>
      <c r="J165" s="193">
        <v>5.2488009064911197E-3</v>
      </c>
      <c r="K165" s="193">
        <v>1.6235045327758801E-3</v>
      </c>
      <c r="L165" s="193">
        <v>7.11951940734009E-3</v>
      </c>
      <c r="M165" s="193">
        <v>2.8862324033371899E-3</v>
      </c>
      <c r="N165" s="193">
        <v>3.56743976352496E-2</v>
      </c>
      <c r="O165" s="222">
        <v>5.3853141375335298E-2</v>
      </c>
      <c r="P165" s="553">
        <v>5.4861283922735798E-3</v>
      </c>
      <c r="Q165" s="554">
        <v>0</v>
      </c>
    </row>
    <row r="166" spans="1:17" ht="15.75" x14ac:dyDescent="0.25">
      <c r="A166" s="189">
        <v>2023</v>
      </c>
      <c r="B166" s="188">
        <v>2016</v>
      </c>
      <c r="C166" s="187" t="s">
        <v>4053</v>
      </c>
      <c r="D166" s="555">
        <v>0.14816965705051646</v>
      </c>
      <c r="E166" s="185">
        <v>0.21476295520930394</v>
      </c>
      <c r="F166" s="552">
        <v>3.2548003328962401E-3</v>
      </c>
      <c r="G166" s="193">
        <v>1.79856602129886E-2</v>
      </c>
      <c r="H166" s="193">
        <v>0.79504791405919395</v>
      </c>
      <c r="I166" s="193">
        <v>0.24397885564931601</v>
      </c>
      <c r="J166" s="193">
        <v>5.8264014300630201E-3</v>
      </c>
      <c r="K166" s="193">
        <v>1.82900583249812E-3</v>
      </c>
      <c r="L166" s="193">
        <v>8.3341688903324704E-3</v>
      </c>
      <c r="M166" s="193">
        <v>2.64438986192095E-3</v>
      </c>
      <c r="N166" s="193">
        <v>2.94750580870205E-2</v>
      </c>
      <c r="O166" s="222">
        <v>4.9587038944752901E-2</v>
      </c>
      <c r="P166" s="553">
        <v>6.0898454484570397E-3</v>
      </c>
      <c r="Q166" s="554">
        <v>0</v>
      </c>
    </row>
    <row r="167" spans="1:17" ht="15.75" x14ac:dyDescent="0.25">
      <c r="A167" s="189">
        <v>2023</v>
      </c>
      <c r="B167" s="188">
        <v>2017</v>
      </c>
      <c r="C167" s="187" t="s">
        <v>4052</v>
      </c>
      <c r="D167" s="555">
        <v>0.14681938534465644</v>
      </c>
      <c r="E167" s="185">
        <v>0.16472661807095809</v>
      </c>
      <c r="F167" s="552">
        <v>1.86025471226524E-3</v>
      </c>
      <c r="G167" s="193">
        <v>1.2316134989137801E-2</v>
      </c>
      <c r="H167" s="193">
        <v>0.78616550058044499</v>
      </c>
      <c r="I167" s="193">
        <v>0.15601860903208201</v>
      </c>
      <c r="J167" s="193">
        <v>5.6276398136869497E-3</v>
      </c>
      <c r="K167" s="193">
        <v>1.5813572144601599E-3</v>
      </c>
      <c r="L167" s="193">
        <v>8.1444245765871608E-3</v>
      </c>
      <c r="M167" s="193">
        <v>2.3696603190135499E-3</v>
      </c>
      <c r="N167" s="193">
        <v>3.05589568479099E-2</v>
      </c>
      <c r="O167" s="222">
        <v>4.4740809807866398E-2</v>
      </c>
      <c r="P167" s="553">
        <v>5.8820967137800497E-3</v>
      </c>
      <c r="Q167" s="554">
        <v>0</v>
      </c>
    </row>
    <row r="168" spans="1:17" ht="15.75" x14ac:dyDescent="0.25">
      <c r="A168" s="189">
        <v>2023</v>
      </c>
      <c r="B168" s="188">
        <v>2018</v>
      </c>
      <c r="C168" s="187" t="s">
        <v>4051</v>
      </c>
      <c r="D168" s="555">
        <v>0.14616462742728681</v>
      </c>
      <c r="E168" s="185">
        <v>0.1991523149296468</v>
      </c>
      <c r="F168" s="552">
        <v>1.26295944996262E-3</v>
      </c>
      <c r="G168" s="193">
        <v>1.6579831814494801E-2</v>
      </c>
      <c r="H168" s="193">
        <v>0.78196607585794797</v>
      </c>
      <c r="I168" s="193">
        <v>0.193167949790709</v>
      </c>
      <c r="J168" s="193">
        <v>5.5503471254067498E-3</v>
      </c>
      <c r="K168" s="193">
        <v>1.9827507924896899E-3</v>
      </c>
      <c r="L168" s="193">
        <v>8.0541775032218002E-3</v>
      </c>
      <c r="M168" s="193">
        <v>2.6064230389097401E-3</v>
      </c>
      <c r="N168" s="193">
        <v>3.1070721189923399E-2</v>
      </c>
      <c r="O168" s="222">
        <v>4.8917304186835098E-2</v>
      </c>
      <c r="P168" s="553">
        <v>5.8013091931170503E-3</v>
      </c>
      <c r="Q168" s="554">
        <v>0</v>
      </c>
    </row>
    <row r="169" spans="1:17" ht="15.75" x14ac:dyDescent="0.25">
      <c r="A169" s="189">
        <v>2023</v>
      </c>
      <c r="B169" s="188">
        <v>2019</v>
      </c>
      <c r="C169" s="187" t="s">
        <v>4050</v>
      </c>
      <c r="D169" s="555">
        <v>0.12594987435186666</v>
      </c>
      <c r="E169" s="185">
        <v>0.19040865608128296</v>
      </c>
      <c r="F169" s="552">
        <v>1.04018318415418E-2</v>
      </c>
      <c r="G169" s="193">
        <v>1.5269499573778E-2</v>
      </c>
      <c r="H169" s="193">
        <v>0.65028025552548496</v>
      </c>
      <c r="I169" s="193">
        <v>0.16955614147745099</v>
      </c>
      <c r="J169" s="193">
        <v>5.5026917973694696E-3</v>
      </c>
      <c r="K169" s="193">
        <v>1.8996806894497301E-3</v>
      </c>
      <c r="L169" s="193">
        <v>6.1887673271251598E-3</v>
      </c>
      <c r="M169" s="193">
        <v>2.56330548318292E-3</v>
      </c>
      <c r="N169" s="193">
        <v>3.9044796153884599E-2</v>
      </c>
      <c r="O169" s="222">
        <v>4.8156710503814003E-2</v>
      </c>
      <c r="P169" s="553">
        <v>5.7514991026133E-3</v>
      </c>
      <c r="Q169" s="554">
        <v>0</v>
      </c>
    </row>
    <row r="170" spans="1:17" ht="15.75" x14ac:dyDescent="0.25">
      <c r="A170" s="189">
        <v>2023</v>
      </c>
      <c r="B170" s="188">
        <v>2020</v>
      </c>
      <c r="C170" s="187" t="s">
        <v>4049</v>
      </c>
      <c r="D170" s="555">
        <v>0.13380138765637994</v>
      </c>
      <c r="E170" s="185">
        <v>0.19440684827867197</v>
      </c>
      <c r="F170" s="552">
        <v>9.8728850824311293E-3</v>
      </c>
      <c r="G170" s="193">
        <v>1.56629780111417E-2</v>
      </c>
      <c r="H170" s="193">
        <v>0.69820901863462803</v>
      </c>
      <c r="I170" s="193">
        <v>0.15378148564263799</v>
      </c>
      <c r="J170" s="193">
        <v>5.6874751801268397E-3</v>
      </c>
      <c r="K170" s="193">
        <v>1.8148213891735099E-3</v>
      </c>
      <c r="L170" s="193">
        <v>7.0388728592668303E-3</v>
      </c>
      <c r="M170" s="193">
        <v>2.6156372631370999E-3</v>
      </c>
      <c r="N170" s="193">
        <v>3.4924586870406102E-2</v>
      </c>
      <c r="O170" s="222">
        <v>4.9079843102205797E-2</v>
      </c>
      <c r="P170" s="553">
        <v>5.9446375699748503E-3</v>
      </c>
      <c r="Q170" s="554">
        <v>0</v>
      </c>
    </row>
    <row r="171" spans="1:17" ht="15.75" x14ac:dyDescent="0.25">
      <c r="A171" s="189">
        <v>2023</v>
      </c>
      <c r="B171" s="188">
        <v>2021</v>
      </c>
      <c r="C171" s="187" t="s">
        <v>4048</v>
      </c>
      <c r="D171" s="555">
        <v>0.11510016478009077</v>
      </c>
      <c r="E171" s="185">
        <v>0.1878828911443074</v>
      </c>
      <c r="F171" s="552">
        <v>1.1567216035575799E-2</v>
      </c>
      <c r="G171" s="193">
        <v>1.7045644784129999E-2</v>
      </c>
      <c r="H171" s="193">
        <v>0.57728240538392905</v>
      </c>
      <c r="I171" s="193">
        <v>0.14769577399585199</v>
      </c>
      <c r="J171" s="193">
        <v>4.9808033626048001E-3</v>
      </c>
      <c r="K171" s="193">
        <v>2.0615891636940799E-3</v>
      </c>
      <c r="L171" s="193">
        <v>5.0813465795136598E-3</v>
      </c>
      <c r="M171" s="193">
        <v>2.6451174676676999E-3</v>
      </c>
      <c r="N171" s="193">
        <v>4.4232528473295403E-2</v>
      </c>
      <c r="O171" s="222">
        <v>4.9599873910125498E-2</v>
      </c>
      <c r="P171" s="553">
        <v>5.2060131886742097E-3</v>
      </c>
      <c r="Q171" s="554">
        <v>0</v>
      </c>
    </row>
    <row r="172" spans="1:17" ht="15.75" x14ac:dyDescent="0.25">
      <c r="A172" s="189">
        <v>2023</v>
      </c>
      <c r="B172" s="188">
        <v>2022</v>
      </c>
      <c r="C172" s="187" t="s">
        <v>4047</v>
      </c>
      <c r="D172" s="555">
        <v>0.12844481274715897</v>
      </c>
      <c r="E172" s="185">
        <v>0.1804163903060888</v>
      </c>
      <c r="F172" s="552">
        <v>3.0128952956155601E-3</v>
      </c>
      <c r="G172" s="193">
        <v>1.6035984050326999E-2</v>
      </c>
      <c r="H172" s="193">
        <v>0.66788062590708197</v>
      </c>
      <c r="I172" s="193">
        <v>0.116795092567651</v>
      </c>
      <c r="J172" s="193">
        <v>4.9574932278598997E-3</v>
      </c>
      <c r="K172" s="193">
        <v>2.0551424379285301E-3</v>
      </c>
      <c r="L172" s="193">
        <v>6.1951533128498E-3</v>
      </c>
      <c r="M172" s="193">
        <v>2.5835779221722501E-3</v>
      </c>
      <c r="N172" s="193">
        <v>3.99125734130239E-2</v>
      </c>
      <c r="O172" s="222">
        <v>4.8514316327585801E-2</v>
      </c>
      <c r="P172" s="553">
        <v>5.1816490730733303E-3</v>
      </c>
      <c r="Q172" s="554">
        <v>0</v>
      </c>
    </row>
    <row r="173" spans="1:17" ht="15.75" x14ac:dyDescent="0.25">
      <c r="A173" s="189">
        <v>2023</v>
      </c>
      <c r="B173" s="188">
        <v>2023</v>
      </c>
      <c r="C173" s="187" t="s">
        <v>4046</v>
      </c>
      <c r="D173" s="555">
        <v>0.13195903103864931</v>
      </c>
      <c r="E173" s="185">
        <v>0.19689196070333109</v>
      </c>
      <c r="F173" s="552">
        <v>2.1022499338585001E-3</v>
      </c>
      <c r="G173" s="193">
        <v>1.8522478291137099E-2</v>
      </c>
      <c r="H173" s="193">
        <v>0.69004825136101</v>
      </c>
      <c r="I173" s="193">
        <v>0.114345582836476</v>
      </c>
      <c r="J173" s="193">
        <v>5.1053486664717398E-3</v>
      </c>
      <c r="K173" s="193">
        <v>2.12931538460034E-3</v>
      </c>
      <c r="L173" s="193">
        <v>6.5577156549058097E-3</v>
      </c>
      <c r="M173" s="193">
        <v>2.7374603005563799E-3</v>
      </c>
      <c r="N173" s="193">
        <v>3.8260144561079901E-2</v>
      </c>
      <c r="O173" s="222">
        <v>5.1228801482281802E-2</v>
      </c>
      <c r="P173" s="553">
        <v>5.3361898785204004E-3</v>
      </c>
      <c r="Q173" s="554">
        <v>0</v>
      </c>
    </row>
    <row r="174" spans="1:17" ht="15.75" x14ac:dyDescent="0.25">
      <c r="A174" s="189">
        <v>2024</v>
      </c>
      <c r="B174" s="188">
        <v>2010</v>
      </c>
      <c r="C174" s="187" t="s">
        <v>4017</v>
      </c>
      <c r="D174" s="555">
        <v>0.14701400214278298</v>
      </c>
      <c r="E174" s="185">
        <v>0.27433604773192588</v>
      </c>
      <c r="F174" s="552">
        <v>1.1574901105473199E-3</v>
      </c>
      <c r="G174" s="193">
        <v>2.2725899593390001E-2</v>
      </c>
      <c r="H174" s="193">
        <v>0.83261637088902796</v>
      </c>
      <c r="I174" s="193">
        <v>0.49382290602999002</v>
      </c>
      <c r="J174" s="193">
        <v>5.8453681246698804E-3</v>
      </c>
      <c r="K174" s="193">
        <v>3.17079698286857E-4</v>
      </c>
      <c r="L174" s="193">
        <v>8.9277004837008504E-3</v>
      </c>
      <c r="M174" s="193">
        <v>3.0000018168034001E-3</v>
      </c>
      <c r="N174" s="193">
        <v>2.6814310361081801E-2</v>
      </c>
      <c r="O174" s="222">
        <v>5.5860033828879302E-2</v>
      </c>
      <c r="P174" s="553">
        <v>6.10966973283056E-3</v>
      </c>
      <c r="Q174" s="554">
        <v>0</v>
      </c>
    </row>
    <row r="175" spans="1:17" ht="15.75" x14ac:dyDescent="0.25">
      <c r="A175" s="189">
        <v>2024</v>
      </c>
      <c r="B175" s="188">
        <v>2011</v>
      </c>
      <c r="C175" s="187" t="s">
        <v>4016</v>
      </c>
      <c r="D175" s="555">
        <v>0.1425309537682517</v>
      </c>
      <c r="E175" s="185">
        <v>0.27406858252890892</v>
      </c>
      <c r="F175" s="552">
        <v>9.7653293996330197E-4</v>
      </c>
      <c r="G175" s="193">
        <v>2.2549955500436099E-2</v>
      </c>
      <c r="H175" s="193">
        <v>0.731250059087584</v>
      </c>
      <c r="I175" s="193">
        <v>0.46379503160983199</v>
      </c>
      <c r="J175" s="193">
        <v>5.2274863153223402E-3</v>
      </c>
      <c r="K175" s="193">
        <v>4.2941796505097302E-4</v>
      </c>
      <c r="L175" s="193">
        <v>7.1682687090737097E-3</v>
      </c>
      <c r="M175" s="193">
        <v>3.0000018168034001E-3</v>
      </c>
      <c r="N175" s="193">
        <v>3.54355260567547E-2</v>
      </c>
      <c r="O175" s="222">
        <v>5.5860033828879302E-2</v>
      </c>
      <c r="P175" s="553">
        <v>5.4638500498742498E-3</v>
      </c>
      <c r="Q175" s="554">
        <v>0</v>
      </c>
    </row>
    <row r="176" spans="1:17" ht="15.75" x14ac:dyDescent="0.25">
      <c r="A176" s="189">
        <v>2024</v>
      </c>
      <c r="B176" s="188">
        <v>2012</v>
      </c>
      <c r="C176" s="187" t="s">
        <v>4015</v>
      </c>
      <c r="D176" s="555">
        <v>0.16851111734320429</v>
      </c>
      <c r="E176" s="185">
        <v>0.27512743402150386</v>
      </c>
      <c r="F176" s="552">
        <v>1.1446149193824499E-3</v>
      </c>
      <c r="G176" s="193">
        <v>2.27232010954177E-2</v>
      </c>
      <c r="H176" s="193">
        <v>0.82419816369566501</v>
      </c>
      <c r="I176" s="193">
        <v>0.44723562193125799</v>
      </c>
      <c r="J176" s="193">
        <v>5.8826118134071596E-3</v>
      </c>
      <c r="K176" s="193">
        <v>6.3416703034336502E-4</v>
      </c>
      <c r="L176" s="193">
        <v>8.8406607156279599E-3</v>
      </c>
      <c r="M176" s="193">
        <v>3.0000018168034001E-3</v>
      </c>
      <c r="N176" s="193">
        <v>2.7240805224638901E-2</v>
      </c>
      <c r="O176" s="222">
        <v>5.5860033828879302E-2</v>
      </c>
      <c r="P176" s="553">
        <v>6.1485974159061103E-3</v>
      </c>
      <c r="Q176" s="554">
        <v>0</v>
      </c>
    </row>
    <row r="177" spans="1:17" ht="15.75" x14ac:dyDescent="0.25">
      <c r="A177" s="189">
        <v>2024</v>
      </c>
      <c r="B177" s="188">
        <v>2013</v>
      </c>
      <c r="C177" s="187" t="s">
        <v>4014</v>
      </c>
      <c r="D177" s="555">
        <v>0.16696820524482767</v>
      </c>
      <c r="E177" s="185">
        <v>0.27407097827879107</v>
      </c>
      <c r="F177" s="552">
        <v>1.12204132428036E-3</v>
      </c>
      <c r="G177" s="193">
        <v>2.2686664098903998E-2</v>
      </c>
      <c r="H177" s="193">
        <v>0.81278025137769006</v>
      </c>
      <c r="I177" s="193">
        <v>0.40498964183533298</v>
      </c>
      <c r="J177" s="193">
        <v>5.7216501845135702E-3</v>
      </c>
      <c r="K177" s="193">
        <v>9.4144435192763097E-4</v>
      </c>
      <c r="L177" s="193">
        <v>8.5819905819344306E-3</v>
      </c>
      <c r="M177" s="193">
        <v>3.0000018168034001E-3</v>
      </c>
      <c r="N177" s="193">
        <v>2.8508288879737199E-2</v>
      </c>
      <c r="O177" s="222">
        <v>5.5860033828879302E-2</v>
      </c>
      <c r="P177" s="553">
        <v>5.9803578164106096E-3</v>
      </c>
      <c r="Q177" s="554">
        <v>0</v>
      </c>
    </row>
    <row r="178" spans="1:17" ht="15.75" x14ac:dyDescent="0.25">
      <c r="A178" s="189">
        <v>2024</v>
      </c>
      <c r="B178" s="188">
        <v>2014</v>
      </c>
      <c r="C178" s="187" t="s">
        <v>4013</v>
      </c>
      <c r="D178" s="555">
        <v>0.15879207256235009</v>
      </c>
      <c r="E178" s="185">
        <v>0.16746892358593629</v>
      </c>
      <c r="F178" s="552">
        <v>1.03469984682122E-3</v>
      </c>
      <c r="G178" s="193">
        <v>1.34643622041797E-2</v>
      </c>
      <c r="H178" s="193">
        <v>0.76347473677065003</v>
      </c>
      <c r="I178" s="193">
        <v>0.178098907133108</v>
      </c>
      <c r="J178" s="193">
        <v>5.43523049513787E-3</v>
      </c>
      <c r="K178" s="193">
        <v>1.22170142214292E-3</v>
      </c>
      <c r="L178" s="193">
        <v>7.7421131701981196E-3</v>
      </c>
      <c r="M178" s="193">
        <v>2.24429559817017E-3</v>
      </c>
      <c r="N178" s="193">
        <v>3.2623688197245197E-2</v>
      </c>
      <c r="O178" s="222">
        <v>4.2529376132189198E-2</v>
      </c>
      <c r="P178" s="553">
        <v>5.6809874996498902E-3</v>
      </c>
      <c r="Q178" s="554">
        <v>0</v>
      </c>
    </row>
    <row r="179" spans="1:17" ht="15.75" x14ac:dyDescent="0.25">
      <c r="A179" s="189">
        <v>2024</v>
      </c>
      <c r="B179" s="188">
        <v>2015</v>
      </c>
      <c r="C179" s="187" t="s">
        <v>4012</v>
      </c>
      <c r="D179" s="555">
        <v>0.15733184025254049</v>
      </c>
      <c r="E179" s="185">
        <v>0.24565715553229256</v>
      </c>
      <c r="F179" s="552">
        <v>9.7043888207479505E-4</v>
      </c>
      <c r="G179" s="193">
        <v>2.1175417804000399E-2</v>
      </c>
      <c r="H179" s="193">
        <v>0.72776238113491398</v>
      </c>
      <c r="I179" s="193">
        <v>0.34242439752903397</v>
      </c>
      <c r="J179" s="193">
        <v>5.2488009064911197E-3</v>
      </c>
      <c r="K179" s="193">
        <v>1.62380608132744E-3</v>
      </c>
      <c r="L179" s="193">
        <v>7.1195194073400796E-3</v>
      </c>
      <c r="M179" s="193">
        <v>2.8862324033371899E-3</v>
      </c>
      <c r="N179" s="193">
        <v>3.56743976352496E-2</v>
      </c>
      <c r="O179" s="222">
        <v>5.3853141375335298E-2</v>
      </c>
      <c r="P179" s="553">
        <v>5.4861283922735798E-3</v>
      </c>
      <c r="Q179" s="554">
        <v>0</v>
      </c>
    </row>
    <row r="180" spans="1:17" ht="15.75" x14ac:dyDescent="0.25">
      <c r="A180" s="189">
        <v>2024</v>
      </c>
      <c r="B180" s="188">
        <v>2016</v>
      </c>
      <c r="C180" s="187" t="s">
        <v>4011</v>
      </c>
      <c r="D180" s="555">
        <v>0.14817009333098533</v>
      </c>
      <c r="E180" s="185">
        <v>0.21478025194902431</v>
      </c>
      <c r="F180" s="552">
        <v>3.2966804042771098E-3</v>
      </c>
      <c r="G180" s="193">
        <v>1.79974822312805E-2</v>
      </c>
      <c r="H180" s="193">
        <v>0.79519097428746499</v>
      </c>
      <c r="I180" s="193">
        <v>0.26234232724568202</v>
      </c>
      <c r="J180" s="193">
        <v>5.8436903866833602E-3</v>
      </c>
      <c r="K180" s="193">
        <v>1.8294589760516199E-3</v>
      </c>
      <c r="L180" s="193">
        <v>8.33416889033246E-3</v>
      </c>
      <c r="M180" s="193">
        <v>2.64438986192095E-3</v>
      </c>
      <c r="N180" s="193">
        <v>2.94750580870205E-2</v>
      </c>
      <c r="O180" s="222">
        <v>4.9587038944752901E-2</v>
      </c>
      <c r="P180" s="553">
        <v>6.1079161349771403E-3</v>
      </c>
      <c r="Q180" s="554">
        <v>0</v>
      </c>
    </row>
    <row r="181" spans="1:17" ht="15.75" x14ac:dyDescent="0.25">
      <c r="A181" s="189">
        <v>2024</v>
      </c>
      <c r="B181" s="188">
        <v>2017</v>
      </c>
      <c r="C181" s="187" t="s">
        <v>4010</v>
      </c>
      <c r="D181" s="555">
        <v>0.14681941164261297</v>
      </c>
      <c r="E181" s="185">
        <v>0.1651486414549686</v>
      </c>
      <c r="F181" s="552">
        <v>1.8766889658285899E-3</v>
      </c>
      <c r="G181" s="193">
        <v>1.24141473823128E-2</v>
      </c>
      <c r="H181" s="193">
        <v>0.78621221199632196</v>
      </c>
      <c r="I181" s="193">
        <v>0.16616540515502201</v>
      </c>
      <c r="J181" s="193">
        <v>5.6345723264125897E-3</v>
      </c>
      <c r="K181" s="193">
        <v>1.59836185356786E-3</v>
      </c>
      <c r="L181" s="193">
        <v>8.1444245765871608E-3</v>
      </c>
      <c r="M181" s="193">
        <v>2.3696603190135499E-3</v>
      </c>
      <c r="N181" s="193">
        <v>3.05589568479099E-2</v>
      </c>
      <c r="O181" s="222">
        <v>4.4740809807866398E-2</v>
      </c>
      <c r="P181" s="553">
        <v>5.8893426839685698E-3</v>
      </c>
      <c r="Q181" s="554">
        <v>0</v>
      </c>
    </row>
    <row r="182" spans="1:17" ht="15.75" x14ac:dyDescent="0.25">
      <c r="A182" s="189">
        <v>2024</v>
      </c>
      <c r="B182" s="188">
        <v>2018</v>
      </c>
      <c r="C182" s="187" t="s">
        <v>4009</v>
      </c>
      <c r="D182" s="555">
        <v>0.14616467265708147</v>
      </c>
      <c r="E182" s="185">
        <v>0.19918598850498873</v>
      </c>
      <c r="F182" s="552">
        <v>1.2673834406252899E-3</v>
      </c>
      <c r="G182" s="193">
        <v>1.6563416982589299E-2</v>
      </c>
      <c r="H182" s="193">
        <v>0.78197687736505095</v>
      </c>
      <c r="I182" s="193">
        <v>0.20919674273876901</v>
      </c>
      <c r="J182" s="193">
        <v>5.5521962221930796E-3</v>
      </c>
      <c r="K182" s="193">
        <v>1.9837219551499001E-3</v>
      </c>
      <c r="L182" s="193">
        <v>8.0541775032218002E-3</v>
      </c>
      <c r="M182" s="193">
        <v>2.6064230389097401E-3</v>
      </c>
      <c r="N182" s="193">
        <v>3.1070721189923399E-2</v>
      </c>
      <c r="O182" s="222">
        <v>4.8917304186835098E-2</v>
      </c>
      <c r="P182" s="553">
        <v>5.8032418978548102E-3</v>
      </c>
      <c r="Q182" s="554">
        <v>0</v>
      </c>
    </row>
    <row r="183" spans="1:17" ht="15.75" x14ac:dyDescent="0.25">
      <c r="A183" s="189">
        <v>2024</v>
      </c>
      <c r="B183" s="188">
        <v>2019</v>
      </c>
      <c r="C183" s="187" t="s">
        <v>4008</v>
      </c>
      <c r="D183" s="555">
        <v>0.12594998744248165</v>
      </c>
      <c r="E183" s="185">
        <v>0.19053468084775438</v>
      </c>
      <c r="F183" s="552">
        <v>1.06347992461887E-2</v>
      </c>
      <c r="G183" s="193">
        <v>1.51887999763788E-2</v>
      </c>
      <c r="H183" s="193">
        <v>0.65074403742801001</v>
      </c>
      <c r="I183" s="193">
        <v>0.178714300726451</v>
      </c>
      <c r="J183" s="193">
        <v>5.6011155677801296E-3</v>
      </c>
      <c r="K183" s="193">
        <v>1.90602259081545E-3</v>
      </c>
      <c r="L183" s="193">
        <v>6.1887673271251598E-3</v>
      </c>
      <c r="M183" s="193">
        <v>2.56330548318292E-3</v>
      </c>
      <c r="N183" s="193">
        <v>3.9044796153884599E-2</v>
      </c>
      <c r="O183" s="222">
        <v>4.8156710503814003E-2</v>
      </c>
      <c r="P183" s="553">
        <v>5.8543731591729296E-3</v>
      </c>
      <c r="Q183" s="554">
        <v>0</v>
      </c>
    </row>
    <row r="184" spans="1:17" ht="15.75" x14ac:dyDescent="0.25">
      <c r="A184" s="189">
        <v>2024</v>
      </c>
      <c r="B184" s="188">
        <v>2020</v>
      </c>
      <c r="C184" s="187" t="s">
        <v>4007</v>
      </c>
      <c r="D184" s="555">
        <v>0.13380155127066526</v>
      </c>
      <c r="E184" s="185">
        <v>0.19447290215412588</v>
      </c>
      <c r="F184" s="552">
        <v>1.01078180259215E-2</v>
      </c>
      <c r="G184" s="193">
        <v>1.5517038725389599E-2</v>
      </c>
      <c r="H184" s="193">
        <v>0.698601127293073</v>
      </c>
      <c r="I184" s="193">
        <v>0.17585904975642599</v>
      </c>
      <c r="J184" s="193">
        <v>5.7868269442151203E-3</v>
      </c>
      <c r="K184" s="193">
        <v>1.8186955082101601E-3</v>
      </c>
      <c r="L184" s="193">
        <v>7.0388728592668303E-3</v>
      </c>
      <c r="M184" s="193">
        <v>2.6156372631370999E-3</v>
      </c>
      <c r="N184" s="193">
        <v>3.4924586870406102E-2</v>
      </c>
      <c r="O184" s="222">
        <v>4.9079843102205797E-2</v>
      </c>
      <c r="P184" s="553">
        <v>6.0484815799682701E-3</v>
      </c>
      <c r="Q184" s="554">
        <v>0</v>
      </c>
    </row>
    <row r="185" spans="1:17" ht="15.75" x14ac:dyDescent="0.25">
      <c r="A185" s="189">
        <v>2024</v>
      </c>
      <c r="B185" s="188">
        <v>2021</v>
      </c>
      <c r="C185" s="187" t="s">
        <v>4006</v>
      </c>
      <c r="D185" s="555">
        <v>0.11510022244438702</v>
      </c>
      <c r="E185" s="185">
        <v>0.18795083346387634</v>
      </c>
      <c r="F185" s="552">
        <v>1.1874298573682201E-2</v>
      </c>
      <c r="G185" s="193">
        <v>1.67383148621707E-2</v>
      </c>
      <c r="H185" s="193">
        <v>0.57769482790685001</v>
      </c>
      <c r="I185" s="193">
        <v>0.15916069895188101</v>
      </c>
      <c r="J185" s="193">
        <v>5.1107904974892204E-3</v>
      </c>
      <c r="K185" s="193">
        <v>2.0646687564844202E-3</v>
      </c>
      <c r="L185" s="193">
        <v>5.0813465795136598E-3</v>
      </c>
      <c r="M185" s="193">
        <v>2.6451174676676999E-3</v>
      </c>
      <c r="N185" s="193">
        <v>4.4232528473295403E-2</v>
      </c>
      <c r="O185" s="222">
        <v>4.9599873910125498E-2</v>
      </c>
      <c r="P185" s="553">
        <v>5.34187776498874E-3</v>
      </c>
      <c r="Q185" s="554">
        <v>0</v>
      </c>
    </row>
    <row r="186" spans="1:17" ht="15.75" x14ac:dyDescent="0.25">
      <c r="A186" s="189">
        <v>2024</v>
      </c>
      <c r="B186" s="188">
        <v>2022</v>
      </c>
      <c r="C186" s="187" t="s">
        <v>4005</v>
      </c>
      <c r="D186" s="555">
        <v>0.1284448785959742</v>
      </c>
      <c r="E186" s="185">
        <v>0.18044936445340987</v>
      </c>
      <c r="F186" s="552">
        <v>3.07834448994541E-3</v>
      </c>
      <c r="G186" s="193">
        <v>1.57119585390001E-2</v>
      </c>
      <c r="H186" s="193">
        <v>0.66794792419047999</v>
      </c>
      <c r="I186" s="193">
        <v>0.13385897950596801</v>
      </c>
      <c r="J186" s="193">
        <v>4.9851703833392498E-3</v>
      </c>
      <c r="K186" s="193">
        <v>2.05625599386765E-3</v>
      </c>
      <c r="L186" s="193">
        <v>6.1951533128498E-3</v>
      </c>
      <c r="M186" s="193">
        <v>2.5835779221722501E-3</v>
      </c>
      <c r="N186" s="193">
        <v>3.99125734130239E-2</v>
      </c>
      <c r="O186" s="222">
        <v>4.8514316327585801E-2</v>
      </c>
      <c r="P186" s="553">
        <v>5.2105776667078999E-3</v>
      </c>
      <c r="Q186" s="554">
        <v>0</v>
      </c>
    </row>
    <row r="187" spans="1:17" ht="15.75" x14ac:dyDescent="0.25">
      <c r="A187" s="189">
        <v>2024</v>
      </c>
      <c r="B187" s="188">
        <v>2023</v>
      </c>
      <c r="C187" s="187" t="s">
        <v>4004</v>
      </c>
      <c r="D187" s="555">
        <v>0.13196230178363058</v>
      </c>
      <c r="E187" s="185">
        <v>0.19694860733284414</v>
      </c>
      <c r="F187" s="552">
        <v>2.1416174015986E-3</v>
      </c>
      <c r="G187" s="193">
        <v>1.8597897312395601E-2</v>
      </c>
      <c r="H187" s="193">
        <v>0.69013144062975296</v>
      </c>
      <c r="I187" s="193">
        <v>0.13604583812714099</v>
      </c>
      <c r="J187" s="193">
        <v>5.1203106638990801E-3</v>
      </c>
      <c r="K187" s="193">
        <v>2.1302558587451498E-3</v>
      </c>
      <c r="L187" s="193">
        <v>6.5577156549058001E-3</v>
      </c>
      <c r="M187" s="193">
        <v>2.7374603005563799E-3</v>
      </c>
      <c r="N187" s="193">
        <v>3.8260144561079901E-2</v>
      </c>
      <c r="O187" s="222">
        <v>5.1228801482281802E-2</v>
      </c>
      <c r="P187" s="553">
        <v>5.3518283910785397E-3</v>
      </c>
      <c r="Q187" s="554">
        <v>0</v>
      </c>
    </row>
    <row r="188" spans="1:17" ht="15.75" x14ac:dyDescent="0.25">
      <c r="A188" s="189">
        <v>2024</v>
      </c>
      <c r="B188" s="188">
        <v>2024</v>
      </c>
      <c r="C188" s="187" t="s">
        <v>4003</v>
      </c>
      <c r="D188" s="555">
        <v>0.13288784579380136</v>
      </c>
      <c r="E188" s="185">
        <v>0.15841691961357773</v>
      </c>
      <c r="F188" s="552">
        <v>1.9946980044853102E-3</v>
      </c>
      <c r="G188" s="193">
        <v>1.4427491803601301E-2</v>
      </c>
      <c r="H188" s="193">
        <v>0.69704443146986605</v>
      </c>
      <c r="I188" s="193">
        <v>9.1724538777358602E-2</v>
      </c>
      <c r="J188" s="193">
        <v>5.0618964056214797E-3</v>
      </c>
      <c r="K188" s="193">
        <v>1.8417114757723701E-3</v>
      </c>
      <c r="L188" s="193">
        <v>6.6399560493253596E-3</v>
      </c>
      <c r="M188" s="193">
        <v>2.5321795393683901E-3</v>
      </c>
      <c r="N188" s="193">
        <v>3.7873566345168398E-2</v>
      </c>
      <c r="O188" s="222">
        <v>4.7607648854925799E-2</v>
      </c>
      <c r="P188" s="553">
        <v>5.2907728992510504E-3</v>
      </c>
      <c r="Q188" s="554">
        <v>0</v>
      </c>
    </row>
    <row r="189" spans="1:17" ht="15.75" x14ac:dyDescent="0.25">
      <c r="A189" s="189">
        <v>2025</v>
      </c>
      <c r="B189" s="188">
        <v>2011</v>
      </c>
      <c r="C189" s="187" t="s">
        <v>3973</v>
      </c>
      <c r="D189" s="555">
        <v>0.1425309537682517</v>
      </c>
      <c r="E189" s="185">
        <v>0.27407445124296953</v>
      </c>
      <c r="F189" s="552">
        <v>9.7653293996330197E-4</v>
      </c>
      <c r="G189" s="193">
        <v>2.2549955500436099E-2</v>
      </c>
      <c r="H189" s="193">
        <v>0.731250059087584</v>
      </c>
      <c r="I189" s="193">
        <v>0.49979915874005998</v>
      </c>
      <c r="J189" s="193">
        <v>5.2274863153223402E-3</v>
      </c>
      <c r="K189" s="193">
        <v>4.2941796505097302E-4</v>
      </c>
      <c r="L189" s="193">
        <v>7.1682687090737097E-3</v>
      </c>
      <c r="M189" s="193">
        <v>3.0000018168034001E-3</v>
      </c>
      <c r="N189" s="193">
        <v>3.54355260567547E-2</v>
      </c>
      <c r="O189" s="222">
        <v>5.5860033828879302E-2</v>
      </c>
      <c r="P189" s="553">
        <v>5.4638500498742498E-3</v>
      </c>
      <c r="Q189" s="554">
        <v>0</v>
      </c>
    </row>
    <row r="190" spans="1:17" ht="15.75" x14ac:dyDescent="0.25">
      <c r="A190" s="189">
        <v>2025</v>
      </c>
      <c r="B190" s="188">
        <v>2012</v>
      </c>
      <c r="C190" s="187" t="s">
        <v>3972</v>
      </c>
      <c r="D190" s="555">
        <v>0.16851111734320429</v>
      </c>
      <c r="E190" s="185">
        <v>0.27513093478306172</v>
      </c>
      <c r="F190" s="552">
        <v>1.1446149193824499E-3</v>
      </c>
      <c r="G190" s="193">
        <v>2.27232010954177E-2</v>
      </c>
      <c r="H190" s="193">
        <v>0.82419816369566601</v>
      </c>
      <c r="I190" s="193">
        <v>0.46835733783499101</v>
      </c>
      <c r="J190" s="193">
        <v>5.8826118134071501E-3</v>
      </c>
      <c r="K190" s="193">
        <v>6.3416703034336502E-4</v>
      </c>
      <c r="L190" s="193">
        <v>8.8406607156279599E-3</v>
      </c>
      <c r="M190" s="193">
        <v>3.0000018168034001E-3</v>
      </c>
      <c r="N190" s="193">
        <v>2.7240805224638901E-2</v>
      </c>
      <c r="O190" s="222">
        <v>5.5860033828879302E-2</v>
      </c>
      <c r="P190" s="553">
        <v>6.1485974159061103E-3</v>
      </c>
      <c r="Q190" s="554">
        <v>0</v>
      </c>
    </row>
    <row r="191" spans="1:17" ht="15.75" x14ac:dyDescent="0.25">
      <c r="A191" s="189">
        <v>2025</v>
      </c>
      <c r="B191" s="188">
        <v>2013</v>
      </c>
      <c r="C191" s="187" t="s">
        <v>3971</v>
      </c>
      <c r="D191" s="555">
        <v>0.16696820524482767</v>
      </c>
      <c r="E191" s="185">
        <v>0.27407660237787707</v>
      </c>
      <c r="F191" s="552">
        <v>1.12204132428036E-3</v>
      </c>
      <c r="G191" s="193">
        <v>2.2686664098903998E-2</v>
      </c>
      <c r="H191" s="193">
        <v>0.81278025137769006</v>
      </c>
      <c r="I191" s="193">
        <v>0.43756145786549999</v>
      </c>
      <c r="J191" s="193">
        <v>5.7216501845135598E-3</v>
      </c>
      <c r="K191" s="193">
        <v>9.4144435192763097E-4</v>
      </c>
      <c r="L191" s="193">
        <v>8.5819905819344306E-3</v>
      </c>
      <c r="M191" s="193">
        <v>3.0000018168034001E-3</v>
      </c>
      <c r="N191" s="193">
        <v>2.8508288879737199E-2</v>
      </c>
      <c r="O191" s="222">
        <v>5.5860033828879302E-2</v>
      </c>
      <c r="P191" s="553">
        <v>5.9803578164106001E-3</v>
      </c>
      <c r="Q191" s="554">
        <v>0</v>
      </c>
    </row>
    <row r="192" spans="1:17" ht="15.75" x14ac:dyDescent="0.25">
      <c r="A192" s="189">
        <v>2025</v>
      </c>
      <c r="B192" s="188">
        <v>2014</v>
      </c>
      <c r="C192" s="187" t="s">
        <v>3970</v>
      </c>
      <c r="D192" s="555">
        <v>0.16010663681764292</v>
      </c>
      <c r="E192" s="185">
        <v>0.26163973071391694</v>
      </c>
      <c r="F192" s="552">
        <v>1.04916104820841E-3</v>
      </c>
      <c r="G192" s="193">
        <v>2.2612425412779798E-2</v>
      </c>
      <c r="H192" s="193">
        <v>0.77158455199811504</v>
      </c>
      <c r="I192" s="193">
        <v>0.416982500559548</v>
      </c>
      <c r="J192" s="193">
        <v>5.4835891285499004E-3</v>
      </c>
      <c r="K192" s="193">
        <v>1.32178960947476E-3</v>
      </c>
      <c r="L192" s="193">
        <v>7.8824176708315995E-3</v>
      </c>
      <c r="M192" s="193">
        <v>3.0000018168034001E-3</v>
      </c>
      <c r="N192" s="193">
        <v>3.1936196144141102E-2</v>
      </c>
      <c r="O192" s="222">
        <v>5.5860033828879302E-2</v>
      </c>
      <c r="P192" s="553">
        <v>5.7315326958765596E-3</v>
      </c>
      <c r="Q192" s="554">
        <v>0</v>
      </c>
    </row>
    <row r="193" spans="1:17" ht="15.75" x14ac:dyDescent="0.25">
      <c r="A193" s="189">
        <v>2025</v>
      </c>
      <c r="B193" s="188">
        <v>2015</v>
      </c>
      <c r="C193" s="187" t="s">
        <v>3969</v>
      </c>
      <c r="D193" s="555">
        <v>0.15733184025254049</v>
      </c>
      <c r="E193" s="185">
        <v>0.24566187494254518</v>
      </c>
      <c r="F193" s="552">
        <v>9.7043888207479505E-4</v>
      </c>
      <c r="G193" s="193">
        <v>2.1166616320041302E-2</v>
      </c>
      <c r="H193" s="193">
        <v>0.72776238113491398</v>
      </c>
      <c r="I193" s="193">
        <v>0.370639653431246</v>
      </c>
      <c r="J193" s="193">
        <v>5.2488009064911197E-3</v>
      </c>
      <c r="K193" s="193">
        <v>1.62380608132744E-3</v>
      </c>
      <c r="L193" s="193">
        <v>7.1195194073400796E-3</v>
      </c>
      <c r="M193" s="193">
        <v>2.8862324033371899E-3</v>
      </c>
      <c r="N193" s="193">
        <v>3.56743976352496E-2</v>
      </c>
      <c r="O193" s="222">
        <v>5.3853141375335298E-2</v>
      </c>
      <c r="P193" s="553">
        <v>5.4861283922735798E-3</v>
      </c>
      <c r="Q193" s="554">
        <v>0</v>
      </c>
    </row>
    <row r="194" spans="1:17" ht="15.75" x14ac:dyDescent="0.25">
      <c r="A194" s="189">
        <v>2025</v>
      </c>
      <c r="B194" s="188">
        <v>2016</v>
      </c>
      <c r="C194" s="187" t="s">
        <v>3968</v>
      </c>
      <c r="D194" s="555">
        <v>0.14817009333098533</v>
      </c>
      <c r="E194" s="185">
        <v>0.21478187382788957</v>
      </c>
      <c r="F194" s="552">
        <v>3.3360637653062201E-3</v>
      </c>
      <c r="G194" s="193">
        <v>1.7994310128941E-2</v>
      </c>
      <c r="H194" s="193">
        <v>0.79531960374502897</v>
      </c>
      <c r="I194" s="193">
        <v>0.27097608949817498</v>
      </c>
      <c r="J194" s="193">
        <v>5.8601612087963197E-3</v>
      </c>
      <c r="K194" s="193">
        <v>1.8294589760516199E-3</v>
      </c>
      <c r="L194" s="193">
        <v>8.33416889033246E-3</v>
      </c>
      <c r="M194" s="193">
        <v>2.64438986192095E-3</v>
      </c>
      <c r="N194" s="193">
        <v>2.94750580870205E-2</v>
      </c>
      <c r="O194" s="222">
        <v>4.9587038944752901E-2</v>
      </c>
      <c r="P194" s="553">
        <v>6.1251316945778499E-3</v>
      </c>
      <c r="Q194" s="554">
        <v>0</v>
      </c>
    </row>
    <row r="195" spans="1:17" ht="15.75" x14ac:dyDescent="0.25">
      <c r="A195" s="189">
        <v>2025</v>
      </c>
      <c r="B195" s="188">
        <v>2017</v>
      </c>
      <c r="C195" s="187" t="s">
        <v>3967</v>
      </c>
      <c r="D195" s="555">
        <v>0.14681941164261297</v>
      </c>
      <c r="E195" s="185">
        <v>0.16515073314380607</v>
      </c>
      <c r="F195" s="552">
        <v>1.8922005602709101E-3</v>
      </c>
      <c r="G195" s="193">
        <v>1.24395506448059E-2</v>
      </c>
      <c r="H195" s="193">
        <v>0.78625594945034405</v>
      </c>
      <c r="I195" s="193">
        <v>0.17742056047660301</v>
      </c>
      <c r="J195" s="193">
        <v>5.6411284761410298E-3</v>
      </c>
      <c r="K195" s="193">
        <v>1.59836185356786E-3</v>
      </c>
      <c r="L195" s="193">
        <v>8.1444245765871608E-3</v>
      </c>
      <c r="M195" s="193">
        <v>2.3696603190135499E-3</v>
      </c>
      <c r="N195" s="193">
        <v>3.05589568479099E-2</v>
      </c>
      <c r="O195" s="222">
        <v>4.4740809807866398E-2</v>
      </c>
      <c r="P195" s="553">
        <v>5.8961952736952504E-3</v>
      </c>
      <c r="Q195" s="554">
        <v>0</v>
      </c>
    </row>
    <row r="196" spans="1:17" ht="15.75" x14ac:dyDescent="0.25">
      <c r="A196" s="189">
        <v>2025</v>
      </c>
      <c r="B196" s="188">
        <v>2018</v>
      </c>
      <c r="C196" s="187" t="s">
        <v>3966</v>
      </c>
      <c r="D196" s="555">
        <v>0.14616467265708127</v>
      </c>
      <c r="E196" s="185">
        <v>0.19918870961677024</v>
      </c>
      <c r="F196" s="552">
        <v>1.2715717646822301E-3</v>
      </c>
      <c r="G196" s="193">
        <v>1.6588600838032399E-2</v>
      </c>
      <c r="H196" s="193">
        <v>0.78198652189113105</v>
      </c>
      <c r="I196" s="193">
        <v>0.22426839531675399</v>
      </c>
      <c r="J196" s="193">
        <v>5.5539688239362502E-3</v>
      </c>
      <c r="K196" s="193">
        <v>1.9837219551499001E-3</v>
      </c>
      <c r="L196" s="193">
        <v>8.0541775032218002E-3</v>
      </c>
      <c r="M196" s="193">
        <v>2.6064230389097401E-3</v>
      </c>
      <c r="N196" s="193">
        <v>3.1070721189923399E-2</v>
      </c>
      <c r="O196" s="222">
        <v>4.8917304186835098E-2</v>
      </c>
      <c r="P196" s="553">
        <v>5.8050946487829998E-3</v>
      </c>
      <c r="Q196" s="554">
        <v>0</v>
      </c>
    </row>
    <row r="197" spans="1:17" ht="15.75" x14ac:dyDescent="0.25">
      <c r="A197" s="189">
        <v>2025</v>
      </c>
      <c r="B197" s="188">
        <v>2019</v>
      </c>
      <c r="C197" s="187" t="s">
        <v>3965</v>
      </c>
      <c r="D197" s="555">
        <v>0.12594998744248179</v>
      </c>
      <c r="E197" s="185">
        <v>0.19053711415807986</v>
      </c>
      <c r="F197" s="552">
        <v>1.08560098302942E-2</v>
      </c>
      <c r="G197" s="193">
        <v>1.5181577575930499E-2</v>
      </c>
      <c r="H197" s="193">
        <v>0.651182893842156</v>
      </c>
      <c r="I197" s="193">
        <v>0.19362549211645699</v>
      </c>
      <c r="J197" s="193">
        <v>5.6946282636177103E-3</v>
      </c>
      <c r="K197" s="193">
        <v>1.90602259081545E-3</v>
      </c>
      <c r="L197" s="193">
        <v>6.1887673271251702E-3</v>
      </c>
      <c r="M197" s="193">
        <v>2.56330548318292E-3</v>
      </c>
      <c r="N197" s="193">
        <v>3.9044796153884599E-2</v>
      </c>
      <c r="O197" s="222">
        <v>4.8156710503814003E-2</v>
      </c>
      <c r="P197" s="553">
        <v>5.9521140841598402E-3</v>
      </c>
      <c r="Q197" s="554">
        <v>0</v>
      </c>
    </row>
    <row r="198" spans="1:17" ht="15.75" x14ac:dyDescent="0.25">
      <c r="A198" s="189">
        <v>2025</v>
      </c>
      <c r="B198" s="188">
        <v>2020</v>
      </c>
      <c r="C198" s="187" t="s">
        <v>3964</v>
      </c>
      <c r="D198" s="555">
        <v>0.13380155127066526</v>
      </c>
      <c r="E198" s="185">
        <v>0.19447444136781636</v>
      </c>
      <c r="F198" s="552">
        <v>1.0331463187433601E-2</v>
      </c>
      <c r="G198" s="193">
        <v>1.5453183044219099E-2</v>
      </c>
      <c r="H198" s="193">
        <v>0.69897218967823105</v>
      </c>
      <c r="I198" s="193">
        <v>0.18597394966143299</v>
      </c>
      <c r="J198" s="193">
        <v>5.8814862572232297E-3</v>
      </c>
      <c r="K198" s="193">
        <v>1.8186955082101601E-3</v>
      </c>
      <c r="L198" s="193">
        <v>7.0388728592668303E-3</v>
      </c>
      <c r="M198" s="193">
        <v>2.6156372631370999E-3</v>
      </c>
      <c r="N198" s="193">
        <v>3.4924586870405998E-2</v>
      </c>
      <c r="O198" s="222">
        <v>4.9079843102205797E-2</v>
      </c>
      <c r="P198" s="553">
        <v>6.1474209670661301E-3</v>
      </c>
      <c r="Q198" s="554">
        <v>0</v>
      </c>
    </row>
    <row r="199" spans="1:17" ht="15.75" x14ac:dyDescent="0.25">
      <c r="A199" s="189">
        <v>2025</v>
      </c>
      <c r="B199" s="188">
        <v>2021</v>
      </c>
      <c r="C199" s="187" t="s">
        <v>3963</v>
      </c>
      <c r="D199" s="555">
        <v>0.11510022244438702</v>
      </c>
      <c r="E199" s="185">
        <v>0.18795411617144167</v>
      </c>
      <c r="F199" s="552">
        <v>1.2167304500014599E-2</v>
      </c>
      <c r="G199" s="193">
        <v>1.6542066572920299E-2</v>
      </c>
      <c r="H199" s="193">
        <v>0.57808756747987</v>
      </c>
      <c r="I199" s="193">
        <v>0.18275757596637399</v>
      </c>
      <c r="J199" s="193">
        <v>5.2348484742845702E-3</v>
      </c>
      <c r="K199" s="193">
        <v>2.0646687564844202E-3</v>
      </c>
      <c r="L199" s="193">
        <v>5.0813465795136598E-3</v>
      </c>
      <c r="M199" s="193">
        <v>2.6451174676676999E-3</v>
      </c>
      <c r="N199" s="193">
        <v>4.4232528473295403E-2</v>
      </c>
      <c r="O199" s="222">
        <v>4.9599873910125498E-2</v>
      </c>
      <c r="P199" s="553">
        <v>5.4715450929956498E-3</v>
      </c>
      <c r="Q199" s="554">
        <v>0</v>
      </c>
    </row>
    <row r="200" spans="1:17" ht="15.75" x14ac:dyDescent="0.25">
      <c r="A200" s="189">
        <v>2025</v>
      </c>
      <c r="B200" s="188">
        <v>2022</v>
      </c>
      <c r="C200" s="187" t="s">
        <v>3962</v>
      </c>
      <c r="D200" s="555">
        <v>0.1284448785959742</v>
      </c>
      <c r="E200" s="185">
        <v>0.18044964557044815</v>
      </c>
      <c r="F200" s="552">
        <v>3.14092399883767E-3</v>
      </c>
      <c r="G200" s="193">
        <v>1.53788452652753E-2</v>
      </c>
      <c r="H200" s="193">
        <v>0.66801137882147898</v>
      </c>
      <c r="I200" s="193">
        <v>0.144257653094716</v>
      </c>
      <c r="J200" s="193">
        <v>5.0116668227429897E-3</v>
      </c>
      <c r="K200" s="193">
        <v>2.05625599386765E-3</v>
      </c>
      <c r="L200" s="193">
        <v>6.1951533128498E-3</v>
      </c>
      <c r="M200" s="193">
        <v>2.5835779221722501E-3</v>
      </c>
      <c r="N200" s="193">
        <v>3.99125734130239E-2</v>
      </c>
      <c r="O200" s="222">
        <v>4.8514316327585801E-2</v>
      </c>
      <c r="P200" s="553">
        <v>5.2382721575252702E-3</v>
      </c>
      <c r="Q200" s="554">
        <v>0</v>
      </c>
    </row>
    <row r="201" spans="1:17" ht="15.75" x14ac:dyDescent="0.25">
      <c r="A201" s="189">
        <v>2025</v>
      </c>
      <c r="B201" s="188">
        <v>2023</v>
      </c>
      <c r="C201" s="187" t="s">
        <v>3961</v>
      </c>
      <c r="D201" s="555">
        <v>0.13196230178363058</v>
      </c>
      <c r="E201" s="185">
        <v>0.19695157970465427</v>
      </c>
      <c r="F201" s="552">
        <v>2.1792927262814098E-3</v>
      </c>
      <c r="G201" s="193">
        <v>1.8378619793149899E-2</v>
      </c>
      <c r="H201" s="193">
        <v>0.69016960215444301</v>
      </c>
      <c r="I201" s="193">
        <v>0.158380082126164</v>
      </c>
      <c r="J201" s="193">
        <v>5.1362321007542297E-3</v>
      </c>
      <c r="K201" s="193">
        <v>2.1302558587451498E-3</v>
      </c>
      <c r="L201" s="193">
        <v>6.5577156549058001E-3</v>
      </c>
      <c r="M201" s="193">
        <v>2.7374603005563799E-3</v>
      </c>
      <c r="N201" s="193">
        <v>3.8260144561079901E-2</v>
      </c>
      <c r="O201" s="222">
        <v>5.1228801482281802E-2</v>
      </c>
      <c r="P201" s="553">
        <v>5.3684697246579403E-3</v>
      </c>
      <c r="Q201" s="554">
        <v>0</v>
      </c>
    </row>
    <row r="202" spans="1:17" ht="15.75" x14ac:dyDescent="0.25">
      <c r="A202" s="189">
        <v>2025</v>
      </c>
      <c r="B202" s="188">
        <v>2024</v>
      </c>
      <c r="C202" s="187" t="s">
        <v>3960</v>
      </c>
      <c r="D202" s="555">
        <v>0.13288784579380136</v>
      </c>
      <c r="E202" s="185">
        <v>0.15842050891134668</v>
      </c>
      <c r="F202" s="552">
        <v>2.0301242883860198E-3</v>
      </c>
      <c r="G202" s="193">
        <v>1.45195160389046E-2</v>
      </c>
      <c r="H202" s="193">
        <v>0.697080328465843</v>
      </c>
      <c r="I202" s="193">
        <v>0.108047546761915</v>
      </c>
      <c r="J202" s="193">
        <v>5.0768777485942799E-3</v>
      </c>
      <c r="K202" s="193">
        <v>1.8417114757723701E-3</v>
      </c>
      <c r="L202" s="193">
        <v>6.6399560493253596E-3</v>
      </c>
      <c r="M202" s="193">
        <v>2.5321795393683901E-3</v>
      </c>
      <c r="N202" s="193">
        <v>3.7873566345168398E-2</v>
      </c>
      <c r="O202" s="222">
        <v>4.7607648854925799E-2</v>
      </c>
      <c r="P202" s="553">
        <v>5.3064316320743498E-3</v>
      </c>
      <c r="Q202" s="554">
        <v>0</v>
      </c>
    </row>
    <row r="203" spans="1:17" ht="15.75" x14ac:dyDescent="0.25">
      <c r="A203" s="189">
        <v>2025</v>
      </c>
      <c r="B203" s="188">
        <v>2025</v>
      </c>
      <c r="C203" s="187" t="s">
        <v>3959</v>
      </c>
      <c r="D203" s="555">
        <v>0.1472276800399922</v>
      </c>
      <c r="E203" s="185">
        <v>0.16767369229643625</v>
      </c>
      <c r="F203" s="552">
        <v>2.6245974809129902E-3</v>
      </c>
      <c r="G203" s="193">
        <v>1.6093344885376299E-2</v>
      </c>
      <c r="H203" s="193">
        <v>0.78742068295075396</v>
      </c>
      <c r="I203" s="193">
        <v>9.7919670091200006E-2</v>
      </c>
      <c r="J203" s="193">
        <v>5.6436596329903803E-3</v>
      </c>
      <c r="K203" s="193">
        <v>2.1039920473797801E-3</v>
      </c>
      <c r="L203" s="193">
        <v>8.2393452001956E-3</v>
      </c>
      <c r="M203" s="193">
        <v>2.58146717483749E-3</v>
      </c>
      <c r="N203" s="193">
        <v>2.9970698370588501E-2</v>
      </c>
      <c r="O203" s="222">
        <v>4.8477082744600601E-2</v>
      </c>
      <c r="P203" s="553">
        <v>5.8988408782254904E-3</v>
      </c>
      <c r="Q203" s="554">
        <v>0</v>
      </c>
    </row>
    <row r="204" spans="1:17" ht="15.75" x14ac:dyDescent="0.25">
      <c r="A204" s="189">
        <v>2026</v>
      </c>
      <c r="B204" s="188">
        <v>2012</v>
      </c>
      <c r="C204" s="187" t="s">
        <v>3928</v>
      </c>
      <c r="D204" s="555">
        <v>0.16851111734320429</v>
      </c>
      <c r="E204" s="185">
        <v>0.27513696088908757</v>
      </c>
      <c r="F204" s="552">
        <v>1.1446149193824499E-3</v>
      </c>
      <c r="G204" s="193">
        <v>2.27232010954177E-2</v>
      </c>
      <c r="H204" s="193">
        <v>0.82419816369566501</v>
      </c>
      <c r="I204" s="193">
        <v>0.50471563403160002</v>
      </c>
      <c r="J204" s="193">
        <v>5.8826118134071596E-3</v>
      </c>
      <c r="K204" s="193">
        <v>6.3416703034336502E-4</v>
      </c>
      <c r="L204" s="193">
        <v>8.8406607156279599E-3</v>
      </c>
      <c r="M204" s="193">
        <v>3.0000018168034001E-3</v>
      </c>
      <c r="N204" s="193">
        <v>2.7240805224638901E-2</v>
      </c>
      <c r="O204" s="222">
        <v>5.5860033828879302E-2</v>
      </c>
      <c r="P204" s="553">
        <v>6.1485974159061103E-3</v>
      </c>
      <c r="Q204" s="554">
        <v>0</v>
      </c>
    </row>
    <row r="205" spans="1:17" ht="15.75" x14ac:dyDescent="0.25">
      <c r="A205" s="189">
        <v>2026</v>
      </c>
      <c r="B205" s="188">
        <v>2013</v>
      </c>
      <c r="C205" s="187" t="s">
        <v>3927</v>
      </c>
      <c r="D205" s="555">
        <v>0.16696820524482767</v>
      </c>
      <c r="E205" s="185">
        <v>0.27408017052548572</v>
      </c>
      <c r="F205" s="552">
        <v>1.12204132428036E-3</v>
      </c>
      <c r="G205" s="193">
        <v>2.2686664098903998E-2</v>
      </c>
      <c r="H205" s="193">
        <v>0.81278025137769006</v>
      </c>
      <c r="I205" s="193">
        <v>0.45822628944476701</v>
      </c>
      <c r="J205" s="193">
        <v>5.7216501845135702E-3</v>
      </c>
      <c r="K205" s="193">
        <v>9.4144435192763097E-4</v>
      </c>
      <c r="L205" s="193">
        <v>8.5819905819344306E-3</v>
      </c>
      <c r="M205" s="193">
        <v>3.0000018168034001E-3</v>
      </c>
      <c r="N205" s="193">
        <v>2.8508288879737199E-2</v>
      </c>
      <c r="O205" s="222">
        <v>5.5860033828879302E-2</v>
      </c>
      <c r="P205" s="553">
        <v>5.9803578164106001E-3</v>
      </c>
      <c r="Q205" s="554">
        <v>0</v>
      </c>
    </row>
    <row r="206" spans="1:17" ht="15.75" x14ac:dyDescent="0.25">
      <c r="A206" s="189">
        <v>2026</v>
      </c>
      <c r="B206" s="188">
        <v>2014</v>
      </c>
      <c r="C206" s="187" t="s">
        <v>3926</v>
      </c>
      <c r="D206" s="555">
        <v>0.16010663681764292</v>
      </c>
      <c r="E206" s="185">
        <v>0.26164664951726485</v>
      </c>
      <c r="F206" s="552">
        <v>1.04916104820841E-3</v>
      </c>
      <c r="G206" s="193">
        <v>2.2612425412779798E-2</v>
      </c>
      <c r="H206" s="193">
        <v>0.77158455199811504</v>
      </c>
      <c r="I206" s="193">
        <v>0.450518857772227</v>
      </c>
      <c r="J206" s="193">
        <v>5.48358912854991E-3</v>
      </c>
      <c r="K206" s="193">
        <v>1.32178960947476E-3</v>
      </c>
      <c r="L206" s="193">
        <v>7.8824176708315995E-3</v>
      </c>
      <c r="M206" s="193">
        <v>3.0000018168034001E-3</v>
      </c>
      <c r="N206" s="193">
        <v>3.1936196144141102E-2</v>
      </c>
      <c r="O206" s="222">
        <v>5.5860033828879302E-2</v>
      </c>
      <c r="P206" s="553">
        <v>5.7315326958765596E-3</v>
      </c>
      <c r="Q206" s="554">
        <v>0</v>
      </c>
    </row>
    <row r="207" spans="1:17" ht="15.75" x14ac:dyDescent="0.25">
      <c r="A207" s="189">
        <v>2026</v>
      </c>
      <c r="B207" s="188">
        <v>2015</v>
      </c>
      <c r="C207" s="187" t="s">
        <v>3925</v>
      </c>
      <c r="D207" s="555">
        <v>0.15733184025254049</v>
      </c>
      <c r="E207" s="185">
        <v>0.26068266136385926</v>
      </c>
      <c r="F207" s="552">
        <v>9.7043888207479505E-4</v>
      </c>
      <c r="G207" s="193">
        <v>2.2694078803823299E-2</v>
      </c>
      <c r="H207" s="193">
        <v>0.72776238113491398</v>
      </c>
      <c r="I207" s="193">
        <v>0.41582440371142598</v>
      </c>
      <c r="J207" s="193">
        <v>5.2488009064911197E-3</v>
      </c>
      <c r="K207" s="193">
        <v>1.6666256212792599E-3</v>
      </c>
      <c r="L207" s="193">
        <v>7.11951940734009E-3</v>
      </c>
      <c r="M207" s="193">
        <v>3.0000018168034001E-3</v>
      </c>
      <c r="N207" s="193">
        <v>3.56743976352496E-2</v>
      </c>
      <c r="O207" s="222">
        <v>5.5860033828879302E-2</v>
      </c>
      <c r="P207" s="553">
        <v>5.4861283922735902E-3</v>
      </c>
      <c r="Q207" s="554">
        <v>0</v>
      </c>
    </row>
    <row r="208" spans="1:17" ht="15.75" x14ac:dyDescent="0.25">
      <c r="A208" s="189">
        <v>2026</v>
      </c>
      <c r="B208" s="188">
        <v>2016</v>
      </c>
      <c r="C208" s="187" t="s">
        <v>3924</v>
      </c>
      <c r="D208" s="555">
        <v>0.14817009333098533</v>
      </c>
      <c r="E208" s="185">
        <v>0.21478553964772956</v>
      </c>
      <c r="F208" s="552">
        <v>3.37295763275813E-3</v>
      </c>
      <c r="G208" s="193">
        <v>1.79774624413967E-2</v>
      </c>
      <c r="H208" s="193">
        <v>0.79544010237622198</v>
      </c>
      <c r="I208" s="193">
        <v>0.29150542576827398</v>
      </c>
      <c r="J208" s="193">
        <v>5.87559089504135E-3</v>
      </c>
      <c r="K208" s="193">
        <v>1.8294589760516199E-3</v>
      </c>
      <c r="L208" s="193">
        <v>8.3341688903324704E-3</v>
      </c>
      <c r="M208" s="193">
        <v>2.64438986192095E-3</v>
      </c>
      <c r="N208" s="193">
        <v>2.94750580870205E-2</v>
      </c>
      <c r="O208" s="222">
        <v>4.9587038944752901E-2</v>
      </c>
      <c r="P208" s="553">
        <v>6.14125904276667E-3</v>
      </c>
      <c r="Q208" s="554">
        <v>0</v>
      </c>
    </row>
    <row r="209" spans="1:17" ht="15.75" x14ac:dyDescent="0.25">
      <c r="A209" s="189">
        <v>2026</v>
      </c>
      <c r="B209" s="188">
        <v>2017</v>
      </c>
      <c r="C209" s="187" t="s">
        <v>3923</v>
      </c>
      <c r="D209" s="555">
        <v>0.14681941164261297</v>
      </c>
      <c r="E209" s="185">
        <v>0.16515192134560597</v>
      </c>
      <c r="F209" s="552">
        <v>1.9067899235773601E-3</v>
      </c>
      <c r="G209" s="193">
        <v>1.24488580415908E-2</v>
      </c>
      <c r="H209" s="193">
        <v>0.78629708657263597</v>
      </c>
      <c r="I209" s="193">
        <v>0.18288545893515401</v>
      </c>
      <c r="J209" s="193">
        <v>5.6472948440617898E-3</v>
      </c>
      <c r="K209" s="193">
        <v>1.59836185356786E-3</v>
      </c>
      <c r="L209" s="193">
        <v>8.1444245765871608E-3</v>
      </c>
      <c r="M209" s="193">
        <v>2.3696603190135499E-3</v>
      </c>
      <c r="N209" s="193">
        <v>3.05589568479099E-2</v>
      </c>
      <c r="O209" s="222">
        <v>4.4740809807866398E-2</v>
      </c>
      <c r="P209" s="553">
        <v>5.9026404574105398E-3</v>
      </c>
      <c r="Q209" s="554">
        <v>0</v>
      </c>
    </row>
    <row r="210" spans="1:17" ht="15.75" x14ac:dyDescent="0.25">
      <c r="A210" s="189">
        <v>2026</v>
      </c>
      <c r="B210" s="188">
        <v>2018</v>
      </c>
      <c r="C210" s="187" t="s">
        <v>3922</v>
      </c>
      <c r="D210" s="555">
        <v>0.14616467265708127</v>
      </c>
      <c r="E210" s="185">
        <v>0.19919189752894112</v>
      </c>
      <c r="F210" s="552">
        <v>1.27552504518707E-3</v>
      </c>
      <c r="G210" s="193">
        <v>1.6618007008823502E-2</v>
      </c>
      <c r="H210" s="193">
        <v>0.78199562519584198</v>
      </c>
      <c r="I210" s="193">
        <v>0.24155653734517901</v>
      </c>
      <c r="J210" s="193">
        <v>5.5556419533612398E-3</v>
      </c>
      <c r="K210" s="193">
        <v>1.9837219551499001E-3</v>
      </c>
      <c r="L210" s="193">
        <v>8.0541775032218002E-3</v>
      </c>
      <c r="M210" s="193">
        <v>2.6064230389097401E-3</v>
      </c>
      <c r="N210" s="193">
        <v>3.1070721189923399E-2</v>
      </c>
      <c r="O210" s="222">
        <v>4.8917304186835098E-2</v>
      </c>
      <c r="P210" s="553">
        <v>5.80684342969619E-3</v>
      </c>
      <c r="Q210" s="554">
        <v>0</v>
      </c>
    </row>
    <row r="211" spans="1:17" ht="15.75" x14ac:dyDescent="0.25">
      <c r="A211" s="189">
        <v>2026</v>
      </c>
      <c r="B211" s="188">
        <v>2019</v>
      </c>
      <c r="C211" s="187" t="s">
        <v>3921</v>
      </c>
      <c r="D211" s="555">
        <v>0.12594998744248179</v>
      </c>
      <c r="E211" s="185">
        <v>0.1905395851292517</v>
      </c>
      <c r="F211" s="552">
        <v>1.10654657346974E-2</v>
      </c>
      <c r="G211" s="193">
        <v>1.5214093474118701E-2</v>
      </c>
      <c r="H211" s="193">
        <v>0.65159843152008101</v>
      </c>
      <c r="I211" s="193">
        <v>0.20765876357066501</v>
      </c>
      <c r="J211" s="193">
        <v>5.7831721791995602E-3</v>
      </c>
      <c r="K211" s="193">
        <v>1.90602259081545E-3</v>
      </c>
      <c r="L211" s="193">
        <v>6.1887673271251702E-3</v>
      </c>
      <c r="M211" s="193">
        <v>2.56330548318292E-3</v>
      </c>
      <c r="N211" s="193">
        <v>3.9044796153884599E-2</v>
      </c>
      <c r="O211" s="222">
        <v>4.8156710503814003E-2</v>
      </c>
      <c r="P211" s="553">
        <v>6.0446615626964899E-3</v>
      </c>
      <c r="Q211" s="554">
        <v>0</v>
      </c>
    </row>
    <row r="212" spans="1:17" ht="15.75" x14ac:dyDescent="0.25">
      <c r="A212" s="189">
        <v>2026</v>
      </c>
      <c r="B212" s="188">
        <v>2020</v>
      </c>
      <c r="C212" s="187" t="s">
        <v>3920</v>
      </c>
      <c r="D212" s="555">
        <v>0.13380155127066526</v>
      </c>
      <c r="E212" s="185">
        <v>0.19447724173066211</v>
      </c>
      <c r="F212" s="552">
        <v>1.05438235965498E-2</v>
      </c>
      <c r="G212" s="193">
        <v>1.5452377360031499E-2</v>
      </c>
      <c r="H212" s="193">
        <v>0.69932453034175801</v>
      </c>
      <c r="I212" s="193">
        <v>0.20206709010604301</v>
      </c>
      <c r="J212" s="193">
        <v>5.9713696332312598E-3</v>
      </c>
      <c r="K212" s="193">
        <v>1.8186955082101601E-3</v>
      </c>
      <c r="L212" s="193">
        <v>7.0388728592668303E-3</v>
      </c>
      <c r="M212" s="193">
        <v>2.6156372631370999E-3</v>
      </c>
      <c r="N212" s="193">
        <v>3.4924586870405998E-2</v>
      </c>
      <c r="O212" s="222">
        <v>4.9079843102205797E-2</v>
      </c>
      <c r="P212" s="553">
        <v>6.2413684704856701E-3</v>
      </c>
      <c r="Q212" s="554">
        <v>0</v>
      </c>
    </row>
    <row r="213" spans="1:17" ht="15.75" x14ac:dyDescent="0.25">
      <c r="A213" s="189">
        <v>2026</v>
      </c>
      <c r="B213" s="188">
        <v>2021</v>
      </c>
      <c r="C213" s="187" t="s">
        <v>3919</v>
      </c>
      <c r="D213" s="555">
        <v>0.11510022244438702</v>
      </c>
      <c r="E213" s="185">
        <v>0.18795577289617005</v>
      </c>
      <c r="F213" s="552">
        <v>1.2446235467711E-2</v>
      </c>
      <c r="G213" s="193">
        <v>1.6468008128311201E-2</v>
      </c>
      <c r="H213" s="193">
        <v>0.57846144336557204</v>
      </c>
      <c r="I213" s="193">
        <v>0.193550306874503</v>
      </c>
      <c r="J213" s="193">
        <v>5.3529478691737801E-3</v>
      </c>
      <c r="K213" s="193">
        <v>2.0646687564844202E-3</v>
      </c>
      <c r="L213" s="193">
        <v>5.0813465795136598E-3</v>
      </c>
      <c r="M213" s="193">
        <v>2.6451174676676999E-3</v>
      </c>
      <c r="N213" s="193">
        <v>4.4232528473295403E-2</v>
      </c>
      <c r="O213" s="222">
        <v>4.9599873910125498E-2</v>
      </c>
      <c r="P213" s="553">
        <v>5.5949844184634504E-3</v>
      </c>
      <c r="Q213" s="554">
        <v>0</v>
      </c>
    </row>
    <row r="214" spans="1:17" ht="15.75" x14ac:dyDescent="0.25">
      <c r="A214" s="189">
        <v>2026</v>
      </c>
      <c r="B214" s="188">
        <v>2022</v>
      </c>
      <c r="C214" s="187" t="s">
        <v>3918</v>
      </c>
      <c r="D214" s="555">
        <v>0.1284448785959742</v>
      </c>
      <c r="E214" s="185">
        <v>0.18045242255864408</v>
      </c>
      <c r="F214" s="552">
        <v>3.20063504939762E-3</v>
      </c>
      <c r="G214" s="193">
        <v>1.51755890337796E-2</v>
      </c>
      <c r="H214" s="193">
        <v>0.66807192534051396</v>
      </c>
      <c r="I214" s="193">
        <v>0.16565979252393701</v>
      </c>
      <c r="J214" s="193">
        <v>5.0369489460166499E-3</v>
      </c>
      <c r="K214" s="193">
        <v>2.05625599386765E-3</v>
      </c>
      <c r="L214" s="193">
        <v>6.1951533128498E-3</v>
      </c>
      <c r="M214" s="193">
        <v>2.5835779221722501E-3</v>
      </c>
      <c r="N214" s="193">
        <v>3.99125734130239E-2</v>
      </c>
      <c r="O214" s="222">
        <v>4.8514316327585898E-2</v>
      </c>
      <c r="P214" s="553">
        <v>5.26469742622561E-3</v>
      </c>
      <c r="Q214" s="554">
        <v>0</v>
      </c>
    </row>
    <row r="215" spans="1:17" ht="15.75" x14ac:dyDescent="0.25">
      <c r="A215" s="189">
        <v>2026</v>
      </c>
      <c r="B215" s="188">
        <v>2023</v>
      </c>
      <c r="C215" s="187" t="s">
        <v>3917</v>
      </c>
      <c r="D215" s="555">
        <v>0.13196230178363058</v>
      </c>
      <c r="E215" s="185">
        <v>0.19695312014618338</v>
      </c>
      <c r="F215" s="552">
        <v>2.2153167069177398E-3</v>
      </c>
      <c r="G215" s="193">
        <v>1.8156747229673101E-2</v>
      </c>
      <c r="H215" s="193">
        <v>0.69020609138690203</v>
      </c>
      <c r="I215" s="193">
        <v>0.17243028861846901</v>
      </c>
      <c r="J215" s="193">
        <v>5.1514558425370099E-3</v>
      </c>
      <c r="K215" s="193">
        <v>2.1302558587451498E-3</v>
      </c>
      <c r="L215" s="193">
        <v>6.5577156549058001E-3</v>
      </c>
      <c r="M215" s="193">
        <v>2.7374603005563799E-3</v>
      </c>
      <c r="N215" s="193">
        <v>3.8260144561079901E-2</v>
      </c>
      <c r="O215" s="222">
        <v>5.1228801482281802E-2</v>
      </c>
      <c r="P215" s="553">
        <v>5.38438181648978E-3</v>
      </c>
      <c r="Q215" s="554">
        <v>0</v>
      </c>
    </row>
    <row r="216" spans="1:17" ht="15.75" x14ac:dyDescent="0.25">
      <c r="A216" s="189">
        <v>2026</v>
      </c>
      <c r="B216" s="188">
        <v>2024</v>
      </c>
      <c r="C216" s="187" t="s">
        <v>3916</v>
      </c>
      <c r="D216" s="555">
        <v>0.13288784579380136</v>
      </c>
      <c r="E216" s="185">
        <v>0.15842181788237625</v>
      </c>
      <c r="F216" s="552">
        <v>2.0640628853319598E-3</v>
      </c>
      <c r="G216" s="193">
        <v>1.4232131191949399E-2</v>
      </c>
      <c r="H216" s="193">
        <v>0.69711471844698203</v>
      </c>
      <c r="I216" s="193">
        <v>0.123343512280072</v>
      </c>
      <c r="J216" s="193">
        <v>5.0912301532317298E-3</v>
      </c>
      <c r="K216" s="193">
        <v>1.8417114757723701E-3</v>
      </c>
      <c r="L216" s="193">
        <v>6.6399560493253596E-3</v>
      </c>
      <c r="M216" s="193">
        <v>2.5321795393683901E-3</v>
      </c>
      <c r="N216" s="193">
        <v>3.7873566345168398E-2</v>
      </c>
      <c r="O216" s="222">
        <v>4.7607648854925799E-2</v>
      </c>
      <c r="P216" s="553">
        <v>5.3214329887616603E-3</v>
      </c>
      <c r="Q216" s="554">
        <v>0</v>
      </c>
    </row>
    <row r="217" spans="1:17" ht="15.75" x14ac:dyDescent="0.25">
      <c r="A217" s="189">
        <v>2026</v>
      </c>
      <c r="B217" s="188">
        <v>2025</v>
      </c>
      <c r="C217" s="187" t="s">
        <v>3915</v>
      </c>
      <c r="D217" s="555">
        <v>0.1472276800399922</v>
      </c>
      <c r="E217" s="185">
        <v>0.16767771805660536</v>
      </c>
      <c r="F217" s="552">
        <v>2.6754013152098101E-3</v>
      </c>
      <c r="G217" s="193">
        <v>1.62077291955827E-2</v>
      </c>
      <c r="H217" s="193">
        <v>0.78747219671907698</v>
      </c>
      <c r="I217" s="193">
        <v>0.115498091000375</v>
      </c>
      <c r="J217" s="193">
        <v>5.6651702508874798E-3</v>
      </c>
      <c r="K217" s="193">
        <v>2.1039920473797801E-3</v>
      </c>
      <c r="L217" s="193">
        <v>8.2393452001956E-3</v>
      </c>
      <c r="M217" s="193">
        <v>2.58146717483749E-3</v>
      </c>
      <c r="N217" s="193">
        <v>2.9970698370588501E-2</v>
      </c>
      <c r="O217" s="222">
        <v>4.8477082744600601E-2</v>
      </c>
      <c r="P217" s="553">
        <v>5.9213241108119399E-3</v>
      </c>
      <c r="Q217" s="554">
        <v>0</v>
      </c>
    </row>
    <row r="218" spans="1:17" ht="15.75" x14ac:dyDescent="0.25">
      <c r="A218" s="189">
        <v>2026</v>
      </c>
      <c r="B218" s="188">
        <v>2026</v>
      </c>
      <c r="C218" s="187" t="s">
        <v>3914</v>
      </c>
      <c r="D218" s="555">
        <v>0.13727679333284173</v>
      </c>
      <c r="E218" s="185">
        <v>0.19510747083758018</v>
      </c>
      <c r="F218" s="552">
        <v>2.06696558361489E-3</v>
      </c>
      <c r="G218" s="193">
        <v>2.0472234199742999E-2</v>
      </c>
      <c r="H218" s="193">
        <v>0.72487574595777104</v>
      </c>
      <c r="I218" s="193">
        <v>0.129280666208752</v>
      </c>
      <c r="J218" s="193">
        <v>5.23978794248339E-3</v>
      </c>
      <c r="K218" s="193">
        <v>2.1490473187839401E-3</v>
      </c>
      <c r="L218" s="193">
        <v>7.12612694854155E-3</v>
      </c>
      <c r="M218" s="193">
        <v>2.8655922878715601E-3</v>
      </c>
      <c r="N218" s="193">
        <v>3.5487855365208598E-2</v>
      </c>
      <c r="O218" s="222">
        <v>5.3489049738521699E-2</v>
      </c>
      <c r="P218" s="553">
        <v>5.4767079020278499E-3</v>
      </c>
      <c r="Q218" s="554">
        <v>0</v>
      </c>
    </row>
    <row r="219" spans="1:17" ht="15.75" x14ac:dyDescent="0.25">
      <c r="A219" s="189">
        <v>2027</v>
      </c>
      <c r="B219" s="188">
        <v>2013</v>
      </c>
      <c r="C219" s="187" t="s">
        <v>3883</v>
      </c>
      <c r="D219" s="555">
        <v>0.16696820524482767</v>
      </c>
      <c r="E219" s="185">
        <v>0.27408631262785577</v>
      </c>
      <c r="F219" s="552">
        <v>1.12204132428036E-3</v>
      </c>
      <c r="G219" s="193">
        <v>2.2686664098903998E-2</v>
      </c>
      <c r="H219" s="193">
        <v>0.81278025137769006</v>
      </c>
      <c r="I219" s="193">
        <v>0.49379811849674599</v>
      </c>
      <c r="J219" s="193">
        <v>5.7216501845135598E-3</v>
      </c>
      <c r="K219" s="193">
        <v>9.4144435192763097E-4</v>
      </c>
      <c r="L219" s="193">
        <v>8.5819905819344306E-3</v>
      </c>
      <c r="M219" s="193">
        <v>3.0000018168034001E-3</v>
      </c>
      <c r="N219" s="193">
        <v>2.8508288879737199E-2</v>
      </c>
      <c r="O219" s="222">
        <v>5.5860033828879302E-2</v>
      </c>
      <c r="P219" s="553">
        <v>5.9803578164106001E-3</v>
      </c>
      <c r="Q219" s="554">
        <v>0</v>
      </c>
    </row>
    <row r="220" spans="1:17" ht="15.75" x14ac:dyDescent="0.25">
      <c r="A220" s="189">
        <v>2027</v>
      </c>
      <c r="B220" s="188">
        <v>2014</v>
      </c>
      <c r="C220" s="187" t="s">
        <v>3882</v>
      </c>
      <c r="D220" s="555">
        <v>0.16010663681764292</v>
      </c>
      <c r="E220" s="185">
        <v>0.26165103907581344</v>
      </c>
      <c r="F220" s="552">
        <v>1.04916104820841E-3</v>
      </c>
      <c r="G220" s="193">
        <v>2.2612425412779798E-2</v>
      </c>
      <c r="H220" s="193">
        <v>0.77158455199811504</v>
      </c>
      <c r="I220" s="193">
        <v>0.47179563192999302</v>
      </c>
      <c r="J220" s="193">
        <v>5.4835891285499004E-3</v>
      </c>
      <c r="K220" s="193">
        <v>1.32178960947476E-3</v>
      </c>
      <c r="L220" s="193">
        <v>7.8824176708315995E-3</v>
      </c>
      <c r="M220" s="193">
        <v>3.0000018168034001E-3</v>
      </c>
      <c r="N220" s="193">
        <v>3.1936196144141102E-2</v>
      </c>
      <c r="O220" s="222">
        <v>5.5860033828879302E-2</v>
      </c>
      <c r="P220" s="553">
        <v>5.7315326958765596E-3</v>
      </c>
      <c r="Q220" s="554">
        <v>0</v>
      </c>
    </row>
    <row r="221" spans="1:17" ht="15.75" x14ac:dyDescent="0.25">
      <c r="A221" s="189">
        <v>2027</v>
      </c>
      <c r="B221" s="188">
        <v>2015</v>
      </c>
      <c r="C221" s="187" t="s">
        <v>3881</v>
      </c>
      <c r="D221" s="555">
        <v>0.15733184025254049</v>
      </c>
      <c r="E221" s="185">
        <v>0.26068815164264975</v>
      </c>
      <c r="F221" s="552">
        <v>9.7043888207479505E-4</v>
      </c>
      <c r="G221" s="193">
        <v>2.2694078803823299E-2</v>
      </c>
      <c r="H221" s="193">
        <v>0.72776238113491398</v>
      </c>
      <c r="I221" s="193">
        <v>0.44926761948643401</v>
      </c>
      <c r="J221" s="193">
        <v>5.2488009064911197E-3</v>
      </c>
      <c r="K221" s="193">
        <v>1.6666256212792599E-3</v>
      </c>
      <c r="L221" s="193">
        <v>7.11951940734009E-3</v>
      </c>
      <c r="M221" s="193">
        <v>3.0000018168034001E-3</v>
      </c>
      <c r="N221" s="193">
        <v>3.56743976352496E-2</v>
      </c>
      <c r="O221" s="222">
        <v>5.5860033828879302E-2</v>
      </c>
      <c r="P221" s="553">
        <v>5.4861283922735902E-3</v>
      </c>
      <c r="Q221" s="554">
        <v>0</v>
      </c>
    </row>
    <row r="222" spans="1:17" ht="15.75" x14ac:dyDescent="0.25">
      <c r="A222" s="189">
        <v>2027</v>
      </c>
      <c r="B222" s="188">
        <v>2016</v>
      </c>
      <c r="C222" s="187" t="s">
        <v>3880</v>
      </c>
      <c r="D222" s="555">
        <v>0.15010094211554317</v>
      </c>
      <c r="E222" s="185">
        <v>0.26036449963037378</v>
      </c>
      <c r="F222" s="552">
        <v>1.1114828158634001E-3</v>
      </c>
      <c r="G222" s="193">
        <v>2.2727315208066399E-2</v>
      </c>
      <c r="H222" s="193">
        <v>0.80684234863895699</v>
      </c>
      <c r="I222" s="193">
        <v>0.40843507377834898</v>
      </c>
      <c r="J222" s="193">
        <v>5.6896892073255304E-3</v>
      </c>
      <c r="K222" s="193">
        <v>1.9161316649005801E-3</v>
      </c>
      <c r="L222" s="193">
        <v>8.4801923749320308E-3</v>
      </c>
      <c r="M222" s="193">
        <v>3.0000018168034001E-3</v>
      </c>
      <c r="N222" s="193">
        <v>2.9007100094048999E-2</v>
      </c>
      <c r="O222" s="222">
        <v>5.5860033828879302E-2</v>
      </c>
      <c r="P222" s="553">
        <v>5.9469517056588601E-3</v>
      </c>
      <c r="Q222" s="554">
        <v>0</v>
      </c>
    </row>
    <row r="223" spans="1:17" ht="15.75" x14ac:dyDescent="0.25">
      <c r="A223" s="189">
        <v>2027</v>
      </c>
      <c r="B223" s="188">
        <v>2017</v>
      </c>
      <c r="C223" s="187" t="s">
        <v>3879</v>
      </c>
      <c r="D223" s="555">
        <v>0.14681941164261297</v>
      </c>
      <c r="E223" s="185">
        <v>0.16515421372096156</v>
      </c>
      <c r="F223" s="552">
        <v>1.92045706680665E-3</v>
      </c>
      <c r="G223" s="193">
        <v>1.2438732219480201E-2</v>
      </c>
      <c r="H223" s="193">
        <v>0.78633562336678298</v>
      </c>
      <c r="I223" s="193">
        <v>0.19502417120731599</v>
      </c>
      <c r="J223" s="193">
        <v>5.6530714301748801E-3</v>
      </c>
      <c r="K223" s="193">
        <v>1.59836185356786E-3</v>
      </c>
      <c r="L223" s="193">
        <v>8.1444245765871608E-3</v>
      </c>
      <c r="M223" s="193">
        <v>2.3696603190135499E-3</v>
      </c>
      <c r="N223" s="193">
        <v>3.05589568479099E-2</v>
      </c>
      <c r="O223" s="222">
        <v>4.4740809807866398E-2</v>
      </c>
      <c r="P223" s="553">
        <v>5.9086782351144397E-3</v>
      </c>
      <c r="Q223" s="554">
        <v>0</v>
      </c>
    </row>
    <row r="224" spans="1:17" ht="15.75" x14ac:dyDescent="0.25">
      <c r="A224" s="189">
        <v>2027</v>
      </c>
      <c r="B224" s="188">
        <v>2018</v>
      </c>
      <c r="C224" s="187" t="s">
        <v>3878</v>
      </c>
      <c r="D224" s="555">
        <v>0.14616467265708127</v>
      </c>
      <c r="E224" s="185">
        <v>0.19919354187294805</v>
      </c>
      <c r="F224" s="552">
        <v>1.2792432861294799E-3</v>
      </c>
      <c r="G224" s="193">
        <v>1.6632185500364501E-2</v>
      </c>
      <c r="H224" s="193">
        <v>0.78200418727993104</v>
      </c>
      <c r="I224" s="193">
        <v>0.249731211535487</v>
      </c>
      <c r="J224" s="193">
        <v>5.5572156104680701E-3</v>
      </c>
      <c r="K224" s="193">
        <v>1.9837219551499001E-3</v>
      </c>
      <c r="L224" s="193">
        <v>8.0541775032218002E-3</v>
      </c>
      <c r="M224" s="193">
        <v>2.6064230389097401E-3</v>
      </c>
      <c r="N224" s="193">
        <v>3.1070721189923399E-2</v>
      </c>
      <c r="O224" s="222">
        <v>4.8917304186835098E-2</v>
      </c>
      <c r="P224" s="553">
        <v>5.8084882405943896E-3</v>
      </c>
      <c r="Q224" s="554">
        <v>0</v>
      </c>
    </row>
    <row r="225" spans="1:17" ht="15.75" x14ac:dyDescent="0.25">
      <c r="A225" s="189">
        <v>2027</v>
      </c>
      <c r="B225" s="188">
        <v>2019</v>
      </c>
      <c r="C225" s="187" t="s">
        <v>3877</v>
      </c>
      <c r="D225" s="555">
        <v>0.12594998744248165</v>
      </c>
      <c r="E225" s="185">
        <v>0.1905424739829647</v>
      </c>
      <c r="F225" s="552">
        <v>1.12631672334941E-2</v>
      </c>
      <c r="G225" s="193">
        <v>1.5247612441850701E-2</v>
      </c>
      <c r="H225" s="193">
        <v>0.65199065049168003</v>
      </c>
      <c r="I225" s="193">
        <v>0.22374639881590899</v>
      </c>
      <c r="J225" s="193">
        <v>5.8667473145256697E-3</v>
      </c>
      <c r="K225" s="193">
        <v>1.90602259081545E-3</v>
      </c>
      <c r="L225" s="193">
        <v>6.1887673271251702E-3</v>
      </c>
      <c r="M225" s="193">
        <v>2.56330548318292E-3</v>
      </c>
      <c r="N225" s="193">
        <v>3.9044796153884599E-2</v>
      </c>
      <c r="O225" s="222">
        <v>4.8156710503814003E-2</v>
      </c>
      <c r="P225" s="553">
        <v>6.1320155947828803E-3</v>
      </c>
      <c r="Q225" s="554">
        <v>0</v>
      </c>
    </row>
    <row r="226" spans="1:17" ht="15.75" x14ac:dyDescent="0.25">
      <c r="A226" s="189">
        <v>2027</v>
      </c>
      <c r="B226" s="188">
        <v>2020</v>
      </c>
      <c r="C226" s="187" t="s">
        <v>3876</v>
      </c>
      <c r="D226" s="555">
        <v>0.13380155127066526</v>
      </c>
      <c r="E226" s="185">
        <v>0.1944799747712449</v>
      </c>
      <c r="F226" s="552">
        <v>1.0744899606229701E-2</v>
      </c>
      <c r="G226" s="193">
        <v>1.54771206681905E-2</v>
      </c>
      <c r="H226" s="193">
        <v>0.69965814930331705</v>
      </c>
      <c r="I226" s="193">
        <v>0.217085106809597</v>
      </c>
      <c r="J226" s="193">
        <v>6.0564770722392296E-3</v>
      </c>
      <c r="K226" s="193">
        <v>1.8186955082101601E-3</v>
      </c>
      <c r="L226" s="193">
        <v>7.0388728592668303E-3</v>
      </c>
      <c r="M226" s="193">
        <v>2.6156372631370999E-3</v>
      </c>
      <c r="N226" s="193">
        <v>3.4924586870405998E-2</v>
      </c>
      <c r="O226" s="222">
        <v>4.9079843102205797E-2</v>
      </c>
      <c r="P226" s="553">
        <v>6.3303240902269102E-3</v>
      </c>
      <c r="Q226" s="554">
        <v>0</v>
      </c>
    </row>
    <row r="227" spans="1:17" ht="15.75" x14ac:dyDescent="0.25">
      <c r="A227" s="189">
        <v>2027</v>
      </c>
      <c r="B227" s="188">
        <v>2021</v>
      </c>
      <c r="C227" s="187" t="s">
        <v>3875</v>
      </c>
      <c r="D227" s="555">
        <v>0.11510022244438702</v>
      </c>
      <c r="E227" s="185">
        <v>0.18795877696452445</v>
      </c>
      <c r="F227" s="552">
        <v>1.27110920557754E-2</v>
      </c>
      <c r="G227" s="193">
        <v>1.6471368133915899E-2</v>
      </c>
      <c r="H227" s="193">
        <v>0.57881645557622297</v>
      </c>
      <c r="I227" s="193">
        <v>0.21053765851978901</v>
      </c>
      <c r="J227" s="193">
        <v>5.46508868215685E-3</v>
      </c>
      <c r="K227" s="193">
        <v>2.0646687564844202E-3</v>
      </c>
      <c r="L227" s="193">
        <v>5.0813465795136598E-3</v>
      </c>
      <c r="M227" s="193">
        <v>2.6451174676676899E-3</v>
      </c>
      <c r="N227" s="193">
        <v>4.4232528473295403E-2</v>
      </c>
      <c r="O227" s="222">
        <v>4.9599873910125498E-2</v>
      </c>
      <c r="P227" s="553">
        <v>5.7121957413921298E-3</v>
      </c>
      <c r="Q227" s="554">
        <v>0</v>
      </c>
    </row>
    <row r="228" spans="1:17" ht="15.75" x14ac:dyDescent="0.25">
      <c r="A228" s="189">
        <v>2027</v>
      </c>
      <c r="B228" s="188">
        <v>2022</v>
      </c>
      <c r="C228" s="187" t="s">
        <v>3874</v>
      </c>
      <c r="D228" s="555">
        <v>0.1284448785959742</v>
      </c>
      <c r="E228" s="185">
        <v>0.18045390302373665</v>
      </c>
      <c r="F228" s="552">
        <v>3.2574777942640299E-3</v>
      </c>
      <c r="G228" s="193">
        <v>1.51011055428196E-2</v>
      </c>
      <c r="H228" s="193">
        <v>0.66812956374770505</v>
      </c>
      <c r="I228" s="193">
        <v>0.175473170765992</v>
      </c>
      <c r="J228" s="193">
        <v>5.0610167531602397E-3</v>
      </c>
      <c r="K228" s="193">
        <v>2.05625599386765E-3</v>
      </c>
      <c r="L228" s="193">
        <v>6.1951533128498E-3</v>
      </c>
      <c r="M228" s="193">
        <v>2.5835779221722501E-3</v>
      </c>
      <c r="N228" s="193">
        <v>3.99125734130239E-2</v>
      </c>
      <c r="O228" s="222">
        <v>4.8514316327585801E-2</v>
      </c>
      <c r="P228" s="553">
        <v>5.2898534728089098E-3</v>
      </c>
      <c r="Q228" s="554">
        <v>0</v>
      </c>
    </row>
    <row r="229" spans="1:17" ht="15.75" x14ac:dyDescent="0.25">
      <c r="A229" s="189">
        <v>2027</v>
      </c>
      <c r="B229" s="188">
        <v>2023</v>
      </c>
      <c r="C229" s="187" t="s">
        <v>3873</v>
      </c>
      <c r="D229" s="555">
        <v>0.13196230178363058</v>
      </c>
      <c r="E229" s="185">
        <v>0.19695726485068629</v>
      </c>
      <c r="F229" s="552">
        <v>2.24968945555739E-3</v>
      </c>
      <c r="G229" s="193">
        <v>1.8022043215350898E-2</v>
      </c>
      <c r="H229" s="193">
        <v>0.69024090832575902</v>
      </c>
      <c r="I229" s="193">
        <v>0.19976836036187301</v>
      </c>
      <c r="J229" s="193">
        <v>5.1659818892474396E-3</v>
      </c>
      <c r="K229" s="193">
        <v>2.1302558587451498E-3</v>
      </c>
      <c r="L229" s="193">
        <v>6.5577156549058001E-3</v>
      </c>
      <c r="M229" s="193">
        <v>2.7374603005563799E-3</v>
      </c>
      <c r="N229" s="193">
        <v>3.8260144561079901E-2</v>
      </c>
      <c r="O229" s="222">
        <v>5.1228801482281899E-2</v>
      </c>
      <c r="P229" s="553">
        <v>5.3995646665740797E-3</v>
      </c>
      <c r="Q229" s="554">
        <v>0</v>
      </c>
    </row>
    <row r="230" spans="1:17" ht="15.75" x14ac:dyDescent="0.25">
      <c r="A230" s="189">
        <v>2027</v>
      </c>
      <c r="B230" s="188">
        <v>2024</v>
      </c>
      <c r="C230" s="187" t="s">
        <v>3872</v>
      </c>
      <c r="D230" s="555">
        <v>0.13288784579380136</v>
      </c>
      <c r="E230" s="185">
        <v>0.15842206187932661</v>
      </c>
      <c r="F230" s="552">
        <v>2.0965139224364401E-3</v>
      </c>
      <c r="G230" s="193">
        <v>1.39418571932306E-2</v>
      </c>
      <c r="H230" s="193">
        <v>0.69714760141028798</v>
      </c>
      <c r="I230" s="193">
        <v>0.13259937910585201</v>
      </c>
      <c r="J230" s="193">
        <v>5.1049536195338398E-3</v>
      </c>
      <c r="K230" s="193">
        <v>1.8417114757723701E-3</v>
      </c>
      <c r="L230" s="193">
        <v>6.6399560493253596E-3</v>
      </c>
      <c r="M230" s="193">
        <v>2.5321795393683901E-3</v>
      </c>
      <c r="N230" s="193">
        <v>3.7873566345168398E-2</v>
      </c>
      <c r="O230" s="222">
        <v>4.7607648854925799E-2</v>
      </c>
      <c r="P230" s="553">
        <v>5.3357769693129697E-3</v>
      </c>
      <c r="Q230" s="554">
        <v>0</v>
      </c>
    </row>
    <row r="231" spans="1:17" ht="15.75" x14ac:dyDescent="0.25">
      <c r="A231" s="189">
        <v>2027</v>
      </c>
      <c r="B231" s="188">
        <v>2025</v>
      </c>
      <c r="C231" s="187" t="s">
        <v>3871</v>
      </c>
      <c r="D231" s="555">
        <v>0.14722768003999304</v>
      </c>
      <c r="E231" s="185">
        <v>0.16767899550389381</v>
      </c>
      <c r="F231" s="552">
        <v>2.7240716996153702E-3</v>
      </c>
      <c r="G231" s="193">
        <v>1.5850771239027599E-2</v>
      </c>
      <c r="H231" s="193">
        <v>0.78752154785481399</v>
      </c>
      <c r="I231" s="193">
        <v>0.13222900231816301</v>
      </c>
      <c r="J231" s="193">
        <v>5.6857778220926296E-3</v>
      </c>
      <c r="K231" s="193">
        <v>2.1039920473797801E-3</v>
      </c>
      <c r="L231" s="193">
        <v>8.2393452001956104E-3</v>
      </c>
      <c r="M231" s="193">
        <v>2.58146717483749E-3</v>
      </c>
      <c r="N231" s="193">
        <v>2.9970698370588501E-2</v>
      </c>
      <c r="O231" s="222">
        <v>4.8477082744600698E-2</v>
      </c>
      <c r="P231" s="553">
        <v>5.9428634649422501E-3</v>
      </c>
      <c r="Q231" s="554">
        <v>0</v>
      </c>
    </row>
    <row r="232" spans="1:17" ht="15.75" x14ac:dyDescent="0.25">
      <c r="A232" s="189">
        <v>2027</v>
      </c>
      <c r="B232" s="188">
        <v>2026</v>
      </c>
      <c r="C232" s="187" t="s">
        <v>3870</v>
      </c>
      <c r="D232" s="555">
        <v>0.13727679333284173</v>
      </c>
      <c r="E232" s="185">
        <v>0.19511201240897122</v>
      </c>
      <c r="F232" s="552">
        <v>2.1031312851455099E-3</v>
      </c>
      <c r="G232" s="193">
        <v>2.0506210112298501E-2</v>
      </c>
      <c r="H232" s="193">
        <v>0.72491242123372701</v>
      </c>
      <c r="I232" s="193">
        <v>0.154643562072279</v>
      </c>
      <c r="J232" s="193">
        <v>5.2551009060387201E-3</v>
      </c>
      <c r="K232" s="193">
        <v>2.1490473187839401E-3</v>
      </c>
      <c r="L232" s="193">
        <v>7.12612694854155E-3</v>
      </c>
      <c r="M232" s="193">
        <v>2.8655922878715601E-3</v>
      </c>
      <c r="N232" s="193">
        <v>3.5487855365208598E-2</v>
      </c>
      <c r="O232" s="222">
        <v>5.3489049738521699E-2</v>
      </c>
      <c r="P232" s="553">
        <v>5.4927132498448902E-3</v>
      </c>
      <c r="Q232" s="554">
        <v>0</v>
      </c>
    </row>
    <row r="233" spans="1:17" ht="15.75" x14ac:dyDescent="0.25">
      <c r="A233" s="189">
        <v>2027</v>
      </c>
      <c r="B233" s="188">
        <v>2027</v>
      </c>
      <c r="C233" s="187" t="s">
        <v>3869</v>
      </c>
      <c r="D233" s="555">
        <v>0.14361338109552144</v>
      </c>
      <c r="E233" s="185">
        <v>0.1711888507198589</v>
      </c>
      <c r="F233" s="552">
        <v>5.7131455754971102E-3</v>
      </c>
      <c r="G233" s="193">
        <v>1.77181590188869E-2</v>
      </c>
      <c r="H233" s="193">
        <v>0.76154170622557404</v>
      </c>
      <c r="I233" s="193">
        <v>0.11022691092698</v>
      </c>
      <c r="J233" s="193">
        <v>5.6939428477840101E-3</v>
      </c>
      <c r="K233" s="193">
        <v>2.1111302654675101E-3</v>
      </c>
      <c r="L233" s="193">
        <v>8.0129682440654802E-3</v>
      </c>
      <c r="M233" s="193">
        <v>2.68792194686597E-3</v>
      </c>
      <c r="N233" s="193">
        <v>3.06533011813339E-2</v>
      </c>
      <c r="O233" s="222">
        <v>5.0354944923183098E-2</v>
      </c>
      <c r="P233" s="553">
        <v>5.9513976768636196E-3</v>
      </c>
      <c r="Q233" s="554">
        <v>0</v>
      </c>
    </row>
    <row r="234" spans="1:17" ht="15.75" x14ac:dyDescent="0.25">
      <c r="A234" s="189">
        <v>2028</v>
      </c>
      <c r="B234" s="188">
        <v>2014</v>
      </c>
      <c r="C234" s="187" t="s">
        <v>3838</v>
      </c>
      <c r="D234" s="555">
        <v>0.16010663681764292</v>
      </c>
      <c r="E234" s="185">
        <v>0.26165859513060663</v>
      </c>
      <c r="F234" s="552">
        <v>1.04916104820841E-3</v>
      </c>
      <c r="G234" s="193">
        <v>2.2612425412779798E-2</v>
      </c>
      <c r="H234" s="193">
        <v>0.77158455199811504</v>
      </c>
      <c r="I234" s="193">
        <v>0.50842084081274697</v>
      </c>
      <c r="J234" s="193">
        <v>5.48358912854991E-3</v>
      </c>
      <c r="K234" s="193">
        <v>1.32178960947476E-3</v>
      </c>
      <c r="L234" s="193">
        <v>7.8824176708315995E-3</v>
      </c>
      <c r="M234" s="193">
        <v>3.0000018168034001E-3</v>
      </c>
      <c r="N234" s="193">
        <v>3.1936196144141102E-2</v>
      </c>
      <c r="O234" s="222">
        <v>5.5860033828879302E-2</v>
      </c>
      <c r="P234" s="553">
        <v>5.7315326958765596E-3</v>
      </c>
      <c r="Q234" s="554">
        <v>0</v>
      </c>
    </row>
    <row r="235" spans="1:17" ht="15.75" x14ac:dyDescent="0.25">
      <c r="A235" s="189">
        <v>2028</v>
      </c>
      <c r="B235" s="188">
        <v>2015</v>
      </c>
      <c r="C235" s="187" t="s">
        <v>3837</v>
      </c>
      <c r="D235" s="555">
        <v>0.15733184025254049</v>
      </c>
      <c r="E235" s="185">
        <v>0.26069163488944103</v>
      </c>
      <c r="F235" s="552">
        <v>9.7043888207479505E-4</v>
      </c>
      <c r="G235" s="193">
        <v>2.2694078803823299E-2</v>
      </c>
      <c r="H235" s="193">
        <v>0.72776238113491398</v>
      </c>
      <c r="I235" s="193">
        <v>0.47048530108022601</v>
      </c>
      <c r="J235" s="193">
        <v>5.2488009064911197E-3</v>
      </c>
      <c r="K235" s="193">
        <v>1.6666256212792599E-3</v>
      </c>
      <c r="L235" s="193">
        <v>7.1195194073400796E-3</v>
      </c>
      <c r="M235" s="193">
        <v>3.0000018168034001E-3</v>
      </c>
      <c r="N235" s="193">
        <v>3.5674397635249502E-2</v>
      </c>
      <c r="O235" s="222">
        <v>5.5860033828879302E-2</v>
      </c>
      <c r="P235" s="553">
        <v>5.4861283922735798E-3</v>
      </c>
      <c r="Q235" s="554">
        <v>0</v>
      </c>
    </row>
    <row r="236" spans="1:17" ht="15.75" x14ac:dyDescent="0.25">
      <c r="A236" s="189">
        <v>2028</v>
      </c>
      <c r="B236" s="188">
        <v>2016</v>
      </c>
      <c r="C236" s="187" t="s">
        <v>3836</v>
      </c>
      <c r="D236" s="555">
        <v>0.15010094211554342</v>
      </c>
      <c r="E236" s="185">
        <v>0.26037037498871635</v>
      </c>
      <c r="F236" s="552">
        <v>1.1114828158634001E-3</v>
      </c>
      <c r="G236" s="193">
        <v>2.2727315208066399E-2</v>
      </c>
      <c r="H236" s="193">
        <v>0.80684234863895699</v>
      </c>
      <c r="I236" s="193">
        <v>0.44128399313116901</v>
      </c>
      <c r="J236" s="193">
        <v>5.6896892073255304E-3</v>
      </c>
      <c r="K236" s="193">
        <v>1.9161316649005801E-3</v>
      </c>
      <c r="L236" s="193">
        <v>8.4801923749320395E-3</v>
      </c>
      <c r="M236" s="193">
        <v>3.0000018168034001E-3</v>
      </c>
      <c r="N236" s="193">
        <v>2.9007100094048999E-2</v>
      </c>
      <c r="O236" s="222">
        <v>5.5860033828879302E-2</v>
      </c>
      <c r="P236" s="553">
        <v>5.9469517056588601E-3</v>
      </c>
      <c r="Q236" s="554">
        <v>0</v>
      </c>
    </row>
    <row r="237" spans="1:17" ht="15.75" x14ac:dyDescent="0.25">
      <c r="A237" s="189">
        <v>2028</v>
      </c>
      <c r="B237" s="188">
        <v>2017</v>
      </c>
      <c r="C237" s="187" t="s">
        <v>3835</v>
      </c>
      <c r="D237" s="555">
        <v>0.14753458405255956</v>
      </c>
      <c r="E237" s="185">
        <v>0.25044038883769004</v>
      </c>
      <c r="F237" s="552">
        <v>1.0825850028745E-3</v>
      </c>
      <c r="G237" s="193">
        <v>2.2698184228383898E-2</v>
      </c>
      <c r="H237" s="193">
        <v>0.79070769464368096</v>
      </c>
      <c r="I237" s="193">
        <v>0.41113139618285499</v>
      </c>
      <c r="J237" s="193">
        <v>5.5828913717562902E-3</v>
      </c>
      <c r="K237" s="193">
        <v>2.0603636243968601E-3</v>
      </c>
      <c r="L237" s="193">
        <v>8.1968512173828598E-3</v>
      </c>
      <c r="M237" s="193">
        <v>3.0000018168034001E-3</v>
      </c>
      <c r="N237" s="193">
        <v>3.0395471766039898E-2</v>
      </c>
      <c r="O237" s="222">
        <v>5.5860033828879302E-2</v>
      </c>
      <c r="P237" s="553">
        <v>5.8353249458735603E-3</v>
      </c>
      <c r="Q237" s="554">
        <v>0</v>
      </c>
    </row>
    <row r="238" spans="1:17" ht="15.75" x14ac:dyDescent="0.25">
      <c r="A238" s="189">
        <v>2028</v>
      </c>
      <c r="B238" s="188">
        <v>2018</v>
      </c>
      <c r="C238" s="187" t="s">
        <v>3834</v>
      </c>
      <c r="D238" s="555">
        <v>0.14616467265708127</v>
      </c>
      <c r="E238" s="185">
        <v>0.19919708649949572</v>
      </c>
      <c r="F238" s="552">
        <v>1.28272649032788E-3</v>
      </c>
      <c r="G238" s="193">
        <v>1.6629333789329299E-2</v>
      </c>
      <c r="H238" s="193">
        <v>0.78201220814414296</v>
      </c>
      <c r="I238" s="193">
        <v>0.26911352500031899</v>
      </c>
      <c r="J238" s="193">
        <v>5.5586897952567202E-3</v>
      </c>
      <c r="K238" s="193">
        <v>1.9837219551499001E-3</v>
      </c>
      <c r="L238" s="193">
        <v>8.0541775032218002E-3</v>
      </c>
      <c r="M238" s="193">
        <v>2.6064230389097401E-3</v>
      </c>
      <c r="N238" s="193">
        <v>3.1070721189923399E-2</v>
      </c>
      <c r="O238" s="222">
        <v>4.8917304186835098E-2</v>
      </c>
      <c r="P238" s="553">
        <v>5.8100290814775803E-3</v>
      </c>
      <c r="Q238" s="554">
        <v>0</v>
      </c>
    </row>
    <row r="239" spans="1:17" ht="15.75" x14ac:dyDescent="0.25">
      <c r="A239" s="189">
        <v>2028</v>
      </c>
      <c r="B239" s="188">
        <v>2019</v>
      </c>
      <c r="C239" s="187" t="s">
        <v>3833</v>
      </c>
      <c r="D239" s="555">
        <v>0.12594998744248179</v>
      </c>
      <c r="E239" s="185">
        <v>0.19054399728541163</v>
      </c>
      <c r="F239" s="552">
        <v>1.1449114526204699E-2</v>
      </c>
      <c r="G239" s="193">
        <v>1.52648979734635E-2</v>
      </c>
      <c r="H239" s="193">
        <v>0.65235955078915697</v>
      </c>
      <c r="I239" s="193">
        <v>0.23137719781188501</v>
      </c>
      <c r="J239" s="193">
        <v>5.9453536695960501E-3</v>
      </c>
      <c r="K239" s="193">
        <v>1.90602259081545E-3</v>
      </c>
      <c r="L239" s="193">
        <v>6.1887673271251598E-3</v>
      </c>
      <c r="M239" s="193">
        <v>2.56330548318292E-3</v>
      </c>
      <c r="N239" s="193">
        <v>3.9044796153884599E-2</v>
      </c>
      <c r="O239" s="222">
        <v>4.8156710503814003E-2</v>
      </c>
      <c r="P239" s="553">
        <v>6.2141761804190097E-3</v>
      </c>
      <c r="Q239" s="554">
        <v>0</v>
      </c>
    </row>
    <row r="240" spans="1:17" ht="15.75" x14ac:dyDescent="0.25">
      <c r="A240" s="189">
        <v>2028</v>
      </c>
      <c r="B240" s="188">
        <v>2020</v>
      </c>
      <c r="C240" s="187" t="s">
        <v>3832</v>
      </c>
      <c r="D240" s="555">
        <v>0.13380155127066526</v>
      </c>
      <c r="E240" s="185">
        <v>0.19448307649519622</v>
      </c>
      <c r="F240" s="552">
        <v>1.0934691479603E-2</v>
      </c>
      <c r="G240" s="193">
        <v>1.55020280942479E-2</v>
      </c>
      <c r="H240" s="193">
        <v>0.69997304658690895</v>
      </c>
      <c r="I240" s="193">
        <v>0.23434596429330201</v>
      </c>
      <c r="J240" s="193">
        <v>6.13680857424712E-3</v>
      </c>
      <c r="K240" s="193">
        <v>1.8186955082101601E-3</v>
      </c>
      <c r="L240" s="193">
        <v>7.0388728592668303E-3</v>
      </c>
      <c r="M240" s="193">
        <v>2.6156372631370999E-3</v>
      </c>
      <c r="N240" s="193">
        <v>3.4924586870405998E-2</v>
      </c>
      <c r="O240" s="222">
        <v>4.9079843102205797E-2</v>
      </c>
      <c r="P240" s="553">
        <v>6.4142878262898398E-3</v>
      </c>
      <c r="Q240" s="554">
        <v>0</v>
      </c>
    </row>
    <row r="241" spans="1:17" ht="15.75" x14ac:dyDescent="0.25">
      <c r="A241" s="189">
        <v>2028</v>
      </c>
      <c r="B241" s="188">
        <v>2021</v>
      </c>
      <c r="C241" s="187" t="s">
        <v>3831</v>
      </c>
      <c r="D241" s="555">
        <v>0.11510022244438702</v>
      </c>
      <c r="E241" s="185">
        <v>0.18796171144532289</v>
      </c>
      <c r="F241" s="552">
        <v>1.296187470442E-2</v>
      </c>
      <c r="G241" s="193">
        <v>1.6505770798806999E-2</v>
      </c>
      <c r="H241" s="193">
        <v>0.57915260413163805</v>
      </c>
      <c r="I241" s="193">
        <v>0.22634315084616899</v>
      </c>
      <c r="J241" s="193">
        <v>5.57127091323378E-3</v>
      </c>
      <c r="K241" s="193">
        <v>2.0646687564844202E-3</v>
      </c>
      <c r="L241" s="193">
        <v>5.0813465795136598E-3</v>
      </c>
      <c r="M241" s="193">
        <v>2.6451174676676899E-3</v>
      </c>
      <c r="N241" s="193">
        <v>4.4232528473295403E-2</v>
      </c>
      <c r="O241" s="222">
        <v>4.9599873910125498E-2</v>
      </c>
      <c r="P241" s="553">
        <v>5.82317906178168E-3</v>
      </c>
      <c r="Q241" s="554">
        <v>0</v>
      </c>
    </row>
    <row r="242" spans="1:17" ht="15.75" x14ac:dyDescent="0.25">
      <c r="A242" s="189">
        <v>2028</v>
      </c>
      <c r="B242" s="188">
        <v>2022</v>
      </c>
      <c r="C242" s="187" t="s">
        <v>3830</v>
      </c>
      <c r="D242" s="555">
        <v>0.1284448785959742</v>
      </c>
      <c r="E242" s="185">
        <v>0.18045674400856421</v>
      </c>
      <c r="F242" s="552">
        <v>3.31145235143085E-3</v>
      </c>
      <c r="G242" s="193">
        <v>1.510812021505E-2</v>
      </c>
      <c r="H242" s="193">
        <v>0.66818429404494695</v>
      </c>
      <c r="I242" s="193">
        <v>0.19090095863130199</v>
      </c>
      <c r="J242" s="193">
        <v>5.0838702441737401E-3</v>
      </c>
      <c r="K242" s="193">
        <v>2.05625599386765E-3</v>
      </c>
      <c r="L242" s="193">
        <v>6.1951533128498E-3</v>
      </c>
      <c r="M242" s="193">
        <v>2.5835779221722501E-3</v>
      </c>
      <c r="N242" s="193">
        <v>3.99125734130239E-2</v>
      </c>
      <c r="O242" s="222">
        <v>4.8514316327585801E-2</v>
      </c>
      <c r="P242" s="553">
        <v>5.3137402972751897E-3</v>
      </c>
      <c r="Q242" s="554">
        <v>0</v>
      </c>
    </row>
    <row r="243" spans="1:17" ht="15.75" x14ac:dyDescent="0.25">
      <c r="A243" s="189">
        <v>2028</v>
      </c>
      <c r="B243" s="188">
        <v>2023</v>
      </c>
      <c r="C243" s="187" t="s">
        <v>3829</v>
      </c>
      <c r="D243" s="555">
        <v>0.13196230178363058</v>
      </c>
      <c r="E243" s="185">
        <v>0.19695927262695023</v>
      </c>
      <c r="F243" s="552">
        <v>2.28241106006709E-3</v>
      </c>
      <c r="G243" s="193">
        <v>1.7973750718763299E-2</v>
      </c>
      <c r="H243" s="193">
        <v>0.69027405297108302</v>
      </c>
      <c r="I243" s="193">
        <v>0.212145452711449</v>
      </c>
      <c r="J243" s="193">
        <v>5.1798102408855103E-3</v>
      </c>
      <c r="K243" s="193">
        <v>2.1302558587451498E-3</v>
      </c>
      <c r="L243" s="193">
        <v>6.5577156549058097E-3</v>
      </c>
      <c r="M243" s="193">
        <v>2.7374603005563699E-3</v>
      </c>
      <c r="N243" s="193">
        <v>3.8260144561079901E-2</v>
      </c>
      <c r="O243" s="222">
        <v>5.1228801482281899E-2</v>
      </c>
      <c r="P243" s="553">
        <v>5.4140182749108203E-3</v>
      </c>
      <c r="Q243" s="554">
        <v>0</v>
      </c>
    </row>
    <row r="244" spans="1:17" ht="15.75" x14ac:dyDescent="0.25">
      <c r="A244" s="189">
        <v>2028</v>
      </c>
      <c r="B244" s="188">
        <v>2024</v>
      </c>
      <c r="C244" s="187" t="s">
        <v>3828</v>
      </c>
      <c r="D244" s="555">
        <v>0.13288784579380136</v>
      </c>
      <c r="E244" s="185">
        <v>0.15842458934570108</v>
      </c>
      <c r="F244" s="552">
        <v>2.12747750063588E-3</v>
      </c>
      <c r="G244" s="193">
        <v>1.37667042037926E-2</v>
      </c>
      <c r="H244" s="193">
        <v>0.69717897735452405</v>
      </c>
      <c r="I244" s="193">
        <v>0.151929055315637</v>
      </c>
      <c r="J244" s="193">
        <v>5.1180481475006003E-3</v>
      </c>
      <c r="K244" s="193">
        <v>1.8417114757723701E-3</v>
      </c>
      <c r="L244" s="193">
        <v>6.6399560493253596E-3</v>
      </c>
      <c r="M244" s="193">
        <v>2.5321795393683901E-3</v>
      </c>
      <c r="N244" s="193">
        <v>3.7873566345168502E-2</v>
      </c>
      <c r="O244" s="222">
        <v>4.7607648854925799E-2</v>
      </c>
      <c r="P244" s="553">
        <v>5.3494635737282798E-3</v>
      </c>
      <c r="Q244" s="554">
        <v>0</v>
      </c>
    </row>
    <row r="245" spans="1:17" ht="15.75" x14ac:dyDescent="0.25">
      <c r="A245" s="189">
        <v>2028</v>
      </c>
      <c r="B245" s="188">
        <v>2025</v>
      </c>
      <c r="C245" s="187" t="s">
        <v>3827</v>
      </c>
      <c r="D245" s="555">
        <v>0.1472276800399922</v>
      </c>
      <c r="E245" s="185">
        <v>0.16767910585308671</v>
      </c>
      <c r="F245" s="552">
        <v>2.7706088164192802E-3</v>
      </c>
      <c r="G245" s="193">
        <v>1.54920838685791E-2</v>
      </c>
      <c r="H245" s="193">
        <v>0.78756873635366698</v>
      </c>
      <c r="I245" s="193">
        <v>0.142426334639571</v>
      </c>
      <c r="J245" s="193">
        <v>5.70548234660584E-3</v>
      </c>
      <c r="K245" s="193">
        <v>2.1039920473797801E-3</v>
      </c>
      <c r="L245" s="193">
        <v>8.2393452001956104E-3</v>
      </c>
      <c r="M245" s="193">
        <v>2.58146717483749E-3</v>
      </c>
      <c r="N245" s="193">
        <v>2.9970698370588501E-2</v>
      </c>
      <c r="O245" s="222">
        <v>4.8477082744600698E-2</v>
      </c>
      <c r="P245" s="553">
        <v>5.9634589406164003E-3</v>
      </c>
      <c r="Q245" s="554">
        <v>0</v>
      </c>
    </row>
    <row r="246" spans="1:17" ht="15.75" x14ac:dyDescent="0.25">
      <c r="A246" s="189">
        <v>2028</v>
      </c>
      <c r="B246" s="188">
        <v>2026</v>
      </c>
      <c r="C246" s="187" t="s">
        <v>3826</v>
      </c>
      <c r="D246" s="555">
        <v>0.13727679333284173</v>
      </c>
      <c r="E246" s="185">
        <v>0.1951159271141196</v>
      </c>
      <c r="F246" s="552">
        <v>2.13777824870948E-3</v>
      </c>
      <c r="G246" s="193">
        <v>2.04008700951415E-2</v>
      </c>
      <c r="H246" s="193">
        <v>0.72494755682137402</v>
      </c>
      <c r="I246" s="193">
        <v>0.18191182140821599</v>
      </c>
      <c r="J246" s="193">
        <v>5.2697710093494703E-3</v>
      </c>
      <c r="K246" s="193">
        <v>2.1490473187839401E-3</v>
      </c>
      <c r="L246" s="193">
        <v>7.1261269485415604E-3</v>
      </c>
      <c r="M246" s="193">
        <v>2.8655922878715601E-3</v>
      </c>
      <c r="N246" s="193">
        <v>3.5487855365208702E-2</v>
      </c>
      <c r="O246" s="222">
        <v>5.3489049738521699E-2</v>
      </c>
      <c r="P246" s="553">
        <v>5.5080466701297303E-3</v>
      </c>
      <c r="Q246" s="554">
        <v>0</v>
      </c>
    </row>
    <row r="247" spans="1:17" ht="15.75" x14ac:dyDescent="0.25">
      <c r="A247" s="189">
        <v>2028</v>
      </c>
      <c r="B247" s="188">
        <v>2027</v>
      </c>
      <c r="C247" s="187" t="s">
        <v>3825</v>
      </c>
      <c r="D247" s="555">
        <v>0.14361338109552144</v>
      </c>
      <c r="E247" s="185">
        <v>0.17119304589176745</v>
      </c>
      <c r="F247" s="552">
        <v>5.8668173999424601E-3</v>
      </c>
      <c r="G247" s="193">
        <v>1.78014536375261E-2</v>
      </c>
      <c r="H247" s="193">
        <v>0.76169660940716499</v>
      </c>
      <c r="I247" s="193">
        <v>0.130865067829671</v>
      </c>
      <c r="J247" s="193">
        <v>5.7583079248077502E-3</v>
      </c>
      <c r="K247" s="193">
        <v>2.1111302654675101E-3</v>
      </c>
      <c r="L247" s="193">
        <v>8.0129682440654802E-3</v>
      </c>
      <c r="M247" s="193">
        <v>2.68792194686597E-3</v>
      </c>
      <c r="N247" s="193">
        <v>3.06533011813339E-2</v>
      </c>
      <c r="O247" s="222">
        <v>5.0354944923183098E-2</v>
      </c>
      <c r="P247" s="553">
        <v>6.0186730570545802E-3</v>
      </c>
      <c r="Q247" s="554">
        <v>0</v>
      </c>
    </row>
    <row r="248" spans="1:17" ht="15.75" x14ac:dyDescent="0.25">
      <c r="A248" s="189">
        <v>2028</v>
      </c>
      <c r="B248" s="188">
        <v>2028</v>
      </c>
      <c r="C248" s="187" t="s">
        <v>3824</v>
      </c>
      <c r="D248" s="555">
        <v>0.14519487842231057</v>
      </c>
      <c r="E248" s="185">
        <v>0.14944590103585298</v>
      </c>
      <c r="F248" s="552">
        <v>1.9854631249692002E-3</v>
      </c>
      <c r="G248" s="193">
        <v>1.4217159070935599E-2</v>
      </c>
      <c r="H248" s="193">
        <v>0.77523300577465903</v>
      </c>
      <c r="I248" s="193">
        <v>8.9912781245991197E-2</v>
      </c>
      <c r="J248" s="193">
        <v>5.5339013218783798E-3</v>
      </c>
      <c r="K248" s="193">
        <v>1.86095468502749E-3</v>
      </c>
      <c r="L248" s="193">
        <v>7.9869888029784602E-3</v>
      </c>
      <c r="M248" s="193">
        <v>2.5138343814374402E-3</v>
      </c>
      <c r="N248" s="193">
        <v>3.1293825953789503E-2</v>
      </c>
      <c r="O248" s="222">
        <v>4.72840402690239E-2</v>
      </c>
      <c r="P248" s="553">
        <v>5.7841197833302998E-3</v>
      </c>
      <c r="Q248" s="554">
        <v>0</v>
      </c>
    </row>
    <row r="249" spans="1:17" ht="15.75" x14ac:dyDescent="0.25">
      <c r="A249" s="189">
        <v>2029</v>
      </c>
      <c r="B249" s="188">
        <v>2015</v>
      </c>
      <c r="C249" s="187" t="s">
        <v>3793</v>
      </c>
      <c r="D249" s="555">
        <v>0.15733184025254049</v>
      </c>
      <c r="E249" s="185">
        <v>0.26069763084607134</v>
      </c>
      <c r="F249" s="552">
        <v>9.7043888207479505E-4</v>
      </c>
      <c r="G249" s="193">
        <v>2.2694078803823299E-2</v>
      </c>
      <c r="H249" s="193">
        <v>0.72776238113491398</v>
      </c>
      <c r="I249" s="193">
        <v>0.50700878977349495</v>
      </c>
      <c r="J249" s="193">
        <v>5.2488009064911197E-3</v>
      </c>
      <c r="K249" s="193">
        <v>1.6666256212792599E-3</v>
      </c>
      <c r="L249" s="193">
        <v>7.11951940734009E-3</v>
      </c>
      <c r="M249" s="193">
        <v>3.0000018168034001E-3</v>
      </c>
      <c r="N249" s="193">
        <v>3.56743976352496E-2</v>
      </c>
      <c r="O249" s="222">
        <v>5.5860033828879302E-2</v>
      </c>
      <c r="P249" s="553">
        <v>5.4861283922735798E-3</v>
      </c>
      <c r="Q249" s="554">
        <v>0</v>
      </c>
    </row>
    <row r="250" spans="1:17" ht="15.75" x14ac:dyDescent="0.25">
      <c r="A250" s="189">
        <v>2029</v>
      </c>
      <c r="B250" s="188">
        <v>2016</v>
      </c>
      <c r="C250" s="187" t="s">
        <v>3792</v>
      </c>
      <c r="D250" s="555">
        <v>0.15010094211554342</v>
      </c>
      <c r="E250" s="185">
        <v>0.2603741025450107</v>
      </c>
      <c r="F250" s="552">
        <v>1.1114828158634001E-3</v>
      </c>
      <c r="G250" s="193">
        <v>2.2727315208066399E-2</v>
      </c>
      <c r="H250" s="193">
        <v>0.80684234863895699</v>
      </c>
      <c r="I250" s="193">
        <v>0.46212462987547098</v>
      </c>
      <c r="J250" s="193">
        <v>5.6896892073255304E-3</v>
      </c>
      <c r="K250" s="193">
        <v>1.9161316649005801E-3</v>
      </c>
      <c r="L250" s="193">
        <v>8.4801923749320395E-3</v>
      </c>
      <c r="M250" s="193">
        <v>3.0000018168034001E-3</v>
      </c>
      <c r="N250" s="193">
        <v>2.9007100094048999E-2</v>
      </c>
      <c r="O250" s="222">
        <v>5.5860033828879302E-2</v>
      </c>
      <c r="P250" s="553">
        <v>5.9469517056588601E-3</v>
      </c>
      <c r="Q250" s="554">
        <v>0</v>
      </c>
    </row>
    <row r="251" spans="1:17" ht="15.75" x14ac:dyDescent="0.25">
      <c r="A251" s="189">
        <v>2029</v>
      </c>
      <c r="B251" s="188">
        <v>2017</v>
      </c>
      <c r="C251" s="187" t="s">
        <v>3791</v>
      </c>
      <c r="D251" s="555">
        <v>0.14753458405255956</v>
      </c>
      <c r="E251" s="185">
        <v>0.25044601295669178</v>
      </c>
      <c r="F251" s="552">
        <v>1.0825850028745E-3</v>
      </c>
      <c r="G251" s="193">
        <v>2.2698184228383898E-2</v>
      </c>
      <c r="H251" s="193">
        <v>0.79070769464368096</v>
      </c>
      <c r="I251" s="193">
        <v>0.44419717075429099</v>
      </c>
      <c r="J251" s="193">
        <v>5.5828913717562902E-3</v>
      </c>
      <c r="K251" s="193">
        <v>2.0603636243968601E-3</v>
      </c>
      <c r="L251" s="193">
        <v>8.1968512173828598E-3</v>
      </c>
      <c r="M251" s="193">
        <v>3.0000018168034001E-3</v>
      </c>
      <c r="N251" s="193">
        <v>3.0395471766039898E-2</v>
      </c>
      <c r="O251" s="222">
        <v>5.5860033828879302E-2</v>
      </c>
      <c r="P251" s="553">
        <v>5.8353249458735603E-3</v>
      </c>
      <c r="Q251" s="554">
        <v>0</v>
      </c>
    </row>
    <row r="252" spans="1:17" ht="15.75" x14ac:dyDescent="0.25">
      <c r="A252" s="189">
        <v>2029</v>
      </c>
      <c r="B252" s="188">
        <v>2018</v>
      </c>
      <c r="C252" s="187" t="s">
        <v>3790</v>
      </c>
      <c r="D252" s="555">
        <v>0.14667109937655012</v>
      </c>
      <c r="E252" s="185">
        <v>0.25070883603466182</v>
      </c>
      <c r="F252" s="552">
        <v>1.07279785480341E-3</v>
      </c>
      <c r="G252" s="193">
        <v>2.2731145206663E-2</v>
      </c>
      <c r="H252" s="193">
        <v>0.78521566040511204</v>
      </c>
      <c r="I252" s="193">
        <v>0.40751775101369397</v>
      </c>
      <c r="J252" s="193">
        <v>5.5523611817805902E-3</v>
      </c>
      <c r="K252" s="193">
        <v>2.1424102515329099E-3</v>
      </c>
      <c r="L252" s="193">
        <v>8.1024128241801701E-3</v>
      </c>
      <c r="M252" s="193">
        <v>3.0000018168034001E-3</v>
      </c>
      <c r="N252" s="193">
        <v>3.0858219892733098E-2</v>
      </c>
      <c r="O252" s="222">
        <v>5.5860033828879302E-2</v>
      </c>
      <c r="P252" s="553">
        <v>5.8034143161828696E-3</v>
      </c>
      <c r="Q252" s="554">
        <v>0</v>
      </c>
    </row>
    <row r="253" spans="1:17" ht="15.75" x14ac:dyDescent="0.25">
      <c r="A253" s="189">
        <v>2029</v>
      </c>
      <c r="B253" s="188">
        <v>2019</v>
      </c>
      <c r="C253" s="187" t="s">
        <v>3789</v>
      </c>
      <c r="D253" s="555">
        <v>0.12594998744248165</v>
      </c>
      <c r="E253" s="185">
        <v>0.19054718023299289</v>
      </c>
      <c r="F253" s="552">
        <v>1.1623307753777099E-2</v>
      </c>
      <c r="G253" s="193">
        <v>1.52650217905196E-2</v>
      </c>
      <c r="H253" s="193">
        <v>0.65270513244467199</v>
      </c>
      <c r="I253" s="193">
        <v>0.24939839245598899</v>
      </c>
      <c r="J253" s="193">
        <v>6.0189912444106996E-3</v>
      </c>
      <c r="K253" s="193">
        <v>1.90602259081545E-3</v>
      </c>
      <c r="L253" s="193">
        <v>6.1887673271251598E-3</v>
      </c>
      <c r="M253" s="193">
        <v>2.56330548318292E-3</v>
      </c>
      <c r="N253" s="193">
        <v>3.9044796153884599E-2</v>
      </c>
      <c r="O253" s="222">
        <v>4.8156710503814003E-2</v>
      </c>
      <c r="P253" s="553">
        <v>6.2911433196048798E-3</v>
      </c>
      <c r="Q253" s="554">
        <v>0</v>
      </c>
    </row>
    <row r="254" spans="1:17" ht="15.75" x14ac:dyDescent="0.25">
      <c r="A254" s="189">
        <v>2029</v>
      </c>
      <c r="B254" s="188">
        <v>2020</v>
      </c>
      <c r="C254" s="187" t="s">
        <v>3788</v>
      </c>
      <c r="D254" s="555">
        <v>0.13380155127066548</v>
      </c>
      <c r="E254" s="185">
        <v>0.19448461457826968</v>
      </c>
      <c r="F254" s="552">
        <v>1.11131994082076E-2</v>
      </c>
      <c r="G254" s="193">
        <v>1.5515773288967199E-2</v>
      </c>
      <c r="H254" s="193">
        <v>0.70026922221838805</v>
      </c>
      <c r="I254" s="193">
        <v>0.24248848870029799</v>
      </c>
      <c r="J254" s="193">
        <v>6.2123641392549302E-3</v>
      </c>
      <c r="K254" s="193">
        <v>1.8186955082101601E-3</v>
      </c>
      <c r="L254" s="193">
        <v>7.0388728592668303E-3</v>
      </c>
      <c r="M254" s="193">
        <v>2.6156372631370999E-3</v>
      </c>
      <c r="N254" s="193">
        <v>3.4924586870405998E-2</v>
      </c>
      <c r="O254" s="222">
        <v>4.9079843102205797E-2</v>
      </c>
      <c r="P254" s="553">
        <v>6.4932596786744503E-3</v>
      </c>
      <c r="Q254" s="554">
        <v>0</v>
      </c>
    </row>
    <row r="255" spans="1:17" ht="15.75" x14ac:dyDescent="0.25">
      <c r="A255" s="189">
        <v>2029</v>
      </c>
      <c r="B255" s="188">
        <v>2021</v>
      </c>
      <c r="C255" s="187" t="s">
        <v>3787</v>
      </c>
      <c r="D255" s="555">
        <v>0.11510022244438702</v>
      </c>
      <c r="E255" s="185">
        <v>0.1879650330155811</v>
      </c>
      <c r="F255" s="552">
        <v>1.3198583741821E-2</v>
      </c>
      <c r="G255" s="193">
        <v>1.65398085480555E-2</v>
      </c>
      <c r="H255" s="193">
        <v>0.57946988905599806</v>
      </c>
      <c r="I255" s="193">
        <v>0.24452381416284</v>
      </c>
      <c r="J255" s="193">
        <v>5.6714945624045804E-3</v>
      </c>
      <c r="K255" s="193">
        <v>2.0646687564844202E-3</v>
      </c>
      <c r="L255" s="193">
        <v>5.0813465795136598E-3</v>
      </c>
      <c r="M255" s="193">
        <v>2.6451174676676999E-3</v>
      </c>
      <c r="N255" s="193">
        <v>4.4232528473295403E-2</v>
      </c>
      <c r="O255" s="222">
        <v>4.9599873910125498E-2</v>
      </c>
      <c r="P255" s="553">
        <v>5.9279343796321202E-3</v>
      </c>
      <c r="Q255" s="554">
        <v>0</v>
      </c>
    </row>
    <row r="256" spans="1:17" ht="15.75" x14ac:dyDescent="0.25">
      <c r="A256" s="189">
        <v>2029</v>
      </c>
      <c r="B256" s="188">
        <v>2022</v>
      </c>
      <c r="C256" s="187" t="s">
        <v>3786</v>
      </c>
      <c r="D256" s="555">
        <v>0.1284448785959742</v>
      </c>
      <c r="E256" s="185">
        <v>0.18045956876147901</v>
      </c>
      <c r="F256" s="552">
        <v>3.3625588106080198E-3</v>
      </c>
      <c r="G256" s="193">
        <v>1.5147652973807799E-2</v>
      </c>
      <c r="H256" s="193">
        <v>0.668236116235292</v>
      </c>
      <c r="I256" s="193">
        <v>0.20526387317998801</v>
      </c>
      <c r="J256" s="193">
        <v>5.1055094190571798E-3</v>
      </c>
      <c r="K256" s="193">
        <v>2.05625599386765E-3</v>
      </c>
      <c r="L256" s="193">
        <v>6.1951533128498E-3</v>
      </c>
      <c r="M256" s="193">
        <v>2.5835779221722501E-3</v>
      </c>
      <c r="N256" s="193">
        <v>3.99125734130239E-2</v>
      </c>
      <c r="O256" s="222">
        <v>4.8514316327585801E-2</v>
      </c>
      <c r="P256" s="553">
        <v>5.3363578996244304E-3</v>
      </c>
      <c r="Q256" s="554">
        <v>0</v>
      </c>
    </row>
    <row r="257" spans="1:17" ht="15.75" x14ac:dyDescent="0.25">
      <c r="A257" s="189">
        <v>2029</v>
      </c>
      <c r="B257" s="188">
        <v>2023</v>
      </c>
      <c r="C257" s="187" t="s">
        <v>3785</v>
      </c>
      <c r="D257" s="555">
        <v>0.13196230178363058</v>
      </c>
      <c r="E257" s="185">
        <v>0.19696264721181306</v>
      </c>
      <c r="F257" s="552">
        <v>2.3134815883702098E-3</v>
      </c>
      <c r="G257" s="193">
        <v>1.7980156116794599E-2</v>
      </c>
      <c r="H257" s="193">
        <v>0.69030552532396205</v>
      </c>
      <c r="I257" s="193">
        <v>0.231243393047532</v>
      </c>
      <c r="J257" s="193">
        <v>5.1929408974512297E-3</v>
      </c>
      <c r="K257" s="193">
        <v>2.1302558587451498E-3</v>
      </c>
      <c r="L257" s="193">
        <v>6.5577156549058097E-3</v>
      </c>
      <c r="M257" s="193">
        <v>2.7374603005563799E-3</v>
      </c>
      <c r="N257" s="193">
        <v>3.8260144561079901E-2</v>
      </c>
      <c r="O257" s="222">
        <v>5.1228801482281899E-2</v>
      </c>
      <c r="P257" s="553">
        <v>5.4277426415000199E-3</v>
      </c>
      <c r="Q257" s="554">
        <v>0</v>
      </c>
    </row>
    <row r="258" spans="1:17" ht="15.75" x14ac:dyDescent="0.25">
      <c r="A258" s="189">
        <v>2029</v>
      </c>
      <c r="B258" s="188">
        <v>2024</v>
      </c>
      <c r="C258" s="187" t="s">
        <v>3784</v>
      </c>
      <c r="D258" s="555">
        <v>0.13288784579380136</v>
      </c>
      <c r="E258" s="185">
        <v>0.15842597101663025</v>
      </c>
      <c r="F258" s="552">
        <v>2.1569536990821798E-3</v>
      </c>
      <c r="G258" s="193">
        <v>1.37054782214301E-2</v>
      </c>
      <c r="H258" s="193">
        <v>0.69720884627975299</v>
      </c>
      <c r="I258" s="193">
        <v>0.160846000128996</v>
      </c>
      <c r="J258" s="193">
        <v>5.1305137371320097E-3</v>
      </c>
      <c r="K258" s="193">
        <v>1.8417114757723701E-3</v>
      </c>
      <c r="L258" s="193">
        <v>6.6399560493253596E-3</v>
      </c>
      <c r="M258" s="193">
        <v>2.5321795393683901E-3</v>
      </c>
      <c r="N258" s="193">
        <v>3.7873566345168502E-2</v>
      </c>
      <c r="O258" s="222">
        <v>4.7607648854925799E-2</v>
      </c>
      <c r="P258" s="553">
        <v>5.3624928020075896E-3</v>
      </c>
      <c r="Q258" s="554">
        <v>0</v>
      </c>
    </row>
    <row r="259" spans="1:17" ht="15.75" x14ac:dyDescent="0.25">
      <c r="A259" s="189">
        <v>2029</v>
      </c>
      <c r="B259" s="188">
        <v>2025</v>
      </c>
      <c r="C259" s="187" t="s">
        <v>3783</v>
      </c>
      <c r="D259" s="555">
        <v>0.1472276800399922</v>
      </c>
      <c r="E259" s="185">
        <v>0.16768182689199476</v>
      </c>
      <c r="F259" s="552">
        <v>2.81501281037163E-3</v>
      </c>
      <c r="G259" s="193">
        <v>1.5277929880291301E-2</v>
      </c>
      <c r="H259" s="193">
        <v>0.78761376221386104</v>
      </c>
      <c r="I259" s="193">
        <v>0.16347891894292799</v>
      </c>
      <c r="J259" s="193">
        <v>5.7242838244270997E-3</v>
      </c>
      <c r="K259" s="193">
        <v>2.1039920473797801E-3</v>
      </c>
      <c r="L259" s="193">
        <v>8.2393452001956104E-3</v>
      </c>
      <c r="M259" s="193">
        <v>2.58146717483749E-3</v>
      </c>
      <c r="N259" s="193">
        <v>2.9970698370588501E-2</v>
      </c>
      <c r="O259" s="222">
        <v>4.8477082744600698E-2</v>
      </c>
      <c r="P259" s="553">
        <v>5.98311053783442E-3</v>
      </c>
      <c r="Q259" s="554">
        <v>0</v>
      </c>
    </row>
    <row r="260" spans="1:17" ht="15.75" x14ac:dyDescent="0.25">
      <c r="A260" s="189">
        <v>2029</v>
      </c>
      <c r="B260" s="188">
        <v>2026</v>
      </c>
      <c r="C260" s="187" t="s">
        <v>3782</v>
      </c>
      <c r="D260" s="555">
        <v>0.13727679333284173</v>
      </c>
      <c r="E260" s="185">
        <v>0.19511820956132062</v>
      </c>
      <c r="F260" s="552">
        <v>2.1709066040732201E-3</v>
      </c>
      <c r="G260" s="193">
        <v>2.02955650569429E-2</v>
      </c>
      <c r="H260" s="193">
        <v>0.72498115271764996</v>
      </c>
      <c r="I260" s="193">
        <v>0.19937322382085801</v>
      </c>
      <c r="J260" s="193">
        <v>5.2837982524156302E-3</v>
      </c>
      <c r="K260" s="193">
        <v>2.1490473187839401E-3</v>
      </c>
      <c r="L260" s="193">
        <v>7.1261269485415604E-3</v>
      </c>
      <c r="M260" s="193">
        <v>2.8655922878715601E-3</v>
      </c>
      <c r="N260" s="193">
        <v>3.5487855365208702E-2</v>
      </c>
      <c r="O260" s="222">
        <v>5.3489049738521699E-2</v>
      </c>
      <c r="P260" s="553">
        <v>5.5227081628823702E-3</v>
      </c>
      <c r="Q260" s="554">
        <v>0</v>
      </c>
    </row>
    <row r="261" spans="1:17" ht="15.75" x14ac:dyDescent="0.25">
      <c r="A261" s="189">
        <v>2029</v>
      </c>
      <c r="B261" s="188">
        <v>2027</v>
      </c>
      <c r="C261" s="187" t="s">
        <v>3781</v>
      </c>
      <c r="D261" s="555">
        <v>0.14361338109552144</v>
      </c>
      <c r="E261" s="185">
        <v>0.17119545646429804</v>
      </c>
      <c r="F261" s="552">
        <v>6.0140359489275997E-3</v>
      </c>
      <c r="G261" s="193">
        <v>1.7546183012111301E-2</v>
      </c>
      <c r="H261" s="193">
        <v>0.76184500949882406</v>
      </c>
      <c r="I261" s="193">
        <v>0.151726764853299</v>
      </c>
      <c r="J261" s="193">
        <v>5.8199708632801399E-3</v>
      </c>
      <c r="K261" s="193">
        <v>2.1111302654675101E-3</v>
      </c>
      <c r="L261" s="193">
        <v>8.0129682440654802E-3</v>
      </c>
      <c r="M261" s="193">
        <v>2.68792194686597E-3</v>
      </c>
      <c r="N261" s="193">
        <v>3.06533011813339E-2</v>
      </c>
      <c r="O261" s="222">
        <v>5.0354944923183098E-2</v>
      </c>
      <c r="P261" s="553">
        <v>6.0831241199794496E-3</v>
      </c>
      <c r="Q261" s="554">
        <v>0</v>
      </c>
    </row>
    <row r="262" spans="1:17" ht="15.75" x14ac:dyDescent="0.25">
      <c r="A262" s="189">
        <v>2029</v>
      </c>
      <c r="B262" s="188">
        <v>2028</v>
      </c>
      <c r="C262" s="187" t="s">
        <v>3780</v>
      </c>
      <c r="D262" s="555">
        <v>0.14519487842231057</v>
      </c>
      <c r="E262" s="185">
        <v>0.14944953967390379</v>
      </c>
      <c r="F262" s="552">
        <v>2.0160045217600098E-3</v>
      </c>
      <c r="G262" s="193">
        <v>1.43214050625858E-2</v>
      </c>
      <c r="H262" s="193">
        <v>0.77526395598558695</v>
      </c>
      <c r="I262" s="193">
        <v>0.10579341763411</v>
      </c>
      <c r="J262" s="193">
        <v>5.5468174160649497E-3</v>
      </c>
      <c r="K262" s="193">
        <v>1.86095468502749E-3</v>
      </c>
      <c r="L262" s="193">
        <v>7.9869888029784602E-3</v>
      </c>
      <c r="M262" s="193">
        <v>2.5138343814374402E-3</v>
      </c>
      <c r="N262" s="193">
        <v>3.12938259537896E-2</v>
      </c>
      <c r="O262" s="222">
        <v>4.72840402690239E-2</v>
      </c>
      <c r="P262" s="553">
        <v>5.7976198859816704E-3</v>
      </c>
      <c r="Q262" s="554">
        <v>0</v>
      </c>
    </row>
    <row r="263" spans="1:17" ht="15.75" x14ac:dyDescent="0.25">
      <c r="A263" s="189">
        <v>2029</v>
      </c>
      <c r="B263" s="188">
        <v>2029</v>
      </c>
      <c r="C263" s="187" t="s">
        <v>3779</v>
      </c>
      <c r="D263" s="555">
        <v>0.13977797368771358</v>
      </c>
      <c r="E263" s="185">
        <v>0.16442117442861262</v>
      </c>
      <c r="F263" s="552">
        <v>1.93499050962196E-3</v>
      </c>
      <c r="G263" s="193">
        <v>1.65885242202456E-2</v>
      </c>
      <c r="H263" s="193">
        <v>0.74093875097640305</v>
      </c>
      <c r="I263" s="193">
        <v>0.10350109829632299</v>
      </c>
      <c r="J263" s="193">
        <v>5.3238707125791498E-3</v>
      </c>
      <c r="K263" s="193">
        <v>2.0547918909442102E-3</v>
      </c>
      <c r="L263" s="193">
        <v>7.3929121003645602E-3</v>
      </c>
      <c r="M263" s="193">
        <v>2.6274411642777402E-3</v>
      </c>
      <c r="N263" s="193">
        <v>3.4203115317697E-2</v>
      </c>
      <c r="O263" s="222">
        <v>4.9288063918326797E-2</v>
      </c>
      <c r="P263" s="553">
        <v>5.5645925218755802E-3</v>
      </c>
      <c r="Q263" s="554">
        <v>0</v>
      </c>
    </row>
    <row r="264" spans="1:17" ht="15.75" x14ac:dyDescent="0.25">
      <c r="A264" s="189">
        <v>2030</v>
      </c>
      <c r="B264" s="188">
        <v>2016</v>
      </c>
      <c r="C264" s="187" t="s">
        <v>3748</v>
      </c>
      <c r="D264" s="555">
        <v>0.15010094211554317</v>
      </c>
      <c r="E264" s="185">
        <v>0.26038051904876064</v>
      </c>
      <c r="F264" s="552">
        <v>1.1114828158634001E-3</v>
      </c>
      <c r="G264" s="193">
        <v>2.2727315208066399E-2</v>
      </c>
      <c r="H264" s="193">
        <v>0.80684234863895699</v>
      </c>
      <c r="I264" s="193">
        <v>0.49799908473173399</v>
      </c>
      <c r="J264" s="193">
        <v>5.6896892073255304E-3</v>
      </c>
      <c r="K264" s="193">
        <v>1.9161316649005801E-3</v>
      </c>
      <c r="L264" s="193">
        <v>8.4801923749320395E-3</v>
      </c>
      <c r="M264" s="193">
        <v>3.0000018168034001E-3</v>
      </c>
      <c r="N264" s="193">
        <v>2.9007100094048999E-2</v>
      </c>
      <c r="O264" s="222">
        <v>5.5860033828879302E-2</v>
      </c>
      <c r="P264" s="553">
        <v>5.9469517056588601E-3</v>
      </c>
      <c r="Q264" s="554">
        <v>0</v>
      </c>
    </row>
    <row r="265" spans="1:17" ht="15.75" x14ac:dyDescent="0.25">
      <c r="A265" s="189">
        <v>2030</v>
      </c>
      <c r="B265" s="188">
        <v>2017</v>
      </c>
      <c r="C265" s="187" t="s">
        <v>3747</v>
      </c>
      <c r="D265" s="555">
        <v>0.14753458405255956</v>
      </c>
      <c r="E265" s="185">
        <v>0.25044958111693738</v>
      </c>
      <c r="F265" s="552">
        <v>1.0825850028745E-3</v>
      </c>
      <c r="G265" s="193">
        <v>2.2698184228383898E-2</v>
      </c>
      <c r="H265" s="193">
        <v>0.79070769464368096</v>
      </c>
      <c r="I265" s="193">
        <v>0.46517538891455201</v>
      </c>
      <c r="J265" s="193">
        <v>5.5828913717562902E-3</v>
      </c>
      <c r="K265" s="193">
        <v>2.0603636243968601E-3</v>
      </c>
      <c r="L265" s="193">
        <v>8.1968512173828598E-3</v>
      </c>
      <c r="M265" s="193">
        <v>3.0000018168034001E-3</v>
      </c>
      <c r="N265" s="193">
        <v>3.0395471766039898E-2</v>
      </c>
      <c r="O265" s="222">
        <v>5.5860033828879302E-2</v>
      </c>
      <c r="P265" s="553">
        <v>5.8353249458735603E-3</v>
      </c>
      <c r="Q265" s="554">
        <v>0</v>
      </c>
    </row>
    <row r="266" spans="1:17" ht="15.75" x14ac:dyDescent="0.25">
      <c r="A266" s="189">
        <v>2030</v>
      </c>
      <c r="B266" s="188">
        <v>2018</v>
      </c>
      <c r="C266" s="187" t="s">
        <v>3746</v>
      </c>
      <c r="D266" s="555">
        <v>0.14667109937655012</v>
      </c>
      <c r="E266" s="185">
        <v>0.25071509382585239</v>
      </c>
      <c r="F266" s="552">
        <v>1.07279785480341E-3</v>
      </c>
      <c r="G266" s="193">
        <v>2.2731145206663E-2</v>
      </c>
      <c r="H266" s="193">
        <v>0.78521566040511104</v>
      </c>
      <c r="I266" s="193">
        <v>0.44029289349608502</v>
      </c>
      <c r="J266" s="193">
        <v>5.5523611817805902E-3</v>
      </c>
      <c r="K266" s="193">
        <v>2.1424102515329099E-3</v>
      </c>
      <c r="L266" s="193">
        <v>8.1024128241801701E-3</v>
      </c>
      <c r="M266" s="193">
        <v>3.0000018168034001E-3</v>
      </c>
      <c r="N266" s="193">
        <v>3.0858219892733098E-2</v>
      </c>
      <c r="O266" s="222">
        <v>5.5860033828879302E-2</v>
      </c>
      <c r="P266" s="553">
        <v>5.8034143161828696E-3</v>
      </c>
      <c r="Q266" s="554">
        <v>0</v>
      </c>
    </row>
    <row r="267" spans="1:17" ht="15.75" x14ac:dyDescent="0.25">
      <c r="A267" s="189">
        <v>2030</v>
      </c>
      <c r="B267" s="188">
        <v>2019</v>
      </c>
      <c r="C267" s="187" t="s">
        <v>3745</v>
      </c>
      <c r="D267" s="555">
        <v>0.13320379982585182</v>
      </c>
      <c r="E267" s="185">
        <v>0.25039728312287524</v>
      </c>
      <c r="F267" s="552">
        <v>9.2044291085117795E-4</v>
      </c>
      <c r="G267" s="193">
        <v>2.2731562716455999E-2</v>
      </c>
      <c r="H267" s="193">
        <v>0.69979582962259701</v>
      </c>
      <c r="I267" s="193">
        <v>0.40974011565664997</v>
      </c>
      <c r="J267" s="193">
        <v>5.04605245941966E-3</v>
      </c>
      <c r="K267" s="193">
        <v>2.2026440308258702E-3</v>
      </c>
      <c r="L267" s="193">
        <v>6.6262164414258298E-3</v>
      </c>
      <c r="M267" s="193">
        <v>3.0000018168033901E-3</v>
      </c>
      <c r="N267" s="193">
        <v>3.8091582168229401E-2</v>
      </c>
      <c r="O267" s="222">
        <v>5.5860033828879302E-2</v>
      </c>
      <c r="P267" s="553">
        <v>5.27421256010846E-3</v>
      </c>
      <c r="Q267" s="554">
        <v>0</v>
      </c>
    </row>
    <row r="268" spans="1:17" ht="15.75" x14ac:dyDescent="0.25">
      <c r="A268" s="189">
        <v>2030</v>
      </c>
      <c r="B268" s="188">
        <v>2020</v>
      </c>
      <c r="C268" s="187" t="s">
        <v>3744</v>
      </c>
      <c r="D268" s="555">
        <v>0.13380155127066526</v>
      </c>
      <c r="E268" s="185">
        <v>0.19448796650964401</v>
      </c>
      <c r="F268" s="552">
        <v>1.1280423527352401E-2</v>
      </c>
      <c r="G268" s="193">
        <v>1.55176960444246E-2</v>
      </c>
      <c r="H268" s="193">
        <v>0.70054667622357503</v>
      </c>
      <c r="I268" s="193">
        <v>0.261974882052461</v>
      </c>
      <c r="J268" s="193">
        <v>6.2831437672626698E-3</v>
      </c>
      <c r="K268" s="193">
        <v>1.8186955082101601E-3</v>
      </c>
      <c r="L268" s="193">
        <v>7.0388728592668303E-3</v>
      </c>
      <c r="M268" s="193">
        <v>2.6156372631370999E-3</v>
      </c>
      <c r="N268" s="193">
        <v>3.4924586870405998E-2</v>
      </c>
      <c r="O268" s="222">
        <v>4.9079843102205797E-2</v>
      </c>
      <c r="P268" s="553">
        <v>6.5672396473807496E-3</v>
      </c>
      <c r="Q268" s="554">
        <v>0</v>
      </c>
    </row>
    <row r="269" spans="1:17" ht="15.75" x14ac:dyDescent="0.25">
      <c r="A269" s="189">
        <v>2030</v>
      </c>
      <c r="B269" s="188">
        <v>2021</v>
      </c>
      <c r="C269" s="187" t="s">
        <v>3743</v>
      </c>
      <c r="D269" s="555">
        <v>0.11510022244438702</v>
      </c>
      <c r="E269" s="185">
        <v>0.18796668855035664</v>
      </c>
      <c r="F269" s="552">
        <v>1.34212194068653E-2</v>
      </c>
      <c r="G269" s="193">
        <v>1.6559419995348199E-2</v>
      </c>
      <c r="H269" s="193">
        <v>0.57976831037535403</v>
      </c>
      <c r="I269" s="193">
        <v>0.25308954298247399</v>
      </c>
      <c r="J269" s="193">
        <v>5.7657596296692296E-3</v>
      </c>
      <c r="K269" s="193">
        <v>2.0646687564844202E-3</v>
      </c>
      <c r="L269" s="193">
        <v>5.0813465795136502E-3</v>
      </c>
      <c r="M269" s="193">
        <v>2.6451174676676999E-3</v>
      </c>
      <c r="N269" s="193">
        <v>4.4232528473295403E-2</v>
      </c>
      <c r="O269" s="222">
        <v>4.9599873910125498E-2</v>
      </c>
      <c r="P269" s="553">
        <v>6.0264616949434399E-3</v>
      </c>
      <c r="Q269" s="554">
        <v>0</v>
      </c>
    </row>
    <row r="270" spans="1:17" ht="15.75" x14ac:dyDescent="0.25">
      <c r="A270" s="189">
        <v>2030</v>
      </c>
      <c r="B270" s="188">
        <v>2022</v>
      </c>
      <c r="C270" s="187" t="s">
        <v>3742</v>
      </c>
      <c r="D270" s="555">
        <v>0.1284448785959742</v>
      </c>
      <c r="E270" s="185">
        <v>0.18046274286139924</v>
      </c>
      <c r="F270" s="552">
        <v>3.4107972386738599E-3</v>
      </c>
      <c r="G270" s="193">
        <v>1.5186434317718199E-2</v>
      </c>
      <c r="H270" s="193">
        <v>0.668285030322467</v>
      </c>
      <c r="I270" s="193">
        <v>0.22177833470989899</v>
      </c>
      <c r="J270" s="193">
        <v>5.1259342778105397E-3</v>
      </c>
      <c r="K270" s="193">
        <v>2.05625599386765E-3</v>
      </c>
      <c r="L270" s="193">
        <v>6.1951533128498E-3</v>
      </c>
      <c r="M270" s="193">
        <v>2.5835779221722501E-3</v>
      </c>
      <c r="N270" s="193">
        <v>3.99125734130239E-2</v>
      </c>
      <c r="O270" s="222">
        <v>4.8514316327585801E-2</v>
      </c>
      <c r="P270" s="553">
        <v>5.3577062798566503E-3</v>
      </c>
      <c r="Q270" s="554">
        <v>0</v>
      </c>
    </row>
    <row r="271" spans="1:17" ht="15.75" x14ac:dyDescent="0.25">
      <c r="A271" s="189">
        <v>2030</v>
      </c>
      <c r="B271" s="188">
        <v>2023</v>
      </c>
      <c r="C271" s="187" t="s">
        <v>3741</v>
      </c>
      <c r="D271" s="555">
        <v>0.13196230178363058</v>
      </c>
      <c r="E271" s="185">
        <v>0.19696586911500821</v>
      </c>
      <c r="F271" s="552">
        <v>2.3429010921084E-3</v>
      </c>
      <c r="G271" s="193">
        <v>1.8008326143405098E-2</v>
      </c>
      <c r="H271" s="193">
        <v>0.69033532538615205</v>
      </c>
      <c r="I271" s="193">
        <v>0.248891194879515</v>
      </c>
      <c r="J271" s="193">
        <v>5.2053738589445901E-3</v>
      </c>
      <c r="K271" s="193">
        <v>2.1302558587451498E-3</v>
      </c>
      <c r="L271" s="193">
        <v>6.5577156549058097E-3</v>
      </c>
      <c r="M271" s="193">
        <v>2.7374603005563799E-3</v>
      </c>
      <c r="N271" s="193">
        <v>3.8260144561079901E-2</v>
      </c>
      <c r="O271" s="222">
        <v>5.1228801482281899E-2</v>
      </c>
      <c r="P271" s="553">
        <v>5.4407377663416596E-3</v>
      </c>
      <c r="Q271" s="554">
        <v>0</v>
      </c>
    </row>
    <row r="272" spans="1:17" ht="15.75" x14ac:dyDescent="0.25">
      <c r="A272" s="189">
        <v>2030</v>
      </c>
      <c r="B272" s="188">
        <v>2024</v>
      </c>
      <c r="C272" s="187" t="s">
        <v>3740</v>
      </c>
      <c r="D272" s="555">
        <v>0.13288784579380136</v>
      </c>
      <c r="E272" s="185">
        <v>0.15842858907025817</v>
      </c>
      <c r="F272" s="552">
        <v>2.1849425789619201E-3</v>
      </c>
      <c r="G272" s="193">
        <v>1.37161937097986E-2</v>
      </c>
      <c r="H272" s="193">
        <v>0.69723720818695401</v>
      </c>
      <c r="I272" s="193">
        <v>0.17491777841342299</v>
      </c>
      <c r="J272" s="193">
        <v>5.14235038842808E-3</v>
      </c>
      <c r="K272" s="193">
        <v>1.8417114757723701E-3</v>
      </c>
      <c r="L272" s="193">
        <v>6.6399560493253596E-3</v>
      </c>
      <c r="M272" s="193">
        <v>2.5321795393683901E-3</v>
      </c>
      <c r="N272" s="193">
        <v>3.7873566345168398E-2</v>
      </c>
      <c r="O272" s="222">
        <v>4.7607648854925799E-2</v>
      </c>
      <c r="P272" s="553">
        <v>5.3748646541509097E-3</v>
      </c>
      <c r="Q272" s="554">
        <v>0</v>
      </c>
    </row>
    <row r="273" spans="1:17" ht="15.75" x14ac:dyDescent="0.25">
      <c r="A273" s="189">
        <v>2030</v>
      </c>
      <c r="B273" s="188">
        <v>2025</v>
      </c>
      <c r="C273" s="187" t="s">
        <v>3739</v>
      </c>
      <c r="D273" s="555">
        <v>0.1472276800399922</v>
      </c>
      <c r="E273" s="185">
        <v>0.16768334279686345</v>
      </c>
      <c r="F273" s="552">
        <v>2.8572837949818902E-3</v>
      </c>
      <c r="G273" s="193">
        <v>1.52057828096428E-2</v>
      </c>
      <c r="H273" s="193">
        <v>0.78765662543548598</v>
      </c>
      <c r="I273" s="193">
        <v>0.17316438401996401</v>
      </c>
      <c r="J273" s="193">
        <v>5.7421822555564104E-3</v>
      </c>
      <c r="K273" s="193">
        <v>2.1039920473797801E-3</v>
      </c>
      <c r="L273" s="193">
        <v>8.2393452001956104E-3</v>
      </c>
      <c r="M273" s="193">
        <v>2.58146717483749E-3</v>
      </c>
      <c r="N273" s="193">
        <v>2.9970698370588501E-2</v>
      </c>
      <c r="O273" s="222">
        <v>4.8477082744600698E-2</v>
      </c>
      <c r="P273" s="553">
        <v>6.0018182565962901E-3</v>
      </c>
      <c r="Q273" s="554">
        <v>0</v>
      </c>
    </row>
    <row r="274" spans="1:17" ht="15.75" x14ac:dyDescent="0.25">
      <c r="A274" s="189">
        <v>2030</v>
      </c>
      <c r="B274" s="188">
        <v>2026</v>
      </c>
      <c r="C274" s="187" t="s">
        <v>3738</v>
      </c>
      <c r="D274" s="555">
        <v>0.13727679333284173</v>
      </c>
      <c r="E274" s="185">
        <v>0.19512332604277463</v>
      </c>
      <c r="F274" s="552">
        <v>2.20251645427991E-3</v>
      </c>
      <c r="G274" s="193">
        <v>2.0233349001089002E-2</v>
      </c>
      <c r="H274" s="193">
        <v>0.72501320892129295</v>
      </c>
      <c r="I274" s="193">
        <v>0.23229645243368699</v>
      </c>
      <c r="J274" s="193">
        <v>5.2971826352371998E-3</v>
      </c>
      <c r="K274" s="193">
        <v>2.1490473187839401E-3</v>
      </c>
      <c r="L274" s="193">
        <v>7.1261269485415604E-3</v>
      </c>
      <c r="M274" s="193">
        <v>2.8655922878715601E-3</v>
      </c>
      <c r="N274" s="193">
        <v>3.5487855365208702E-2</v>
      </c>
      <c r="O274" s="222">
        <v>5.3489049738521699E-2</v>
      </c>
      <c r="P274" s="553">
        <v>5.5366977281028204E-3</v>
      </c>
      <c r="Q274" s="554">
        <v>0</v>
      </c>
    </row>
    <row r="275" spans="1:17" ht="15.75" x14ac:dyDescent="0.25">
      <c r="A275" s="189">
        <v>2030</v>
      </c>
      <c r="B275" s="188">
        <v>2027</v>
      </c>
      <c r="C275" s="187" t="s">
        <v>3737</v>
      </c>
      <c r="D275" s="555">
        <v>0.14361338109552144</v>
      </c>
      <c r="E275" s="185">
        <v>0.17119653674793608</v>
      </c>
      <c r="F275" s="552">
        <v>6.1548017738435202E-3</v>
      </c>
      <c r="G275" s="193">
        <v>1.7292513429396101E-2</v>
      </c>
      <c r="H275" s="193">
        <v>0.76198690648762701</v>
      </c>
      <c r="I275" s="193">
        <v>0.16480125574757601</v>
      </c>
      <c r="J275" s="193">
        <v>5.8789316632011897E-3</v>
      </c>
      <c r="K275" s="193">
        <v>2.1111302654675101E-3</v>
      </c>
      <c r="L275" s="193">
        <v>8.0129682440654802E-3</v>
      </c>
      <c r="M275" s="193">
        <v>2.68792194686597E-3</v>
      </c>
      <c r="N275" s="193">
        <v>3.06533011813339E-2</v>
      </c>
      <c r="O275" s="222">
        <v>5.0354944923183202E-2</v>
      </c>
      <c r="P275" s="553">
        <v>6.1447508656382504E-3</v>
      </c>
      <c r="Q275" s="554">
        <v>0</v>
      </c>
    </row>
    <row r="276" spans="1:17" ht="15.75" x14ac:dyDescent="0.25">
      <c r="A276" s="189">
        <v>2030</v>
      </c>
      <c r="B276" s="188">
        <v>2028</v>
      </c>
      <c r="C276" s="187" t="s">
        <v>3736</v>
      </c>
      <c r="D276" s="555">
        <v>0.14519487842231057</v>
      </c>
      <c r="E276" s="185">
        <v>0.14945059667249025</v>
      </c>
      <c r="F276" s="552">
        <v>2.04526336693705E-3</v>
      </c>
      <c r="G276" s="193">
        <v>1.4007235419234199E-2</v>
      </c>
      <c r="H276" s="193">
        <v>0.77529360685583704</v>
      </c>
      <c r="I276" s="193">
        <v>0.12050348454251</v>
      </c>
      <c r="J276" s="193">
        <v>5.5591912740320104E-3</v>
      </c>
      <c r="K276" s="193">
        <v>1.86095468502749E-3</v>
      </c>
      <c r="L276" s="193">
        <v>7.9869888029784602E-3</v>
      </c>
      <c r="M276" s="193">
        <v>2.5138343814374402E-3</v>
      </c>
      <c r="N276" s="193">
        <v>3.12938259537896E-2</v>
      </c>
      <c r="O276" s="222">
        <v>4.72840402690239E-2</v>
      </c>
      <c r="P276" s="553">
        <v>5.81055323489781E-3</v>
      </c>
      <c r="Q276" s="554">
        <v>0</v>
      </c>
    </row>
    <row r="277" spans="1:17" ht="15.75" x14ac:dyDescent="0.25">
      <c r="A277" s="189">
        <v>2030</v>
      </c>
      <c r="B277" s="188">
        <v>2029</v>
      </c>
      <c r="C277" s="187" t="s">
        <v>3735</v>
      </c>
      <c r="D277" s="555">
        <v>0.13977797368771358</v>
      </c>
      <c r="E277" s="185">
        <v>0.16442533109179663</v>
      </c>
      <c r="F277" s="552">
        <v>1.9658841206869398E-3</v>
      </c>
      <c r="G277" s="193">
        <v>1.66855230773542E-2</v>
      </c>
      <c r="H277" s="193">
        <v>0.74097007627968803</v>
      </c>
      <c r="I277" s="193">
        <v>0.122534191148276</v>
      </c>
      <c r="J277" s="193">
        <v>5.3369487325860198E-3</v>
      </c>
      <c r="K277" s="193">
        <v>2.0547918909442102E-3</v>
      </c>
      <c r="L277" s="193">
        <v>7.3929121003645602E-3</v>
      </c>
      <c r="M277" s="193">
        <v>2.6274411642777402E-3</v>
      </c>
      <c r="N277" s="193">
        <v>3.4203115317697E-2</v>
      </c>
      <c r="O277" s="222">
        <v>4.9288063918326797E-2</v>
      </c>
      <c r="P277" s="553">
        <v>5.5782618719142996E-3</v>
      </c>
      <c r="Q277" s="554">
        <v>0</v>
      </c>
    </row>
    <row r="278" spans="1:17" ht="15.75" x14ac:dyDescent="0.25">
      <c r="A278" s="189">
        <v>2030</v>
      </c>
      <c r="B278" s="188">
        <v>2030</v>
      </c>
      <c r="C278" s="187" t="s">
        <v>3734</v>
      </c>
      <c r="D278" s="555">
        <v>0.11537585382310055</v>
      </c>
      <c r="E278" s="185">
        <v>0.15550461201780619</v>
      </c>
      <c r="F278" s="552">
        <v>2.0065753029014199E-2</v>
      </c>
      <c r="G278" s="193">
        <v>1.5179821577362499E-2</v>
      </c>
      <c r="H278" s="193">
        <v>0.57440148329321095</v>
      </c>
      <c r="I278" s="193">
        <v>9.5582928788962601E-2</v>
      </c>
      <c r="J278" s="193">
        <v>5.0977823077960199E-3</v>
      </c>
      <c r="K278" s="193">
        <v>1.92048699467948E-3</v>
      </c>
      <c r="L278" s="193">
        <v>5.6288374196917E-3</v>
      </c>
      <c r="M278" s="193">
        <v>2.56376967822518E-3</v>
      </c>
      <c r="N278" s="193">
        <v>4.0274858755799899E-2</v>
      </c>
      <c r="O278" s="222">
        <v>4.8164898904359599E-2</v>
      </c>
      <c r="P278" s="553">
        <v>5.3282814026805901E-3</v>
      </c>
      <c r="Q278" s="554">
        <v>0</v>
      </c>
    </row>
    <row r="279" spans="1:17" ht="15.75" x14ac:dyDescent="0.25">
      <c r="A279" s="189">
        <v>2031</v>
      </c>
      <c r="B279" s="188">
        <v>2017</v>
      </c>
      <c r="C279" s="187" t="s">
        <v>3703</v>
      </c>
      <c r="D279" s="555">
        <v>0.14753457468031952</v>
      </c>
      <c r="E279" s="185">
        <v>0.25043709026858163</v>
      </c>
      <c r="F279" s="552">
        <v>1.08258525930878E-3</v>
      </c>
      <c r="G279" s="193">
        <v>2.2697318421512999E-2</v>
      </c>
      <c r="H279" s="193">
        <v>0.79070760141747398</v>
      </c>
      <c r="I279" s="193">
        <v>0.50128209469672502</v>
      </c>
      <c r="J279" s="193">
        <v>5.5828750297662799E-3</v>
      </c>
      <c r="K279" s="193">
        <v>2.0602853004733301E-3</v>
      </c>
      <c r="L279" s="193">
        <v>8.1968512173828702E-3</v>
      </c>
      <c r="M279" s="193">
        <v>3.0000018168034001E-3</v>
      </c>
      <c r="N279" s="193">
        <v>3.0395471766039898E-2</v>
      </c>
      <c r="O279" s="222">
        <v>5.5860033828879302E-2</v>
      </c>
      <c r="P279" s="553">
        <v>5.8353078649712696E-3</v>
      </c>
      <c r="Q279" s="554">
        <v>0</v>
      </c>
    </row>
    <row r="280" spans="1:17" ht="15.75" x14ac:dyDescent="0.25">
      <c r="A280" s="189">
        <v>2031</v>
      </c>
      <c r="B280" s="188">
        <v>2018</v>
      </c>
      <c r="C280" s="187" t="s">
        <v>3702</v>
      </c>
      <c r="D280" s="555">
        <v>0.14667109308147241</v>
      </c>
      <c r="E280" s="185">
        <v>0.25069514218015715</v>
      </c>
      <c r="F280" s="552">
        <v>1.0727980270432999E-3</v>
      </c>
      <c r="G280" s="193">
        <v>2.2730319103508399E-2</v>
      </c>
      <c r="H280" s="193">
        <v>0.78521559778761596</v>
      </c>
      <c r="I280" s="193">
        <v>0.46108313065905299</v>
      </c>
      <c r="J280" s="193">
        <v>5.5523502053125796E-3</v>
      </c>
      <c r="K280" s="193">
        <v>2.1423325355765899E-3</v>
      </c>
      <c r="L280" s="193">
        <v>8.1024128241801805E-3</v>
      </c>
      <c r="M280" s="193">
        <v>3.0000018168034001E-3</v>
      </c>
      <c r="N280" s="193">
        <v>3.0858219892733098E-2</v>
      </c>
      <c r="O280" s="222">
        <v>5.5860033828879302E-2</v>
      </c>
      <c r="P280" s="553">
        <v>5.8034028434076797E-3</v>
      </c>
      <c r="Q280" s="554">
        <v>0</v>
      </c>
    </row>
    <row r="281" spans="1:17" ht="15.75" x14ac:dyDescent="0.25">
      <c r="A281" s="189">
        <v>2031</v>
      </c>
      <c r="B281" s="188">
        <v>2019</v>
      </c>
      <c r="C281" s="187" t="s">
        <v>3701</v>
      </c>
      <c r="D281" s="555">
        <v>0.13320375445515914</v>
      </c>
      <c r="E281" s="185">
        <v>0.25038362696483624</v>
      </c>
      <c r="F281" s="552">
        <v>9.2044415224069799E-4</v>
      </c>
      <c r="G281" s="193">
        <v>2.2730688822552698E-2</v>
      </c>
      <c r="H281" s="193">
        <v>0.69979537831772898</v>
      </c>
      <c r="I281" s="193">
        <v>0.44268995085442903</v>
      </c>
      <c r="J281" s="193">
        <v>5.0459733484067397E-3</v>
      </c>
      <c r="K281" s="193">
        <v>2.20255949407768E-3</v>
      </c>
      <c r="L281" s="193">
        <v>6.6262164414258298E-3</v>
      </c>
      <c r="M281" s="193">
        <v>3.0000018168034001E-3</v>
      </c>
      <c r="N281" s="193">
        <v>3.8091582168229401E-2</v>
      </c>
      <c r="O281" s="222">
        <v>5.5860033828879302E-2</v>
      </c>
      <c r="P281" s="553">
        <v>5.2741298720465797E-3</v>
      </c>
      <c r="Q281" s="554">
        <v>0</v>
      </c>
    </row>
    <row r="282" spans="1:17" ht="15.75" x14ac:dyDescent="0.25">
      <c r="A282" s="189">
        <v>2031</v>
      </c>
      <c r="B282" s="188">
        <v>2020</v>
      </c>
      <c r="C282" s="187" t="s">
        <v>3700</v>
      </c>
      <c r="D282" s="555">
        <v>0.14241953794652834</v>
      </c>
      <c r="E282" s="185">
        <v>0.24998841427649168</v>
      </c>
      <c r="F282" s="552">
        <v>1.02441538685268E-3</v>
      </c>
      <c r="G282" s="193">
        <v>2.2781081439968601E-2</v>
      </c>
      <c r="H282" s="193">
        <v>0.75799775939896996</v>
      </c>
      <c r="I282" s="193">
        <v>0.40388410033050098</v>
      </c>
      <c r="J282" s="193">
        <v>5.4125079781048102E-3</v>
      </c>
      <c r="K282" s="193">
        <v>2.1979210234095198E-3</v>
      </c>
      <c r="L282" s="193">
        <v>7.6397247432897298E-3</v>
      </c>
      <c r="M282" s="193">
        <v>3.0000018168034001E-3</v>
      </c>
      <c r="N282" s="193">
        <v>3.3125391489096302E-2</v>
      </c>
      <c r="O282" s="222">
        <v>5.5860033828879302E-2</v>
      </c>
      <c r="P282" s="553">
        <v>5.6572375712262701E-3</v>
      </c>
      <c r="Q282" s="554">
        <v>0</v>
      </c>
    </row>
    <row r="283" spans="1:17" ht="15.75" x14ac:dyDescent="0.25">
      <c r="A283" s="189">
        <v>2031</v>
      </c>
      <c r="B283" s="188">
        <v>2021</v>
      </c>
      <c r="C283" s="187" t="s">
        <v>3699</v>
      </c>
      <c r="D283" s="555">
        <v>0.11510019393025958</v>
      </c>
      <c r="E283" s="185">
        <v>0.1879971379658254</v>
      </c>
      <c r="F283" s="552">
        <v>1.36297825872683E-2</v>
      </c>
      <c r="G283" s="193">
        <v>1.65683955999163E-2</v>
      </c>
      <c r="H283" s="193">
        <v>0.58004759208498402</v>
      </c>
      <c r="I283" s="193">
        <v>0.27367774754742602</v>
      </c>
      <c r="J283" s="193">
        <v>5.85401654014415E-3</v>
      </c>
      <c r="K283" s="193">
        <v>2.0661874871877798E-3</v>
      </c>
      <c r="L283" s="193">
        <v>5.0813465795136598E-3</v>
      </c>
      <c r="M283" s="193">
        <v>2.6451174676676999E-3</v>
      </c>
      <c r="N283" s="193">
        <v>4.4232528473295403E-2</v>
      </c>
      <c r="O283" s="222">
        <v>4.9599873910125498E-2</v>
      </c>
      <c r="P283" s="553">
        <v>6.1187091912757998E-3</v>
      </c>
      <c r="Q283" s="554">
        <v>0</v>
      </c>
    </row>
    <row r="284" spans="1:17" ht="15.75" x14ac:dyDescent="0.25">
      <c r="A284" s="189">
        <v>2031</v>
      </c>
      <c r="B284" s="188">
        <v>2022</v>
      </c>
      <c r="C284" s="187" t="s">
        <v>3698</v>
      </c>
      <c r="D284" s="555">
        <v>0.1284448460347252</v>
      </c>
      <c r="E284" s="185">
        <v>0.18045535806795143</v>
      </c>
      <c r="F284" s="552">
        <v>3.4561685053130799E-3</v>
      </c>
      <c r="G284" s="193">
        <v>1.5209632356377199E-2</v>
      </c>
      <c r="H284" s="193">
        <v>0.66833072110162905</v>
      </c>
      <c r="I284" s="193">
        <v>0.229581016357254</v>
      </c>
      <c r="J284" s="193">
        <v>5.1450882091931801E-3</v>
      </c>
      <c r="K284" s="193">
        <v>2.0564421815098101E-3</v>
      </c>
      <c r="L284" s="193">
        <v>6.1951533128498E-3</v>
      </c>
      <c r="M284" s="193">
        <v>2.5835779221722501E-3</v>
      </c>
      <c r="N284" s="193">
        <v>3.99125734130239E-2</v>
      </c>
      <c r="O284" s="222">
        <v>4.8514316327585801E-2</v>
      </c>
      <c r="P284" s="553">
        <v>5.3777262670221104E-3</v>
      </c>
      <c r="Q284" s="554">
        <v>0</v>
      </c>
    </row>
    <row r="285" spans="1:17" ht="15.75" x14ac:dyDescent="0.25">
      <c r="A285" s="189">
        <v>2031</v>
      </c>
      <c r="B285" s="188">
        <v>2023</v>
      </c>
      <c r="C285" s="187" t="s">
        <v>3697</v>
      </c>
      <c r="D285" s="555">
        <v>0.13196068444940393</v>
      </c>
      <c r="E285" s="185">
        <v>0.19694625522821382</v>
      </c>
      <c r="F285" s="552">
        <v>2.3707019406685199E-3</v>
      </c>
      <c r="G285" s="193">
        <v>1.8033836092442801E-2</v>
      </c>
      <c r="H285" s="193">
        <v>0.69034884557226595</v>
      </c>
      <c r="I285" s="193">
        <v>0.26922591028972198</v>
      </c>
      <c r="J285" s="193">
        <v>5.2143170929878904E-3</v>
      </c>
      <c r="K285" s="193">
        <v>2.13024334537937E-3</v>
      </c>
      <c r="L285" s="193">
        <v>6.5577156549058001E-3</v>
      </c>
      <c r="M285" s="193">
        <v>2.7374603005563799E-3</v>
      </c>
      <c r="N285" s="193">
        <v>3.8260144561079901E-2</v>
      </c>
      <c r="O285" s="222">
        <v>5.1228801482281802E-2</v>
      </c>
      <c r="P285" s="553">
        <v>5.4500853737433899E-3</v>
      </c>
      <c r="Q285" s="554">
        <v>0</v>
      </c>
    </row>
    <row r="286" spans="1:17" ht="15.75" x14ac:dyDescent="0.25">
      <c r="A286" s="189">
        <v>2031</v>
      </c>
      <c r="B286" s="188">
        <v>2024</v>
      </c>
      <c r="C286" s="187" t="s">
        <v>3696</v>
      </c>
      <c r="D286" s="555">
        <v>0.13288782973438629</v>
      </c>
      <c r="E286" s="185">
        <v>0.15839390238611048</v>
      </c>
      <c r="F286" s="552">
        <v>2.2114445917184198E-3</v>
      </c>
      <c r="G286" s="193">
        <v>1.37604151066117E-2</v>
      </c>
      <c r="H286" s="193">
        <v>0.69726390761470003</v>
      </c>
      <c r="I286" s="193">
        <v>0.18805944795323201</v>
      </c>
      <c r="J286" s="193">
        <v>5.1535301803656104E-3</v>
      </c>
      <c r="K286" s="193">
        <v>1.84347776746234E-3</v>
      </c>
      <c r="L286" s="193">
        <v>6.6399560493253596E-3</v>
      </c>
      <c r="M286" s="193">
        <v>2.5321795393683901E-3</v>
      </c>
      <c r="N286" s="193">
        <v>3.7873566345168398E-2</v>
      </c>
      <c r="O286" s="222">
        <v>4.7607648854925799E-2</v>
      </c>
      <c r="P286" s="553">
        <v>5.3865499466702596E-3</v>
      </c>
      <c r="Q286" s="554">
        <v>0</v>
      </c>
    </row>
    <row r="287" spans="1:17" ht="15.75" x14ac:dyDescent="0.25">
      <c r="A287" s="189">
        <v>2031</v>
      </c>
      <c r="B287" s="188">
        <v>2025</v>
      </c>
      <c r="C287" s="187" t="s">
        <v>3695</v>
      </c>
      <c r="D287" s="555">
        <v>0.14722765695352544</v>
      </c>
      <c r="E287" s="185">
        <v>0.16767264418969621</v>
      </c>
      <c r="F287" s="552">
        <v>2.8974224401004398E-3</v>
      </c>
      <c r="G287" s="193">
        <v>1.5221986215249299E-2</v>
      </c>
      <c r="H287" s="193">
        <v>0.78769710253162795</v>
      </c>
      <c r="I287" s="193">
        <v>0.18838439942872701</v>
      </c>
      <c r="J287" s="193">
        <v>5.7591375016832601E-3</v>
      </c>
      <c r="K287" s="193">
        <v>2.10402635651722E-3</v>
      </c>
      <c r="L287" s="193">
        <v>8.2393452001956E-3</v>
      </c>
      <c r="M287" s="193">
        <v>2.58146717483749E-3</v>
      </c>
      <c r="N287" s="193">
        <v>2.9970698370588501E-2</v>
      </c>
      <c r="O287" s="222">
        <v>4.8477082744600601E-2</v>
      </c>
      <c r="P287" s="553">
        <v>6.0195401437151998E-3</v>
      </c>
      <c r="Q287" s="554">
        <v>0</v>
      </c>
    </row>
    <row r="288" spans="1:17" ht="15.75" x14ac:dyDescent="0.25">
      <c r="A288" s="189">
        <v>2031</v>
      </c>
      <c r="B288" s="188">
        <v>2026</v>
      </c>
      <c r="C288" s="187" t="s">
        <v>3694</v>
      </c>
      <c r="D288" s="555">
        <v>0.13727675002683104</v>
      </c>
      <c r="E288" s="185">
        <v>0.19512031364831534</v>
      </c>
      <c r="F288" s="552">
        <v>2.2326089720554202E-3</v>
      </c>
      <c r="G288" s="193">
        <v>2.0214886973297399E-2</v>
      </c>
      <c r="H288" s="193">
        <v>0.72504330620894297</v>
      </c>
      <c r="I288" s="193">
        <v>0.247118426988224</v>
      </c>
      <c r="J288" s="193">
        <v>5.3098488656473999E-3</v>
      </c>
      <c r="K288" s="193">
        <v>2.1494458408784002E-3</v>
      </c>
      <c r="L288" s="193">
        <v>7.1261269485415604E-3</v>
      </c>
      <c r="M288" s="193">
        <v>2.8655922878715601E-3</v>
      </c>
      <c r="N288" s="193">
        <v>3.5487855365208702E-2</v>
      </c>
      <c r="O288" s="222">
        <v>5.3489049738521699E-2</v>
      </c>
      <c r="P288" s="553">
        <v>5.5499366692466001E-3</v>
      </c>
      <c r="Q288" s="554">
        <v>0</v>
      </c>
    </row>
    <row r="289" spans="1:17" ht="15.75" x14ac:dyDescent="0.25">
      <c r="A289" s="189">
        <v>2031</v>
      </c>
      <c r="B289" s="188">
        <v>2027</v>
      </c>
      <c r="C289" s="187" t="s">
        <v>3693</v>
      </c>
      <c r="D289" s="555">
        <v>0.1436110534969828</v>
      </c>
      <c r="E289" s="185">
        <v>0.17119737536187621</v>
      </c>
      <c r="F289" s="552">
        <v>6.2891785230099204E-3</v>
      </c>
      <c r="G289" s="193">
        <v>1.7145170416222599E-2</v>
      </c>
      <c r="H289" s="193">
        <v>0.76209920659503805</v>
      </c>
      <c r="I289" s="193">
        <v>0.19054603241180099</v>
      </c>
      <c r="J289" s="193">
        <v>5.93113290426948E-3</v>
      </c>
      <c r="K289" s="193">
        <v>2.1114010809500298E-3</v>
      </c>
      <c r="L289" s="193">
        <v>8.0129682440654802E-3</v>
      </c>
      <c r="M289" s="193">
        <v>2.68792194686598E-3</v>
      </c>
      <c r="N289" s="193">
        <v>3.06533011813339E-2</v>
      </c>
      <c r="O289" s="222">
        <v>5.0354944923183202E-2</v>
      </c>
      <c r="P289" s="553">
        <v>6.1993124151880803E-3</v>
      </c>
      <c r="Q289" s="554">
        <v>0</v>
      </c>
    </row>
    <row r="290" spans="1:17" ht="15.75" x14ac:dyDescent="0.25">
      <c r="A290" s="189">
        <v>2031</v>
      </c>
      <c r="B290" s="188">
        <v>2028</v>
      </c>
      <c r="C290" s="187" t="s">
        <v>3692</v>
      </c>
      <c r="D290" s="555">
        <v>0.1451948625066769</v>
      </c>
      <c r="E290" s="185">
        <v>0.14953478344302926</v>
      </c>
      <c r="F290" s="552">
        <v>2.0732401531625699E-3</v>
      </c>
      <c r="G290" s="193">
        <v>1.3711803246360101E-2</v>
      </c>
      <c r="H290" s="193">
        <v>0.77532180657413097</v>
      </c>
      <c r="I290" s="193">
        <v>0.12946886976511501</v>
      </c>
      <c r="J290" s="193">
        <v>5.57099526760595E-3</v>
      </c>
      <c r="K290" s="193">
        <v>1.8665717675062901E-3</v>
      </c>
      <c r="L290" s="193">
        <v>7.9869888029784602E-3</v>
      </c>
      <c r="M290" s="193">
        <v>2.5138343814374402E-3</v>
      </c>
      <c r="N290" s="193">
        <v>3.12938259537896E-2</v>
      </c>
      <c r="O290" s="222">
        <v>4.72840402690239E-2</v>
      </c>
      <c r="P290" s="553">
        <v>5.8228909526817198E-3</v>
      </c>
      <c r="Q290" s="554">
        <v>0</v>
      </c>
    </row>
    <row r="291" spans="1:17" ht="15.75" x14ac:dyDescent="0.25">
      <c r="A291" s="189">
        <v>2031</v>
      </c>
      <c r="B291" s="188">
        <v>2029</v>
      </c>
      <c r="C291" s="187" t="s">
        <v>3691</v>
      </c>
      <c r="D291" s="555">
        <v>0.13977791475478532</v>
      </c>
      <c r="E291" s="185">
        <v>0.16441724601564139</v>
      </c>
      <c r="F291" s="552">
        <v>1.99548167453953E-3</v>
      </c>
      <c r="G291" s="193">
        <v>1.63982788132985E-2</v>
      </c>
      <c r="H291" s="193">
        <v>0.74099954091432096</v>
      </c>
      <c r="I291" s="193">
        <v>0.14131214345203499</v>
      </c>
      <c r="J291" s="193">
        <v>5.3493757294305099E-3</v>
      </c>
      <c r="K291" s="193">
        <v>2.05504091697875E-3</v>
      </c>
      <c r="L291" s="193">
        <v>7.3929121003645602E-3</v>
      </c>
      <c r="M291" s="193">
        <v>2.6274411642777402E-3</v>
      </c>
      <c r="N291" s="193">
        <v>3.4203115317697E-2</v>
      </c>
      <c r="O291" s="222">
        <v>4.9288063918326699E-2</v>
      </c>
      <c r="P291" s="553">
        <v>5.5912507624121203E-3</v>
      </c>
      <c r="Q291" s="554">
        <v>0</v>
      </c>
    </row>
    <row r="292" spans="1:17" ht="15.75" x14ac:dyDescent="0.25">
      <c r="A292" s="189">
        <v>2031</v>
      </c>
      <c r="B292" s="188">
        <v>2030</v>
      </c>
      <c r="C292" s="187" t="s">
        <v>3690</v>
      </c>
      <c r="D292" s="555">
        <v>0.1153757092839741</v>
      </c>
      <c r="E292" s="185">
        <v>0.15553133790691401</v>
      </c>
      <c r="F292" s="552">
        <v>2.0701533845500299E-2</v>
      </c>
      <c r="G292" s="193">
        <v>1.52901075753417E-2</v>
      </c>
      <c r="H292" s="193">
        <v>0.57504434108180802</v>
      </c>
      <c r="I292" s="193">
        <v>0.112807550970911</v>
      </c>
      <c r="J292" s="193">
        <v>5.3663494393692297E-3</v>
      </c>
      <c r="K292" s="193">
        <v>1.92332666648558E-3</v>
      </c>
      <c r="L292" s="193">
        <v>5.6288374196917E-3</v>
      </c>
      <c r="M292" s="193">
        <v>2.56376967822518E-3</v>
      </c>
      <c r="N292" s="193">
        <v>4.0274858755799899E-2</v>
      </c>
      <c r="O292" s="222">
        <v>4.8164898904359599E-2</v>
      </c>
      <c r="P292" s="553">
        <v>5.6089919481945496E-3</v>
      </c>
      <c r="Q292" s="554">
        <v>0</v>
      </c>
    </row>
    <row r="293" spans="1:17" ht="15.75" x14ac:dyDescent="0.25">
      <c r="A293" s="189">
        <v>2031</v>
      </c>
      <c r="B293" s="188">
        <v>2031</v>
      </c>
      <c r="C293" s="187" t="s">
        <v>3689</v>
      </c>
      <c r="D293" s="555">
        <v>0.14795390212603327</v>
      </c>
      <c r="E293" s="185">
        <v>0.14954062192843876</v>
      </c>
      <c r="F293" s="552">
        <v>2.2832801313161298E-3</v>
      </c>
      <c r="G293" s="193">
        <v>1.41970783564388E-2</v>
      </c>
      <c r="H293" s="193">
        <v>0.79247149775513603</v>
      </c>
      <c r="I293" s="193">
        <v>9.1604083032452294E-2</v>
      </c>
      <c r="J293" s="193">
        <v>5.6524564384243603E-3</v>
      </c>
      <c r="K293" s="193">
        <v>1.76921704949409E-3</v>
      </c>
      <c r="L293" s="193">
        <v>8.3040106406213499E-3</v>
      </c>
      <c r="M293" s="193">
        <v>2.53534029223439E-3</v>
      </c>
      <c r="N293" s="193">
        <v>2.9702937670470799E-2</v>
      </c>
      <c r="O293" s="222">
        <v>4.7663404535481999E-2</v>
      </c>
      <c r="P293" s="553">
        <v>5.90803543616594E-3</v>
      </c>
      <c r="Q293" s="554">
        <v>0</v>
      </c>
    </row>
    <row r="294" spans="1:17" ht="15.75" x14ac:dyDescent="0.25">
      <c r="A294" s="189">
        <v>2032</v>
      </c>
      <c r="B294" s="188">
        <v>2018</v>
      </c>
      <c r="C294" s="187" t="s">
        <v>3658</v>
      </c>
      <c r="D294" s="555">
        <v>0.14667109308147241</v>
      </c>
      <c r="E294" s="185">
        <v>0.2507019776912352</v>
      </c>
      <c r="F294" s="552">
        <v>1.0727980270432999E-3</v>
      </c>
      <c r="G294" s="193">
        <v>2.2730319103508399E-2</v>
      </c>
      <c r="H294" s="193">
        <v>0.78521559778761596</v>
      </c>
      <c r="I294" s="193">
        <v>0.49687673456254999</v>
      </c>
      <c r="J294" s="193">
        <v>5.5523502053125796E-3</v>
      </c>
      <c r="K294" s="193">
        <v>2.1423325355765899E-3</v>
      </c>
      <c r="L294" s="193">
        <v>8.1024128241801805E-3</v>
      </c>
      <c r="M294" s="193">
        <v>3.0000018168034001E-3</v>
      </c>
      <c r="N294" s="193">
        <v>3.0858219892733098E-2</v>
      </c>
      <c r="O294" s="222">
        <v>5.5860033828879302E-2</v>
      </c>
      <c r="P294" s="553">
        <v>5.8034028434076797E-3</v>
      </c>
      <c r="Q294" s="554">
        <v>0</v>
      </c>
    </row>
    <row r="295" spans="1:17" ht="15.75" x14ac:dyDescent="0.25">
      <c r="A295" s="189">
        <v>2032</v>
      </c>
      <c r="B295" s="188">
        <v>2019</v>
      </c>
      <c r="C295" s="187" t="s">
        <v>3657</v>
      </c>
      <c r="D295" s="555">
        <v>0.13320375445515914</v>
      </c>
      <c r="E295" s="185">
        <v>0.25038718171978513</v>
      </c>
      <c r="F295" s="552">
        <v>9.2044415224069799E-4</v>
      </c>
      <c r="G295" s="193">
        <v>2.2730688822552698E-2</v>
      </c>
      <c r="H295" s="193">
        <v>0.69979537831772898</v>
      </c>
      <c r="I295" s="193">
        <v>0.46359698713881098</v>
      </c>
      <c r="J295" s="193">
        <v>5.0459733484067397E-3</v>
      </c>
      <c r="K295" s="193">
        <v>2.20255949407768E-3</v>
      </c>
      <c r="L295" s="193">
        <v>6.6262164414258298E-3</v>
      </c>
      <c r="M295" s="193">
        <v>3.0000018168034001E-3</v>
      </c>
      <c r="N295" s="193">
        <v>3.8091582168229401E-2</v>
      </c>
      <c r="O295" s="222">
        <v>5.5860033828879302E-2</v>
      </c>
      <c r="P295" s="553">
        <v>5.2741298720465797E-3</v>
      </c>
      <c r="Q295" s="554">
        <v>0</v>
      </c>
    </row>
    <row r="296" spans="1:17" ht="15.75" x14ac:dyDescent="0.25">
      <c r="A296" s="189">
        <v>2032</v>
      </c>
      <c r="B296" s="188">
        <v>2020</v>
      </c>
      <c r="C296" s="187" t="s">
        <v>3656</v>
      </c>
      <c r="D296" s="555">
        <v>0.14241953794652834</v>
      </c>
      <c r="E296" s="185">
        <v>0.24999392678421761</v>
      </c>
      <c r="F296" s="552">
        <v>1.02441538685267E-3</v>
      </c>
      <c r="G296" s="193">
        <v>2.2781081439968601E-2</v>
      </c>
      <c r="H296" s="193">
        <v>0.75799775939896996</v>
      </c>
      <c r="I296" s="193">
        <v>0.436367001754492</v>
      </c>
      <c r="J296" s="193">
        <v>5.4125079781048102E-3</v>
      </c>
      <c r="K296" s="193">
        <v>2.1979210234095198E-3</v>
      </c>
      <c r="L296" s="193">
        <v>7.6397247432897298E-3</v>
      </c>
      <c r="M296" s="193">
        <v>3.0000018168034001E-3</v>
      </c>
      <c r="N296" s="193">
        <v>3.3125391489096302E-2</v>
      </c>
      <c r="O296" s="222">
        <v>5.5860033828879302E-2</v>
      </c>
      <c r="P296" s="553">
        <v>5.6572375712262701E-3</v>
      </c>
      <c r="Q296" s="554">
        <v>0</v>
      </c>
    </row>
    <row r="297" spans="1:17" ht="15.75" x14ac:dyDescent="0.25">
      <c r="A297" s="189">
        <v>2032</v>
      </c>
      <c r="B297" s="188">
        <v>2021</v>
      </c>
      <c r="C297" s="187" t="s">
        <v>3655</v>
      </c>
      <c r="D297" s="555">
        <v>0.12113119071099382</v>
      </c>
      <c r="E297" s="185">
        <v>0.22654544502564525</v>
      </c>
      <c r="F297" s="552">
        <v>7.8396428997740998E-4</v>
      </c>
      <c r="G297" s="193">
        <v>2.2703388686973101E-2</v>
      </c>
      <c r="H297" s="193">
        <v>0.62334967927242302</v>
      </c>
      <c r="I297" s="193">
        <v>0.410966874966673</v>
      </c>
      <c r="J297" s="193">
        <v>4.58191828518263E-3</v>
      </c>
      <c r="K297" s="193">
        <v>2.2014761257576499E-3</v>
      </c>
      <c r="L297" s="193">
        <v>5.3010339717234796E-3</v>
      </c>
      <c r="M297" s="193">
        <v>3.0000018168034001E-3</v>
      </c>
      <c r="N297" s="193">
        <v>4.4584976269770898E-2</v>
      </c>
      <c r="O297" s="222">
        <v>5.5860033828879302E-2</v>
      </c>
      <c r="P297" s="553">
        <v>4.7890922980773198E-3</v>
      </c>
      <c r="Q297" s="554">
        <v>0</v>
      </c>
    </row>
    <row r="298" spans="1:17" ht="15.75" x14ac:dyDescent="0.25">
      <c r="A298" s="189">
        <v>2032</v>
      </c>
      <c r="B298" s="188">
        <v>2022</v>
      </c>
      <c r="C298" s="187" t="s">
        <v>3654</v>
      </c>
      <c r="D298" s="555">
        <v>0.1284448460347252</v>
      </c>
      <c r="E298" s="185">
        <v>0.18045869471871873</v>
      </c>
      <c r="F298" s="552">
        <v>3.4986710029114602E-3</v>
      </c>
      <c r="G298" s="193">
        <v>1.5215769602622701E-2</v>
      </c>
      <c r="H298" s="193">
        <v>0.66837381899451098</v>
      </c>
      <c r="I298" s="193">
        <v>0.248251473453239</v>
      </c>
      <c r="J298" s="193">
        <v>5.1630844356863898E-3</v>
      </c>
      <c r="K298" s="193">
        <v>2.0564421815098101E-3</v>
      </c>
      <c r="L298" s="193">
        <v>6.1951533128498E-3</v>
      </c>
      <c r="M298" s="193">
        <v>2.5835779221722501E-3</v>
      </c>
      <c r="N298" s="193">
        <v>3.99125734130239E-2</v>
      </c>
      <c r="O298" s="222">
        <v>4.8514316327585801E-2</v>
      </c>
      <c r="P298" s="553">
        <v>5.3965362030202598E-3</v>
      </c>
      <c r="Q298" s="554">
        <v>0</v>
      </c>
    </row>
    <row r="299" spans="1:17" ht="15.75" x14ac:dyDescent="0.25">
      <c r="A299" s="189">
        <v>2032</v>
      </c>
      <c r="B299" s="188">
        <v>2023</v>
      </c>
      <c r="C299" s="187" t="s">
        <v>3653</v>
      </c>
      <c r="D299" s="555">
        <v>0.13196068444940393</v>
      </c>
      <c r="E299" s="185">
        <v>0.19694804147870601</v>
      </c>
      <c r="F299" s="552">
        <v>2.3968195002980401E-3</v>
      </c>
      <c r="G299" s="193">
        <v>1.8050367867476502E-2</v>
      </c>
      <c r="H299" s="193">
        <v>0.69037530105967704</v>
      </c>
      <c r="I299" s="193">
        <v>0.27873925238338698</v>
      </c>
      <c r="J299" s="193">
        <v>5.2253546643365404E-3</v>
      </c>
      <c r="K299" s="193">
        <v>2.13024334537937E-3</v>
      </c>
      <c r="L299" s="193">
        <v>6.5577156549058001E-3</v>
      </c>
      <c r="M299" s="193">
        <v>2.7374603005563799E-3</v>
      </c>
      <c r="N299" s="193">
        <v>3.8260144561079901E-2</v>
      </c>
      <c r="O299" s="222">
        <v>5.1228801482281802E-2</v>
      </c>
      <c r="P299" s="553">
        <v>5.4616220150899304E-3</v>
      </c>
      <c r="Q299" s="554">
        <v>0</v>
      </c>
    </row>
    <row r="300" spans="1:17" ht="15.75" x14ac:dyDescent="0.25">
      <c r="A300" s="189">
        <v>2032</v>
      </c>
      <c r="B300" s="188">
        <v>2024</v>
      </c>
      <c r="C300" s="187" t="s">
        <v>3652</v>
      </c>
      <c r="D300" s="555">
        <v>0.13288782973438629</v>
      </c>
      <c r="E300" s="185">
        <v>0.15839680518142538</v>
      </c>
      <c r="F300" s="552">
        <v>2.2364589621846598E-3</v>
      </c>
      <c r="G300" s="193">
        <v>1.3798141824345E-2</v>
      </c>
      <c r="H300" s="193">
        <v>0.697289255490946</v>
      </c>
      <c r="I300" s="193">
        <v>0.203134081727567</v>
      </c>
      <c r="J300" s="193">
        <v>5.1641089549909801E-3</v>
      </c>
      <c r="K300" s="193">
        <v>1.84347776746234E-3</v>
      </c>
      <c r="L300" s="193">
        <v>6.6399560493253596E-3</v>
      </c>
      <c r="M300" s="193">
        <v>2.5321795393683901E-3</v>
      </c>
      <c r="N300" s="193">
        <v>3.7873566345168398E-2</v>
      </c>
      <c r="O300" s="222">
        <v>4.7607648854925799E-2</v>
      </c>
      <c r="P300" s="553">
        <v>5.3976070465415697E-3</v>
      </c>
      <c r="Q300" s="554">
        <v>0</v>
      </c>
    </row>
    <row r="301" spans="1:17" ht="15.75" x14ac:dyDescent="0.25">
      <c r="A301" s="189">
        <v>2032</v>
      </c>
      <c r="B301" s="188">
        <v>2025</v>
      </c>
      <c r="C301" s="187" t="s">
        <v>3651</v>
      </c>
      <c r="D301" s="555">
        <v>0.14722765695352544</v>
      </c>
      <c r="E301" s="185">
        <v>0.16767554828528522</v>
      </c>
      <c r="F301" s="552">
        <v>2.93542764823106E-3</v>
      </c>
      <c r="G301" s="193">
        <v>1.52727971739466E-2</v>
      </c>
      <c r="H301" s="193">
        <v>0.78773564048120204</v>
      </c>
      <c r="I301" s="193">
        <v>0.20255715363227</v>
      </c>
      <c r="J301" s="193">
        <v>5.77522983942868E-3</v>
      </c>
      <c r="K301" s="193">
        <v>2.10402635651722E-3</v>
      </c>
      <c r="L301" s="193">
        <v>8.2393452001956E-3</v>
      </c>
      <c r="M301" s="193">
        <v>2.58146717483749E-3</v>
      </c>
      <c r="N301" s="193">
        <v>2.9970698370588501E-2</v>
      </c>
      <c r="O301" s="222">
        <v>4.8477082744600601E-2</v>
      </c>
      <c r="P301" s="553">
        <v>6.0363601055647897E-3</v>
      </c>
      <c r="Q301" s="554">
        <v>0</v>
      </c>
    </row>
    <row r="302" spans="1:17" ht="15.75" x14ac:dyDescent="0.25">
      <c r="A302" s="189">
        <v>2032</v>
      </c>
      <c r="B302" s="188">
        <v>2026</v>
      </c>
      <c r="C302" s="187" t="s">
        <v>3650</v>
      </c>
      <c r="D302" s="555">
        <v>0.13727675002683104</v>
      </c>
      <c r="E302" s="185">
        <v>0.1951241541361729</v>
      </c>
      <c r="F302" s="552">
        <v>2.2611820360195702E-3</v>
      </c>
      <c r="G302" s="193">
        <v>2.0220636884791102E-2</v>
      </c>
      <c r="H302" s="193">
        <v>0.72507228302844795</v>
      </c>
      <c r="I302" s="193">
        <v>0.269699651043314</v>
      </c>
      <c r="J302" s="193">
        <v>5.3219475279798097E-3</v>
      </c>
      <c r="K302" s="193">
        <v>2.1494458408784002E-3</v>
      </c>
      <c r="L302" s="193">
        <v>7.12612694854155E-3</v>
      </c>
      <c r="M302" s="193">
        <v>2.8655922878715601E-3</v>
      </c>
      <c r="N302" s="193">
        <v>3.5487855365208598E-2</v>
      </c>
      <c r="O302" s="222">
        <v>5.3489049738521699E-2</v>
      </c>
      <c r="P302" s="553">
        <v>5.5625823794026603E-3</v>
      </c>
      <c r="Q302" s="554">
        <v>0</v>
      </c>
    </row>
    <row r="303" spans="1:17" ht="15.75" x14ac:dyDescent="0.25">
      <c r="A303" s="189">
        <v>2032</v>
      </c>
      <c r="B303" s="188">
        <v>2027</v>
      </c>
      <c r="C303" s="187" t="s">
        <v>3649</v>
      </c>
      <c r="D303" s="555">
        <v>0.1436110534969828</v>
      </c>
      <c r="E303" s="185">
        <v>0.171199276593234</v>
      </c>
      <c r="F303" s="552">
        <v>6.4170401188140798E-3</v>
      </c>
      <c r="G303" s="193">
        <v>1.7098630662745501E-2</v>
      </c>
      <c r="H303" s="193">
        <v>0.76222809736772401</v>
      </c>
      <c r="I303" s="193">
        <v>0.20228526485805501</v>
      </c>
      <c r="J303" s="193">
        <v>5.98468942708783E-3</v>
      </c>
      <c r="K303" s="193">
        <v>2.1114010809500298E-3</v>
      </c>
      <c r="L303" s="193">
        <v>8.0129682440654802E-3</v>
      </c>
      <c r="M303" s="193">
        <v>2.68792194686598E-3</v>
      </c>
      <c r="N303" s="193">
        <v>3.06533011813339E-2</v>
      </c>
      <c r="O303" s="222">
        <v>5.0354944923183202E-2</v>
      </c>
      <c r="P303" s="553">
        <v>6.2552905263147298E-3</v>
      </c>
      <c r="Q303" s="554">
        <v>0</v>
      </c>
    </row>
    <row r="304" spans="1:17" ht="15.75" x14ac:dyDescent="0.25">
      <c r="A304" s="189">
        <v>2032</v>
      </c>
      <c r="B304" s="188">
        <v>2028</v>
      </c>
      <c r="C304" s="187" t="s">
        <v>3648</v>
      </c>
      <c r="D304" s="555">
        <v>0.1451948625066769</v>
      </c>
      <c r="E304" s="185">
        <v>0.14953719210650998</v>
      </c>
      <c r="F304" s="552">
        <v>2.0999342013021502E-3</v>
      </c>
      <c r="G304" s="193">
        <v>1.35314854429044E-2</v>
      </c>
      <c r="H304" s="193">
        <v>0.77534885875679205</v>
      </c>
      <c r="I304" s="193">
        <v>0.148230127448223</v>
      </c>
      <c r="J304" s="193">
        <v>5.5822846531339704E-3</v>
      </c>
      <c r="K304" s="193">
        <v>1.8665717675062901E-3</v>
      </c>
      <c r="L304" s="193">
        <v>7.9869888029784602E-3</v>
      </c>
      <c r="M304" s="193">
        <v>2.5138343814374402E-3</v>
      </c>
      <c r="N304" s="193">
        <v>3.12938259537896E-2</v>
      </c>
      <c r="O304" s="222">
        <v>4.72840402690239E-2</v>
      </c>
      <c r="P304" s="553">
        <v>5.8346907941274097E-3</v>
      </c>
      <c r="Q304" s="554">
        <v>0</v>
      </c>
    </row>
    <row r="305" spans="1:17" ht="15.75" x14ac:dyDescent="0.25">
      <c r="A305" s="189">
        <v>2032</v>
      </c>
      <c r="B305" s="188">
        <v>2029</v>
      </c>
      <c r="C305" s="187" t="s">
        <v>3647</v>
      </c>
      <c r="D305" s="555">
        <v>0.13977791475478532</v>
      </c>
      <c r="E305" s="185">
        <v>0.16441795676566753</v>
      </c>
      <c r="F305" s="552">
        <v>2.0237807115418599E-3</v>
      </c>
      <c r="G305" s="193">
        <v>1.6116143185319998E-2</v>
      </c>
      <c r="H305" s="193">
        <v>0.74102823603964996</v>
      </c>
      <c r="I305" s="193">
        <v>0.15301696180238</v>
      </c>
      <c r="J305" s="193">
        <v>5.3613556812404598E-3</v>
      </c>
      <c r="K305" s="193">
        <v>2.05504091697875E-3</v>
      </c>
      <c r="L305" s="193">
        <v>7.3929121003645602E-3</v>
      </c>
      <c r="M305" s="193">
        <v>2.6274411642777402E-3</v>
      </c>
      <c r="N305" s="193">
        <v>3.4203115317697E-2</v>
      </c>
      <c r="O305" s="222">
        <v>4.9288063918326699E-2</v>
      </c>
      <c r="P305" s="553">
        <v>5.6037723944826704E-3</v>
      </c>
      <c r="Q305" s="554">
        <v>0</v>
      </c>
    </row>
    <row r="306" spans="1:17" ht="15.75" x14ac:dyDescent="0.25">
      <c r="A306" s="189">
        <v>2032</v>
      </c>
      <c r="B306" s="188">
        <v>2030</v>
      </c>
      <c r="C306" s="187" t="s">
        <v>3646</v>
      </c>
      <c r="D306" s="555">
        <v>0.1153757092839741</v>
      </c>
      <c r="E306" s="185">
        <v>0.15553269820342075</v>
      </c>
      <c r="F306" s="552">
        <v>2.1310612428702299E-2</v>
      </c>
      <c r="G306" s="193">
        <v>1.4999299676756001E-2</v>
      </c>
      <c r="H306" s="193">
        <v>0.57566153142929799</v>
      </c>
      <c r="I306" s="193">
        <v>0.12934104308677699</v>
      </c>
      <c r="J306" s="193">
        <v>5.6238821103580501E-3</v>
      </c>
      <c r="K306" s="193">
        <v>1.92332666648558E-3</v>
      </c>
      <c r="L306" s="193">
        <v>5.6288374196917E-3</v>
      </c>
      <c r="M306" s="193">
        <v>2.56376967822518E-3</v>
      </c>
      <c r="N306" s="193">
        <v>4.0274858755799899E-2</v>
      </c>
      <c r="O306" s="222">
        <v>4.8164898904359599E-2</v>
      </c>
      <c r="P306" s="553">
        <v>5.8781691037811798E-3</v>
      </c>
      <c r="Q306" s="554">
        <v>0</v>
      </c>
    </row>
    <row r="307" spans="1:17" ht="15.75" x14ac:dyDescent="0.25">
      <c r="A307" s="189">
        <v>2032</v>
      </c>
      <c r="B307" s="188">
        <v>2031</v>
      </c>
      <c r="C307" s="187" t="s">
        <v>3645</v>
      </c>
      <c r="D307" s="555">
        <v>0.1479539021260329</v>
      </c>
      <c r="E307" s="185">
        <v>0.14954424460911644</v>
      </c>
      <c r="F307" s="552">
        <v>2.3225849279917602E-3</v>
      </c>
      <c r="G307" s="193">
        <v>1.42867388931327E-2</v>
      </c>
      <c r="H307" s="193">
        <v>0.79251134933831102</v>
      </c>
      <c r="I307" s="193">
        <v>0.108011299636534</v>
      </c>
      <c r="J307" s="193">
        <v>5.6690932203901099E-3</v>
      </c>
      <c r="K307" s="193">
        <v>1.76921704949409E-3</v>
      </c>
      <c r="L307" s="193">
        <v>8.3040106406213499E-3</v>
      </c>
      <c r="M307" s="193">
        <v>2.53534029223439E-3</v>
      </c>
      <c r="N307" s="193">
        <v>2.9702937670470799E-2</v>
      </c>
      <c r="O307" s="222">
        <v>4.7663404535481999E-2</v>
      </c>
      <c r="P307" s="553">
        <v>5.9254244595875602E-3</v>
      </c>
      <c r="Q307" s="554">
        <v>0</v>
      </c>
    </row>
    <row r="308" spans="1:17" ht="15.75" x14ac:dyDescent="0.25">
      <c r="A308" s="189">
        <v>2032</v>
      </c>
      <c r="B308" s="188">
        <v>2032</v>
      </c>
      <c r="C308" s="187" t="s">
        <v>3644</v>
      </c>
      <c r="D308" s="555">
        <v>0.14238402704156833</v>
      </c>
      <c r="E308" s="185">
        <v>0.16590671144260713</v>
      </c>
      <c r="F308" s="552">
        <v>5.8465569152818401E-3</v>
      </c>
      <c r="G308" s="193">
        <v>1.6873319153174901E-2</v>
      </c>
      <c r="H308" s="193">
        <v>0.75500923364272399</v>
      </c>
      <c r="I308" s="193">
        <v>0.10489398630505301</v>
      </c>
      <c r="J308" s="193">
        <v>5.56488457968826E-3</v>
      </c>
      <c r="K308" s="193">
        <v>2.0694745379863599E-3</v>
      </c>
      <c r="L308" s="193">
        <v>7.87081801025343E-3</v>
      </c>
      <c r="M308" s="193">
        <v>2.6413226747378799E-3</v>
      </c>
      <c r="N308" s="193">
        <v>3.1317587070118197E-2</v>
      </c>
      <c r="O308" s="222">
        <v>4.9532933762843602E-2</v>
      </c>
      <c r="P308" s="553">
        <v>5.8165039665721598E-3</v>
      </c>
      <c r="Q308" s="554">
        <v>0</v>
      </c>
    </row>
    <row r="309" spans="1:17" ht="15.75" x14ac:dyDescent="0.25">
      <c r="A309" s="189">
        <v>2033</v>
      </c>
      <c r="B309" s="188">
        <v>2019</v>
      </c>
      <c r="C309" s="187" t="s">
        <v>3613</v>
      </c>
      <c r="D309" s="555">
        <v>0.13320375445515914</v>
      </c>
      <c r="E309" s="185">
        <v>0.25039330076842764</v>
      </c>
      <c r="F309" s="552">
        <v>9.2044415224069799E-4</v>
      </c>
      <c r="G309" s="193">
        <v>2.2730688822552698E-2</v>
      </c>
      <c r="H309" s="193">
        <v>0.69979537831772898</v>
      </c>
      <c r="I309" s="193">
        <v>0.49958574019681701</v>
      </c>
      <c r="J309" s="193">
        <v>5.0459733484067397E-3</v>
      </c>
      <c r="K309" s="193">
        <v>2.20255949407768E-3</v>
      </c>
      <c r="L309" s="193">
        <v>6.6262164414258298E-3</v>
      </c>
      <c r="M309" s="193">
        <v>3.0000018168034001E-3</v>
      </c>
      <c r="N309" s="193">
        <v>3.8091582168229401E-2</v>
      </c>
      <c r="O309" s="222">
        <v>5.5860033828879302E-2</v>
      </c>
      <c r="P309" s="553">
        <v>5.2741298720465797E-3</v>
      </c>
      <c r="Q309" s="554">
        <v>0</v>
      </c>
    </row>
    <row r="310" spans="1:17" ht="15.75" x14ac:dyDescent="0.25">
      <c r="A310" s="189">
        <v>2033</v>
      </c>
      <c r="B310" s="188">
        <v>2020</v>
      </c>
      <c r="C310" s="187" t="s">
        <v>3612</v>
      </c>
      <c r="D310" s="555">
        <v>0.14241953794652834</v>
      </c>
      <c r="E310" s="185">
        <v>0.24999742413390874</v>
      </c>
      <c r="F310" s="552">
        <v>1.02441538685267E-3</v>
      </c>
      <c r="G310" s="193">
        <v>2.2781081439968601E-2</v>
      </c>
      <c r="H310" s="193">
        <v>0.75799775939896996</v>
      </c>
      <c r="I310" s="193">
        <v>0.45697542243668599</v>
      </c>
      <c r="J310" s="193">
        <v>5.4125079781048102E-3</v>
      </c>
      <c r="K310" s="193">
        <v>2.1979210234095198E-3</v>
      </c>
      <c r="L310" s="193">
        <v>7.6397247432897298E-3</v>
      </c>
      <c r="M310" s="193">
        <v>3.0000018168034001E-3</v>
      </c>
      <c r="N310" s="193">
        <v>3.3125391489096302E-2</v>
      </c>
      <c r="O310" s="222">
        <v>5.5860033828879302E-2</v>
      </c>
      <c r="P310" s="553">
        <v>5.6572375712262701E-3</v>
      </c>
      <c r="Q310" s="554">
        <v>0</v>
      </c>
    </row>
    <row r="311" spans="1:17" ht="15.75" x14ac:dyDescent="0.25">
      <c r="A311" s="189">
        <v>2033</v>
      </c>
      <c r="B311" s="188">
        <v>2021</v>
      </c>
      <c r="C311" s="187" t="s">
        <v>3611</v>
      </c>
      <c r="D311" s="555">
        <v>0.12113119071099382</v>
      </c>
      <c r="E311" s="185">
        <v>0.22655122302847489</v>
      </c>
      <c r="F311" s="552">
        <v>7.8396428997740998E-4</v>
      </c>
      <c r="G311" s="193">
        <v>2.2703388686973101E-2</v>
      </c>
      <c r="H311" s="193">
        <v>0.62334967927242302</v>
      </c>
      <c r="I311" s="193">
        <v>0.44401941770639503</v>
      </c>
      <c r="J311" s="193">
        <v>4.58191828518263E-3</v>
      </c>
      <c r="K311" s="193">
        <v>2.2014761257576499E-3</v>
      </c>
      <c r="L311" s="193">
        <v>5.3010339717234796E-3</v>
      </c>
      <c r="M311" s="193">
        <v>3.0000018168034001E-3</v>
      </c>
      <c r="N311" s="193">
        <v>4.4584976269770898E-2</v>
      </c>
      <c r="O311" s="222">
        <v>5.5860033828879302E-2</v>
      </c>
      <c r="P311" s="553">
        <v>4.7890922980773198E-3</v>
      </c>
      <c r="Q311" s="554">
        <v>0</v>
      </c>
    </row>
    <row r="312" spans="1:17" ht="15.75" x14ac:dyDescent="0.25">
      <c r="A312" s="189">
        <v>2033</v>
      </c>
      <c r="B312" s="188">
        <v>2022</v>
      </c>
      <c r="C312" s="187" t="s">
        <v>3610</v>
      </c>
      <c r="D312" s="555">
        <v>0.1303932199758451</v>
      </c>
      <c r="E312" s="185">
        <v>0.22633244473234804</v>
      </c>
      <c r="F312" s="552">
        <v>8.8875321564618303E-4</v>
      </c>
      <c r="G312" s="193">
        <v>2.27518369407789E-2</v>
      </c>
      <c r="H312" s="193">
        <v>0.68208560772135596</v>
      </c>
      <c r="I312" s="193">
        <v>0.407182396747862</v>
      </c>
      <c r="J312" s="193">
        <v>4.9298632761037697E-3</v>
      </c>
      <c r="K312" s="193">
        <v>2.2001922124728602E-3</v>
      </c>
      <c r="L312" s="193">
        <v>6.3164708481414098E-3</v>
      </c>
      <c r="M312" s="193">
        <v>3.0000018168034001E-3</v>
      </c>
      <c r="N312" s="193">
        <v>3.9609335575323097E-2</v>
      </c>
      <c r="O312" s="222">
        <v>5.5860033828879302E-2</v>
      </c>
      <c r="P312" s="553">
        <v>5.1527698175048899E-3</v>
      </c>
      <c r="Q312" s="554">
        <v>0</v>
      </c>
    </row>
    <row r="313" spans="1:17" ht="15.75" x14ac:dyDescent="0.25">
      <c r="A313" s="189">
        <v>2033</v>
      </c>
      <c r="B313" s="188">
        <v>2023</v>
      </c>
      <c r="C313" s="187" t="s">
        <v>3609</v>
      </c>
      <c r="D313" s="555">
        <v>0.13196068444940393</v>
      </c>
      <c r="E313" s="185">
        <v>0.19695205684915074</v>
      </c>
      <c r="F313" s="552">
        <v>2.4212861216823E-3</v>
      </c>
      <c r="G313" s="193">
        <v>1.8055067224296999E-2</v>
      </c>
      <c r="H313" s="193">
        <v>0.69040008426315802</v>
      </c>
      <c r="I313" s="193">
        <v>0.30190179826207297</v>
      </c>
      <c r="J313" s="193">
        <v>5.23569454061284E-3</v>
      </c>
      <c r="K313" s="193">
        <v>2.13024334537937E-3</v>
      </c>
      <c r="L313" s="193">
        <v>6.5577156549058001E-3</v>
      </c>
      <c r="M313" s="193">
        <v>2.7374603005563799E-3</v>
      </c>
      <c r="N313" s="193">
        <v>3.8260144561079901E-2</v>
      </c>
      <c r="O313" s="222">
        <v>5.1228801482281802E-2</v>
      </c>
      <c r="P313" s="553">
        <v>5.47242941468891E-3</v>
      </c>
      <c r="Q313" s="554">
        <v>0</v>
      </c>
    </row>
    <row r="314" spans="1:17" ht="15.75" x14ac:dyDescent="0.25">
      <c r="A314" s="189">
        <v>2033</v>
      </c>
      <c r="B314" s="188">
        <v>2024</v>
      </c>
      <c r="C314" s="187" t="s">
        <v>3608</v>
      </c>
      <c r="D314" s="555">
        <v>0.13288782973438629</v>
      </c>
      <c r="E314" s="185">
        <v>0.15839828304284606</v>
      </c>
      <c r="F314" s="552">
        <v>2.25998612052877E-3</v>
      </c>
      <c r="G314" s="193">
        <v>1.38207796285763E-2</v>
      </c>
      <c r="H314" s="193">
        <v>0.69731309635476002</v>
      </c>
      <c r="I314" s="193">
        <v>0.210286103991324</v>
      </c>
      <c r="J314" s="193">
        <v>5.1740587912810099E-3</v>
      </c>
      <c r="K314" s="193">
        <v>1.84347776746234E-3</v>
      </c>
      <c r="L314" s="193">
        <v>6.6399560493253596E-3</v>
      </c>
      <c r="M314" s="193">
        <v>2.5321795393683901E-3</v>
      </c>
      <c r="N314" s="193">
        <v>3.7873566345168398E-2</v>
      </c>
      <c r="O314" s="222">
        <v>4.7607648854925799E-2</v>
      </c>
      <c r="P314" s="553">
        <v>5.4080067702768899E-3</v>
      </c>
      <c r="Q314" s="554">
        <v>0</v>
      </c>
    </row>
    <row r="315" spans="1:17" ht="15.75" x14ac:dyDescent="0.25">
      <c r="A315" s="189">
        <v>2033</v>
      </c>
      <c r="B315" s="188">
        <v>2025</v>
      </c>
      <c r="C315" s="187" t="s">
        <v>3607</v>
      </c>
      <c r="D315" s="555">
        <v>0.14722765695352627</v>
      </c>
      <c r="E315" s="185">
        <v>0.16767877476741769</v>
      </c>
      <c r="F315" s="552">
        <v>2.9713000512120798E-3</v>
      </c>
      <c r="G315" s="193">
        <v>1.53204865963006E-2</v>
      </c>
      <c r="H315" s="193">
        <v>0.78777201579865797</v>
      </c>
      <c r="I315" s="193">
        <v>0.218830324885082</v>
      </c>
      <c r="J315" s="193">
        <v>5.79041913048217E-3</v>
      </c>
      <c r="K315" s="193">
        <v>2.10402635651722E-3</v>
      </c>
      <c r="L315" s="193">
        <v>8.2393452001956104E-3</v>
      </c>
      <c r="M315" s="193">
        <v>2.58146717483749E-3</v>
      </c>
      <c r="N315" s="193">
        <v>2.9970698370588501E-2</v>
      </c>
      <c r="O315" s="222">
        <v>4.8477082744600601E-2</v>
      </c>
      <c r="P315" s="553">
        <v>6.05223618895823E-3</v>
      </c>
      <c r="Q315" s="554">
        <v>0</v>
      </c>
    </row>
    <row r="316" spans="1:17" ht="15.75" x14ac:dyDescent="0.25">
      <c r="A316" s="189">
        <v>2033</v>
      </c>
      <c r="B316" s="188">
        <v>2026</v>
      </c>
      <c r="C316" s="187" t="s">
        <v>3606</v>
      </c>
      <c r="D316" s="555">
        <v>0.13727675002683104</v>
      </c>
      <c r="E316" s="185">
        <v>0.19512774963722745</v>
      </c>
      <c r="F316" s="552">
        <v>2.2882367855849299E-3</v>
      </c>
      <c r="G316" s="193">
        <v>2.0236046083316198E-2</v>
      </c>
      <c r="H316" s="193">
        <v>0.72509972015800395</v>
      </c>
      <c r="I316" s="193">
        <v>0.290462928579858</v>
      </c>
      <c r="J316" s="193">
        <v>5.3334033300676204E-3</v>
      </c>
      <c r="K316" s="193">
        <v>2.1494458408784002E-3</v>
      </c>
      <c r="L316" s="193">
        <v>7.12612694854155E-3</v>
      </c>
      <c r="M316" s="193">
        <v>2.8655922878715601E-3</v>
      </c>
      <c r="N316" s="193">
        <v>3.5487855365208598E-2</v>
      </c>
      <c r="O316" s="222">
        <v>5.3489049738521699E-2</v>
      </c>
      <c r="P316" s="553">
        <v>5.5745561620265203E-3</v>
      </c>
      <c r="Q316" s="554">
        <v>0</v>
      </c>
    </row>
    <row r="317" spans="1:17" ht="15.75" x14ac:dyDescent="0.25">
      <c r="A317" s="189">
        <v>2033</v>
      </c>
      <c r="B317" s="188">
        <v>2027</v>
      </c>
      <c r="C317" s="187" t="s">
        <v>3605</v>
      </c>
      <c r="D317" s="555">
        <v>0.1436110534969828</v>
      </c>
      <c r="E317" s="185">
        <v>0.17120255994319569</v>
      </c>
      <c r="F317" s="552">
        <v>6.5384500371491704E-3</v>
      </c>
      <c r="G317" s="193">
        <v>1.7114061543393299E-2</v>
      </c>
      <c r="H317" s="193">
        <v>0.76235048503671599</v>
      </c>
      <c r="I317" s="193">
        <v>0.220412426073573</v>
      </c>
      <c r="J317" s="193">
        <v>6.0355438113548201E-3</v>
      </c>
      <c r="K317" s="193">
        <v>2.1114010809500199E-3</v>
      </c>
      <c r="L317" s="193">
        <v>8.0129682440654802E-3</v>
      </c>
      <c r="M317" s="193">
        <v>2.68792194686597E-3</v>
      </c>
      <c r="N317" s="193">
        <v>3.06533011813339E-2</v>
      </c>
      <c r="O317" s="222">
        <v>5.0354944923183098E-2</v>
      </c>
      <c r="P317" s="553">
        <v>6.3084443201752898E-3</v>
      </c>
      <c r="Q317" s="554">
        <v>0</v>
      </c>
    </row>
    <row r="318" spans="1:17" ht="15.75" x14ac:dyDescent="0.25">
      <c r="A318" s="189">
        <v>2033</v>
      </c>
      <c r="B318" s="188">
        <v>2028</v>
      </c>
      <c r="C318" s="187" t="s">
        <v>3604</v>
      </c>
      <c r="D318" s="555">
        <v>0.1451948625066769</v>
      </c>
      <c r="E318" s="185">
        <v>0.14953858315345567</v>
      </c>
      <c r="F318" s="552">
        <v>2.1253459626699501E-3</v>
      </c>
      <c r="G318" s="193">
        <v>1.3476865192577001E-2</v>
      </c>
      <c r="H318" s="193">
        <v>0.77537461159517995</v>
      </c>
      <c r="I318" s="193">
        <v>0.15696412581350799</v>
      </c>
      <c r="J318" s="193">
        <v>5.5930318024424597E-3</v>
      </c>
      <c r="K318" s="193">
        <v>1.8665717675062901E-3</v>
      </c>
      <c r="L318" s="193">
        <v>7.9869888029784602E-3</v>
      </c>
      <c r="M318" s="193">
        <v>2.5138343814374402E-3</v>
      </c>
      <c r="N318" s="193">
        <v>3.12938259537896E-2</v>
      </c>
      <c r="O318" s="222">
        <v>4.72840402690239E-2</v>
      </c>
      <c r="P318" s="553">
        <v>5.8459238818378599E-3</v>
      </c>
      <c r="Q318" s="554">
        <v>0</v>
      </c>
    </row>
    <row r="319" spans="1:17" ht="15.75" x14ac:dyDescent="0.25">
      <c r="A319" s="189">
        <v>2033</v>
      </c>
      <c r="B319" s="188">
        <v>2029</v>
      </c>
      <c r="C319" s="187" t="s">
        <v>3603</v>
      </c>
      <c r="D319" s="555">
        <v>0.13977791475478532</v>
      </c>
      <c r="E319" s="185">
        <v>0.16442132931571737</v>
      </c>
      <c r="F319" s="552">
        <v>2.0507826049595999E-3</v>
      </c>
      <c r="G319" s="193">
        <v>1.5955508832030799E-2</v>
      </c>
      <c r="H319" s="193">
        <v>0.74105561607361303</v>
      </c>
      <c r="I319" s="193">
        <v>0.17642022197191901</v>
      </c>
      <c r="J319" s="193">
        <v>5.3727865989519601E-3</v>
      </c>
      <c r="K319" s="193">
        <v>2.05504091697875E-3</v>
      </c>
      <c r="L319" s="193">
        <v>7.3929121003645602E-3</v>
      </c>
      <c r="M319" s="193">
        <v>2.6274411642777402E-3</v>
      </c>
      <c r="N319" s="193">
        <v>3.4203115317697E-2</v>
      </c>
      <c r="O319" s="222">
        <v>4.9288063918326699E-2</v>
      </c>
      <c r="P319" s="553">
        <v>5.6157201675691402E-3</v>
      </c>
      <c r="Q319" s="554">
        <v>0</v>
      </c>
    </row>
    <row r="320" spans="1:17" ht="15.75" x14ac:dyDescent="0.25">
      <c r="A320" s="189">
        <v>2033</v>
      </c>
      <c r="B320" s="188">
        <v>2030</v>
      </c>
      <c r="C320" s="187" t="s">
        <v>3602</v>
      </c>
      <c r="D320" s="555">
        <v>0.1153757092839741</v>
      </c>
      <c r="E320" s="185">
        <v>0.15553302343628927</v>
      </c>
      <c r="F320" s="552">
        <v>2.1892994538796898E-2</v>
      </c>
      <c r="G320" s="193">
        <v>1.4716283782320899E-2</v>
      </c>
      <c r="H320" s="193">
        <v>0.57625167561888002</v>
      </c>
      <c r="I320" s="193">
        <v>0.13955949826539599</v>
      </c>
      <c r="J320" s="193">
        <v>5.8701294132513801E-3</v>
      </c>
      <c r="K320" s="193">
        <v>1.92332666648558E-3</v>
      </c>
      <c r="L320" s="193">
        <v>5.6288374196917E-3</v>
      </c>
      <c r="M320" s="193">
        <v>2.56376967822519E-3</v>
      </c>
      <c r="N320" s="193">
        <v>4.0274858755799899E-2</v>
      </c>
      <c r="O320" s="222">
        <v>4.8164898904359599E-2</v>
      </c>
      <c r="P320" s="553">
        <v>6.1355506170051198E-3</v>
      </c>
      <c r="Q320" s="554">
        <v>0</v>
      </c>
    </row>
    <row r="321" spans="1:17" ht="15.75" x14ac:dyDescent="0.25">
      <c r="A321" s="189">
        <v>2033</v>
      </c>
      <c r="B321" s="188">
        <v>2031</v>
      </c>
      <c r="C321" s="187" t="s">
        <v>3601</v>
      </c>
      <c r="D321" s="555">
        <v>0.1479539021260329</v>
      </c>
      <c r="E321" s="185">
        <v>0.14954546117255416</v>
      </c>
      <c r="F321" s="552">
        <v>2.36023916393011E-3</v>
      </c>
      <c r="G321" s="193">
        <v>1.40333839349181E-2</v>
      </c>
      <c r="H321" s="193">
        <v>0.79254952788658395</v>
      </c>
      <c r="I321" s="193">
        <v>0.123681917251803</v>
      </c>
      <c r="J321" s="193">
        <v>5.6850315663095098E-3</v>
      </c>
      <c r="K321" s="193">
        <v>1.76921704949409E-3</v>
      </c>
      <c r="L321" s="193">
        <v>8.3040106406213499E-3</v>
      </c>
      <c r="M321" s="193">
        <v>2.53534029223439E-3</v>
      </c>
      <c r="N321" s="193">
        <v>2.9702937670470799E-2</v>
      </c>
      <c r="O321" s="222">
        <v>4.7663404535481999E-2</v>
      </c>
      <c r="P321" s="553">
        <v>5.9420834667840696E-3</v>
      </c>
      <c r="Q321" s="554">
        <v>0</v>
      </c>
    </row>
    <row r="322" spans="1:17" ht="15.75" x14ac:dyDescent="0.25">
      <c r="A322" s="189">
        <v>2033</v>
      </c>
      <c r="B322" s="188">
        <v>2032</v>
      </c>
      <c r="C322" s="187" t="s">
        <v>3600</v>
      </c>
      <c r="D322" s="555">
        <v>0.14238402704156833</v>
      </c>
      <c r="E322" s="185">
        <v>0.16591076946905295</v>
      </c>
      <c r="F322" s="552">
        <v>6.0050219468519798E-3</v>
      </c>
      <c r="G322" s="193">
        <v>1.6973898834102299E-2</v>
      </c>
      <c r="H322" s="193">
        <v>0.75516992662372096</v>
      </c>
      <c r="I322" s="193">
        <v>0.12425819380261099</v>
      </c>
      <c r="J322" s="193">
        <v>5.6319764641822997E-3</v>
      </c>
      <c r="K322" s="193">
        <v>2.0694745379863599E-3</v>
      </c>
      <c r="L322" s="193">
        <v>7.87081801025343E-3</v>
      </c>
      <c r="M322" s="193">
        <v>2.6413226747378799E-3</v>
      </c>
      <c r="N322" s="193">
        <v>3.1317587070118197E-2</v>
      </c>
      <c r="O322" s="222">
        <v>4.9532933762843602E-2</v>
      </c>
      <c r="P322" s="553">
        <v>5.8866294483672001E-3</v>
      </c>
      <c r="Q322" s="554">
        <v>0</v>
      </c>
    </row>
    <row r="323" spans="1:17" ht="15.75" x14ac:dyDescent="0.25">
      <c r="A323" s="189">
        <v>2033</v>
      </c>
      <c r="B323" s="188">
        <v>2033</v>
      </c>
      <c r="C323" s="187" t="s">
        <v>3599</v>
      </c>
      <c r="D323" s="555">
        <v>0.1451892803962247</v>
      </c>
      <c r="E323" s="185">
        <v>0.15740585377524161</v>
      </c>
      <c r="F323" s="552">
        <v>1.8457892859422701E-3</v>
      </c>
      <c r="G323" s="193">
        <v>1.5451340246387E-2</v>
      </c>
      <c r="H323" s="193">
        <v>0.77531247780271795</v>
      </c>
      <c r="I323" s="193">
        <v>9.58430776992691E-2</v>
      </c>
      <c r="J323" s="193">
        <v>5.5261615177761899E-3</v>
      </c>
      <c r="K323" s="193">
        <v>2.04752600886837E-3</v>
      </c>
      <c r="L323" s="193">
        <v>7.9791734113642994E-3</v>
      </c>
      <c r="M323" s="193">
        <v>2.55388047920363E-3</v>
      </c>
      <c r="N323" s="193">
        <v>3.1351463527661001E-2</v>
      </c>
      <c r="O323" s="222">
        <v>4.79904534336194E-2</v>
      </c>
      <c r="P323" s="553">
        <v>5.7760300196314698E-3</v>
      </c>
      <c r="Q323" s="554">
        <v>0</v>
      </c>
    </row>
    <row r="324" spans="1:17" ht="15.75" x14ac:dyDescent="0.25">
      <c r="A324" s="189">
        <v>2034</v>
      </c>
      <c r="B324" s="188">
        <v>2020</v>
      </c>
      <c r="C324" s="187" t="s">
        <v>3568</v>
      </c>
      <c r="D324" s="555">
        <v>0.14241953794652834</v>
      </c>
      <c r="E324" s="185">
        <v>0.25000344436684074</v>
      </c>
      <c r="F324" s="552">
        <v>1.02441538685268E-3</v>
      </c>
      <c r="G324" s="193">
        <v>2.2781081439968601E-2</v>
      </c>
      <c r="H324" s="193">
        <v>0.75799775939896996</v>
      </c>
      <c r="I324" s="193">
        <v>0.49245014744116</v>
      </c>
      <c r="J324" s="193">
        <v>5.4125079781048102E-3</v>
      </c>
      <c r="K324" s="193">
        <v>2.1979210234095198E-3</v>
      </c>
      <c r="L324" s="193">
        <v>7.6397247432897298E-3</v>
      </c>
      <c r="M324" s="193">
        <v>3.0000018168034001E-3</v>
      </c>
      <c r="N324" s="193">
        <v>3.3125391489096302E-2</v>
      </c>
      <c r="O324" s="222">
        <v>5.5860033828879302E-2</v>
      </c>
      <c r="P324" s="553">
        <v>5.6572375712262701E-3</v>
      </c>
      <c r="Q324" s="554">
        <v>0</v>
      </c>
    </row>
    <row r="325" spans="1:17" ht="15.75" x14ac:dyDescent="0.25">
      <c r="A325" s="189">
        <v>2034</v>
      </c>
      <c r="B325" s="188">
        <v>2021</v>
      </c>
      <c r="C325" s="187" t="s">
        <v>3567</v>
      </c>
      <c r="D325" s="555">
        <v>0.12113119071099382</v>
      </c>
      <c r="E325" s="185">
        <v>0.2265548888186287</v>
      </c>
      <c r="F325" s="552">
        <v>7.8396428997740998E-4</v>
      </c>
      <c r="G325" s="193">
        <v>2.2703388686973101E-2</v>
      </c>
      <c r="H325" s="193">
        <v>0.62334967927242302</v>
      </c>
      <c r="I325" s="193">
        <v>0.46498924107609202</v>
      </c>
      <c r="J325" s="193">
        <v>4.58191828518263E-3</v>
      </c>
      <c r="K325" s="193">
        <v>2.2014761257576499E-3</v>
      </c>
      <c r="L325" s="193">
        <v>5.3010339717234796E-3</v>
      </c>
      <c r="M325" s="193">
        <v>3.0000018168034001E-3</v>
      </c>
      <c r="N325" s="193">
        <v>4.4584976269770898E-2</v>
      </c>
      <c r="O325" s="222">
        <v>5.5860033828879302E-2</v>
      </c>
      <c r="P325" s="553">
        <v>4.7890922980773198E-3</v>
      </c>
      <c r="Q325" s="554">
        <v>0</v>
      </c>
    </row>
    <row r="326" spans="1:17" ht="15.75" x14ac:dyDescent="0.25">
      <c r="A326" s="189">
        <v>2034</v>
      </c>
      <c r="B326" s="188">
        <v>2022</v>
      </c>
      <c r="C326" s="187" t="s">
        <v>3566</v>
      </c>
      <c r="D326" s="555">
        <v>0.1303932199758451</v>
      </c>
      <c r="E326" s="185">
        <v>0.22633806215672467</v>
      </c>
      <c r="F326" s="552">
        <v>8.8875321564618195E-4</v>
      </c>
      <c r="G326" s="193">
        <v>2.27518369407789E-2</v>
      </c>
      <c r="H326" s="193">
        <v>0.68208560772135596</v>
      </c>
      <c r="I326" s="193">
        <v>0.43993056792945101</v>
      </c>
      <c r="J326" s="193">
        <v>4.9298632761037697E-3</v>
      </c>
      <c r="K326" s="193">
        <v>2.2001922124728602E-3</v>
      </c>
      <c r="L326" s="193">
        <v>6.3164708481414098E-3</v>
      </c>
      <c r="M326" s="193">
        <v>3.0000018168034001E-3</v>
      </c>
      <c r="N326" s="193">
        <v>3.9609335575323097E-2</v>
      </c>
      <c r="O326" s="222">
        <v>5.5860033828879302E-2</v>
      </c>
      <c r="P326" s="553">
        <v>5.1527698175048899E-3</v>
      </c>
      <c r="Q326" s="554">
        <v>0</v>
      </c>
    </row>
    <row r="327" spans="1:17" ht="15.75" x14ac:dyDescent="0.25">
      <c r="A327" s="189">
        <v>2034</v>
      </c>
      <c r="B327" s="188">
        <v>2023</v>
      </c>
      <c r="C327" s="187" t="s">
        <v>3565</v>
      </c>
      <c r="D327" s="555">
        <v>0.13805359733546058</v>
      </c>
      <c r="E327" s="185">
        <v>0.22577900244053933</v>
      </c>
      <c r="F327" s="552">
        <v>9.7509686513037495E-4</v>
      </c>
      <c r="G327" s="193">
        <v>2.2692794975931602E-2</v>
      </c>
      <c r="H327" s="193">
        <v>0.73040980799420896</v>
      </c>
      <c r="I327" s="193">
        <v>0.40500248154852297</v>
      </c>
      <c r="J327" s="193">
        <v>5.2438878421809804E-3</v>
      </c>
      <c r="K327" s="193">
        <v>2.1922469929393801E-3</v>
      </c>
      <c r="L327" s="193">
        <v>7.1597094520570604E-3</v>
      </c>
      <c r="M327" s="193">
        <v>3.0000018168034001E-3</v>
      </c>
      <c r="N327" s="193">
        <v>3.5477466416136298E-2</v>
      </c>
      <c r="O327" s="222">
        <v>5.5860033828879302E-2</v>
      </c>
      <c r="P327" s="553">
        <v>5.4809931809967401E-3</v>
      </c>
      <c r="Q327" s="554">
        <v>0</v>
      </c>
    </row>
    <row r="328" spans="1:17" ht="15.75" x14ac:dyDescent="0.25">
      <c r="A328" s="189">
        <v>2034</v>
      </c>
      <c r="B328" s="188">
        <v>2024</v>
      </c>
      <c r="C328" s="187" t="s">
        <v>3564</v>
      </c>
      <c r="D328" s="555">
        <v>0.13288782973438629</v>
      </c>
      <c r="E328" s="185">
        <v>0.15840130083945439</v>
      </c>
      <c r="F328" s="552">
        <v>2.2820260845843E-3</v>
      </c>
      <c r="G328" s="193">
        <v>1.3827118747005301E-2</v>
      </c>
      <c r="H328" s="193">
        <v>0.69733543020822197</v>
      </c>
      <c r="I328" s="193">
        <v>0.22726121722290599</v>
      </c>
      <c r="J328" s="193">
        <v>5.1833796892356903E-3</v>
      </c>
      <c r="K328" s="193">
        <v>1.84347776746234E-3</v>
      </c>
      <c r="L328" s="193">
        <v>6.6399560493253596E-3</v>
      </c>
      <c r="M328" s="193">
        <v>2.5321795393683901E-3</v>
      </c>
      <c r="N328" s="193">
        <v>3.7873566345168502E-2</v>
      </c>
      <c r="O328" s="222">
        <v>4.7607648854925799E-2</v>
      </c>
      <c r="P328" s="553">
        <v>5.41774911787621E-3</v>
      </c>
      <c r="Q328" s="554">
        <v>0</v>
      </c>
    </row>
    <row r="329" spans="1:17" ht="15.75" x14ac:dyDescent="0.25">
      <c r="A329" s="189">
        <v>2034</v>
      </c>
      <c r="B329" s="188">
        <v>2025</v>
      </c>
      <c r="C329" s="187" t="s">
        <v>3563</v>
      </c>
      <c r="D329" s="555">
        <v>0.14722765695352491</v>
      </c>
      <c r="E329" s="185">
        <v>0.16768040337522441</v>
      </c>
      <c r="F329" s="552">
        <v>3.0050396852459201E-3</v>
      </c>
      <c r="G329" s="193">
        <v>1.5348236948330299E-2</v>
      </c>
      <c r="H329" s="193">
        <v>0.78780622848698101</v>
      </c>
      <c r="I329" s="193">
        <v>0.226515307949963</v>
      </c>
      <c r="J329" s="193">
        <v>5.8047053748436998E-3</v>
      </c>
      <c r="K329" s="193">
        <v>2.10402635651722E-3</v>
      </c>
      <c r="L329" s="193">
        <v>8.2393452001956E-3</v>
      </c>
      <c r="M329" s="193">
        <v>2.58146717483749E-3</v>
      </c>
      <c r="N329" s="193">
        <v>2.9970698370588501E-2</v>
      </c>
      <c r="O329" s="222">
        <v>4.8477082744600698E-2</v>
      </c>
      <c r="P329" s="553">
        <v>6.0671683938955199E-3</v>
      </c>
      <c r="Q329" s="554">
        <v>0</v>
      </c>
    </row>
    <row r="330" spans="1:17" ht="15.75" x14ac:dyDescent="0.25">
      <c r="A330" s="189">
        <v>2034</v>
      </c>
      <c r="B330" s="188">
        <v>2026</v>
      </c>
      <c r="C330" s="187" t="s">
        <v>3562</v>
      </c>
      <c r="D330" s="555">
        <v>0.13727675002683104</v>
      </c>
      <c r="E330" s="185">
        <v>0.19513185712608075</v>
      </c>
      <c r="F330" s="552">
        <v>2.3137732561555901E-3</v>
      </c>
      <c r="G330" s="193">
        <v>2.02501079949295E-2</v>
      </c>
      <c r="H330" s="193">
        <v>0.72512561759958305</v>
      </c>
      <c r="I330" s="193">
        <v>0.314419740607636</v>
      </c>
      <c r="J330" s="193">
        <v>5.3442162719108599E-3</v>
      </c>
      <c r="K330" s="193">
        <v>2.1494458408784002E-3</v>
      </c>
      <c r="L330" s="193">
        <v>7.1261269485415604E-3</v>
      </c>
      <c r="M330" s="193">
        <v>2.8655922878715601E-3</v>
      </c>
      <c r="N330" s="193">
        <v>3.5487855365208702E-2</v>
      </c>
      <c r="O330" s="222">
        <v>5.3489049738521699E-2</v>
      </c>
      <c r="P330" s="553">
        <v>5.5858580171181801E-3</v>
      </c>
      <c r="Q330" s="554">
        <v>0</v>
      </c>
    </row>
    <row r="331" spans="1:17" ht="15.75" x14ac:dyDescent="0.25">
      <c r="A331" s="189">
        <v>2034</v>
      </c>
      <c r="B331" s="188">
        <v>2027</v>
      </c>
      <c r="C331" s="187" t="s">
        <v>3561</v>
      </c>
      <c r="D331" s="555">
        <v>0.1436110534969828</v>
      </c>
      <c r="E331" s="185">
        <v>0.17120571114993163</v>
      </c>
      <c r="F331" s="552">
        <v>6.6534084798079299E-3</v>
      </c>
      <c r="G331" s="193">
        <v>1.71515021301143E-2</v>
      </c>
      <c r="H331" s="193">
        <v>0.76246636960884695</v>
      </c>
      <c r="I331" s="193">
        <v>0.23716568743829999</v>
      </c>
      <c r="J331" s="193">
        <v>6.0836960570704703E-3</v>
      </c>
      <c r="K331" s="193">
        <v>2.1114010809500199E-3</v>
      </c>
      <c r="L331" s="193">
        <v>8.0129682440654802E-3</v>
      </c>
      <c r="M331" s="193">
        <v>2.68792194686597E-3</v>
      </c>
      <c r="N331" s="193">
        <v>3.06533011813339E-2</v>
      </c>
      <c r="O331" s="222">
        <v>5.0354944923183098E-2</v>
      </c>
      <c r="P331" s="553">
        <v>6.3587737967697603E-3</v>
      </c>
      <c r="Q331" s="554">
        <v>0</v>
      </c>
    </row>
    <row r="332" spans="1:17" ht="15.75" x14ac:dyDescent="0.25">
      <c r="A332" s="189">
        <v>2034</v>
      </c>
      <c r="B332" s="188">
        <v>2028</v>
      </c>
      <c r="C332" s="187" t="s">
        <v>3560</v>
      </c>
      <c r="D332" s="555">
        <v>0.1451948625066769</v>
      </c>
      <c r="E332" s="185">
        <v>0.1495411985172356</v>
      </c>
      <c r="F332" s="552">
        <v>2.1494754900155998E-3</v>
      </c>
      <c r="G332" s="193">
        <v>1.34974062507513E-2</v>
      </c>
      <c r="H332" s="193">
        <v>0.77539906509014001</v>
      </c>
      <c r="I332" s="193">
        <v>0.17065946000642501</v>
      </c>
      <c r="J332" s="193">
        <v>5.6032367155314398E-3</v>
      </c>
      <c r="K332" s="193">
        <v>1.8665717675062901E-3</v>
      </c>
      <c r="L332" s="193">
        <v>7.9869888029784602E-3</v>
      </c>
      <c r="M332" s="193">
        <v>2.5138343814374402E-3</v>
      </c>
      <c r="N332" s="193">
        <v>3.1293825953789503E-2</v>
      </c>
      <c r="O332" s="222">
        <v>4.72840402690239E-2</v>
      </c>
      <c r="P332" s="553">
        <v>5.8565902158130897E-3</v>
      </c>
      <c r="Q332" s="554">
        <v>0</v>
      </c>
    </row>
    <row r="333" spans="1:17" ht="15.75" x14ac:dyDescent="0.25">
      <c r="A333" s="189">
        <v>2034</v>
      </c>
      <c r="B333" s="188">
        <v>2029</v>
      </c>
      <c r="C333" s="187" t="s">
        <v>3559</v>
      </c>
      <c r="D333" s="555">
        <v>0.13977791475478532</v>
      </c>
      <c r="E333" s="185">
        <v>0.16442310853791098</v>
      </c>
      <c r="F333" s="552">
        <v>2.07648742381744E-3</v>
      </c>
      <c r="G333" s="193">
        <v>1.5908477697957401E-2</v>
      </c>
      <c r="H333" s="193">
        <v>0.74108168101626803</v>
      </c>
      <c r="I333" s="193">
        <v>0.18716968104388701</v>
      </c>
      <c r="J333" s="193">
        <v>5.3836684825650004E-3</v>
      </c>
      <c r="K333" s="193">
        <v>2.05504091697875E-3</v>
      </c>
      <c r="L333" s="193">
        <v>7.3929121003645602E-3</v>
      </c>
      <c r="M333" s="193">
        <v>2.6274411642777402E-3</v>
      </c>
      <c r="N333" s="193">
        <v>3.4203115317697E-2</v>
      </c>
      <c r="O333" s="222">
        <v>4.9288063918326699E-2</v>
      </c>
      <c r="P333" s="553">
        <v>5.6270940816715203E-3</v>
      </c>
      <c r="Q333" s="554">
        <v>0</v>
      </c>
    </row>
    <row r="334" spans="1:17" ht="15.75" x14ac:dyDescent="0.25">
      <c r="A334" s="189">
        <v>2034</v>
      </c>
      <c r="B334" s="188">
        <v>2030</v>
      </c>
      <c r="C334" s="187" t="s">
        <v>3558</v>
      </c>
      <c r="D334" s="555">
        <v>0.1153757092839741</v>
      </c>
      <c r="E334" s="185">
        <v>0.15553574144469792</v>
      </c>
      <c r="F334" s="552">
        <v>2.2448681987238501E-2</v>
      </c>
      <c r="G334" s="193">
        <v>1.4556899667844301E-2</v>
      </c>
      <c r="H334" s="193">
        <v>0.57681477362835898</v>
      </c>
      <c r="I334" s="193">
        <v>0.160393332996391</v>
      </c>
      <c r="J334" s="193">
        <v>6.1050913480491997E-3</v>
      </c>
      <c r="K334" s="193">
        <v>1.92332666648558E-3</v>
      </c>
      <c r="L334" s="193">
        <v>5.6288374196917E-3</v>
      </c>
      <c r="M334" s="193">
        <v>2.56376967822518E-3</v>
      </c>
      <c r="N334" s="193">
        <v>4.0274858755799899E-2</v>
      </c>
      <c r="O334" s="222">
        <v>4.8164898904359599E-2</v>
      </c>
      <c r="P334" s="553">
        <v>6.3811364878663601E-3</v>
      </c>
      <c r="Q334" s="554">
        <v>0</v>
      </c>
    </row>
    <row r="335" spans="1:17" ht="15.75" x14ac:dyDescent="0.25">
      <c r="A335" s="189">
        <v>2034</v>
      </c>
      <c r="B335" s="188">
        <v>2031</v>
      </c>
      <c r="C335" s="187" t="s">
        <v>3557</v>
      </c>
      <c r="D335" s="555">
        <v>0.14795390212603327</v>
      </c>
      <c r="E335" s="185">
        <v>0.14954569955746413</v>
      </c>
      <c r="F335" s="552">
        <v>2.3962429801610099E-3</v>
      </c>
      <c r="G335" s="193">
        <v>1.3788701485754E-2</v>
      </c>
      <c r="H335" s="193">
        <v>0.79258603339662803</v>
      </c>
      <c r="I335" s="193">
        <v>0.13336679655097</v>
      </c>
      <c r="J335" s="193">
        <v>5.7002714761825403E-3</v>
      </c>
      <c r="K335" s="193">
        <v>1.76921704949409E-3</v>
      </c>
      <c r="L335" s="193">
        <v>8.3040106406213499E-3</v>
      </c>
      <c r="M335" s="193">
        <v>2.53534029223439E-3</v>
      </c>
      <c r="N335" s="193">
        <v>2.9702937670470799E-2</v>
      </c>
      <c r="O335" s="222">
        <v>4.7663404535481999E-2</v>
      </c>
      <c r="P335" s="553">
        <v>5.9580124577554702E-3</v>
      </c>
      <c r="Q335" s="554">
        <v>0</v>
      </c>
    </row>
    <row r="336" spans="1:17" ht="15.75" x14ac:dyDescent="0.25">
      <c r="A336" s="189">
        <v>2034</v>
      </c>
      <c r="B336" s="188">
        <v>2032</v>
      </c>
      <c r="C336" s="187" t="s">
        <v>3556</v>
      </c>
      <c r="D336" s="555">
        <v>0.14238402704156833</v>
      </c>
      <c r="E336" s="185">
        <v>0.16591277561019627</v>
      </c>
      <c r="F336" s="552">
        <v>6.15683241761876E-3</v>
      </c>
      <c r="G336" s="193">
        <v>1.6696601066563399E-2</v>
      </c>
      <c r="H336" s="193">
        <v>0.75532387344950103</v>
      </c>
      <c r="I336" s="193">
        <v>0.1435897868739</v>
      </c>
      <c r="J336" s="193">
        <v>5.6962517348236597E-3</v>
      </c>
      <c r="K336" s="193">
        <v>2.0694745379863599E-3</v>
      </c>
      <c r="L336" s="193">
        <v>7.87081801025343E-3</v>
      </c>
      <c r="M336" s="193">
        <v>2.6413226747378799E-3</v>
      </c>
      <c r="N336" s="193">
        <v>3.1317587070118197E-2</v>
      </c>
      <c r="O336" s="222">
        <v>4.9532933762843602E-2</v>
      </c>
      <c r="P336" s="553">
        <v>5.9538109615296696E-3</v>
      </c>
      <c r="Q336" s="554">
        <v>0</v>
      </c>
    </row>
    <row r="337" spans="1:17" ht="15.75" x14ac:dyDescent="0.25">
      <c r="A337" s="189">
        <v>2034</v>
      </c>
      <c r="B337" s="188">
        <v>2033</v>
      </c>
      <c r="C337" s="187" t="s">
        <v>3555</v>
      </c>
      <c r="D337" s="555">
        <v>0.14518928039622447</v>
      </c>
      <c r="E337" s="185">
        <v>0.15740984120940046</v>
      </c>
      <c r="F337" s="552">
        <v>1.8717419177405701E-3</v>
      </c>
      <c r="G337" s="193">
        <v>1.5581411591269301E-2</v>
      </c>
      <c r="H337" s="193">
        <v>0.77533879574869302</v>
      </c>
      <c r="I337" s="193">
        <v>0.11294084454817099</v>
      </c>
      <c r="J337" s="193">
        <v>5.53714984370203E-3</v>
      </c>
      <c r="K337" s="193">
        <v>2.04752600886837E-3</v>
      </c>
      <c r="L337" s="193">
        <v>7.9791734113642994E-3</v>
      </c>
      <c r="M337" s="193">
        <v>2.55388047920363E-3</v>
      </c>
      <c r="N337" s="193">
        <v>3.1351463527661001E-2</v>
      </c>
      <c r="O337" s="222">
        <v>4.7990453433619303E-2</v>
      </c>
      <c r="P337" s="553">
        <v>5.7875151888957099E-3</v>
      </c>
      <c r="Q337" s="554">
        <v>0</v>
      </c>
    </row>
    <row r="338" spans="1:17" ht="15.75" x14ac:dyDescent="0.25">
      <c r="A338" s="189">
        <v>2034</v>
      </c>
      <c r="B338" s="188">
        <v>2034</v>
      </c>
      <c r="C338" s="187" t="s">
        <v>3554</v>
      </c>
      <c r="D338" s="555">
        <v>0.12501189077615468</v>
      </c>
      <c r="E338" s="185">
        <v>0.1553626288815883</v>
      </c>
      <c r="F338" s="552">
        <v>3.3836042447801498E-3</v>
      </c>
      <c r="G338" s="193">
        <v>1.51372464155131E-2</v>
      </c>
      <c r="H338" s="193">
        <v>0.645360450578089</v>
      </c>
      <c r="I338" s="193">
        <v>9.2760304550978695E-2</v>
      </c>
      <c r="J338" s="193">
        <v>4.8916820640609697E-3</v>
      </c>
      <c r="K338" s="193">
        <v>2.0773560929749301E-3</v>
      </c>
      <c r="L338" s="193">
        <v>5.8695674874992597E-3</v>
      </c>
      <c r="M338" s="193">
        <v>2.5248618793357199E-3</v>
      </c>
      <c r="N338" s="193">
        <v>4.1441773638187102E-2</v>
      </c>
      <c r="O338" s="222">
        <v>4.7478565331949503E-2</v>
      </c>
      <c r="P338" s="553">
        <v>5.1128622204801299E-3</v>
      </c>
      <c r="Q338" s="554">
        <v>0</v>
      </c>
    </row>
    <row r="339" spans="1:17" ht="15.75" x14ac:dyDescent="0.25">
      <c r="A339" s="189">
        <v>2035</v>
      </c>
      <c r="B339" s="188">
        <v>2021</v>
      </c>
      <c r="C339" s="187" t="s">
        <v>3523</v>
      </c>
      <c r="D339" s="555">
        <v>0.12113119071099382</v>
      </c>
      <c r="E339" s="185">
        <v>0.22656119899998217</v>
      </c>
      <c r="F339" s="552">
        <v>7.8396428997740998E-4</v>
      </c>
      <c r="G339" s="193">
        <v>2.2703388686973101E-2</v>
      </c>
      <c r="H339" s="193">
        <v>0.62334967927242302</v>
      </c>
      <c r="I339" s="193">
        <v>0.50108607396320204</v>
      </c>
      <c r="J339" s="193">
        <v>4.58191828518263E-3</v>
      </c>
      <c r="K339" s="193">
        <v>2.2014761257576499E-3</v>
      </c>
      <c r="L339" s="193">
        <v>5.3010339717234796E-3</v>
      </c>
      <c r="M339" s="193">
        <v>3.0000018168034001E-3</v>
      </c>
      <c r="N339" s="193">
        <v>4.4584976269770898E-2</v>
      </c>
      <c r="O339" s="222">
        <v>5.5860033828879302E-2</v>
      </c>
      <c r="P339" s="553">
        <v>4.7890922980773198E-3</v>
      </c>
      <c r="Q339" s="554">
        <v>0</v>
      </c>
    </row>
    <row r="340" spans="1:17" ht="15.75" x14ac:dyDescent="0.25">
      <c r="A340" s="189">
        <v>2035</v>
      </c>
      <c r="B340" s="188">
        <v>2022</v>
      </c>
      <c r="C340" s="187" t="s">
        <v>3522</v>
      </c>
      <c r="D340" s="555">
        <v>0.1303932199758451</v>
      </c>
      <c r="E340" s="185">
        <v>0.22634162606963729</v>
      </c>
      <c r="F340" s="552">
        <v>8.8875321564618195E-4</v>
      </c>
      <c r="G340" s="193">
        <v>2.27518369407789E-2</v>
      </c>
      <c r="H340" s="193">
        <v>0.68208560772135596</v>
      </c>
      <c r="I340" s="193">
        <v>0.46070728610106798</v>
      </c>
      <c r="J340" s="193">
        <v>4.9298632761037697E-3</v>
      </c>
      <c r="K340" s="193">
        <v>2.2001922124728602E-3</v>
      </c>
      <c r="L340" s="193">
        <v>6.3164708481414098E-3</v>
      </c>
      <c r="M340" s="193">
        <v>3.0000018168034001E-3</v>
      </c>
      <c r="N340" s="193">
        <v>3.9609335575323097E-2</v>
      </c>
      <c r="O340" s="222">
        <v>5.5860033828879302E-2</v>
      </c>
      <c r="P340" s="553">
        <v>5.1527698175048899E-3</v>
      </c>
      <c r="Q340" s="554">
        <v>0</v>
      </c>
    </row>
    <row r="341" spans="1:17" ht="15.75" x14ac:dyDescent="0.25">
      <c r="A341" s="189">
        <v>2035</v>
      </c>
      <c r="B341" s="188">
        <v>2023</v>
      </c>
      <c r="C341" s="187" t="s">
        <v>3521</v>
      </c>
      <c r="D341" s="555">
        <v>0.13805359733546058</v>
      </c>
      <c r="E341" s="185">
        <v>0.22578448265169701</v>
      </c>
      <c r="F341" s="552">
        <v>9.7509686513037603E-4</v>
      </c>
      <c r="G341" s="193">
        <v>2.2692794975931602E-2</v>
      </c>
      <c r="H341" s="193">
        <v>0.73040980799420996</v>
      </c>
      <c r="I341" s="193">
        <v>0.437575330229238</v>
      </c>
      <c r="J341" s="193">
        <v>5.2438878421809899E-3</v>
      </c>
      <c r="K341" s="193">
        <v>2.1922469929393801E-3</v>
      </c>
      <c r="L341" s="193">
        <v>7.1597094520570699E-3</v>
      </c>
      <c r="M341" s="193">
        <v>3.0000018168034001E-3</v>
      </c>
      <c r="N341" s="193">
        <v>3.5477466416136298E-2</v>
      </c>
      <c r="O341" s="222">
        <v>5.5860033828879302E-2</v>
      </c>
      <c r="P341" s="553">
        <v>5.4809931809967401E-3</v>
      </c>
      <c r="Q341" s="554">
        <v>0</v>
      </c>
    </row>
    <row r="342" spans="1:17" ht="15.75" x14ac:dyDescent="0.25">
      <c r="A342" s="189">
        <v>2035</v>
      </c>
      <c r="B342" s="188">
        <v>2024</v>
      </c>
      <c r="C342" s="187" t="s">
        <v>3520</v>
      </c>
      <c r="D342" s="555">
        <v>0.13424040179997335</v>
      </c>
      <c r="E342" s="185">
        <v>0.2091431212782261</v>
      </c>
      <c r="F342" s="552">
        <v>9.3227365504366E-4</v>
      </c>
      <c r="G342" s="193">
        <v>2.2752252198944601E-2</v>
      </c>
      <c r="H342" s="193">
        <v>0.70648260796093898</v>
      </c>
      <c r="I342" s="193">
        <v>0.40635470242397598</v>
      </c>
      <c r="J342" s="193">
        <v>5.0747439667352999E-3</v>
      </c>
      <c r="K342" s="193">
        <v>2.1998141934978198E-3</v>
      </c>
      <c r="L342" s="193">
        <v>6.7382418560953204E-3</v>
      </c>
      <c r="M342" s="193">
        <v>3.0000018168034001E-3</v>
      </c>
      <c r="N342" s="193">
        <v>3.7542657636348897E-2</v>
      </c>
      <c r="O342" s="222">
        <v>5.5860033828879302E-2</v>
      </c>
      <c r="P342" s="553">
        <v>5.3042013700682301E-3</v>
      </c>
      <c r="Q342" s="554">
        <v>0</v>
      </c>
    </row>
    <row r="343" spans="1:17" ht="15.75" x14ac:dyDescent="0.25">
      <c r="A343" s="189">
        <v>2035</v>
      </c>
      <c r="B343" s="188">
        <v>2025</v>
      </c>
      <c r="C343" s="187" t="s">
        <v>3519</v>
      </c>
      <c r="D343" s="555">
        <v>0.14722765695352544</v>
      </c>
      <c r="E343" s="185">
        <v>0.16768372741412313</v>
      </c>
      <c r="F343" s="552">
        <v>3.03664657590719E-3</v>
      </c>
      <c r="G343" s="193">
        <v>1.53548447085931E-2</v>
      </c>
      <c r="H343" s="193">
        <v>0.787838278549156</v>
      </c>
      <c r="I343" s="193">
        <v>0.24485855466484099</v>
      </c>
      <c r="J343" s="193">
        <v>5.8180885725132902E-3</v>
      </c>
      <c r="K343" s="193">
        <v>2.10402635651722E-3</v>
      </c>
      <c r="L343" s="193">
        <v>8.2393452001956104E-3</v>
      </c>
      <c r="M343" s="193">
        <v>2.58146717483749E-3</v>
      </c>
      <c r="N343" s="193">
        <v>2.9970698370588501E-2</v>
      </c>
      <c r="O343" s="222">
        <v>4.8477082744600698E-2</v>
      </c>
      <c r="P343" s="553">
        <v>6.0811567203766697E-3</v>
      </c>
      <c r="Q343" s="554">
        <v>0</v>
      </c>
    </row>
    <row r="344" spans="1:17" ht="15.75" x14ac:dyDescent="0.25">
      <c r="A344" s="189">
        <v>2035</v>
      </c>
      <c r="B344" s="188">
        <v>2026</v>
      </c>
      <c r="C344" s="187" t="s">
        <v>3518</v>
      </c>
      <c r="D344" s="555">
        <v>0.13727675002683104</v>
      </c>
      <c r="E344" s="185">
        <v>0.19513379546446935</v>
      </c>
      <c r="F344" s="552">
        <v>2.33779147350295E-3</v>
      </c>
      <c r="G344" s="193">
        <v>2.0257948175672402E-2</v>
      </c>
      <c r="H344" s="193">
        <v>0.725149975355312</v>
      </c>
      <c r="I344" s="193">
        <v>0.32554791566706398</v>
      </c>
      <c r="J344" s="193">
        <v>5.3543863535095004E-3</v>
      </c>
      <c r="K344" s="193">
        <v>2.1494458408784002E-3</v>
      </c>
      <c r="L344" s="193">
        <v>7.12612694854155E-3</v>
      </c>
      <c r="M344" s="193">
        <v>2.8655922878715601E-3</v>
      </c>
      <c r="N344" s="193">
        <v>3.5487855365208702E-2</v>
      </c>
      <c r="O344" s="222">
        <v>5.3489049738521699E-2</v>
      </c>
      <c r="P344" s="553">
        <v>5.5964879446776502E-3</v>
      </c>
      <c r="Q344" s="554">
        <v>0</v>
      </c>
    </row>
    <row r="345" spans="1:17" ht="15.75" x14ac:dyDescent="0.25">
      <c r="A345" s="189">
        <v>2035</v>
      </c>
      <c r="B345" s="188">
        <v>2027</v>
      </c>
      <c r="C345" s="187" t="s">
        <v>3517</v>
      </c>
      <c r="D345" s="555">
        <v>0.1436110534969828</v>
      </c>
      <c r="E345" s="185">
        <v>0.17120924687688527</v>
      </c>
      <c r="F345" s="552">
        <v>6.7619155972259799E-3</v>
      </c>
      <c r="G345" s="193">
        <v>1.7184442122238301E-2</v>
      </c>
      <c r="H345" s="193">
        <v>0.76257575109245201</v>
      </c>
      <c r="I345" s="193">
        <v>0.25642393899364002</v>
      </c>
      <c r="J345" s="193">
        <v>6.1291461642347597E-3</v>
      </c>
      <c r="K345" s="193">
        <v>2.1114010809500199E-3</v>
      </c>
      <c r="L345" s="193">
        <v>8.0129682440654802E-3</v>
      </c>
      <c r="M345" s="193">
        <v>2.68792194686597E-3</v>
      </c>
      <c r="N345" s="193">
        <v>3.06533011813339E-2</v>
      </c>
      <c r="O345" s="222">
        <v>5.0354944923183098E-2</v>
      </c>
      <c r="P345" s="553">
        <v>6.4062789560981699E-3</v>
      </c>
      <c r="Q345" s="554">
        <v>0</v>
      </c>
    </row>
    <row r="346" spans="1:17" ht="15.75" x14ac:dyDescent="0.25">
      <c r="A346" s="189">
        <v>2035</v>
      </c>
      <c r="B346" s="188">
        <v>2028</v>
      </c>
      <c r="C346" s="187" t="s">
        <v>3516</v>
      </c>
      <c r="D346" s="555">
        <v>0.1451948625066769</v>
      </c>
      <c r="E346" s="185">
        <v>0.1495437717162974</v>
      </c>
      <c r="F346" s="552">
        <v>2.1723228234442598E-3</v>
      </c>
      <c r="G346" s="193">
        <v>1.3543199984071001E-2</v>
      </c>
      <c r="H346" s="193">
        <v>0.775422219243036</v>
      </c>
      <c r="I346" s="193">
        <v>0.18338805618135101</v>
      </c>
      <c r="J346" s="193">
        <v>5.6128993924009002E-3</v>
      </c>
      <c r="K346" s="193">
        <v>1.8665717675062901E-3</v>
      </c>
      <c r="L346" s="193">
        <v>7.9869888029784602E-3</v>
      </c>
      <c r="M346" s="193">
        <v>2.5138343814374402E-3</v>
      </c>
      <c r="N346" s="193">
        <v>3.1293825953789503E-2</v>
      </c>
      <c r="O346" s="222">
        <v>4.72840402690239E-2</v>
      </c>
      <c r="P346" s="553">
        <v>5.8666897960530998E-3</v>
      </c>
      <c r="Q346" s="554">
        <v>0</v>
      </c>
    </row>
    <row r="347" spans="1:17" ht="15.75" x14ac:dyDescent="0.25">
      <c r="A347" s="189">
        <v>2035</v>
      </c>
      <c r="B347" s="188">
        <v>2029</v>
      </c>
      <c r="C347" s="187" t="s">
        <v>3515</v>
      </c>
      <c r="D347" s="555">
        <v>0.13977791475478532</v>
      </c>
      <c r="E347" s="185">
        <v>0.1644262513766418</v>
      </c>
      <c r="F347" s="552">
        <v>2.1008952214733498E-3</v>
      </c>
      <c r="G347" s="193">
        <v>1.5927846409956599E-2</v>
      </c>
      <c r="H347" s="193">
        <v>0.74110643086846695</v>
      </c>
      <c r="I347" s="193">
        <v>0.20378883037827</v>
      </c>
      <c r="J347" s="193">
        <v>5.3940013320795902E-3</v>
      </c>
      <c r="K347" s="193">
        <v>2.05504091697875E-3</v>
      </c>
      <c r="L347" s="193">
        <v>7.3929121003645498E-3</v>
      </c>
      <c r="M347" s="193">
        <v>2.6274411642777402E-3</v>
      </c>
      <c r="N347" s="193">
        <v>3.4203115317697E-2</v>
      </c>
      <c r="O347" s="222">
        <v>4.9288063918326797E-2</v>
      </c>
      <c r="P347" s="553">
        <v>5.6378941367898096E-3</v>
      </c>
      <c r="Q347" s="554">
        <v>0</v>
      </c>
    </row>
    <row r="348" spans="1:17" ht="15.75" x14ac:dyDescent="0.25">
      <c r="A348" s="189">
        <v>2035</v>
      </c>
      <c r="B348" s="188">
        <v>2030</v>
      </c>
      <c r="C348" s="187" t="s">
        <v>3514</v>
      </c>
      <c r="D348" s="555">
        <v>0.1153757092839741</v>
      </c>
      <c r="E348" s="185">
        <v>0.15553724536424651</v>
      </c>
      <c r="F348" s="552">
        <v>2.2977676194525499E-2</v>
      </c>
      <c r="G348" s="193">
        <v>1.4511278290202099E-2</v>
      </c>
      <c r="H348" s="193">
        <v>0.57735082545886796</v>
      </c>
      <c r="I348" s="193">
        <v>0.17000843713144601</v>
      </c>
      <c r="J348" s="193">
        <v>6.32876791475154E-3</v>
      </c>
      <c r="K348" s="193">
        <v>1.92332666648558E-3</v>
      </c>
      <c r="L348" s="193">
        <v>5.6288374196917E-3</v>
      </c>
      <c r="M348" s="193">
        <v>2.56376967822518E-3</v>
      </c>
      <c r="N348" s="193">
        <v>4.0274858755799899E-2</v>
      </c>
      <c r="O348" s="222">
        <v>4.8164898904359599E-2</v>
      </c>
      <c r="P348" s="553">
        <v>6.6149267163649102E-3</v>
      </c>
      <c r="Q348" s="554">
        <v>0</v>
      </c>
    </row>
    <row r="349" spans="1:17" ht="15.75" x14ac:dyDescent="0.25">
      <c r="A349" s="189">
        <v>2035</v>
      </c>
      <c r="B349" s="188">
        <v>2031</v>
      </c>
      <c r="C349" s="187" t="s">
        <v>3513</v>
      </c>
      <c r="D349" s="555">
        <v>0.14795390212603327</v>
      </c>
      <c r="E349" s="185">
        <v>0.14954826466459997</v>
      </c>
      <c r="F349" s="552">
        <v>2.43059648867153E-3</v>
      </c>
      <c r="G349" s="193">
        <v>1.36525546096048E-2</v>
      </c>
      <c r="H349" s="193">
        <v>0.79262086586707203</v>
      </c>
      <c r="I349" s="193">
        <v>0.153145411746409</v>
      </c>
      <c r="J349" s="193">
        <v>5.7148129500092203E-3</v>
      </c>
      <c r="K349" s="193">
        <v>1.76921704949409E-3</v>
      </c>
      <c r="L349" s="193">
        <v>8.3040106406213499E-3</v>
      </c>
      <c r="M349" s="193">
        <v>2.53534029223439E-3</v>
      </c>
      <c r="N349" s="193">
        <v>2.9702937670470799E-2</v>
      </c>
      <c r="O349" s="222">
        <v>4.7663404535481999E-2</v>
      </c>
      <c r="P349" s="553">
        <v>5.9732114325017497E-3</v>
      </c>
      <c r="Q349" s="554">
        <v>0</v>
      </c>
    </row>
    <row r="350" spans="1:17" ht="15.75" x14ac:dyDescent="0.25">
      <c r="A350" s="189">
        <v>2035</v>
      </c>
      <c r="B350" s="188">
        <v>2032</v>
      </c>
      <c r="C350" s="187" t="s">
        <v>3512</v>
      </c>
      <c r="D350" s="555">
        <v>0.14238402704156833</v>
      </c>
      <c r="E350" s="185">
        <v>0.16591359879160048</v>
      </c>
      <c r="F350" s="552">
        <v>6.3019888961717199E-3</v>
      </c>
      <c r="G350" s="193">
        <v>1.64307871047462E-2</v>
      </c>
      <c r="H350" s="193">
        <v>0.75547107410665304</v>
      </c>
      <c r="I350" s="193">
        <v>0.15571864118617401</v>
      </c>
      <c r="J350" s="193">
        <v>5.7577103916123303E-3</v>
      </c>
      <c r="K350" s="193">
        <v>2.0694745379863599E-3</v>
      </c>
      <c r="L350" s="193">
        <v>7.87081801025343E-3</v>
      </c>
      <c r="M350" s="193">
        <v>2.6413226747378799E-3</v>
      </c>
      <c r="N350" s="193">
        <v>3.1317587070118197E-2</v>
      </c>
      <c r="O350" s="222">
        <v>4.9532933762843602E-2</v>
      </c>
      <c r="P350" s="553">
        <v>6.0180485060595803E-3</v>
      </c>
      <c r="Q350" s="554">
        <v>0</v>
      </c>
    </row>
    <row r="351" spans="1:17" ht="15.75" x14ac:dyDescent="0.25">
      <c r="A351" s="189">
        <v>2035</v>
      </c>
      <c r="B351" s="188">
        <v>2033</v>
      </c>
      <c r="C351" s="187" t="s">
        <v>3511</v>
      </c>
      <c r="D351" s="555">
        <v>0.14518928039622447</v>
      </c>
      <c r="E351" s="185">
        <v>0.15741100896041105</v>
      </c>
      <c r="F351" s="552">
        <v>1.8966046979508101E-3</v>
      </c>
      <c r="G351" s="193">
        <v>1.52313762593201E-2</v>
      </c>
      <c r="H351" s="193">
        <v>0.77536400882407897</v>
      </c>
      <c r="I351" s="193">
        <v>0.12923706690037401</v>
      </c>
      <c r="J351" s="193">
        <v>5.5476768638938996E-3</v>
      </c>
      <c r="K351" s="193">
        <v>2.04752600886837E-3</v>
      </c>
      <c r="L351" s="193">
        <v>7.9791734113642994E-3</v>
      </c>
      <c r="M351" s="193">
        <v>2.55388047920363E-3</v>
      </c>
      <c r="N351" s="193">
        <v>3.1351463527661001E-2</v>
      </c>
      <c r="O351" s="222">
        <v>4.7990453433619303E-2</v>
      </c>
      <c r="P351" s="553">
        <v>5.7985181942276998E-3</v>
      </c>
      <c r="Q351" s="554">
        <v>0</v>
      </c>
    </row>
    <row r="352" spans="1:17" ht="15.75" x14ac:dyDescent="0.25">
      <c r="A352" s="189">
        <v>2035</v>
      </c>
      <c r="B352" s="188">
        <v>2034</v>
      </c>
      <c r="C352" s="187" t="s">
        <v>3510</v>
      </c>
      <c r="D352" s="555">
        <v>0.12501189077615468</v>
      </c>
      <c r="E352" s="185">
        <v>0.1553665137810219</v>
      </c>
      <c r="F352" s="552">
        <v>3.4675994367626898E-3</v>
      </c>
      <c r="G352" s="193">
        <v>1.52854974906144E-2</v>
      </c>
      <c r="H352" s="193">
        <v>0.64544557762009602</v>
      </c>
      <c r="I352" s="193">
        <v>0.10909720383481</v>
      </c>
      <c r="J352" s="193">
        <v>4.9272076278760501E-3</v>
      </c>
      <c r="K352" s="193">
        <v>2.0773560929749301E-3</v>
      </c>
      <c r="L352" s="193">
        <v>5.8695674874992597E-3</v>
      </c>
      <c r="M352" s="193">
        <v>2.5248618793357199E-3</v>
      </c>
      <c r="N352" s="193">
        <v>4.1441773638186997E-2</v>
      </c>
      <c r="O352" s="222">
        <v>4.7478565331949503E-2</v>
      </c>
      <c r="P352" s="553">
        <v>5.1499940926485804E-3</v>
      </c>
      <c r="Q352" s="554">
        <v>0</v>
      </c>
    </row>
    <row r="353" spans="1:17" ht="15.75" x14ac:dyDescent="0.25">
      <c r="A353" s="189">
        <v>2035</v>
      </c>
      <c r="B353" s="188">
        <v>2035</v>
      </c>
      <c r="C353" s="187" t="s">
        <v>3509</v>
      </c>
      <c r="D353" s="555">
        <v>0.13147234536281169</v>
      </c>
      <c r="E353" s="185">
        <v>0.15167404429989409</v>
      </c>
      <c r="F353" s="552">
        <v>6.8467817474525197E-3</v>
      </c>
      <c r="G353" s="193">
        <v>1.45591880331255E-2</v>
      </c>
      <c r="H353" s="193">
        <v>0.684863340035746</v>
      </c>
      <c r="I353" s="193">
        <v>9.1973690499189104E-2</v>
      </c>
      <c r="J353" s="193">
        <v>5.2155626693121101E-3</v>
      </c>
      <c r="K353" s="193">
        <v>1.86432242230041E-3</v>
      </c>
      <c r="L353" s="193">
        <v>6.7329930698256596E-3</v>
      </c>
      <c r="M353" s="193">
        <v>2.5353897654948302E-3</v>
      </c>
      <c r="N353" s="193">
        <v>3.6736730714785601E-2</v>
      </c>
      <c r="O353" s="222">
        <v>4.7664277243796301E-2</v>
      </c>
      <c r="P353" s="553">
        <v>5.45138726950183E-3</v>
      </c>
      <c r="Q353" s="554">
        <v>0</v>
      </c>
    </row>
    <row r="354" spans="1:17" ht="15.75" x14ac:dyDescent="0.25">
      <c r="A354" s="189">
        <v>2036</v>
      </c>
      <c r="B354" s="188">
        <v>2022</v>
      </c>
      <c r="C354" s="187" t="s">
        <v>3478</v>
      </c>
      <c r="D354" s="555">
        <v>0.1303932199758451</v>
      </c>
      <c r="E354" s="185">
        <v>0.22634776088252606</v>
      </c>
      <c r="F354" s="552">
        <v>8.8875321564618195E-4</v>
      </c>
      <c r="G354" s="193">
        <v>2.27518369407789E-2</v>
      </c>
      <c r="H354" s="193">
        <v>0.68208560772135596</v>
      </c>
      <c r="I354" s="193">
        <v>0.49647171341938301</v>
      </c>
      <c r="J354" s="193">
        <v>4.9298632761037697E-3</v>
      </c>
      <c r="K354" s="193">
        <v>2.2001922124728602E-3</v>
      </c>
      <c r="L354" s="193">
        <v>6.3164708481414098E-3</v>
      </c>
      <c r="M354" s="193">
        <v>3.0000018168034001E-3</v>
      </c>
      <c r="N354" s="193">
        <v>3.9609335575323097E-2</v>
      </c>
      <c r="O354" s="222">
        <v>5.5860033828879302E-2</v>
      </c>
      <c r="P354" s="553">
        <v>5.1527698175048899E-3</v>
      </c>
      <c r="Q354" s="554">
        <v>0</v>
      </c>
    </row>
    <row r="355" spans="1:17" ht="15.75" x14ac:dyDescent="0.25">
      <c r="A355" s="189">
        <v>2036</v>
      </c>
      <c r="B355" s="188">
        <v>2023</v>
      </c>
      <c r="C355" s="187" t="s">
        <v>3477</v>
      </c>
      <c r="D355" s="555">
        <v>0.13805359733546058</v>
      </c>
      <c r="E355" s="185">
        <v>0.22578795951118635</v>
      </c>
      <c r="F355" s="552">
        <v>9.7509686513037603E-4</v>
      </c>
      <c r="G355" s="193">
        <v>2.2692794975931602E-2</v>
      </c>
      <c r="H355" s="193">
        <v>0.73040980799420996</v>
      </c>
      <c r="I355" s="193">
        <v>0.45824081696232499</v>
      </c>
      <c r="J355" s="193">
        <v>5.2438878421809899E-3</v>
      </c>
      <c r="K355" s="193">
        <v>2.1922469929393801E-3</v>
      </c>
      <c r="L355" s="193">
        <v>7.1597094520570699E-3</v>
      </c>
      <c r="M355" s="193">
        <v>3.0000018168034001E-3</v>
      </c>
      <c r="N355" s="193">
        <v>3.5477466416136298E-2</v>
      </c>
      <c r="O355" s="222">
        <v>5.5860033828879302E-2</v>
      </c>
      <c r="P355" s="553">
        <v>5.4809931809967401E-3</v>
      </c>
      <c r="Q355" s="554">
        <v>0</v>
      </c>
    </row>
    <row r="356" spans="1:17" ht="15.75" x14ac:dyDescent="0.25">
      <c r="A356" s="189">
        <v>2036</v>
      </c>
      <c r="B356" s="188">
        <v>2024</v>
      </c>
      <c r="C356" s="187" t="s">
        <v>3476</v>
      </c>
      <c r="D356" s="555">
        <v>0.13424040179997335</v>
      </c>
      <c r="E356" s="185">
        <v>0.2091486864667195</v>
      </c>
      <c r="F356" s="552">
        <v>9.3227365504366E-4</v>
      </c>
      <c r="G356" s="193">
        <v>2.2752252198944601E-2</v>
      </c>
      <c r="H356" s="193">
        <v>0.70648260796093898</v>
      </c>
      <c r="I356" s="193">
        <v>0.43903630521847098</v>
      </c>
      <c r="J356" s="193">
        <v>5.0747439667352999E-3</v>
      </c>
      <c r="K356" s="193">
        <v>2.1998141934978198E-3</v>
      </c>
      <c r="L356" s="193">
        <v>6.7382418560953204E-3</v>
      </c>
      <c r="M356" s="193">
        <v>3.0000018168034001E-3</v>
      </c>
      <c r="N356" s="193">
        <v>3.7542657636348897E-2</v>
      </c>
      <c r="O356" s="222">
        <v>5.5860033828879302E-2</v>
      </c>
      <c r="P356" s="553">
        <v>5.3042013700682301E-3</v>
      </c>
      <c r="Q356" s="554">
        <v>0</v>
      </c>
    </row>
    <row r="357" spans="1:17" ht="15.75" x14ac:dyDescent="0.25">
      <c r="A357" s="189">
        <v>2036</v>
      </c>
      <c r="B357" s="188">
        <v>2025</v>
      </c>
      <c r="C357" s="187" t="s">
        <v>3475</v>
      </c>
      <c r="D357" s="555">
        <v>0.15117373881274854</v>
      </c>
      <c r="E357" s="185">
        <v>0.20894571724237554</v>
      </c>
      <c r="F357" s="552">
        <v>1.12350724107352E-3</v>
      </c>
      <c r="G357" s="193">
        <v>2.2723778184657598E-2</v>
      </c>
      <c r="H357" s="193">
        <v>0.81356768007824498</v>
      </c>
      <c r="I357" s="193">
        <v>0.40508332151710402</v>
      </c>
      <c r="J357" s="193">
        <v>5.7386754363857803E-3</v>
      </c>
      <c r="K357" s="193">
        <v>2.1950573681013899E-3</v>
      </c>
      <c r="L357" s="193">
        <v>8.5987433704509605E-3</v>
      </c>
      <c r="M357" s="193">
        <v>3.0000018168034001E-3</v>
      </c>
      <c r="N357" s="193">
        <v>2.8426200216006201E-2</v>
      </c>
      <c r="O357" s="222">
        <v>5.5860033828879302E-2</v>
      </c>
      <c r="P357" s="553">
        <v>5.9981528746240404E-3</v>
      </c>
      <c r="Q357" s="554">
        <v>0</v>
      </c>
    </row>
    <row r="358" spans="1:17" ht="15.75" x14ac:dyDescent="0.25">
      <c r="A358" s="189">
        <v>2036</v>
      </c>
      <c r="B358" s="188">
        <v>2026</v>
      </c>
      <c r="C358" s="187" t="s">
        <v>3474</v>
      </c>
      <c r="D358" s="555">
        <v>0.13727675002683104</v>
      </c>
      <c r="E358" s="185">
        <v>0.19513837638644754</v>
      </c>
      <c r="F358" s="552">
        <v>2.36029145583279E-3</v>
      </c>
      <c r="G358" s="193">
        <v>2.02593539399528E-2</v>
      </c>
      <c r="H358" s="193">
        <v>0.725172793427314</v>
      </c>
      <c r="I358" s="193">
        <v>0.35293697278542902</v>
      </c>
      <c r="J358" s="193">
        <v>5.3639135748635601E-3</v>
      </c>
      <c r="K358" s="193">
        <v>2.1494458408784002E-3</v>
      </c>
      <c r="L358" s="193">
        <v>7.1261269485415604E-3</v>
      </c>
      <c r="M358" s="193">
        <v>2.8655922878715601E-3</v>
      </c>
      <c r="N358" s="193">
        <v>3.5487855365208702E-2</v>
      </c>
      <c r="O358" s="222">
        <v>5.3489049738521699E-2</v>
      </c>
      <c r="P358" s="553">
        <v>5.60644594470492E-3</v>
      </c>
      <c r="Q358" s="554">
        <v>0</v>
      </c>
    </row>
    <row r="359" spans="1:17" ht="15.75" x14ac:dyDescent="0.25">
      <c r="A359" s="189">
        <v>2036</v>
      </c>
      <c r="B359" s="188">
        <v>2027</v>
      </c>
      <c r="C359" s="187" t="s">
        <v>3473</v>
      </c>
      <c r="D359" s="555">
        <v>0.1436110534969828</v>
      </c>
      <c r="E359" s="185">
        <v>0.171210962065523</v>
      </c>
      <c r="F359" s="552">
        <v>6.8639714989086401E-3</v>
      </c>
      <c r="G359" s="193">
        <v>1.7201528622196101E-2</v>
      </c>
      <c r="H359" s="193">
        <v>0.762678629496512</v>
      </c>
      <c r="I359" s="193">
        <v>0.26542294698409802</v>
      </c>
      <c r="J359" s="193">
        <v>6.1718941328477101E-3</v>
      </c>
      <c r="K359" s="193">
        <v>2.1114010809500199E-3</v>
      </c>
      <c r="L359" s="193">
        <v>8.0129682440654802E-3</v>
      </c>
      <c r="M359" s="193">
        <v>2.68792194686597E-3</v>
      </c>
      <c r="N359" s="193">
        <v>3.06533011813339E-2</v>
      </c>
      <c r="O359" s="222">
        <v>5.0354944923183098E-2</v>
      </c>
      <c r="P359" s="553">
        <v>6.45095979816049E-3</v>
      </c>
      <c r="Q359" s="554">
        <v>0</v>
      </c>
    </row>
    <row r="360" spans="1:17" ht="15.75" x14ac:dyDescent="0.25">
      <c r="A360" s="189">
        <v>2036</v>
      </c>
      <c r="B360" s="188">
        <v>2028</v>
      </c>
      <c r="C360" s="187" t="s">
        <v>3472</v>
      </c>
      <c r="D360" s="555">
        <v>0.1451948625066769</v>
      </c>
      <c r="E360" s="185">
        <v>0.14954659545246893</v>
      </c>
      <c r="F360" s="552">
        <v>2.1938879928541499E-3</v>
      </c>
      <c r="G360" s="193">
        <v>1.35818031654623E-2</v>
      </c>
      <c r="H360" s="193">
        <v>0.77544407405553495</v>
      </c>
      <c r="I360" s="193">
        <v>0.19793309593915401</v>
      </c>
      <c r="J360" s="193">
        <v>5.6220198330508399E-3</v>
      </c>
      <c r="K360" s="193">
        <v>1.8665717675062901E-3</v>
      </c>
      <c r="L360" s="193">
        <v>7.9869888029784602E-3</v>
      </c>
      <c r="M360" s="193">
        <v>2.5138343814374402E-3</v>
      </c>
      <c r="N360" s="193">
        <v>3.12938259537896E-2</v>
      </c>
      <c r="O360" s="222">
        <v>4.72840402690239E-2</v>
      </c>
      <c r="P360" s="553">
        <v>5.8762226225578702E-3</v>
      </c>
      <c r="Q360" s="554">
        <v>0</v>
      </c>
    </row>
    <row r="361" spans="1:17" ht="15.75" x14ac:dyDescent="0.25">
      <c r="A361" s="189">
        <v>2036</v>
      </c>
      <c r="B361" s="188">
        <v>2029</v>
      </c>
      <c r="C361" s="187" t="s">
        <v>3471</v>
      </c>
      <c r="D361" s="555">
        <v>0.13977791475478532</v>
      </c>
      <c r="E361" s="185">
        <v>0.16442927746255681</v>
      </c>
      <c r="F361" s="552">
        <v>2.1240060384949801E-3</v>
      </c>
      <c r="G361" s="193">
        <v>1.5968040946087E-2</v>
      </c>
      <c r="H361" s="193">
        <v>0.741129865631594</v>
      </c>
      <c r="I361" s="193">
        <v>0.219146060111651</v>
      </c>
      <c r="J361" s="193">
        <v>5.40378514749572E-3</v>
      </c>
      <c r="K361" s="193">
        <v>2.05504091697875E-3</v>
      </c>
      <c r="L361" s="193">
        <v>7.3929121003645602E-3</v>
      </c>
      <c r="M361" s="193">
        <v>2.6274411642777402E-3</v>
      </c>
      <c r="N361" s="193">
        <v>3.4203115317697E-2</v>
      </c>
      <c r="O361" s="222">
        <v>4.9288063918326699E-2</v>
      </c>
      <c r="P361" s="553">
        <v>5.6481203329240203E-3</v>
      </c>
      <c r="Q361" s="554">
        <v>0</v>
      </c>
    </row>
    <row r="362" spans="1:17" ht="15.75" x14ac:dyDescent="0.25">
      <c r="A362" s="189">
        <v>2036</v>
      </c>
      <c r="B362" s="188">
        <v>2030</v>
      </c>
      <c r="C362" s="187" t="s">
        <v>3470</v>
      </c>
      <c r="D362" s="555">
        <v>0.11537570928397378</v>
      </c>
      <c r="E362" s="185">
        <v>0.15553996555329144</v>
      </c>
      <c r="F362" s="552">
        <v>2.3479978258741999E-2</v>
      </c>
      <c r="G362" s="193">
        <v>1.45306154624773E-2</v>
      </c>
      <c r="H362" s="193">
        <v>0.57785983112799699</v>
      </c>
      <c r="I362" s="193">
        <v>0.184933753468352</v>
      </c>
      <c r="J362" s="193">
        <v>6.5411591133583804E-3</v>
      </c>
      <c r="K362" s="193">
        <v>1.92332666648558E-3</v>
      </c>
      <c r="L362" s="193">
        <v>5.6288374196917E-3</v>
      </c>
      <c r="M362" s="193">
        <v>2.56376967822518E-3</v>
      </c>
      <c r="N362" s="193">
        <v>4.0274858755799899E-2</v>
      </c>
      <c r="O362" s="222">
        <v>4.8164898904359599E-2</v>
      </c>
      <c r="P362" s="553">
        <v>6.8369213025007598E-3</v>
      </c>
      <c r="Q362" s="554">
        <v>0</v>
      </c>
    </row>
    <row r="363" spans="1:17" ht="15.75" x14ac:dyDescent="0.25">
      <c r="A363" s="189">
        <v>2036</v>
      </c>
      <c r="B363" s="188">
        <v>2031</v>
      </c>
      <c r="C363" s="187" t="s">
        <v>3469</v>
      </c>
      <c r="D363" s="555">
        <v>0.14795390212603327</v>
      </c>
      <c r="E363" s="185">
        <v>0.1495496959888849</v>
      </c>
      <c r="F363" s="552">
        <v>2.4632997772792002E-3</v>
      </c>
      <c r="G363" s="193">
        <v>1.3614450521564E-2</v>
      </c>
      <c r="H363" s="193">
        <v>0.79265402529798501</v>
      </c>
      <c r="I363" s="193">
        <v>0.162290593877018</v>
      </c>
      <c r="J363" s="193">
        <v>5.7286559877895403E-3</v>
      </c>
      <c r="K363" s="193">
        <v>1.76921704949409E-3</v>
      </c>
      <c r="L363" s="193">
        <v>8.3040106406213499E-3</v>
      </c>
      <c r="M363" s="193">
        <v>2.53534029223439E-3</v>
      </c>
      <c r="N363" s="193">
        <v>2.9702937670470799E-2</v>
      </c>
      <c r="O363" s="222">
        <v>4.7663404535481999E-2</v>
      </c>
      <c r="P363" s="553">
        <v>5.9876803910229202E-3</v>
      </c>
      <c r="Q363" s="554">
        <v>0</v>
      </c>
    </row>
    <row r="364" spans="1:17" ht="15.75" x14ac:dyDescent="0.25">
      <c r="A364" s="189">
        <v>2036</v>
      </c>
      <c r="B364" s="188">
        <v>2032</v>
      </c>
      <c r="C364" s="187" t="s">
        <v>3468</v>
      </c>
      <c r="D364" s="555">
        <v>0.14238402704156833</v>
      </c>
      <c r="E364" s="185">
        <v>0.16591698525342399</v>
      </c>
      <c r="F364" s="552">
        <v>6.4404918340088E-3</v>
      </c>
      <c r="G364" s="193">
        <v>1.62845243067327E-2</v>
      </c>
      <c r="H364" s="193">
        <v>0.75561152858964098</v>
      </c>
      <c r="I364" s="193">
        <v>0.17970537044649401</v>
      </c>
      <c r="J364" s="193">
        <v>5.8163524345483299E-3</v>
      </c>
      <c r="K364" s="193">
        <v>2.0694745379863599E-3</v>
      </c>
      <c r="L364" s="193">
        <v>7.87081801025343E-3</v>
      </c>
      <c r="M364" s="193">
        <v>2.6413226747378799E-3</v>
      </c>
      <c r="N364" s="193">
        <v>3.1317587070118197E-2</v>
      </c>
      <c r="O364" s="222">
        <v>4.9532933762843602E-2</v>
      </c>
      <c r="P364" s="553">
        <v>6.0793420819569297E-3</v>
      </c>
      <c r="Q364" s="554">
        <v>0</v>
      </c>
    </row>
    <row r="365" spans="1:17" ht="15.75" x14ac:dyDescent="0.25">
      <c r="A365" s="189">
        <v>2036</v>
      </c>
      <c r="B365" s="188">
        <v>2033</v>
      </c>
      <c r="C365" s="187" t="s">
        <v>3467</v>
      </c>
      <c r="D365" s="555">
        <v>0.14518928039622447</v>
      </c>
      <c r="E365" s="185">
        <v>0.15741115594978905</v>
      </c>
      <c r="F365" s="552">
        <v>1.92037771969382E-3</v>
      </c>
      <c r="G365" s="193">
        <v>1.48982424728642E-2</v>
      </c>
      <c r="H365" s="193">
        <v>0.77538811702667998</v>
      </c>
      <c r="I365" s="193">
        <v>0.13930892994887001</v>
      </c>
      <c r="J365" s="193">
        <v>5.5577425783517901E-3</v>
      </c>
      <c r="K365" s="193">
        <v>2.04752600886837E-3</v>
      </c>
      <c r="L365" s="193">
        <v>7.9791734113642994E-3</v>
      </c>
      <c r="M365" s="193">
        <v>2.55388047920363E-3</v>
      </c>
      <c r="N365" s="193">
        <v>3.1351463527661001E-2</v>
      </c>
      <c r="O365" s="222">
        <v>4.79904534336194E-2</v>
      </c>
      <c r="P365" s="553">
        <v>5.80903903562743E-3</v>
      </c>
      <c r="Q365" s="554">
        <v>0</v>
      </c>
    </row>
    <row r="366" spans="1:17" ht="15.75" x14ac:dyDescent="0.25">
      <c r="A366" s="189">
        <v>2036</v>
      </c>
      <c r="B366" s="188">
        <v>2034</v>
      </c>
      <c r="C366" s="187" t="s">
        <v>3466</v>
      </c>
      <c r="D366" s="555">
        <v>0.12501189077615468</v>
      </c>
      <c r="E366" s="185">
        <v>0.15536754821651799</v>
      </c>
      <c r="F366" s="552">
        <v>3.5480673451123799E-3</v>
      </c>
      <c r="G366" s="193">
        <v>1.48938369296124E-2</v>
      </c>
      <c r="H366" s="193">
        <v>0.64552713088909197</v>
      </c>
      <c r="I366" s="193">
        <v>0.124357610484602</v>
      </c>
      <c r="J366" s="193">
        <v>4.9612417774028096E-3</v>
      </c>
      <c r="K366" s="193">
        <v>2.0773560929749301E-3</v>
      </c>
      <c r="L366" s="193">
        <v>5.8695674874992597E-3</v>
      </c>
      <c r="M366" s="193">
        <v>2.5248618793357199E-3</v>
      </c>
      <c r="N366" s="193">
        <v>4.1441773638186997E-2</v>
      </c>
      <c r="O366" s="222">
        <v>4.7478565331949503E-2</v>
      </c>
      <c r="P366" s="553">
        <v>5.1855671153926298E-3</v>
      </c>
      <c r="Q366" s="554">
        <v>0</v>
      </c>
    </row>
    <row r="367" spans="1:17" ht="15.75" x14ac:dyDescent="0.25">
      <c r="A367" s="189">
        <v>2036</v>
      </c>
      <c r="B367" s="188">
        <v>2035</v>
      </c>
      <c r="C367" s="187" t="s">
        <v>3465</v>
      </c>
      <c r="D367" s="555">
        <v>0.13147234536281152</v>
      </c>
      <c r="E367" s="185">
        <v>0.15167778788879752</v>
      </c>
      <c r="F367" s="552">
        <v>7.0421809137920597E-3</v>
      </c>
      <c r="G367" s="193">
        <v>1.4670262216516501E-2</v>
      </c>
      <c r="H367" s="193">
        <v>0.68506139370562602</v>
      </c>
      <c r="I367" s="193">
        <v>0.108375660884081</v>
      </c>
      <c r="J367" s="193">
        <v>5.2982223878340296E-3</v>
      </c>
      <c r="K367" s="193">
        <v>1.86432242230041E-3</v>
      </c>
      <c r="L367" s="193">
        <v>6.7329930698256596E-3</v>
      </c>
      <c r="M367" s="193">
        <v>2.5353897654948401E-3</v>
      </c>
      <c r="N367" s="193">
        <v>3.6736730714785601E-2</v>
      </c>
      <c r="O367" s="222">
        <v>4.7664277243796301E-2</v>
      </c>
      <c r="P367" s="553">
        <v>5.5377844936982399E-3</v>
      </c>
      <c r="Q367" s="554">
        <v>0</v>
      </c>
    </row>
    <row r="368" spans="1:17" ht="15.75" x14ac:dyDescent="0.25">
      <c r="A368" s="189">
        <v>2036</v>
      </c>
      <c r="B368" s="188">
        <v>2036</v>
      </c>
      <c r="C368" s="187" t="s">
        <v>3464</v>
      </c>
      <c r="D368" s="555">
        <v>0.1187994629194086</v>
      </c>
      <c r="E368" s="185">
        <v>0.1412533658530862</v>
      </c>
      <c r="F368" s="552">
        <v>3.1719518829869901E-3</v>
      </c>
      <c r="G368" s="193">
        <v>1.2820922252941999E-2</v>
      </c>
      <c r="H368" s="193">
        <v>0.607008859945256</v>
      </c>
      <c r="I368" s="193">
        <v>7.7163074023522807E-2</v>
      </c>
      <c r="J368" s="193">
        <v>4.5855094985756397E-3</v>
      </c>
      <c r="K368" s="193">
        <v>2.05135224036628E-3</v>
      </c>
      <c r="L368" s="193">
        <v>5.16539278496505E-3</v>
      </c>
      <c r="M368" s="193">
        <v>2.3776577685910602E-3</v>
      </c>
      <c r="N368" s="193">
        <v>4.4911431327359898E-2</v>
      </c>
      <c r="O368" s="222">
        <v>4.4881884818413702E-2</v>
      </c>
      <c r="P368" s="553">
        <v>4.7928458902041999E-3</v>
      </c>
      <c r="Q368" s="554">
        <v>0</v>
      </c>
    </row>
    <row r="369" spans="1:17" ht="15.75" x14ac:dyDescent="0.25">
      <c r="A369" s="189">
        <v>2037</v>
      </c>
      <c r="B369" s="188">
        <v>2023</v>
      </c>
      <c r="C369" s="187" t="s">
        <v>3433</v>
      </c>
      <c r="D369" s="555">
        <v>0.13805359733546058</v>
      </c>
      <c r="E369" s="185">
        <v>0.2257939444728958</v>
      </c>
      <c r="F369" s="552">
        <v>9.7509686513037603E-4</v>
      </c>
      <c r="G369" s="193">
        <v>2.2692794975931602E-2</v>
      </c>
      <c r="H369" s="193">
        <v>0.73040980799420996</v>
      </c>
      <c r="I369" s="193">
        <v>0.49381377377668401</v>
      </c>
      <c r="J369" s="193">
        <v>5.2438878421809899E-3</v>
      </c>
      <c r="K369" s="193">
        <v>2.1922469929393801E-3</v>
      </c>
      <c r="L369" s="193">
        <v>7.1597094520570699E-3</v>
      </c>
      <c r="M369" s="193">
        <v>3.0000018168034001E-3</v>
      </c>
      <c r="N369" s="193">
        <v>3.5477466416136298E-2</v>
      </c>
      <c r="O369" s="222">
        <v>5.5860033828879302E-2</v>
      </c>
      <c r="P369" s="553">
        <v>5.4809931809967401E-3</v>
      </c>
      <c r="Q369" s="554">
        <v>0</v>
      </c>
    </row>
    <row r="370" spans="1:17" ht="15.75" x14ac:dyDescent="0.25">
      <c r="A370" s="189">
        <v>2037</v>
      </c>
      <c r="B370" s="188">
        <v>2024</v>
      </c>
      <c r="C370" s="187" t="s">
        <v>3432</v>
      </c>
      <c r="D370" s="555">
        <v>0.13424040179997335</v>
      </c>
      <c r="E370" s="185">
        <v>0.20915221723914751</v>
      </c>
      <c r="F370" s="552">
        <v>9.3227365504366E-4</v>
      </c>
      <c r="G370" s="193">
        <v>2.2752252198944601E-2</v>
      </c>
      <c r="H370" s="193">
        <v>0.70648260796093898</v>
      </c>
      <c r="I370" s="193">
        <v>0.45977078980671898</v>
      </c>
      <c r="J370" s="193">
        <v>5.0747439667352999E-3</v>
      </c>
      <c r="K370" s="193">
        <v>2.1998141934978198E-3</v>
      </c>
      <c r="L370" s="193">
        <v>6.7382418560953204E-3</v>
      </c>
      <c r="M370" s="193">
        <v>3.0000018168034001E-3</v>
      </c>
      <c r="N370" s="193">
        <v>3.7542657636348897E-2</v>
      </c>
      <c r="O370" s="222">
        <v>5.5860033828879302E-2</v>
      </c>
      <c r="P370" s="553">
        <v>5.3042013700682301E-3</v>
      </c>
      <c r="Q370" s="554">
        <v>0</v>
      </c>
    </row>
    <row r="371" spans="1:17" ht="15.75" x14ac:dyDescent="0.25">
      <c r="A371" s="189">
        <v>2037</v>
      </c>
      <c r="B371" s="188">
        <v>2025</v>
      </c>
      <c r="C371" s="187" t="s">
        <v>3431</v>
      </c>
      <c r="D371" s="555">
        <v>0.15117373881274854</v>
      </c>
      <c r="E371" s="185">
        <v>0.20895134511282792</v>
      </c>
      <c r="F371" s="552">
        <v>1.12350724107352E-3</v>
      </c>
      <c r="G371" s="193">
        <v>2.2723778184657598E-2</v>
      </c>
      <c r="H371" s="193">
        <v>0.81356768007824498</v>
      </c>
      <c r="I371" s="193">
        <v>0.43766267185690599</v>
      </c>
      <c r="J371" s="193">
        <v>5.7386754363857803E-3</v>
      </c>
      <c r="K371" s="193">
        <v>2.1950573681013899E-3</v>
      </c>
      <c r="L371" s="193">
        <v>8.5987433704509605E-3</v>
      </c>
      <c r="M371" s="193">
        <v>3.0000018168034001E-3</v>
      </c>
      <c r="N371" s="193">
        <v>2.8426200216006201E-2</v>
      </c>
      <c r="O371" s="222">
        <v>5.5860033828879302E-2</v>
      </c>
      <c r="P371" s="553">
        <v>5.9981528746240499E-3</v>
      </c>
      <c r="Q371" s="554">
        <v>0</v>
      </c>
    </row>
    <row r="372" spans="1:17" ht="15.75" x14ac:dyDescent="0.25">
      <c r="A372" s="189">
        <v>2037</v>
      </c>
      <c r="B372" s="188">
        <v>2026</v>
      </c>
      <c r="C372" s="187" t="s">
        <v>3430</v>
      </c>
      <c r="D372" s="555">
        <v>0.13870284237277214</v>
      </c>
      <c r="E372" s="185">
        <v>0.20876037558400046</v>
      </c>
      <c r="F372" s="552">
        <v>9.8264412792470703E-4</v>
      </c>
      <c r="G372" s="193">
        <v>2.2566847332868199E-2</v>
      </c>
      <c r="H372" s="193">
        <v>0.73467088840541594</v>
      </c>
      <c r="I372" s="193">
        <v>0.40965843492392801</v>
      </c>
      <c r="J372" s="193">
        <v>5.2537725599848401E-3</v>
      </c>
      <c r="K372" s="193">
        <v>2.1885955007482998E-3</v>
      </c>
      <c r="L372" s="193">
        <v>7.2290406024865198E-3</v>
      </c>
      <c r="M372" s="193">
        <v>3.0000018168034001E-3</v>
      </c>
      <c r="N372" s="193">
        <v>3.5137743779031998E-2</v>
      </c>
      <c r="O372" s="222">
        <v>5.5860033828879302E-2</v>
      </c>
      <c r="P372" s="553">
        <v>5.4913248418769003E-3</v>
      </c>
      <c r="Q372" s="554">
        <v>0</v>
      </c>
    </row>
    <row r="373" spans="1:17" ht="15.75" x14ac:dyDescent="0.25">
      <c r="A373" s="189">
        <v>2037</v>
      </c>
      <c r="B373" s="188">
        <v>2027</v>
      </c>
      <c r="C373" s="187" t="s">
        <v>3429</v>
      </c>
      <c r="D373" s="555">
        <v>0.1436110534969828</v>
      </c>
      <c r="E373" s="185">
        <v>0.17121474828585728</v>
      </c>
      <c r="F373" s="552">
        <v>6.9595762622142099E-3</v>
      </c>
      <c r="G373" s="193">
        <v>1.7202786772204801E-2</v>
      </c>
      <c r="H373" s="193">
        <v>0.76277500482999705</v>
      </c>
      <c r="I373" s="193">
        <v>0.28726206929228199</v>
      </c>
      <c r="J373" s="193">
        <v>6.2119399629093101E-3</v>
      </c>
      <c r="K373" s="193">
        <v>2.1114010809500298E-3</v>
      </c>
      <c r="L373" s="193">
        <v>8.0129682440654802E-3</v>
      </c>
      <c r="M373" s="193">
        <v>2.68792194686597E-3</v>
      </c>
      <c r="N373" s="193">
        <v>3.06533011813339E-2</v>
      </c>
      <c r="O373" s="222">
        <v>5.0354944923183098E-2</v>
      </c>
      <c r="P373" s="553">
        <v>6.4928163229567397E-3</v>
      </c>
      <c r="Q373" s="554">
        <v>0</v>
      </c>
    </row>
    <row r="374" spans="1:17" ht="15.75" x14ac:dyDescent="0.25">
      <c r="A374" s="189">
        <v>2037</v>
      </c>
      <c r="B374" s="188">
        <v>2028</v>
      </c>
      <c r="C374" s="187" t="s">
        <v>3428</v>
      </c>
      <c r="D374" s="555">
        <v>0.1451948625066769</v>
      </c>
      <c r="E374" s="185">
        <v>0.14954800197400261</v>
      </c>
      <c r="F374" s="552">
        <v>2.2141710200088201E-3</v>
      </c>
      <c r="G374" s="193">
        <v>1.3599990977652901E-2</v>
      </c>
      <c r="H374" s="193">
        <v>0.77546462952943196</v>
      </c>
      <c r="I374" s="193">
        <v>0.20477173074101199</v>
      </c>
      <c r="J374" s="193">
        <v>5.63059803748126E-3</v>
      </c>
      <c r="K374" s="193">
        <v>1.8665717675062901E-3</v>
      </c>
      <c r="L374" s="193">
        <v>7.9869888029784602E-3</v>
      </c>
      <c r="M374" s="193">
        <v>2.5138343814374402E-3</v>
      </c>
      <c r="N374" s="193">
        <v>3.1293825953789503E-2</v>
      </c>
      <c r="O374" s="222">
        <v>4.72840402690239E-2</v>
      </c>
      <c r="P374" s="553">
        <v>5.8851886953274098E-3</v>
      </c>
      <c r="Q374" s="554">
        <v>0</v>
      </c>
    </row>
    <row r="375" spans="1:17" ht="15.75" x14ac:dyDescent="0.25">
      <c r="A375" s="189">
        <v>2037</v>
      </c>
      <c r="B375" s="188">
        <v>2029</v>
      </c>
      <c r="C375" s="187" t="s">
        <v>3427</v>
      </c>
      <c r="D375" s="555">
        <v>0.13977791475478532</v>
      </c>
      <c r="E375" s="185">
        <v>0.16443264110903136</v>
      </c>
      <c r="F375" s="552">
        <v>2.1458199051253399E-3</v>
      </c>
      <c r="G375" s="193">
        <v>1.6000202348131601E-2</v>
      </c>
      <c r="H375" s="193">
        <v>0.74115198530733295</v>
      </c>
      <c r="I375" s="193">
        <v>0.236752810731373</v>
      </c>
      <c r="J375" s="193">
        <v>5.4130199288133897E-3</v>
      </c>
      <c r="K375" s="193">
        <v>2.05504091697875E-3</v>
      </c>
      <c r="L375" s="193">
        <v>7.3929121003645602E-3</v>
      </c>
      <c r="M375" s="193">
        <v>2.6274411642777402E-3</v>
      </c>
      <c r="N375" s="193">
        <v>3.4203115317697E-2</v>
      </c>
      <c r="O375" s="222">
        <v>4.9288063918326699E-2</v>
      </c>
      <c r="P375" s="553">
        <v>5.6577726700741404E-3</v>
      </c>
      <c r="Q375" s="554">
        <v>0</v>
      </c>
    </row>
    <row r="376" spans="1:17" ht="15.75" x14ac:dyDescent="0.25">
      <c r="A376" s="189">
        <v>2037</v>
      </c>
      <c r="B376" s="188">
        <v>2030</v>
      </c>
      <c r="C376" s="187" t="s">
        <v>3426</v>
      </c>
      <c r="D376" s="555">
        <v>0.1153757092839741</v>
      </c>
      <c r="E376" s="185">
        <v>0.15554259876043086</v>
      </c>
      <c r="F376" s="552">
        <v>2.3955589014753299E-2</v>
      </c>
      <c r="G376" s="193">
        <v>1.4568889491430899E-2</v>
      </c>
      <c r="H376" s="193">
        <v>0.57834179066415503</v>
      </c>
      <c r="I376" s="193">
        <v>0.198732368875886</v>
      </c>
      <c r="J376" s="193">
        <v>6.7422649438697198E-3</v>
      </c>
      <c r="K376" s="193">
        <v>1.92332666648558E-3</v>
      </c>
      <c r="L376" s="193">
        <v>5.6288374196917E-3</v>
      </c>
      <c r="M376" s="193">
        <v>2.56376967822518E-3</v>
      </c>
      <c r="N376" s="193">
        <v>4.0274858755799899E-2</v>
      </c>
      <c r="O376" s="222">
        <v>4.8164898904359599E-2</v>
      </c>
      <c r="P376" s="553">
        <v>7.0471202462739297E-3</v>
      </c>
      <c r="Q376" s="554">
        <v>0</v>
      </c>
    </row>
    <row r="377" spans="1:17" ht="15.75" x14ac:dyDescent="0.25">
      <c r="A377" s="189">
        <v>2037</v>
      </c>
      <c r="B377" s="188">
        <v>2031</v>
      </c>
      <c r="C377" s="187" t="s">
        <v>3425</v>
      </c>
      <c r="D377" s="555">
        <v>0.14795390212603327</v>
      </c>
      <c r="E377" s="185">
        <v>0.14955229667841788</v>
      </c>
      <c r="F377" s="552">
        <v>2.4943529138693999E-3</v>
      </c>
      <c r="G377" s="193">
        <v>1.36308347591606E-2</v>
      </c>
      <c r="H377" s="193">
        <v>0.79268551169045598</v>
      </c>
      <c r="I377" s="193">
        <v>0.17647053356804199</v>
      </c>
      <c r="J377" s="193">
        <v>5.7418005895234899E-3</v>
      </c>
      <c r="K377" s="193">
        <v>1.76921704949409E-3</v>
      </c>
      <c r="L377" s="193">
        <v>8.3040106406213499E-3</v>
      </c>
      <c r="M377" s="193">
        <v>2.53534029223439E-3</v>
      </c>
      <c r="N377" s="193">
        <v>2.9702937670470799E-2</v>
      </c>
      <c r="O377" s="222">
        <v>4.7663404535481999E-2</v>
      </c>
      <c r="P377" s="553">
        <v>6.0014193333189801E-3</v>
      </c>
      <c r="Q377" s="554">
        <v>0</v>
      </c>
    </row>
    <row r="378" spans="1:17" ht="15.75" x14ac:dyDescent="0.25">
      <c r="A378" s="189">
        <v>2037</v>
      </c>
      <c r="B378" s="188">
        <v>2032</v>
      </c>
      <c r="C378" s="187" t="s">
        <v>3424</v>
      </c>
      <c r="D378" s="555">
        <v>0.14238402704156833</v>
      </c>
      <c r="E378" s="185">
        <v>0.1659187538650419</v>
      </c>
      <c r="F378" s="552">
        <v>6.5723415851836999E-3</v>
      </c>
      <c r="G378" s="193">
        <v>1.6244260600589699E-2</v>
      </c>
      <c r="H378" s="193">
        <v>0.75574523689874795</v>
      </c>
      <c r="I378" s="193">
        <v>0.190676942295606</v>
      </c>
      <c r="J378" s="193">
        <v>5.8721778636316403E-3</v>
      </c>
      <c r="K378" s="193">
        <v>2.0694745379863599E-3</v>
      </c>
      <c r="L378" s="193">
        <v>7.87081801025343E-3</v>
      </c>
      <c r="M378" s="193">
        <v>2.6413226747378799E-3</v>
      </c>
      <c r="N378" s="193">
        <v>3.1317587070118197E-2</v>
      </c>
      <c r="O378" s="222">
        <v>4.9532933762843602E-2</v>
      </c>
      <c r="P378" s="553">
        <v>6.1376916892217099E-3</v>
      </c>
      <c r="Q378" s="554">
        <v>0</v>
      </c>
    </row>
    <row r="379" spans="1:17" ht="15.75" x14ac:dyDescent="0.25">
      <c r="A379" s="189">
        <v>2037</v>
      </c>
      <c r="B379" s="188">
        <v>2033</v>
      </c>
      <c r="C379" s="187" t="s">
        <v>3423</v>
      </c>
      <c r="D379" s="555">
        <v>0.14518928039622447</v>
      </c>
      <c r="E379" s="185">
        <v>0.15741385483687576</v>
      </c>
      <c r="F379" s="552">
        <v>1.9430610569137301E-3</v>
      </c>
      <c r="G379" s="193">
        <v>1.47167771227662E-2</v>
      </c>
      <c r="H379" s="193">
        <v>0.77541112035558901</v>
      </c>
      <c r="I379" s="193">
        <v>0.15987286614718199</v>
      </c>
      <c r="J379" s="193">
        <v>5.5673469870756997E-3</v>
      </c>
      <c r="K379" s="193">
        <v>2.04752600886837E-3</v>
      </c>
      <c r="L379" s="193">
        <v>7.9791734113642994E-3</v>
      </c>
      <c r="M379" s="193">
        <v>2.55388047920363E-3</v>
      </c>
      <c r="N379" s="193">
        <v>3.1351463527661001E-2</v>
      </c>
      <c r="O379" s="222">
        <v>4.7990453433619303E-2</v>
      </c>
      <c r="P379" s="553">
        <v>5.8190777130948997E-3</v>
      </c>
      <c r="Q379" s="554">
        <v>0</v>
      </c>
    </row>
    <row r="380" spans="1:17" ht="15.75" x14ac:dyDescent="0.25">
      <c r="A380" s="189">
        <v>2037</v>
      </c>
      <c r="B380" s="188">
        <v>2034</v>
      </c>
      <c r="C380" s="187" t="s">
        <v>3422</v>
      </c>
      <c r="D380" s="555">
        <v>0.12501189077615468</v>
      </c>
      <c r="E380" s="185">
        <v>0.15536763124988515</v>
      </c>
      <c r="F380" s="552">
        <v>3.6250082712129799E-3</v>
      </c>
      <c r="G380" s="193">
        <v>1.45237614927042E-2</v>
      </c>
      <c r="H380" s="193">
        <v>0.64560511037797397</v>
      </c>
      <c r="I380" s="193">
        <v>0.13372992750691101</v>
      </c>
      <c r="J380" s="193">
        <v>4.9937845126412196E-3</v>
      </c>
      <c r="K380" s="193">
        <v>2.0773560929749301E-3</v>
      </c>
      <c r="L380" s="193">
        <v>5.8695674874992597E-3</v>
      </c>
      <c r="M380" s="193">
        <v>2.5248618793357199E-3</v>
      </c>
      <c r="N380" s="193">
        <v>4.1441773638186997E-2</v>
      </c>
      <c r="O380" s="222">
        <v>4.7478565331949503E-2</v>
      </c>
      <c r="P380" s="553">
        <v>5.2195812887122798E-3</v>
      </c>
      <c r="Q380" s="554">
        <v>0</v>
      </c>
    </row>
    <row r="381" spans="1:17" ht="15.75" x14ac:dyDescent="0.25">
      <c r="A381" s="189">
        <v>2037</v>
      </c>
      <c r="B381" s="188">
        <v>2035</v>
      </c>
      <c r="C381" s="187" t="s">
        <v>3421</v>
      </c>
      <c r="D381" s="555">
        <v>0.13147234536281169</v>
      </c>
      <c r="E381" s="185">
        <v>0.15167902903815675</v>
      </c>
      <c r="F381" s="552">
        <v>7.2293745118718498E-3</v>
      </c>
      <c r="G381" s="193">
        <v>1.43793131053473E-2</v>
      </c>
      <c r="H381" s="193">
        <v>0.68525113275721705</v>
      </c>
      <c r="I381" s="193">
        <v>0.123967057118839</v>
      </c>
      <c r="J381" s="193">
        <v>5.3774119324295003E-3</v>
      </c>
      <c r="K381" s="193">
        <v>1.86432242230041E-3</v>
      </c>
      <c r="L381" s="193">
        <v>6.7329930698256596E-3</v>
      </c>
      <c r="M381" s="193">
        <v>2.5353897654948401E-3</v>
      </c>
      <c r="N381" s="193">
        <v>3.6736730714785601E-2</v>
      </c>
      <c r="O381" s="222">
        <v>4.7664277243796301E-2</v>
      </c>
      <c r="P381" s="553">
        <v>5.6205546381019097E-3</v>
      </c>
      <c r="Q381" s="554">
        <v>0</v>
      </c>
    </row>
    <row r="382" spans="1:17" ht="15.75" x14ac:dyDescent="0.25">
      <c r="A382" s="189">
        <v>2037</v>
      </c>
      <c r="B382" s="188">
        <v>2036</v>
      </c>
      <c r="C382" s="187" t="s">
        <v>3420</v>
      </c>
      <c r="D382" s="555">
        <v>0.1187994629194086</v>
      </c>
      <c r="E382" s="185">
        <v>0.14125718004214557</v>
      </c>
      <c r="F382" s="552">
        <v>3.2512919859061101E-3</v>
      </c>
      <c r="G382" s="193">
        <v>1.3018079486557499E-2</v>
      </c>
      <c r="H382" s="193">
        <v>0.60708931735965199</v>
      </c>
      <c r="I382" s="193">
        <v>8.9632799321180595E-2</v>
      </c>
      <c r="J382" s="193">
        <v>4.6191024516976298E-3</v>
      </c>
      <c r="K382" s="193">
        <v>2.05135224036628E-3</v>
      </c>
      <c r="L382" s="193">
        <v>5.16539278496505E-3</v>
      </c>
      <c r="M382" s="193">
        <v>2.3776577685910602E-3</v>
      </c>
      <c r="N382" s="193">
        <v>4.4911431327359898E-2</v>
      </c>
      <c r="O382" s="222">
        <v>4.4881884818413702E-2</v>
      </c>
      <c r="P382" s="553">
        <v>4.82795776759983E-3</v>
      </c>
      <c r="Q382" s="554">
        <v>0</v>
      </c>
    </row>
    <row r="383" spans="1:17" ht="15.75" x14ac:dyDescent="0.25">
      <c r="A383" s="189">
        <v>2037</v>
      </c>
      <c r="B383" s="188">
        <v>2037</v>
      </c>
      <c r="C383" s="187" t="s">
        <v>3419</v>
      </c>
      <c r="D383" s="555">
        <v>0.12864160531968821</v>
      </c>
      <c r="E383" s="185">
        <v>0.18394047696443688</v>
      </c>
      <c r="F383" s="552">
        <v>2.3551618029544999E-3</v>
      </c>
      <c r="G383" s="193">
        <v>1.9801933991884499E-2</v>
      </c>
      <c r="H383" s="193">
        <v>0.66999663700587997</v>
      </c>
      <c r="I383" s="193">
        <v>0.12445307918630399</v>
      </c>
      <c r="J383" s="193">
        <v>4.9222911604441897E-3</v>
      </c>
      <c r="K383" s="193">
        <v>2.1344148544073902E-3</v>
      </c>
      <c r="L383" s="193">
        <v>6.1986379626746899E-3</v>
      </c>
      <c r="M383" s="193">
        <v>2.82149628293065E-3</v>
      </c>
      <c r="N383" s="193">
        <v>3.9978529350713499E-2</v>
      </c>
      <c r="O383" s="222">
        <v>5.2711196211363998E-2</v>
      </c>
      <c r="P383" s="553">
        <v>5.14485532437595E-3</v>
      </c>
      <c r="Q383" s="554">
        <v>0</v>
      </c>
    </row>
    <row r="384" spans="1:17" ht="15.75" x14ac:dyDescent="0.25">
      <c r="A384" s="189">
        <v>2038</v>
      </c>
      <c r="B384" s="188">
        <v>2024</v>
      </c>
      <c r="C384" s="187" t="s">
        <v>3388</v>
      </c>
      <c r="D384" s="555">
        <v>0.13424040179997282</v>
      </c>
      <c r="E384" s="185">
        <v>0.20915829500498886</v>
      </c>
      <c r="F384" s="552">
        <v>9.3227365504366E-4</v>
      </c>
      <c r="G384" s="193">
        <v>2.2752252198944601E-2</v>
      </c>
      <c r="H384" s="193">
        <v>0.70648260796093798</v>
      </c>
      <c r="I384" s="193">
        <v>0.49546251748544901</v>
      </c>
      <c r="J384" s="193">
        <v>5.0747439667352999E-3</v>
      </c>
      <c r="K384" s="193">
        <v>2.1998141934978198E-3</v>
      </c>
      <c r="L384" s="193">
        <v>6.7382418560953204E-3</v>
      </c>
      <c r="M384" s="193">
        <v>3.0000018168034001E-3</v>
      </c>
      <c r="N384" s="193">
        <v>3.7542657636348897E-2</v>
      </c>
      <c r="O384" s="222">
        <v>5.5860033828879302E-2</v>
      </c>
      <c r="P384" s="553">
        <v>5.3042013700682301E-3</v>
      </c>
      <c r="Q384" s="554">
        <v>0</v>
      </c>
    </row>
    <row r="385" spans="1:17" ht="15.75" x14ac:dyDescent="0.25">
      <c r="A385" s="189">
        <v>2038</v>
      </c>
      <c r="B385" s="188">
        <v>2025</v>
      </c>
      <c r="C385" s="187" t="s">
        <v>3387</v>
      </c>
      <c r="D385" s="555">
        <v>0.15117373881274793</v>
      </c>
      <c r="E385" s="185">
        <v>0.20895491565313878</v>
      </c>
      <c r="F385" s="552">
        <v>1.12350724107352E-3</v>
      </c>
      <c r="G385" s="193">
        <v>2.2723778184657598E-2</v>
      </c>
      <c r="H385" s="193">
        <v>0.81356768007824498</v>
      </c>
      <c r="I385" s="193">
        <v>0.45833228349631799</v>
      </c>
      <c r="J385" s="193">
        <v>5.7386754363857803E-3</v>
      </c>
      <c r="K385" s="193">
        <v>2.1950573681013899E-3</v>
      </c>
      <c r="L385" s="193">
        <v>8.5987433704509605E-3</v>
      </c>
      <c r="M385" s="193">
        <v>3.0000018168034001E-3</v>
      </c>
      <c r="N385" s="193">
        <v>2.8426200216006201E-2</v>
      </c>
      <c r="O385" s="222">
        <v>5.5860033828879302E-2</v>
      </c>
      <c r="P385" s="553">
        <v>5.9981528746240499E-3</v>
      </c>
      <c r="Q385" s="554">
        <v>0</v>
      </c>
    </row>
    <row r="386" spans="1:17" ht="15.75" x14ac:dyDescent="0.25">
      <c r="A386" s="189">
        <v>2038</v>
      </c>
      <c r="B386" s="188">
        <v>2026</v>
      </c>
      <c r="C386" s="187" t="s">
        <v>3386</v>
      </c>
      <c r="D386" s="555">
        <v>0.13870284237277214</v>
      </c>
      <c r="E386" s="185">
        <v>0.20876576443464909</v>
      </c>
      <c r="F386" s="552">
        <v>9.8264412792470703E-4</v>
      </c>
      <c r="G386" s="193">
        <v>2.2566847332868199E-2</v>
      </c>
      <c r="H386" s="193">
        <v>0.73467088840541594</v>
      </c>
      <c r="I386" s="193">
        <v>0.44260574467999703</v>
      </c>
      <c r="J386" s="193">
        <v>5.2537725599848401E-3</v>
      </c>
      <c r="K386" s="193">
        <v>2.1885955007482998E-3</v>
      </c>
      <c r="L386" s="193">
        <v>7.2290406024865198E-3</v>
      </c>
      <c r="M386" s="193">
        <v>3.0000018168034001E-3</v>
      </c>
      <c r="N386" s="193">
        <v>3.5137743779031998E-2</v>
      </c>
      <c r="O386" s="222">
        <v>5.5860033828879302E-2</v>
      </c>
      <c r="P386" s="553">
        <v>5.4913248418769003E-3</v>
      </c>
      <c r="Q386" s="554">
        <v>0</v>
      </c>
    </row>
    <row r="387" spans="1:17" ht="15.75" x14ac:dyDescent="0.25">
      <c r="A387" s="189">
        <v>2038</v>
      </c>
      <c r="B387" s="188">
        <v>2027</v>
      </c>
      <c r="C387" s="187" t="s">
        <v>3385</v>
      </c>
      <c r="D387" s="555">
        <v>0.14912826058599127</v>
      </c>
      <c r="E387" s="185">
        <v>0.20195628919185421</v>
      </c>
      <c r="F387" s="552">
        <v>1.09928423696457E-3</v>
      </c>
      <c r="G387" s="193">
        <v>2.2726219176785599E-2</v>
      </c>
      <c r="H387" s="193">
        <v>0.79932201959802296</v>
      </c>
      <c r="I387" s="193">
        <v>0.412749166451432</v>
      </c>
      <c r="J387" s="193">
        <v>5.7353426771655199E-3</v>
      </c>
      <c r="K387" s="193">
        <v>2.2075366268480201E-3</v>
      </c>
      <c r="L387" s="193">
        <v>8.3927701895727905E-3</v>
      </c>
      <c r="M387" s="193">
        <v>3.0000018168034001E-3</v>
      </c>
      <c r="N387" s="193">
        <v>2.9435468802309302E-2</v>
      </c>
      <c r="O387" s="222">
        <v>5.5860033828879302E-2</v>
      </c>
      <c r="P387" s="553">
        <v>5.9946694228207396E-3</v>
      </c>
      <c r="Q387" s="554">
        <v>0</v>
      </c>
    </row>
    <row r="388" spans="1:17" ht="15.75" x14ac:dyDescent="0.25">
      <c r="A388" s="189">
        <v>2038</v>
      </c>
      <c r="B388" s="188">
        <v>2028</v>
      </c>
      <c r="C388" s="187" t="s">
        <v>3384</v>
      </c>
      <c r="D388" s="555">
        <v>0.1451948625066769</v>
      </c>
      <c r="E388" s="185">
        <v>0.14955088376691031</v>
      </c>
      <c r="F388" s="552">
        <v>2.2331719202828E-3</v>
      </c>
      <c r="G388" s="193">
        <v>1.35986975997351E-2</v>
      </c>
      <c r="H388" s="193">
        <v>0.77548388566651705</v>
      </c>
      <c r="I388" s="193">
        <v>0.22108058483064499</v>
      </c>
      <c r="J388" s="193">
        <v>5.6386340056921603E-3</v>
      </c>
      <c r="K388" s="193">
        <v>1.8665717675062901E-3</v>
      </c>
      <c r="L388" s="193">
        <v>7.9869888029784602E-3</v>
      </c>
      <c r="M388" s="193">
        <v>2.5138343814374402E-3</v>
      </c>
      <c r="N388" s="193">
        <v>3.12938259537896E-2</v>
      </c>
      <c r="O388" s="222">
        <v>4.72840402690239E-2</v>
      </c>
      <c r="P388" s="553">
        <v>5.8935880143617296E-3</v>
      </c>
      <c r="Q388" s="554">
        <v>0</v>
      </c>
    </row>
    <row r="389" spans="1:17" ht="15.75" x14ac:dyDescent="0.25">
      <c r="A389" s="189">
        <v>2038</v>
      </c>
      <c r="B389" s="188">
        <v>2029</v>
      </c>
      <c r="C389" s="187" t="s">
        <v>3383</v>
      </c>
      <c r="D389" s="555">
        <v>0.13977791475478532</v>
      </c>
      <c r="E389" s="185">
        <v>0.1644342685683102</v>
      </c>
      <c r="F389" s="552">
        <v>2.16633684337899E-3</v>
      </c>
      <c r="G389" s="193">
        <v>1.6013339452434501E-2</v>
      </c>
      <c r="H389" s="193">
        <v>0.74117278989750102</v>
      </c>
      <c r="I389" s="193">
        <v>0.244971375078152</v>
      </c>
      <c r="J389" s="193">
        <v>5.4217056760326003E-3</v>
      </c>
      <c r="K389" s="193">
        <v>2.05504091697875E-3</v>
      </c>
      <c r="L389" s="193">
        <v>7.3929121003645602E-3</v>
      </c>
      <c r="M389" s="193">
        <v>2.6274411642777402E-3</v>
      </c>
      <c r="N389" s="193">
        <v>3.4203115317697097E-2</v>
      </c>
      <c r="O389" s="222">
        <v>4.9288063918326699E-2</v>
      </c>
      <c r="P389" s="553">
        <v>5.6668511482401698E-3</v>
      </c>
      <c r="Q389" s="554">
        <v>0</v>
      </c>
    </row>
    <row r="390" spans="1:17" ht="15.75" x14ac:dyDescent="0.25">
      <c r="A390" s="189">
        <v>2038</v>
      </c>
      <c r="B390" s="188">
        <v>2030</v>
      </c>
      <c r="C390" s="187" t="s">
        <v>3382</v>
      </c>
      <c r="D390" s="555">
        <v>0.1153757092839741</v>
      </c>
      <c r="E390" s="185">
        <v>0.15554549864071229</v>
      </c>
      <c r="F390" s="552">
        <v>2.4404509084947498E-2</v>
      </c>
      <c r="G390" s="193">
        <v>1.45978052688441E-2</v>
      </c>
      <c r="H390" s="193">
        <v>0.57879670410201101</v>
      </c>
      <c r="I390" s="193">
        <v>0.21452470172492599</v>
      </c>
      <c r="J390" s="193">
        <v>6.9320854062855696E-3</v>
      </c>
      <c r="K390" s="193">
        <v>1.92332666648558E-3</v>
      </c>
      <c r="L390" s="193">
        <v>5.6288374196917E-3</v>
      </c>
      <c r="M390" s="193">
        <v>2.56376967822519E-3</v>
      </c>
      <c r="N390" s="193">
        <v>4.0274858755799899E-2</v>
      </c>
      <c r="O390" s="222">
        <v>4.8164898904359599E-2</v>
      </c>
      <c r="P390" s="553">
        <v>7.2455235476843903E-3</v>
      </c>
      <c r="Q390" s="554">
        <v>0</v>
      </c>
    </row>
    <row r="391" spans="1:17" ht="15.75" x14ac:dyDescent="0.25">
      <c r="A391" s="189">
        <v>2038</v>
      </c>
      <c r="B391" s="188">
        <v>2031</v>
      </c>
      <c r="C391" s="187" t="s">
        <v>3381</v>
      </c>
      <c r="D391" s="555">
        <v>0.1479539021260329</v>
      </c>
      <c r="E391" s="185">
        <v>0.14955480965815698</v>
      </c>
      <c r="F391" s="552">
        <v>2.5237559500548398E-3</v>
      </c>
      <c r="G391" s="193">
        <v>1.3661744383023601E-2</v>
      </c>
      <c r="H391" s="193">
        <v>0.79271532504623998</v>
      </c>
      <c r="I391" s="193">
        <v>0.189572466242211</v>
      </c>
      <c r="J391" s="193">
        <v>5.75424675521109E-3</v>
      </c>
      <c r="K391" s="193">
        <v>1.76921704949409E-3</v>
      </c>
      <c r="L391" s="193">
        <v>8.3040106406213499E-3</v>
      </c>
      <c r="M391" s="193">
        <v>2.53534029223439E-3</v>
      </c>
      <c r="N391" s="193">
        <v>2.9702937670470799E-2</v>
      </c>
      <c r="O391" s="222">
        <v>4.7663404535481999E-2</v>
      </c>
      <c r="P391" s="553">
        <v>6.0144282593899302E-3</v>
      </c>
      <c r="Q391" s="554">
        <v>0</v>
      </c>
    </row>
    <row r="392" spans="1:17" ht="15.75" x14ac:dyDescent="0.25">
      <c r="A392" s="189">
        <v>2038</v>
      </c>
      <c r="B392" s="188">
        <v>2032</v>
      </c>
      <c r="C392" s="187" t="s">
        <v>3380</v>
      </c>
      <c r="D392" s="555">
        <v>0.14238402704156833</v>
      </c>
      <c r="E392" s="185">
        <v>0.16592179811149577</v>
      </c>
      <c r="F392" s="552">
        <v>6.69753842338965E-3</v>
      </c>
      <c r="G392" s="193">
        <v>1.62613250586481E-2</v>
      </c>
      <c r="H392" s="193">
        <v>0.755872199038362</v>
      </c>
      <c r="I392" s="193">
        <v>0.207560696736621</v>
      </c>
      <c r="J392" s="193">
        <v>5.92518667886227E-3</v>
      </c>
      <c r="K392" s="193">
        <v>2.0694745379863599E-3</v>
      </c>
      <c r="L392" s="193">
        <v>7.87081801025343E-3</v>
      </c>
      <c r="M392" s="193">
        <v>2.6413226747378799E-3</v>
      </c>
      <c r="N392" s="193">
        <v>3.1317587070118197E-2</v>
      </c>
      <c r="O392" s="222">
        <v>4.9532933762843602E-2</v>
      </c>
      <c r="P392" s="553">
        <v>6.19309732785394E-3</v>
      </c>
      <c r="Q392" s="554">
        <v>0</v>
      </c>
    </row>
    <row r="393" spans="1:17" ht="15.75" x14ac:dyDescent="0.25">
      <c r="A393" s="189">
        <v>2038</v>
      </c>
      <c r="B393" s="188">
        <v>2033</v>
      </c>
      <c r="C393" s="187" t="s">
        <v>3379</v>
      </c>
      <c r="D393" s="555">
        <v>0.14518928039622447</v>
      </c>
      <c r="E393" s="185">
        <v>0.15741538724990201</v>
      </c>
      <c r="F393" s="552">
        <v>1.9646547675957401E-3</v>
      </c>
      <c r="G393" s="193">
        <v>1.46673211186348E-2</v>
      </c>
      <c r="H393" s="193">
        <v>0.77543301881085203</v>
      </c>
      <c r="I393" s="193">
        <v>0.169356371194334</v>
      </c>
      <c r="J393" s="193">
        <v>5.5764900900656398E-3</v>
      </c>
      <c r="K393" s="193">
        <v>2.04752600886837E-3</v>
      </c>
      <c r="L393" s="193">
        <v>7.9791734113642994E-3</v>
      </c>
      <c r="M393" s="193">
        <v>2.5538804792036201E-3</v>
      </c>
      <c r="N393" s="193">
        <v>3.1351463527661001E-2</v>
      </c>
      <c r="O393" s="222">
        <v>4.7990453433619303E-2</v>
      </c>
      <c r="P393" s="553">
        <v>5.8286342266301201E-3</v>
      </c>
      <c r="Q393" s="554">
        <v>0</v>
      </c>
    </row>
    <row r="394" spans="1:17" ht="15.75" x14ac:dyDescent="0.25">
      <c r="A394" s="189">
        <v>2038</v>
      </c>
      <c r="B394" s="188">
        <v>2034</v>
      </c>
      <c r="C394" s="187" t="s">
        <v>3378</v>
      </c>
      <c r="D394" s="555">
        <v>0.12501189077615468</v>
      </c>
      <c r="E394" s="185">
        <v>0.15537017204270551</v>
      </c>
      <c r="F394" s="552">
        <v>3.6984224543832401E-3</v>
      </c>
      <c r="G394" s="193">
        <v>1.4324047359749899E-2</v>
      </c>
      <c r="H394" s="193">
        <v>0.64567951608380603</v>
      </c>
      <c r="I394" s="193">
        <v>0.15312417773039899</v>
      </c>
      <c r="J394" s="193">
        <v>5.0248358335912898E-3</v>
      </c>
      <c r="K394" s="193">
        <v>2.0773560929749301E-3</v>
      </c>
      <c r="L394" s="193">
        <v>5.8695674874992597E-3</v>
      </c>
      <c r="M394" s="193">
        <v>2.5248618793357199E-3</v>
      </c>
      <c r="N394" s="193">
        <v>4.1441773638186997E-2</v>
      </c>
      <c r="O394" s="222">
        <v>4.7478565331949503E-2</v>
      </c>
      <c r="P394" s="553">
        <v>5.2520366126075201E-3</v>
      </c>
      <c r="Q394" s="554">
        <v>0</v>
      </c>
    </row>
    <row r="395" spans="1:17" ht="15.75" x14ac:dyDescent="0.25">
      <c r="A395" s="189">
        <v>2038</v>
      </c>
      <c r="B395" s="188">
        <v>2035</v>
      </c>
      <c r="C395" s="187" t="s">
        <v>3377</v>
      </c>
      <c r="D395" s="555">
        <v>0.13147234536281152</v>
      </c>
      <c r="E395" s="185">
        <v>0.15167931938616117</v>
      </c>
      <c r="F395" s="552">
        <v>7.4083632428050697E-3</v>
      </c>
      <c r="G395" s="193">
        <v>1.4105898318848301E-2</v>
      </c>
      <c r="H395" s="193">
        <v>0.68543255717399498</v>
      </c>
      <c r="I395" s="193">
        <v>0.133600198211594</v>
      </c>
      <c r="J395" s="193">
        <v>5.4531313030985098E-3</v>
      </c>
      <c r="K395" s="193">
        <v>1.86432242230041E-3</v>
      </c>
      <c r="L395" s="193">
        <v>6.7329930698256596E-3</v>
      </c>
      <c r="M395" s="193">
        <v>2.5353897654948401E-3</v>
      </c>
      <c r="N395" s="193">
        <v>3.6736730714785601E-2</v>
      </c>
      <c r="O395" s="222">
        <v>4.7664277243796301E-2</v>
      </c>
      <c r="P395" s="553">
        <v>5.6996977027128498E-3</v>
      </c>
      <c r="Q395" s="554">
        <v>0</v>
      </c>
    </row>
    <row r="396" spans="1:17" ht="15.75" x14ac:dyDescent="0.25">
      <c r="A396" s="189">
        <v>2038</v>
      </c>
      <c r="B396" s="188">
        <v>2036</v>
      </c>
      <c r="C396" s="187" t="s">
        <v>3376</v>
      </c>
      <c r="D396" s="555">
        <v>0.1187994629194086</v>
      </c>
      <c r="E396" s="185">
        <v>0.1412563664888748</v>
      </c>
      <c r="F396" s="552">
        <v>3.3273002904228499E-3</v>
      </c>
      <c r="G396" s="193">
        <v>1.25024705183791E-2</v>
      </c>
      <c r="H396" s="193">
        <v>0.60716639703967101</v>
      </c>
      <c r="I396" s="193">
        <v>9.9645966690264307E-2</v>
      </c>
      <c r="J396" s="193">
        <v>4.6512851243090897E-3</v>
      </c>
      <c r="K396" s="193">
        <v>2.05135224036628E-3</v>
      </c>
      <c r="L396" s="193">
        <v>5.16539278496505E-3</v>
      </c>
      <c r="M396" s="193">
        <v>2.3776577685910602E-3</v>
      </c>
      <c r="N396" s="193">
        <v>4.4911431327359898E-2</v>
      </c>
      <c r="O396" s="222">
        <v>4.4881884818413702E-2</v>
      </c>
      <c r="P396" s="553">
        <v>4.8615955978582896E-3</v>
      </c>
      <c r="Q396" s="554">
        <v>0</v>
      </c>
    </row>
    <row r="397" spans="1:17" ht="15.75" x14ac:dyDescent="0.25">
      <c r="A397" s="189">
        <v>2038</v>
      </c>
      <c r="B397" s="188">
        <v>2037</v>
      </c>
      <c r="C397" s="187" t="s">
        <v>3375</v>
      </c>
      <c r="D397" s="555">
        <v>0.12864160531968821</v>
      </c>
      <c r="E397" s="185">
        <v>0.18394503619784541</v>
      </c>
      <c r="F397" s="552">
        <v>2.4040025339228501E-3</v>
      </c>
      <c r="G397" s="193">
        <v>1.9852644955493801E-2</v>
      </c>
      <c r="H397" s="193">
        <v>0.67004616565633801</v>
      </c>
      <c r="I397" s="193">
        <v>0.14864036500021</v>
      </c>
      <c r="J397" s="193">
        <v>4.9429706500313903E-3</v>
      </c>
      <c r="K397" s="193">
        <v>2.1344148544073902E-3</v>
      </c>
      <c r="L397" s="193">
        <v>6.1986379626746899E-3</v>
      </c>
      <c r="M397" s="193">
        <v>2.82149628293065E-3</v>
      </c>
      <c r="N397" s="193">
        <v>3.9978529350713499E-2</v>
      </c>
      <c r="O397" s="222">
        <v>5.2711196211363998E-2</v>
      </c>
      <c r="P397" s="553">
        <v>5.1664698487184002E-3</v>
      </c>
      <c r="Q397" s="554">
        <v>0</v>
      </c>
    </row>
    <row r="398" spans="1:17" ht="15.75" x14ac:dyDescent="0.25">
      <c r="A398" s="189">
        <v>2038</v>
      </c>
      <c r="B398" s="188">
        <v>2038</v>
      </c>
      <c r="C398" s="187" t="s">
        <v>3374</v>
      </c>
      <c r="D398" s="555">
        <v>0.12921149718672673</v>
      </c>
      <c r="E398" s="185">
        <v>0.18750812568556274</v>
      </c>
      <c r="F398" s="552">
        <v>8.5779426952325103E-3</v>
      </c>
      <c r="G398" s="193">
        <v>2.0435264103879101E-2</v>
      </c>
      <c r="H398" s="193">
        <v>0.66951816613260695</v>
      </c>
      <c r="I398" s="193">
        <v>0.126927849434777</v>
      </c>
      <c r="J398" s="193">
        <v>5.1892121366436299E-3</v>
      </c>
      <c r="K398" s="193">
        <v>2.1514985729670102E-3</v>
      </c>
      <c r="L398" s="193">
        <v>6.5644518818385698E-3</v>
      </c>
      <c r="M398" s="193">
        <v>2.8592392578963301E-3</v>
      </c>
      <c r="N398" s="193">
        <v>3.7332662357219798E-2</v>
      </c>
      <c r="O398" s="222">
        <v>5.33769822897587E-2</v>
      </c>
      <c r="P398" s="553">
        <v>5.4238452826748402E-3</v>
      </c>
      <c r="Q398" s="554">
        <v>0</v>
      </c>
    </row>
    <row r="399" spans="1:17" ht="15.75" x14ac:dyDescent="0.25">
      <c r="A399" s="189">
        <v>2039</v>
      </c>
      <c r="B399" s="188">
        <v>2025</v>
      </c>
      <c r="C399" s="187" t="s">
        <v>3343</v>
      </c>
      <c r="D399" s="555">
        <v>0.15117373881274793</v>
      </c>
      <c r="E399" s="185">
        <v>0.20896106187423372</v>
      </c>
      <c r="F399" s="552">
        <v>1.12350724107352E-3</v>
      </c>
      <c r="G399" s="193">
        <v>2.2723778184657598E-2</v>
      </c>
      <c r="H399" s="193">
        <v>0.81356768007824498</v>
      </c>
      <c r="I399" s="193">
        <v>0.49391234080226099</v>
      </c>
      <c r="J399" s="193">
        <v>5.7386754363857803E-3</v>
      </c>
      <c r="K399" s="193">
        <v>2.1950573681013899E-3</v>
      </c>
      <c r="L399" s="193">
        <v>8.5987433704509605E-3</v>
      </c>
      <c r="M399" s="193">
        <v>3.0000018168034001E-3</v>
      </c>
      <c r="N399" s="193">
        <v>2.8426200216006201E-2</v>
      </c>
      <c r="O399" s="222">
        <v>5.5860033828879302E-2</v>
      </c>
      <c r="P399" s="553">
        <v>5.9981528746240499E-3</v>
      </c>
      <c r="Q399" s="554">
        <v>0</v>
      </c>
    </row>
    <row r="400" spans="1:17" ht="15.75" x14ac:dyDescent="0.25">
      <c r="A400" s="189">
        <v>2039</v>
      </c>
      <c r="B400" s="188">
        <v>2026</v>
      </c>
      <c r="C400" s="187" t="s">
        <v>3342</v>
      </c>
      <c r="D400" s="555">
        <v>0.13870284237277214</v>
      </c>
      <c r="E400" s="185">
        <v>0.20876918333146904</v>
      </c>
      <c r="F400" s="552">
        <v>9.826441279247079E-4</v>
      </c>
      <c r="G400" s="193">
        <v>2.2566847332868199E-2</v>
      </c>
      <c r="H400" s="193">
        <v>0.73467088840541594</v>
      </c>
      <c r="I400" s="193">
        <v>0.46350880413693801</v>
      </c>
      <c r="J400" s="193">
        <v>5.2537725599848401E-3</v>
      </c>
      <c r="K400" s="193">
        <v>2.1885955007482998E-3</v>
      </c>
      <c r="L400" s="193">
        <v>7.2290406024865302E-3</v>
      </c>
      <c r="M400" s="193">
        <v>3.0000018168034001E-3</v>
      </c>
      <c r="N400" s="193">
        <v>3.5137743779031998E-2</v>
      </c>
      <c r="O400" s="222">
        <v>5.5860033828879302E-2</v>
      </c>
      <c r="P400" s="553">
        <v>5.4913248418769003E-3</v>
      </c>
      <c r="Q400" s="554">
        <v>0</v>
      </c>
    </row>
    <row r="401" spans="1:17" ht="15.75" x14ac:dyDescent="0.25">
      <c r="A401" s="189">
        <v>2039</v>
      </c>
      <c r="B401" s="188">
        <v>2027</v>
      </c>
      <c r="C401" s="187" t="s">
        <v>3341</v>
      </c>
      <c r="D401" s="555">
        <v>0.14912826058599127</v>
      </c>
      <c r="E401" s="185">
        <v>0.20196180856109322</v>
      </c>
      <c r="F401" s="552">
        <v>1.09928423696457E-3</v>
      </c>
      <c r="G401" s="193">
        <v>2.2726219176785599E-2</v>
      </c>
      <c r="H401" s="193">
        <v>0.79932201959802296</v>
      </c>
      <c r="I401" s="193">
        <v>0.44594505229022802</v>
      </c>
      <c r="J401" s="193">
        <v>5.7353426771655199E-3</v>
      </c>
      <c r="K401" s="193">
        <v>2.2075366268480201E-3</v>
      </c>
      <c r="L401" s="193">
        <v>8.3927701895727905E-3</v>
      </c>
      <c r="M401" s="193">
        <v>3.0000018168034001E-3</v>
      </c>
      <c r="N401" s="193">
        <v>2.9435468802309302E-2</v>
      </c>
      <c r="O401" s="222">
        <v>5.5860033828879302E-2</v>
      </c>
      <c r="P401" s="553">
        <v>5.9946694228207396E-3</v>
      </c>
      <c r="Q401" s="554">
        <v>0</v>
      </c>
    </row>
    <row r="402" spans="1:17" ht="15.75" x14ac:dyDescent="0.25">
      <c r="A402" s="189">
        <v>2039</v>
      </c>
      <c r="B402" s="188">
        <v>2028</v>
      </c>
      <c r="C402" s="187" t="s">
        <v>3340</v>
      </c>
      <c r="D402" s="555">
        <v>0.14629082714508937</v>
      </c>
      <c r="E402" s="185">
        <v>0.20126230701218364</v>
      </c>
      <c r="F402" s="552">
        <v>1.0684562226835699E-3</v>
      </c>
      <c r="G402" s="193">
        <v>2.2687886496442801E-2</v>
      </c>
      <c r="H402" s="193">
        <v>0.78276553271772598</v>
      </c>
      <c r="I402" s="193">
        <v>0.40522234233375398</v>
      </c>
      <c r="J402" s="193">
        <v>5.5415014234202597E-3</v>
      </c>
      <c r="K402" s="193">
        <v>2.1916773656368701E-3</v>
      </c>
      <c r="L402" s="193">
        <v>8.0612560175973898E-3</v>
      </c>
      <c r="M402" s="193">
        <v>3.0000018168034001E-3</v>
      </c>
      <c r="N402" s="193">
        <v>3.1059888244988801E-2</v>
      </c>
      <c r="O402" s="222">
        <v>5.5860033828879302E-2</v>
      </c>
      <c r="P402" s="553">
        <v>5.7920635277389602E-3</v>
      </c>
      <c r="Q402" s="554">
        <v>0</v>
      </c>
    </row>
    <row r="403" spans="1:17" ht="15.75" x14ac:dyDescent="0.25">
      <c r="A403" s="189">
        <v>2039</v>
      </c>
      <c r="B403" s="188">
        <v>2029</v>
      </c>
      <c r="C403" s="187" t="s">
        <v>3339</v>
      </c>
      <c r="D403" s="555">
        <v>0.13977791475478532</v>
      </c>
      <c r="E403" s="185">
        <v>0.16443782358847411</v>
      </c>
      <c r="F403" s="552">
        <v>2.1855568688077401E-3</v>
      </c>
      <c r="G403" s="193">
        <v>1.6009302301658299E-2</v>
      </c>
      <c r="H403" s="193">
        <v>0.74119227940391197</v>
      </c>
      <c r="I403" s="193">
        <v>0.26487818152564402</v>
      </c>
      <c r="J403" s="193">
        <v>5.42984238915335E-3</v>
      </c>
      <c r="K403" s="193">
        <v>2.05504091697875E-3</v>
      </c>
      <c r="L403" s="193">
        <v>7.3929121003645602E-3</v>
      </c>
      <c r="M403" s="193">
        <v>2.6274411642777402E-3</v>
      </c>
      <c r="N403" s="193">
        <v>3.4203115317697E-2</v>
      </c>
      <c r="O403" s="222">
        <v>4.9288063918326699E-2</v>
      </c>
      <c r="P403" s="553">
        <v>5.6753557674221102E-3</v>
      </c>
      <c r="Q403" s="554">
        <v>0</v>
      </c>
    </row>
    <row r="404" spans="1:17" ht="15.75" x14ac:dyDescent="0.25">
      <c r="A404" s="189">
        <v>2039</v>
      </c>
      <c r="B404" s="188">
        <v>2030</v>
      </c>
      <c r="C404" s="187" t="s">
        <v>3338</v>
      </c>
      <c r="D404" s="555">
        <v>0.1153757092839741</v>
      </c>
      <c r="E404" s="185">
        <v>0.15554691053540018</v>
      </c>
      <c r="F404" s="552">
        <v>2.4826738922374799E-2</v>
      </c>
      <c r="G404" s="193">
        <v>1.46074476418037E-2</v>
      </c>
      <c r="H404" s="193">
        <v>0.57922457147891804</v>
      </c>
      <c r="I404" s="193">
        <v>0.22188587490421</v>
      </c>
      <c r="J404" s="193">
        <v>7.1106205006059202E-3</v>
      </c>
      <c r="K404" s="193">
        <v>1.92332666648558E-3</v>
      </c>
      <c r="L404" s="193">
        <v>5.6288374196917E-3</v>
      </c>
      <c r="M404" s="193">
        <v>2.56376967822518E-3</v>
      </c>
      <c r="N404" s="193">
        <v>4.0274858755799899E-2</v>
      </c>
      <c r="O404" s="222">
        <v>4.8164898904359599E-2</v>
      </c>
      <c r="P404" s="553">
        <v>7.4321312067321598E-3</v>
      </c>
      <c r="Q404" s="554">
        <v>0</v>
      </c>
    </row>
    <row r="405" spans="1:17" ht="15.75" x14ac:dyDescent="0.25">
      <c r="A405" s="189">
        <v>2039</v>
      </c>
      <c r="B405" s="188">
        <v>2031</v>
      </c>
      <c r="C405" s="187" t="s">
        <v>3337</v>
      </c>
      <c r="D405" s="555">
        <v>0.1479539021260329</v>
      </c>
      <c r="E405" s="185">
        <v>0.14955757130354219</v>
      </c>
      <c r="F405" s="552">
        <v>2.5515089243126001E-3</v>
      </c>
      <c r="G405" s="193">
        <v>1.36834782033688E-2</v>
      </c>
      <c r="H405" s="193">
        <v>0.79274346536748397</v>
      </c>
      <c r="I405" s="193">
        <v>0.20455927481929601</v>
      </c>
      <c r="J405" s="193">
        <v>5.7659944848523301E-3</v>
      </c>
      <c r="K405" s="193">
        <v>1.76921704949409E-3</v>
      </c>
      <c r="L405" s="193">
        <v>8.3040106406213499E-3</v>
      </c>
      <c r="M405" s="193">
        <v>2.53534029223439E-3</v>
      </c>
      <c r="N405" s="193">
        <v>2.9702937670470799E-2</v>
      </c>
      <c r="O405" s="222">
        <v>4.7663404535481999E-2</v>
      </c>
      <c r="P405" s="553">
        <v>6.0267071692357704E-3</v>
      </c>
      <c r="Q405" s="554">
        <v>0</v>
      </c>
    </row>
    <row r="406" spans="1:17" ht="15.75" x14ac:dyDescent="0.25">
      <c r="A406" s="189">
        <v>2039</v>
      </c>
      <c r="B406" s="188">
        <v>2032</v>
      </c>
      <c r="C406" s="187" t="s">
        <v>3336</v>
      </c>
      <c r="D406" s="555">
        <v>0.14238402704156833</v>
      </c>
      <c r="E406" s="185">
        <v>0.16592469455858352</v>
      </c>
      <c r="F406" s="552">
        <v>6.8160825567135297E-3</v>
      </c>
      <c r="G406" s="193">
        <v>1.62923237130978E-2</v>
      </c>
      <c r="H406" s="193">
        <v>0.75599241501556802</v>
      </c>
      <c r="I406" s="193">
        <v>0.223117940695963</v>
      </c>
      <c r="J406" s="193">
        <v>5.9753788802402201E-3</v>
      </c>
      <c r="K406" s="193">
        <v>2.0694745379863599E-3</v>
      </c>
      <c r="L406" s="193">
        <v>7.87081801025343E-3</v>
      </c>
      <c r="M406" s="193">
        <v>2.6413226747378799E-3</v>
      </c>
      <c r="N406" s="193">
        <v>3.1317587070118197E-2</v>
      </c>
      <c r="O406" s="222">
        <v>4.9532933762843602E-2</v>
      </c>
      <c r="P406" s="553">
        <v>6.2455589978536001E-3</v>
      </c>
      <c r="Q406" s="554">
        <v>0</v>
      </c>
    </row>
    <row r="407" spans="1:17" ht="15.75" x14ac:dyDescent="0.25">
      <c r="A407" s="189">
        <v>2039</v>
      </c>
      <c r="B407" s="188">
        <v>2033</v>
      </c>
      <c r="C407" s="187" t="s">
        <v>3335</v>
      </c>
      <c r="D407" s="555">
        <v>0.1451892803962247</v>
      </c>
      <c r="E407" s="185">
        <v>0.1574181726871563</v>
      </c>
      <c r="F407" s="552">
        <v>1.9851588965639801E-3</v>
      </c>
      <c r="G407" s="193">
        <v>1.4687354828177601E-2</v>
      </c>
      <c r="H407" s="193">
        <v>0.775453812393189</v>
      </c>
      <c r="I407" s="193">
        <v>0.18405619663154099</v>
      </c>
      <c r="J407" s="193">
        <v>5.5851718873215902E-3</v>
      </c>
      <c r="K407" s="193">
        <v>2.04752600886837E-3</v>
      </c>
      <c r="L407" s="193">
        <v>7.9791734113642994E-3</v>
      </c>
      <c r="M407" s="193">
        <v>2.55388047920363E-3</v>
      </c>
      <c r="N407" s="193">
        <v>3.1351463527661001E-2</v>
      </c>
      <c r="O407" s="222">
        <v>4.79904534336194E-2</v>
      </c>
      <c r="P407" s="553">
        <v>5.8377085762330904E-3</v>
      </c>
      <c r="Q407" s="554">
        <v>0</v>
      </c>
    </row>
    <row r="408" spans="1:17" ht="15.75" x14ac:dyDescent="0.25">
      <c r="A408" s="189">
        <v>2039</v>
      </c>
      <c r="B408" s="188">
        <v>2034</v>
      </c>
      <c r="C408" s="187" t="s">
        <v>3334</v>
      </c>
      <c r="D408" s="555">
        <v>0.12501189077615468</v>
      </c>
      <c r="E408" s="185">
        <v>0.15537164911497126</v>
      </c>
      <c r="F408" s="552">
        <v>3.76831008229113E-3</v>
      </c>
      <c r="G408" s="193">
        <v>1.42699878145907E-2</v>
      </c>
      <c r="H408" s="193">
        <v>0.64575034800674103</v>
      </c>
      <c r="I408" s="193">
        <v>0.16209650965257799</v>
      </c>
      <c r="J408" s="193">
        <v>5.0543957402530296E-3</v>
      </c>
      <c r="K408" s="193">
        <v>2.0773560929749301E-3</v>
      </c>
      <c r="L408" s="193">
        <v>5.8695674874992597E-3</v>
      </c>
      <c r="M408" s="193">
        <v>2.5248618793357199E-3</v>
      </c>
      <c r="N408" s="193">
        <v>4.1441773638187102E-2</v>
      </c>
      <c r="O408" s="222">
        <v>4.7478565331949503E-2</v>
      </c>
      <c r="P408" s="553">
        <v>5.2829330870783602E-3</v>
      </c>
      <c r="Q408" s="554">
        <v>0</v>
      </c>
    </row>
    <row r="409" spans="1:17" ht="15.75" x14ac:dyDescent="0.25">
      <c r="A409" s="189">
        <v>2039</v>
      </c>
      <c r="B409" s="188">
        <v>2035</v>
      </c>
      <c r="C409" s="187" t="s">
        <v>3333</v>
      </c>
      <c r="D409" s="555">
        <v>0.13147234536281152</v>
      </c>
      <c r="E409" s="185">
        <v>0.15168198301820726</v>
      </c>
      <c r="F409" s="552">
        <v>7.5791476633222396E-3</v>
      </c>
      <c r="G409" s="193">
        <v>1.3959223652294401E-2</v>
      </c>
      <c r="H409" s="193">
        <v>0.68560566694913505</v>
      </c>
      <c r="I409" s="193">
        <v>0.15328675416492099</v>
      </c>
      <c r="J409" s="193">
        <v>5.5253804998410799E-3</v>
      </c>
      <c r="K409" s="193">
        <v>1.86432242230041E-3</v>
      </c>
      <c r="L409" s="193">
        <v>6.7329930698256596E-3</v>
      </c>
      <c r="M409" s="193">
        <v>2.5353897654948302E-3</v>
      </c>
      <c r="N409" s="193">
        <v>3.6736730714785601E-2</v>
      </c>
      <c r="O409" s="222">
        <v>4.7664277243796203E-2</v>
      </c>
      <c r="P409" s="553">
        <v>5.7752136875310603E-3</v>
      </c>
      <c r="Q409" s="554">
        <v>0</v>
      </c>
    </row>
    <row r="410" spans="1:17" ht="15.75" x14ac:dyDescent="0.25">
      <c r="A410" s="189">
        <v>2039</v>
      </c>
      <c r="B410" s="188">
        <v>2036</v>
      </c>
      <c r="C410" s="187" t="s">
        <v>3332</v>
      </c>
      <c r="D410" s="555">
        <v>0.1187994629194086</v>
      </c>
      <c r="E410" s="185">
        <v>0.14125494081608719</v>
      </c>
      <c r="F410" s="552">
        <v>3.399977081218E-3</v>
      </c>
      <c r="G410" s="193">
        <v>1.20166750508942E-2</v>
      </c>
      <c r="H410" s="193">
        <v>0.60724009897860098</v>
      </c>
      <c r="I410" s="193">
        <v>0.105460744687473</v>
      </c>
      <c r="J410" s="193">
        <v>4.6820575164100396E-3</v>
      </c>
      <c r="K410" s="193">
        <v>2.05135224036628E-3</v>
      </c>
      <c r="L410" s="193">
        <v>5.16539278496505E-3</v>
      </c>
      <c r="M410" s="193">
        <v>2.3776577685910602E-3</v>
      </c>
      <c r="N410" s="193">
        <v>4.4911431327359898E-2</v>
      </c>
      <c r="O410" s="222">
        <v>4.4881884818413702E-2</v>
      </c>
      <c r="P410" s="553">
        <v>4.8937593809795796E-3</v>
      </c>
      <c r="Q410" s="554">
        <v>0</v>
      </c>
    </row>
    <row r="411" spans="1:17" ht="15.75" x14ac:dyDescent="0.25">
      <c r="A411" s="189">
        <v>2039</v>
      </c>
      <c r="B411" s="188">
        <v>2037</v>
      </c>
      <c r="C411" s="187" t="s">
        <v>3331</v>
      </c>
      <c r="D411" s="555">
        <v>0.12864160531968821</v>
      </c>
      <c r="E411" s="185">
        <v>0.18394859606551933</v>
      </c>
      <c r="F411" s="552">
        <v>2.45079225331667E-3</v>
      </c>
      <c r="G411" s="193">
        <v>1.97188420192702E-2</v>
      </c>
      <c r="H411" s="193">
        <v>0.67009361501271802</v>
      </c>
      <c r="I411" s="193">
        <v>0.17441822795112999</v>
      </c>
      <c r="J411" s="193">
        <v>4.9627819848890404E-3</v>
      </c>
      <c r="K411" s="193">
        <v>2.1344148544073902E-3</v>
      </c>
      <c r="L411" s="193">
        <v>6.1986379626747003E-3</v>
      </c>
      <c r="M411" s="193">
        <v>2.82149628293065E-3</v>
      </c>
      <c r="N411" s="193">
        <v>3.9978529350713499E-2</v>
      </c>
      <c r="O411" s="222">
        <v>5.2711196211363998E-2</v>
      </c>
      <c r="P411" s="553">
        <v>5.1871769642268199E-3</v>
      </c>
      <c r="Q411" s="554">
        <v>0</v>
      </c>
    </row>
    <row r="412" spans="1:17" ht="15.75" x14ac:dyDescent="0.25">
      <c r="A412" s="189">
        <v>2039</v>
      </c>
      <c r="B412" s="188">
        <v>2038</v>
      </c>
      <c r="C412" s="187" t="s">
        <v>3330</v>
      </c>
      <c r="D412" s="555">
        <v>0.12921149718672673</v>
      </c>
      <c r="E412" s="185">
        <v>0.18751265601693423</v>
      </c>
      <c r="F412" s="552">
        <v>8.8310753272642806E-3</v>
      </c>
      <c r="G412" s="193">
        <v>2.04745030735882E-2</v>
      </c>
      <c r="H412" s="193">
        <v>0.66977349072333903</v>
      </c>
      <c r="I412" s="193">
        <v>0.15177233162541001</v>
      </c>
      <c r="J412" s="193">
        <v>5.2953589713648002E-3</v>
      </c>
      <c r="K412" s="193">
        <v>2.1514985729670201E-3</v>
      </c>
      <c r="L412" s="193">
        <v>6.5644518818385698E-3</v>
      </c>
      <c r="M412" s="193">
        <v>2.8592392578963301E-3</v>
      </c>
      <c r="N412" s="193">
        <v>3.7332662357219798E-2</v>
      </c>
      <c r="O412" s="222">
        <v>5.33769822897587E-2</v>
      </c>
      <c r="P412" s="553">
        <v>5.5347916062424901E-3</v>
      </c>
      <c r="Q412" s="554">
        <v>0</v>
      </c>
    </row>
    <row r="413" spans="1:17" ht="15.75" x14ac:dyDescent="0.25">
      <c r="A413" s="189">
        <v>2039</v>
      </c>
      <c r="B413" s="188">
        <v>2039</v>
      </c>
      <c r="C413" s="187" t="s">
        <v>3329</v>
      </c>
      <c r="D413" s="555">
        <v>0.13245423191808509</v>
      </c>
      <c r="E413" s="185">
        <v>0.16468077687555341</v>
      </c>
      <c r="F413" s="552">
        <v>2.4267362191478302E-3</v>
      </c>
      <c r="G413" s="193">
        <v>1.67101010801167E-2</v>
      </c>
      <c r="H413" s="193">
        <v>0.69417989262199098</v>
      </c>
      <c r="I413" s="193">
        <v>0.104904493128023</v>
      </c>
      <c r="J413" s="193">
        <v>5.06475009809458E-3</v>
      </c>
      <c r="K413" s="193">
        <v>1.9715876798032102E-3</v>
      </c>
      <c r="L413" s="193">
        <v>6.6175968151172496E-3</v>
      </c>
      <c r="M413" s="193">
        <v>2.6529408954991699E-3</v>
      </c>
      <c r="N413" s="193">
        <v>3.7921913826497497E-2</v>
      </c>
      <c r="O413" s="222">
        <v>4.9737879177072702E-2</v>
      </c>
      <c r="P413" s="553">
        <v>5.2937556230347096E-3</v>
      </c>
      <c r="Q413" s="554">
        <v>0</v>
      </c>
    </row>
    <row r="414" spans="1:17" ht="15.75" x14ac:dyDescent="0.25">
      <c r="A414" s="189">
        <v>2040</v>
      </c>
      <c r="B414" s="188">
        <v>2026</v>
      </c>
      <c r="C414" s="187" t="s">
        <v>3298</v>
      </c>
      <c r="D414" s="555">
        <v>0.13870284237277214</v>
      </c>
      <c r="E414" s="185">
        <v>0.20877506851796704</v>
      </c>
      <c r="F414" s="552">
        <v>9.826441279247079E-4</v>
      </c>
      <c r="G414" s="193">
        <v>2.2566847332868199E-2</v>
      </c>
      <c r="H414" s="193">
        <v>0.73467088840541594</v>
      </c>
      <c r="I414" s="193">
        <v>0.49949071160196901</v>
      </c>
      <c r="J414" s="193">
        <v>5.2537725599848401E-3</v>
      </c>
      <c r="K414" s="193">
        <v>2.1885955007482998E-3</v>
      </c>
      <c r="L414" s="193">
        <v>7.2290406024865302E-3</v>
      </c>
      <c r="M414" s="193">
        <v>3.0000018168034001E-3</v>
      </c>
      <c r="N414" s="193">
        <v>3.5137743779031998E-2</v>
      </c>
      <c r="O414" s="222">
        <v>5.5860033828879302E-2</v>
      </c>
      <c r="P414" s="553">
        <v>5.4913248418769003E-3</v>
      </c>
      <c r="Q414" s="554">
        <v>0</v>
      </c>
    </row>
    <row r="415" spans="1:17" ht="15.75" x14ac:dyDescent="0.25">
      <c r="A415" s="189">
        <v>2040</v>
      </c>
      <c r="B415" s="188">
        <v>2027</v>
      </c>
      <c r="C415" s="187" t="s">
        <v>3297</v>
      </c>
      <c r="D415" s="555">
        <v>0.14912826058599127</v>
      </c>
      <c r="E415" s="185">
        <v>0.20196531026399991</v>
      </c>
      <c r="F415" s="552">
        <v>1.09928423696457E-3</v>
      </c>
      <c r="G415" s="193">
        <v>2.2726219176785599E-2</v>
      </c>
      <c r="H415" s="193">
        <v>0.79932201959802296</v>
      </c>
      <c r="I415" s="193">
        <v>0.46700581811759201</v>
      </c>
      <c r="J415" s="193">
        <v>5.7353426771655199E-3</v>
      </c>
      <c r="K415" s="193">
        <v>2.2075366268480201E-3</v>
      </c>
      <c r="L415" s="193">
        <v>8.3927701895727905E-3</v>
      </c>
      <c r="M415" s="193">
        <v>3.0000018168034001E-3</v>
      </c>
      <c r="N415" s="193">
        <v>2.9435468802309302E-2</v>
      </c>
      <c r="O415" s="222">
        <v>5.5860033828879302E-2</v>
      </c>
      <c r="P415" s="553">
        <v>5.9946694228207396E-3</v>
      </c>
      <c r="Q415" s="554">
        <v>0</v>
      </c>
    </row>
    <row r="416" spans="1:17" ht="15.75" x14ac:dyDescent="0.25">
      <c r="A416" s="189">
        <v>2040</v>
      </c>
      <c r="B416" s="188">
        <v>2028</v>
      </c>
      <c r="C416" s="187" t="s">
        <v>3296</v>
      </c>
      <c r="D416" s="555">
        <v>0.14629082714508965</v>
      </c>
      <c r="E416" s="185">
        <v>0.20126791733087118</v>
      </c>
      <c r="F416" s="552">
        <v>1.0684562226835699E-3</v>
      </c>
      <c r="G416" s="193">
        <v>2.2687886496442801E-2</v>
      </c>
      <c r="H416" s="193">
        <v>0.78276553271772498</v>
      </c>
      <c r="I416" s="193">
        <v>0.43781287360263799</v>
      </c>
      <c r="J416" s="193">
        <v>5.5415014234202701E-3</v>
      </c>
      <c r="K416" s="193">
        <v>2.1916773656368701E-3</v>
      </c>
      <c r="L416" s="193">
        <v>8.0612560175973898E-3</v>
      </c>
      <c r="M416" s="193">
        <v>3.0000018168034001E-3</v>
      </c>
      <c r="N416" s="193">
        <v>3.1059888244988801E-2</v>
      </c>
      <c r="O416" s="222">
        <v>5.5860033828879399E-2</v>
      </c>
      <c r="P416" s="553">
        <v>5.7920635277389498E-3</v>
      </c>
      <c r="Q416" s="554">
        <v>0</v>
      </c>
    </row>
    <row r="417" spans="1:17" ht="15.75" x14ac:dyDescent="0.25">
      <c r="A417" s="189">
        <v>2040</v>
      </c>
      <c r="B417" s="188">
        <v>2029</v>
      </c>
      <c r="C417" s="187" t="s">
        <v>3295</v>
      </c>
      <c r="D417" s="555">
        <v>0.14149999920742201</v>
      </c>
      <c r="E417" s="185">
        <v>0.20255245777460121</v>
      </c>
      <c r="F417" s="552">
        <v>1.0143488884044099E-3</v>
      </c>
      <c r="G417" s="193">
        <v>2.2650257733152199E-2</v>
      </c>
      <c r="H417" s="193">
        <v>0.75246461278253995</v>
      </c>
      <c r="I417" s="193">
        <v>0.41400194992405098</v>
      </c>
      <c r="J417" s="193">
        <v>5.3533737481443501E-3</v>
      </c>
      <c r="K417" s="193">
        <v>2.2065015357552501E-3</v>
      </c>
      <c r="L417" s="193">
        <v>7.5349267650340196E-3</v>
      </c>
      <c r="M417" s="193">
        <v>3.0000018168034001E-3</v>
      </c>
      <c r="N417" s="193">
        <v>3.3638901582549202E-2</v>
      </c>
      <c r="O417" s="222">
        <v>5.5860033828879302E-2</v>
      </c>
      <c r="P417" s="553">
        <v>5.5954295537912601E-3</v>
      </c>
      <c r="Q417" s="554">
        <v>0</v>
      </c>
    </row>
    <row r="418" spans="1:17" ht="15.75" x14ac:dyDescent="0.25">
      <c r="A418" s="189">
        <v>2040</v>
      </c>
      <c r="B418" s="188">
        <v>2030</v>
      </c>
      <c r="C418" s="187" t="s">
        <v>3294</v>
      </c>
      <c r="D418" s="555">
        <v>0.1153757092839741</v>
      </c>
      <c r="E418" s="185">
        <v>0.1555499328056752</v>
      </c>
      <c r="F418" s="552">
        <v>2.52222788470849E-2</v>
      </c>
      <c r="G418" s="193">
        <v>1.4600732372479899E-2</v>
      </c>
      <c r="H418" s="193">
        <v>0.57962539283217696</v>
      </c>
      <c r="I418" s="193">
        <v>0.23970317090512899</v>
      </c>
      <c r="J418" s="193">
        <v>7.2778702268307804E-3</v>
      </c>
      <c r="K418" s="193">
        <v>1.92332666648558E-3</v>
      </c>
      <c r="L418" s="193">
        <v>5.6288374196917E-3</v>
      </c>
      <c r="M418" s="193">
        <v>2.56376967822518E-3</v>
      </c>
      <c r="N418" s="193">
        <v>4.0274858755799899E-2</v>
      </c>
      <c r="O418" s="222">
        <v>4.8164898904359599E-2</v>
      </c>
      <c r="P418" s="553">
        <v>7.6069432234172401E-3</v>
      </c>
      <c r="Q418" s="554">
        <v>0</v>
      </c>
    </row>
    <row r="419" spans="1:17" ht="15.75" x14ac:dyDescent="0.25">
      <c r="A419" s="189">
        <v>2040</v>
      </c>
      <c r="B419" s="188">
        <v>2031</v>
      </c>
      <c r="C419" s="187" t="s">
        <v>3293</v>
      </c>
      <c r="D419" s="555">
        <v>0.14795390212603327</v>
      </c>
      <c r="E419" s="185">
        <v>0.14955890963986651</v>
      </c>
      <c r="F419" s="552">
        <v>2.5776118646509698E-3</v>
      </c>
      <c r="G419" s="193">
        <v>1.3688618265575299E-2</v>
      </c>
      <c r="H419" s="193">
        <v>0.79276993265649798</v>
      </c>
      <c r="I419" s="193">
        <v>0.211547217251809</v>
      </c>
      <c r="J419" s="193">
        <v>5.7770437784472198E-3</v>
      </c>
      <c r="K419" s="193">
        <v>1.76921704949409E-3</v>
      </c>
      <c r="L419" s="193">
        <v>8.3040106406213499E-3</v>
      </c>
      <c r="M419" s="193">
        <v>2.53534029223439E-3</v>
      </c>
      <c r="N419" s="193">
        <v>2.9702937670470799E-2</v>
      </c>
      <c r="O419" s="222">
        <v>4.7663404535481999E-2</v>
      </c>
      <c r="P419" s="553">
        <v>6.0382560628565E-3</v>
      </c>
      <c r="Q419" s="554">
        <v>0</v>
      </c>
    </row>
    <row r="420" spans="1:17" ht="15.75" x14ac:dyDescent="0.25">
      <c r="A420" s="189">
        <v>2040</v>
      </c>
      <c r="B420" s="188">
        <v>2032</v>
      </c>
      <c r="C420" s="187" t="s">
        <v>3292</v>
      </c>
      <c r="D420" s="555">
        <v>0.14238402704156833</v>
      </c>
      <c r="E420" s="185">
        <v>0.16592791519249583</v>
      </c>
      <c r="F420" s="552">
        <v>6.9279741402832303E-3</v>
      </c>
      <c r="G420" s="193">
        <v>1.6312537679753901E-2</v>
      </c>
      <c r="H420" s="193">
        <v>0.75610588483901398</v>
      </c>
      <c r="I420" s="193">
        <v>0.24097171458314801</v>
      </c>
      <c r="J420" s="193">
        <v>6.0227544677654904E-3</v>
      </c>
      <c r="K420" s="193">
        <v>2.0694745379863599E-3</v>
      </c>
      <c r="L420" s="193">
        <v>7.87081801025343E-3</v>
      </c>
      <c r="M420" s="193">
        <v>2.6413226747378799E-3</v>
      </c>
      <c r="N420" s="193">
        <v>3.1317587070118197E-2</v>
      </c>
      <c r="O420" s="222">
        <v>4.9532933762843602E-2</v>
      </c>
      <c r="P420" s="553">
        <v>6.2950766992207101E-3</v>
      </c>
      <c r="Q420" s="554">
        <v>0</v>
      </c>
    </row>
    <row r="421" spans="1:17" ht="15.75" x14ac:dyDescent="0.25">
      <c r="A421" s="189">
        <v>2040</v>
      </c>
      <c r="B421" s="188">
        <v>2033</v>
      </c>
      <c r="C421" s="187" t="s">
        <v>3291</v>
      </c>
      <c r="D421" s="555">
        <v>0.14518928039622447</v>
      </c>
      <c r="E421" s="185">
        <v>0.15742085335628384</v>
      </c>
      <c r="F421" s="552">
        <v>2.00457347789792E-3</v>
      </c>
      <c r="G421" s="193">
        <v>1.4722747047734699E-2</v>
      </c>
      <c r="H421" s="193">
        <v>0.77547350110375901</v>
      </c>
      <c r="I421" s="193">
        <v>0.19762464229339199</v>
      </c>
      <c r="J421" s="193">
        <v>5.5933923788435702E-3</v>
      </c>
      <c r="K421" s="193">
        <v>2.04752600886837E-3</v>
      </c>
      <c r="L421" s="193">
        <v>7.9791734113642994E-3</v>
      </c>
      <c r="M421" s="193">
        <v>2.5538804792036201E-3</v>
      </c>
      <c r="N421" s="193">
        <v>3.1351463527661001E-2</v>
      </c>
      <c r="O421" s="222">
        <v>4.7990453433619303E-2</v>
      </c>
      <c r="P421" s="553">
        <v>5.8463007619037896E-3</v>
      </c>
      <c r="Q421" s="554">
        <v>0</v>
      </c>
    </row>
    <row r="422" spans="1:17" ht="15.75" x14ac:dyDescent="0.25">
      <c r="A422" s="189">
        <v>2040</v>
      </c>
      <c r="B422" s="188">
        <v>2034</v>
      </c>
      <c r="C422" s="187" t="s">
        <v>3290</v>
      </c>
      <c r="D422" s="555">
        <v>0.12501189077615468</v>
      </c>
      <c r="E422" s="185">
        <v>0.15537431746040054</v>
      </c>
      <c r="F422" s="552">
        <v>3.83467130000913E-3</v>
      </c>
      <c r="G422" s="193">
        <v>1.4290656244173699E-2</v>
      </c>
      <c r="H422" s="193">
        <v>0.645817606149102</v>
      </c>
      <c r="I422" s="193">
        <v>0.17604184852080601</v>
      </c>
      <c r="J422" s="193">
        <v>5.0824642326264304E-3</v>
      </c>
      <c r="K422" s="193">
        <v>2.0773560929749301E-3</v>
      </c>
      <c r="L422" s="193">
        <v>5.8695674874992597E-3</v>
      </c>
      <c r="M422" s="193">
        <v>2.5248618793357199E-3</v>
      </c>
      <c r="N422" s="193">
        <v>4.1441773638187102E-2</v>
      </c>
      <c r="O422" s="222">
        <v>4.7478565331949503E-2</v>
      </c>
      <c r="P422" s="553">
        <v>5.3122707121247897E-3</v>
      </c>
      <c r="Q422" s="554">
        <v>0</v>
      </c>
    </row>
    <row r="423" spans="1:17" ht="15.75" x14ac:dyDescent="0.25">
      <c r="A423" s="189">
        <v>2040</v>
      </c>
      <c r="B423" s="188">
        <v>2035</v>
      </c>
      <c r="C423" s="187" t="s">
        <v>3289</v>
      </c>
      <c r="D423" s="555">
        <v>0.13147234536281169</v>
      </c>
      <c r="E423" s="185">
        <v>0.15168347452517617</v>
      </c>
      <c r="F423" s="552">
        <v>7.7417282099979104E-3</v>
      </c>
      <c r="G423" s="193">
        <v>1.39194917991709E-2</v>
      </c>
      <c r="H423" s="193">
        <v>0.68577046208298398</v>
      </c>
      <c r="I423" s="193">
        <v>0.16235406047606199</v>
      </c>
      <c r="J423" s="193">
        <v>5.5941595226571897E-3</v>
      </c>
      <c r="K423" s="193">
        <v>1.86432242230041E-3</v>
      </c>
      <c r="L423" s="193">
        <v>6.7329930698256596E-3</v>
      </c>
      <c r="M423" s="193">
        <v>2.5353897654948302E-3</v>
      </c>
      <c r="N423" s="193">
        <v>3.6736730714785601E-2</v>
      </c>
      <c r="O423" s="222">
        <v>4.7664277243796301E-2</v>
      </c>
      <c r="P423" s="553">
        <v>5.8471025925565202E-3</v>
      </c>
      <c r="Q423" s="554">
        <v>0</v>
      </c>
    </row>
    <row r="424" spans="1:17" ht="15.75" x14ac:dyDescent="0.25">
      <c r="A424" s="189">
        <v>2040</v>
      </c>
      <c r="B424" s="188">
        <v>2036</v>
      </c>
      <c r="C424" s="187" t="s">
        <v>3288</v>
      </c>
      <c r="D424" s="555">
        <v>0.1187994629194086</v>
      </c>
      <c r="E424" s="185">
        <v>0.1412560591944827</v>
      </c>
      <c r="F424" s="552">
        <v>3.4693225843470598E-3</v>
      </c>
      <c r="G424" s="193">
        <v>1.1754676278137199E-2</v>
      </c>
      <c r="H424" s="193">
        <v>0.60731042317366701</v>
      </c>
      <c r="I424" s="193">
        <v>0.118955087253288</v>
      </c>
      <c r="J424" s="193">
        <v>4.7114196280004699E-3</v>
      </c>
      <c r="K424" s="193">
        <v>2.05135224036628E-3</v>
      </c>
      <c r="L424" s="193">
        <v>5.16539278496505E-3</v>
      </c>
      <c r="M424" s="193">
        <v>2.3776577685910602E-3</v>
      </c>
      <c r="N424" s="193">
        <v>4.4911431327359898E-2</v>
      </c>
      <c r="O424" s="222">
        <v>4.4881884818413702E-2</v>
      </c>
      <c r="P424" s="553">
        <v>4.9244491169636896E-3</v>
      </c>
      <c r="Q424" s="554">
        <v>0</v>
      </c>
    </row>
    <row r="425" spans="1:17" ht="15.75" x14ac:dyDescent="0.25">
      <c r="A425" s="189">
        <v>2040</v>
      </c>
      <c r="B425" s="188">
        <v>2037</v>
      </c>
      <c r="C425" s="187" t="s">
        <v>3287</v>
      </c>
      <c r="D425" s="555">
        <v>0.12864160531968821</v>
      </c>
      <c r="E425" s="185">
        <v>0.18395061677956828</v>
      </c>
      <c r="F425" s="552">
        <v>2.4955311363817302E-3</v>
      </c>
      <c r="G425" s="193">
        <v>1.9590662013224399E-2</v>
      </c>
      <c r="H425" s="193">
        <v>0.67013898507088798</v>
      </c>
      <c r="I425" s="193">
        <v>0.19091170022808701</v>
      </c>
      <c r="J425" s="193">
        <v>4.9817251650171399E-3</v>
      </c>
      <c r="K425" s="193">
        <v>2.1344148544073902E-3</v>
      </c>
      <c r="L425" s="193">
        <v>6.1986379626746899E-3</v>
      </c>
      <c r="M425" s="193">
        <v>2.82149628293065E-3</v>
      </c>
      <c r="N425" s="193">
        <v>3.9978529350713499E-2</v>
      </c>
      <c r="O425" s="222">
        <v>5.2711196211363998E-2</v>
      </c>
      <c r="P425" s="553">
        <v>5.2069766709012004E-3</v>
      </c>
      <c r="Q425" s="554">
        <v>0</v>
      </c>
    </row>
    <row r="426" spans="1:17" ht="15.75" x14ac:dyDescent="0.25">
      <c r="A426" s="189">
        <v>2040</v>
      </c>
      <c r="B426" s="188">
        <v>2038</v>
      </c>
      <c r="C426" s="187" t="s">
        <v>3286</v>
      </c>
      <c r="D426" s="555">
        <v>0.12921149718672673</v>
      </c>
      <c r="E426" s="185">
        <v>0.18751666790216506</v>
      </c>
      <c r="F426" s="552">
        <v>9.0735779390671203E-3</v>
      </c>
      <c r="G426" s="193">
        <v>2.0368563993040101E-2</v>
      </c>
      <c r="H426" s="193">
        <v>0.67001809636848098</v>
      </c>
      <c r="I426" s="193">
        <v>0.17852441706032901</v>
      </c>
      <c r="J426" s="193">
        <v>5.3970496092247697E-3</v>
      </c>
      <c r="K426" s="193">
        <v>2.1514985729670102E-3</v>
      </c>
      <c r="L426" s="193">
        <v>6.5644518818385802E-3</v>
      </c>
      <c r="M426" s="193">
        <v>2.8592392578963301E-3</v>
      </c>
      <c r="N426" s="193">
        <v>3.7332662357219798E-2</v>
      </c>
      <c r="O426" s="222">
        <v>5.33769822897587E-2</v>
      </c>
      <c r="P426" s="553">
        <v>5.64108024350097E-3</v>
      </c>
      <c r="Q426" s="554">
        <v>0</v>
      </c>
    </row>
    <row r="427" spans="1:17" ht="15.75" x14ac:dyDescent="0.25">
      <c r="A427" s="189">
        <v>2040</v>
      </c>
      <c r="B427" s="188">
        <v>2039</v>
      </c>
      <c r="C427" s="187" t="s">
        <v>3285</v>
      </c>
      <c r="D427" s="555">
        <v>0.13245423191808509</v>
      </c>
      <c r="E427" s="185">
        <v>0.16468475205171257</v>
      </c>
      <c r="F427" s="552">
        <v>2.47651099936875E-3</v>
      </c>
      <c r="G427" s="193">
        <v>1.67811298496944E-2</v>
      </c>
      <c r="H427" s="193">
        <v>0.69423034217945701</v>
      </c>
      <c r="I427" s="193">
        <v>0.124340024962667</v>
      </c>
      <c r="J427" s="193">
        <v>5.0858061766239403E-3</v>
      </c>
      <c r="K427" s="193">
        <v>1.9715876798032102E-3</v>
      </c>
      <c r="L427" s="193">
        <v>6.6175968151172496E-3</v>
      </c>
      <c r="M427" s="193">
        <v>2.65294089549916E-3</v>
      </c>
      <c r="N427" s="193">
        <v>3.7921913826497497E-2</v>
      </c>
      <c r="O427" s="222">
        <v>4.9737879177072598E-2</v>
      </c>
      <c r="P427" s="553">
        <v>5.3157637640002097E-3</v>
      </c>
      <c r="Q427" s="554">
        <v>0</v>
      </c>
    </row>
    <row r="428" spans="1:17" ht="15.75" x14ac:dyDescent="0.25">
      <c r="A428" s="189">
        <v>2040</v>
      </c>
      <c r="B428" s="188">
        <v>2040</v>
      </c>
      <c r="C428" s="187" t="s">
        <v>3284</v>
      </c>
      <c r="D428" s="555">
        <v>0.14690606418343907</v>
      </c>
      <c r="E428" s="185">
        <v>0.17728904204593626</v>
      </c>
      <c r="F428" s="552">
        <v>2.5820513084716299E-3</v>
      </c>
      <c r="G428" s="193">
        <v>1.87447227146957E-2</v>
      </c>
      <c r="H428" s="193">
        <v>0.78553799752393705</v>
      </c>
      <c r="I428" s="193">
        <v>0.116523542684614</v>
      </c>
      <c r="J428" s="193">
        <v>5.6343402778562396E-3</v>
      </c>
      <c r="K428" s="193">
        <v>2.1025068486051398E-3</v>
      </c>
      <c r="L428" s="193">
        <v>8.2057570059609793E-3</v>
      </c>
      <c r="M428" s="193">
        <v>2.75807991194265E-3</v>
      </c>
      <c r="N428" s="193">
        <v>3.0140799424391101E-2</v>
      </c>
      <c r="O428" s="222">
        <v>5.1592531427135699E-2</v>
      </c>
      <c r="P428" s="553">
        <v>5.8891001432062103E-3</v>
      </c>
      <c r="Q428" s="554">
        <v>0</v>
      </c>
    </row>
    <row r="429" spans="1:17" ht="15.75" x14ac:dyDescent="0.25">
      <c r="A429" s="189">
        <v>2041</v>
      </c>
      <c r="B429" s="188">
        <v>2027</v>
      </c>
      <c r="C429" s="187" t="s">
        <v>3253</v>
      </c>
      <c r="D429" s="555">
        <v>0.14912826058599127</v>
      </c>
      <c r="E429" s="185">
        <v>0.20197133799043485</v>
      </c>
      <c r="F429" s="552">
        <v>1.09928423696457E-3</v>
      </c>
      <c r="G429" s="193">
        <v>2.2726219176785599E-2</v>
      </c>
      <c r="H429" s="193">
        <v>0.79932201959802296</v>
      </c>
      <c r="I429" s="193">
        <v>0.50325919665789198</v>
      </c>
      <c r="J429" s="193">
        <v>5.7353426771655199E-3</v>
      </c>
      <c r="K429" s="193">
        <v>2.2075366268480201E-3</v>
      </c>
      <c r="L429" s="193">
        <v>8.3927701895727801E-3</v>
      </c>
      <c r="M429" s="193">
        <v>3.0000018168034001E-3</v>
      </c>
      <c r="N429" s="193">
        <v>2.9435468802309302E-2</v>
      </c>
      <c r="O429" s="222">
        <v>5.5860033828879302E-2</v>
      </c>
      <c r="P429" s="553">
        <v>5.9946694228207396E-3</v>
      </c>
      <c r="Q429" s="554">
        <v>0</v>
      </c>
    </row>
    <row r="430" spans="1:17" ht="15.75" x14ac:dyDescent="0.25">
      <c r="A430" s="189">
        <v>2041</v>
      </c>
      <c r="B430" s="188">
        <v>2028</v>
      </c>
      <c r="C430" s="187" t="s">
        <v>3252</v>
      </c>
      <c r="D430" s="555">
        <v>0.14629082714508965</v>
      </c>
      <c r="E430" s="185">
        <v>0.20127147673565746</v>
      </c>
      <c r="F430" s="552">
        <v>1.0684562226835699E-3</v>
      </c>
      <c r="G430" s="193">
        <v>2.2687886496442801E-2</v>
      </c>
      <c r="H430" s="193">
        <v>0.78276553271772598</v>
      </c>
      <c r="I430" s="193">
        <v>0.45848957885992397</v>
      </c>
      <c r="J430" s="193">
        <v>5.5415014234202701E-3</v>
      </c>
      <c r="K430" s="193">
        <v>2.1916773656368701E-3</v>
      </c>
      <c r="L430" s="193">
        <v>8.0612560175973898E-3</v>
      </c>
      <c r="M430" s="193">
        <v>3.0000018168034001E-3</v>
      </c>
      <c r="N430" s="193">
        <v>3.1059888244988801E-2</v>
      </c>
      <c r="O430" s="222">
        <v>5.5860033828879302E-2</v>
      </c>
      <c r="P430" s="553">
        <v>5.7920635277389602E-3</v>
      </c>
      <c r="Q430" s="554">
        <v>0</v>
      </c>
    </row>
    <row r="431" spans="1:17" ht="15.75" x14ac:dyDescent="0.25">
      <c r="A431" s="189">
        <v>2041</v>
      </c>
      <c r="B431" s="188">
        <v>2029</v>
      </c>
      <c r="C431" s="187" t="s">
        <v>3251</v>
      </c>
      <c r="D431" s="555">
        <v>0.14149999920742201</v>
      </c>
      <c r="E431" s="185">
        <v>0.20255898188184185</v>
      </c>
      <c r="F431" s="552">
        <v>1.0143488884044099E-3</v>
      </c>
      <c r="G431" s="193">
        <v>2.2650257733152199E-2</v>
      </c>
      <c r="H431" s="193">
        <v>0.75246461278253995</v>
      </c>
      <c r="I431" s="193">
        <v>0.44729859249482501</v>
      </c>
      <c r="J431" s="193">
        <v>5.3533737481443501E-3</v>
      </c>
      <c r="K431" s="193">
        <v>2.2065015357552501E-3</v>
      </c>
      <c r="L431" s="193">
        <v>7.5349267650340196E-3</v>
      </c>
      <c r="M431" s="193">
        <v>3.0000018168034001E-3</v>
      </c>
      <c r="N431" s="193">
        <v>3.3638901582549202E-2</v>
      </c>
      <c r="O431" s="222">
        <v>5.5860033828879302E-2</v>
      </c>
      <c r="P431" s="553">
        <v>5.5954295537912601E-3</v>
      </c>
      <c r="Q431" s="554">
        <v>0</v>
      </c>
    </row>
    <row r="432" spans="1:17" ht="15.75" x14ac:dyDescent="0.25">
      <c r="A432" s="189">
        <v>2041</v>
      </c>
      <c r="B432" s="188">
        <v>2030</v>
      </c>
      <c r="C432" s="187" t="s">
        <v>3250</v>
      </c>
      <c r="D432" s="555">
        <v>0.13350738757007893</v>
      </c>
      <c r="E432" s="185">
        <v>0.2015582740373999</v>
      </c>
      <c r="F432" s="552">
        <v>9.2343246228107796E-4</v>
      </c>
      <c r="G432" s="193">
        <v>2.2738804171692099E-2</v>
      </c>
      <c r="H432" s="193">
        <v>0.70138520728996401</v>
      </c>
      <c r="I432" s="193">
        <v>0.40672152402841499</v>
      </c>
      <c r="J432" s="193">
        <v>5.0907653390000604E-3</v>
      </c>
      <c r="K432" s="193">
        <v>2.1981143742705301E-3</v>
      </c>
      <c r="L432" s="193">
        <v>6.66391490132853E-3</v>
      </c>
      <c r="M432" s="193">
        <v>3.0000018168034001E-3</v>
      </c>
      <c r="N432" s="193">
        <v>3.7906859714706101E-2</v>
      </c>
      <c r="O432" s="222">
        <v>5.5860033828879302E-2</v>
      </c>
      <c r="P432" s="553">
        <v>5.3209471576930196E-3</v>
      </c>
      <c r="Q432" s="554">
        <v>0</v>
      </c>
    </row>
    <row r="433" spans="1:17" ht="15.75" x14ac:dyDescent="0.25">
      <c r="A433" s="189">
        <v>2041</v>
      </c>
      <c r="B433" s="188">
        <v>2031</v>
      </c>
      <c r="C433" s="187" t="s">
        <v>3249</v>
      </c>
      <c r="D433" s="555">
        <v>0.14795390212603327</v>
      </c>
      <c r="E433" s="185">
        <v>0.14956179252002028</v>
      </c>
      <c r="F433" s="552">
        <v>2.60206479085595E-3</v>
      </c>
      <c r="G433" s="193">
        <v>1.36807093617046E-2</v>
      </c>
      <c r="H433" s="193">
        <v>0.79279472691558805</v>
      </c>
      <c r="I433" s="193">
        <v>0.22846269003021499</v>
      </c>
      <c r="J433" s="193">
        <v>5.78739463599574E-3</v>
      </c>
      <c r="K433" s="193">
        <v>1.76921704949409E-3</v>
      </c>
      <c r="L433" s="193">
        <v>8.3040106406213499E-3</v>
      </c>
      <c r="M433" s="193">
        <v>2.53534029223439E-3</v>
      </c>
      <c r="N433" s="193">
        <v>2.9702937670470799E-2</v>
      </c>
      <c r="O433" s="222">
        <v>4.7663404535481999E-2</v>
      </c>
      <c r="P433" s="553">
        <v>6.0490749402521199E-3</v>
      </c>
      <c r="Q433" s="554">
        <v>0</v>
      </c>
    </row>
    <row r="434" spans="1:17" ht="15.75" x14ac:dyDescent="0.25">
      <c r="A434" s="189">
        <v>2041</v>
      </c>
      <c r="B434" s="188">
        <v>2032</v>
      </c>
      <c r="C434" s="187" t="s">
        <v>3248</v>
      </c>
      <c r="D434" s="555">
        <v>0.14238402704156833</v>
      </c>
      <c r="E434" s="185">
        <v>0.16592945828823327</v>
      </c>
      <c r="F434" s="552">
        <v>7.0332132870196797E-3</v>
      </c>
      <c r="G434" s="193">
        <v>1.63152743027822E-2</v>
      </c>
      <c r="H434" s="193">
        <v>0.75621260851801697</v>
      </c>
      <c r="I434" s="193">
        <v>0.249273765036684</v>
      </c>
      <c r="J434" s="193">
        <v>6.0673134414380697E-3</v>
      </c>
      <c r="K434" s="193">
        <v>2.0694745379863599E-3</v>
      </c>
      <c r="L434" s="193">
        <v>7.87081801025343E-3</v>
      </c>
      <c r="M434" s="193">
        <v>2.6413226747378799E-3</v>
      </c>
      <c r="N434" s="193">
        <v>3.1317587070118197E-2</v>
      </c>
      <c r="O434" s="222">
        <v>4.9532933762843602E-2</v>
      </c>
      <c r="P434" s="553">
        <v>6.3416504319552501E-3</v>
      </c>
      <c r="Q434" s="554">
        <v>0</v>
      </c>
    </row>
    <row r="435" spans="1:17" ht="15.75" x14ac:dyDescent="0.25">
      <c r="A435" s="189">
        <v>2041</v>
      </c>
      <c r="B435" s="188">
        <v>2033</v>
      </c>
      <c r="C435" s="187" t="s">
        <v>3247</v>
      </c>
      <c r="D435" s="555">
        <v>0.14518928039622447</v>
      </c>
      <c r="E435" s="185">
        <v>0.15742378985924399</v>
      </c>
      <c r="F435" s="552">
        <v>2.0228985370036499E-3</v>
      </c>
      <c r="G435" s="193">
        <v>1.4743976763823E-2</v>
      </c>
      <c r="H435" s="193">
        <v>0.77549208494397803</v>
      </c>
      <c r="I435" s="193">
        <v>0.213159837469241</v>
      </c>
      <c r="J435" s="193">
        <v>5.6011515646315702E-3</v>
      </c>
      <c r="K435" s="193">
        <v>2.04752600886837E-3</v>
      </c>
      <c r="L435" s="193">
        <v>7.9791734113642994E-3</v>
      </c>
      <c r="M435" s="193">
        <v>2.55388047920363E-3</v>
      </c>
      <c r="N435" s="193">
        <v>3.1351463527661001E-2</v>
      </c>
      <c r="O435" s="222">
        <v>4.7990453433619303E-2</v>
      </c>
      <c r="P435" s="553">
        <v>5.85441078364225E-3</v>
      </c>
      <c r="Q435" s="554">
        <v>0</v>
      </c>
    </row>
    <row r="436" spans="1:17" ht="15.75" x14ac:dyDescent="0.25">
      <c r="A436" s="189">
        <v>2041</v>
      </c>
      <c r="B436" s="188">
        <v>2034</v>
      </c>
      <c r="C436" s="187" t="s">
        <v>3246</v>
      </c>
      <c r="D436" s="555">
        <v>0.12501189077615468</v>
      </c>
      <c r="E436" s="185">
        <v>0.15537688232894581</v>
      </c>
      <c r="F436" s="552">
        <v>3.89750621783475E-3</v>
      </c>
      <c r="G436" s="193">
        <v>1.4326382767641499E-2</v>
      </c>
      <c r="H436" s="193">
        <v>0.64588129051464205</v>
      </c>
      <c r="I436" s="193">
        <v>0.18892171404977001</v>
      </c>
      <c r="J436" s="193">
        <v>5.1090413107114999E-3</v>
      </c>
      <c r="K436" s="193">
        <v>2.0773560929749301E-3</v>
      </c>
      <c r="L436" s="193">
        <v>5.8695674874992597E-3</v>
      </c>
      <c r="M436" s="193">
        <v>2.5248618793357199E-3</v>
      </c>
      <c r="N436" s="193">
        <v>4.1441773638186997E-2</v>
      </c>
      <c r="O436" s="222">
        <v>4.7478565331949503E-2</v>
      </c>
      <c r="P436" s="553">
        <v>5.3400494877468199E-3</v>
      </c>
      <c r="Q436" s="554">
        <v>0</v>
      </c>
    </row>
    <row r="437" spans="1:17" ht="15.75" x14ac:dyDescent="0.25">
      <c r="A437" s="189">
        <v>2041</v>
      </c>
      <c r="B437" s="188">
        <v>2035</v>
      </c>
      <c r="C437" s="187" t="s">
        <v>3245</v>
      </c>
      <c r="D437" s="555">
        <v>0.13147234536281169</v>
      </c>
      <c r="E437" s="185">
        <v>0.15168610802933274</v>
      </c>
      <c r="F437" s="552">
        <v>7.8961052203161894E-3</v>
      </c>
      <c r="G437" s="193">
        <v>1.39336545842448E-2</v>
      </c>
      <c r="H437" s="193">
        <v>0.68592694258095099</v>
      </c>
      <c r="I437" s="193">
        <v>0.17640987577950601</v>
      </c>
      <c r="J437" s="193">
        <v>5.6594683715468601E-3</v>
      </c>
      <c r="K437" s="193">
        <v>1.86432242230041E-3</v>
      </c>
      <c r="L437" s="193">
        <v>6.7329930698256596E-3</v>
      </c>
      <c r="M437" s="193">
        <v>2.5353897654948401E-3</v>
      </c>
      <c r="N437" s="193">
        <v>3.6736730714785601E-2</v>
      </c>
      <c r="O437" s="222">
        <v>4.7664277243796301E-2</v>
      </c>
      <c r="P437" s="553">
        <v>5.91536441778926E-3</v>
      </c>
      <c r="Q437" s="554">
        <v>0</v>
      </c>
    </row>
    <row r="438" spans="1:17" ht="15.75" x14ac:dyDescent="0.25">
      <c r="A438" s="189">
        <v>2041</v>
      </c>
      <c r="B438" s="188">
        <v>2036</v>
      </c>
      <c r="C438" s="187" t="s">
        <v>3244</v>
      </c>
      <c r="D438" s="555">
        <v>0.1187994629194086</v>
      </c>
      <c r="E438" s="185">
        <v>0.14125706564954565</v>
      </c>
      <c r="F438" s="552">
        <v>3.5353369770772798E-3</v>
      </c>
      <c r="G438" s="193">
        <v>1.1682163864740599E-2</v>
      </c>
      <c r="H438" s="193">
        <v>0.60737736962501299</v>
      </c>
      <c r="I438" s="193">
        <v>0.12539211118381699</v>
      </c>
      <c r="J438" s="193">
        <v>4.7393714590803796E-3</v>
      </c>
      <c r="K438" s="193">
        <v>2.05135224036628E-3</v>
      </c>
      <c r="L438" s="193">
        <v>5.16539278496505E-3</v>
      </c>
      <c r="M438" s="193">
        <v>2.3776577685910602E-3</v>
      </c>
      <c r="N438" s="193">
        <v>4.4911431327359898E-2</v>
      </c>
      <c r="O438" s="222">
        <v>4.4881884818413702E-2</v>
      </c>
      <c r="P438" s="553">
        <v>4.9536648058106196E-3</v>
      </c>
      <c r="Q438" s="554">
        <v>0</v>
      </c>
    </row>
    <row r="439" spans="1:17" ht="15.75" x14ac:dyDescent="0.25">
      <c r="A439" s="189">
        <v>2041</v>
      </c>
      <c r="B439" s="188">
        <v>2037</v>
      </c>
      <c r="C439" s="187" t="s">
        <v>3243</v>
      </c>
      <c r="D439" s="555">
        <v>0.12864160531968821</v>
      </c>
      <c r="E439" s="185">
        <v>0.18395548721376503</v>
      </c>
      <c r="F439" s="552">
        <v>2.53821932227486E-3</v>
      </c>
      <c r="G439" s="193">
        <v>1.9520164490655401E-2</v>
      </c>
      <c r="H439" s="193">
        <v>0.67018227582914003</v>
      </c>
      <c r="I439" s="193">
        <v>0.22213188901443801</v>
      </c>
      <c r="J439" s="193">
        <v>4.9998001904157001E-3</v>
      </c>
      <c r="K439" s="193">
        <v>2.1344148544073902E-3</v>
      </c>
      <c r="L439" s="193">
        <v>6.1986379626746899E-3</v>
      </c>
      <c r="M439" s="193">
        <v>2.82149628293065E-3</v>
      </c>
      <c r="N439" s="193">
        <v>3.9978529350713499E-2</v>
      </c>
      <c r="O439" s="222">
        <v>5.2711196211363998E-2</v>
      </c>
      <c r="P439" s="553">
        <v>5.2258689687415399E-3</v>
      </c>
      <c r="Q439" s="554">
        <v>0</v>
      </c>
    </row>
    <row r="440" spans="1:17" ht="15.75" x14ac:dyDescent="0.25">
      <c r="A440" s="189">
        <v>2041</v>
      </c>
      <c r="B440" s="188">
        <v>2038</v>
      </c>
      <c r="C440" s="187" t="s">
        <v>3242</v>
      </c>
      <c r="D440" s="555">
        <v>0.12921149718672673</v>
      </c>
      <c r="E440" s="185">
        <v>0.18751904595717264</v>
      </c>
      <c r="F440" s="552">
        <v>9.3054514389080707E-3</v>
      </c>
      <c r="G440" s="193">
        <v>2.0262591055711199E-2</v>
      </c>
      <c r="H440" s="193">
        <v>0.67025198304672695</v>
      </c>
      <c r="I440" s="193">
        <v>0.19566946826047499</v>
      </c>
      <c r="J440" s="193">
        <v>5.4942840502235496E-3</v>
      </c>
      <c r="K440" s="193">
        <v>2.1514985729670102E-3</v>
      </c>
      <c r="L440" s="193">
        <v>6.5644518818385802E-3</v>
      </c>
      <c r="M440" s="193">
        <v>2.8592392578963301E-3</v>
      </c>
      <c r="N440" s="193">
        <v>3.7332662357219798E-2</v>
      </c>
      <c r="O440" s="222">
        <v>5.33769822897587E-2</v>
      </c>
      <c r="P440" s="553">
        <v>5.7427111944502703E-3</v>
      </c>
      <c r="Q440" s="554">
        <v>0</v>
      </c>
    </row>
    <row r="441" spans="1:17" ht="15.75" x14ac:dyDescent="0.25">
      <c r="A441" s="189">
        <v>2041</v>
      </c>
      <c r="B441" s="188">
        <v>2039</v>
      </c>
      <c r="C441" s="187" t="s">
        <v>3241</v>
      </c>
      <c r="D441" s="555">
        <v>0.13245423191808509</v>
      </c>
      <c r="E441" s="185">
        <v>0.16468715655325869</v>
      </c>
      <c r="F441" s="552">
        <v>2.5241955436671299E-3</v>
      </c>
      <c r="G441" s="193">
        <v>1.6582049548266E-2</v>
      </c>
      <c r="H441" s="193">
        <v>0.69427867378165697</v>
      </c>
      <c r="I441" s="193">
        <v>0.14419137159848699</v>
      </c>
      <c r="J441" s="193">
        <v>5.1059782906780699E-3</v>
      </c>
      <c r="K441" s="193">
        <v>1.9715876798032102E-3</v>
      </c>
      <c r="L441" s="193">
        <v>6.6175968151172496E-3</v>
      </c>
      <c r="M441" s="193">
        <v>2.65294089549916E-3</v>
      </c>
      <c r="N441" s="193">
        <v>3.7921913826497497E-2</v>
      </c>
      <c r="O441" s="222">
        <v>4.9737879177072598E-2</v>
      </c>
      <c r="P441" s="553">
        <v>5.3368479715394396E-3</v>
      </c>
      <c r="Q441" s="554">
        <v>0</v>
      </c>
    </row>
    <row r="442" spans="1:17" ht="15.75" x14ac:dyDescent="0.25">
      <c r="A442" s="189">
        <v>2041</v>
      </c>
      <c r="B442" s="188">
        <v>2040</v>
      </c>
      <c r="C442" s="187" t="s">
        <v>3240</v>
      </c>
      <c r="D442" s="555">
        <v>0.14690606418343907</v>
      </c>
      <c r="E442" s="185">
        <v>0.17729331513830521</v>
      </c>
      <c r="F442" s="552">
        <v>2.6315674458412901E-3</v>
      </c>
      <c r="G442" s="193">
        <v>1.8792724903263901E-2</v>
      </c>
      <c r="H442" s="193">
        <v>0.785588207447243</v>
      </c>
      <c r="I442" s="193">
        <v>0.13868170574445701</v>
      </c>
      <c r="J442" s="193">
        <v>5.6553030328948097E-3</v>
      </c>
      <c r="K442" s="193">
        <v>2.1025068486051398E-3</v>
      </c>
      <c r="L442" s="193">
        <v>8.2057570059609897E-3</v>
      </c>
      <c r="M442" s="193">
        <v>2.75807991194265E-3</v>
      </c>
      <c r="N442" s="193">
        <v>3.0140799424391101E-2</v>
      </c>
      <c r="O442" s="222">
        <v>5.1592531427135803E-2</v>
      </c>
      <c r="P442" s="553">
        <v>5.9110107410067702E-3</v>
      </c>
      <c r="Q442" s="554">
        <v>0</v>
      </c>
    </row>
    <row r="443" spans="1:17" ht="15.75" x14ac:dyDescent="0.25">
      <c r="A443" s="189">
        <v>2041</v>
      </c>
      <c r="B443" s="188">
        <v>2041</v>
      </c>
      <c r="C443" s="187" t="s">
        <v>3239</v>
      </c>
      <c r="D443" s="555">
        <v>0.13059318680233939</v>
      </c>
      <c r="E443" s="185">
        <v>0.16232297277742155</v>
      </c>
      <c r="F443" s="552">
        <v>7.7628208878189496E-3</v>
      </c>
      <c r="G443" s="193">
        <v>1.6292382406091301E-2</v>
      </c>
      <c r="H443" s="193">
        <v>0.67890302650703405</v>
      </c>
      <c r="I443" s="193">
        <v>0.112079985532961</v>
      </c>
      <c r="J443" s="193">
        <v>5.2004412151346498E-3</v>
      </c>
      <c r="K443" s="193">
        <v>1.9662474639579801E-3</v>
      </c>
      <c r="L443" s="193">
        <v>6.6795095467754298E-3</v>
      </c>
      <c r="M443" s="193">
        <v>2.6277354214106E-3</v>
      </c>
      <c r="N443" s="193">
        <v>3.6869789485783198E-2</v>
      </c>
      <c r="O443" s="222">
        <v>4.9293254614150302E-2</v>
      </c>
      <c r="P443" s="553">
        <v>5.4355820902669202E-3</v>
      </c>
      <c r="Q443" s="554">
        <v>0</v>
      </c>
    </row>
    <row r="444" spans="1:17" ht="15.75" x14ac:dyDescent="0.25">
      <c r="A444" s="189">
        <v>2042</v>
      </c>
      <c r="B444" s="188">
        <v>2028</v>
      </c>
      <c r="C444" s="187" t="s">
        <v>3208</v>
      </c>
      <c r="D444" s="555">
        <v>0.14629082714508937</v>
      </c>
      <c r="E444" s="185">
        <v>0.20127760378839113</v>
      </c>
      <c r="F444" s="552">
        <v>1.0684562226835699E-3</v>
      </c>
      <c r="G444" s="193">
        <v>2.2687886496442801E-2</v>
      </c>
      <c r="H444" s="193">
        <v>0.78276553271772498</v>
      </c>
      <c r="I444" s="193">
        <v>0.49408184690958401</v>
      </c>
      <c r="J444" s="193">
        <v>5.5415014234202701E-3</v>
      </c>
      <c r="K444" s="193">
        <v>2.1916773656368701E-3</v>
      </c>
      <c r="L444" s="193">
        <v>8.0612560175973898E-3</v>
      </c>
      <c r="M444" s="193">
        <v>3.0000018168034001E-3</v>
      </c>
      <c r="N444" s="193">
        <v>3.1059888244988801E-2</v>
      </c>
      <c r="O444" s="222">
        <v>5.5860033828879302E-2</v>
      </c>
      <c r="P444" s="553">
        <v>5.7920635277389498E-3</v>
      </c>
      <c r="Q444" s="554">
        <v>0</v>
      </c>
    </row>
    <row r="445" spans="1:17" ht="15.75" x14ac:dyDescent="0.25">
      <c r="A445" s="189">
        <v>2042</v>
      </c>
      <c r="B445" s="188">
        <v>2029</v>
      </c>
      <c r="C445" s="187" t="s">
        <v>3207</v>
      </c>
      <c r="D445" s="555">
        <v>0.14149999920742201</v>
      </c>
      <c r="E445" s="185">
        <v>0.20256312102976773</v>
      </c>
      <c r="F445" s="552">
        <v>1.0143488884044099E-3</v>
      </c>
      <c r="G445" s="193">
        <v>2.2650257733152199E-2</v>
      </c>
      <c r="H445" s="193">
        <v>0.75246461278253995</v>
      </c>
      <c r="I445" s="193">
        <v>0.468423282326145</v>
      </c>
      <c r="J445" s="193">
        <v>5.3533737481443501E-3</v>
      </c>
      <c r="K445" s="193">
        <v>2.2065015357552501E-3</v>
      </c>
      <c r="L445" s="193">
        <v>7.5349267650340196E-3</v>
      </c>
      <c r="M445" s="193">
        <v>3.0000018168034001E-3</v>
      </c>
      <c r="N445" s="193">
        <v>3.3638901582549202E-2</v>
      </c>
      <c r="O445" s="222">
        <v>5.5860033828879302E-2</v>
      </c>
      <c r="P445" s="553">
        <v>5.5954295537912601E-3</v>
      </c>
      <c r="Q445" s="554">
        <v>0</v>
      </c>
    </row>
    <row r="446" spans="1:17" ht="15.75" x14ac:dyDescent="0.25">
      <c r="A446" s="189">
        <v>2042</v>
      </c>
      <c r="B446" s="188">
        <v>2030</v>
      </c>
      <c r="C446" s="187" t="s">
        <v>3206</v>
      </c>
      <c r="D446" s="555">
        <v>0.13350738757007932</v>
      </c>
      <c r="E446" s="185">
        <v>0.2015638220011044</v>
      </c>
      <c r="F446" s="552">
        <v>9.2343246228107796E-4</v>
      </c>
      <c r="G446" s="193">
        <v>2.2738804171692099E-2</v>
      </c>
      <c r="H446" s="193">
        <v>0.70138520728996401</v>
      </c>
      <c r="I446" s="193">
        <v>0.43943262892514001</v>
      </c>
      <c r="J446" s="193">
        <v>5.0907653390000604E-3</v>
      </c>
      <c r="K446" s="193">
        <v>2.1981143742705301E-3</v>
      </c>
      <c r="L446" s="193">
        <v>6.66391490132853E-3</v>
      </c>
      <c r="M446" s="193">
        <v>3.0000018168034001E-3</v>
      </c>
      <c r="N446" s="193">
        <v>3.7906859714706101E-2</v>
      </c>
      <c r="O446" s="222">
        <v>5.5860033828879302E-2</v>
      </c>
      <c r="P446" s="553">
        <v>5.3209471576930196E-3</v>
      </c>
      <c r="Q446" s="554">
        <v>0</v>
      </c>
    </row>
    <row r="447" spans="1:17" ht="15.75" x14ac:dyDescent="0.25">
      <c r="A447" s="189">
        <v>2042</v>
      </c>
      <c r="B447" s="188">
        <v>2031</v>
      </c>
      <c r="C447" s="187" t="s">
        <v>3205</v>
      </c>
      <c r="D447" s="555">
        <v>0.14944312991568554</v>
      </c>
      <c r="E447" s="185">
        <v>0.2017598693103281</v>
      </c>
      <c r="F447" s="552">
        <v>1.1040381043891101E-3</v>
      </c>
      <c r="G447" s="193">
        <v>2.27318531579946E-2</v>
      </c>
      <c r="H447" s="193">
        <v>0.80266200200726201</v>
      </c>
      <c r="I447" s="193">
        <v>0.40766479328829303</v>
      </c>
      <c r="J447" s="193">
        <v>5.6654299729221704E-3</v>
      </c>
      <c r="K447" s="193">
        <v>2.2000075986345498E-3</v>
      </c>
      <c r="L447" s="193">
        <v>8.4082030891983201E-3</v>
      </c>
      <c r="M447" s="193">
        <v>3.0000018168034001E-3</v>
      </c>
      <c r="N447" s="193">
        <v>2.9359847594144201E-2</v>
      </c>
      <c r="O447" s="222">
        <v>5.5860033828879302E-2</v>
      </c>
      <c r="P447" s="553">
        <v>5.9215955763245402E-3</v>
      </c>
      <c r="Q447" s="554">
        <v>0</v>
      </c>
    </row>
    <row r="448" spans="1:17" ht="15.75" x14ac:dyDescent="0.25">
      <c r="A448" s="189">
        <v>2042</v>
      </c>
      <c r="B448" s="188">
        <v>2032</v>
      </c>
      <c r="C448" s="187" t="s">
        <v>3204</v>
      </c>
      <c r="D448" s="555">
        <v>0.14238402704156833</v>
      </c>
      <c r="E448" s="185">
        <v>0.16593291675781172</v>
      </c>
      <c r="F448" s="552">
        <v>7.1318000766940502E-3</v>
      </c>
      <c r="G448" s="193">
        <v>1.6305472878931498E-2</v>
      </c>
      <c r="H448" s="193">
        <v>0.75631258606188101</v>
      </c>
      <c r="I448" s="193">
        <v>0.26954840979549699</v>
      </c>
      <c r="J448" s="193">
        <v>6.1090558012579701E-3</v>
      </c>
      <c r="K448" s="193">
        <v>2.0694745379863599E-3</v>
      </c>
      <c r="L448" s="193">
        <v>7.87081801025343E-3</v>
      </c>
      <c r="M448" s="193">
        <v>2.6413226747378799E-3</v>
      </c>
      <c r="N448" s="193">
        <v>3.1317587070118197E-2</v>
      </c>
      <c r="O448" s="222">
        <v>4.9532933762843602E-2</v>
      </c>
      <c r="P448" s="553">
        <v>6.3852801960572296E-3</v>
      </c>
      <c r="Q448" s="554">
        <v>0</v>
      </c>
    </row>
    <row r="449" spans="1:17" ht="15.75" x14ac:dyDescent="0.25">
      <c r="A449" s="189">
        <v>2042</v>
      </c>
      <c r="B449" s="188">
        <v>2033</v>
      </c>
      <c r="C449" s="187" t="s">
        <v>3203</v>
      </c>
      <c r="D449" s="555">
        <v>0.14518928039622447</v>
      </c>
      <c r="E449" s="185">
        <v>0.15742521236880092</v>
      </c>
      <c r="F449" s="552">
        <v>2.0401340923748E-3</v>
      </c>
      <c r="G449" s="193">
        <v>1.47443985104477E-2</v>
      </c>
      <c r="H449" s="193">
        <v>0.77550956391537296</v>
      </c>
      <c r="I449" s="193">
        <v>0.22039551207718899</v>
      </c>
      <c r="J449" s="193">
        <v>5.6084494446855798E-3</v>
      </c>
      <c r="K449" s="193">
        <v>2.04752600886837E-3</v>
      </c>
      <c r="L449" s="193">
        <v>7.9791734113642994E-3</v>
      </c>
      <c r="M449" s="193">
        <v>2.55388047920363E-3</v>
      </c>
      <c r="N449" s="193">
        <v>3.1351463527661001E-2</v>
      </c>
      <c r="O449" s="222">
        <v>4.7990453433619303E-2</v>
      </c>
      <c r="P449" s="553">
        <v>5.8620386414484403E-3</v>
      </c>
      <c r="Q449" s="554">
        <v>0</v>
      </c>
    </row>
    <row r="450" spans="1:17" ht="15.75" x14ac:dyDescent="0.25">
      <c r="A450" s="189">
        <v>2042</v>
      </c>
      <c r="B450" s="188">
        <v>2034</v>
      </c>
      <c r="C450" s="187" t="s">
        <v>3202</v>
      </c>
      <c r="D450" s="555">
        <v>0.12501189077615468</v>
      </c>
      <c r="E450" s="185">
        <v>0.15537968117625511</v>
      </c>
      <c r="F450" s="552">
        <v>3.9568149179943102E-3</v>
      </c>
      <c r="G450" s="193">
        <v>1.4346047637614901E-2</v>
      </c>
      <c r="H450" s="193">
        <v>0.64594140110794396</v>
      </c>
      <c r="I450" s="193">
        <v>0.20365898099427801</v>
      </c>
      <c r="J450" s="193">
        <v>5.1341269745082199E-3</v>
      </c>
      <c r="K450" s="193">
        <v>2.0773560929749301E-3</v>
      </c>
      <c r="L450" s="193">
        <v>5.8695674874992597E-3</v>
      </c>
      <c r="M450" s="193">
        <v>2.5248618793357199E-3</v>
      </c>
      <c r="N450" s="193">
        <v>4.1441773638187102E-2</v>
      </c>
      <c r="O450" s="222">
        <v>4.7478565331949399E-2</v>
      </c>
      <c r="P450" s="553">
        <v>5.3662694139444498E-3</v>
      </c>
      <c r="Q450" s="554">
        <v>0</v>
      </c>
    </row>
    <row r="451" spans="1:17" ht="15.75" x14ac:dyDescent="0.25">
      <c r="A451" s="189">
        <v>2042</v>
      </c>
      <c r="B451" s="188">
        <v>2035</v>
      </c>
      <c r="C451" s="187" t="s">
        <v>3201</v>
      </c>
      <c r="D451" s="555">
        <v>0.13147234536281152</v>
      </c>
      <c r="E451" s="185">
        <v>0.15168862045452422</v>
      </c>
      <c r="F451" s="552">
        <v>8.0422789508636603E-3</v>
      </c>
      <c r="G451" s="193">
        <v>1.3958058446026799E-2</v>
      </c>
      <c r="H451" s="193">
        <v>0.686075108451769</v>
      </c>
      <c r="I451" s="193">
        <v>0.18937924824164001</v>
      </c>
      <c r="J451" s="193">
        <v>5.7213070465100798E-3</v>
      </c>
      <c r="K451" s="193">
        <v>1.86432242230041E-3</v>
      </c>
      <c r="L451" s="193">
        <v>6.7329930698256596E-3</v>
      </c>
      <c r="M451" s="193">
        <v>2.5353897654948401E-3</v>
      </c>
      <c r="N451" s="193">
        <v>3.6736730714785601E-2</v>
      </c>
      <c r="O451" s="222">
        <v>4.7664277243796301E-2</v>
      </c>
      <c r="P451" s="553">
        <v>5.9799991632292502E-3</v>
      </c>
      <c r="Q451" s="554">
        <v>0</v>
      </c>
    </row>
    <row r="452" spans="1:17" ht="15.75" x14ac:dyDescent="0.25">
      <c r="A452" s="189">
        <v>2042</v>
      </c>
      <c r="B452" s="188">
        <v>2036</v>
      </c>
      <c r="C452" s="187" t="s">
        <v>3200</v>
      </c>
      <c r="D452" s="555">
        <v>0.1187994629194086</v>
      </c>
      <c r="E452" s="185">
        <v>0.14125925990475208</v>
      </c>
      <c r="F452" s="552">
        <v>3.59802039644109E-3</v>
      </c>
      <c r="G452" s="193">
        <v>1.1705720170775501E-2</v>
      </c>
      <c r="H452" s="193">
        <v>0.60744093833483503</v>
      </c>
      <c r="I452" s="193">
        <v>0.13561357930832199</v>
      </c>
      <c r="J452" s="193">
        <v>4.7659130096497698E-3</v>
      </c>
      <c r="K452" s="193">
        <v>2.05135224036628E-3</v>
      </c>
      <c r="L452" s="193">
        <v>5.16539278496505E-3</v>
      </c>
      <c r="M452" s="193">
        <v>2.3776577685910602E-3</v>
      </c>
      <c r="N452" s="193">
        <v>4.4911431327359898E-2</v>
      </c>
      <c r="O452" s="222">
        <v>4.4881884818413702E-2</v>
      </c>
      <c r="P452" s="553">
        <v>4.98140644752038E-3</v>
      </c>
      <c r="Q452" s="554">
        <v>0</v>
      </c>
    </row>
    <row r="453" spans="1:17" ht="15.75" x14ac:dyDescent="0.25">
      <c r="A453" s="189">
        <v>2042</v>
      </c>
      <c r="B453" s="188">
        <v>2037</v>
      </c>
      <c r="C453" s="187" t="s">
        <v>3199</v>
      </c>
      <c r="D453" s="555">
        <v>0.12864160531968821</v>
      </c>
      <c r="E453" s="185">
        <v>0.18395781352542526</v>
      </c>
      <c r="F453" s="552">
        <v>2.5788569201194399E-3</v>
      </c>
      <c r="G453" s="193">
        <v>1.9500135972992799E-2</v>
      </c>
      <c r="H453" s="193">
        <v>0.67022348728756198</v>
      </c>
      <c r="I453" s="193">
        <v>0.23620580353905801</v>
      </c>
      <c r="J453" s="193">
        <v>5.0170070610847098E-3</v>
      </c>
      <c r="K453" s="193">
        <v>2.1344148544073902E-3</v>
      </c>
      <c r="L453" s="193">
        <v>6.1986379626746899E-3</v>
      </c>
      <c r="M453" s="193">
        <v>2.82149628293065E-3</v>
      </c>
      <c r="N453" s="193">
        <v>3.9978529350713499E-2</v>
      </c>
      <c r="O453" s="222">
        <v>5.2711196211363998E-2</v>
      </c>
      <c r="P453" s="553">
        <v>5.2438538577478499E-3</v>
      </c>
      <c r="Q453" s="554">
        <v>0</v>
      </c>
    </row>
    <row r="454" spans="1:17" ht="15.75" x14ac:dyDescent="0.25">
      <c r="A454" s="189">
        <v>2042</v>
      </c>
      <c r="B454" s="188">
        <v>2038</v>
      </c>
      <c r="C454" s="187" t="s">
        <v>3198</v>
      </c>
      <c r="D454" s="555">
        <v>0.12921149718672673</v>
      </c>
      <c r="E454" s="185">
        <v>0.18752421891888049</v>
      </c>
      <c r="F454" s="552">
        <v>9.5266965480116095E-3</v>
      </c>
      <c r="G454" s="193">
        <v>2.02021097373421E-2</v>
      </c>
      <c r="H454" s="193">
        <v>0.67047515074927899</v>
      </c>
      <c r="I454" s="193">
        <v>0.22793179890010201</v>
      </c>
      <c r="J454" s="193">
        <v>5.5870622943611304E-3</v>
      </c>
      <c r="K454" s="193">
        <v>2.1514985729670102E-3</v>
      </c>
      <c r="L454" s="193">
        <v>6.5644518818385802E-3</v>
      </c>
      <c r="M454" s="193">
        <v>2.8592392578963301E-3</v>
      </c>
      <c r="N454" s="193">
        <v>3.7332662357219798E-2</v>
      </c>
      <c r="O454" s="222">
        <v>5.33769822897587E-2</v>
      </c>
      <c r="P454" s="553">
        <v>5.8396844590903902E-3</v>
      </c>
      <c r="Q454" s="554">
        <v>0</v>
      </c>
    </row>
    <row r="455" spans="1:17" ht="15.75" x14ac:dyDescent="0.25">
      <c r="A455" s="189">
        <v>2042</v>
      </c>
      <c r="B455" s="188">
        <v>2039</v>
      </c>
      <c r="C455" s="187" t="s">
        <v>3197</v>
      </c>
      <c r="D455" s="555">
        <v>0.13245423191808509</v>
      </c>
      <c r="E455" s="185">
        <v>0.16468813962885553</v>
      </c>
      <c r="F455" s="552">
        <v>2.5697900306402201E-3</v>
      </c>
      <c r="G455" s="193">
        <v>1.6362569095690602E-2</v>
      </c>
      <c r="H455" s="193">
        <v>0.69432488742438103</v>
      </c>
      <c r="I455" s="193">
        <v>0.15655032571886501</v>
      </c>
      <c r="J455" s="193">
        <v>5.1252664402569696E-3</v>
      </c>
      <c r="K455" s="193">
        <v>1.9715876798032102E-3</v>
      </c>
      <c r="L455" s="193">
        <v>6.6175968151172496E-3</v>
      </c>
      <c r="M455" s="193">
        <v>2.65294089549916E-3</v>
      </c>
      <c r="N455" s="193">
        <v>3.7921913826497497E-2</v>
      </c>
      <c r="O455" s="222">
        <v>4.9737879177072598E-2</v>
      </c>
      <c r="P455" s="553">
        <v>5.3570082456524002E-3</v>
      </c>
      <c r="Q455" s="554">
        <v>0</v>
      </c>
    </row>
    <row r="456" spans="1:17" ht="15.75" x14ac:dyDescent="0.25">
      <c r="A456" s="189">
        <v>2042</v>
      </c>
      <c r="B456" s="188">
        <v>2040</v>
      </c>
      <c r="C456" s="187" t="s">
        <v>3196</v>
      </c>
      <c r="D456" s="555">
        <v>0.14690606418343907</v>
      </c>
      <c r="E456" s="185">
        <v>0.17729667281398367</v>
      </c>
      <c r="F456" s="552">
        <v>2.67900420870411E-3</v>
      </c>
      <c r="G456" s="193">
        <v>1.8650717103261501E-2</v>
      </c>
      <c r="H456" s="193">
        <v>0.78563630947551899</v>
      </c>
      <c r="I456" s="193">
        <v>0.16217729088095301</v>
      </c>
      <c r="J456" s="193">
        <v>5.6753857413125702E-3</v>
      </c>
      <c r="K456" s="193">
        <v>2.1025068486051398E-3</v>
      </c>
      <c r="L456" s="193">
        <v>8.2057570059609793E-3</v>
      </c>
      <c r="M456" s="193">
        <v>2.75807991194265E-3</v>
      </c>
      <c r="N456" s="193">
        <v>3.0140799424391101E-2</v>
      </c>
      <c r="O456" s="222">
        <v>5.1592531427135699E-2</v>
      </c>
      <c r="P456" s="553">
        <v>5.93200150038349E-3</v>
      </c>
      <c r="Q456" s="554">
        <v>0</v>
      </c>
    </row>
    <row r="457" spans="1:17" ht="15.75" x14ac:dyDescent="0.25">
      <c r="A457" s="189">
        <v>2042</v>
      </c>
      <c r="B457" s="188">
        <v>2041</v>
      </c>
      <c r="C457" s="187" t="s">
        <v>3195</v>
      </c>
      <c r="D457" s="555">
        <v>0.13059318680233939</v>
      </c>
      <c r="E457" s="185">
        <v>0.1623266078281182</v>
      </c>
      <c r="F457" s="552">
        <v>7.9886422757598809E-3</v>
      </c>
      <c r="G457" s="193">
        <v>1.63397797558269E-2</v>
      </c>
      <c r="H457" s="193">
        <v>0.67913187417175602</v>
      </c>
      <c r="I457" s="193">
        <v>0.141210983538991</v>
      </c>
      <c r="J457" s="193">
        <v>5.2959388922682099E-3</v>
      </c>
      <c r="K457" s="193">
        <v>1.9662474639579801E-3</v>
      </c>
      <c r="L457" s="193">
        <v>6.6795095467754298E-3</v>
      </c>
      <c r="M457" s="193">
        <v>2.6277354214106E-3</v>
      </c>
      <c r="N457" s="193">
        <v>3.6869789485783198E-2</v>
      </c>
      <c r="O457" s="222">
        <v>4.9293254614150302E-2</v>
      </c>
      <c r="P457" s="553">
        <v>5.5353977485958E-3</v>
      </c>
      <c r="Q457" s="554">
        <v>0</v>
      </c>
    </row>
    <row r="458" spans="1:17" ht="15.75" x14ac:dyDescent="0.25">
      <c r="A458" s="189">
        <v>2042</v>
      </c>
      <c r="B458" s="188">
        <v>2042</v>
      </c>
      <c r="C458" s="187" t="s">
        <v>3194</v>
      </c>
      <c r="D458" s="555">
        <v>0.14384955791605086</v>
      </c>
      <c r="E458" s="185">
        <v>0.15361665755066295</v>
      </c>
      <c r="F458" s="552">
        <v>4.2173712414093302E-3</v>
      </c>
      <c r="G458" s="193">
        <v>1.4868992881597499E-2</v>
      </c>
      <c r="H458" s="193">
        <v>0.76399855585390697</v>
      </c>
      <c r="I458" s="193">
        <v>0.12854875799278101</v>
      </c>
      <c r="J458" s="193">
        <v>5.6436408227688402E-3</v>
      </c>
      <c r="K458" s="193">
        <v>1.81174958120177E-3</v>
      </c>
      <c r="L458" s="193">
        <v>7.9690854335281308E-3</v>
      </c>
      <c r="M458" s="193">
        <v>2.5694481042147599E-3</v>
      </c>
      <c r="N458" s="193">
        <v>3.1066611307480799E-2</v>
      </c>
      <c r="O458" s="222">
        <v>4.8265066338815797E-2</v>
      </c>
      <c r="P458" s="553">
        <v>5.8988212174891997E-3</v>
      </c>
      <c r="Q458" s="554">
        <v>0</v>
      </c>
    </row>
    <row r="459" spans="1:17" ht="15.75" x14ac:dyDescent="0.25">
      <c r="A459" s="189">
        <v>2043</v>
      </c>
      <c r="B459" s="188">
        <v>2029</v>
      </c>
      <c r="C459" s="187" t="s">
        <v>3163</v>
      </c>
      <c r="D459" s="555">
        <v>0.14149999920742201</v>
      </c>
      <c r="E459" s="185">
        <v>0.2025702460351439</v>
      </c>
      <c r="F459" s="552">
        <v>1.0143488884044099E-3</v>
      </c>
      <c r="G459" s="193">
        <v>2.2650257733152199E-2</v>
      </c>
      <c r="H459" s="193">
        <v>0.75246461278253995</v>
      </c>
      <c r="I459" s="193">
        <v>0.50478669775362395</v>
      </c>
      <c r="J459" s="193">
        <v>5.3533737481443596E-3</v>
      </c>
      <c r="K459" s="193">
        <v>2.2065015357552501E-3</v>
      </c>
      <c r="L459" s="193">
        <v>7.53492676503403E-3</v>
      </c>
      <c r="M459" s="193">
        <v>3.0000018168034001E-3</v>
      </c>
      <c r="N459" s="193">
        <v>3.3638901582549202E-2</v>
      </c>
      <c r="O459" s="222">
        <v>5.5860033828879302E-2</v>
      </c>
      <c r="P459" s="553">
        <v>5.5954295537912601E-3</v>
      </c>
      <c r="Q459" s="554">
        <v>0</v>
      </c>
    </row>
    <row r="460" spans="1:17" ht="15.75" x14ac:dyDescent="0.25">
      <c r="A460" s="189">
        <v>2043</v>
      </c>
      <c r="B460" s="188">
        <v>2030</v>
      </c>
      <c r="C460" s="187" t="s">
        <v>3162</v>
      </c>
      <c r="D460" s="555">
        <v>0.13350738757007932</v>
      </c>
      <c r="E460" s="185">
        <v>0.20156734184545497</v>
      </c>
      <c r="F460" s="552">
        <v>9.2343246228107796E-4</v>
      </c>
      <c r="G460" s="193">
        <v>2.2738804171692099E-2</v>
      </c>
      <c r="H460" s="193">
        <v>0.70138520728996401</v>
      </c>
      <c r="I460" s="193">
        <v>0.46018583079870101</v>
      </c>
      <c r="J460" s="193">
        <v>5.0907653390000604E-3</v>
      </c>
      <c r="K460" s="193">
        <v>2.1981143742705301E-3</v>
      </c>
      <c r="L460" s="193">
        <v>6.6639149013285404E-3</v>
      </c>
      <c r="M460" s="193">
        <v>3.0000018168034001E-3</v>
      </c>
      <c r="N460" s="193">
        <v>3.7906859714706101E-2</v>
      </c>
      <c r="O460" s="222">
        <v>5.5860033828879302E-2</v>
      </c>
      <c r="P460" s="553">
        <v>5.3209471576930196E-3</v>
      </c>
      <c r="Q460" s="554">
        <v>0</v>
      </c>
    </row>
    <row r="461" spans="1:17" ht="15.75" x14ac:dyDescent="0.25">
      <c r="A461" s="189">
        <v>2043</v>
      </c>
      <c r="B461" s="188">
        <v>2031</v>
      </c>
      <c r="C461" s="187" t="s">
        <v>3161</v>
      </c>
      <c r="D461" s="555">
        <v>0.14944312991568554</v>
      </c>
      <c r="E461" s="185">
        <v>0.20176560330664089</v>
      </c>
      <c r="F461" s="552">
        <v>1.1040381043891101E-3</v>
      </c>
      <c r="G461" s="193">
        <v>2.27318531579946E-2</v>
      </c>
      <c r="H461" s="193">
        <v>0.80266200200726101</v>
      </c>
      <c r="I461" s="193">
        <v>0.44045176183590201</v>
      </c>
      <c r="J461" s="193">
        <v>5.6654299729221704E-3</v>
      </c>
      <c r="K461" s="193">
        <v>2.2000075986345498E-3</v>
      </c>
      <c r="L461" s="193">
        <v>8.4082030891983201E-3</v>
      </c>
      <c r="M461" s="193">
        <v>3.0000018168034001E-3</v>
      </c>
      <c r="N461" s="193">
        <v>2.9359847594144201E-2</v>
      </c>
      <c r="O461" s="222">
        <v>5.5860033828879302E-2</v>
      </c>
      <c r="P461" s="553">
        <v>5.9215955763245402E-3</v>
      </c>
      <c r="Q461" s="554">
        <v>0</v>
      </c>
    </row>
    <row r="462" spans="1:17" ht="15.75" x14ac:dyDescent="0.25">
      <c r="A462" s="189">
        <v>2043</v>
      </c>
      <c r="B462" s="188">
        <v>2032</v>
      </c>
      <c r="C462" s="187" t="s">
        <v>3160</v>
      </c>
      <c r="D462" s="555">
        <v>0.14677874952376455</v>
      </c>
      <c r="E462" s="185">
        <v>0.20171759827760871</v>
      </c>
      <c r="F462" s="552">
        <v>1.07401543663205E-3</v>
      </c>
      <c r="G462" s="193">
        <v>2.2714322159521901E-2</v>
      </c>
      <c r="H462" s="193">
        <v>0.78589790694919903</v>
      </c>
      <c r="I462" s="193">
        <v>0.40929761827760502</v>
      </c>
      <c r="J462" s="193">
        <v>5.5559416598160499E-3</v>
      </c>
      <c r="K462" s="193">
        <v>2.20102650239783E-3</v>
      </c>
      <c r="L462" s="193">
        <v>8.1142135243363993E-3</v>
      </c>
      <c r="M462" s="193">
        <v>3.0000018168034001E-3</v>
      </c>
      <c r="N462" s="193">
        <v>3.08003964619676E-2</v>
      </c>
      <c r="O462" s="222">
        <v>5.5860033828879302E-2</v>
      </c>
      <c r="P462" s="553">
        <v>5.8071566875469603E-3</v>
      </c>
      <c r="Q462" s="554">
        <v>0</v>
      </c>
    </row>
    <row r="463" spans="1:17" ht="15.75" x14ac:dyDescent="0.25">
      <c r="A463" s="189">
        <v>2043</v>
      </c>
      <c r="B463" s="188">
        <v>2033</v>
      </c>
      <c r="C463" s="187" t="s">
        <v>3159</v>
      </c>
      <c r="D463" s="555">
        <v>0.14518928039622447</v>
      </c>
      <c r="E463" s="185">
        <v>0.15742829802981831</v>
      </c>
      <c r="F463" s="552">
        <v>2.0562801570759202E-3</v>
      </c>
      <c r="G463" s="193">
        <v>1.47314272302076E-2</v>
      </c>
      <c r="H463" s="193">
        <v>0.77552593801946801</v>
      </c>
      <c r="I463" s="193">
        <v>0.237985993366613</v>
      </c>
      <c r="J463" s="193">
        <v>5.6152860190056197E-3</v>
      </c>
      <c r="K463" s="193">
        <v>2.04752600886837E-3</v>
      </c>
      <c r="L463" s="193">
        <v>7.9791734113642994E-3</v>
      </c>
      <c r="M463" s="193">
        <v>2.55388047920363E-3</v>
      </c>
      <c r="N463" s="193">
        <v>3.1351463527661001E-2</v>
      </c>
      <c r="O463" s="222">
        <v>4.7990453433619303E-2</v>
      </c>
      <c r="P463" s="553">
        <v>5.86918433532239E-3</v>
      </c>
      <c r="Q463" s="554">
        <v>0</v>
      </c>
    </row>
    <row r="464" spans="1:17" ht="15.75" x14ac:dyDescent="0.25">
      <c r="A464" s="189">
        <v>2043</v>
      </c>
      <c r="B464" s="188">
        <v>2034</v>
      </c>
      <c r="C464" s="187" t="s">
        <v>3158</v>
      </c>
      <c r="D464" s="555">
        <v>0.12501189077615468</v>
      </c>
      <c r="E464" s="185">
        <v>0.15538105112269232</v>
      </c>
      <c r="F464" s="552">
        <v>4.0125974603421096E-3</v>
      </c>
      <c r="G464" s="193">
        <v>1.4344091298964899E-2</v>
      </c>
      <c r="H464" s="193">
        <v>0.645997937933941</v>
      </c>
      <c r="I464" s="193">
        <v>0.21053346946877999</v>
      </c>
      <c r="J464" s="193">
        <v>5.1577212240166096E-3</v>
      </c>
      <c r="K464" s="193">
        <v>2.0773560929749301E-3</v>
      </c>
      <c r="L464" s="193">
        <v>5.8695674874992597E-3</v>
      </c>
      <c r="M464" s="193">
        <v>2.5248618793357199E-3</v>
      </c>
      <c r="N464" s="193">
        <v>4.1441773638187102E-2</v>
      </c>
      <c r="O464" s="222">
        <v>4.7478565331949503E-2</v>
      </c>
      <c r="P464" s="553">
        <v>5.3909304907176804E-3</v>
      </c>
      <c r="Q464" s="554">
        <v>0</v>
      </c>
    </row>
    <row r="465" spans="1:17" ht="15.75" x14ac:dyDescent="0.25">
      <c r="A465" s="189">
        <v>2043</v>
      </c>
      <c r="B465" s="188">
        <v>2035</v>
      </c>
      <c r="C465" s="187" t="s">
        <v>3157</v>
      </c>
      <c r="D465" s="555">
        <v>0.13147234536281152</v>
      </c>
      <c r="E465" s="185">
        <v>0.15169137869801202</v>
      </c>
      <c r="F465" s="552">
        <v>8.1802495929245295E-3</v>
      </c>
      <c r="G465" s="193">
        <v>1.39707254224971E-2</v>
      </c>
      <c r="H465" s="193">
        <v>0.68621495970609703</v>
      </c>
      <c r="I465" s="193">
        <v>0.20423889899195999</v>
      </c>
      <c r="J465" s="193">
        <v>5.7796755475468496E-3</v>
      </c>
      <c r="K465" s="193">
        <v>1.86432242230041E-3</v>
      </c>
      <c r="L465" s="193">
        <v>6.7329930698256596E-3</v>
      </c>
      <c r="M465" s="193">
        <v>2.5353897654948401E-3</v>
      </c>
      <c r="N465" s="193">
        <v>3.6736730714785601E-2</v>
      </c>
      <c r="O465" s="222">
        <v>4.7664277243796301E-2</v>
      </c>
      <c r="P465" s="553">
        <v>6.0410068288765098E-3</v>
      </c>
      <c r="Q465" s="554">
        <v>0</v>
      </c>
    </row>
    <row r="466" spans="1:17" ht="15.75" x14ac:dyDescent="0.25">
      <c r="A466" s="189">
        <v>2043</v>
      </c>
      <c r="B466" s="188">
        <v>2036</v>
      </c>
      <c r="C466" s="187" t="s">
        <v>3156</v>
      </c>
      <c r="D466" s="555">
        <v>0.1187994629194086</v>
      </c>
      <c r="E466" s="185">
        <v>0.14126143701025942</v>
      </c>
      <c r="F466" s="552">
        <v>3.6573729466231899E-3</v>
      </c>
      <c r="G466" s="193">
        <v>1.1748237056086901E-2</v>
      </c>
      <c r="H466" s="193">
        <v>0.60750112930668099</v>
      </c>
      <c r="I466" s="193">
        <v>0.14511180351901501</v>
      </c>
      <c r="J466" s="193">
        <v>4.7910442797086499E-3</v>
      </c>
      <c r="K466" s="193">
        <v>2.05135224036628E-3</v>
      </c>
      <c r="L466" s="193">
        <v>5.16539278496505E-3</v>
      </c>
      <c r="M466" s="193">
        <v>2.3776577685910602E-3</v>
      </c>
      <c r="N466" s="193">
        <v>4.4911431327359898E-2</v>
      </c>
      <c r="O466" s="222">
        <v>4.4881884818413702E-2</v>
      </c>
      <c r="P466" s="553">
        <v>5.0076740420929499E-3</v>
      </c>
      <c r="Q466" s="554">
        <v>0</v>
      </c>
    </row>
    <row r="467" spans="1:17" ht="15.75" x14ac:dyDescent="0.25">
      <c r="A467" s="189">
        <v>2043</v>
      </c>
      <c r="B467" s="188">
        <v>2037</v>
      </c>
      <c r="C467" s="187" t="s">
        <v>3155</v>
      </c>
      <c r="D467" s="555">
        <v>0.12864160531968821</v>
      </c>
      <c r="E467" s="185">
        <v>0.18396155125945315</v>
      </c>
      <c r="F467" s="552">
        <v>2.6174440142708601E-3</v>
      </c>
      <c r="G467" s="193">
        <v>1.9506668605831001E-2</v>
      </c>
      <c r="H467" s="193">
        <v>0.67026261944750698</v>
      </c>
      <c r="I467" s="193">
        <v>0.25764102961732599</v>
      </c>
      <c r="J467" s="193">
        <v>5.0333457770241801E-3</v>
      </c>
      <c r="K467" s="193">
        <v>2.1344148544073902E-3</v>
      </c>
      <c r="L467" s="193">
        <v>6.1986379626746899E-3</v>
      </c>
      <c r="M467" s="193">
        <v>2.82149628293065E-3</v>
      </c>
      <c r="N467" s="193">
        <v>3.9978529350713499E-2</v>
      </c>
      <c r="O467" s="222">
        <v>5.2711196211363998E-2</v>
      </c>
      <c r="P467" s="553">
        <v>5.2609313379201198E-3</v>
      </c>
      <c r="Q467" s="554">
        <v>0</v>
      </c>
    </row>
    <row r="468" spans="1:17" ht="15.75" x14ac:dyDescent="0.25">
      <c r="A468" s="189">
        <v>2043</v>
      </c>
      <c r="B468" s="188">
        <v>2038</v>
      </c>
      <c r="C468" s="187" t="s">
        <v>3154</v>
      </c>
      <c r="D468" s="555">
        <v>0.12921149718672673</v>
      </c>
      <c r="E468" s="185">
        <v>0.1875266448698644</v>
      </c>
      <c r="F468" s="552">
        <v>9.7373138319444604E-3</v>
      </c>
      <c r="G468" s="193">
        <v>2.0184934338100698E-2</v>
      </c>
      <c r="H468" s="193">
        <v>0.67068759947658696</v>
      </c>
      <c r="I468" s="193">
        <v>0.24245195028741601</v>
      </c>
      <c r="J468" s="193">
        <v>5.6753843416375198E-3</v>
      </c>
      <c r="K468" s="193">
        <v>2.1514985729670102E-3</v>
      </c>
      <c r="L468" s="193">
        <v>6.5644518818385698E-3</v>
      </c>
      <c r="M468" s="193">
        <v>2.8592392578963301E-3</v>
      </c>
      <c r="N468" s="193">
        <v>3.7332662357219798E-2</v>
      </c>
      <c r="O468" s="222">
        <v>5.33769822897587E-2</v>
      </c>
      <c r="P468" s="553">
        <v>5.9320000374213401E-3</v>
      </c>
      <c r="Q468" s="554">
        <v>0</v>
      </c>
    </row>
    <row r="469" spans="1:17" ht="15.75" x14ac:dyDescent="0.25">
      <c r="A469" s="189">
        <v>2043</v>
      </c>
      <c r="B469" s="188">
        <v>2039</v>
      </c>
      <c r="C469" s="187" t="s">
        <v>3153</v>
      </c>
      <c r="D469" s="555">
        <v>0.13245423191808509</v>
      </c>
      <c r="E469" s="185">
        <v>0.1646916182540421</v>
      </c>
      <c r="F469" s="552">
        <v>2.6132946021061401E-3</v>
      </c>
      <c r="G469" s="193">
        <v>1.6230255687483201E-2</v>
      </c>
      <c r="H469" s="193">
        <v>0.69436898310589101</v>
      </c>
      <c r="I469" s="193">
        <v>0.180778506068623</v>
      </c>
      <c r="J469" s="193">
        <v>5.1436706253606499E-3</v>
      </c>
      <c r="K469" s="193">
        <v>1.9715876798032102E-3</v>
      </c>
      <c r="L469" s="193">
        <v>6.6175968151172496E-3</v>
      </c>
      <c r="M469" s="193">
        <v>2.65294089549916E-3</v>
      </c>
      <c r="N469" s="193">
        <v>3.7921913826497497E-2</v>
      </c>
      <c r="O469" s="222">
        <v>4.9737879177072598E-2</v>
      </c>
      <c r="P469" s="553">
        <v>5.3762445863391002E-3</v>
      </c>
      <c r="Q469" s="554">
        <v>0</v>
      </c>
    </row>
    <row r="470" spans="1:17" ht="15.75" x14ac:dyDescent="0.25">
      <c r="A470" s="189">
        <v>2043</v>
      </c>
      <c r="B470" s="188">
        <v>2040</v>
      </c>
      <c r="C470" s="187" t="s">
        <v>3152</v>
      </c>
      <c r="D470" s="555">
        <v>0.14690606418343907</v>
      </c>
      <c r="E470" s="185">
        <v>0.17729821706302337</v>
      </c>
      <c r="F470" s="552">
        <v>2.7243617747292901E-3</v>
      </c>
      <c r="G470" s="193">
        <v>1.84607814647085E-2</v>
      </c>
      <c r="H470" s="193">
        <v>0.78568230360457303</v>
      </c>
      <c r="I470" s="193">
        <v>0.17689242782661099</v>
      </c>
      <c r="J470" s="193">
        <v>5.6945884031095401E-3</v>
      </c>
      <c r="K470" s="193">
        <v>2.1025068486051398E-3</v>
      </c>
      <c r="L470" s="193">
        <v>8.2057570059609897E-3</v>
      </c>
      <c r="M470" s="193">
        <v>2.75807991194265E-3</v>
      </c>
      <c r="N470" s="193">
        <v>3.0140799424391101E-2</v>
      </c>
      <c r="O470" s="222">
        <v>5.1592531427135699E-2</v>
      </c>
      <c r="P470" s="553">
        <v>5.9520724213363704E-3</v>
      </c>
      <c r="Q470" s="554">
        <v>0</v>
      </c>
    </row>
    <row r="471" spans="1:17" ht="15.75" x14ac:dyDescent="0.25">
      <c r="A471" s="189">
        <v>2043</v>
      </c>
      <c r="B471" s="188">
        <v>2041</v>
      </c>
      <c r="C471" s="187" t="s">
        <v>3151</v>
      </c>
      <c r="D471" s="555">
        <v>0.13059318680233939</v>
      </c>
      <c r="E471" s="185">
        <v>0.1623291501273243</v>
      </c>
      <c r="F471" s="552">
        <v>8.2049805484553893E-3</v>
      </c>
      <c r="G471" s="193">
        <v>1.61888964020892E-2</v>
      </c>
      <c r="H471" s="193">
        <v>0.67935111443571905</v>
      </c>
      <c r="I471" s="193">
        <v>0.17069829468494699</v>
      </c>
      <c r="J471" s="193">
        <v>5.3874274394996799E-3</v>
      </c>
      <c r="K471" s="193">
        <v>1.9662474639579801E-3</v>
      </c>
      <c r="L471" s="193">
        <v>6.6795095467754298E-3</v>
      </c>
      <c r="M471" s="193">
        <v>2.6277354214106E-3</v>
      </c>
      <c r="N471" s="193">
        <v>3.6869789485783198E-2</v>
      </c>
      <c r="O471" s="222">
        <v>4.9293254614150302E-2</v>
      </c>
      <c r="P471" s="553">
        <v>5.6310230019586604E-3</v>
      </c>
      <c r="Q471" s="554">
        <v>0</v>
      </c>
    </row>
    <row r="472" spans="1:17" ht="15.75" x14ac:dyDescent="0.25">
      <c r="A472" s="189">
        <v>2043</v>
      </c>
      <c r="B472" s="188">
        <v>2042</v>
      </c>
      <c r="C472" s="187" t="s">
        <v>3150</v>
      </c>
      <c r="D472" s="555">
        <v>0.14384955791605086</v>
      </c>
      <c r="E472" s="185">
        <v>0.15361993627070664</v>
      </c>
      <c r="F472" s="552">
        <v>4.3217935834914704E-3</v>
      </c>
      <c r="G472" s="193">
        <v>1.4895888081900399E-2</v>
      </c>
      <c r="H472" s="193">
        <v>0.76410443377662296</v>
      </c>
      <c r="I472" s="193">
        <v>0.181885226359529</v>
      </c>
      <c r="J472" s="193">
        <v>5.6878424852609497E-3</v>
      </c>
      <c r="K472" s="193">
        <v>1.81174958120177E-3</v>
      </c>
      <c r="L472" s="193">
        <v>7.9690854335281308E-3</v>
      </c>
      <c r="M472" s="193">
        <v>2.5694481042147599E-3</v>
      </c>
      <c r="N472" s="193">
        <v>3.1066611307480799E-2</v>
      </c>
      <c r="O472" s="222">
        <v>4.8265066338815797E-2</v>
      </c>
      <c r="P472" s="553">
        <v>5.94502148301722E-3</v>
      </c>
      <c r="Q472" s="554">
        <v>0</v>
      </c>
    </row>
    <row r="473" spans="1:17" ht="15.75" x14ac:dyDescent="0.25">
      <c r="A473" s="189">
        <v>2043</v>
      </c>
      <c r="B473" s="188">
        <v>2043</v>
      </c>
      <c r="C473" s="187" t="s">
        <v>3149</v>
      </c>
      <c r="D473" s="555">
        <v>0.14129514319861447</v>
      </c>
      <c r="E473" s="185">
        <v>0.16981420173838813</v>
      </c>
      <c r="F473" s="552">
        <v>5.7524490417866399E-3</v>
      </c>
      <c r="G473" s="193">
        <v>1.7529039066452201E-2</v>
      </c>
      <c r="H473" s="193">
        <v>0.74810567735614397</v>
      </c>
      <c r="I473" s="193">
        <v>0.17363053925827501</v>
      </c>
      <c r="J473" s="193">
        <v>5.5258641920096999E-3</v>
      </c>
      <c r="K473" s="193">
        <v>2.0806975717670398E-3</v>
      </c>
      <c r="L473" s="193">
        <v>7.7480922216020898E-3</v>
      </c>
      <c r="M473" s="193">
        <v>2.6815687066257502E-3</v>
      </c>
      <c r="N473" s="193">
        <v>3.1930392705422403E-2</v>
      </c>
      <c r="O473" s="222">
        <v>5.0242873765345697E-2</v>
      </c>
      <c r="P473" s="553">
        <v>5.77571925011319E-3</v>
      </c>
      <c r="Q473" s="554">
        <v>0</v>
      </c>
    </row>
    <row r="474" spans="1:17" ht="15.75" x14ac:dyDescent="0.25">
      <c r="A474" s="189">
        <v>2044</v>
      </c>
      <c r="B474" s="188">
        <v>2030</v>
      </c>
      <c r="C474" s="187" t="s">
        <v>3118</v>
      </c>
      <c r="D474" s="555">
        <v>0.13350738757007932</v>
      </c>
      <c r="E474" s="185">
        <v>0.20157340080002925</v>
      </c>
      <c r="F474" s="552">
        <v>9.2343246228107796E-4</v>
      </c>
      <c r="G474" s="193">
        <v>2.2738804171692099E-2</v>
      </c>
      <c r="H474" s="193">
        <v>0.70138520728996401</v>
      </c>
      <c r="I474" s="193">
        <v>0.49590977785802298</v>
      </c>
      <c r="J474" s="193">
        <v>5.0907653390000604E-3</v>
      </c>
      <c r="K474" s="193">
        <v>2.1981143742705301E-3</v>
      </c>
      <c r="L474" s="193">
        <v>6.6639149013285404E-3</v>
      </c>
      <c r="M474" s="193">
        <v>3.0000018168034001E-3</v>
      </c>
      <c r="N474" s="193">
        <v>3.7906859714706101E-2</v>
      </c>
      <c r="O474" s="222">
        <v>5.5860033828879302E-2</v>
      </c>
      <c r="P474" s="553">
        <v>5.3209471576930196E-3</v>
      </c>
      <c r="Q474" s="554">
        <v>0</v>
      </c>
    </row>
    <row r="475" spans="1:17" ht="15.75" x14ac:dyDescent="0.25">
      <c r="A475" s="189">
        <v>2044</v>
      </c>
      <c r="B475" s="188">
        <v>2031</v>
      </c>
      <c r="C475" s="187" t="s">
        <v>3117</v>
      </c>
      <c r="D475" s="555">
        <v>0.14944312991568554</v>
      </c>
      <c r="E475" s="185">
        <v>0.2017692411773426</v>
      </c>
      <c r="F475" s="552">
        <v>1.1040381043891101E-3</v>
      </c>
      <c r="G475" s="193">
        <v>2.27318531579946E-2</v>
      </c>
      <c r="H475" s="193">
        <v>0.80266200200726201</v>
      </c>
      <c r="I475" s="193">
        <v>0.46125309457103603</v>
      </c>
      <c r="J475" s="193">
        <v>5.6654299729221704E-3</v>
      </c>
      <c r="K475" s="193">
        <v>2.2000075986345498E-3</v>
      </c>
      <c r="L475" s="193">
        <v>8.4082030891983201E-3</v>
      </c>
      <c r="M475" s="193">
        <v>3.0000018168034001E-3</v>
      </c>
      <c r="N475" s="193">
        <v>2.9359847594144201E-2</v>
      </c>
      <c r="O475" s="222">
        <v>5.5860033828879302E-2</v>
      </c>
      <c r="P475" s="553">
        <v>5.9215955763245402E-3</v>
      </c>
      <c r="Q475" s="554">
        <v>0</v>
      </c>
    </row>
    <row r="476" spans="1:17" ht="15.75" x14ac:dyDescent="0.25">
      <c r="A476" s="189">
        <v>2044</v>
      </c>
      <c r="B476" s="188">
        <v>2032</v>
      </c>
      <c r="C476" s="187" t="s">
        <v>3116</v>
      </c>
      <c r="D476" s="555">
        <v>0.14677874952376455</v>
      </c>
      <c r="E476" s="185">
        <v>0.20172318349555035</v>
      </c>
      <c r="F476" s="552">
        <v>1.07401543663205E-3</v>
      </c>
      <c r="G476" s="193">
        <v>2.2714322159521901E-2</v>
      </c>
      <c r="H476" s="193">
        <v>0.78589790694919903</v>
      </c>
      <c r="I476" s="193">
        <v>0.44221590888797102</v>
      </c>
      <c r="J476" s="193">
        <v>5.5559416598160499E-3</v>
      </c>
      <c r="K476" s="193">
        <v>2.20102650239783E-3</v>
      </c>
      <c r="L476" s="193">
        <v>8.1142135243363993E-3</v>
      </c>
      <c r="M476" s="193">
        <v>3.0000018168034001E-3</v>
      </c>
      <c r="N476" s="193">
        <v>3.08003964619676E-2</v>
      </c>
      <c r="O476" s="222">
        <v>5.5860033828879302E-2</v>
      </c>
      <c r="P476" s="553">
        <v>5.8071566875469603E-3</v>
      </c>
      <c r="Q476" s="554">
        <v>0</v>
      </c>
    </row>
    <row r="477" spans="1:17" ht="15.75" x14ac:dyDescent="0.25">
      <c r="A477" s="189">
        <v>2044</v>
      </c>
      <c r="B477" s="188">
        <v>2033</v>
      </c>
      <c r="C477" s="187" t="s">
        <v>3115</v>
      </c>
      <c r="D477" s="555">
        <v>0.14618116508103415</v>
      </c>
      <c r="E477" s="185">
        <v>0.2018512310845304</v>
      </c>
      <c r="F477" s="552">
        <v>1.06724295042291E-3</v>
      </c>
      <c r="G477" s="193">
        <v>2.27341975112085E-2</v>
      </c>
      <c r="H477" s="193">
        <v>0.78209786060640896</v>
      </c>
      <c r="I477" s="193">
        <v>0.40712195640656901</v>
      </c>
      <c r="J477" s="193">
        <v>5.5348848610541797E-3</v>
      </c>
      <c r="K477" s="193">
        <v>2.1987817145401301E-3</v>
      </c>
      <c r="L477" s="193">
        <v>8.0488477073426892E-3</v>
      </c>
      <c r="M477" s="193">
        <v>3.0000018168034001E-3</v>
      </c>
      <c r="N477" s="193">
        <v>3.1120688965236801E-2</v>
      </c>
      <c r="O477" s="222">
        <v>5.5860033828879302E-2</v>
      </c>
      <c r="P477" s="553">
        <v>5.7851477937832397E-3</v>
      </c>
      <c r="Q477" s="554">
        <v>0</v>
      </c>
    </row>
    <row r="478" spans="1:17" ht="15.75" x14ac:dyDescent="0.25">
      <c r="A478" s="189">
        <v>2044</v>
      </c>
      <c r="B478" s="188">
        <v>2034</v>
      </c>
      <c r="C478" s="187" t="s">
        <v>3114</v>
      </c>
      <c r="D478" s="555">
        <v>0.12501189077615468</v>
      </c>
      <c r="E478" s="185">
        <v>0.15538399299813849</v>
      </c>
      <c r="F478" s="552">
        <v>4.06485388716127E-3</v>
      </c>
      <c r="G478" s="193">
        <v>1.43298404834151E-2</v>
      </c>
      <c r="H478" s="193">
        <v>0.64605090099756401</v>
      </c>
      <c r="I478" s="193">
        <v>0.22721594767202299</v>
      </c>
      <c r="J478" s="193">
        <v>5.1798240592366603E-3</v>
      </c>
      <c r="K478" s="193">
        <v>2.0773560929749301E-3</v>
      </c>
      <c r="L478" s="193">
        <v>5.8695674874992502E-3</v>
      </c>
      <c r="M478" s="193">
        <v>2.5248618793357199E-3</v>
      </c>
      <c r="N478" s="193">
        <v>4.1441773638186997E-2</v>
      </c>
      <c r="O478" s="222">
        <v>4.7478565331949503E-2</v>
      </c>
      <c r="P478" s="553">
        <v>5.4140327180665004E-3</v>
      </c>
      <c r="Q478" s="554">
        <v>0</v>
      </c>
    </row>
    <row r="479" spans="1:17" ht="15.75" x14ac:dyDescent="0.25">
      <c r="A479" s="189">
        <v>2044</v>
      </c>
      <c r="B479" s="188">
        <v>2035</v>
      </c>
      <c r="C479" s="187" t="s">
        <v>3113</v>
      </c>
      <c r="D479" s="555">
        <v>0.13147234536281152</v>
      </c>
      <c r="E479" s="185">
        <v>0.1516927169390995</v>
      </c>
      <c r="F479" s="552">
        <v>8.3100172857387203E-3</v>
      </c>
      <c r="G479" s="193">
        <v>1.39685052474095E-2</v>
      </c>
      <c r="H479" s="193">
        <v>0.686346496355417</v>
      </c>
      <c r="I479" s="193">
        <v>0.211162583527088</v>
      </c>
      <c r="J479" s="193">
        <v>5.8345738746571601E-3</v>
      </c>
      <c r="K479" s="193">
        <v>1.86432242230041E-3</v>
      </c>
      <c r="L479" s="193">
        <v>6.7329930698256596E-3</v>
      </c>
      <c r="M479" s="193">
        <v>2.5353897654948401E-3</v>
      </c>
      <c r="N479" s="193">
        <v>3.6736730714785601E-2</v>
      </c>
      <c r="O479" s="222">
        <v>4.7664277243796301E-2</v>
      </c>
      <c r="P479" s="553">
        <v>6.0983874147310397E-3</v>
      </c>
      <c r="Q479" s="554">
        <v>0</v>
      </c>
    </row>
    <row r="480" spans="1:17" ht="15.75" x14ac:dyDescent="0.25">
      <c r="A480" s="189">
        <v>2044</v>
      </c>
      <c r="B480" s="188">
        <v>2036</v>
      </c>
      <c r="C480" s="187" t="s">
        <v>3112</v>
      </c>
      <c r="D480" s="555">
        <v>0.1187994629194086</v>
      </c>
      <c r="E480" s="185">
        <v>0.14126370336573149</v>
      </c>
      <c r="F480" s="552">
        <v>3.7133947052928602E-3</v>
      </c>
      <c r="G480" s="193">
        <v>1.17707069456062E-2</v>
      </c>
      <c r="H480" s="193">
        <v>0.60755794254488105</v>
      </c>
      <c r="I480" s="193">
        <v>0.155893828761026</v>
      </c>
      <c r="J480" s="193">
        <v>4.8147652692570103E-3</v>
      </c>
      <c r="K480" s="193">
        <v>2.05135224036628E-3</v>
      </c>
      <c r="L480" s="193">
        <v>5.16539278496505E-3</v>
      </c>
      <c r="M480" s="193">
        <v>2.3776577685910602E-3</v>
      </c>
      <c r="N480" s="193">
        <v>4.4911431327359898E-2</v>
      </c>
      <c r="O480" s="222">
        <v>4.4881884818413702E-2</v>
      </c>
      <c r="P480" s="553">
        <v>5.0324675895283598E-3</v>
      </c>
      <c r="Q480" s="554">
        <v>0</v>
      </c>
    </row>
    <row r="481" spans="1:17" ht="15.75" x14ac:dyDescent="0.25">
      <c r="A481" s="189">
        <v>2044</v>
      </c>
      <c r="B481" s="188">
        <v>2037</v>
      </c>
      <c r="C481" s="187" t="s">
        <v>3111</v>
      </c>
      <c r="D481" s="555">
        <v>0.12864160531968821</v>
      </c>
      <c r="E481" s="185">
        <v>0.18396503077882567</v>
      </c>
      <c r="F481" s="552">
        <v>2.6539806688638699E-3</v>
      </c>
      <c r="G481" s="193">
        <v>1.95189285926178E-2</v>
      </c>
      <c r="H481" s="193">
        <v>0.67029967231115795</v>
      </c>
      <c r="I481" s="193">
        <v>0.277327829949224</v>
      </c>
      <c r="J481" s="193">
        <v>5.0488163382340998E-3</v>
      </c>
      <c r="K481" s="193">
        <v>2.1344148544073902E-3</v>
      </c>
      <c r="L481" s="193">
        <v>6.1986379626746899E-3</v>
      </c>
      <c r="M481" s="193">
        <v>2.82149628293065E-3</v>
      </c>
      <c r="N481" s="193">
        <v>3.9978529350713499E-2</v>
      </c>
      <c r="O481" s="222">
        <v>5.2711196211363998E-2</v>
      </c>
      <c r="P481" s="553">
        <v>5.2771014092583496E-3</v>
      </c>
      <c r="Q481" s="554">
        <v>0</v>
      </c>
    </row>
    <row r="482" spans="1:17" ht="15.75" x14ac:dyDescent="0.25">
      <c r="A482" s="189">
        <v>2044</v>
      </c>
      <c r="B482" s="188">
        <v>2038</v>
      </c>
      <c r="C482" s="187" t="s">
        <v>3110</v>
      </c>
      <c r="D482" s="555">
        <v>0.12921149718672673</v>
      </c>
      <c r="E482" s="185">
        <v>0.18753048305615427</v>
      </c>
      <c r="F482" s="552">
        <v>9.9373037279051994E-3</v>
      </c>
      <c r="G482" s="193">
        <v>2.0192105592901601E-2</v>
      </c>
      <c r="H482" s="193">
        <v>0.67088932923562195</v>
      </c>
      <c r="I482" s="193">
        <v>0.26454949756196899</v>
      </c>
      <c r="J482" s="193">
        <v>5.7592501920527102E-3</v>
      </c>
      <c r="K482" s="193">
        <v>2.1514985729670102E-3</v>
      </c>
      <c r="L482" s="193">
        <v>6.5644518818385698E-3</v>
      </c>
      <c r="M482" s="193">
        <v>2.8592392578963301E-3</v>
      </c>
      <c r="N482" s="193">
        <v>3.7332662357219798E-2</v>
      </c>
      <c r="O482" s="222">
        <v>5.33769822897587E-2</v>
      </c>
      <c r="P482" s="553">
        <v>6.0196579294431E-3</v>
      </c>
      <c r="Q482" s="554">
        <v>0</v>
      </c>
    </row>
    <row r="483" spans="1:17" ht="15.75" x14ac:dyDescent="0.25">
      <c r="A483" s="189">
        <v>2044</v>
      </c>
      <c r="B483" s="188">
        <v>2039</v>
      </c>
      <c r="C483" s="187" t="s">
        <v>3109</v>
      </c>
      <c r="D483" s="555">
        <v>0.13245423191808509</v>
      </c>
      <c r="E483" s="185">
        <v>0.16469345593103626</v>
      </c>
      <c r="F483" s="552">
        <v>2.6547093692751902E-3</v>
      </c>
      <c r="G483" s="193">
        <v>1.6195865444784401E-2</v>
      </c>
      <c r="H483" s="193">
        <v>0.69441096082627496</v>
      </c>
      <c r="I483" s="193">
        <v>0.19185026586076101</v>
      </c>
      <c r="J483" s="193">
        <v>5.1611908459890899E-3</v>
      </c>
      <c r="K483" s="193">
        <v>1.9715876798032102E-3</v>
      </c>
      <c r="L483" s="193">
        <v>6.6175968151172496E-3</v>
      </c>
      <c r="M483" s="193">
        <v>2.65294089549916E-3</v>
      </c>
      <c r="N483" s="193">
        <v>3.7921913826497497E-2</v>
      </c>
      <c r="O483" s="222">
        <v>4.9737879177072598E-2</v>
      </c>
      <c r="P483" s="553">
        <v>5.3945569935995403E-3</v>
      </c>
      <c r="Q483" s="554">
        <v>0</v>
      </c>
    </row>
    <row r="484" spans="1:17" ht="15.75" x14ac:dyDescent="0.25">
      <c r="A484" s="189">
        <v>2044</v>
      </c>
      <c r="B484" s="188">
        <v>2040</v>
      </c>
      <c r="C484" s="187" t="s">
        <v>3108</v>
      </c>
      <c r="D484" s="555">
        <v>0.14690606418343907</v>
      </c>
      <c r="E484" s="185">
        <v>0.17730246626129714</v>
      </c>
      <c r="F484" s="552">
        <v>2.76764028499801E-3</v>
      </c>
      <c r="G484" s="193">
        <v>1.8340534651897399E-2</v>
      </c>
      <c r="H484" s="193">
        <v>0.78572618983267795</v>
      </c>
      <c r="I484" s="193">
        <v>0.205144526436873</v>
      </c>
      <c r="J484" s="193">
        <v>5.71291101828571E-3</v>
      </c>
      <c r="K484" s="193">
        <v>2.1025068486051398E-3</v>
      </c>
      <c r="L484" s="193">
        <v>8.2057570059609897E-3</v>
      </c>
      <c r="M484" s="193">
        <v>2.75807991194265E-3</v>
      </c>
      <c r="N484" s="193">
        <v>3.0140799424391101E-2</v>
      </c>
      <c r="O484" s="222">
        <v>5.1592531427135803E-2</v>
      </c>
      <c r="P484" s="553">
        <v>5.9712235038654003E-3</v>
      </c>
      <c r="Q484" s="554">
        <v>0</v>
      </c>
    </row>
    <row r="485" spans="1:17" ht="15.75" x14ac:dyDescent="0.25">
      <c r="A485" s="189">
        <v>2044</v>
      </c>
      <c r="B485" s="188">
        <v>2041</v>
      </c>
      <c r="C485" s="187" t="s">
        <v>3107</v>
      </c>
      <c r="D485" s="555">
        <v>0.13059318680233939</v>
      </c>
      <c r="E485" s="185">
        <v>0.16232951755248054</v>
      </c>
      <c r="F485" s="552">
        <v>8.4118365161768207E-3</v>
      </c>
      <c r="G485" s="193">
        <v>1.5901182371762801E-2</v>
      </c>
      <c r="H485" s="193">
        <v>0.67956074727982696</v>
      </c>
      <c r="I485" s="193">
        <v>0.19182091719816599</v>
      </c>
      <c r="J485" s="193">
        <v>5.4749068568290503E-3</v>
      </c>
      <c r="K485" s="193">
        <v>1.9662474639579801E-3</v>
      </c>
      <c r="L485" s="193">
        <v>6.6795095467754298E-3</v>
      </c>
      <c r="M485" s="193">
        <v>2.6277354214106E-3</v>
      </c>
      <c r="N485" s="193">
        <v>3.6869789485783198E-2</v>
      </c>
      <c r="O485" s="222">
        <v>4.9293254614150302E-2</v>
      </c>
      <c r="P485" s="553">
        <v>5.7224578503554903E-3</v>
      </c>
      <c r="Q485" s="554">
        <v>0</v>
      </c>
    </row>
    <row r="486" spans="1:17" ht="15.75" x14ac:dyDescent="0.25">
      <c r="A486" s="189">
        <v>2044</v>
      </c>
      <c r="B486" s="188">
        <v>2042</v>
      </c>
      <c r="C486" s="187" t="s">
        <v>3106</v>
      </c>
      <c r="D486" s="555">
        <v>0.14384955791605086</v>
      </c>
      <c r="E486" s="185">
        <v>0.15362252262124196</v>
      </c>
      <c r="F486" s="552">
        <v>4.4218308267431001E-3</v>
      </c>
      <c r="G486" s="193">
        <v>1.48016968174535E-2</v>
      </c>
      <c r="H486" s="193">
        <v>0.76420586677028102</v>
      </c>
      <c r="I486" s="193">
        <v>0.23465858616241</v>
      </c>
      <c r="J486" s="193">
        <v>5.7301884983578097E-3</v>
      </c>
      <c r="K486" s="193">
        <v>1.81174958120177E-3</v>
      </c>
      <c r="L486" s="193">
        <v>7.9690854335281308E-3</v>
      </c>
      <c r="M486" s="193">
        <v>2.5694481042147599E-3</v>
      </c>
      <c r="N486" s="193">
        <v>3.1066611307480799E-2</v>
      </c>
      <c r="O486" s="222">
        <v>4.8265066338815797E-2</v>
      </c>
      <c r="P486" s="553">
        <v>5.9892821949186796E-3</v>
      </c>
      <c r="Q486" s="554">
        <v>0</v>
      </c>
    </row>
    <row r="487" spans="1:17" ht="15.75" x14ac:dyDescent="0.25">
      <c r="A487" s="189">
        <v>2044</v>
      </c>
      <c r="B487" s="188">
        <v>2043</v>
      </c>
      <c r="C487" s="187" t="s">
        <v>3105</v>
      </c>
      <c r="D487" s="555">
        <v>0.14129514319861475</v>
      </c>
      <c r="E487" s="185">
        <v>0.16981786077362837</v>
      </c>
      <c r="F487" s="552">
        <v>5.9082280793861502E-3</v>
      </c>
      <c r="G487" s="193">
        <v>1.75392604434676E-2</v>
      </c>
      <c r="H487" s="193">
        <v>0.74826364676500201</v>
      </c>
      <c r="I487" s="193">
        <v>0.26498656349968602</v>
      </c>
      <c r="J487" s="193">
        <v>5.59181900990192E-3</v>
      </c>
      <c r="K487" s="193">
        <v>2.0806975717670398E-3</v>
      </c>
      <c r="L487" s="193">
        <v>7.7480922216020898E-3</v>
      </c>
      <c r="M487" s="193">
        <v>2.6815687066257502E-3</v>
      </c>
      <c r="N487" s="193">
        <v>3.1930392705422403E-2</v>
      </c>
      <c r="O487" s="222">
        <v>5.0242873765345697E-2</v>
      </c>
      <c r="P487" s="553">
        <v>5.8446562522003198E-3</v>
      </c>
      <c r="Q487" s="554">
        <v>0</v>
      </c>
    </row>
    <row r="488" spans="1:17" ht="15.75" x14ac:dyDescent="0.25">
      <c r="A488" s="189">
        <v>2044</v>
      </c>
      <c r="B488" s="188">
        <v>2044</v>
      </c>
      <c r="C488" s="187" t="s">
        <v>3104</v>
      </c>
      <c r="D488" s="555">
        <v>0.13809924739369436</v>
      </c>
      <c r="E488" s="185">
        <v>0.15959526701392207</v>
      </c>
      <c r="F488" s="552">
        <v>3.23035741994923E-3</v>
      </c>
      <c r="G488" s="193">
        <v>1.5819637454888E-2</v>
      </c>
      <c r="H488" s="193">
        <v>0.72945599181560195</v>
      </c>
      <c r="I488" s="193">
        <v>8.2865148337433497E-2</v>
      </c>
      <c r="J488" s="193">
        <v>5.3096865261043702E-3</v>
      </c>
      <c r="K488" s="193">
        <v>2.0532769480455701E-3</v>
      </c>
      <c r="L488" s="193">
        <v>7.2740112265562203E-3</v>
      </c>
      <c r="M488" s="193">
        <v>2.5760021522735601E-3</v>
      </c>
      <c r="N488" s="193">
        <v>3.4601584189161899E-2</v>
      </c>
      <c r="O488" s="222">
        <v>4.8380679746573001E-2</v>
      </c>
      <c r="P488" s="553">
        <v>5.5497669894297996E-3</v>
      </c>
      <c r="Q488" s="554">
        <v>0</v>
      </c>
    </row>
    <row r="489" spans="1:17" ht="15.75" x14ac:dyDescent="0.25">
      <c r="A489" s="189">
        <v>2045</v>
      </c>
      <c r="B489" s="188">
        <v>2031</v>
      </c>
      <c r="C489" s="187" t="s">
        <v>3073</v>
      </c>
      <c r="D489" s="555">
        <v>0.14944312991568554</v>
      </c>
      <c r="E489" s="185">
        <v>0.20177550329897487</v>
      </c>
      <c r="F489" s="552">
        <v>1.1040381043891101E-3</v>
      </c>
      <c r="G489" s="193">
        <v>2.27318531579946E-2</v>
      </c>
      <c r="H489" s="193">
        <v>0.80266200200726201</v>
      </c>
      <c r="I489" s="193">
        <v>0.49705989266998002</v>
      </c>
      <c r="J489" s="193">
        <v>5.6654299729221704E-3</v>
      </c>
      <c r="K489" s="193">
        <v>2.2000075986345498E-3</v>
      </c>
      <c r="L489" s="193">
        <v>8.4082030891983201E-3</v>
      </c>
      <c r="M489" s="193">
        <v>3.0000018168034001E-3</v>
      </c>
      <c r="N489" s="193">
        <v>2.9359847594144201E-2</v>
      </c>
      <c r="O489" s="222">
        <v>5.5860033828879302E-2</v>
      </c>
      <c r="P489" s="553">
        <v>5.9215955763245402E-3</v>
      </c>
      <c r="Q489" s="554">
        <v>0</v>
      </c>
    </row>
    <row r="490" spans="1:17" ht="15.75" x14ac:dyDescent="0.25">
      <c r="A490" s="189">
        <v>2045</v>
      </c>
      <c r="B490" s="188">
        <v>2032</v>
      </c>
      <c r="C490" s="187" t="s">
        <v>3072</v>
      </c>
      <c r="D490" s="555">
        <v>0.14677874952376455</v>
      </c>
      <c r="E490" s="185">
        <v>0.20172672697544436</v>
      </c>
      <c r="F490" s="552">
        <v>1.07401543663205E-3</v>
      </c>
      <c r="G490" s="193">
        <v>2.2714322159521901E-2</v>
      </c>
      <c r="H490" s="193">
        <v>0.78589790694919903</v>
      </c>
      <c r="I490" s="193">
        <v>0.46310055746607198</v>
      </c>
      <c r="J490" s="193">
        <v>5.5559416598160499E-3</v>
      </c>
      <c r="K490" s="193">
        <v>2.20102650239783E-3</v>
      </c>
      <c r="L490" s="193">
        <v>8.1142135243363993E-3</v>
      </c>
      <c r="M490" s="193">
        <v>3.0000018168034001E-3</v>
      </c>
      <c r="N490" s="193">
        <v>3.08003964619676E-2</v>
      </c>
      <c r="O490" s="222">
        <v>5.5860033828879302E-2</v>
      </c>
      <c r="P490" s="553">
        <v>5.8071566875469603E-3</v>
      </c>
      <c r="Q490" s="554">
        <v>0</v>
      </c>
    </row>
    <row r="491" spans="1:17" ht="15.75" x14ac:dyDescent="0.25">
      <c r="A491" s="189">
        <v>2045</v>
      </c>
      <c r="B491" s="188">
        <v>2033</v>
      </c>
      <c r="C491" s="187" t="s">
        <v>3071</v>
      </c>
      <c r="D491" s="555">
        <v>0.14618116508103415</v>
      </c>
      <c r="E491" s="185">
        <v>0.20185719373727809</v>
      </c>
      <c r="F491" s="552">
        <v>1.06724295042291E-3</v>
      </c>
      <c r="G491" s="193">
        <v>2.27341975112085E-2</v>
      </c>
      <c r="H491" s="193">
        <v>0.78209786060640896</v>
      </c>
      <c r="I491" s="193">
        <v>0.43986526659549502</v>
      </c>
      <c r="J491" s="193">
        <v>5.5348848610541797E-3</v>
      </c>
      <c r="K491" s="193">
        <v>2.1987817145401301E-3</v>
      </c>
      <c r="L491" s="193">
        <v>8.0488477073426892E-3</v>
      </c>
      <c r="M491" s="193">
        <v>3.0000018168034001E-3</v>
      </c>
      <c r="N491" s="193">
        <v>3.1120688965236801E-2</v>
      </c>
      <c r="O491" s="222">
        <v>5.5860033828879302E-2</v>
      </c>
      <c r="P491" s="553">
        <v>5.7851477937832397E-3</v>
      </c>
      <c r="Q491" s="554">
        <v>0</v>
      </c>
    </row>
    <row r="492" spans="1:17" ht="15.75" x14ac:dyDescent="0.25">
      <c r="A492" s="189">
        <v>2045</v>
      </c>
      <c r="B492" s="188">
        <v>2034</v>
      </c>
      <c r="C492" s="187" t="s">
        <v>3070</v>
      </c>
      <c r="D492" s="555">
        <v>0.13258215275046772</v>
      </c>
      <c r="E492" s="185">
        <v>0.20169356022378843</v>
      </c>
      <c r="F492" s="552">
        <v>9.1333505118046496E-4</v>
      </c>
      <c r="G492" s="193">
        <v>2.2734455676446899E-2</v>
      </c>
      <c r="H492" s="193">
        <v>0.69579011997506701</v>
      </c>
      <c r="I492" s="193">
        <v>0.40843314439324602</v>
      </c>
      <c r="J492" s="193">
        <v>5.02844603391804E-3</v>
      </c>
      <c r="K492" s="193">
        <v>2.2006740962970299E-3</v>
      </c>
      <c r="L492" s="193">
        <v>6.5589207243397897E-3</v>
      </c>
      <c r="M492" s="193">
        <v>3.0000018168034001E-3</v>
      </c>
      <c r="N492" s="193">
        <v>3.8421331181950999E-2</v>
      </c>
      <c r="O492" s="222">
        <v>5.5860033828879302E-2</v>
      </c>
      <c r="P492" s="553">
        <v>5.255810050173E-3</v>
      </c>
      <c r="Q492" s="554">
        <v>0</v>
      </c>
    </row>
    <row r="493" spans="1:17" ht="15.75" x14ac:dyDescent="0.25">
      <c r="A493" s="189">
        <v>2045</v>
      </c>
      <c r="B493" s="188">
        <v>2035</v>
      </c>
      <c r="C493" s="187" t="s">
        <v>3069</v>
      </c>
      <c r="D493" s="555">
        <v>0.13147234536281152</v>
      </c>
      <c r="E493" s="185">
        <v>0.1516956563928292</v>
      </c>
      <c r="F493" s="552">
        <v>8.4315821276700394E-3</v>
      </c>
      <c r="G493" s="193">
        <v>1.3958694920830799E-2</v>
      </c>
      <c r="H493" s="193">
        <v>0.68646971841119697</v>
      </c>
      <c r="I493" s="193">
        <v>0.228020942157551</v>
      </c>
      <c r="J493" s="193">
        <v>5.8860020278410198E-3</v>
      </c>
      <c r="K493" s="193">
        <v>1.86432242230041E-3</v>
      </c>
      <c r="L493" s="193">
        <v>6.7329930698256596E-3</v>
      </c>
      <c r="M493" s="193">
        <v>2.5353897654948302E-3</v>
      </c>
      <c r="N493" s="193">
        <v>3.6736730714785601E-2</v>
      </c>
      <c r="O493" s="222">
        <v>4.7664277243796301E-2</v>
      </c>
      <c r="P493" s="553">
        <v>6.1521409207928304E-3</v>
      </c>
      <c r="Q493" s="554">
        <v>0</v>
      </c>
    </row>
    <row r="494" spans="1:17" ht="15.75" x14ac:dyDescent="0.25">
      <c r="A494" s="189">
        <v>2045</v>
      </c>
      <c r="B494" s="188">
        <v>2036</v>
      </c>
      <c r="C494" s="187" t="s">
        <v>3068</v>
      </c>
      <c r="D494" s="555">
        <v>0.1187994629194086</v>
      </c>
      <c r="E494" s="185">
        <v>0.14126483886898486</v>
      </c>
      <c r="F494" s="552">
        <v>3.7660857289872301E-3</v>
      </c>
      <c r="G494" s="193">
        <v>1.17672829616339E-2</v>
      </c>
      <c r="H494" s="193">
        <v>0.60761137805410004</v>
      </c>
      <c r="I494" s="193">
        <v>0.160967717849099</v>
      </c>
      <c r="J494" s="193">
        <v>4.8370759782948502E-3</v>
      </c>
      <c r="K494" s="193">
        <v>2.05135224036628E-3</v>
      </c>
      <c r="L494" s="193">
        <v>5.16539278496505E-3</v>
      </c>
      <c r="M494" s="193">
        <v>2.3776577685910602E-3</v>
      </c>
      <c r="N494" s="193">
        <v>4.4911431327359898E-2</v>
      </c>
      <c r="O494" s="222">
        <v>4.4881884818413702E-2</v>
      </c>
      <c r="P494" s="553">
        <v>5.0557870898265802E-3</v>
      </c>
      <c r="Q494" s="554">
        <v>0</v>
      </c>
    </row>
    <row r="495" spans="1:17" ht="15.75" x14ac:dyDescent="0.25">
      <c r="A495" s="189">
        <v>2045</v>
      </c>
      <c r="B495" s="188">
        <v>2037</v>
      </c>
      <c r="C495" s="187" t="s">
        <v>3067</v>
      </c>
      <c r="D495" s="555">
        <v>0.12864160531968821</v>
      </c>
      <c r="E495" s="185">
        <v>0.1839689727385069</v>
      </c>
      <c r="F495" s="552">
        <v>2.6884669317106401E-3</v>
      </c>
      <c r="G495" s="193">
        <v>1.9525583571333799E-2</v>
      </c>
      <c r="H495" s="193">
        <v>0.67033464588117997</v>
      </c>
      <c r="I495" s="193">
        <v>0.300021164900453</v>
      </c>
      <c r="J495" s="193">
        <v>5.0634187447144699E-3</v>
      </c>
      <c r="K495" s="193">
        <v>2.1344148544073902E-3</v>
      </c>
      <c r="L495" s="193">
        <v>6.1986379626746899E-3</v>
      </c>
      <c r="M495" s="193">
        <v>2.82149628293065E-3</v>
      </c>
      <c r="N495" s="193">
        <v>3.9978529350713499E-2</v>
      </c>
      <c r="O495" s="222">
        <v>5.2711196211363998E-2</v>
      </c>
      <c r="P495" s="553">
        <v>5.2923640717625498E-3</v>
      </c>
      <c r="Q495" s="554">
        <v>0</v>
      </c>
    </row>
    <row r="496" spans="1:17" ht="15.75" x14ac:dyDescent="0.25">
      <c r="A496" s="189">
        <v>2045</v>
      </c>
      <c r="B496" s="188">
        <v>2038</v>
      </c>
      <c r="C496" s="187" t="s">
        <v>3066</v>
      </c>
      <c r="D496" s="555">
        <v>0.12921149718672673</v>
      </c>
      <c r="E496" s="185">
        <v>0.18753404425506545</v>
      </c>
      <c r="F496" s="552">
        <v>1.01266665682926E-2</v>
      </c>
      <c r="G496" s="193">
        <v>2.02045458762623E-2</v>
      </c>
      <c r="H496" s="193">
        <v>0.67108034003764505</v>
      </c>
      <c r="I496" s="193">
        <v>0.284839723073193</v>
      </c>
      <c r="J496" s="193">
        <v>5.83865984560671E-3</v>
      </c>
      <c r="K496" s="193">
        <v>2.1514985729670102E-3</v>
      </c>
      <c r="L496" s="193">
        <v>6.5644518818385698E-3</v>
      </c>
      <c r="M496" s="193">
        <v>2.8592392578963301E-3</v>
      </c>
      <c r="N496" s="193">
        <v>3.7332662357219798E-2</v>
      </c>
      <c r="O496" s="222">
        <v>5.33769822897587E-2</v>
      </c>
      <c r="P496" s="553">
        <v>6.10265813515569E-3</v>
      </c>
      <c r="Q496" s="554">
        <v>0</v>
      </c>
    </row>
    <row r="497" spans="1:17" ht="15.75" x14ac:dyDescent="0.25">
      <c r="A497" s="189">
        <v>2045</v>
      </c>
      <c r="B497" s="188">
        <v>2039</v>
      </c>
      <c r="C497" s="187" t="s">
        <v>3065</v>
      </c>
      <c r="D497" s="555">
        <v>0.13245423191808509</v>
      </c>
      <c r="E497" s="185">
        <v>0.16469665585567411</v>
      </c>
      <c r="F497" s="552">
        <v>2.6940344181159898E-3</v>
      </c>
      <c r="G497" s="193">
        <v>1.6220085396713001E-2</v>
      </c>
      <c r="H497" s="193">
        <v>0.69445082058691099</v>
      </c>
      <c r="I497" s="193">
        <v>0.208960946492012</v>
      </c>
      <c r="J497" s="193">
        <v>5.1778271021423001E-3</v>
      </c>
      <c r="K497" s="193">
        <v>1.9715876798032102E-3</v>
      </c>
      <c r="L497" s="193">
        <v>6.6175968151172496E-3</v>
      </c>
      <c r="M497" s="193">
        <v>2.65294089549916E-3</v>
      </c>
      <c r="N497" s="193">
        <v>3.7921913826497497E-2</v>
      </c>
      <c r="O497" s="222">
        <v>4.9737879177072598E-2</v>
      </c>
      <c r="P497" s="553">
        <v>5.4119454674336999E-3</v>
      </c>
      <c r="Q497" s="554">
        <v>0</v>
      </c>
    </row>
    <row r="498" spans="1:17" ht="15.75" x14ac:dyDescent="0.25">
      <c r="A498" s="189">
        <v>2045</v>
      </c>
      <c r="B498" s="188">
        <v>2040</v>
      </c>
      <c r="C498" s="187" t="s">
        <v>3064</v>
      </c>
      <c r="D498" s="555">
        <v>0.14690606418343907</v>
      </c>
      <c r="E498" s="185">
        <v>0.1773046687862285</v>
      </c>
      <c r="F498" s="552">
        <v>2.8088398501427202E-3</v>
      </c>
      <c r="G498" s="193">
        <v>1.83188765451982E-2</v>
      </c>
      <c r="H498" s="193">
        <v>0.78576796815992001</v>
      </c>
      <c r="I498" s="193">
        <v>0.218014269912259</v>
      </c>
      <c r="J498" s="193">
        <v>5.7303535868410797E-3</v>
      </c>
      <c r="K498" s="193">
        <v>2.1025068486051398E-3</v>
      </c>
      <c r="L498" s="193">
        <v>8.2057570059609793E-3</v>
      </c>
      <c r="M498" s="193">
        <v>2.75807991194265E-3</v>
      </c>
      <c r="N498" s="193">
        <v>3.0140799424391101E-2</v>
      </c>
      <c r="O498" s="222">
        <v>5.1592531427135803E-2</v>
      </c>
      <c r="P498" s="553">
        <v>5.9894547479705899E-3</v>
      </c>
      <c r="Q498" s="554">
        <v>0</v>
      </c>
    </row>
    <row r="499" spans="1:17" ht="15.75" x14ac:dyDescent="0.25">
      <c r="A499" s="189">
        <v>2045</v>
      </c>
      <c r="B499" s="188">
        <v>2041</v>
      </c>
      <c r="C499" s="187" t="s">
        <v>3063</v>
      </c>
      <c r="D499" s="555">
        <v>0.13059318680233939</v>
      </c>
      <c r="E499" s="185">
        <v>0.16233240676880883</v>
      </c>
      <c r="F499" s="552">
        <v>8.6092108223335805E-3</v>
      </c>
      <c r="G499" s="193">
        <v>1.5721295582207001E-2</v>
      </c>
      <c r="H499" s="193">
        <v>0.67976077269619595</v>
      </c>
      <c r="I499" s="193">
        <v>0.22408432358397601</v>
      </c>
      <c r="J499" s="193">
        <v>5.5583771442563098E-3</v>
      </c>
      <c r="K499" s="193">
        <v>1.9662474639579801E-3</v>
      </c>
      <c r="L499" s="193">
        <v>6.6795095467754298E-3</v>
      </c>
      <c r="M499" s="193">
        <v>2.6277354214106E-3</v>
      </c>
      <c r="N499" s="193">
        <v>3.6869789485783198E-2</v>
      </c>
      <c r="O499" s="222">
        <v>4.9293254614150302E-2</v>
      </c>
      <c r="P499" s="553">
        <v>5.8097022937862999E-3</v>
      </c>
      <c r="Q499" s="554">
        <v>0</v>
      </c>
    </row>
    <row r="500" spans="1:17" ht="15.75" x14ac:dyDescent="0.25">
      <c r="A500" s="189">
        <v>2045</v>
      </c>
      <c r="B500" s="188">
        <v>2042</v>
      </c>
      <c r="C500" s="187" t="s">
        <v>3062</v>
      </c>
      <c r="D500" s="555">
        <v>0.14384955791605086</v>
      </c>
      <c r="E500" s="185">
        <v>0.1536220796181624</v>
      </c>
      <c r="F500" s="552">
        <v>4.5174833458427998E-3</v>
      </c>
      <c r="G500" s="193">
        <v>1.44687503858489E-2</v>
      </c>
      <c r="H500" s="193">
        <v>0.76430285482604499</v>
      </c>
      <c r="I500" s="193">
        <v>0.277824832258529</v>
      </c>
      <c r="J500" s="193">
        <v>5.7706788620594399E-3</v>
      </c>
      <c r="K500" s="193">
        <v>1.81174958120177E-3</v>
      </c>
      <c r="L500" s="193">
        <v>7.9690854335281308E-3</v>
      </c>
      <c r="M500" s="193">
        <v>2.5694481042147599E-3</v>
      </c>
      <c r="N500" s="193">
        <v>3.1066611307480799E-2</v>
      </c>
      <c r="O500" s="222">
        <v>4.8265066338815797E-2</v>
      </c>
      <c r="P500" s="553">
        <v>6.0316033531935698E-3</v>
      </c>
      <c r="Q500" s="554">
        <v>0</v>
      </c>
    </row>
    <row r="501" spans="1:17" ht="15.75" x14ac:dyDescent="0.25">
      <c r="A501" s="189">
        <v>2045</v>
      </c>
      <c r="B501" s="188">
        <v>2043</v>
      </c>
      <c r="C501" s="187" t="s">
        <v>3061</v>
      </c>
      <c r="D501" s="555">
        <v>0.14129514319861475</v>
      </c>
      <c r="E501" s="185">
        <v>0.16982153356158736</v>
      </c>
      <c r="F501" s="552">
        <v>6.0574653514786497E-3</v>
      </c>
      <c r="G501" s="193">
        <v>1.74988916348323E-2</v>
      </c>
      <c r="H501" s="193">
        <v>0.74841498435867304</v>
      </c>
      <c r="I501" s="193">
        <v>0.35520296588133099</v>
      </c>
      <c r="J501" s="193">
        <v>5.6550049496335696E-3</v>
      </c>
      <c r="K501" s="193">
        <v>2.0806975717670398E-3</v>
      </c>
      <c r="L501" s="193">
        <v>7.7480922216020898E-3</v>
      </c>
      <c r="M501" s="193">
        <v>2.6815687066257502E-3</v>
      </c>
      <c r="N501" s="193">
        <v>3.1930392705422403E-2</v>
      </c>
      <c r="O501" s="222">
        <v>5.0242873765345697E-2</v>
      </c>
      <c r="P501" s="553">
        <v>5.9106991797431901E-3</v>
      </c>
      <c r="Q501" s="554">
        <v>0</v>
      </c>
    </row>
    <row r="502" spans="1:17" ht="15.75" x14ac:dyDescent="0.25">
      <c r="A502" s="189">
        <v>2045</v>
      </c>
      <c r="B502" s="188">
        <v>2044</v>
      </c>
      <c r="C502" s="187" t="s">
        <v>3060</v>
      </c>
      <c r="D502" s="555">
        <v>0.13809924739369436</v>
      </c>
      <c r="E502" s="185">
        <v>0.1595985277554384</v>
      </c>
      <c r="F502" s="552">
        <v>3.3044432409349502E-3</v>
      </c>
      <c r="G502" s="193">
        <v>1.58196194928319E-2</v>
      </c>
      <c r="H502" s="193">
        <v>0.72953112053796398</v>
      </c>
      <c r="I502" s="193">
        <v>9.9540206215788393E-2</v>
      </c>
      <c r="J502" s="193">
        <v>5.3410544506621504E-3</v>
      </c>
      <c r="K502" s="193">
        <v>2.0532769480455701E-3</v>
      </c>
      <c r="L502" s="193">
        <v>7.2740112265562203E-3</v>
      </c>
      <c r="M502" s="193">
        <v>2.5760021522735601E-3</v>
      </c>
      <c r="N502" s="193">
        <v>3.4601584189161899E-2</v>
      </c>
      <c r="O502" s="222">
        <v>4.8380679746573001E-2</v>
      </c>
      <c r="P502" s="553">
        <v>5.5825532323429796E-3</v>
      </c>
      <c r="Q502" s="554">
        <v>0</v>
      </c>
    </row>
    <row r="503" spans="1:17" ht="15.75" x14ac:dyDescent="0.25">
      <c r="A503" s="189">
        <v>2045</v>
      </c>
      <c r="B503" s="188">
        <v>2045</v>
      </c>
      <c r="C503" s="187" t="s">
        <v>3059</v>
      </c>
      <c r="D503" s="555">
        <v>0.11814825884627506</v>
      </c>
      <c r="E503" s="185">
        <v>0.15602451356523714</v>
      </c>
      <c r="F503" s="552">
        <v>6.60073566871774E-3</v>
      </c>
      <c r="G503" s="193">
        <v>1.52672631914945E-2</v>
      </c>
      <c r="H503" s="193">
        <v>0.59907345287212199</v>
      </c>
      <c r="I503" s="193">
        <v>9.3674058484538497E-2</v>
      </c>
      <c r="J503" s="193">
        <v>4.8056122000813099E-3</v>
      </c>
      <c r="K503" s="193">
        <v>2.0749227917231899E-3</v>
      </c>
      <c r="L503" s="193">
        <v>5.2913103134028501E-3</v>
      </c>
      <c r="M503" s="193">
        <v>2.5325924716744601E-3</v>
      </c>
      <c r="N503" s="193">
        <v>4.3814083372081702E-2</v>
      </c>
      <c r="O503" s="222">
        <v>4.7614932980804797E-2</v>
      </c>
      <c r="P503" s="553">
        <v>5.0229006591806704E-3</v>
      </c>
      <c r="Q503" s="554">
        <v>0</v>
      </c>
    </row>
    <row r="504" spans="1:17" ht="15.75" x14ac:dyDescent="0.25">
      <c r="A504" s="189">
        <v>2046</v>
      </c>
      <c r="B504" s="188">
        <v>2032</v>
      </c>
      <c r="C504" s="187" t="s">
        <v>3028</v>
      </c>
      <c r="D504" s="555">
        <v>0.14677874952376455</v>
      </c>
      <c r="E504" s="185">
        <v>0.20173282661554395</v>
      </c>
      <c r="F504" s="552">
        <v>1.07401543663205E-3</v>
      </c>
      <c r="G504" s="193">
        <v>2.2714322159521901E-2</v>
      </c>
      <c r="H504" s="193">
        <v>0.78589790694919903</v>
      </c>
      <c r="I504" s="193">
        <v>0.49905077298954198</v>
      </c>
      <c r="J504" s="193">
        <v>5.5559416598160499E-3</v>
      </c>
      <c r="K504" s="193">
        <v>2.20102650239783E-3</v>
      </c>
      <c r="L504" s="193">
        <v>8.1142135243363993E-3</v>
      </c>
      <c r="M504" s="193">
        <v>3.0000018168034001E-3</v>
      </c>
      <c r="N504" s="193">
        <v>3.08003964619676E-2</v>
      </c>
      <c r="O504" s="222">
        <v>5.5860033828879399E-2</v>
      </c>
      <c r="P504" s="553">
        <v>5.8071566875469603E-3</v>
      </c>
      <c r="Q504" s="554">
        <v>0</v>
      </c>
    </row>
    <row r="505" spans="1:17" ht="15.75" x14ac:dyDescent="0.25">
      <c r="A505" s="189">
        <v>2046</v>
      </c>
      <c r="B505" s="188">
        <v>2033</v>
      </c>
      <c r="C505" s="187" t="s">
        <v>3027</v>
      </c>
      <c r="D505" s="555">
        <v>0.14618116508103415</v>
      </c>
      <c r="E505" s="185">
        <v>0.20186097667654859</v>
      </c>
      <c r="F505" s="552">
        <v>1.06724295042291E-3</v>
      </c>
      <c r="G505" s="193">
        <v>2.27341975112085E-2</v>
      </c>
      <c r="H505" s="193">
        <v>0.78209786060640896</v>
      </c>
      <c r="I505" s="193">
        <v>0.46063890076361103</v>
      </c>
      <c r="J505" s="193">
        <v>5.5348848610541797E-3</v>
      </c>
      <c r="K505" s="193">
        <v>2.1987817145401301E-3</v>
      </c>
      <c r="L505" s="193">
        <v>8.0488477073426892E-3</v>
      </c>
      <c r="M505" s="193">
        <v>3.0000018168034001E-3</v>
      </c>
      <c r="N505" s="193">
        <v>3.1120688965236801E-2</v>
      </c>
      <c r="O505" s="222">
        <v>5.5860033828879302E-2</v>
      </c>
      <c r="P505" s="553">
        <v>5.7851477937832397E-3</v>
      </c>
      <c r="Q505" s="554">
        <v>0</v>
      </c>
    </row>
    <row r="506" spans="1:17" ht="15.75" x14ac:dyDescent="0.25">
      <c r="A506" s="189">
        <v>2046</v>
      </c>
      <c r="B506" s="188">
        <v>2034</v>
      </c>
      <c r="C506" s="187" t="s">
        <v>3026</v>
      </c>
      <c r="D506" s="555">
        <v>0.13258215275046772</v>
      </c>
      <c r="E506" s="185">
        <v>0.20169913153774979</v>
      </c>
      <c r="F506" s="552">
        <v>9.1333505118046496E-4</v>
      </c>
      <c r="G506" s="193">
        <v>2.2734455676446899E-2</v>
      </c>
      <c r="H506" s="193">
        <v>0.69579011997506701</v>
      </c>
      <c r="I506" s="193">
        <v>0.441281908572772</v>
      </c>
      <c r="J506" s="193">
        <v>5.02844603391804E-3</v>
      </c>
      <c r="K506" s="193">
        <v>2.2006740962970299E-3</v>
      </c>
      <c r="L506" s="193">
        <v>6.5589207243397897E-3</v>
      </c>
      <c r="M506" s="193">
        <v>3.0000018168034001E-3</v>
      </c>
      <c r="N506" s="193">
        <v>3.8421331181950999E-2</v>
      </c>
      <c r="O506" s="222">
        <v>5.5860033828879302E-2</v>
      </c>
      <c r="P506" s="553">
        <v>5.255810050173E-3</v>
      </c>
      <c r="Q506" s="554">
        <v>0</v>
      </c>
    </row>
    <row r="507" spans="1:17" ht="15.75" x14ac:dyDescent="0.25">
      <c r="A507" s="189">
        <v>2046</v>
      </c>
      <c r="B507" s="188">
        <v>2035</v>
      </c>
      <c r="C507" s="187" t="s">
        <v>3025</v>
      </c>
      <c r="D507" s="555">
        <v>0.13938419858229409</v>
      </c>
      <c r="E507" s="185">
        <v>0.20148857193371064</v>
      </c>
      <c r="F507" s="552">
        <v>9.9004097460232698E-4</v>
      </c>
      <c r="G507" s="193">
        <v>2.2778837741970599E-2</v>
      </c>
      <c r="H507" s="193">
        <v>0.73872055618980004</v>
      </c>
      <c r="I507" s="193">
        <v>0.40402901762103399</v>
      </c>
      <c r="J507" s="193">
        <v>5.3015099233866799E-3</v>
      </c>
      <c r="K507" s="193">
        <v>2.1979220095438498E-3</v>
      </c>
      <c r="L507" s="193">
        <v>7.3073520183716198E-3</v>
      </c>
      <c r="M507" s="193">
        <v>3.0000018168034001E-3</v>
      </c>
      <c r="N507" s="193">
        <v>3.4754017841195001E-2</v>
      </c>
      <c r="O507" s="222">
        <v>5.5860033828879302E-2</v>
      </c>
      <c r="P507" s="553">
        <v>5.5412206770203499E-3</v>
      </c>
      <c r="Q507" s="554">
        <v>0</v>
      </c>
    </row>
    <row r="508" spans="1:17" ht="15.75" x14ac:dyDescent="0.25">
      <c r="A508" s="189">
        <v>2046</v>
      </c>
      <c r="B508" s="188">
        <v>2036</v>
      </c>
      <c r="C508" s="187" t="s">
        <v>3024</v>
      </c>
      <c r="D508" s="555">
        <v>0.1187994629194086</v>
      </c>
      <c r="E508" s="185">
        <v>0.14126705261063419</v>
      </c>
      <c r="F508" s="552">
        <v>3.81544605764604E-3</v>
      </c>
      <c r="G508" s="193">
        <v>1.17505497790852E-2</v>
      </c>
      <c r="H508" s="193">
        <v>0.60766143583899501</v>
      </c>
      <c r="I508" s="193">
        <v>0.17304063504008699</v>
      </c>
      <c r="J508" s="193">
        <v>4.8579764068221601E-3</v>
      </c>
      <c r="K508" s="193">
        <v>2.05135224036628E-3</v>
      </c>
      <c r="L508" s="193">
        <v>5.16539278496505E-3</v>
      </c>
      <c r="M508" s="193">
        <v>2.3776577685910602E-3</v>
      </c>
      <c r="N508" s="193">
        <v>4.4911431327359898E-2</v>
      </c>
      <c r="O508" s="222">
        <v>4.4881884818413702E-2</v>
      </c>
      <c r="P508" s="553">
        <v>5.07763254298763E-3</v>
      </c>
      <c r="Q508" s="554">
        <v>0</v>
      </c>
    </row>
    <row r="509" spans="1:17" ht="15.75" x14ac:dyDescent="0.25">
      <c r="A509" s="189">
        <v>2046</v>
      </c>
      <c r="B509" s="188">
        <v>2037</v>
      </c>
      <c r="C509" s="187" t="s">
        <v>3023</v>
      </c>
      <c r="D509" s="555">
        <v>0.12864160531968821</v>
      </c>
      <c r="E509" s="185">
        <v>0.1839708111910624</v>
      </c>
      <c r="F509" s="552">
        <v>2.7209028376147101E-3</v>
      </c>
      <c r="G509" s="193">
        <v>1.9524306636206901E-2</v>
      </c>
      <c r="H509" s="193">
        <v>0.67036754016044597</v>
      </c>
      <c r="I509" s="193">
        <v>0.31053743622845997</v>
      </c>
      <c r="J509" s="193">
        <v>5.0771529964652902E-3</v>
      </c>
      <c r="K509" s="193">
        <v>2.1344148544073902E-3</v>
      </c>
      <c r="L509" s="193">
        <v>6.1986379626746899E-3</v>
      </c>
      <c r="M509" s="193">
        <v>2.82149628293065E-3</v>
      </c>
      <c r="N509" s="193">
        <v>3.9978529350713499E-2</v>
      </c>
      <c r="O509" s="222">
        <v>5.2711196211363998E-2</v>
      </c>
      <c r="P509" s="553">
        <v>5.3067193254327004E-3</v>
      </c>
      <c r="Q509" s="554">
        <v>0</v>
      </c>
    </row>
    <row r="510" spans="1:17" ht="15.75" x14ac:dyDescent="0.25">
      <c r="A510" s="189">
        <v>2046</v>
      </c>
      <c r="B510" s="188">
        <v>2038</v>
      </c>
      <c r="C510" s="187" t="s">
        <v>3022</v>
      </c>
      <c r="D510" s="555">
        <v>0.12921149718672673</v>
      </c>
      <c r="E510" s="185">
        <v>0.18753808633055719</v>
      </c>
      <c r="F510" s="552">
        <v>1.03054026009085E-2</v>
      </c>
      <c r="G510" s="193">
        <v>2.0210418604595101E-2</v>
      </c>
      <c r="H510" s="193">
        <v>0.67126063189639296</v>
      </c>
      <c r="I510" s="193">
        <v>0.30822938713187498</v>
      </c>
      <c r="J510" s="193">
        <v>5.9136133022995099E-3</v>
      </c>
      <c r="K510" s="193">
        <v>2.1514985729670102E-3</v>
      </c>
      <c r="L510" s="193">
        <v>6.5644518818385698E-3</v>
      </c>
      <c r="M510" s="193">
        <v>2.8592392578963301E-3</v>
      </c>
      <c r="N510" s="193">
        <v>3.7332662357219798E-2</v>
      </c>
      <c r="O510" s="222">
        <v>5.33769822897587E-2</v>
      </c>
      <c r="P510" s="553">
        <v>6.1810006545591099E-3</v>
      </c>
      <c r="Q510" s="554">
        <v>0</v>
      </c>
    </row>
    <row r="511" spans="1:17" ht="15.75" x14ac:dyDescent="0.25">
      <c r="A511" s="189">
        <v>2046</v>
      </c>
      <c r="B511" s="188">
        <v>2039</v>
      </c>
      <c r="C511" s="187" t="s">
        <v>3021</v>
      </c>
      <c r="D511" s="555">
        <v>0.13245423191808509</v>
      </c>
      <c r="E511" s="185">
        <v>0.16469967062808247</v>
      </c>
      <c r="F511" s="552">
        <v>2.7312698139898401E-3</v>
      </c>
      <c r="G511" s="193">
        <v>1.6252605399715798E-2</v>
      </c>
      <c r="H511" s="193">
        <v>0.69448856239002399</v>
      </c>
      <c r="I511" s="193">
        <v>0.22471522049078299</v>
      </c>
      <c r="J511" s="193">
        <v>5.1935793938202796E-3</v>
      </c>
      <c r="K511" s="193">
        <v>1.9715876798032102E-3</v>
      </c>
      <c r="L511" s="193">
        <v>6.6175968151172401E-3</v>
      </c>
      <c r="M511" s="193">
        <v>2.6529408954991699E-3</v>
      </c>
      <c r="N511" s="193">
        <v>3.7921913826497497E-2</v>
      </c>
      <c r="O511" s="222">
        <v>4.9737879177072598E-2</v>
      </c>
      <c r="P511" s="553">
        <v>5.4284100078415996E-3</v>
      </c>
      <c r="Q511" s="554">
        <v>0</v>
      </c>
    </row>
    <row r="512" spans="1:17" ht="15.75" x14ac:dyDescent="0.25">
      <c r="A512" s="189">
        <v>2046</v>
      </c>
      <c r="B512" s="188">
        <v>2040</v>
      </c>
      <c r="C512" s="187" t="s">
        <v>3020</v>
      </c>
      <c r="D512" s="555">
        <v>0.14690606418343907</v>
      </c>
      <c r="E512" s="185">
        <v>0.17730838311072425</v>
      </c>
      <c r="F512" s="552">
        <v>2.8479605556853199E-3</v>
      </c>
      <c r="G512" s="193">
        <v>1.8354087612796902E-2</v>
      </c>
      <c r="H512" s="193">
        <v>0.785807638587671</v>
      </c>
      <c r="I512" s="193">
        <v>0.237784469916024</v>
      </c>
      <c r="J512" s="193">
        <v>5.7469161087756399E-3</v>
      </c>
      <c r="K512" s="193">
        <v>2.1025068486051398E-3</v>
      </c>
      <c r="L512" s="193">
        <v>8.2057570059609793E-3</v>
      </c>
      <c r="M512" s="193">
        <v>2.75807991194265E-3</v>
      </c>
      <c r="N512" s="193">
        <v>3.0140799424391101E-2</v>
      </c>
      <c r="O512" s="222">
        <v>5.1592531427135699E-2</v>
      </c>
      <c r="P512" s="553">
        <v>6.0067661536519403E-3</v>
      </c>
      <c r="Q512" s="554">
        <v>0</v>
      </c>
    </row>
    <row r="513" spans="1:17" ht="15.75" x14ac:dyDescent="0.25">
      <c r="A513" s="189">
        <v>2046</v>
      </c>
      <c r="B513" s="188">
        <v>2041</v>
      </c>
      <c r="C513" s="187" t="s">
        <v>3019</v>
      </c>
      <c r="D513" s="555">
        <v>0.13059318680233939</v>
      </c>
      <c r="E513" s="185">
        <v>0.16233438049597396</v>
      </c>
      <c r="F513" s="552">
        <v>8.7971039714716901E-3</v>
      </c>
      <c r="G513" s="193">
        <v>1.5720491595227499E-2</v>
      </c>
      <c r="H513" s="193">
        <v>0.67995119068522702</v>
      </c>
      <c r="I513" s="193">
        <v>0.24370208998351101</v>
      </c>
      <c r="J513" s="193">
        <v>5.6378383017814697E-3</v>
      </c>
      <c r="K513" s="193">
        <v>1.9662474639579801E-3</v>
      </c>
      <c r="L513" s="193">
        <v>6.6795095467754298E-3</v>
      </c>
      <c r="M513" s="193">
        <v>2.6277354214106E-3</v>
      </c>
      <c r="N513" s="193">
        <v>3.6869789485783198E-2</v>
      </c>
      <c r="O513" s="222">
        <v>4.9293254614150302E-2</v>
      </c>
      <c r="P513" s="553">
        <v>5.8927563322510902E-3</v>
      </c>
      <c r="Q513" s="554">
        <v>0</v>
      </c>
    </row>
    <row r="514" spans="1:17" ht="15.75" x14ac:dyDescent="0.25">
      <c r="A514" s="189">
        <v>2046</v>
      </c>
      <c r="B514" s="188">
        <v>2042</v>
      </c>
      <c r="C514" s="187" t="s">
        <v>3018</v>
      </c>
      <c r="D514" s="555">
        <v>0.14384955791605086</v>
      </c>
      <c r="E514" s="185">
        <v>0.15362450808372283</v>
      </c>
      <c r="F514" s="552">
        <v>4.6087514383102704E-3</v>
      </c>
      <c r="G514" s="193">
        <v>1.42938734897184E-2</v>
      </c>
      <c r="H514" s="193">
        <v>0.76439539794026601</v>
      </c>
      <c r="I514" s="193">
        <v>0.33045460602534998</v>
      </c>
      <c r="J514" s="193">
        <v>5.8093135763658196E-3</v>
      </c>
      <c r="K514" s="193">
        <v>1.81174958120177E-3</v>
      </c>
      <c r="L514" s="193">
        <v>7.9690854335281204E-3</v>
      </c>
      <c r="M514" s="193">
        <v>2.5694481042147698E-3</v>
      </c>
      <c r="N514" s="193">
        <v>3.1066611307480799E-2</v>
      </c>
      <c r="O514" s="222">
        <v>4.8265066338815797E-2</v>
      </c>
      <c r="P514" s="553">
        <v>6.0719849578418804E-3</v>
      </c>
      <c r="Q514" s="554">
        <v>0</v>
      </c>
    </row>
    <row r="515" spans="1:17" ht="15.75" x14ac:dyDescent="0.25">
      <c r="A515" s="189">
        <v>2046</v>
      </c>
      <c r="B515" s="188">
        <v>2043</v>
      </c>
      <c r="C515" s="187" t="s">
        <v>3017</v>
      </c>
      <c r="D515" s="555">
        <v>0.14129514319861475</v>
      </c>
      <c r="E515" s="185">
        <v>0.16982131648975729</v>
      </c>
      <c r="F515" s="552">
        <v>6.2001614170160303E-3</v>
      </c>
      <c r="G515" s="193">
        <v>1.7067424815433298E-2</v>
      </c>
      <c r="H515" s="193">
        <v>0.74855969012397505</v>
      </c>
      <c r="I515" s="193">
        <v>0.43260897642578899</v>
      </c>
      <c r="J515" s="193">
        <v>5.7154220112046704E-3</v>
      </c>
      <c r="K515" s="193">
        <v>2.0806975717670398E-3</v>
      </c>
      <c r="L515" s="193">
        <v>7.7480922216020898E-3</v>
      </c>
      <c r="M515" s="193">
        <v>2.6815687066257502E-3</v>
      </c>
      <c r="N515" s="193">
        <v>3.1930392705422403E-2</v>
      </c>
      <c r="O515" s="222">
        <v>5.0242873765345697E-2</v>
      </c>
      <c r="P515" s="553">
        <v>5.9738480327417897E-3</v>
      </c>
      <c r="Q515" s="554">
        <v>0</v>
      </c>
    </row>
    <row r="516" spans="1:17" ht="15.75" x14ac:dyDescent="0.25">
      <c r="A516" s="189">
        <v>2046</v>
      </c>
      <c r="B516" s="188">
        <v>2044</v>
      </c>
      <c r="C516" s="187" t="s">
        <v>3016</v>
      </c>
      <c r="D516" s="555">
        <v>0.13809924739369436</v>
      </c>
      <c r="E516" s="185">
        <v>0.15960208003695517</v>
      </c>
      <c r="F516" s="552">
        <v>3.3754179111795202E-3</v>
      </c>
      <c r="G516" s="193">
        <v>1.5819507133869402E-2</v>
      </c>
      <c r="H516" s="193">
        <v>0.729603095233192</v>
      </c>
      <c r="I516" s="193">
        <v>0.118035660520622</v>
      </c>
      <c r="J516" s="193">
        <v>5.37110550461024E-3</v>
      </c>
      <c r="K516" s="193">
        <v>2.0532769480455701E-3</v>
      </c>
      <c r="L516" s="193">
        <v>7.2740112265562203E-3</v>
      </c>
      <c r="M516" s="193">
        <v>2.5760021522735601E-3</v>
      </c>
      <c r="N516" s="193">
        <v>3.4601584189161899E-2</v>
      </c>
      <c r="O516" s="222">
        <v>4.8380679746573001E-2</v>
      </c>
      <c r="P516" s="553">
        <v>5.6139630616010303E-3</v>
      </c>
      <c r="Q516" s="554">
        <v>0</v>
      </c>
    </row>
    <row r="517" spans="1:17" ht="15.75" x14ac:dyDescent="0.25">
      <c r="A517" s="189">
        <v>2046</v>
      </c>
      <c r="B517" s="188">
        <v>2045</v>
      </c>
      <c r="C517" s="187" t="s">
        <v>3015</v>
      </c>
      <c r="D517" s="555">
        <v>0.11814825884627506</v>
      </c>
      <c r="E517" s="185">
        <v>0.1560275697560401</v>
      </c>
      <c r="F517" s="552">
        <v>6.7930122686947897E-3</v>
      </c>
      <c r="G517" s="193">
        <v>1.52672652541844E-2</v>
      </c>
      <c r="H517" s="193">
        <v>0.59926835474905804</v>
      </c>
      <c r="I517" s="193">
        <v>0.10948378608102401</v>
      </c>
      <c r="J517" s="193">
        <v>4.8869609109144499E-3</v>
      </c>
      <c r="K517" s="193">
        <v>2.0749227917231799E-3</v>
      </c>
      <c r="L517" s="193">
        <v>5.2913103134028501E-3</v>
      </c>
      <c r="M517" s="193">
        <v>2.5325924716744601E-3</v>
      </c>
      <c r="N517" s="193">
        <v>4.3814083372081702E-2</v>
      </c>
      <c r="O517" s="222">
        <v>4.7614932980804797E-2</v>
      </c>
      <c r="P517" s="553">
        <v>5.1079275977381298E-3</v>
      </c>
      <c r="Q517" s="554">
        <v>0</v>
      </c>
    </row>
    <row r="518" spans="1:17" ht="15.75" x14ac:dyDescent="0.25">
      <c r="A518" s="189">
        <v>2046</v>
      </c>
      <c r="B518" s="188">
        <v>2046</v>
      </c>
      <c r="C518" s="187" t="s">
        <v>3014</v>
      </c>
      <c r="D518" s="555">
        <v>0.14719409431261388</v>
      </c>
      <c r="E518" s="185">
        <v>0.14084462560280148</v>
      </c>
      <c r="F518" s="552">
        <v>2.18950014224265E-3</v>
      </c>
      <c r="G518" s="193">
        <v>1.27818217841612E-2</v>
      </c>
      <c r="H518" s="193">
        <v>0.78769911909946</v>
      </c>
      <c r="I518" s="193">
        <v>8.1536497421213897E-2</v>
      </c>
      <c r="J518" s="193">
        <v>5.6215637248341003E-3</v>
      </c>
      <c r="K518" s="193">
        <v>1.7988958215553099E-3</v>
      </c>
      <c r="L518" s="193">
        <v>8.2165641237717905E-3</v>
      </c>
      <c r="M518" s="193">
        <v>2.4323366456766001E-3</v>
      </c>
      <c r="N518" s="193">
        <v>3.0143457060111199E-2</v>
      </c>
      <c r="O518" s="222">
        <v>4.58464202102025E-2</v>
      </c>
      <c r="P518" s="553">
        <v>5.8757458911515197E-3</v>
      </c>
      <c r="Q518" s="554">
        <v>0</v>
      </c>
    </row>
    <row r="519" spans="1:17" ht="15.75" x14ac:dyDescent="0.25">
      <c r="A519" s="189">
        <v>2047</v>
      </c>
      <c r="B519" s="188">
        <v>2033</v>
      </c>
      <c r="C519" s="187" t="s">
        <v>2983</v>
      </c>
      <c r="D519" s="555">
        <v>0.14618116508103415</v>
      </c>
      <c r="E519" s="185">
        <v>0.20186748851491126</v>
      </c>
      <c r="F519" s="552">
        <v>1.06724295042291E-3</v>
      </c>
      <c r="G519" s="193">
        <v>2.27341975112085E-2</v>
      </c>
      <c r="H519" s="193">
        <v>0.78209786060640896</v>
      </c>
      <c r="I519" s="193">
        <v>0.49639801936963701</v>
      </c>
      <c r="J519" s="193">
        <v>5.5348848610541797E-3</v>
      </c>
      <c r="K519" s="193">
        <v>2.1987817145401301E-3</v>
      </c>
      <c r="L519" s="193">
        <v>8.0488477073426892E-3</v>
      </c>
      <c r="M519" s="193">
        <v>3.0000018168034001E-3</v>
      </c>
      <c r="N519" s="193">
        <v>3.1120688965236801E-2</v>
      </c>
      <c r="O519" s="222">
        <v>5.5860033828879302E-2</v>
      </c>
      <c r="P519" s="553">
        <v>5.7851477937832397E-3</v>
      </c>
      <c r="Q519" s="554">
        <v>0</v>
      </c>
    </row>
    <row r="520" spans="1:17" ht="15.75" x14ac:dyDescent="0.25">
      <c r="A520" s="189">
        <v>2047</v>
      </c>
      <c r="B520" s="188">
        <v>2034</v>
      </c>
      <c r="C520" s="187" t="s">
        <v>2982</v>
      </c>
      <c r="D520" s="555">
        <v>0.13258215275046772</v>
      </c>
      <c r="E520" s="185">
        <v>0.201702666196415</v>
      </c>
      <c r="F520" s="552">
        <v>9.1333505118046496E-4</v>
      </c>
      <c r="G520" s="193">
        <v>2.2734455676446899E-2</v>
      </c>
      <c r="H520" s="193">
        <v>0.69579011997506701</v>
      </c>
      <c r="I520" s="193">
        <v>0.462122446869079</v>
      </c>
      <c r="J520" s="193">
        <v>5.02844603391804E-3</v>
      </c>
      <c r="K520" s="193">
        <v>2.2006740962970299E-3</v>
      </c>
      <c r="L520" s="193">
        <v>6.5589207243397897E-3</v>
      </c>
      <c r="M520" s="193">
        <v>3.0000018168034001E-3</v>
      </c>
      <c r="N520" s="193">
        <v>3.8421331181950999E-2</v>
      </c>
      <c r="O520" s="222">
        <v>5.5860033828879302E-2</v>
      </c>
      <c r="P520" s="553">
        <v>5.2558100501730104E-3</v>
      </c>
      <c r="Q520" s="554">
        <v>0</v>
      </c>
    </row>
    <row r="521" spans="1:17" ht="15.75" x14ac:dyDescent="0.25">
      <c r="A521" s="189">
        <v>2047</v>
      </c>
      <c r="B521" s="188">
        <v>2035</v>
      </c>
      <c r="C521" s="187" t="s">
        <v>2981</v>
      </c>
      <c r="D521" s="555">
        <v>0.13938419858229409</v>
      </c>
      <c r="E521" s="185">
        <v>0.20149408514227299</v>
      </c>
      <c r="F521" s="552">
        <v>9.9004097460232698E-4</v>
      </c>
      <c r="G521" s="193">
        <v>2.2778837741970599E-2</v>
      </c>
      <c r="H521" s="193">
        <v>0.73872055618980004</v>
      </c>
      <c r="I521" s="193">
        <v>0.43652357420565002</v>
      </c>
      <c r="J521" s="193">
        <v>5.3015099233866703E-3</v>
      </c>
      <c r="K521" s="193">
        <v>2.1979220095438498E-3</v>
      </c>
      <c r="L521" s="193">
        <v>7.3073520183716198E-3</v>
      </c>
      <c r="M521" s="193">
        <v>3.0000018168034001E-3</v>
      </c>
      <c r="N521" s="193">
        <v>3.4754017841195001E-2</v>
      </c>
      <c r="O521" s="222">
        <v>5.5860033828879302E-2</v>
      </c>
      <c r="P521" s="553">
        <v>5.5412206770203499E-3</v>
      </c>
      <c r="Q521" s="554">
        <v>0</v>
      </c>
    </row>
    <row r="522" spans="1:17" ht="15.75" x14ac:dyDescent="0.25">
      <c r="A522" s="189">
        <v>2047</v>
      </c>
      <c r="B522" s="188">
        <v>2036</v>
      </c>
      <c r="C522" s="187" t="s">
        <v>2980</v>
      </c>
      <c r="D522" s="555">
        <v>0.12171469320699414</v>
      </c>
      <c r="E522" s="185">
        <v>0.20174345401218044</v>
      </c>
      <c r="F522" s="552">
        <v>7.9051800646037795E-4</v>
      </c>
      <c r="G522" s="193">
        <v>2.2711458154356299E-2</v>
      </c>
      <c r="H522" s="193">
        <v>0.62700851875658203</v>
      </c>
      <c r="I522" s="193">
        <v>0.40938128085563302</v>
      </c>
      <c r="J522" s="193">
        <v>4.6076924418551003E-3</v>
      </c>
      <c r="K522" s="193">
        <v>2.1997365064592E-3</v>
      </c>
      <c r="L522" s="193">
        <v>5.3655720053423098E-3</v>
      </c>
      <c r="M522" s="193">
        <v>3.0000018168034001E-3</v>
      </c>
      <c r="N522" s="193">
        <v>4.4268739905038601E-2</v>
      </c>
      <c r="O522" s="222">
        <v>5.5860033828879302E-2</v>
      </c>
      <c r="P522" s="553">
        <v>4.8160318477433999E-3</v>
      </c>
      <c r="Q522" s="554">
        <v>0</v>
      </c>
    </row>
    <row r="523" spans="1:17" ht="15.75" x14ac:dyDescent="0.25">
      <c r="A523" s="189">
        <v>2047</v>
      </c>
      <c r="B523" s="188">
        <v>2037</v>
      </c>
      <c r="C523" s="187" t="s">
        <v>2979</v>
      </c>
      <c r="D523" s="555">
        <v>0.12864160531968821</v>
      </c>
      <c r="E523" s="185">
        <v>0.18397520388206987</v>
      </c>
      <c r="F523" s="552">
        <v>2.7512884111624502E-3</v>
      </c>
      <c r="G523" s="193">
        <v>1.95184700984023E-2</v>
      </c>
      <c r="H523" s="193">
        <v>0.670398355151823</v>
      </c>
      <c r="I523" s="193">
        <v>0.33649042178069699</v>
      </c>
      <c r="J523" s="193">
        <v>5.0900190934865704E-3</v>
      </c>
      <c r="K523" s="193">
        <v>2.1344148544073902E-3</v>
      </c>
      <c r="L523" s="193">
        <v>6.1986379626746899E-3</v>
      </c>
      <c r="M523" s="193">
        <v>2.82149628293065E-3</v>
      </c>
      <c r="N523" s="193">
        <v>3.9978529350713499E-2</v>
      </c>
      <c r="O523" s="222">
        <v>5.2711196211363998E-2</v>
      </c>
      <c r="P523" s="553">
        <v>5.3201671702688301E-3</v>
      </c>
      <c r="Q523" s="554">
        <v>0</v>
      </c>
    </row>
    <row r="524" spans="1:17" ht="15.75" x14ac:dyDescent="0.25">
      <c r="A524" s="189">
        <v>2047</v>
      </c>
      <c r="B524" s="188">
        <v>2038</v>
      </c>
      <c r="C524" s="187" t="s">
        <v>2978</v>
      </c>
      <c r="D524" s="555">
        <v>0.12921149718672673</v>
      </c>
      <c r="E524" s="185">
        <v>0.18753995242166702</v>
      </c>
      <c r="F524" s="552">
        <v>1.0473512006133201E-2</v>
      </c>
      <c r="G524" s="193">
        <v>2.0206819671754701E-2</v>
      </c>
      <c r="H524" s="193">
        <v>0.67143020482667204</v>
      </c>
      <c r="I524" s="193">
        <v>0.31904965200614299</v>
      </c>
      <c r="J524" s="193">
        <v>5.9841105621311202E-3</v>
      </c>
      <c r="K524" s="193">
        <v>2.1514985729670102E-3</v>
      </c>
      <c r="L524" s="193">
        <v>6.5644518818385802E-3</v>
      </c>
      <c r="M524" s="193">
        <v>2.8592392578963301E-3</v>
      </c>
      <c r="N524" s="193">
        <v>3.7332662357219798E-2</v>
      </c>
      <c r="O524" s="222">
        <v>5.33769822897587E-2</v>
      </c>
      <c r="P524" s="553">
        <v>6.2546854876533399E-3</v>
      </c>
      <c r="Q524" s="554">
        <v>0</v>
      </c>
    </row>
    <row r="525" spans="1:17" ht="15.75" x14ac:dyDescent="0.25">
      <c r="A525" s="189">
        <v>2047</v>
      </c>
      <c r="B525" s="188">
        <v>2039</v>
      </c>
      <c r="C525" s="187" t="s">
        <v>2977</v>
      </c>
      <c r="D525" s="555">
        <v>0.13245423191808509</v>
      </c>
      <c r="E525" s="185">
        <v>0.16470289658886292</v>
      </c>
      <c r="F525" s="552">
        <v>2.7664156056232802E-3</v>
      </c>
      <c r="G525" s="193">
        <v>1.6259255346234101E-2</v>
      </c>
      <c r="H525" s="193">
        <v>0.69452418623832801</v>
      </c>
      <c r="I525" s="193">
        <v>0.242703433685203</v>
      </c>
      <c r="J525" s="193">
        <v>5.2084477210230301E-3</v>
      </c>
      <c r="K525" s="193">
        <v>1.9715876798032102E-3</v>
      </c>
      <c r="L525" s="193">
        <v>6.6175968151172496E-3</v>
      </c>
      <c r="M525" s="193">
        <v>2.6529408954991699E-3</v>
      </c>
      <c r="N525" s="193">
        <v>3.7921913826497497E-2</v>
      </c>
      <c r="O525" s="222">
        <v>4.9737879177072598E-2</v>
      </c>
      <c r="P525" s="553">
        <v>5.44395061482323E-3</v>
      </c>
      <c r="Q525" s="554">
        <v>0</v>
      </c>
    </row>
    <row r="526" spans="1:17" ht="15.75" x14ac:dyDescent="0.25">
      <c r="A526" s="189">
        <v>2047</v>
      </c>
      <c r="B526" s="188">
        <v>2040</v>
      </c>
      <c r="C526" s="187" t="s">
        <v>2976</v>
      </c>
      <c r="D526" s="555">
        <v>0.14690606418343907</v>
      </c>
      <c r="E526" s="185">
        <v>0.17731176851035244</v>
      </c>
      <c r="F526" s="552">
        <v>2.8850024666474501E-3</v>
      </c>
      <c r="G526" s="193">
        <v>1.8382655666323501E-2</v>
      </c>
      <c r="H526" s="193">
        <v>0.78584520111814504</v>
      </c>
      <c r="I526" s="193">
        <v>0.25589179022879199</v>
      </c>
      <c r="J526" s="193">
        <v>5.7625985840894199E-3</v>
      </c>
      <c r="K526" s="193">
        <v>2.1025068486051398E-3</v>
      </c>
      <c r="L526" s="193">
        <v>8.2057570059609897E-3</v>
      </c>
      <c r="M526" s="193">
        <v>2.75807991194265E-3</v>
      </c>
      <c r="N526" s="193">
        <v>3.0140799424391101E-2</v>
      </c>
      <c r="O526" s="222">
        <v>5.1592531427135699E-2</v>
      </c>
      <c r="P526" s="553">
        <v>6.0231577209094497E-3</v>
      </c>
      <c r="Q526" s="554">
        <v>0</v>
      </c>
    </row>
    <row r="527" spans="1:17" ht="15.75" x14ac:dyDescent="0.25">
      <c r="A527" s="189">
        <v>2047</v>
      </c>
      <c r="B527" s="188">
        <v>2041</v>
      </c>
      <c r="C527" s="187" t="s">
        <v>2975</v>
      </c>
      <c r="D527" s="555">
        <v>0.13059318680233939</v>
      </c>
      <c r="E527" s="185">
        <v>0.16233777119324788</v>
      </c>
      <c r="F527" s="552">
        <v>8.9755163536190501E-3</v>
      </c>
      <c r="G527" s="193">
        <v>1.5794239903045199E-2</v>
      </c>
      <c r="H527" s="193">
        <v>0.68013200125317097</v>
      </c>
      <c r="I527" s="193">
        <v>0.26880786212600799</v>
      </c>
      <c r="J527" s="193">
        <v>5.7132903294045299E-3</v>
      </c>
      <c r="K527" s="193">
        <v>1.9662474639579801E-3</v>
      </c>
      <c r="L527" s="193">
        <v>6.6795095467754298E-3</v>
      </c>
      <c r="M527" s="193">
        <v>2.6277354214106E-3</v>
      </c>
      <c r="N527" s="193">
        <v>3.6869789485783198E-2</v>
      </c>
      <c r="O527" s="222">
        <v>4.9293254614150302E-2</v>
      </c>
      <c r="P527" s="553">
        <v>5.9716199657498499E-3</v>
      </c>
      <c r="Q527" s="554">
        <v>0</v>
      </c>
    </row>
    <row r="528" spans="1:17" ht="15.75" x14ac:dyDescent="0.25">
      <c r="A528" s="189">
        <v>2047</v>
      </c>
      <c r="B528" s="188">
        <v>2042</v>
      </c>
      <c r="C528" s="187" t="s">
        <v>2974</v>
      </c>
      <c r="D528" s="555">
        <v>0.14384955791605086</v>
      </c>
      <c r="E528" s="185">
        <v>0.15362680245304289</v>
      </c>
      <c r="F528" s="552">
        <v>4.6956353374532599E-3</v>
      </c>
      <c r="G528" s="193">
        <v>1.4350355718855999E-2</v>
      </c>
      <c r="H528" s="193">
        <v>0.76448349611313304</v>
      </c>
      <c r="I528" s="193">
        <v>0.37106886481450002</v>
      </c>
      <c r="J528" s="193">
        <v>5.8460926412769697E-3</v>
      </c>
      <c r="K528" s="193">
        <v>1.81174958120177E-3</v>
      </c>
      <c r="L528" s="193">
        <v>7.9690854335281308E-3</v>
      </c>
      <c r="M528" s="193">
        <v>2.5694481042147698E-3</v>
      </c>
      <c r="N528" s="193">
        <v>3.1066611307480799E-2</v>
      </c>
      <c r="O528" s="222">
        <v>4.8265066338815797E-2</v>
      </c>
      <c r="P528" s="553">
        <v>6.1104270088636302E-3</v>
      </c>
      <c r="Q528" s="554">
        <v>0</v>
      </c>
    </row>
    <row r="529" spans="1:17" ht="15.75" x14ac:dyDescent="0.25">
      <c r="A529" s="189">
        <v>2047</v>
      </c>
      <c r="B529" s="188">
        <v>2043</v>
      </c>
      <c r="C529" s="187" t="s">
        <v>2973</v>
      </c>
      <c r="D529" s="555">
        <v>0.14129514319861447</v>
      </c>
      <c r="E529" s="185">
        <v>0.16982503256917394</v>
      </c>
      <c r="F529" s="552">
        <v>6.3363167198433002E-3</v>
      </c>
      <c r="G529" s="193">
        <v>1.6938038873157101E-2</v>
      </c>
      <c r="H529" s="193">
        <v>0.74869776405546495</v>
      </c>
      <c r="I529" s="193">
        <v>0.52051556243758301</v>
      </c>
      <c r="J529" s="193">
        <v>5.7730701946152102E-3</v>
      </c>
      <c r="K529" s="193">
        <v>2.0806975717670398E-3</v>
      </c>
      <c r="L529" s="193">
        <v>7.7480922216020898E-3</v>
      </c>
      <c r="M529" s="193">
        <v>2.6815687066257502E-3</v>
      </c>
      <c r="N529" s="193">
        <v>3.1930392705422403E-2</v>
      </c>
      <c r="O529" s="222">
        <v>5.0242873765345697E-2</v>
      </c>
      <c r="P529" s="553">
        <v>6.0341028111961298E-3</v>
      </c>
      <c r="Q529" s="554">
        <v>0</v>
      </c>
    </row>
    <row r="530" spans="1:17" ht="15.75" x14ac:dyDescent="0.25">
      <c r="A530" s="189">
        <v>2047</v>
      </c>
      <c r="B530" s="188">
        <v>2044</v>
      </c>
      <c r="C530" s="187" t="s">
        <v>2972</v>
      </c>
      <c r="D530" s="555">
        <v>0.13809924739369436</v>
      </c>
      <c r="E530" s="185">
        <v>0.15959974322875331</v>
      </c>
      <c r="F530" s="552">
        <v>3.4432816965107998E-3</v>
      </c>
      <c r="G530" s="193">
        <v>1.5111438866171599E-2</v>
      </c>
      <c r="H530" s="193">
        <v>0.72967191589501501</v>
      </c>
      <c r="I530" s="193">
        <v>0.130006898663101</v>
      </c>
      <c r="J530" s="193">
        <v>5.3998396879486304E-3</v>
      </c>
      <c r="K530" s="193">
        <v>2.0532769480455701E-3</v>
      </c>
      <c r="L530" s="193">
        <v>7.2740112265562203E-3</v>
      </c>
      <c r="M530" s="193">
        <v>2.5760021522735601E-3</v>
      </c>
      <c r="N530" s="193">
        <v>3.4601584189161899E-2</v>
      </c>
      <c r="O530" s="222">
        <v>4.8380679746573001E-2</v>
      </c>
      <c r="P530" s="553">
        <v>5.6439964772039396E-3</v>
      </c>
      <c r="Q530" s="554">
        <v>0</v>
      </c>
    </row>
    <row r="531" spans="1:17" ht="15.75" x14ac:dyDescent="0.25">
      <c r="A531" s="189">
        <v>2047</v>
      </c>
      <c r="B531" s="188">
        <v>2045</v>
      </c>
      <c r="C531" s="187" t="s">
        <v>2971</v>
      </c>
      <c r="D531" s="555">
        <v>0.11814825884627506</v>
      </c>
      <c r="E531" s="185">
        <v>0.15603088760261416</v>
      </c>
      <c r="F531" s="552">
        <v>6.9772144290750999E-3</v>
      </c>
      <c r="G531" s="193">
        <v>1.5267277764067701E-2</v>
      </c>
      <c r="H531" s="193">
        <v>0.59945507432515099</v>
      </c>
      <c r="I531" s="193">
        <v>0.12695686951483401</v>
      </c>
      <c r="J531" s="193">
        <v>4.9648944858103798E-3</v>
      </c>
      <c r="K531" s="193">
        <v>2.0749227917231899E-3</v>
      </c>
      <c r="L531" s="193">
        <v>5.2913103134028397E-3</v>
      </c>
      <c r="M531" s="193">
        <v>2.5325924716744601E-3</v>
      </c>
      <c r="N531" s="193">
        <v>4.3814083372081702E-2</v>
      </c>
      <c r="O531" s="222">
        <v>4.7614932980804797E-2</v>
      </c>
      <c r="P531" s="553">
        <v>5.1893849830657399E-3</v>
      </c>
      <c r="Q531" s="554">
        <v>0</v>
      </c>
    </row>
    <row r="532" spans="1:17" ht="15.75" x14ac:dyDescent="0.25">
      <c r="A532" s="189">
        <v>2047</v>
      </c>
      <c r="B532" s="188">
        <v>2046</v>
      </c>
      <c r="C532" s="187" t="s">
        <v>2970</v>
      </c>
      <c r="D532" s="555">
        <v>0.14719409431261388</v>
      </c>
      <c r="E532" s="185">
        <v>0.14084720861787423</v>
      </c>
      <c r="F532" s="552">
        <v>2.2260059987665899E-3</v>
      </c>
      <c r="G532" s="193">
        <v>1.27818242385593E-2</v>
      </c>
      <c r="H532" s="193">
        <v>0.78773612464184495</v>
      </c>
      <c r="I532" s="193">
        <v>9.4511792783489396E-2</v>
      </c>
      <c r="J532" s="193">
        <v>5.6370096196976796E-3</v>
      </c>
      <c r="K532" s="193">
        <v>1.7988958215553099E-3</v>
      </c>
      <c r="L532" s="193">
        <v>8.2165641237717992E-3</v>
      </c>
      <c r="M532" s="193">
        <v>2.4323366456766001E-3</v>
      </c>
      <c r="N532" s="193">
        <v>3.0143457060111199E-2</v>
      </c>
      <c r="O532" s="222">
        <v>4.58464202102025E-2</v>
      </c>
      <c r="P532" s="553">
        <v>5.8918901808406804E-3</v>
      </c>
      <c r="Q532" s="554">
        <v>0</v>
      </c>
    </row>
    <row r="533" spans="1:17" ht="15.75" x14ac:dyDescent="0.25">
      <c r="A533" s="189">
        <v>2047</v>
      </c>
      <c r="B533" s="188">
        <v>2047</v>
      </c>
      <c r="C533" s="187" t="s">
        <v>2969</v>
      </c>
      <c r="D533" s="555">
        <v>0.14344412498178949</v>
      </c>
      <c r="E533" s="185">
        <v>0.14544933542018562</v>
      </c>
      <c r="F533" s="552">
        <v>2.4425948344251099E-3</v>
      </c>
      <c r="G533" s="193">
        <v>1.35366118216308E-2</v>
      </c>
      <c r="H533" s="193">
        <v>0.76385728437591704</v>
      </c>
      <c r="I533" s="193">
        <v>8.1978132603743203E-2</v>
      </c>
      <c r="J533" s="193">
        <v>5.4825831227700598E-3</v>
      </c>
      <c r="K533" s="193">
        <v>2.0547707449275702E-3</v>
      </c>
      <c r="L533" s="193">
        <v>7.8183642627085593E-3</v>
      </c>
      <c r="M533" s="193">
        <v>2.4224472505737699E-3</v>
      </c>
      <c r="N533" s="193">
        <v>3.2053075724313901E-2</v>
      </c>
      <c r="O533" s="222">
        <v>4.5671971280588697E-2</v>
      </c>
      <c r="P533" s="553">
        <v>5.7304812029794301E-3</v>
      </c>
      <c r="Q533" s="554">
        <v>0</v>
      </c>
    </row>
    <row r="534" spans="1:17" ht="15.75" x14ac:dyDescent="0.25">
      <c r="A534" s="189">
        <v>2048</v>
      </c>
      <c r="B534" s="188">
        <v>2034</v>
      </c>
      <c r="C534" s="187" t="s">
        <v>2938</v>
      </c>
      <c r="D534" s="555">
        <v>0.13258215275046772</v>
      </c>
      <c r="E534" s="185">
        <v>0.2017087506519129</v>
      </c>
      <c r="F534" s="552">
        <v>9.1333505118046496E-4</v>
      </c>
      <c r="G534" s="193">
        <v>2.2734455676446899E-2</v>
      </c>
      <c r="H534" s="193">
        <v>0.69579011997506701</v>
      </c>
      <c r="I534" s="193">
        <v>0.497996732259879</v>
      </c>
      <c r="J534" s="193">
        <v>5.02844603391804E-3</v>
      </c>
      <c r="K534" s="193">
        <v>2.2006740962970299E-3</v>
      </c>
      <c r="L534" s="193">
        <v>6.5589207243397897E-3</v>
      </c>
      <c r="M534" s="193">
        <v>3.0000018168034001E-3</v>
      </c>
      <c r="N534" s="193">
        <v>3.8421331181950999E-2</v>
      </c>
      <c r="O534" s="222">
        <v>5.5860033828879302E-2</v>
      </c>
      <c r="P534" s="553">
        <v>5.255810050173E-3</v>
      </c>
      <c r="Q534" s="554">
        <v>0</v>
      </c>
    </row>
    <row r="535" spans="1:17" ht="15.75" x14ac:dyDescent="0.25">
      <c r="A535" s="189">
        <v>2048</v>
      </c>
      <c r="B535" s="188">
        <v>2035</v>
      </c>
      <c r="C535" s="187" t="s">
        <v>2937</v>
      </c>
      <c r="D535" s="555">
        <v>0.13938419858229409</v>
      </c>
      <c r="E535" s="185">
        <v>0.20149758293660203</v>
      </c>
      <c r="F535" s="552">
        <v>9.9004097460232698E-4</v>
      </c>
      <c r="G535" s="193">
        <v>2.2778837741970599E-2</v>
      </c>
      <c r="H535" s="193">
        <v>0.73872055618980004</v>
      </c>
      <c r="I535" s="193">
        <v>0.45713938937672099</v>
      </c>
      <c r="J535" s="193">
        <v>5.3015099233866799E-3</v>
      </c>
      <c r="K535" s="193">
        <v>2.1979220095438498E-3</v>
      </c>
      <c r="L535" s="193">
        <v>7.3073520183716198E-3</v>
      </c>
      <c r="M535" s="193">
        <v>3.0000018168034001E-3</v>
      </c>
      <c r="N535" s="193">
        <v>3.4754017841195001E-2</v>
      </c>
      <c r="O535" s="222">
        <v>5.5860033828879302E-2</v>
      </c>
      <c r="P535" s="553">
        <v>5.5412206770203603E-3</v>
      </c>
      <c r="Q535" s="554">
        <v>0</v>
      </c>
    </row>
    <row r="536" spans="1:17" ht="15.75" x14ac:dyDescent="0.25">
      <c r="A536" s="189">
        <v>2048</v>
      </c>
      <c r="B536" s="188">
        <v>2036</v>
      </c>
      <c r="C536" s="187" t="s">
        <v>2936</v>
      </c>
      <c r="D536" s="555">
        <v>0.12171469320699414</v>
      </c>
      <c r="E536" s="185">
        <v>0.20174915352537717</v>
      </c>
      <c r="F536" s="552">
        <v>7.9051800646037795E-4</v>
      </c>
      <c r="G536" s="193">
        <v>2.2711458154356299E-2</v>
      </c>
      <c r="H536" s="193">
        <v>0.62700851875658203</v>
      </c>
      <c r="I536" s="193">
        <v>0.44230630013710198</v>
      </c>
      <c r="J536" s="193">
        <v>4.6076924418551003E-3</v>
      </c>
      <c r="K536" s="193">
        <v>2.1997365064592E-3</v>
      </c>
      <c r="L536" s="193">
        <v>5.3655720053423098E-3</v>
      </c>
      <c r="M536" s="193">
        <v>3.0000018168034001E-3</v>
      </c>
      <c r="N536" s="193">
        <v>4.4268739905038601E-2</v>
      </c>
      <c r="O536" s="222">
        <v>5.5860033828879302E-2</v>
      </c>
      <c r="P536" s="553">
        <v>4.8160318477433999E-3</v>
      </c>
      <c r="Q536" s="554">
        <v>0</v>
      </c>
    </row>
    <row r="537" spans="1:17" ht="15.75" x14ac:dyDescent="0.25">
      <c r="A537" s="189">
        <v>2048</v>
      </c>
      <c r="B537" s="188">
        <v>2037</v>
      </c>
      <c r="C537" s="187" t="s">
        <v>2935</v>
      </c>
      <c r="D537" s="555">
        <v>0.13019368280925175</v>
      </c>
      <c r="E537" s="185">
        <v>0.20166316002313944</v>
      </c>
      <c r="F537" s="552">
        <v>8.8644461264750197E-4</v>
      </c>
      <c r="G537" s="193">
        <v>2.2749211080435299E-2</v>
      </c>
      <c r="H537" s="193">
        <v>0.68077600888161405</v>
      </c>
      <c r="I537" s="193">
        <v>0.40705112667412402</v>
      </c>
      <c r="J537" s="193">
        <v>4.92647444088248E-3</v>
      </c>
      <c r="K537" s="193">
        <v>2.1997245111956901E-3</v>
      </c>
      <c r="L537" s="193">
        <v>6.2951980209484401E-3</v>
      </c>
      <c r="M537" s="193">
        <v>3.0000018168034001E-3</v>
      </c>
      <c r="N537" s="193">
        <v>3.97135724285686E-2</v>
      </c>
      <c r="O537" s="222">
        <v>5.5860033828879302E-2</v>
      </c>
      <c r="P537" s="553">
        <v>5.14922775419262E-3</v>
      </c>
      <c r="Q537" s="554">
        <v>0</v>
      </c>
    </row>
    <row r="538" spans="1:17" ht="15.75" x14ac:dyDescent="0.25">
      <c r="A538" s="189">
        <v>2048</v>
      </c>
      <c r="B538" s="188">
        <v>2038</v>
      </c>
      <c r="C538" s="187" t="s">
        <v>2934</v>
      </c>
      <c r="D538" s="555">
        <v>0.12921149718672673</v>
      </c>
      <c r="E538" s="185">
        <v>0.18754446862763113</v>
      </c>
      <c r="F538" s="552">
        <v>1.06309949113935E-2</v>
      </c>
      <c r="G538" s="193">
        <v>2.0198359950967699E-2</v>
      </c>
      <c r="H538" s="193">
        <v>0.67158905884326403</v>
      </c>
      <c r="I538" s="193">
        <v>0.34579885488383699</v>
      </c>
      <c r="J538" s="193">
        <v>6.0501516251015297E-3</v>
      </c>
      <c r="K538" s="193">
        <v>2.1514985729670201E-3</v>
      </c>
      <c r="L538" s="193">
        <v>6.5644518818385802E-3</v>
      </c>
      <c r="M538" s="193">
        <v>2.8592392578963301E-3</v>
      </c>
      <c r="N538" s="193">
        <v>3.7332662357219798E-2</v>
      </c>
      <c r="O538" s="222">
        <v>5.33769822897587E-2</v>
      </c>
      <c r="P538" s="553">
        <v>6.3237126344383998E-3</v>
      </c>
      <c r="Q538" s="554">
        <v>0</v>
      </c>
    </row>
    <row r="539" spans="1:17" ht="15.75" x14ac:dyDescent="0.25">
      <c r="A539" s="189">
        <v>2048</v>
      </c>
      <c r="B539" s="188">
        <v>2039</v>
      </c>
      <c r="C539" s="187" t="s">
        <v>2933</v>
      </c>
      <c r="D539" s="555">
        <v>0.13245423191808509</v>
      </c>
      <c r="E539" s="185">
        <v>0.16470429069873682</v>
      </c>
      <c r="F539" s="552">
        <v>2.7994718284854499E-3</v>
      </c>
      <c r="G539" s="193">
        <v>1.62363146669347E-2</v>
      </c>
      <c r="H539" s="193">
        <v>0.69455769213474905</v>
      </c>
      <c r="I539" s="193">
        <v>0.25093970350776501</v>
      </c>
      <c r="J539" s="193">
        <v>5.2224320837505498E-3</v>
      </c>
      <c r="K539" s="193">
        <v>1.9715876798032102E-3</v>
      </c>
      <c r="L539" s="193">
        <v>6.6175968151172496E-3</v>
      </c>
      <c r="M539" s="193">
        <v>2.65294089549916E-3</v>
      </c>
      <c r="N539" s="193">
        <v>3.7921913826497497E-2</v>
      </c>
      <c r="O539" s="222">
        <v>4.9737879177072598E-2</v>
      </c>
      <c r="P539" s="553">
        <v>5.4585672883785998E-3</v>
      </c>
      <c r="Q539" s="554">
        <v>0</v>
      </c>
    </row>
    <row r="540" spans="1:17" ht="15.75" x14ac:dyDescent="0.25">
      <c r="A540" s="189">
        <v>2048</v>
      </c>
      <c r="B540" s="188">
        <v>2040</v>
      </c>
      <c r="C540" s="187" t="s">
        <v>2932</v>
      </c>
      <c r="D540" s="555">
        <v>0.14690606418343907</v>
      </c>
      <c r="E540" s="185">
        <v>0.17731531963965816</v>
      </c>
      <c r="F540" s="552">
        <v>2.9199656315024901E-3</v>
      </c>
      <c r="G540" s="193">
        <v>1.8367788783272901E-2</v>
      </c>
      <c r="H540" s="193">
        <v>0.78588065575404398</v>
      </c>
      <c r="I540" s="193">
        <v>0.27653538742849898</v>
      </c>
      <c r="J540" s="193">
        <v>5.7774010127823903E-3</v>
      </c>
      <c r="K540" s="193">
        <v>2.1025068486051398E-3</v>
      </c>
      <c r="L540" s="193">
        <v>8.2057570059609897E-3</v>
      </c>
      <c r="M540" s="193">
        <v>2.75807991194265E-3</v>
      </c>
      <c r="N540" s="193">
        <v>3.0140799424391101E-2</v>
      </c>
      <c r="O540" s="222">
        <v>5.1592531427135699E-2</v>
      </c>
      <c r="P540" s="553">
        <v>6.0386294497431102E-3</v>
      </c>
      <c r="Q540" s="554">
        <v>0</v>
      </c>
    </row>
    <row r="541" spans="1:17" ht="15.75" x14ac:dyDescent="0.25">
      <c r="A541" s="189">
        <v>2048</v>
      </c>
      <c r="B541" s="188">
        <v>2041</v>
      </c>
      <c r="C541" s="187" t="s">
        <v>2931</v>
      </c>
      <c r="D541" s="555">
        <v>0.13059318680233939</v>
      </c>
      <c r="E541" s="185">
        <v>0.16234047153896439</v>
      </c>
      <c r="F541" s="552">
        <v>9.1444482653109203E-3</v>
      </c>
      <c r="G541" s="193">
        <v>1.58030487727953E-2</v>
      </c>
      <c r="H541" s="193">
        <v>0.68030320441011705</v>
      </c>
      <c r="I541" s="193">
        <v>0.29173361366162298</v>
      </c>
      <c r="J541" s="193">
        <v>5.7847332271255001E-3</v>
      </c>
      <c r="K541" s="193">
        <v>1.9662474639579801E-3</v>
      </c>
      <c r="L541" s="193">
        <v>6.6795095467754298E-3</v>
      </c>
      <c r="M541" s="193">
        <v>2.6277354214106E-3</v>
      </c>
      <c r="N541" s="193">
        <v>3.6869789485783198E-2</v>
      </c>
      <c r="O541" s="222">
        <v>4.9293254614150302E-2</v>
      </c>
      <c r="P541" s="553">
        <v>6.0462931942825903E-3</v>
      </c>
      <c r="Q541" s="554">
        <v>0</v>
      </c>
    </row>
    <row r="542" spans="1:17" ht="15.75" x14ac:dyDescent="0.25">
      <c r="A542" s="189">
        <v>2048</v>
      </c>
      <c r="B542" s="188">
        <v>2042</v>
      </c>
      <c r="C542" s="187" t="s">
        <v>2930</v>
      </c>
      <c r="D542" s="555">
        <v>0.14384955791605086</v>
      </c>
      <c r="E542" s="185">
        <v>0.15362997826134911</v>
      </c>
      <c r="F542" s="552">
        <v>4.7781352236250397E-3</v>
      </c>
      <c r="G542" s="193">
        <v>1.44156870676861E-2</v>
      </c>
      <c r="H542" s="193">
        <v>0.764567149347534</v>
      </c>
      <c r="I542" s="193">
        <v>0.41519333247886803</v>
      </c>
      <c r="J542" s="193">
        <v>5.8810160567928796E-3</v>
      </c>
      <c r="K542" s="193">
        <v>1.81174958120177E-3</v>
      </c>
      <c r="L542" s="193">
        <v>7.9690854335281308E-3</v>
      </c>
      <c r="M542" s="193">
        <v>2.5694481042147599E-3</v>
      </c>
      <c r="N542" s="193">
        <v>3.1066611307480799E-2</v>
      </c>
      <c r="O542" s="222">
        <v>4.8265066338815797E-2</v>
      </c>
      <c r="P542" s="553">
        <v>6.1469295062588003E-3</v>
      </c>
      <c r="Q542" s="554">
        <v>0</v>
      </c>
    </row>
    <row r="543" spans="1:17" ht="15.75" x14ac:dyDescent="0.25">
      <c r="A543" s="189">
        <v>2048</v>
      </c>
      <c r="B543" s="188">
        <v>2043</v>
      </c>
      <c r="C543" s="187" t="s">
        <v>2929</v>
      </c>
      <c r="D543" s="555">
        <v>0.14129514319861447</v>
      </c>
      <c r="E543" s="185">
        <v>0.16982795529880843</v>
      </c>
      <c r="F543" s="552">
        <v>6.4659316080129302E-3</v>
      </c>
      <c r="G543" s="193">
        <v>1.7056872554733E-2</v>
      </c>
      <c r="H543" s="193">
        <v>0.74882920615342097</v>
      </c>
      <c r="I543" s="193">
        <v>0.59236641478379004</v>
      </c>
      <c r="J543" s="193">
        <v>5.8279494998651803E-3</v>
      </c>
      <c r="K543" s="193">
        <v>2.0806975717670398E-3</v>
      </c>
      <c r="L543" s="193">
        <v>7.7480922216020898E-3</v>
      </c>
      <c r="M543" s="193">
        <v>2.6815687066257601E-3</v>
      </c>
      <c r="N543" s="193">
        <v>3.1930392705422403E-2</v>
      </c>
      <c r="O543" s="222">
        <v>5.0242873765345697E-2</v>
      </c>
      <c r="P543" s="553">
        <v>6.0914635151061904E-3</v>
      </c>
      <c r="Q543" s="554">
        <v>0</v>
      </c>
    </row>
    <row r="544" spans="1:17" ht="15.75" x14ac:dyDescent="0.25">
      <c r="A544" s="189">
        <v>2048</v>
      </c>
      <c r="B544" s="188">
        <v>2044</v>
      </c>
      <c r="C544" s="187" t="s">
        <v>2928</v>
      </c>
      <c r="D544" s="555">
        <v>0.13809924739369436</v>
      </c>
      <c r="E544" s="185">
        <v>0.15960379777572317</v>
      </c>
      <c r="F544" s="552">
        <v>3.50803480801384E-3</v>
      </c>
      <c r="G544" s="193">
        <v>1.51105233294032E-2</v>
      </c>
      <c r="H544" s="193">
        <v>0.72973758252084697</v>
      </c>
      <c r="I544" s="193">
        <v>0.15211157415691301</v>
      </c>
      <c r="J544" s="193">
        <v>5.4272570006773302E-3</v>
      </c>
      <c r="K544" s="193">
        <v>2.0532769480455701E-3</v>
      </c>
      <c r="L544" s="193">
        <v>7.2740112265562203E-3</v>
      </c>
      <c r="M544" s="193">
        <v>2.5760021522735601E-3</v>
      </c>
      <c r="N544" s="193">
        <v>3.4601584189161899E-2</v>
      </c>
      <c r="O544" s="222">
        <v>4.8380679746573001E-2</v>
      </c>
      <c r="P544" s="553">
        <v>5.6726534791516998E-3</v>
      </c>
      <c r="Q544" s="554">
        <v>0</v>
      </c>
    </row>
    <row r="545" spans="1:17" ht="15.75" x14ac:dyDescent="0.25">
      <c r="A545" s="189">
        <v>2048</v>
      </c>
      <c r="B545" s="188">
        <v>2045</v>
      </c>
      <c r="C545" s="187" t="s">
        <v>2927</v>
      </c>
      <c r="D545" s="555">
        <v>0.11814825884627506</v>
      </c>
      <c r="E545" s="185">
        <v>0.15602828351430456</v>
      </c>
      <c r="F545" s="552">
        <v>7.1533428397677302E-3</v>
      </c>
      <c r="G545" s="193">
        <v>1.4451143826292701E-2</v>
      </c>
      <c r="H545" s="193">
        <v>0.59963361158413597</v>
      </c>
      <c r="I545" s="193">
        <v>0.134178212270258</v>
      </c>
      <c r="J545" s="193">
        <v>5.0394129247691103E-3</v>
      </c>
      <c r="K545" s="193">
        <v>2.0749227917231899E-3</v>
      </c>
      <c r="L545" s="193">
        <v>5.2913103134028501E-3</v>
      </c>
      <c r="M545" s="193">
        <v>2.5325924716744601E-3</v>
      </c>
      <c r="N545" s="193">
        <v>4.3814083372081702E-2</v>
      </c>
      <c r="O545" s="222">
        <v>4.7614932980804797E-2</v>
      </c>
      <c r="P545" s="553">
        <v>5.2672728151635104E-3</v>
      </c>
      <c r="Q545" s="554">
        <v>0</v>
      </c>
    </row>
    <row r="546" spans="1:17" ht="15.75" x14ac:dyDescent="0.25">
      <c r="A546" s="189">
        <v>2048</v>
      </c>
      <c r="B546" s="188">
        <v>2046</v>
      </c>
      <c r="C546" s="187" t="s">
        <v>2926</v>
      </c>
      <c r="D546" s="555">
        <v>0.14719409431261388</v>
      </c>
      <c r="E546" s="185">
        <v>0.14084999715556257</v>
      </c>
      <c r="F546" s="552">
        <v>2.2609788328974501E-3</v>
      </c>
      <c r="G546" s="193">
        <v>1.27818329602567E-2</v>
      </c>
      <c r="H546" s="193">
        <v>0.787771576630792</v>
      </c>
      <c r="I546" s="193">
        <v>0.10883275305934299</v>
      </c>
      <c r="J546" s="193">
        <v>5.6518070736690596E-3</v>
      </c>
      <c r="K546" s="193">
        <v>1.7988958215553099E-3</v>
      </c>
      <c r="L546" s="193">
        <v>8.2165641237717992E-3</v>
      </c>
      <c r="M546" s="193">
        <v>2.4323366456766001E-3</v>
      </c>
      <c r="N546" s="193">
        <v>3.0143457060111199E-2</v>
      </c>
      <c r="O546" s="222">
        <v>4.58464202102025E-2</v>
      </c>
      <c r="P546" s="553">
        <v>5.9073567100179298E-3</v>
      </c>
      <c r="Q546" s="554">
        <v>0</v>
      </c>
    </row>
    <row r="547" spans="1:17" ht="15.75" x14ac:dyDescent="0.25">
      <c r="A547" s="189">
        <v>2048</v>
      </c>
      <c r="B547" s="188">
        <v>2047</v>
      </c>
      <c r="C547" s="187" t="s">
        <v>2925</v>
      </c>
      <c r="D547" s="555">
        <v>0.14344412498178949</v>
      </c>
      <c r="E547" s="185">
        <v>0.14545197700834397</v>
      </c>
      <c r="F547" s="552">
        <v>2.48880793055696E-3</v>
      </c>
      <c r="G547" s="193">
        <v>1.35366118492324E-2</v>
      </c>
      <c r="H547" s="193">
        <v>0.76390414824280894</v>
      </c>
      <c r="I547" s="193">
        <v>9.4676584212858295E-2</v>
      </c>
      <c r="J547" s="193">
        <v>5.5021499283608704E-3</v>
      </c>
      <c r="K547" s="193">
        <v>2.0547707449275702E-3</v>
      </c>
      <c r="L547" s="193">
        <v>7.8183642627085593E-3</v>
      </c>
      <c r="M547" s="193">
        <v>2.4224472505737699E-3</v>
      </c>
      <c r="N547" s="193">
        <v>3.2053075724313901E-2</v>
      </c>
      <c r="O547" s="222">
        <v>4.5671971280588697E-2</v>
      </c>
      <c r="P547" s="553">
        <v>5.7509327326926403E-3</v>
      </c>
      <c r="Q547" s="554">
        <v>0</v>
      </c>
    </row>
    <row r="548" spans="1:17" ht="15.75" x14ac:dyDescent="0.25">
      <c r="A548" s="189">
        <v>2048</v>
      </c>
      <c r="B548" s="188">
        <v>2048</v>
      </c>
      <c r="C548" s="187" t="s">
        <v>2924</v>
      </c>
      <c r="D548" s="555">
        <v>0.14488857523654561</v>
      </c>
      <c r="E548" s="185">
        <v>0.17979765500597367</v>
      </c>
      <c r="F548" s="552">
        <v>1.6936667889921001E-3</v>
      </c>
      <c r="G548" s="193">
        <v>1.91251880927748E-2</v>
      </c>
      <c r="H548" s="193">
        <v>0.77348768647697597</v>
      </c>
      <c r="I548" s="193">
        <v>0.120448480781217</v>
      </c>
      <c r="J548" s="193">
        <v>5.5104421958967796E-3</v>
      </c>
      <c r="K548" s="193">
        <v>2.1166042815650098E-3</v>
      </c>
      <c r="L548" s="193">
        <v>7.9390040439076097E-3</v>
      </c>
      <c r="M548" s="193">
        <v>2.7803150676783302E-3</v>
      </c>
      <c r="N548" s="193">
        <v>3.15691291764588E-2</v>
      </c>
      <c r="O548" s="222">
        <v>5.1984759574313102E-2</v>
      </c>
      <c r="P548" s="553">
        <v>5.75959993977014E-3</v>
      </c>
      <c r="Q548" s="554">
        <v>0</v>
      </c>
    </row>
    <row r="549" spans="1:17" ht="15.75" x14ac:dyDescent="0.25">
      <c r="A549" s="189">
        <v>2049</v>
      </c>
      <c r="B549" s="188">
        <v>2035</v>
      </c>
      <c r="C549" s="187" t="s">
        <v>2893</v>
      </c>
      <c r="D549" s="555">
        <v>0.13938419858229409</v>
      </c>
      <c r="E549" s="185">
        <v>0.20150360393491981</v>
      </c>
      <c r="F549" s="552">
        <v>9.9004097460232698E-4</v>
      </c>
      <c r="G549" s="193">
        <v>2.2778837741970599E-2</v>
      </c>
      <c r="H549" s="193">
        <v>0.73872055618980004</v>
      </c>
      <c r="I549" s="193">
        <v>0.49262684303534598</v>
      </c>
      <c r="J549" s="193">
        <v>5.3015099233866799E-3</v>
      </c>
      <c r="K549" s="193">
        <v>2.1979220095438498E-3</v>
      </c>
      <c r="L549" s="193">
        <v>7.3073520183716103E-3</v>
      </c>
      <c r="M549" s="193">
        <v>3.0000018168034001E-3</v>
      </c>
      <c r="N549" s="193">
        <v>3.4754017841195001E-2</v>
      </c>
      <c r="O549" s="222">
        <v>5.5860033828879302E-2</v>
      </c>
      <c r="P549" s="553">
        <v>5.5412206770203499E-3</v>
      </c>
      <c r="Q549" s="554">
        <v>0</v>
      </c>
    </row>
    <row r="550" spans="1:17" ht="15.75" x14ac:dyDescent="0.25">
      <c r="A550" s="189">
        <v>2049</v>
      </c>
      <c r="B550" s="188">
        <v>2036</v>
      </c>
      <c r="C550" s="187" t="s">
        <v>2892</v>
      </c>
      <c r="D550" s="555">
        <v>0.12171469320699414</v>
      </c>
      <c r="E550" s="185">
        <v>0.20175276951864363</v>
      </c>
      <c r="F550" s="552">
        <v>7.9051800646037795E-4</v>
      </c>
      <c r="G550" s="193">
        <v>2.2711458154356299E-2</v>
      </c>
      <c r="H550" s="193">
        <v>0.62700851875658203</v>
      </c>
      <c r="I550" s="193">
        <v>0.46319521764681498</v>
      </c>
      <c r="J550" s="193">
        <v>4.6076924418551003E-3</v>
      </c>
      <c r="K550" s="193">
        <v>2.1997365064592E-3</v>
      </c>
      <c r="L550" s="193">
        <v>5.3655720053423098E-3</v>
      </c>
      <c r="M550" s="193">
        <v>3.0000018168034001E-3</v>
      </c>
      <c r="N550" s="193">
        <v>4.4268739905038601E-2</v>
      </c>
      <c r="O550" s="222">
        <v>5.5860033828879302E-2</v>
      </c>
      <c r="P550" s="553">
        <v>4.8160318477433999E-3</v>
      </c>
      <c r="Q550" s="554">
        <v>0</v>
      </c>
    </row>
    <row r="551" spans="1:17" ht="15.75" x14ac:dyDescent="0.25">
      <c r="A551" s="189">
        <v>2049</v>
      </c>
      <c r="B551" s="188">
        <v>2037</v>
      </c>
      <c r="C551" s="187" t="s">
        <v>2891</v>
      </c>
      <c r="D551" s="555">
        <v>0.13019368280925175</v>
      </c>
      <c r="E551" s="185">
        <v>0.20166876792954735</v>
      </c>
      <c r="F551" s="552">
        <v>8.8644461264750197E-4</v>
      </c>
      <c r="G551" s="193">
        <v>2.2749211080435299E-2</v>
      </c>
      <c r="H551" s="193">
        <v>0.68077600888161405</v>
      </c>
      <c r="I551" s="193">
        <v>0.43978874029016002</v>
      </c>
      <c r="J551" s="193">
        <v>4.92647444088248E-3</v>
      </c>
      <c r="K551" s="193">
        <v>2.1997245111956901E-3</v>
      </c>
      <c r="L551" s="193">
        <v>6.2951980209484401E-3</v>
      </c>
      <c r="M551" s="193">
        <v>3.0000018168034001E-3</v>
      </c>
      <c r="N551" s="193">
        <v>3.97135724285686E-2</v>
      </c>
      <c r="O551" s="222">
        <v>5.5860033828879302E-2</v>
      </c>
      <c r="P551" s="553">
        <v>5.14922775419262E-3</v>
      </c>
      <c r="Q551" s="554">
        <v>0</v>
      </c>
    </row>
    <row r="552" spans="1:17" ht="15.75" x14ac:dyDescent="0.25">
      <c r="A552" s="189">
        <v>2049</v>
      </c>
      <c r="B552" s="188">
        <v>2038</v>
      </c>
      <c r="C552" s="187" t="s">
        <v>2890</v>
      </c>
      <c r="D552" s="555">
        <v>0.13696102593990669</v>
      </c>
      <c r="E552" s="185">
        <v>0.20120000580850758</v>
      </c>
      <c r="F552" s="552">
        <v>9.6270798842172699E-4</v>
      </c>
      <c r="G552" s="193">
        <v>2.2693433234471198E-2</v>
      </c>
      <c r="H552" s="193">
        <v>0.72345428965472602</v>
      </c>
      <c r="I552" s="193">
        <v>0.405020621147757</v>
      </c>
      <c r="J552" s="193">
        <v>5.2050553201301699E-3</v>
      </c>
      <c r="K552" s="193">
        <v>2.19231480558436E-3</v>
      </c>
      <c r="L552" s="193">
        <v>7.0403014492470004E-3</v>
      </c>
      <c r="M552" s="193">
        <v>3.0000018168034001E-3</v>
      </c>
      <c r="N552" s="193">
        <v>3.6062565629905702E-2</v>
      </c>
      <c r="O552" s="222">
        <v>5.5860033828879302E-2</v>
      </c>
      <c r="P552" s="553">
        <v>5.4404048246155497E-3</v>
      </c>
      <c r="Q552" s="554">
        <v>0</v>
      </c>
    </row>
    <row r="553" spans="1:17" ht="15.75" x14ac:dyDescent="0.25">
      <c r="A553" s="189">
        <v>2049</v>
      </c>
      <c r="B553" s="188">
        <v>2039</v>
      </c>
      <c r="C553" s="187" t="s">
        <v>2889</v>
      </c>
      <c r="D553" s="555">
        <v>0.13245423191808509</v>
      </c>
      <c r="E553" s="185">
        <v>0.16470772576331738</v>
      </c>
      <c r="F553" s="552">
        <v>2.8304385076329398E-3</v>
      </c>
      <c r="G553" s="193">
        <v>1.6213302000000301E-2</v>
      </c>
      <c r="H553" s="193">
        <v>0.69458908008220799</v>
      </c>
      <c r="I553" s="193">
        <v>0.27136073647446701</v>
      </c>
      <c r="J553" s="193">
        <v>5.2355324820028398E-3</v>
      </c>
      <c r="K553" s="193">
        <v>1.9715876798032102E-3</v>
      </c>
      <c r="L553" s="193">
        <v>6.6175968151172401E-3</v>
      </c>
      <c r="M553" s="193">
        <v>2.65294089549916E-3</v>
      </c>
      <c r="N553" s="193">
        <v>3.7921913826497497E-2</v>
      </c>
      <c r="O553" s="222">
        <v>4.9737879177072598E-2</v>
      </c>
      <c r="P553" s="553">
        <v>5.4722600285077097E-3</v>
      </c>
      <c r="Q553" s="554">
        <v>0</v>
      </c>
    </row>
    <row r="554" spans="1:17" ht="15.75" x14ac:dyDescent="0.25">
      <c r="A554" s="189">
        <v>2049</v>
      </c>
      <c r="B554" s="188">
        <v>2040</v>
      </c>
      <c r="C554" s="187" t="s">
        <v>2888</v>
      </c>
      <c r="D554" s="555">
        <v>0.14690606418343907</v>
      </c>
      <c r="E554" s="185">
        <v>0.17731682338586366</v>
      </c>
      <c r="F554" s="552">
        <v>2.9528500855352498E-3</v>
      </c>
      <c r="G554" s="193">
        <v>1.83315874797772E-2</v>
      </c>
      <c r="H554" s="193">
        <v>0.78591400249827903</v>
      </c>
      <c r="I554" s="193">
        <v>0.285975648203251</v>
      </c>
      <c r="J554" s="193">
        <v>5.7913233948545702E-3</v>
      </c>
      <c r="K554" s="193">
        <v>2.1025068486051398E-3</v>
      </c>
      <c r="L554" s="193">
        <v>8.2057570059609793E-3</v>
      </c>
      <c r="M554" s="193">
        <v>2.75807991194265E-3</v>
      </c>
      <c r="N554" s="193">
        <v>3.0140799424391101E-2</v>
      </c>
      <c r="O554" s="222">
        <v>5.1592531427135699E-2</v>
      </c>
      <c r="P554" s="553">
        <v>6.0531813401529296E-3</v>
      </c>
      <c r="Q554" s="554">
        <v>0</v>
      </c>
    </row>
    <row r="555" spans="1:17" ht="15.75" x14ac:dyDescent="0.25">
      <c r="A555" s="189">
        <v>2049</v>
      </c>
      <c r="B555" s="188">
        <v>2041</v>
      </c>
      <c r="C555" s="187" t="s">
        <v>2887</v>
      </c>
      <c r="D555" s="555">
        <v>0.13059318680233939</v>
      </c>
      <c r="E555" s="185">
        <v>0.16234294646354444</v>
      </c>
      <c r="F555" s="552">
        <v>9.3038999276130394E-3</v>
      </c>
      <c r="G555" s="193">
        <v>1.5728370179452101E-2</v>
      </c>
      <c r="H555" s="193">
        <v>0.68046480016838096</v>
      </c>
      <c r="I555" s="193">
        <v>0.31603192389555002</v>
      </c>
      <c r="J555" s="193">
        <v>5.8521669949443602E-3</v>
      </c>
      <c r="K555" s="193">
        <v>1.9662474639579801E-3</v>
      </c>
      <c r="L555" s="193">
        <v>6.6795095467754298E-3</v>
      </c>
      <c r="M555" s="193">
        <v>2.6277354214106E-3</v>
      </c>
      <c r="N555" s="193">
        <v>3.6869789485783198E-2</v>
      </c>
      <c r="O555" s="222">
        <v>4.9293254614150302E-2</v>
      </c>
      <c r="P555" s="553">
        <v>6.1167760178493097E-3</v>
      </c>
      <c r="Q555" s="554">
        <v>0</v>
      </c>
    </row>
    <row r="556" spans="1:17" ht="15.75" x14ac:dyDescent="0.25">
      <c r="A556" s="189">
        <v>2049</v>
      </c>
      <c r="B556" s="188">
        <v>2042</v>
      </c>
      <c r="C556" s="187" t="s">
        <v>2886</v>
      </c>
      <c r="D556" s="555">
        <v>0.14384955791605086</v>
      </c>
      <c r="E556" s="185">
        <v>0.15363173263226118</v>
      </c>
      <c r="F556" s="552">
        <v>4.85625123394684E-3</v>
      </c>
      <c r="G556" s="193">
        <v>1.4330727638494301E-2</v>
      </c>
      <c r="H556" s="193">
        <v>0.76464635764813804</v>
      </c>
      <c r="I556" s="193">
        <v>0.45554089845191997</v>
      </c>
      <c r="J556" s="193">
        <v>5.9140838229135503E-3</v>
      </c>
      <c r="K556" s="193">
        <v>1.81174958120177E-3</v>
      </c>
      <c r="L556" s="193">
        <v>7.9690854335281308E-3</v>
      </c>
      <c r="M556" s="193">
        <v>2.5694481042147599E-3</v>
      </c>
      <c r="N556" s="193">
        <v>3.1066611307480799E-2</v>
      </c>
      <c r="O556" s="222">
        <v>4.8265066338815797E-2</v>
      </c>
      <c r="P556" s="553">
        <v>6.1814924500274097E-3</v>
      </c>
      <c r="Q556" s="554">
        <v>0</v>
      </c>
    </row>
    <row r="557" spans="1:17" ht="15.75" x14ac:dyDescent="0.25">
      <c r="A557" s="189">
        <v>2049</v>
      </c>
      <c r="B557" s="188">
        <v>2043</v>
      </c>
      <c r="C557" s="187" t="s">
        <v>2885</v>
      </c>
      <c r="D557" s="555">
        <v>0.14129514319861447</v>
      </c>
      <c r="E557" s="185">
        <v>0.16983065587893184</v>
      </c>
      <c r="F557" s="552">
        <v>6.5890063505790498E-3</v>
      </c>
      <c r="G557" s="193">
        <v>1.6991211925247E-2</v>
      </c>
      <c r="H557" s="193">
        <v>0.74895401642215698</v>
      </c>
      <c r="I557" s="193">
        <v>0.66618432655179505</v>
      </c>
      <c r="J557" s="193">
        <v>5.8800599269545999E-3</v>
      </c>
      <c r="K557" s="193">
        <v>2.0806975717670398E-3</v>
      </c>
      <c r="L557" s="193">
        <v>7.7480922216020898E-3</v>
      </c>
      <c r="M557" s="193">
        <v>2.6815687066257502E-3</v>
      </c>
      <c r="N557" s="193">
        <v>3.1930392705422403E-2</v>
      </c>
      <c r="O557" s="222">
        <v>5.0242873765345697E-2</v>
      </c>
      <c r="P557" s="553">
        <v>6.1459301444720003E-3</v>
      </c>
      <c r="Q557" s="554">
        <v>0</v>
      </c>
    </row>
    <row r="558" spans="1:17" ht="15.75" x14ac:dyDescent="0.25">
      <c r="A558" s="189">
        <v>2049</v>
      </c>
      <c r="B558" s="188">
        <v>2044</v>
      </c>
      <c r="C558" s="187" t="s">
        <v>2884</v>
      </c>
      <c r="D558" s="555">
        <v>0.13809924739369436</v>
      </c>
      <c r="E558" s="185">
        <v>0.15960575950590791</v>
      </c>
      <c r="F558" s="552">
        <v>3.5696774112163798E-3</v>
      </c>
      <c r="G558" s="193">
        <v>1.5108716788836501E-2</v>
      </c>
      <c r="H558" s="193">
        <v>0.729800095110819</v>
      </c>
      <c r="I558" s="193">
        <v>0.161995587340097</v>
      </c>
      <c r="J558" s="193">
        <v>5.4533574427963298E-3</v>
      </c>
      <c r="K558" s="193">
        <v>2.0532769480455701E-3</v>
      </c>
      <c r="L558" s="193">
        <v>7.2740112265562203E-3</v>
      </c>
      <c r="M558" s="193">
        <v>2.5760021522735601E-3</v>
      </c>
      <c r="N558" s="193">
        <v>3.4601584189161899E-2</v>
      </c>
      <c r="O558" s="222">
        <v>4.8380679746573001E-2</v>
      </c>
      <c r="P558" s="553">
        <v>5.6999340674443299E-3</v>
      </c>
      <c r="Q558" s="554">
        <v>0</v>
      </c>
    </row>
    <row r="559" spans="1:17" ht="15.75" x14ac:dyDescent="0.25">
      <c r="A559" s="189">
        <v>2049</v>
      </c>
      <c r="B559" s="188">
        <v>2045</v>
      </c>
      <c r="C559" s="187" t="s">
        <v>2883</v>
      </c>
      <c r="D559" s="555">
        <v>0.11814825884627506</v>
      </c>
      <c r="E559" s="185">
        <v>0.1560320360269048</v>
      </c>
      <c r="F559" s="552">
        <v>7.3213980486063999E-3</v>
      </c>
      <c r="G559" s="193">
        <v>1.44512264138058E-2</v>
      </c>
      <c r="H559" s="193">
        <v>0.59980396651929702</v>
      </c>
      <c r="I559" s="193">
        <v>0.15486664085913701</v>
      </c>
      <c r="J559" s="193">
        <v>5.1105162277906404E-3</v>
      </c>
      <c r="K559" s="193">
        <v>2.0749227917231899E-3</v>
      </c>
      <c r="L559" s="193">
        <v>5.2913103134028501E-3</v>
      </c>
      <c r="M559" s="193">
        <v>2.5325924716744601E-3</v>
      </c>
      <c r="N559" s="193">
        <v>4.38140833720818E-2</v>
      </c>
      <c r="O559" s="222">
        <v>4.7614932980804797E-2</v>
      </c>
      <c r="P559" s="553">
        <v>5.3415910940314299E-3</v>
      </c>
      <c r="Q559" s="554">
        <v>0</v>
      </c>
    </row>
    <row r="560" spans="1:17" ht="15.75" x14ac:dyDescent="0.25">
      <c r="A560" s="189">
        <v>2049</v>
      </c>
      <c r="B560" s="188">
        <v>2046</v>
      </c>
      <c r="C560" s="187" t="s">
        <v>2882</v>
      </c>
      <c r="D560" s="555">
        <v>0.14719409431261388</v>
      </c>
      <c r="E560" s="185">
        <v>0.14084659168338418</v>
      </c>
      <c r="F560" s="552">
        <v>2.2944187756221701E-3</v>
      </c>
      <c r="G560" s="193">
        <v>1.2018345285983801E-2</v>
      </c>
      <c r="H560" s="193">
        <v>0.78780547506321597</v>
      </c>
      <c r="I560" s="193">
        <v>0.11348425532746299</v>
      </c>
      <c r="J560" s="193">
        <v>5.6659560867482603E-3</v>
      </c>
      <c r="K560" s="193">
        <v>1.7988958215553099E-3</v>
      </c>
      <c r="L560" s="193">
        <v>8.2165641237717992E-3</v>
      </c>
      <c r="M560" s="193">
        <v>2.4323366456766001E-3</v>
      </c>
      <c r="N560" s="193">
        <v>3.0143457060111199E-2</v>
      </c>
      <c r="O560" s="222">
        <v>4.58464202102025E-2</v>
      </c>
      <c r="P560" s="553">
        <v>5.9221454786832503E-3</v>
      </c>
      <c r="Q560" s="554">
        <v>0</v>
      </c>
    </row>
    <row r="561" spans="1:17" ht="15.75" x14ac:dyDescent="0.25">
      <c r="A561" s="189">
        <v>2049</v>
      </c>
      <c r="B561" s="188">
        <v>2047</v>
      </c>
      <c r="C561" s="187" t="s">
        <v>2881</v>
      </c>
      <c r="D561" s="555">
        <v>0.14344412498178949</v>
      </c>
      <c r="E561" s="185">
        <v>0.14545481670796653</v>
      </c>
      <c r="F561" s="552">
        <v>2.5330803596843999E-3</v>
      </c>
      <c r="G561" s="193">
        <v>1.3536611355700501E-2</v>
      </c>
      <c r="H561" s="193">
        <v>0.76394904468761404</v>
      </c>
      <c r="I561" s="193">
        <v>0.108682933610252</v>
      </c>
      <c r="J561" s="193">
        <v>5.5208952912973903E-3</v>
      </c>
      <c r="K561" s="193">
        <v>2.0547707449275702E-3</v>
      </c>
      <c r="L561" s="193">
        <v>7.8183642627085593E-3</v>
      </c>
      <c r="M561" s="193">
        <v>2.4224472505737699E-3</v>
      </c>
      <c r="N561" s="193">
        <v>3.2053075724313901E-2</v>
      </c>
      <c r="O561" s="222">
        <v>4.5671971280588697E-2</v>
      </c>
      <c r="P561" s="553">
        <v>5.7705256777598399E-3</v>
      </c>
      <c r="Q561" s="554">
        <v>0</v>
      </c>
    </row>
    <row r="562" spans="1:17" ht="15.75" x14ac:dyDescent="0.25">
      <c r="A562" s="189">
        <v>2049</v>
      </c>
      <c r="B562" s="188">
        <v>2048</v>
      </c>
      <c r="C562" s="187" t="s">
        <v>2880</v>
      </c>
      <c r="D562" s="555">
        <v>0.14488857523654561</v>
      </c>
      <c r="E562" s="185">
        <v>0.17980145643489567</v>
      </c>
      <c r="F562" s="552">
        <v>1.7147326815980201E-3</v>
      </c>
      <c r="G562" s="193">
        <v>1.9125188102456801E-2</v>
      </c>
      <c r="H562" s="193">
        <v>0.77350904904541495</v>
      </c>
      <c r="I562" s="193">
        <v>0.14305373620012901</v>
      </c>
      <c r="J562" s="193">
        <v>5.5193616016126299E-3</v>
      </c>
      <c r="K562" s="193">
        <v>2.1166042815650098E-3</v>
      </c>
      <c r="L562" s="193">
        <v>7.9390040439076097E-3</v>
      </c>
      <c r="M562" s="193">
        <v>2.7803150676783302E-3</v>
      </c>
      <c r="N562" s="193">
        <v>3.15691291764588E-2</v>
      </c>
      <c r="O562" s="222">
        <v>5.1984759574313102E-2</v>
      </c>
      <c r="P562" s="553">
        <v>5.7689226414331801E-3</v>
      </c>
      <c r="Q562" s="554">
        <v>0</v>
      </c>
    </row>
    <row r="563" spans="1:17" ht="15.75" x14ac:dyDescent="0.25">
      <c r="A563" s="189">
        <v>2049</v>
      </c>
      <c r="B563" s="188">
        <v>2049</v>
      </c>
      <c r="C563" s="187" t="s">
        <v>2879</v>
      </c>
      <c r="D563" s="555">
        <v>0.1225173577276512</v>
      </c>
      <c r="E563" s="185">
        <v>0.16815495945552023</v>
      </c>
      <c r="F563" s="552">
        <v>1.09171820506864E-2</v>
      </c>
      <c r="G563" s="193">
        <v>1.7242789062084599E-2</v>
      </c>
      <c r="H563" s="193">
        <v>0.62561124281828195</v>
      </c>
      <c r="I563" s="193">
        <v>0.107257879786337</v>
      </c>
      <c r="J563" s="193">
        <v>5.0175685042560302E-3</v>
      </c>
      <c r="K563" s="193">
        <v>2.0893447395913898E-3</v>
      </c>
      <c r="L563" s="193">
        <v>5.9480379251420001E-3</v>
      </c>
      <c r="M563" s="193">
        <v>2.6603032940988101E-3</v>
      </c>
      <c r="N563" s="193">
        <v>4.0018102268547101E-2</v>
      </c>
      <c r="O563" s="222">
        <v>4.9867751888370303E-2</v>
      </c>
      <c r="P563" s="553">
        <v>5.244440686888E-3</v>
      </c>
      <c r="Q563" s="554">
        <v>0</v>
      </c>
    </row>
    <row r="564" spans="1:17" ht="15.75" x14ac:dyDescent="0.25">
      <c r="A564" s="189">
        <v>2050</v>
      </c>
      <c r="B564" s="188">
        <v>2036</v>
      </c>
      <c r="C564" s="187" t="s">
        <v>2848</v>
      </c>
      <c r="D564" s="555">
        <v>0.12171469320699414</v>
      </c>
      <c r="E564" s="185">
        <v>0.20175899398110966</v>
      </c>
      <c r="F564" s="552">
        <v>7.9051800646037795E-4</v>
      </c>
      <c r="G564" s="193">
        <v>2.2711458154356299E-2</v>
      </c>
      <c r="H564" s="193">
        <v>0.62700851875658203</v>
      </c>
      <c r="I564" s="193">
        <v>0.49915278158272802</v>
      </c>
      <c r="J564" s="193">
        <v>4.6076924418551003E-3</v>
      </c>
      <c r="K564" s="193">
        <v>2.1997365064592E-3</v>
      </c>
      <c r="L564" s="193">
        <v>5.3655720053423098E-3</v>
      </c>
      <c r="M564" s="193">
        <v>3.0000018168034001E-3</v>
      </c>
      <c r="N564" s="193">
        <v>4.4268739905038601E-2</v>
      </c>
      <c r="O564" s="222">
        <v>5.5860033828879302E-2</v>
      </c>
      <c r="P564" s="553">
        <v>4.8160318477433999E-3</v>
      </c>
      <c r="Q564" s="554">
        <v>0</v>
      </c>
    </row>
    <row r="565" spans="1:17" ht="15.75" x14ac:dyDescent="0.25">
      <c r="A565" s="189">
        <v>2050</v>
      </c>
      <c r="B565" s="188">
        <v>2037</v>
      </c>
      <c r="C565" s="187" t="s">
        <v>2847</v>
      </c>
      <c r="D565" s="555">
        <v>0.13019368280925175</v>
      </c>
      <c r="E565" s="185">
        <v>0.20167232580388922</v>
      </c>
      <c r="F565" s="552">
        <v>8.8644461264750099E-4</v>
      </c>
      <c r="G565" s="193">
        <v>2.2749211080435299E-2</v>
      </c>
      <c r="H565" s="193">
        <v>0.68077600888161405</v>
      </c>
      <c r="I565" s="193">
        <v>0.46055876033005999</v>
      </c>
      <c r="J565" s="193">
        <v>4.92647444088248E-3</v>
      </c>
      <c r="K565" s="193">
        <v>2.1997245111956901E-3</v>
      </c>
      <c r="L565" s="193">
        <v>6.2951980209484401E-3</v>
      </c>
      <c r="M565" s="193">
        <v>3.0000018168034001E-3</v>
      </c>
      <c r="N565" s="193">
        <v>3.97135724285686E-2</v>
      </c>
      <c r="O565" s="222">
        <v>5.5860033828879302E-2</v>
      </c>
      <c r="P565" s="553">
        <v>5.14922775419262E-3</v>
      </c>
      <c r="Q565" s="554">
        <v>0</v>
      </c>
    </row>
    <row r="566" spans="1:17" ht="15.75" x14ac:dyDescent="0.25">
      <c r="A566" s="189">
        <v>2050</v>
      </c>
      <c r="B566" s="188">
        <v>2038</v>
      </c>
      <c r="C566" s="187" t="s">
        <v>2846</v>
      </c>
      <c r="D566" s="555">
        <v>0.13696102593990669</v>
      </c>
      <c r="E566" s="185">
        <v>0.20120548696299445</v>
      </c>
      <c r="F566" s="552">
        <v>9.6270798842172797E-4</v>
      </c>
      <c r="G566" s="193">
        <v>2.2693433234471198E-2</v>
      </c>
      <c r="H566" s="193">
        <v>0.72345428965472602</v>
      </c>
      <c r="I566" s="193">
        <v>0.43759492872921502</v>
      </c>
      <c r="J566" s="193">
        <v>5.2050553201301699E-3</v>
      </c>
      <c r="K566" s="193">
        <v>2.19231480558436E-3</v>
      </c>
      <c r="L566" s="193">
        <v>7.0403014492470004E-3</v>
      </c>
      <c r="M566" s="193">
        <v>3.0000018168034001E-3</v>
      </c>
      <c r="N566" s="193">
        <v>3.6062565629905702E-2</v>
      </c>
      <c r="O566" s="222">
        <v>5.5860033828879302E-2</v>
      </c>
      <c r="P566" s="553">
        <v>5.4404048246155497E-3</v>
      </c>
      <c r="Q566" s="554">
        <v>0</v>
      </c>
    </row>
    <row r="567" spans="1:17" ht="15.75" x14ac:dyDescent="0.25">
      <c r="A567" s="189">
        <v>2050</v>
      </c>
      <c r="B567" s="188">
        <v>2039</v>
      </c>
      <c r="C567" s="187" t="s">
        <v>2845</v>
      </c>
      <c r="D567" s="555">
        <v>0.13396398136375279</v>
      </c>
      <c r="E567" s="185">
        <v>0.20160983571368354</v>
      </c>
      <c r="F567" s="552">
        <v>9.2912044058446699E-4</v>
      </c>
      <c r="G567" s="193">
        <v>2.2751202052966098E-2</v>
      </c>
      <c r="H567" s="193">
        <v>0.70470707068982497</v>
      </c>
      <c r="I567" s="193">
        <v>0.40633982537151803</v>
      </c>
      <c r="J567" s="193">
        <v>5.0664432679832696E-3</v>
      </c>
      <c r="K567" s="193">
        <v>2.1996471895068901E-3</v>
      </c>
      <c r="L567" s="193">
        <v>6.7082456490877903E-3</v>
      </c>
      <c r="M567" s="193">
        <v>3.0000018168034001E-3</v>
      </c>
      <c r="N567" s="193">
        <v>3.76896390506858E-2</v>
      </c>
      <c r="O567" s="222">
        <v>5.5860033828879302E-2</v>
      </c>
      <c r="P567" s="553">
        <v>5.2955253505524401E-3</v>
      </c>
      <c r="Q567" s="554">
        <v>0</v>
      </c>
    </row>
    <row r="568" spans="1:17" ht="15.75" x14ac:dyDescent="0.25">
      <c r="A568" s="189">
        <v>2050</v>
      </c>
      <c r="B568" s="188">
        <v>2040</v>
      </c>
      <c r="C568" s="187" t="s">
        <v>2844</v>
      </c>
      <c r="D568" s="555">
        <v>0.14690606418343907</v>
      </c>
      <c r="E568" s="185">
        <v>0.17732121476395526</v>
      </c>
      <c r="F568" s="552">
        <v>2.98365585367211E-3</v>
      </c>
      <c r="G568" s="193">
        <v>1.8365314819349401E-2</v>
      </c>
      <c r="H568" s="193">
        <v>0.78594524135375798</v>
      </c>
      <c r="I568" s="193">
        <v>0.30991806371168901</v>
      </c>
      <c r="J568" s="193">
        <v>5.8043657303059404E-3</v>
      </c>
      <c r="K568" s="193">
        <v>2.1025068486051398E-3</v>
      </c>
      <c r="L568" s="193">
        <v>8.2057570059609897E-3</v>
      </c>
      <c r="M568" s="193">
        <v>2.75807991194265E-3</v>
      </c>
      <c r="N568" s="193">
        <v>3.0140799424391101E-2</v>
      </c>
      <c r="O568" s="222">
        <v>5.1592531427135699E-2</v>
      </c>
      <c r="P568" s="553">
        <v>6.0668133921389098E-3</v>
      </c>
      <c r="Q568" s="554">
        <v>0</v>
      </c>
    </row>
    <row r="569" spans="1:17" ht="15.75" x14ac:dyDescent="0.25">
      <c r="A569" s="189">
        <v>2050</v>
      </c>
      <c r="B569" s="188">
        <v>2041</v>
      </c>
      <c r="C569" s="187" t="s">
        <v>2843</v>
      </c>
      <c r="D569" s="555">
        <v>0.13059318680233939</v>
      </c>
      <c r="E569" s="185">
        <v>0.16234476827271177</v>
      </c>
      <c r="F569" s="552">
        <v>9.4538715014439896E-3</v>
      </c>
      <c r="G569" s="193">
        <v>1.5776065845030499E-2</v>
      </c>
      <c r="H569" s="193">
        <v>0.68061678854123198</v>
      </c>
      <c r="I569" s="193">
        <v>0.33137516443152798</v>
      </c>
      <c r="J569" s="193">
        <v>5.9155916328611198E-3</v>
      </c>
      <c r="K569" s="193">
        <v>1.9662474639579801E-3</v>
      </c>
      <c r="L569" s="193">
        <v>6.6795095467754298E-3</v>
      </c>
      <c r="M569" s="193">
        <v>2.6277354214106E-3</v>
      </c>
      <c r="N569" s="193">
        <v>3.6869789485783198E-2</v>
      </c>
      <c r="O569" s="222">
        <v>4.9293254614150302E-2</v>
      </c>
      <c r="P569" s="553">
        <v>6.1830684364500002E-3</v>
      </c>
      <c r="Q569" s="554">
        <v>0</v>
      </c>
    </row>
    <row r="570" spans="1:17" ht="15.75" x14ac:dyDescent="0.25">
      <c r="A570" s="189">
        <v>2050</v>
      </c>
      <c r="B570" s="188">
        <v>2042</v>
      </c>
      <c r="C570" s="187" t="s">
        <v>2842</v>
      </c>
      <c r="D570" s="555">
        <v>0.14384955791605086</v>
      </c>
      <c r="E570" s="185">
        <v>0.15363481962676998</v>
      </c>
      <c r="F570" s="552">
        <v>4.9299834706419497E-3</v>
      </c>
      <c r="G570" s="193">
        <v>1.4370263175721E-2</v>
      </c>
      <c r="H570" s="193">
        <v>0.76472112102064504</v>
      </c>
      <c r="I570" s="193">
        <v>0.49728125117071897</v>
      </c>
      <c r="J570" s="193">
        <v>5.9452959396389801E-3</v>
      </c>
      <c r="K570" s="193">
        <v>1.81174958120177E-3</v>
      </c>
      <c r="L570" s="193">
        <v>7.9690854335281308E-3</v>
      </c>
      <c r="M570" s="193">
        <v>2.5694481042147599E-3</v>
      </c>
      <c r="N570" s="193">
        <v>3.1066611307480799E-2</v>
      </c>
      <c r="O570" s="222">
        <v>4.8265066338815797E-2</v>
      </c>
      <c r="P570" s="553">
        <v>6.2141158401694497E-3</v>
      </c>
      <c r="Q570" s="554">
        <v>0</v>
      </c>
    </row>
    <row r="571" spans="1:17" ht="15.75" x14ac:dyDescent="0.25">
      <c r="A571" s="189">
        <v>2050</v>
      </c>
      <c r="B571" s="188">
        <v>2043</v>
      </c>
      <c r="C571" s="187" t="s">
        <v>2841</v>
      </c>
      <c r="D571" s="555">
        <v>0.14129514319861475</v>
      </c>
      <c r="E571" s="185">
        <v>0.16983368211084332</v>
      </c>
      <c r="F571" s="552">
        <v>6.7055411521014198E-3</v>
      </c>
      <c r="G571" s="193">
        <v>1.7015231245369501E-2</v>
      </c>
      <c r="H571" s="193">
        <v>0.74907219486863696</v>
      </c>
      <c r="I571" s="193">
        <v>0.73600173761951204</v>
      </c>
      <c r="J571" s="193">
        <v>5.9294014758834498E-3</v>
      </c>
      <c r="K571" s="193">
        <v>2.0806975717670398E-3</v>
      </c>
      <c r="L571" s="193">
        <v>7.7480922216020898E-3</v>
      </c>
      <c r="M571" s="193">
        <v>2.6815687066257502E-3</v>
      </c>
      <c r="N571" s="193">
        <v>3.1930392705422403E-2</v>
      </c>
      <c r="O571" s="222">
        <v>5.0242873765345697E-2</v>
      </c>
      <c r="P571" s="553">
        <v>6.1975026992935403E-3</v>
      </c>
      <c r="Q571" s="554">
        <v>0</v>
      </c>
    </row>
    <row r="572" spans="1:17" ht="15.75" x14ac:dyDescent="0.25">
      <c r="A572" s="189">
        <v>2050</v>
      </c>
      <c r="B572" s="188">
        <v>2044</v>
      </c>
      <c r="C572" s="187" t="s">
        <v>2840</v>
      </c>
      <c r="D572" s="555">
        <v>0.13809924739369436</v>
      </c>
      <c r="E572" s="185">
        <v>0.15960856819576982</v>
      </c>
      <c r="F572" s="552">
        <v>3.6282096340759002E-3</v>
      </c>
      <c r="G572" s="193">
        <v>1.51056146188966E-2</v>
      </c>
      <c r="H572" s="193">
        <v>0.72985945366698202</v>
      </c>
      <c r="I572" s="193">
        <v>0.176951195194269</v>
      </c>
      <c r="J572" s="193">
        <v>5.4781410143056397E-3</v>
      </c>
      <c r="K572" s="193">
        <v>2.0532769480455701E-3</v>
      </c>
      <c r="L572" s="193">
        <v>7.2740112265562203E-3</v>
      </c>
      <c r="M572" s="193">
        <v>2.5760021522735601E-3</v>
      </c>
      <c r="N572" s="193">
        <v>3.4601584189161899E-2</v>
      </c>
      <c r="O572" s="222">
        <v>4.8380679746573001E-2</v>
      </c>
      <c r="P572" s="553">
        <v>5.7258382420818099E-3</v>
      </c>
      <c r="Q572" s="554">
        <v>0</v>
      </c>
    </row>
    <row r="573" spans="1:17" ht="15.75" x14ac:dyDescent="0.25">
      <c r="A573" s="189">
        <v>2050</v>
      </c>
      <c r="B573" s="188">
        <v>2045</v>
      </c>
      <c r="C573" s="187" t="s">
        <v>2839</v>
      </c>
      <c r="D573" s="555">
        <v>0.11814825884627506</v>
      </c>
      <c r="E573" s="185">
        <v>0.15603388132637258</v>
      </c>
      <c r="F573" s="552">
        <v>7.4813804851890098E-3</v>
      </c>
      <c r="G573" s="193">
        <v>1.4451376348152601E-2</v>
      </c>
      <c r="H573" s="193">
        <v>0.59996613913097796</v>
      </c>
      <c r="I573" s="193">
        <v>0.16426068220614901</v>
      </c>
      <c r="J573" s="193">
        <v>5.1782043948749596E-3</v>
      </c>
      <c r="K573" s="193">
        <v>2.0749227917231899E-3</v>
      </c>
      <c r="L573" s="193">
        <v>5.2913103134028501E-3</v>
      </c>
      <c r="M573" s="193">
        <v>2.5325924716744601E-3</v>
      </c>
      <c r="N573" s="193">
        <v>4.38140833720818E-2</v>
      </c>
      <c r="O573" s="222">
        <v>4.7614932980804797E-2</v>
      </c>
      <c r="P573" s="553">
        <v>5.4123398196695097E-3</v>
      </c>
      <c r="Q573" s="554">
        <v>0</v>
      </c>
    </row>
    <row r="574" spans="1:17" ht="15.75" x14ac:dyDescent="0.25">
      <c r="A574" s="189">
        <v>2050</v>
      </c>
      <c r="B574" s="188">
        <v>2046</v>
      </c>
      <c r="C574" s="187" t="s">
        <v>2838</v>
      </c>
      <c r="D574" s="555">
        <v>0.14719409431261388</v>
      </c>
      <c r="E574" s="185">
        <v>0.14084969843479386</v>
      </c>
      <c r="F574" s="552">
        <v>2.32632593095307E-3</v>
      </c>
      <c r="G574" s="193">
        <v>1.2018381309299201E-2</v>
      </c>
      <c r="H574" s="193">
        <v>0.78783781993783897</v>
      </c>
      <c r="I574" s="193">
        <v>0.130378871526173</v>
      </c>
      <c r="J574" s="193">
        <v>5.6794566589352703E-3</v>
      </c>
      <c r="K574" s="193">
        <v>1.7988958215553099E-3</v>
      </c>
      <c r="L574" s="193">
        <v>8.2165641237717905E-3</v>
      </c>
      <c r="M574" s="193">
        <v>2.4323366456766001E-3</v>
      </c>
      <c r="N574" s="193">
        <v>3.0143457060111199E-2</v>
      </c>
      <c r="O574" s="222">
        <v>4.58464202102025E-2</v>
      </c>
      <c r="P574" s="553">
        <v>5.93625648683665E-3</v>
      </c>
      <c r="Q574" s="554">
        <v>0</v>
      </c>
    </row>
    <row r="575" spans="1:17" ht="15.75" x14ac:dyDescent="0.25">
      <c r="A575" s="189">
        <v>2050</v>
      </c>
      <c r="B575" s="188">
        <v>2047</v>
      </c>
      <c r="C575" s="187" t="s">
        <v>2837</v>
      </c>
      <c r="D575" s="555">
        <v>0.14344412498178949</v>
      </c>
      <c r="E575" s="185">
        <v>0.14544990907343483</v>
      </c>
      <c r="F575" s="552">
        <v>2.5754122876249798E-3</v>
      </c>
      <c r="G575" s="193">
        <v>1.25194204378075E-2</v>
      </c>
      <c r="H575" s="193">
        <v>0.76399197370642002</v>
      </c>
      <c r="I575" s="193">
        <v>0.112638802849752</v>
      </c>
      <c r="J575" s="193">
        <v>5.5388192115796301E-3</v>
      </c>
      <c r="K575" s="193">
        <v>2.0547707449275602E-3</v>
      </c>
      <c r="L575" s="193">
        <v>7.8183642627085593E-3</v>
      </c>
      <c r="M575" s="193">
        <v>2.4224472505737699E-3</v>
      </c>
      <c r="N575" s="193">
        <v>3.2053075724313901E-2</v>
      </c>
      <c r="O575" s="222">
        <v>4.5671971280588697E-2</v>
      </c>
      <c r="P575" s="553">
        <v>5.7892600381810296E-3</v>
      </c>
      <c r="Q575" s="554">
        <v>0</v>
      </c>
    </row>
    <row r="576" spans="1:17" ht="15.75" x14ac:dyDescent="0.25">
      <c r="A576" s="189">
        <v>2050</v>
      </c>
      <c r="B576" s="188">
        <v>2048</v>
      </c>
      <c r="C576" s="187" t="s">
        <v>2836</v>
      </c>
      <c r="D576" s="555">
        <v>0.1448885752365458</v>
      </c>
      <c r="E576" s="185">
        <v>0.17980567286759563</v>
      </c>
      <c r="F576" s="552">
        <v>1.73491393573301E-3</v>
      </c>
      <c r="G576" s="193">
        <v>1.9125187929336301E-2</v>
      </c>
      <c r="H576" s="193">
        <v>0.77352951477815102</v>
      </c>
      <c r="I576" s="193">
        <v>0.16812678072564899</v>
      </c>
      <c r="J576" s="193">
        <v>5.52790655784198E-3</v>
      </c>
      <c r="K576" s="193">
        <v>2.1166042815650098E-3</v>
      </c>
      <c r="L576" s="193">
        <v>7.9390040439076097E-3</v>
      </c>
      <c r="M576" s="193">
        <v>2.7803150676783302E-3</v>
      </c>
      <c r="N576" s="193">
        <v>3.15691291764588E-2</v>
      </c>
      <c r="O576" s="222">
        <v>5.1984759574313102E-2</v>
      </c>
      <c r="P576" s="553">
        <v>5.77785396266555E-3</v>
      </c>
      <c r="Q576" s="554">
        <v>0</v>
      </c>
    </row>
    <row r="577" spans="1:17" ht="15.75" x14ac:dyDescent="0.25">
      <c r="A577" s="189">
        <v>2050</v>
      </c>
      <c r="B577" s="188">
        <v>2049</v>
      </c>
      <c r="C577" s="187" t="s">
        <v>2835</v>
      </c>
      <c r="D577" s="555">
        <v>0.1225173577276512</v>
      </c>
      <c r="E577" s="185">
        <v>0.16815817546947504</v>
      </c>
      <c r="F577" s="552">
        <v>1.12496713507226E-2</v>
      </c>
      <c r="G577" s="193">
        <v>1.7242789077615599E-2</v>
      </c>
      <c r="H577" s="193">
        <v>0.62594678402683501</v>
      </c>
      <c r="I577" s="193">
        <v>0.12631262848777999</v>
      </c>
      <c r="J577" s="193">
        <v>5.1571218976307802E-3</v>
      </c>
      <c r="K577" s="193">
        <v>2.0893447395913898E-3</v>
      </c>
      <c r="L577" s="193">
        <v>5.9480379251420001E-3</v>
      </c>
      <c r="M577" s="193">
        <v>2.6603032940988101E-3</v>
      </c>
      <c r="N577" s="193">
        <v>4.0018102268547101E-2</v>
      </c>
      <c r="O577" s="222">
        <v>4.98677518883704E-2</v>
      </c>
      <c r="P577" s="553">
        <v>5.3903040654521596E-3</v>
      </c>
      <c r="Q577" s="554">
        <v>0</v>
      </c>
    </row>
    <row r="578" spans="1:17" ht="16.5" thickBot="1" x14ac:dyDescent="0.3">
      <c r="A578" s="180">
        <v>2050</v>
      </c>
      <c r="B578" s="179">
        <v>2050</v>
      </c>
      <c r="C578" s="178" t="s">
        <v>2834</v>
      </c>
      <c r="D578" s="556">
        <v>0.13031806892533077</v>
      </c>
      <c r="E578" s="176">
        <v>0.16469505494306402</v>
      </c>
      <c r="F578" s="557">
        <v>7.59370212793064E-3</v>
      </c>
      <c r="G578" s="174">
        <v>1.6733280294324301E-2</v>
      </c>
      <c r="H578" s="174">
        <v>0.67702602253111099</v>
      </c>
      <c r="I578" s="174">
        <v>0.104865214162918</v>
      </c>
      <c r="J578" s="174">
        <v>5.2032552484007101E-3</v>
      </c>
      <c r="K578" s="173">
        <v>1.97731298412465E-3</v>
      </c>
      <c r="L578" s="174">
        <v>6.64473879491175E-3</v>
      </c>
      <c r="M578" s="173">
        <v>2.6518084073731399E-3</v>
      </c>
      <c r="N578" s="174">
        <v>3.7062408250810197E-2</v>
      </c>
      <c r="O578" s="173">
        <v>4.97179020865295E-2</v>
      </c>
      <c r="P578" s="558">
        <v>5.43852336163019E-3</v>
      </c>
      <c r="Q578" s="559">
        <v>0</v>
      </c>
    </row>
  </sheetData>
  <hyperlinks>
    <hyperlink ref="A28" r:id="rId1"/>
  </hyperlinks>
  <pageMargins left="0.7" right="0.7" top="0.98479166666666662" bottom="0.75" header="0.3" footer="0.3"/>
  <pageSetup scale="53" fitToHeight="0" orientation="portrait" r:id="rId2"/>
  <headerFooter>
    <oddHeader>&amp;C&amp;G</oddHeader>
    <oddFooter>&amp;L&amp;"Arial,Regular"&amp;12&amp;K000000June 1, 2020&amp;C&amp;"Arial,Regular"&amp;12Page &amp;P of &amp;N&amp;R&amp;"Arial,Regular"&amp;12&amp;K000000&amp;A</oddFooter>
  </headerFooter>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P55"/>
  <sheetViews>
    <sheetView showGridLines="0" zoomScaleNormal="100" zoomScaleSheetLayoutView="100" zoomScalePageLayoutView="30" workbookViewId="0">
      <selection activeCell="G2" sqref="G2"/>
    </sheetView>
  </sheetViews>
  <sheetFormatPr defaultColWidth="9.140625" defaultRowHeight="15" x14ac:dyDescent="0.25"/>
  <cols>
    <col min="1" max="1" width="44.140625" style="75" customWidth="1"/>
    <col min="2" max="3" width="17.42578125" style="75" customWidth="1"/>
    <col min="4" max="9" width="15.42578125" style="75" customWidth="1"/>
    <col min="10" max="14" width="9.140625" style="75"/>
    <col min="15" max="16" width="9.140625" style="75" customWidth="1"/>
    <col min="17" max="16384" width="9.140625" style="75"/>
  </cols>
  <sheetData>
    <row r="2" spans="1:16" ht="18.75" x14ac:dyDescent="0.3">
      <c r="D2" s="77" t="s">
        <v>0</v>
      </c>
    </row>
    <row r="3" spans="1:16" ht="18.75" x14ac:dyDescent="0.3">
      <c r="D3" s="78" t="s">
        <v>4631</v>
      </c>
    </row>
    <row r="4" spans="1:16" ht="18.75" x14ac:dyDescent="0.3">
      <c r="D4" s="397" t="s">
        <v>4632</v>
      </c>
    </row>
    <row r="8" spans="1:16" s="43" customFormat="1" ht="16.5" thickBot="1" x14ac:dyDescent="0.3">
      <c r="A8" s="154" t="s">
        <v>4734</v>
      </c>
    </row>
    <row r="9" spans="1:16" s="43" customFormat="1" ht="15.75" customHeight="1" x14ac:dyDescent="0.25">
      <c r="A9" s="631" t="s">
        <v>300</v>
      </c>
      <c r="B9" s="632"/>
      <c r="C9" s="633"/>
      <c r="D9" s="634" t="s">
        <v>301</v>
      </c>
      <c r="E9" s="633"/>
      <c r="F9" s="633"/>
      <c r="G9" s="633"/>
      <c r="H9" s="635"/>
    </row>
    <row r="10" spans="1:16" s="43" customFormat="1" ht="15" customHeight="1" thickBot="1" x14ac:dyDescent="0.3">
      <c r="A10" s="422" t="s">
        <v>0</v>
      </c>
      <c r="B10" s="636"/>
      <c r="C10" s="636"/>
      <c r="D10" s="637" t="s">
        <v>4735</v>
      </c>
      <c r="E10" s="636"/>
      <c r="F10" s="636"/>
      <c r="G10" s="636"/>
      <c r="H10" s="638"/>
    </row>
    <row r="11" spans="1:16" s="43" customFormat="1" ht="15.75" x14ac:dyDescent="0.25"/>
    <row r="12" spans="1:16" s="43" customFormat="1" ht="15.95" customHeight="1" x14ac:dyDescent="0.25">
      <c r="A12" s="682" t="s">
        <v>4765</v>
      </c>
      <c r="B12" s="639"/>
      <c r="C12" s="640"/>
      <c r="D12" s="640"/>
      <c r="E12" s="640"/>
      <c r="F12" s="640"/>
      <c r="G12" s="640"/>
      <c r="H12" s="641"/>
      <c r="I12" s="681"/>
      <c r="K12" s="154"/>
      <c r="L12" s="154"/>
      <c r="M12" s="154"/>
      <c r="N12" s="154"/>
      <c r="O12" s="154"/>
      <c r="P12" s="154"/>
    </row>
    <row r="13" spans="1:16" s="43" customFormat="1" ht="16.5" thickBot="1" x14ac:dyDescent="0.3">
      <c r="A13" s="642"/>
      <c r="B13" s="262"/>
      <c r="C13" s="642"/>
      <c r="D13" s="642"/>
      <c r="E13" s="642"/>
      <c r="F13" s="642"/>
      <c r="G13" s="642"/>
      <c r="H13" s="642"/>
      <c r="K13" s="154"/>
      <c r="L13" s="154"/>
      <c r="M13" s="154"/>
      <c r="N13" s="154"/>
      <c r="O13" s="154"/>
      <c r="P13" s="154"/>
    </row>
    <row r="14" spans="1:16" s="43" customFormat="1" ht="63.75" thickBot="1" x14ac:dyDescent="0.3">
      <c r="A14" s="647" t="s">
        <v>4759</v>
      </c>
      <c r="B14" s="648" t="s">
        <v>4757</v>
      </c>
      <c r="C14" s="648" t="s">
        <v>4738</v>
      </c>
      <c r="D14" s="648" t="s">
        <v>4739</v>
      </c>
      <c r="E14" s="648" t="s">
        <v>4740</v>
      </c>
      <c r="F14" s="649" t="s">
        <v>4741</v>
      </c>
      <c r="G14" s="648" t="s">
        <v>4742</v>
      </c>
      <c r="H14" s="650" t="s">
        <v>4743</v>
      </c>
      <c r="K14" s="154"/>
      <c r="L14" s="154"/>
      <c r="M14" s="154"/>
      <c r="N14" s="154"/>
      <c r="O14" s="154"/>
      <c r="P14" s="154"/>
    </row>
    <row r="15" spans="1:16" s="43" customFormat="1" ht="15.75" x14ac:dyDescent="0.25">
      <c r="A15" s="701" t="s">
        <v>254</v>
      </c>
      <c r="B15" s="702">
        <v>0</v>
      </c>
      <c r="C15" s="702">
        <v>0</v>
      </c>
      <c r="D15" s="702">
        <v>0</v>
      </c>
      <c r="E15" s="702">
        <v>0</v>
      </c>
      <c r="F15" s="702">
        <v>0</v>
      </c>
      <c r="G15" s="702">
        <v>0</v>
      </c>
      <c r="H15" s="703">
        <v>0</v>
      </c>
      <c r="K15" s="154"/>
      <c r="L15" s="154"/>
      <c r="M15" s="154"/>
      <c r="N15" s="154"/>
      <c r="O15" s="154"/>
      <c r="P15" s="154"/>
    </row>
    <row r="16" spans="1:16" s="43" customFormat="1" ht="15.75" x14ac:dyDescent="0.25">
      <c r="A16" s="698" t="s">
        <v>291</v>
      </c>
      <c r="B16" s="651">
        <f>B22/B23</f>
        <v>1.8611111111111113E-2</v>
      </c>
      <c r="C16" s="652">
        <f>3.6*81.49*B16</f>
        <v>5.4598300000000002</v>
      </c>
      <c r="D16" s="699">
        <v>0</v>
      </c>
      <c r="E16" s="699">
        <v>0</v>
      </c>
      <c r="F16" s="699">
        <v>0</v>
      </c>
      <c r="G16" s="699">
        <v>0</v>
      </c>
      <c r="H16" s="700">
        <v>0</v>
      </c>
      <c r="K16" s="154"/>
      <c r="L16" s="154"/>
      <c r="M16" s="154"/>
      <c r="N16" s="154"/>
      <c r="O16" s="154"/>
      <c r="P16" s="154"/>
    </row>
    <row r="17" spans="1:16" s="43" customFormat="1" ht="15.75" x14ac:dyDescent="0.25">
      <c r="A17" s="695" t="s">
        <v>255</v>
      </c>
      <c r="B17" s="653">
        <f>1.60934*H22/100</f>
        <v>2.4140100000000001E-2</v>
      </c>
      <c r="C17" s="654">
        <f t="shared" ref="C17:C18" si="0">3.6*81.49*B17</f>
        <v>7.0818362963999997</v>
      </c>
      <c r="D17" s="655">
        <v>0</v>
      </c>
      <c r="E17" s="655">
        <v>0</v>
      </c>
      <c r="F17" s="655">
        <v>0</v>
      </c>
      <c r="G17" s="655">
        <v>0</v>
      </c>
      <c r="H17" s="656">
        <v>0</v>
      </c>
      <c r="K17" s="154"/>
      <c r="L17" s="154"/>
      <c r="M17" s="154"/>
      <c r="N17" s="154"/>
      <c r="O17" s="154"/>
      <c r="P17" s="154"/>
    </row>
    <row r="18" spans="1:16" s="43" customFormat="1" ht="15.75" x14ac:dyDescent="0.25">
      <c r="A18" s="695" t="s">
        <v>4686</v>
      </c>
      <c r="B18" s="653">
        <f>1.60934*H23/100</f>
        <v>6.8396949999999998E-2</v>
      </c>
      <c r="C18" s="654">
        <f t="shared" si="0"/>
        <v>20.065202839799998</v>
      </c>
      <c r="D18" s="655">
        <v>0</v>
      </c>
      <c r="E18" s="655">
        <v>0</v>
      </c>
      <c r="F18" s="655">
        <v>0</v>
      </c>
      <c r="G18" s="655">
        <v>0</v>
      </c>
      <c r="H18" s="656">
        <v>0</v>
      </c>
      <c r="K18" s="154"/>
      <c r="L18" s="154"/>
      <c r="M18" s="154"/>
      <c r="N18" s="154"/>
      <c r="O18" s="154"/>
      <c r="P18" s="154"/>
    </row>
    <row r="19" spans="1:16" s="43" customFormat="1" ht="16.5" thickBot="1" x14ac:dyDescent="0.3">
      <c r="A19" s="696" t="s">
        <v>4758</v>
      </c>
      <c r="B19" s="697">
        <v>0</v>
      </c>
      <c r="C19" s="658">
        <f>B24*B25</f>
        <v>86.86</v>
      </c>
      <c r="D19" s="657">
        <f>D38*$C$19/$C$38</f>
        <v>5.5136832652964577E-4</v>
      </c>
      <c r="E19" s="657">
        <f>E38*$C$19/$C$38</f>
        <v>2.6158000834106288E-3</v>
      </c>
      <c r="F19" s="657">
        <f>F38*$C$19/$C$38</f>
        <v>1.8014413583136967E-4</v>
      </c>
      <c r="G19" s="657">
        <f>G38*$C$19/$C$38</f>
        <v>3.8056518526423974E-4</v>
      </c>
      <c r="H19" s="659">
        <f>H38*$C$19/$C$38</f>
        <v>3.2136066899711596E-3</v>
      </c>
      <c r="K19" s="154"/>
      <c r="L19" s="154"/>
      <c r="M19" s="154"/>
      <c r="N19" s="154"/>
      <c r="O19" s="154"/>
      <c r="P19" s="154"/>
    </row>
    <row r="20" spans="1:16" s="43" customFormat="1" ht="16.5" thickBot="1" x14ac:dyDescent="0.3">
      <c r="A20" s="660"/>
      <c r="B20" s="661"/>
      <c r="C20" s="661"/>
      <c r="D20" s="662"/>
      <c r="E20" s="661"/>
      <c r="F20" s="661"/>
      <c r="G20" s="661"/>
      <c r="H20" s="661"/>
      <c r="I20" s="661"/>
      <c r="K20" s="154"/>
      <c r="L20" s="154"/>
      <c r="M20" s="154"/>
      <c r="N20" s="154"/>
      <c r="O20" s="154"/>
      <c r="P20" s="154"/>
    </row>
    <row r="21" spans="1:16" s="43" customFormat="1" ht="16.5" thickBot="1" x14ac:dyDescent="0.3">
      <c r="A21" s="643" t="s">
        <v>4744</v>
      </c>
      <c r="B21" s="663"/>
      <c r="C21" s="661"/>
      <c r="D21" s="683" t="s">
        <v>4766</v>
      </c>
      <c r="E21" s="708"/>
      <c r="F21" s="708"/>
      <c r="G21" s="708"/>
      <c r="H21" s="709"/>
      <c r="I21" s="661"/>
      <c r="K21" s="154"/>
      <c r="L21" s="154"/>
      <c r="M21" s="154"/>
      <c r="N21" s="154"/>
      <c r="O21" s="154"/>
      <c r="P21" s="154"/>
    </row>
    <row r="22" spans="1:16" s="43" customFormat="1" ht="31.5" customHeight="1" x14ac:dyDescent="0.25">
      <c r="A22" s="122" t="s">
        <v>4745</v>
      </c>
      <c r="B22" s="664">
        <v>0.33500000000000002</v>
      </c>
      <c r="C22" s="661"/>
      <c r="D22" s="693" t="s">
        <v>4760</v>
      </c>
      <c r="E22" s="710"/>
      <c r="F22" s="711"/>
      <c r="G22" s="715"/>
      <c r="H22" s="712">
        <v>1.5</v>
      </c>
      <c r="I22" s="661"/>
      <c r="K22" s="154"/>
      <c r="L22" s="154"/>
      <c r="M22" s="154"/>
      <c r="N22" s="154"/>
      <c r="O22" s="154"/>
      <c r="P22" s="154"/>
    </row>
    <row r="23" spans="1:16" s="43" customFormat="1" ht="31.5" customHeight="1" x14ac:dyDescent="0.25">
      <c r="A23" s="122" t="s">
        <v>4746</v>
      </c>
      <c r="B23" s="665">
        <v>18</v>
      </c>
      <c r="C23" s="661"/>
      <c r="D23" s="694" t="s">
        <v>4761</v>
      </c>
      <c r="E23" s="684"/>
      <c r="F23" s="704"/>
      <c r="G23" s="705"/>
      <c r="H23" s="706">
        <f>AVERAGE(H22,H24)</f>
        <v>4.25</v>
      </c>
      <c r="I23" s="661"/>
      <c r="K23" s="154"/>
      <c r="L23" s="154"/>
      <c r="M23" s="154"/>
      <c r="N23" s="154"/>
      <c r="O23" s="154"/>
      <c r="P23" s="154"/>
    </row>
    <row r="24" spans="1:16" s="43" customFormat="1" ht="31.5" customHeight="1" thickBot="1" x14ac:dyDescent="0.3">
      <c r="A24" s="122" t="s">
        <v>4747</v>
      </c>
      <c r="B24" s="665">
        <v>202</v>
      </c>
      <c r="C24" s="661"/>
      <c r="D24" s="713" t="s">
        <v>4762</v>
      </c>
      <c r="E24" s="714"/>
      <c r="F24" s="212"/>
      <c r="G24" s="716"/>
      <c r="H24" s="707">
        <v>7</v>
      </c>
      <c r="I24" s="661"/>
      <c r="K24" s="154"/>
      <c r="L24" s="154"/>
      <c r="M24" s="154"/>
      <c r="N24" s="154"/>
      <c r="O24" s="154"/>
      <c r="P24" s="154"/>
    </row>
    <row r="25" spans="1:16" s="43" customFormat="1" ht="31.5" customHeight="1" x14ac:dyDescent="0.25">
      <c r="A25" s="666" t="s">
        <v>4748</v>
      </c>
      <c r="B25" s="667">
        <v>0.43</v>
      </c>
      <c r="C25" s="661"/>
      <c r="D25" s="662"/>
      <c r="E25" s="661"/>
      <c r="F25" s="661"/>
      <c r="G25" s="661"/>
      <c r="H25" s="661"/>
      <c r="I25" s="661"/>
      <c r="K25" s="154"/>
      <c r="L25" s="154"/>
      <c r="M25" s="154"/>
      <c r="N25" s="154"/>
      <c r="O25" s="154"/>
      <c r="P25" s="154"/>
    </row>
    <row r="26" spans="1:16" s="43" customFormat="1" ht="31.5" customHeight="1" x14ac:dyDescent="0.25">
      <c r="A26" s="666" t="s">
        <v>4749</v>
      </c>
      <c r="B26" s="665">
        <v>35</v>
      </c>
      <c r="C26" s="661"/>
      <c r="D26" s="662"/>
      <c r="E26" s="661"/>
      <c r="F26" s="661"/>
      <c r="G26" s="661"/>
      <c r="H26" s="661"/>
      <c r="I26" s="661"/>
      <c r="K26" s="154"/>
      <c r="L26" s="154"/>
      <c r="M26" s="154"/>
      <c r="N26" s="154"/>
      <c r="O26" s="154"/>
      <c r="P26" s="154"/>
    </row>
    <row r="27" spans="1:16" s="43" customFormat="1" ht="47.25" x14ac:dyDescent="0.25">
      <c r="A27" s="666" t="s">
        <v>4750</v>
      </c>
      <c r="B27" s="667">
        <v>0.12</v>
      </c>
      <c r="C27" s="661"/>
      <c r="D27" s="662"/>
      <c r="E27" s="661"/>
      <c r="F27" s="661"/>
      <c r="G27" s="661"/>
      <c r="H27" s="661"/>
      <c r="I27" s="661"/>
      <c r="K27" s="154"/>
      <c r="L27" s="154"/>
      <c r="M27" s="154"/>
      <c r="N27" s="154"/>
      <c r="O27" s="154"/>
      <c r="P27" s="154"/>
    </row>
    <row r="28" spans="1:16" s="43" customFormat="1" ht="31.5" customHeight="1" thickBot="1" x14ac:dyDescent="0.3">
      <c r="A28" s="668" t="s">
        <v>4751</v>
      </c>
      <c r="B28" s="669">
        <f>B26*((1-B27)*B24-(B24-B24*B25))/(B24*B25)</f>
        <v>25.232558139534881</v>
      </c>
      <c r="C28" s="661"/>
      <c r="D28" s="662"/>
      <c r="E28" s="661"/>
      <c r="F28" s="661"/>
      <c r="G28" s="661"/>
      <c r="H28" s="661"/>
      <c r="I28" s="661"/>
      <c r="K28" s="154"/>
      <c r="L28" s="154"/>
      <c r="M28" s="154"/>
      <c r="N28" s="154"/>
      <c r="O28" s="154"/>
      <c r="P28" s="154"/>
    </row>
    <row r="29" spans="1:16" s="43" customFormat="1" ht="16.5" thickBot="1" x14ac:dyDescent="0.3">
      <c r="A29" s="642"/>
      <c r="B29" s="262"/>
      <c r="C29" s="642"/>
      <c r="D29" s="642"/>
      <c r="E29" s="642"/>
      <c r="F29" s="642"/>
      <c r="G29" s="642"/>
      <c r="H29" s="154"/>
      <c r="K29" s="154"/>
      <c r="L29" s="154"/>
      <c r="M29" s="154"/>
      <c r="N29" s="154"/>
      <c r="O29" s="154"/>
      <c r="P29" s="154"/>
    </row>
    <row r="30" spans="1:16" s="43" customFormat="1" ht="16.5" thickBot="1" x14ac:dyDescent="0.3">
      <c r="A30" s="686" t="s">
        <v>212</v>
      </c>
      <c r="B30" s="687"/>
      <c r="C30" s="688"/>
      <c r="D30" s="688"/>
      <c r="E30" s="688"/>
      <c r="F30" s="688"/>
      <c r="G30" s="688"/>
      <c r="H30" s="688"/>
      <c r="I30" s="688"/>
      <c r="J30" s="689"/>
      <c r="K30" s="154"/>
      <c r="L30" s="154"/>
      <c r="M30" s="154"/>
      <c r="N30" s="154"/>
      <c r="O30" s="154"/>
      <c r="P30" s="154"/>
    </row>
    <row r="31" spans="1:16" s="43" customFormat="1" ht="15.75" x14ac:dyDescent="0.25">
      <c r="A31" s="690" t="s">
        <v>4752</v>
      </c>
      <c r="B31" s="691"/>
      <c r="C31" s="691"/>
      <c r="D31" s="691"/>
      <c r="E31" s="691"/>
      <c r="F31" s="691"/>
      <c r="G31" s="691"/>
      <c r="H31" s="691"/>
      <c r="I31" s="691"/>
      <c r="J31" s="692"/>
      <c r="K31" s="154"/>
      <c r="L31" s="154"/>
      <c r="M31" s="154"/>
      <c r="N31" s="154"/>
      <c r="O31" s="154"/>
      <c r="P31" s="154"/>
    </row>
    <row r="32" spans="1:16" s="43" customFormat="1" ht="15.75" x14ac:dyDescent="0.25">
      <c r="A32" s="685" t="s">
        <v>4753</v>
      </c>
      <c r="B32" s="82"/>
      <c r="C32" s="82"/>
      <c r="D32" s="82"/>
      <c r="E32" s="82"/>
      <c r="F32" s="82"/>
      <c r="G32" s="82"/>
      <c r="H32" s="82"/>
      <c r="I32" s="82"/>
      <c r="J32" s="81"/>
      <c r="K32" s="154"/>
      <c r="L32" s="154"/>
      <c r="M32" s="154"/>
      <c r="N32" s="154"/>
      <c r="O32" s="154"/>
      <c r="P32" s="154"/>
    </row>
    <row r="33" spans="1:16" s="43" customFormat="1" ht="15.75" x14ac:dyDescent="0.25">
      <c r="A33" s="82" t="s">
        <v>4763</v>
      </c>
      <c r="B33" s="82"/>
      <c r="C33" s="82"/>
      <c r="D33" s="82"/>
      <c r="E33" s="82"/>
      <c r="F33" s="82"/>
      <c r="G33" s="82"/>
      <c r="H33" s="82"/>
      <c r="I33" s="82"/>
      <c r="J33" s="81"/>
      <c r="K33" s="154"/>
      <c r="L33" s="154"/>
      <c r="M33" s="154"/>
      <c r="N33" s="154"/>
      <c r="O33" s="154"/>
      <c r="P33" s="154"/>
    </row>
    <row r="34" spans="1:16" s="43" customFormat="1" ht="16.5" thickBot="1" x14ac:dyDescent="0.3">
      <c r="A34" s="85" t="s">
        <v>4764</v>
      </c>
      <c r="B34" s="212"/>
      <c r="C34" s="212"/>
      <c r="D34" s="212"/>
      <c r="E34" s="212"/>
      <c r="F34" s="212"/>
      <c r="G34" s="212"/>
      <c r="H34" s="212"/>
      <c r="I34" s="212"/>
      <c r="J34" s="211"/>
      <c r="K34" s="154"/>
      <c r="L34" s="154"/>
      <c r="M34" s="154"/>
      <c r="N34" s="154"/>
      <c r="O34" s="154"/>
      <c r="P34" s="154"/>
    </row>
    <row r="35" spans="1:16" s="43" customFormat="1" ht="16.5" thickBot="1" x14ac:dyDescent="0.3">
      <c r="A35" s="642"/>
      <c r="B35" s="262"/>
      <c r="C35" s="642"/>
      <c r="D35" s="642"/>
      <c r="E35" s="642"/>
      <c r="F35" s="642"/>
      <c r="G35" s="642"/>
      <c r="H35" s="154"/>
      <c r="K35" s="154"/>
      <c r="L35" s="154"/>
      <c r="M35" s="154"/>
      <c r="N35" s="154"/>
      <c r="O35" s="154"/>
      <c r="P35" s="154"/>
    </row>
    <row r="36" spans="1:16" s="43" customFormat="1" ht="16.5" thickBot="1" x14ac:dyDescent="0.3">
      <c r="A36" s="643" t="s">
        <v>4493</v>
      </c>
      <c r="B36" s="644"/>
      <c r="C36" s="645"/>
      <c r="D36" s="645"/>
      <c r="E36" s="645"/>
      <c r="F36" s="645"/>
      <c r="G36" s="645"/>
      <c r="H36" s="646"/>
      <c r="I36" s="642"/>
      <c r="J36" s="154"/>
      <c r="K36" s="154"/>
      <c r="L36" s="154"/>
      <c r="M36" s="154"/>
      <c r="N36" s="154"/>
      <c r="O36" s="154"/>
      <c r="P36" s="154"/>
    </row>
    <row r="37" spans="1:16" s="43" customFormat="1" ht="48" thickBot="1" x14ac:dyDescent="0.3">
      <c r="A37" s="647" t="s">
        <v>4736</v>
      </c>
      <c r="B37" s="648" t="s">
        <v>4737</v>
      </c>
      <c r="C37" s="648" t="s">
        <v>4738</v>
      </c>
      <c r="D37" s="648" t="s">
        <v>4739</v>
      </c>
      <c r="E37" s="648" t="s">
        <v>4740</v>
      </c>
      <c r="F37" s="649" t="s">
        <v>4741</v>
      </c>
      <c r="G37" s="649" t="s">
        <v>4742</v>
      </c>
      <c r="H37" s="650" t="s">
        <v>4743</v>
      </c>
      <c r="I37" s="642"/>
      <c r="J37" s="154"/>
      <c r="K37" s="154"/>
      <c r="L37" s="154"/>
      <c r="M37" s="154"/>
      <c r="N37" s="154"/>
      <c r="O37" s="154"/>
      <c r="P37" s="154"/>
    </row>
    <row r="38" spans="1:16" s="43" customFormat="1" ht="16.5" thickBot="1" x14ac:dyDescent="0.3">
      <c r="A38" s="671" t="s">
        <v>4493</v>
      </c>
      <c r="B38" s="672">
        <v>3.8688462063822225E-2</v>
      </c>
      <c r="C38" s="673">
        <f>(1/B28)*115.83*99.44</f>
        <v>456.47909087557605</v>
      </c>
      <c r="D38" s="672">
        <v>2.8976296618908643E-3</v>
      </c>
      <c r="E38" s="672">
        <v>1.3746926594376466E-2</v>
      </c>
      <c r="F38" s="672">
        <v>9.4671921886794737E-4</v>
      </c>
      <c r="G38" s="672">
        <v>2.0000005732018801E-3</v>
      </c>
      <c r="H38" s="674">
        <v>1.6888605345034585E-2</v>
      </c>
      <c r="I38" s="642"/>
      <c r="J38" s="154"/>
      <c r="K38" s="154"/>
      <c r="L38" s="154"/>
      <c r="M38" s="154"/>
      <c r="N38" s="154"/>
      <c r="O38" s="154"/>
      <c r="P38" s="154"/>
    </row>
    <row r="39" spans="1:16" s="43" customFormat="1" ht="16.5" thickBot="1" x14ac:dyDescent="0.3">
      <c r="A39" s="642"/>
      <c r="B39" s="262"/>
      <c r="D39" s="662"/>
      <c r="E39" s="662"/>
      <c r="F39" s="662"/>
      <c r="G39" s="662"/>
      <c r="H39" s="662"/>
      <c r="I39" s="642"/>
      <c r="J39" s="154"/>
      <c r="K39" s="154"/>
      <c r="L39" s="154"/>
      <c r="M39" s="154"/>
      <c r="N39" s="154"/>
      <c r="O39" s="154"/>
      <c r="P39" s="154"/>
    </row>
    <row r="40" spans="1:16" s="43" customFormat="1" ht="15.75" x14ac:dyDescent="0.25">
      <c r="A40" s="670" t="s">
        <v>212</v>
      </c>
      <c r="B40" s="675"/>
      <c r="C40" s="675"/>
      <c r="D40" s="675"/>
      <c r="E40" s="675"/>
      <c r="F40" s="675"/>
      <c r="G40" s="675"/>
      <c r="H40" s="675"/>
      <c r="I40" s="675"/>
      <c r="J40" s="676"/>
      <c r="K40" s="154"/>
      <c r="L40" s="154"/>
      <c r="M40" s="154"/>
      <c r="N40" s="154"/>
      <c r="O40" s="154"/>
      <c r="P40" s="154"/>
    </row>
    <row r="41" spans="1:16" s="43" customFormat="1" ht="15.75" x14ac:dyDescent="0.25">
      <c r="A41" s="79" t="s">
        <v>316</v>
      </c>
      <c r="D41" s="662"/>
      <c r="E41" s="662"/>
      <c r="F41" s="662"/>
      <c r="G41" s="662"/>
      <c r="H41" s="662"/>
      <c r="I41" s="642"/>
      <c r="J41" s="677"/>
      <c r="K41" s="154"/>
      <c r="L41" s="154"/>
      <c r="M41" s="154"/>
      <c r="N41" s="154"/>
      <c r="O41" s="154"/>
      <c r="P41" s="154"/>
    </row>
    <row r="42" spans="1:16" s="43" customFormat="1" ht="15.75" x14ac:dyDescent="0.25">
      <c r="A42" s="79" t="s">
        <v>4410</v>
      </c>
      <c r="D42" s="662"/>
      <c r="E42" s="662"/>
      <c r="F42" s="662"/>
      <c r="G42" s="662"/>
      <c r="H42" s="662"/>
      <c r="I42" s="642"/>
      <c r="J42" s="677"/>
      <c r="K42" s="154"/>
      <c r="L42" s="154"/>
      <c r="M42" s="154"/>
      <c r="N42" s="154"/>
      <c r="O42" s="154"/>
      <c r="P42" s="154"/>
    </row>
    <row r="43" spans="1:16" s="43" customFormat="1" ht="15.75" x14ac:dyDescent="0.25">
      <c r="A43" s="79" t="s">
        <v>240</v>
      </c>
      <c r="D43" s="662"/>
      <c r="E43" s="662"/>
      <c r="F43" s="662"/>
      <c r="G43" s="662"/>
      <c r="H43" s="662"/>
      <c r="I43" s="642"/>
      <c r="J43" s="677"/>
      <c r="K43" s="154"/>
      <c r="L43" s="154"/>
      <c r="M43" s="154"/>
      <c r="N43" s="154"/>
      <c r="O43" s="154"/>
      <c r="P43" s="154"/>
    </row>
    <row r="44" spans="1:16" s="43" customFormat="1" ht="15.75" x14ac:dyDescent="0.25">
      <c r="A44" s="429" t="s">
        <v>4754</v>
      </c>
      <c r="B44" s="454"/>
      <c r="D44" s="662"/>
      <c r="E44" s="662"/>
      <c r="F44" s="662"/>
      <c r="G44" s="662"/>
      <c r="H44" s="662"/>
      <c r="I44" s="642"/>
      <c r="J44" s="677"/>
      <c r="K44" s="154"/>
      <c r="L44" s="154"/>
      <c r="M44" s="154"/>
      <c r="N44" s="154"/>
      <c r="O44" s="154"/>
      <c r="P44" s="154"/>
    </row>
    <row r="45" spans="1:16" s="43" customFormat="1" ht="15.75" x14ac:dyDescent="0.25">
      <c r="A45" s="79" t="s">
        <v>239</v>
      </c>
      <c r="D45" s="662"/>
      <c r="E45" s="662"/>
      <c r="F45" s="662"/>
      <c r="G45" s="662"/>
      <c r="H45" s="662"/>
      <c r="I45" s="642"/>
      <c r="J45" s="677"/>
      <c r="K45" s="154"/>
      <c r="L45" s="154"/>
      <c r="M45" s="154"/>
      <c r="N45" s="154"/>
      <c r="O45" s="154"/>
      <c r="P45" s="154"/>
    </row>
    <row r="46" spans="1:16" s="43" customFormat="1" ht="15.75" x14ac:dyDescent="0.25">
      <c r="A46" s="79" t="s">
        <v>4755</v>
      </c>
      <c r="D46" s="662"/>
      <c r="E46" s="662"/>
      <c r="F46" s="662"/>
      <c r="G46" s="662"/>
      <c r="H46" s="662"/>
      <c r="I46" s="642"/>
      <c r="J46" s="677"/>
      <c r="K46" s="154"/>
      <c r="L46" s="154"/>
      <c r="M46" s="154"/>
      <c r="N46" s="154"/>
      <c r="O46" s="154"/>
      <c r="P46" s="154"/>
    </row>
    <row r="47" spans="1:16" s="43" customFormat="1" ht="15.75" x14ac:dyDescent="0.25">
      <c r="A47" s="79" t="s">
        <v>4756</v>
      </c>
      <c r="D47" s="662"/>
      <c r="E47" s="662"/>
      <c r="F47" s="662"/>
      <c r="G47" s="662"/>
      <c r="H47" s="662"/>
      <c r="I47" s="642"/>
      <c r="J47" s="677"/>
      <c r="K47" s="154"/>
      <c r="L47" s="154"/>
      <c r="M47" s="154"/>
      <c r="N47" s="154"/>
      <c r="O47" s="154"/>
      <c r="P47" s="154"/>
    </row>
    <row r="48" spans="1:16" s="43" customFormat="1" ht="15.75" x14ac:dyDescent="0.25">
      <c r="A48" s="79" t="s">
        <v>236</v>
      </c>
      <c r="D48" s="662"/>
      <c r="E48" s="662"/>
      <c r="F48" s="662"/>
      <c r="G48" s="662"/>
      <c r="H48" s="662"/>
      <c r="I48" s="642"/>
      <c r="J48" s="677"/>
      <c r="K48" s="154"/>
      <c r="L48" s="154"/>
      <c r="M48" s="154"/>
      <c r="N48" s="154"/>
      <c r="O48" s="154"/>
      <c r="P48" s="154"/>
    </row>
    <row r="49" spans="1:16" s="43" customFormat="1" ht="15.75" x14ac:dyDescent="0.25">
      <c r="A49" s="79" t="s">
        <v>235</v>
      </c>
      <c r="D49" s="662"/>
      <c r="E49" s="662"/>
      <c r="F49" s="662"/>
      <c r="G49" s="662"/>
      <c r="H49" s="662"/>
      <c r="I49" s="642"/>
      <c r="J49" s="677"/>
      <c r="K49" s="154"/>
      <c r="L49" s="154"/>
      <c r="M49" s="154"/>
      <c r="N49" s="154"/>
      <c r="O49" s="154"/>
      <c r="P49" s="154"/>
    </row>
    <row r="50" spans="1:16" s="43" customFormat="1" ht="15.75" x14ac:dyDescent="0.25">
      <c r="A50" s="79" t="s">
        <v>318</v>
      </c>
      <c r="D50" s="662"/>
      <c r="E50" s="662"/>
      <c r="F50" s="662"/>
      <c r="G50" s="662"/>
      <c r="H50" s="662"/>
      <c r="I50" s="642"/>
      <c r="J50" s="677"/>
      <c r="K50" s="154"/>
      <c r="L50" s="154"/>
      <c r="M50" s="154"/>
      <c r="N50" s="154"/>
      <c r="O50" s="154"/>
      <c r="P50" s="154"/>
    </row>
    <row r="51" spans="1:16" s="43" customFormat="1" ht="15.75" x14ac:dyDescent="0.25">
      <c r="A51" s="429" t="s">
        <v>211</v>
      </c>
      <c r="B51" s="454"/>
      <c r="D51" s="662"/>
      <c r="E51" s="662"/>
      <c r="F51" s="662"/>
      <c r="G51" s="662"/>
      <c r="H51" s="662"/>
      <c r="I51" s="642"/>
      <c r="J51" s="677"/>
      <c r="K51" s="154"/>
      <c r="L51" s="154"/>
      <c r="M51" s="154"/>
      <c r="N51" s="154"/>
      <c r="O51" s="154"/>
      <c r="P51" s="154"/>
    </row>
    <row r="52" spans="1:16" s="43" customFormat="1" ht="16.5" thickBot="1" x14ac:dyDescent="0.3">
      <c r="A52" s="537" t="s">
        <v>263</v>
      </c>
      <c r="B52" s="212"/>
      <c r="C52" s="212"/>
      <c r="D52" s="678"/>
      <c r="E52" s="678"/>
      <c r="F52" s="678"/>
      <c r="G52" s="678"/>
      <c r="H52" s="678"/>
      <c r="I52" s="679"/>
      <c r="J52" s="680"/>
      <c r="K52" s="154"/>
      <c r="L52" s="154"/>
      <c r="M52" s="154"/>
      <c r="N52" s="154"/>
      <c r="O52" s="154"/>
      <c r="P52" s="154"/>
    </row>
    <row r="53" spans="1:16" s="43" customFormat="1" ht="15.75" x14ac:dyDescent="0.25">
      <c r="A53" s="539"/>
      <c r="D53" s="662"/>
      <c r="E53" s="662"/>
      <c r="F53" s="662"/>
      <c r="G53" s="662"/>
      <c r="H53" s="662"/>
      <c r="I53" s="642"/>
      <c r="J53" s="154"/>
      <c r="K53" s="154"/>
      <c r="L53" s="154"/>
      <c r="M53" s="154"/>
      <c r="N53" s="154"/>
      <c r="O53" s="154"/>
      <c r="P53" s="154"/>
    </row>
    <row r="54" spans="1:16" ht="15.75" x14ac:dyDescent="0.25">
      <c r="A54" s="43"/>
      <c r="B54" s="43"/>
      <c r="C54" s="43"/>
      <c r="D54" s="43"/>
      <c r="E54" s="43"/>
      <c r="F54" s="43"/>
      <c r="G54" s="43"/>
      <c r="H54" s="43"/>
      <c r="I54" s="43"/>
      <c r="J54" s="43"/>
      <c r="K54" s="43"/>
      <c r="L54" s="43"/>
      <c r="M54" s="43"/>
      <c r="N54" s="43"/>
      <c r="O54" s="43"/>
      <c r="P54" s="43"/>
    </row>
    <row r="55" spans="1:16" ht="15.75" x14ac:dyDescent="0.25">
      <c r="K55" s="43"/>
      <c r="L55" s="43"/>
      <c r="M55" s="43"/>
      <c r="N55" s="43"/>
      <c r="O55" s="43"/>
      <c r="P55" s="43"/>
    </row>
  </sheetData>
  <hyperlinks>
    <hyperlink ref="A32" r:id="rId1" tooltip="Environmental impacts of shared dockless electric scooters"/>
    <hyperlink ref="A52" r:id="rId2"/>
    <hyperlink ref="A34" r:id="rId3"/>
  </hyperlinks>
  <pageMargins left="0.7" right="0.7" top="0.98479166666666662" bottom="0.75" header="0.3" footer="0.3"/>
  <pageSetup scale="53" orientation="landscape" r:id="rId4"/>
  <headerFooter>
    <oddHeader>&amp;C&amp;G</oddHeader>
    <oddFooter>&amp;L&amp;"Arial,Regular"&amp;12&amp;K000000June 1, 2020&amp;C&amp;"Arial,Regular"&amp;12Page &amp;P of &amp;N&amp;R&amp;"Arial,Regular"&amp;12&amp;K000000&amp;A</oddFooter>
  </headerFooter>
  <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W38"/>
  <sheetViews>
    <sheetView showGridLines="0" topLeftCell="G1" zoomScaleNormal="100" zoomScalePageLayoutView="30" workbookViewId="0">
      <selection activeCell="G1" sqref="G1"/>
    </sheetView>
  </sheetViews>
  <sheetFormatPr defaultColWidth="8.85546875" defaultRowHeight="15.75" x14ac:dyDescent="0.25"/>
  <cols>
    <col min="1" max="1" width="2.42578125" hidden="1" customWidth="1"/>
    <col min="2" max="2" width="6.140625" hidden="1" customWidth="1"/>
    <col min="3" max="3" width="14.42578125" hidden="1" customWidth="1"/>
    <col min="4" max="5" width="9.42578125" hidden="1" customWidth="1"/>
    <col min="6" max="6" width="17.140625" style="43" hidden="1" customWidth="1"/>
    <col min="7" max="7" width="3.42578125" customWidth="1"/>
    <col min="8" max="8" width="27.140625" style="43" customWidth="1"/>
    <col min="9" max="9" width="25.85546875" style="43" customWidth="1"/>
    <col min="10" max="10" width="41.85546875" style="43" customWidth="1"/>
    <col min="11" max="11" width="31" style="43" customWidth="1"/>
    <col min="12" max="12" width="22.42578125" style="43" customWidth="1"/>
    <col min="13" max="13" width="12.42578125" style="43" customWidth="1"/>
    <col min="14" max="14" width="29.42578125" style="43" customWidth="1"/>
    <col min="15" max="18" width="23" style="43" customWidth="1"/>
    <col min="20" max="20" width="8.85546875" customWidth="1"/>
    <col min="21" max="21" width="19.42578125" hidden="1" customWidth="1"/>
    <col min="22" max="22" width="18.140625" hidden="1" customWidth="1"/>
    <col min="23" max="23" width="17" hidden="1" customWidth="1"/>
  </cols>
  <sheetData>
    <row r="2" spans="3:18" s="1" customFormat="1" ht="19.5" customHeight="1" x14ac:dyDescent="0.25">
      <c r="C2" s="27"/>
      <c r="D2" s="27"/>
      <c r="E2" s="27"/>
      <c r="G2" s="27"/>
      <c r="H2" s="58"/>
      <c r="I2" s="295"/>
      <c r="J2" s="295" t="s">
        <v>0</v>
      </c>
      <c r="K2" s="58"/>
      <c r="L2" s="58"/>
      <c r="M2" s="58"/>
      <c r="N2" s="32"/>
      <c r="O2" s="33"/>
      <c r="P2" s="33"/>
      <c r="Q2" s="33"/>
      <c r="R2" s="34"/>
    </row>
    <row r="3" spans="3:18" s="1" customFormat="1" ht="18.75" customHeight="1" x14ac:dyDescent="0.3">
      <c r="C3" s="26"/>
      <c r="D3" s="26"/>
      <c r="E3" s="26"/>
      <c r="F3" s="38"/>
      <c r="G3" s="26"/>
      <c r="H3" s="38"/>
      <c r="I3" s="39"/>
      <c r="J3" s="39"/>
      <c r="K3" s="39"/>
      <c r="L3" s="38"/>
      <c r="M3" s="39"/>
      <c r="N3" s="42"/>
      <c r="O3" s="42"/>
      <c r="P3" s="42"/>
      <c r="Q3" s="42"/>
      <c r="R3" s="34"/>
    </row>
    <row r="4" spans="3:18" s="1" customFormat="1" ht="18.75" customHeight="1" x14ac:dyDescent="0.25">
      <c r="C4" s="28"/>
      <c r="D4" s="28"/>
      <c r="E4" s="28"/>
      <c r="G4" s="28"/>
      <c r="H4" s="58"/>
      <c r="I4" s="295"/>
      <c r="J4" s="295" t="s">
        <v>4528</v>
      </c>
      <c r="K4" s="58"/>
      <c r="L4" s="58"/>
      <c r="M4" s="58"/>
      <c r="N4" s="42"/>
      <c r="O4" s="42"/>
      <c r="P4" s="42"/>
      <c r="Q4" s="42"/>
      <c r="R4" s="34"/>
    </row>
    <row r="5" spans="3:18" s="1" customFormat="1" ht="20.100000000000001" customHeight="1" x14ac:dyDescent="0.25">
      <c r="C5" s="27"/>
      <c r="D5" s="27"/>
      <c r="E5" s="27"/>
      <c r="F5" s="59"/>
      <c r="G5" s="27"/>
      <c r="H5" s="59"/>
      <c r="I5" s="296"/>
      <c r="J5" s="296" t="s">
        <v>4695</v>
      </c>
      <c r="K5" s="59"/>
      <c r="M5" s="59"/>
      <c r="N5" s="42"/>
      <c r="O5" s="42"/>
      <c r="P5" s="42"/>
      <c r="Q5" s="42"/>
      <c r="R5" s="34"/>
    </row>
    <row r="6" spans="3:18" s="1" customFormat="1" ht="18.75" customHeight="1" x14ac:dyDescent="0.3">
      <c r="C6" s="26"/>
      <c r="D6" s="26"/>
      <c r="E6" s="26"/>
      <c r="F6" s="38"/>
      <c r="G6" s="26"/>
      <c r="H6" s="38"/>
      <c r="I6" s="38"/>
      <c r="J6" s="38"/>
      <c r="K6" s="39"/>
      <c r="L6" s="38"/>
      <c r="M6" s="39"/>
      <c r="N6" s="42"/>
      <c r="O6" s="33"/>
      <c r="P6" s="33"/>
      <c r="Q6" s="33"/>
      <c r="R6" s="34"/>
    </row>
    <row r="7" spans="3:18" ht="20.25" x14ac:dyDescent="0.25">
      <c r="H7" s="58"/>
      <c r="I7" s="295"/>
      <c r="J7" s="295" t="s">
        <v>1</v>
      </c>
      <c r="K7" s="58"/>
      <c r="L7" s="58"/>
      <c r="M7" s="58"/>
      <c r="O7" s="33"/>
      <c r="P7" s="33"/>
      <c r="Q7" s="33"/>
      <c r="R7" s="34"/>
    </row>
    <row r="8" spans="3:18" x14ac:dyDescent="0.25">
      <c r="L8" s="42"/>
      <c r="O8" s="33"/>
      <c r="P8" s="33"/>
      <c r="Q8" s="33"/>
      <c r="R8" s="34"/>
    </row>
    <row r="9" spans="3:18" ht="20.25" x14ac:dyDescent="0.25">
      <c r="H9" s="324" t="s">
        <v>4696</v>
      </c>
      <c r="L9" s="42"/>
      <c r="O9" s="33"/>
      <c r="P9" s="33"/>
      <c r="Q9" s="33"/>
      <c r="R9" s="34"/>
    </row>
    <row r="10" spans="3:18" ht="20.25" x14ac:dyDescent="0.25">
      <c r="H10" s="324" t="s">
        <v>4551</v>
      </c>
      <c r="L10" s="42"/>
      <c r="O10" s="33"/>
      <c r="P10" s="33"/>
      <c r="Q10" s="33"/>
      <c r="R10" s="34"/>
    </row>
    <row r="11" spans="3:18" x14ac:dyDescent="0.25">
      <c r="F11" s="300"/>
      <c r="H11" s="300"/>
      <c r="I11" s="35"/>
      <c r="J11" s="41"/>
      <c r="K11" s="41"/>
      <c r="L11" s="42"/>
      <c r="O11" s="33"/>
      <c r="P11" s="33"/>
      <c r="Q11" s="33"/>
      <c r="R11" s="34"/>
    </row>
    <row r="12" spans="3:18" x14ac:dyDescent="0.25">
      <c r="F12" s="325"/>
      <c r="H12" s="584" t="s">
        <v>4654</v>
      </c>
      <c r="I12" s="582"/>
      <c r="J12" s="582"/>
      <c r="K12" s="583"/>
      <c r="L12" s="323"/>
      <c r="M12" s="323"/>
      <c r="O12" s="33"/>
      <c r="P12" s="33"/>
      <c r="Q12" s="33"/>
      <c r="R12" s="34"/>
    </row>
    <row r="13" spans="3:18" x14ac:dyDescent="0.25">
      <c r="F13" s="323"/>
      <c r="H13" s="874" t="s">
        <v>5578</v>
      </c>
      <c r="I13" s="758"/>
      <c r="J13" s="758"/>
      <c r="K13" s="759"/>
      <c r="L13" s="323"/>
      <c r="M13" s="323"/>
      <c r="O13" s="33"/>
      <c r="P13" s="33"/>
      <c r="Q13" s="33"/>
      <c r="R13" s="34"/>
    </row>
    <row r="14" spans="3:18" ht="15" customHeight="1" x14ac:dyDescent="0.25">
      <c r="F14" s="36"/>
      <c r="H14" s="36"/>
      <c r="I14" s="36"/>
      <c r="J14" s="36"/>
      <c r="K14" s="36"/>
      <c r="L14" s="36"/>
      <c r="M14" s="36"/>
      <c r="N14" s="44"/>
      <c r="O14" s="33"/>
      <c r="P14" s="33"/>
      <c r="Q14" s="33"/>
      <c r="R14" s="34"/>
    </row>
    <row r="15" spans="3:18" ht="18" customHeight="1" x14ac:dyDescent="0.25">
      <c r="F15" s="325"/>
      <c r="H15" s="326" t="s">
        <v>4697</v>
      </c>
      <c r="I15" s="327"/>
      <c r="J15" s="327"/>
      <c r="K15" s="327"/>
      <c r="L15" s="327"/>
      <c r="M15" s="369"/>
      <c r="N15" s="325"/>
      <c r="O15" s="325"/>
      <c r="P15" s="325"/>
      <c r="Q15" s="33"/>
      <c r="R15" s="34"/>
    </row>
    <row r="16" spans="3:18" ht="15.75" customHeight="1" thickBot="1" x14ac:dyDescent="0.3">
      <c r="F16" s="284"/>
      <c r="H16" s="37"/>
      <c r="I16" s="37"/>
      <c r="J16" s="37"/>
      <c r="K16" s="284"/>
      <c r="L16" s="42"/>
      <c r="O16" s="33"/>
      <c r="P16" s="33"/>
      <c r="Q16" s="33"/>
      <c r="R16" s="34"/>
    </row>
    <row r="17" spans="2:23" ht="48" thickBot="1" x14ac:dyDescent="0.3">
      <c r="C17" s="25" t="s">
        <v>216</v>
      </c>
      <c r="D17" s="25"/>
      <c r="E17" s="25"/>
      <c r="F17" s="735" t="s">
        <v>218</v>
      </c>
      <c r="G17" s="25"/>
      <c r="H17" s="45" t="s">
        <v>242</v>
      </c>
      <c r="I17" s="47" t="s">
        <v>4685</v>
      </c>
      <c r="J17" s="47" t="s">
        <v>258</v>
      </c>
      <c r="K17" s="46" t="s">
        <v>4529</v>
      </c>
      <c r="L17" s="73" t="s">
        <v>243</v>
      </c>
      <c r="M17" s="46" t="s">
        <v>21</v>
      </c>
      <c r="N17" s="46" t="s">
        <v>4703</v>
      </c>
      <c r="O17" s="73" t="s">
        <v>4667</v>
      </c>
      <c r="P17" s="73" t="s">
        <v>4669</v>
      </c>
      <c r="Q17" s="73" t="s">
        <v>4668</v>
      </c>
      <c r="R17" s="74" t="s">
        <v>6</v>
      </c>
      <c r="U17" s="727" t="s">
        <v>4782</v>
      </c>
      <c r="V17" s="727" t="s">
        <v>4783</v>
      </c>
      <c r="W17" s="727" t="s">
        <v>5534</v>
      </c>
    </row>
    <row r="18" spans="2:23" hidden="1" x14ac:dyDescent="0.25">
      <c r="C18" s="25"/>
      <c r="D18" s="25"/>
      <c r="E18" s="25"/>
      <c r="F18" s="42"/>
      <c r="G18" s="25"/>
      <c r="H18" s="48"/>
      <c r="I18" s="68"/>
      <c r="J18" s="69"/>
      <c r="K18" s="69"/>
      <c r="L18" s="70"/>
      <c r="M18" s="69"/>
      <c r="N18" s="49"/>
      <c r="O18" s="71"/>
      <c r="P18" s="71"/>
      <c r="Q18" s="71"/>
      <c r="R18" s="72">
        <f>O18+P18+Q18</f>
        <v>0</v>
      </c>
      <c r="U18" s="726"/>
      <c r="V18" s="726"/>
    </row>
    <row r="19" spans="2:23" x14ac:dyDescent="0.25">
      <c r="B19">
        <f>H19</f>
        <v>0</v>
      </c>
      <c r="C19">
        <f t="shared" ref="C19:C33" si="0">IF(IF(F19&gt;C18,F19,C18-1)=-1,0,IF(F19&gt;C18,F19,C18-1))</f>
        <v>1</v>
      </c>
      <c r="D19">
        <f>IF(C19=0,1,IF(C19&gt;C18,1,0))</f>
        <v>1</v>
      </c>
      <c r="E19" t="str">
        <f t="shared" ref="E19:E33" si="1">IF(J19&lt;&gt;"",IF(D20=1,1,0),"")</f>
        <v/>
      </c>
      <c r="F19" s="61">
        <v>1</v>
      </c>
      <c r="H19" s="1101"/>
      <c r="I19" s="1102"/>
      <c r="J19" s="1103"/>
      <c r="K19" s="1103"/>
      <c r="L19" s="1104"/>
      <c r="M19" s="1103"/>
      <c r="N19" s="1102"/>
      <c r="O19" s="1105"/>
      <c r="P19" s="1106"/>
      <c r="Q19" s="1105"/>
      <c r="R19" s="297" t="str">
        <f>IF($H19="","",O19+P19+Q19)</f>
        <v/>
      </c>
      <c r="U19" s="371">
        <f>O19+P19</f>
        <v>0</v>
      </c>
      <c r="V19" s="726" t="str">
        <f>IFERROR(O19/U19,"")</f>
        <v/>
      </c>
      <c r="W19" s="726" t="str">
        <f>IFERROR(O19/R19,"")</f>
        <v/>
      </c>
    </row>
    <row r="20" spans="2:23" x14ac:dyDescent="0.25">
      <c r="B20">
        <f>IF(D20=0,B19,H20)</f>
        <v>0</v>
      </c>
      <c r="C20">
        <f t="shared" si="0"/>
        <v>0</v>
      </c>
      <c r="D20">
        <f t="shared" ref="D20:D33" si="2">IF(C20=0,1,IF(C20&gt;C19,1,0))</f>
        <v>1</v>
      </c>
      <c r="E20" t="str">
        <f t="shared" si="1"/>
        <v/>
      </c>
      <c r="F20" s="61">
        <v>1</v>
      </c>
      <c r="H20" s="1101"/>
      <c r="I20" s="1102"/>
      <c r="J20" s="1103"/>
      <c r="K20" s="1103"/>
      <c r="L20" s="1104"/>
      <c r="M20" s="1103"/>
      <c r="N20" s="1102"/>
      <c r="O20" s="1105"/>
      <c r="P20" s="1106"/>
      <c r="Q20" s="1105"/>
      <c r="R20" s="297" t="str">
        <f t="shared" ref="R20:R33" si="3">IF($H20="","",O20+P20+Q20)</f>
        <v/>
      </c>
      <c r="U20" s="371">
        <f t="shared" ref="U20:U33" si="4">O20+P20</f>
        <v>0</v>
      </c>
      <c r="V20" s="726" t="str">
        <f t="shared" ref="V20:V33" si="5">IFERROR(O20/U20,"")</f>
        <v/>
      </c>
      <c r="W20" s="726" t="str">
        <f t="shared" ref="W20:W33" si="6">IFERROR(O20/R20,"")</f>
        <v/>
      </c>
    </row>
    <row r="21" spans="2:23" x14ac:dyDescent="0.25">
      <c r="B21">
        <f t="shared" ref="B21:B33" si="7">IF(D21=0,B20,H21)</f>
        <v>0</v>
      </c>
      <c r="C21">
        <f t="shared" si="0"/>
        <v>1</v>
      </c>
      <c r="D21">
        <f t="shared" si="2"/>
        <v>1</v>
      </c>
      <c r="E21" t="str">
        <f t="shared" si="1"/>
        <v/>
      </c>
      <c r="F21" s="61">
        <v>1</v>
      </c>
      <c r="H21" s="1101"/>
      <c r="I21" s="1102"/>
      <c r="J21" s="1103"/>
      <c r="K21" s="1103"/>
      <c r="L21" s="1104"/>
      <c r="M21" s="1103"/>
      <c r="N21" s="1102"/>
      <c r="O21" s="1105"/>
      <c r="P21" s="1106"/>
      <c r="Q21" s="1105"/>
      <c r="R21" s="297" t="str">
        <f t="shared" si="3"/>
        <v/>
      </c>
      <c r="U21" s="371">
        <f t="shared" si="4"/>
        <v>0</v>
      </c>
      <c r="V21" s="726" t="str">
        <f t="shared" si="5"/>
        <v/>
      </c>
      <c r="W21" s="726" t="str">
        <f t="shared" si="6"/>
        <v/>
      </c>
    </row>
    <row r="22" spans="2:23" x14ac:dyDescent="0.25">
      <c r="B22">
        <f t="shared" si="7"/>
        <v>0</v>
      </c>
      <c r="C22">
        <f t="shared" si="0"/>
        <v>0</v>
      </c>
      <c r="D22">
        <f t="shared" si="2"/>
        <v>1</v>
      </c>
      <c r="E22" t="str">
        <f t="shared" si="1"/>
        <v/>
      </c>
      <c r="F22" s="61">
        <v>1</v>
      </c>
      <c r="H22" s="1101"/>
      <c r="I22" s="1102"/>
      <c r="J22" s="1103"/>
      <c r="K22" s="1103"/>
      <c r="L22" s="1104"/>
      <c r="M22" s="1103"/>
      <c r="N22" s="1102"/>
      <c r="O22" s="1105"/>
      <c r="P22" s="1106"/>
      <c r="Q22" s="1105"/>
      <c r="R22" s="297" t="str">
        <f t="shared" si="3"/>
        <v/>
      </c>
      <c r="U22" s="371">
        <f t="shared" si="4"/>
        <v>0</v>
      </c>
      <c r="V22" s="726" t="str">
        <f t="shared" si="5"/>
        <v/>
      </c>
      <c r="W22" s="726" t="str">
        <f t="shared" si="6"/>
        <v/>
      </c>
    </row>
    <row r="23" spans="2:23" x14ac:dyDescent="0.25">
      <c r="B23">
        <f t="shared" si="7"/>
        <v>0</v>
      </c>
      <c r="C23">
        <f t="shared" si="0"/>
        <v>1</v>
      </c>
      <c r="D23">
        <f t="shared" si="2"/>
        <v>1</v>
      </c>
      <c r="E23" t="str">
        <f t="shared" si="1"/>
        <v/>
      </c>
      <c r="F23" s="61">
        <v>1</v>
      </c>
      <c r="H23" s="1101"/>
      <c r="I23" s="1102"/>
      <c r="J23" s="1103"/>
      <c r="K23" s="1103"/>
      <c r="L23" s="1104"/>
      <c r="M23" s="1103"/>
      <c r="N23" s="1102"/>
      <c r="O23" s="1105"/>
      <c r="P23" s="1106"/>
      <c r="Q23" s="1105"/>
      <c r="R23" s="297" t="str">
        <f t="shared" si="3"/>
        <v/>
      </c>
      <c r="U23" s="371">
        <f t="shared" si="4"/>
        <v>0</v>
      </c>
      <c r="V23" s="726" t="str">
        <f t="shared" si="5"/>
        <v/>
      </c>
      <c r="W23" s="726" t="str">
        <f t="shared" si="6"/>
        <v/>
      </c>
    </row>
    <row r="24" spans="2:23" x14ac:dyDescent="0.25">
      <c r="B24">
        <f t="shared" si="7"/>
        <v>0</v>
      </c>
      <c r="C24">
        <f t="shared" si="0"/>
        <v>0</v>
      </c>
      <c r="D24">
        <f t="shared" si="2"/>
        <v>1</v>
      </c>
      <c r="E24" t="str">
        <f t="shared" si="1"/>
        <v/>
      </c>
      <c r="F24" s="61">
        <v>1</v>
      </c>
      <c r="H24" s="1101"/>
      <c r="I24" s="1102"/>
      <c r="J24" s="1103"/>
      <c r="K24" s="1103"/>
      <c r="L24" s="1104"/>
      <c r="M24" s="1103"/>
      <c r="N24" s="1102"/>
      <c r="O24" s="1105"/>
      <c r="P24" s="1106"/>
      <c r="Q24" s="1105"/>
      <c r="R24" s="297" t="str">
        <f t="shared" si="3"/>
        <v/>
      </c>
      <c r="U24" s="371">
        <f t="shared" si="4"/>
        <v>0</v>
      </c>
      <c r="V24" s="726" t="str">
        <f t="shared" si="5"/>
        <v/>
      </c>
      <c r="W24" s="726" t="str">
        <f t="shared" si="6"/>
        <v/>
      </c>
    </row>
    <row r="25" spans="2:23" x14ac:dyDescent="0.25">
      <c r="B25">
        <f t="shared" si="7"/>
        <v>0</v>
      </c>
      <c r="C25">
        <f t="shared" si="0"/>
        <v>1</v>
      </c>
      <c r="D25">
        <f t="shared" si="2"/>
        <v>1</v>
      </c>
      <c r="E25" t="str">
        <f t="shared" si="1"/>
        <v/>
      </c>
      <c r="F25" s="61">
        <v>1</v>
      </c>
      <c r="H25" s="1101"/>
      <c r="I25" s="1102"/>
      <c r="J25" s="1103"/>
      <c r="K25" s="1103"/>
      <c r="L25" s="1104"/>
      <c r="M25" s="1103"/>
      <c r="N25" s="1102"/>
      <c r="O25" s="1105"/>
      <c r="P25" s="1106"/>
      <c r="Q25" s="1105"/>
      <c r="R25" s="297" t="str">
        <f t="shared" si="3"/>
        <v/>
      </c>
      <c r="U25" s="371">
        <f t="shared" si="4"/>
        <v>0</v>
      </c>
      <c r="V25" s="726" t="str">
        <f t="shared" si="5"/>
        <v/>
      </c>
      <c r="W25" s="726" t="str">
        <f t="shared" si="6"/>
        <v/>
      </c>
    </row>
    <row r="26" spans="2:23" x14ac:dyDescent="0.25">
      <c r="B26">
        <f t="shared" si="7"/>
        <v>0</v>
      </c>
      <c r="C26">
        <f t="shared" si="0"/>
        <v>0</v>
      </c>
      <c r="D26">
        <f t="shared" si="2"/>
        <v>1</v>
      </c>
      <c r="E26" t="str">
        <f t="shared" si="1"/>
        <v/>
      </c>
      <c r="F26" s="61">
        <v>1</v>
      </c>
      <c r="H26" s="1101"/>
      <c r="I26" s="1102"/>
      <c r="J26" s="1103"/>
      <c r="K26" s="1103"/>
      <c r="L26" s="1104"/>
      <c r="M26" s="1103"/>
      <c r="N26" s="1102"/>
      <c r="O26" s="1105"/>
      <c r="P26" s="1106"/>
      <c r="Q26" s="1105"/>
      <c r="R26" s="297" t="str">
        <f t="shared" si="3"/>
        <v/>
      </c>
      <c r="U26" s="371">
        <f t="shared" si="4"/>
        <v>0</v>
      </c>
      <c r="V26" s="726" t="str">
        <f t="shared" si="5"/>
        <v/>
      </c>
      <c r="W26" s="726" t="str">
        <f t="shared" si="6"/>
        <v/>
      </c>
    </row>
    <row r="27" spans="2:23" x14ac:dyDescent="0.25">
      <c r="B27">
        <f t="shared" si="7"/>
        <v>0</v>
      </c>
      <c r="C27">
        <f t="shared" si="0"/>
        <v>1</v>
      </c>
      <c r="D27">
        <f t="shared" si="2"/>
        <v>1</v>
      </c>
      <c r="E27" t="str">
        <f t="shared" si="1"/>
        <v/>
      </c>
      <c r="F27" s="61">
        <v>1</v>
      </c>
      <c r="H27" s="1101"/>
      <c r="I27" s="1102"/>
      <c r="J27" s="1103"/>
      <c r="K27" s="1103"/>
      <c r="L27" s="1104"/>
      <c r="M27" s="1103"/>
      <c r="N27" s="1102"/>
      <c r="O27" s="1105"/>
      <c r="P27" s="1106"/>
      <c r="Q27" s="1105"/>
      <c r="R27" s="297" t="str">
        <f t="shared" si="3"/>
        <v/>
      </c>
      <c r="U27" s="371">
        <f t="shared" si="4"/>
        <v>0</v>
      </c>
      <c r="V27" s="726" t="str">
        <f t="shared" si="5"/>
        <v/>
      </c>
      <c r="W27" s="726" t="str">
        <f t="shared" si="6"/>
        <v/>
      </c>
    </row>
    <row r="28" spans="2:23" x14ac:dyDescent="0.25">
      <c r="B28">
        <f t="shared" si="7"/>
        <v>0</v>
      </c>
      <c r="C28">
        <f t="shared" si="0"/>
        <v>0</v>
      </c>
      <c r="D28">
        <f t="shared" si="2"/>
        <v>1</v>
      </c>
      <c r="E28" t="str">
        <f t="shared" si="1"/>
        <v/>
      </c>
      <c r="F28" s="61">
        <v>1</v>
      </c>
      <c r="H28" s="1101"/>
      <c r="I28" s="1102"/>
      <c r="J28" s="1103"/>
      <c r="K28" s="1103"/>
      <c r="L28" s="1104"/>
      <c r="M28" s="1103"/>
      <c r="N28" s="1102"/>
      <c r="O28" s="1105"/>
      <c r="P28" s="1106"/>
      <c r="Q28" s="1105"/>
      <c r="R28" s="297" t="str">
        <f t="shared" si="3"/>
        <v/>
      </c>
      <c r="U28" s="371">
        <f t="shared" si="4"/>
        <v>0</v>
      </c>
      <c r="V28" s="726" t="str">
        <f t="shared" si="5"/>
        <v/>
      </c>
      <c r="W28" s="726" t="str">
        <f t="shared" si="6"/>
        <v/>
      </c>
    </row>
    <row r="29" spans="2:23" x14ac:dyDescent="0.25">
      <c r="B29">
        <f t="shared" si="7"/>
        <v>0</v>
      </c>
      <c r="C29">
        <f t="shared" si="0"/>
        <v>1</v>
      </c>
      <c r="D29">
        <f t="shared" si="2"/>
        <v>1</v>
      </c>
      <c r="E29" t="str">
        <f t="shared" si="1"/>
        <v/>
      </c>
      <c r="F29" s="61">
        <v>1</v>
      </c>
      <c r="H29" s="1101"/>
      <c r="I29" s="1102"/>
      <c r="J29" s="1103"/>
      <c r="K29" s="1103"/>
      <c r="L29" s="1104"/>
      <c r="M29" s="1103"/>
      <c r="N29" s="1102"/>
      <c r="O29" s="1105"/>
      <c r="P29" s="1106"/>
      <c r="Q29" s="1105"/>
      <c r="R29" s="297" t="str">
        <f t="shared" si="3"/>
        <v/>
      </c>
      <c r="U29" s="371">
        <f t="shared" si="4"/>
        <v>0</v>
      </c>
      <c r="V29" s="726" t="str">
        <f t="shared" si="5"/>
        <v/>
      </c>
      <c r="W29" s="726" t="str">
        <f t="shared" si="6"/>
        <v/>
      </c>
    </row>
    <row r="30" spans="2:23" x14ac:dyDescent="0.25">
      <c r="B30">
        <f t="shared" si="7"/>
        <v>0</v>
      </c>
      <c r="C30">
        <f t="shared" si="0"/>
        <v>0</v>
      </c>
      <c r="D30">
        <f t="shared" si="2"/>
        <v>1</v>
      </c>
      <c r="E30" t="str">
        <f t="shared" si="1"/>
        <v/>
      </c>
      <c r="F30" s="61">
        <v>1</v>
      </c>
      <c r="H30" s="1101"/>
      <c r="I30" s="1102"/>
      <c r="J30" s="1103"/>
      <c r="K30" s="1103"/>
      <c r="L30" s="1104"/>
      <c r="M30" s="1103"/>
      <c r="N30" s="1102"/>
      <c r="O30" s="1105"/>
      <c r="P30" s="1106"/>
      <c r="Q30" s="1105"/>
      <c r="R30" s="297" t="str">
        <f t="shared" si="3"/>
        <v/>
      </c>
      <c r="U30" s="371">
        <f t="shared" si="4"/>
        <v>0</v>
      </c>
      <c r="V30" s="726" t="str">
        <f t="shared" si="5"/>
        <v/>
      </c>
      <c r="W30" s="726" t="str">
        <f t="shared" si="6"/>
        <v/>
      </c>
    </row>
    <row r="31" spans="2:23" x14ac:dyDescent="0.25">
      <c r="B31">
        <f t="shared" si="7"/>
        <v>0</v>
      </c>
      <c r="C31">
        <f t="shared" si="0"/>
        <v>1</v>
      </c>
      <c r="D31">
        <f t="shared" si="2"/>
        <v>1</v>
      </c>
      <c r="E31" t="str">
        <f t="shared" si="1"/>
        <v/>
      </c>
      <c r="F31" s="61">
        <v>1</v>
      </c>
      <c r="H31" s="1101"/>
      <c r="I31" s="1102"/>
      <c r="J31" s="1103"/>
      <c r="K31" s="1103"/>
      <c r="L31" s="1104"/>
      <c r="M31" s="1103"/>
      <c r="N31" s="1102"/>
      <c r="O31" s="1105"/>
      <c r="P31" s="1106"/>
      <c r="Q31" s="1105"/>
      <c r="R31" s="297" t="str">
        <f t="shared" si="3"/>
        <v/>
      </c>
      <c r="U31" s="371">
        <f t="shared" si="4"/>
        <v>0</v>
      </c>
      <c r="V31" s="726" t="str">
        <f t="shared" si="5"/>
        <v/>
      </c>
      <c r="W31" s="726" t="str">
        <f t="shared" si="6"/>
        <v/>
      </c>
    </row>
    <row r="32" spans="2:23" x14ac:dyDescent="0.25">
      <c r="B32">
        <f t="shared" si="7"/>
        <v>0</v>
      </c>
      <c r="C32">
        <f t="shared" si="0"/>
        <v>0</v>
      </c>
      <c r="D32">
        <f t="shared" si="2"/>
        <v>1</v>
      </c>
      <c r="E32" t="str">
        <f t="shared" si="1"/>
        <v/>
      </c>
      <c r="F32" s="61">
        <v>1</v>
      </c>
      <c r="H32" s="1101"/>
      <c r="I32" s="1102"/>
      <c r="J32" s="1103"/>
      <c r="K32" s="1103"/>
      <c r="L32" s="1104"/>
      <c r="M32" s="1103"/>
      <c r="N32" s="1102"/>
      <c r="O32" s="1105"/>
      <c r="P32" s="1106"/>
      <c r="Q32" s="1105"/>
      <c r="R32" s="297" t="str">
        <f t="shared" si="3"/>
        <v/>
      </c>
      <c r="U32" s="371">
        <f t="shared" si="4"/>
        <v>0</v>
      </c>
      <c r="V32" s="726" t="str">
        <f t="shared" si="5"/>
        <v/>
      </c>
      <c r="W32" s="726" t="str">
        <f t="shared" si="6"/>
        <v/>
      </c>
    </row>
    <row r="33" spans="2:23" ht="16.5" thickBot="1" x14ac:dyDescent="0.3">
      <c r="B33">
        <f t="shared" si="7"/>
        <v>0</v>
      </c>
      <c r="C33">
        <f t="shared" si="0"/>
        <v>1</v>
      </c>
      <c r="D33">
        <f t="shared" si="2"/>
        <v>1</v>
      </c>
      <c r="E33" t="str">
        <f t="shared" si="1"/>
        <v/>
      </c>
      <c r="F33" s="61">
        <v>1</v>
      </c>
      <c r="H33" s="1107"/>
      <c r="I33" s="1108"/>
      <c r="J33" s="1108"/>
      <c r="K33" s="1108"/>
      <c r="L33" s="1109"/>
      <c r="M33" s="1108"/>
      <c r="N33" s="1110"/>
      <c r="O33" s="1111"/>
      <c r="P33" s="1112"/>
      <c r="Q33" s="1111"/>
      <c r="R33" s="328" t="str">
        <f t="shared" si="3"/>
        <v/>
      </c>
      <c r="U33" s="371">
        <f t="shared" si="4"/>
        <v>0</v>
      </c>
      <c r="V33" s="730" t="str">
        <f t="shared" si="5"/>
        <v/>
      </c>
      <c r="W33" s="726" t="str">
        <f t="shared" si="6"/>
        <v/>
      </c>
    </row>
    <row r="34" spans="2:23" x14ac:dyDescent="0.25">
      <c r="V34" s="731"/>
    </row>
    <row r="36" spans="2:23" x14ac:dyDescent="0.25">
      <c r="U36" s="728" t="s">
        <v>4784</v>
      </c>
      <c r="V36" s="729">
        <f>SUM(U19:U33)</f>
        <v>0</v>
      </c>
    </row>
    <row r="37" spans="2:23" x14ac:dyDescent="0.25">
      <c r="U37" s="728" t="s">
        <v>4785</v>
      </c>
      <c r="V37" s="729">
        <f>SUM(O19:O33)</f>
        <v>0</v>
      </c>
    </row>
    <row r="38" spans="2:23" x14ac:dyDescent="0.25">
      <c r="U38" s="728" t="s">
        <v>5542</v>
      </c>
      <c r="V38" s="729">
        <f>SUM(R19:R33)</f>
        <v>0</v>
      </c>
    </row>
  </sheetData>
  <sheetProtection algorithmName="SHA-512" hashValue="KEwzC24ig6CMBxHjwDnVltqtIsur+EIdK5aH13FTF/ZbixbQmf9YVpBH2nXshUkrLAWdmx3P7w61DCUng2qM3g==" saltValue="t1+BVxhCw8wGbLeOyRdADw==" spinCount="100000" sheet="1" objects="1" scenarios="1"/>
  <phoneticPr fontId="50" type="noConversion"/>
  <conditionalFormatting sqref="L19:N33 H19:H33 F19:F33 R19:R33">
    <cfRule type="expression" dxfId="18" priority="19">
      <formula>$D19=0</formula>
    </cfRule>
  </conditionalFormatting>
  <conditionalFormatting sqref="H18">
    <cfRule type="expression" dxfId="17" priority="18">
      <formula>$E18=1</formula>
    </cfRule>
  </conditionalFormatting>
  <conditionalFormatting sqref="K19:K33">
    <cfRule type="expression" dxfId="16" priority="3">
      <formula>$D19=0</formula>
    </cfRule>
  </conditionalFormatting>
  <dataValidations count="1">
    <dataValidation type="date" allowBlank="1" showInputMessage="1" showErrorMessage="1" sqref="L18">
      <formula1>43556</formula1>
      <formula2>45291</formula2>
    </dataValidation>
  </dataValidations>
  <hyperlinks>
    <hyperlink ref="H13" r:id="rId1" tooltip="User Guide"/>
  </hyperlinks>
  <pageMargins left="0.7" right="0.7" top="0.98479166666666695" bottom="0.75" header="0.3" footer="0.3"/>
  <pageSetup scale="42" fitToWidth="0" orientation="landscape" r:id="rId2"/>
  <headerFooter>
    <oddFooter>&amp;L&amp;"Arial,Regular"&amp;12&amp;K000000June 1, 2020&amp;C&amp;"Arial,Regular"&amp;12Page &amp;P of &amp;N&amp;R&amp;"Arial,Regular"&amp;12&amp;K000000&amp;A</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Defaults!$D$10:$D$11</xm:f>
          </x14:formula1>
          <xm:sqref>M19:M33</xm:sqref>
        </x14:dataValidation>
        <x14:dataValidation type="list" allowBlank="1" showInputMessage="1" showErrorMessage="1">
          <x14:formula1>
            <xm:f>Defaults!$G$10:$G$12</xm:f>
          </x14:formula1>
          <xm:sqref>I19:I33</xm:sqref>
        </x14:dataValidation>
        <x14:dataValidation type="list" allowBlank="1" showInputMessage="1" showErrorMessage="1">
          <x14:formula1>
            <xm:f>IF(M19="Air Basin",Defaults!$F$10:$F$24,Defaults!$E$10:$E$67)</xm:f>
          </x14:formula1>
          <xm:sqref>N19:N33</xm:sqref>
        </x14:dataValidation>
        <x14:dataValidation type="list" allowBlank="1" showInputMessage="1" showErrorMessage="1">
          <x14:formula1>
            <xm:f>IF($I19="",Defaults!$H$10:$H$14,IF($I19=Defaults!$G$10,Defaults!$H$10:$H$11,Defaults!$H$12:$H$14))</xm:f>
          </x14:formula1>
          <xm:sqref>J19:J33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Z356"/>
  <sheetViews>
    <sheetView showGridLines="0" zoomScaleNormal="100" workbookViewId="0">
      <selection activeCell="C2" sqref="C2"/>
    </sheetView>
  </sheetViews>
  <sheetFormatPr defaultColWidth="9.140625" defaultRowHeight="15.75" x14ac:dyDescent="0.25"/>
  <cols>
    <col min="1" max="1" width="4.28515625" style="43" customWidth="1"/>
    <col min="2" max="2" width="105.7109375" style="43" bestFit="1" customWidth="1"/>
    <col min="3" max="3" width="17.42578125" style="999" customWidth="1"/>
    <col min="4" max="4" width="36.42578125" style="43" customWidth="1"/>
    <col min="5" max="5" width="6.7109375" style="43" customWidth="1"/>
    <col min="6" max="6" width="9.140625" style="43" customWidth="1"/>
    <col min="7" max="7" width="34.42578125" style="43" bestFit="1" customWidth="1"/>
    <col min="8" max="8" width="19.42578125" style="43" customWidth="1"/>
    <col min="9" max="9" width="16.85546875" style="43" customWidth="1"/>
    <col min="10" max="10" width="14.140625" style="43" customWidth="1"/>
    <col min="11" max="11" width="31.7109375" style="43" customWidth="1"/>
    <col min="12" max="16384" width="9.140625" style="43"/>
  </cols>
  <sheetData>
    <row r="1" spans="1:4" ht="18.75" customHeight="1" x14ac:dyDescent="0.25">
      <c r="A1" s="958"/>
      <c r="B1" s="959"/>
      <c r="C1" s="998"/>
      <c r="D1" s="959"/>
    </row>
    <row r="2" spans="1:4" ht="15" customHeight="1" x14ac:dyDescent="0.25"/>
    <row r="3" spans="1:4" ht="18.75" customHeight="1" x14ac:dyDescent="0.25">
      <c r="A3" s="958"/>
      <c r="B3" s="959"/>
      <c r="C3" s="998"/>
      <c r="D3" s="959"/>
    </row>
    <row r="4" spans="1:4" ht="15" customHeight="1" x14ac:dyDescent="0.25"/>
    <row r="5" spans="1:4" ht="18.75" customHeight="1" x14ac:dyDescent="0.25">
      <c r="A5" s="958"/>
      <c r="B5" s="959"/>
      <c r="C5" s="998"/>
      <c r="D5" s="959"/>
    </row>
    <row r="6" spans="1:4" ht="15" customHeight="1" x14ac:dyDescent="0.25"/>
    <row r="7" spans="1:4" ht="15" customHeight="1" x14ac:dyDescent="0.25">
      <c r="A7" s="878"/>
      <c r="B7" s="878"/>
      <c r="C7" s="1000"/>
      <c r="D7" s="878"/>
    </row>
    <row r="8" spans="1:4" ht="15" customHeight="1" thickBot="1" x14ac:dyDescent="0.3">
      <c r="A8" s="878"/>
      <c r="B8" s="878"/>
      <c r="C8" s="1000"/>
      <c r="D8" s="878"/>
    </row>
    <row r="9" spans="1:4" ht="15" customHeight="1" thickBot="1" x14ac:dyDescent="0.3">
      <c r="B9" s="879" t="s">
        <v>4902</v>
      </c>
      <c r="C9" s="880" t="s">
        <v>4903</v>
      </c>
      <c r="D9" s="878"/>
    </row>
    <row r="10" spans="1:4" ht="18" customHeight="1" x14ac:dyDescent="0.25">
      <c r="B10" s="881" t="s">
        <v>4904</v>
      </c>
      <c r="C10" s="882">
        <v>541200</v>
      </c>
    </row>
    <row r="11" spans="1:4" ht="18" customHeight="1" x14ac:dyDescent="0.25">
      <c r="B11" s="883" t="s">
        <v>4905</v>
      </c>
      <c r="C11" s="884" t="s">
        <v>4906</v>
      </c>
    </row>
    <row r="12" spans="1:4" ht="18" customHeight="1" x14ac:dyDescent="0.25">
      <c r="B12" s="883" t="s">
        <v>4907</v>
      </c>
      <c r="C12" s="885" t="s">
        <v>4908</v>
      </c>
    </row>
    <row r="13" spans="1:4" ht="18" customHeight="1" x14ac:dyDescent="0.25">
      <c r="B13" s="883" t="s">
        <v>4909</v>
      </c>
      <c r="C13" s="884" t="s">
        <v>4910</v>
      </c>
    </row>
    <row r="14" spans="1:4" ht="18" customHeight="1" x14ac:dyDescent="0.25">
      <c r="B14" s="883" t="s">
        <v>4911</v>
      </c>
      <c r="C14" s="884" t="s">
        <v>4912</v>
      </c>
    </row>
    <row r="15" spans="1:4" ht="18" customHeight="1" x14ac:dyDescent="0.25">
      <c r="B15" s="883" t="s">
        <v>4913</v>
      </c>
      <c r="C15" s="884" t="s">
        <v>4912</v>
      </c>
    </row>
    <row r="16" spans="1:4" ht="18" customHeight="1" x14ac:dyDescent="0.25">
      <c r="B16" s="883" t="s">
        <v>4914</v>
      </c>
      <c r="C16" s="884">
        <v>541511</v>
      </c>
    </row>
    <row r="17" spans="2:26" ht="18" customHeight="1" x14ac:dyDescent="0.25">
      <c r="B17" s="886" t="s">
        <v>4915</v>
      </c>
      <c r="C17" s="885">
        <v>541300</v>
      </c>
    </row>
    <row r="18" spans="2:26" ht="18" customHeight="1" x14ac:dyDescent="0.25">
      <c r="B18" s="886" t="s">
        <v>4916</v>
      </c>
      <c r="C18" s="885" t="s">
        <v>4917</v>
      </c>
    </row>
    <row r="19" spans="2:26" ht="18" customHeight="1" x14ac:dyDescent="0.25">
      <c r="B19" s="886" t="s">
        <v>4918</v>
      </c>
      <c r="C19" s="885" t="s">
        <v>4919</v>
      </c>
    </row>
    <row r="20" spans="2:26" ht="18" customHeight="1" x14ac:dyDescent="0.25">
      <c r="B20" s="886" t="s">
        <v>4920</v>
      </c>
      <c r="C20" s="885">
        <v>541300</v>
      </c>
    </row>
    <row r="21" spans="2:26" ht="18" customHeight="1" x14ac:dyDescent="0.25">
      <c r="B21" s="887" t="s">
        <v>4921</v>
      </c>
      <c r="C21" s="885" t="s">
        <v>4922</v>
      </c>
    </row>
    <row r="22" spans="2:26" ht="18" customHeight="1" x14ac:dyDescent="0.25">
      <c r="B22" s="886" t="s">
        <v>4923</v>
      </c>
      <c r="C22" s="885">
        <v>2332</v>
      </c>
    </row>
    <row r="23" spans="2:26" ht="18" customHeight="1" x14ac:dyDescent="0.25">
      <c r="B23" s="886" t="s">
        <v>4924</v>
      </c>
      <c r="C23" s="885" t="s">
        <v>4925</v>
      </c>
      <c r="E23" s="888"/>
      <c r="F23" s="888"/>
      <c r="G23" s="888"/>
      <c r="H23" s="888"/>
      <c r="I23" s="888"/>
      <c r="J23" s="888"/>
      <c r="K23" s="888"/>
      <c r="L23" s="888"/>
      <c r="M23" s="888"/>
      <c r="N23" s="888"/>
      <c r="O23" s="888"/>
      <c r="P23" s="888"/>
      <c r="Q23" s="888"/>
      <c r="R23" s="888"/>
      <c r="S23" s="888"/>
      <c r="T23" s="888"/>
      <c r="U23" s="888"/>
      <c r="V23" s="888"/>
      <c r="W23" s="888"/>
      <c r="X23" s="889"/>
      <c r="Y23" s="889"/>
      <c r="Z23" s="888"/>
    </row>
    <row r="24" spans="2:26" ht="18" customHeight="1" x14ac:dyDescent="0.25">
      <c r="B24" s="886" t="s">
        <v>4926</v>
      </c>
      <c r="C24" s="885">
        <v>2332</v>
      </c>
      <c r="E24" s="888"/>
      <c r="F24" s="888"/>
      <c r="G24" s="888"/>
      <c r="H24" s="888"/>
      <c r="I24" s="888"/>
      <c r="J24" s="888"/>
      <c r="K24" s="888"/>
      <c r="L24" s="888"/>
      <c r="M24" s="888"/>
      <c r="N24" s="888"/>
      <c r="O24" s="888"/>
      <c r="P24" s="888"/>
      <c r="Q24" s="888"/>
      <c r="R24" s="888"/>
      <c r="S24" s="888"/>
      <c r="T24" s="888"/>
      <c r="U24" s="888"/>
      <c r="V24" s="888"/>
      <c r="W24" s="888"/>
      <c r="X24" s="889"/>
      <c r="Y24" s="889"/>
      <c r="Z24" s="888"/>
    </row>
    <row r="25" spans="2:26" ht="18" customHeight="1" x14ac:dyDescent="0.25">
      <c r="B25" s="890" t="s">
        <v>4927</v>
      </c>
      <c r="C25" s="885">
        <v>2332</v>
      </c>
      <c r="E25" s="888"/>
      <c r="F25" s="888"/>
      <c r="G25" s="888"/>
      <c r="H25" s="888"/>
      <c r="I25" s="888"/>
      <c r="J25" s="888"/>
    </row>
    <row r="26" spans="2:26" ht="18" customHeight="1" x14ac:dyDescent="0.25">
      <c r="B26" s="891" t="s">
        <v>4928</v>
      </c>
      <c r="C26" s="885" t="s">
        <v>4925</v>
      </c>
      <c r="E26" s="888"/>
      <c r="F26" s="888"/>
      <c r="G26" s="888"/>
      <c r="H26" s="888"/>
      <c r="I26" s="888"/>
      <c r="J26" s="888"/>
    </row>
    <row r="27" spans="2:26" ht="18" customHeight="1" x14ac:dyDescent="0.25">
      <c r="B27" s="886" t="s">
        <v>4929</v>
      </c>
      <c r="C27" s="885" t="s">
        <v>4925</v>
      </c>
      <c r="E27" s="888"/>
      <c r="F27" s="888"/>
      <c r="G27" s="888"/>
      <c r="H27" s="888"/>
      <c r="I27" s="888"/>
      <c r="J27" s="888"/>
    </row>
    <row r="28" spans="2:26" ht="18" customHeight="1" x14ac:dyDescent="0.25">
      <c r="B28" s="886" t="s">
        <v>4930</v>
      </c>
      <c r="C28" s="885" t="s">
        <v>4925</v>
      </c>
      <c r="E28" s="888"/>
      <c r="F28" s="888"/>
      <c r="G28" s="888"/>
      <c r="H28" s="888"/>
      <c r="I28" s="888"/>
      <c r="J28" s="888"/>
    </row>
    <row r="29" spans="2:26" ht="18" customHeight="1" x14ac:dyDescent="0.25">
      <c r="B29" s="886" t="s">
        <v>4931</v>
      </c>
      <c r="C29" s="885">
        <v>2332</v>
      </c>
      <c r="E29" s="888"/>
      <c r="F29" s="888"/>
      <c r="G29" s="888"/>
      <c r="H29" s="888"/>
      <c r="I29" s="888"/>
      <c r="J29" s="888"/>
    </row>
    <row r="30" spans="2:26" ht="18" customHeight="1" x14ac:dyDescent="0.25">
      <c r="B30" s="886" t="s">
        <v>4932</v>
      </c>
      <c r="C30" s="885">
        <v>2332</v>
      </c>
      <c r="E30" s="888"/>
      <c r="F30" s="888"/>
      <c r="G30" s="888"/>
      <c r="H30" s="888"/>
      <c r="I30" s="888"/>
      <c r="J30" s="888"/>
    </row>
    <row r="31" spans="2:26" ht="18" customHeight="1" x14ac:dyDescent="0.25">
      <c r="B31" s="886" t="s">
        <v>4933</v>
      </c>
      <c r="C31" s="885">
        <v>2332</v>
      </c>
      <c r="E31" s="888"/>
      <c r="F31" s="888"/>
      <c r="G31" s="888"/>
      <c r="H31" s="888"/>
      <c r="I31" s="888"/>
      <c r="J31" s="888"/>
    </row>
    <row r="32" spans="2:26" ht="18" customHeight="1" x14ac:dyDescent="0.25">
      <c r="B32" s="886" t="s">
        <v>4934</v>
      </c>
      <c r="C32" s="885" t="s">
        <v>4925</v>
      </c>
      <c r="E32" s="888"/>
      <c r="F32" s="888"/>
      <c r="G32" s="888"/>
      <c r="H32" s="888"/>
      <c r="I32" s="888"/>
      <c r="J32" s="888"/>
    </row>
    <row r="33" spans="2:10" ht="18" customHeight="1" x14ac:dyDescent="0.25">
      <c r="B33" s="891" t="s">
        <v>4935</v>
      </c>
      <c r="C33" s="885" t="s">
        <v>4925</v>
      </c>
      <c r="E33" s="888"/>
      <c r="F33" s="888"/>
      <c r="G33" s="888"/>
      <c r="H33" s="888"/>
      <c r="I33" s="888"/>
      <c r="J33" s="888"/>
    </row>
    <row r="34" spans="2:10" ht="18" customHeight="1" x14ac:dyDescent="0.25">
      <c r="B34" s="891" t="s">
        <v>4936</v>
      </c>
      <c r="C34" s="885">
        <v>2332</v>
      </c>
      <c r="E34" s="888"/>
      <c r="F34" s="888"/>
      <c r="G34" s="888"/>
      <c r="H34" s="888"/>
      <c r="I34" s="888"/>
      <c r="J34" s="888"/>
    </row>
    <row r="35" spans="2:10" ht="18" customHeight="1" x14ac:dyDescent="0.25">
      <c r="B35" s="886" t="s">
        <v>4937</v>
      </c>
      <c r="C35" s="885" t="s">
        <v>4938</v>
      </c>
      <c r="E35" s="888"/>
      <c r="F35" s="888"/>
      <c r="G35" s="888"/>
      <c r="H35" s="888"/>
      <c r="I35" s="888"/>
      <c r="J35" s="888"/>
    </row>
    <row r="36" spans="2:10" ht="18" customHeight="1" x14ac:dyDescent="0.25">
      <c r="B36" s="890" t="s">
        <v>4939</v>
      </c>
      <c r="C36" s="885">
        <v>2332</v>
      </c>
      <c r="E36" s="888"/>
      <c r="F36" s="888"/>
      <c r="G36" s="888"/>
      <c r="H36" s="888"/>
      <c r="I36" s="888"/>
      <c r="J36" s="888"/>
    </row>
    <row r="37" spans="2:10" ht="18" customHeight="1" x14ac:dyDescent="0.25">
      <c r="B37" s="890" t="s">
        <v>4940</v>
      </c>
      <c r="C37" s="885">
        <v>541700</v>
      </c>
      <c r="E37" s="888"/>
      <c r="F37" s="888"/>
      <c r="G37" s="888"/>
      <c r="H37" s="888"/>
      <c r="I37" s="888"/>
      <c r="J37" s="888"/>
    </row>
    <row r="38" spans="2:10" ht="18" customHeight="1" x14ac:dyDescent="0.25">
      <c r="B38" s="886" t="s">
        <v>4941</v>
      </c>
      <c r="C38" s="885">
        <v>541610</v>
      </c>
      <c r="E38" s="888"/>
      <c r="F38" s="888"/>
      <c r="G38" s="888"/>
      <c r="H38" s="888"/>
      <c r="I38" s="888"/>
      <c r="J38" s="888"/>
    </row>
    <row r="39" spans="2:10" ht="18" customHeight="1" x14ac:dyDescent="0.25">
      <c r="B39" s="886" t="s">
        <v>4942</v>
      </c>
      <c r="C39" s="885">
        <v>562000</v>
      </c>
      <c r="E39" s="888"/>
      <c r="F39" s="888"/>
      <c r="G39" s="888"/>
      <c r="H39" s="888"/>
      <c r="I39" s="888"/>
      <c r="J39" s="888"/>
    </row>
    <row r="40" spans="2:10" ht="18" customHeight="1" x14ac:dyDescent="0.25">
      <c r="B40" s="886" t="s">
        <v>4943</v>
      </c>
      <c r="C40" s="885">
        <v>115000</v>
      </c>
      <c r="E40" s="888"/>
      <c r="F40" s="888"/>
      <c r="G40" s="888"/>
      <c r="H40" s="888"/>
      <c r="I40" s="888"/>
      <c r="J40" s="888"/>
    </row>
    <row r="41" spans="2:10" ht="18" customHeight="1" x14ac:dyDescent="0.25">
      <c r="B41" s="891" t="s">
        <v>4944</v>
      </c>
      <c r="C41" s="885">
        <v>541300</v>
      </c>
      <c r="E41" s="888"/>
      <c r="F41" s="888"/>
      <c r="G41" s="888"/>
      <c r="H41" s="888"/>
      <c r="I41" s="888"/>
      <c r="J41" s="888"/>
    </row>
    <row r="42" spans="2:10" ht="18" customHeight="1" x14ac:dyDescent="0.25">
      <c r="B42" s="891" t="s">
        <v>4945</v>
      </c>
      <c r="C42" s="885" t="s">
        <v>4910</v>
      </c>
      <c r="E42" s="888"/>
      <c r="F42" s="888"/>
      <c r="G42" s="888"/>
      <c r="H42" s="888"/>
      <c r="I42" s="888"/>
      <c r="J42" s="888"/>
    </row>
    <row r="43" spans="2:10" ht="18" customHeight="1" x14ac:dyDescent="0.25">
      <c r="B43" s="886" t="s">
        <v>4946</v>
      </c>
      <c r="C43" s="885">
        <v>115000</v>
      </c>
      <c r="E43" s="888"/>
      <c r="F43" s="888"/>
      <c r="G43" s="888"/>
      <c r="H43" s="888"/>
      <c r="I43" s="888"/>
      <c r="J43" s="888"/>
    </row>
    <row r="44" spans="2:10" ht="18" customHeight="1" x14ac:dyDescent="0.25">
      <c r="B44" s="886" t="s">
        <v>4947</v>
      </c>
      <c r="C44" s="885">
        <v>115000</v>
      </c>
      <c r="E44" s="888"/>
      <c r="F44" s="888"/>
      <c r="G44" s="888"/>
      <c r="H44" s="888"/>
      <c r="I44" s="888"/>
      <c r="J44" s="888"/>
    </row>
    <row r="45" spans="2:10" ht="18" customHeight="1" x14ac:dyDescent="0.25">
      <c r="B45" s="886" t="s">
        <v>4948</v>
      </c>
      <c r="C45" s="885">
        <v>484000</v>
      </c>
      <c r="E45" s="888"/>
      <c r="F45" s="888"/>
      <c r="G45" s="888"/>
      <c r="H45" s="888"/>
      <c r="I45" s="888"/>
      <c r="J45" s="888"/>
    </row>
    <row r="46" spans="2:10" ht="18" customHeight="1" x14ac:dyDescent="0.25">
      <c r="B46" s="886" t="s">
        <v>4949</v>
      </c>
      <c r="C46" s="885">
        <v>484000</v>
      </c>
      <c r="E46" s="888"/>
      <c r="F46" s="888"/>
      <c r="G46" s="888"/>
      <c r="H46" s="888"/>
      <c r="I46" s="888"/>
      <c r="J46" s="888"/>
    </row>
    <row r="47" spans="2:10" ht="18" customHeight="1" x14ac:dyDescent="0.25">
      <c r="B47" s="886" t="s">
        <v>4950</v>
      </c>
      <c r="C47" s="885" t="s">
        <v>4951</v>
      </c>
      <c r="E47" s="888"/>
      <c r="F47" s="888"/>
      <c r="G47" s="888"/>
      <c r="H47" s="888"/>
      <c r="I47" s="888"/>
      <c r="J47" s="888"/>
    </row>
    <row r="48" spans="2:10" ht="18" customHeight="1" x14ac:dyDescent="0.25">
      <c r="B48" s="886" t="s">
        <v>4952</v>
      </c>
      <c r="C48" s="885">
        <v>2332</v>
      </c>
      <c r="E48" s="888"/>
      <c r="F48" s="888"/>
      <c r="G48" s="888"/>
      <c r="H48" s="888"/>
      <c r="I48" s="888"/>
      <c r="J48" s="888"/>
    </row>
    <row r="49" spans="2:10" ht="18" customHeight="1" x14ac:dyDescent="0.25">
      <c r="B49" s="886" t="s">
        <v>4953</v>
      </c>
      <c r="C49" s="885" t="s">
        <v>4951</v>
      </c>
      <c r="E49" s="888"/>
      <c r="F49" s="888"/>
      <c r="G49" s="888"/>
      <c r="H49" s="888"/>
      <c r="I49" s="888"/>
      <c r="J49" s="888"/>
    </row>
    <row r="50" spans="2:10" ht="18" customHeight="1" x14ac:dyDescent="0.25">
      <c r="B50" s="886" t="s">
        <v>4954</v>
      </c>
      <c r="C50" s="885" t="s">
        <v>4951</v>
      </c>
      <c r="E50" s="888"/>
      <c r="F50" s="888"/>
      <c r="G50" s="888"/>
      <c r="H50" s="888"/>
      <c r="I50" s="888"/>
      <c r="J50" s="888"/>
    </row>
    <row r="51" spans="2:10" ht="18" customHeight="1" x14ac:dyDescent="0.25">
      <c r="B51" s="886" t="s">
        <v>4955</v>
      </c>
      <c r="C51" s="885" t="s">
        <v>4951</v>
      </c>
      <c r="E51" s="888"/>
      <c r="F51" s="888"/>
      <c r="G51" s="888"/>
      <c r="H51" s="888"/>
      <c r="I51" s="888"/>
      <c r="J51" s="888"/>
    </row>
    <row r="52" spans="2:10" ht="18" customHeight="1" x14ac:dyDescent="0.25">
      <c r="B52" s="890" t="s">
        <v>4956</v>
      </c>
      <c r="C52" s="885">
        <v>2332</v>
      </c>
      <c r="E52" s="888"/>
      <c r="F52" s="888"/>
      <c r="G52" s="888"/>
      <c r="H52" s="888"/>
      <c r="I52" s="888"/>
      <c r="J52" s="888"/>
    </row>
    <row r="53" spans="2:10" ht="18" customHeight="1" x14ac:dyDescent="0.25">
      <c r="B53" s="891" t="s">
        <v>4957</v>
      </c>
      <c r="C53" s="885" t="s">
        <v>4951</v>
      </c>
      <c r="E53" s="888"/>
      <c r="F53" s="888"/>
      <c r="G53" s="888"/>
      <c r="H53" s="888"/>
      <c r="I53" s="888"/>
      <c r="J53" s="888"/>
    </row>
    <row r="54" spans="2:10" ht="18" customHeight="1" x14ac:dyDescent="0.25">
      <c r="B54" s="891" t="s">
        <v>4958</v>
      </c>
      <c r="C54" s="885">
        <v>2332</v>
      </c>
      <c r="E54" s="888"/>
      <c r="F54" s="888"/>
      <c r="G54" s="888"/>
      <c r="H54" s="888"/>
      <c r="I54" s="888"/>
      <c r="J54" s="888"/>
    </row>
    <row r="55" spans="2:10" ht="18" customHeight="1" x14ac:dyDescent="0.25">
      <c r="B55" s="886" t="s">
        <v>4959</v>
      </c>
      <c r="C55" s="885">
        <v>2332</v>
      </c>
      <c r="E55" s="888"/>
      <c r="F55" s="888"/>
      <c r="G55" s="888"/>
      <c r="H55" s="888"/>
      <c r="I55" s="888"/>
      <c r="J55" s="888"/>
    </row>
    <row r="56" spans="2:10" ht="18" customHeight="1" x14ac:dyDescent="0.25">
      <c r="B56" s="886" t="s">
        <v>4960</v>
      </c>
      <c r="C56" s="885" t="s">
        <v>4951</v>
      </c>
      <c r="E56" s="888"/>
      <c r="F56" s="888"/>
      <c r="G56" s="888"/>
      <c r="H56" s="888"/>
      <c r="I56" s="888"/>
      <c r="J56" s="888"/>
    </row>
    <row r="57" spans="2:10" ht="18" customHeight="1" x14ac:dyDescent="0.25">
      <c r="B57" s="886" t="s">
        <v>4961</v>
      </c>
      <c r="C57" s="885">
        <v>561700</v>
      </c>
      <c r="E57" s="888"/>
      <c r="F57" s="888"/>
      <c r="G57" s="888"/>
      <c r="H57" s="888"/>
      <c r="I57" s="888"/>
      <c r="J57" s="888"/>
    </row>
    <row r="58" spans="2:10" ht="18" customHeight="1" x14ac:dyDescent="0.25">
      <c r="B58" s="886" t="s">
        <v>4962</v>
      </c>
      <c r="C58" s="885" t="s">
        <v>4951</v>
      </c>
      <c r="E58" s="888"/>
      <c r="F58" s="888"/>
      <c r="G58" s="888"/>
      <c r="H58" s="888"/>
      <c r="I58" s="888"/>
      <c r="J58" s="888"/>
    </row>
    <row r="59" spans="2:10" ht="18" customHeight="1" x14ac:dyDescent="0.25">
      <c r="B59" s="890" t="s">
        <v>4963</v>
      </c>
      <c r="C59" s="885">
        <v>112120</v>
      </c>
      <c r="E59" s="888"/>
      <c r="F59" s="888"/>
      <c r="G59" s="888"/>
      <c r="H59" s="888"/>
      <c r="I59" s="888"/>
      <c r="J59" s="888"/>
    </row>
    <row r="60" spans="2:10" ht="18" customHeight="1" x14ac:dyDescent="0.25">
      <c r="B60" s="886" t="s">
        <v>4964</v>
      </c>
      <c r="C60" s="885">
        <v>541300</v>
      </c>
      <c r="E60" s="888"/>
      <c r="F60" s="888"/>
      <c r="G60" s="888"/>
      <c r="H60" s="888"/>
      <c r="I60" s="888"/>
      <c r="J60" s="888"/>
    </row>
    <row r="61" spans="2:10" ht="18" customHeight="1" x14ac:dyDescent="0.25">
      <c r="B61" s="892" t="s">
        <v>4965</v>
      </c>
      <c r="C61" s="885">
        <v>541610</v>
      </c>
      <c r="E61" s="888"/>
      <c r="F61" s="888"/>
      <c r="G61" s="888"/>
      <c r="H61" s="888"/>
      <c r="I61" s="888"/>
      <c r="J61" s="888"/>
    </row>
    <row r="62" spans="2:10" ht="18" customHeight="1" x14ac:dyDescent="0.25">
      <c r="B62" s="892" t="s">
        <v>4966</v>
      </c>
      <c r="C62" s="885" t="s">
        <v>4912</v>
      </c>
      <c r="E62" s="888"/>
      <c r="F62" s="888"/>
      <c r="G62" s="888"/>
      <c r="H62" s="888"/>
      <c r="I62" s="888"/>
      <c r="J62" s="888"/>
    </row>
    <row r="63" spans="2:10" ht="18" customHeight="1" x14ac:dyDescent="0.25">
      <c r="B63" s="886" t="s">
        <v>4967</v>
      </c>
      <c r="C63" s="885">
        <v>115000</v>
      </c>
      <c r="E63" s="888"/>
      <c r="F63" s="888"/>
      <c r="G63" s="888"/>
      <c r="H63" s="888"/>
      <c r="I63" s="888"/>
      <c r="J63" s="888"/>
    </row>
    <row r="64" spans="2:10" ht="18" customHeight="1" x14ac:dyDescent="0.25">
      <c r="B64" s="886" t="s">
        <v>4968</v>
      </c>
      <c r="C64" s="885" t="s">
        <v>4969</v>
      </c>
      <c r="E64" s="888"/>
      <c r="F64" s="888"/>
      <c r="G64" s="888"/>
      <c r="H64" s="888"/>
      <c r="I64" s="888"/>
      <c r="J64" s="888"/>
    </row>
    <row r="65" spans="2:10" ht="18" customHeight="1" x14ac:dyDescent="0.25">
      <c r="B65" s="886" t="s">
        <v>4970</v>
      </c>
      <c r="C65" s="885">
        <v>532100</v>
      </c>
      <c r="E65" s="888"/>
      <c r="F65" s="888"/>
      <c r="G65" s="888"/>
      <c r="H65" s="888"/>
      <c r="I65" s="888"/>
      <c r="J65" s="888"/>
    </row>
    <row r="66" spans="2:10" ht="18" customHeight="1" x14ac:dyDescent="0.25">
      <c r="B66" s="886" t="s">
        <v>4971</v>
      </c>
      <c r="C66" s="885">
        <v>562000</v>
      </c>
      <c r="E66" s="888"/>
      <c r="F66" s="888"/>
      <c r="G66" s="888"/>
      <c r="H66" s="888"/>
      <c r="I66" s="888"/>
      <c r="J66" s="888"/>
    </row>
    <row r="67" spans="2:10" ht="18" customHeight="1" x14ac:dyDescent="0.25">
      <c r="B67" s="886" t="s">
        <v>4972</v>
      </c>
      <c r="C67" s="885" t="s">
        <v>4922</v>
      </c>
      <c r="E67" s="888"/>
      <c r="F67" s="888"/>
      <c r="G67" s="888"/>
      <c r="H67" s="888"/>
      <c r="I67" s="888"/>
      <c r="J67" s="888"/>
    </row>
    <row r="68" spans="2:10" ht="18" customHeight="1" x14ac:dyDescent="0.25">
      <c r="B68" s="886" t="s">
        <v>4973</v>
      </c>
      <c r="C68" s="885">
        <v>482000</v>
      </c>
      <c r="E68" s="888"/>
      <c r="F68" s="888"/>
      <c r="G68" s="888"/>
      <c r="H68" s="888"/>
      <c r="I68" s="888"/>
      <c r="J68" s="888"/>
    </row>
    <row r="69" spans="2:10" ht="18" customHeight="1" x14ac:dyDescent="0.25">
      <c r="B69" s="886" t="s">
        <v>4974</v>
      </c>
      <c r="C69" s="885" t="s">
        <v>4975</v>
      </c>
      <c r="E69" s="888"/>
      <c r="F69" s="888"/>
      <c r="G69" s="888"/>
      <c r="H69" s="888"/>
      <c r="I69" s="888"/>
      <c r="J69" s="888"/>
    </row>
    <row r="70" spans="2:10" ht="18" customHeight="1" x14ac:dyDescent="0.25">
      <c r="B70" s="886" t="s">
        <v>4976</v>
      </c>
      <c r="C70" s="885">
        <v>314900</v>
      </c>
      <c r="E70" s="888"/>
      <c r="F70" s="888"/>
      <c r="G70" s="888"/>
      <c r="H70" s="888"/>
      <c r="I70" s="888"/>
      <c r="J70" s="888"/>
    </row>
    <row r="71" spans="2:10" ht="18" customHeight="1" x14ac:dyDescent="0.25">
      <c r="B71" s="886" t="s">
        <v>4977</v>
      </c>
      <c r="C71" s="885" t="s">
        <v>4975</v>
      </c>
      <c r="E71" s="888"/>
      <c r="F71" s="888"/>
      <c r="G71" s="888"/>
      <c r="H71" s="888"/>
      <c r="I71" s="888"/>
      <c r="J71" s="888"/>
    </row>
    <row r="72" spans="2:10" ht="18" customHeight="1" x14ac:dyDescent="0.25">
      <c r="B72" s="886" t="s">
        <v>4978</v>
      </c>
      <c r="C72" s="885">
        <v>221300</v>
      </c>
      <c r="E72" s="888"/>
      <c r="F72" s="888"/>
      <c r="G72" s="888"/>
      <c r="H72" s="888"/>
      <c r="I72" s="888"/>
      <c r="J72" s="888"/>
    </row>
    <row r="73" spans="2:10" ht="18" customHeight="1" x14ac:dyDescent="0.25">
      <c r="B73" s="886" t="s">
        <v>4979</v>
      </c>
      <c r="C73" s="885" t="s">
        <v>4908</v>
      </c>
      <c r="E73" s="888"/>
      <c r="F73" s="888"/>
      <c r="G73" s="888"/>
      <c r="H73" s="888"/>
      <c r="I73" s="888"/>
      <c r="J73" s="888"/>
    </row>
    <row r="74" spans="2:10" ht="18" customHeight="1" x14ac:dyDescent="0.25">
      <c r="B74" s="886" t="s">
        <v>4980</v>
      </c>
      <c r="C74" s="885" t="s">
        <v>4908</v>
      </c>
      <c r="E74" s="888"/>
      <c r="F74" s="888"/>
      <c r="G74" s="888"/>
      <c r="H74" s="888"/>
      <c r="I74" s="888"/>
      <c r="J74" s="888"/>
    </row>
    <row r="75" spans="2:10" ht="18" customHeight="1" x14ac:dyDescent="0.25">
      <c r="B75" s="886" t="s">
        <v>4981</v>
      </c>
      <c r="C75" s="885" t="s">
        <v>4912</v>
      </c>
      <c r="E75" s="888"/>
      <c r="F75" s="888"/>
      <c r="G75" s="888"/>
      <c r="H75" s="888"/>
      <c r="I75" s="888"/>
      <c r="J75" s="888"/>
    </row>
    <row r="76" spans="2:10" ht="18" customHeight="1" x14ac:dyDescent="0.25">
      <c r="B76" s="886" t="s">
        <v>4982</v>
      </c>
      <c r="C76" s="885" t="s">
        <v>4912</v>
      </c>
      <c r="E76" s="888"/>
      <c r="F76" s="888"/>
      <c r="G76" s="888"/>
      <c r="H76" s="888"/>
      <c r="I76" s="888"/>
      <c r="J76" s="888"/>
    </row>
    <row r="77" spans="2:10" ht="18" customHeight="1" x14ac:dyDescent="0.25">
      <c r="B77" s="892" t="s">
        <v>4983</v>
      </c>
      <c r="C77" s="885" t="s">
        <v>4908</v>
      </c>
      <c r="E77" s="888"/>
      <c r="F77" s="888"/>
      <c r="G77" s="888"/>
      <c r="H77" s="888"/>
      <c r="I77" s="888"/>
      <c r="J77" s="888"/>
    </row>
    <row r="78" spans="2:10" ht="18" customHeight="1" x14ac:dyDescent="0.25">
      <c r="B78" s="891" t="s">
        <v>4984</v>
      </c>
      <c r="C78" s="885">
        <v>541610</v>
      </c>
      <c r="E78" s="888"/>
      <c r="F78" s="888"/>
      <c r="G78" s="888"/>
      <c r="H78" s="888"/>
      <c r="I78" s="888"/>
      <c r="J78" s="888"/>
    </row>
    <row r="79" spans="2:10" ht="18" customHeight="1" x14ac:dyDescent="0.25">
      <c r="B79" s="886" t="s">
        <v>4985</v>
      </c>
      <c r="C79" s="885" t="s">
        <v>4912</v>
      </c>
      <c r="E79" s="888"/>
      <c r="F79" s="888"/>
      <c r="G79" s="888"/>
      <c r="H79" s="888"/>
      <c r="I79" s="888"/>
      <c r="J79" s="888"/>
    </row>
    <row r="80" spans="2:10" ht="18" customHeight="1" x14ac:dyDescent="0.25">
      <c r="B80" s="886" t="s">
        <v>4986</v>
      </c>
      <c r="C80" s="885" t="s">
        <v>4910</v>
      </c>
      <c r="E80" s="888"/>
      <c r="F80" s="888"/>
      <c r="G80" s="888"/>
      <c r="H80" s="888"/>
      <c r="I80" s="888"/>
      <c r="J80" s="888"/>
    </row>
    <row r="81" spans="2:10" ht="18" customHeight="1" x14ac:dyDescent="0.25">
      <c r="B81" s="886" t="s">
        <v>4987</v>
      </c>
      <c r="C81" s="885" t="s">
        <v>4908</v>
      </c>
      <c r="E81" s="888"/>
      <c r="F81" s="888"/>
      <c r="G81" s="888"/>
      <c r="H81" s="888"/>
      <c r="I81" s="888"/>
      <c r="J81" s="888"/>
    </row>
    <row r="82" spans="2:10" ht="18" customHeight="1" x14ac:dyDescent="0.25">
      <c r="B82" s="886" t="s">
        <v>5515</v>
      </c>
      <c r="C82" s="885">
        <v>541610</v>
      </c>
      <c r="E82" s="888"/>
      <c r="F82" s="888"/>
      <c r="G82" s="888"/>
      <c r="H82" s="888"/>
      <c r="I82" s="888"/>
      <c r="J82" s="888"/>
    </row>
    <row r="83" spans="2:10" ht="18" customHeight="1" x14ac:dyDescent="0.25">
      <c r="B83" s="886" t="s">
        <v>4988</v>
      </c>
      <c r="C83" s="885" t="s">
        <v>4912</v>
      </c>
      <c r="E83" s="888"/>
      <c r="F83" s="888"/>
      <c r="G83" s="888"/>
      <c r="H83" s="888"/>
      <c r="I83" s="888"/>
      <c r="J83" s="888"/>
    </row>
    <row r="84" spans="2:10" ht="18" customHeight="1" x14ac:dyDescent="0.25">
      <c r="B84" s="886" t="s">
        <v>4989</v>
      </c>
      <c r="C84" s="885" t="s">
        <v>4912</v>
      </c>
      <c r="E84" s="888"/>
      <c r="F84" s="888"/>
      <c r="G84" s="888"/>
      <c r="H84" s="888"/>
      <c r="I84" s="888"/>
      <c r="J84" s="888"/>
    </row>
    <row r="85" spans="2:10" ht="18" customHeight="1" x14ac:dyDescent="0.25">
      <c r="B85" s="893" t="s">
        <v>4990</v>
      </c>
      <c r="C85" s="885">
        <v>541300</v>
      </c>
      <c r="E85" s="888"/>
      <c r="F85" s="888"/>
      <c r="G85" s="888"/>
      <c r="H85" s="888"/>
      <c r="I85" s="888"/>
      <c r="J85" s="888"/>
    </row>
    <row r="86" spans="2:10" ht="18" customHeight="1" x14ac:dyDescent="0.25">
      <c r="B86" s="893" t="s">
        <v>4991</v>
      </c>
      <c r="C86" s="885" t="s">
        <v>4992</v>
      </c>
      <c r="E86" s="888"/>
      <c r="F86" s="888"/>
      <c r="G86" s="888"/>
      <c r="H86" s="888"/>
      <c r="I86" s="888"/>
      <c r="J86" s="888"/>
    </row>
    <row r="87" spans="2:10" ht="18" customHeight="1" x14ac:dyDescent="0.25">
      <c r="B87" s="893" t="s">
        <v>4993</v>
      </c>
      <c r="C87" s="885" t="s">
        <v>4908</v>
      </c>
      <c r="E87" s="888"/>
      <c r="F87" s="888"/>
      <c r="G87" s="888"/>
      <c r="H87" s="888"/>
      <c r="I87" s="888"/>
      <c r="J87" s="888"/>
    </row>
    <row r="88" spans="2:10" ht="18" customHeight="1" x14ac:dyDescent="0.25">
      <c r="B88" s="886" t="s">
        <v>4994</v>
      </c>
      <c r="C88" s="885" t="s">
        <v>4910</v>
      </c>
      <c r="E88" s="888"/>
      <c r="F88" s="888"/>
      <c r="G88" s="888"/>
      <c r="H88" s="888"/>
      <c r="I88" s="888"/>
      <c r="J88" s="888"/>
    </row>
    <row r="89" spans="2:10" ht="18" customHeight="1" x14ac:dyDescent="0.25">
      <c r="B89" s="886" t="s">
        <v>4995</v>
      </c>
      <c r="C89" s="885" t="s">
        <v>4912</v>
      </c>
      <c r="E89" s="888"/>
      <c r="F89" s="888"/>
      <c r="G89" s="888"/>
      <c r="H89" s="888"/>
      <c r="I89" s="888"/>
      <c r="J89" s="888"/>
    </row>
    <row r="90" spans="2:10" ht="18" customHeight="1" x14ac:dyDescent="0.25">
      <c r="B90" s="886" t="s">
        <v>4996</v>
      </c>
      <c r="C90" s="885" t="s">
        <v>4912</v>
      </c>
      <c r="E90" s="888"/>
      <c r="F90" s="888"/>
      <c r="G90" s="888"/>
      <c r="H90" s="888"/>
      <c r="I90" s="888"/>
      <c r="J90" s="888"/>
    </row>
    <row r="91" spans="2:10" ht="18" customHeight="1" x14ac:dyDescent="0.25">
      <c r="B91" s="891" t="s">
        <v>4997</v>
      </c>
      <c r="C91" s="885">
        <v>561700</v>
      </c>
      <c r="E91" s="888"/>
      <c r="F91" s="888"/>
      <c r="G91" s="888"/>
      <c r="H91" s="888"/>
      <c r="I91" s="888"/>
      <c r="J91" s="888"/>
    </row>
    <row r="92" spans="2:10" ht="18" customHeight="1" x14ac:dyDescent="0.25">
      <c r="B92" s="886" t="s">
        <v>4998</v>
      </c>
      <c r="C92" s="885">
        <v>541300</v>
      </c>
      <c r="E92" s="888"/>
      <c r="F92" s="888"/>
      <c r="G92" s="888"/>
      <c r="H92" s="888"/>
      <c r="I92" s="888"/>
      <c r="J92" s="888"/>
    </row>
    <row r="93" spans="2:10" ht="18" customHeight="1" x14ac:dyDescent="0.25">
      <c r="B93" s="886" t="s">
        <v>4999</v>
      </c>
      <c r="C93" s="885">
        <v>336112</v>
      </c>
      <c r="E93" s="888"/>
      <c r="F93" s="888"/>
      <c r="G93" s="888"/>
      <c r="H93" s="888"/>
      <c r="I93" s="888"/>
      <c r="J93" s="888"/>
    </row>
    <row r="94" spans="2:10" ht="18" customHeight="1" x14ac:dyDescent="0.25">
      <c r="B94" s="886" t="s">
        <v>5000</v>
      </c>
      <c r="C94" s="885">
        <v>333413</v>
      </c>
      <c r="E94" s="888"/>
      <c r="F94" s="888"/>
      <c r="G94" s="888"/>
      <c r="H94" s="888"/>
      <c r="I94" s="888"/>
      <c r="J94" s="888"/>
    </row>
    <row r="95" spans="2:10" ht="18" customHeight="1" x14ac:dyDescent="0.25">
      <c r="B95" s="886" t="s">
        <v>5001</v>
      </c>
      <c r="C95" s="885" t="s">
        <v>5002</v>
      </c>
      <c r="E95" s="888"/>
      <c r="F95" s="888"/>
      <c r="G95" s="888"/>
      <c r="H95" s="888"/>
      <c r="I95" s="888"/>
      <c r="J95" s="888"/>
    </row>
    <row r="96" spans="2:10" ht="18" customHeight="1" x14ac:dyDescent="0.25">
      <c r="B96" s="886" t="s">
        <v>5003</v>
      </c>
      <c r="C96" s="885" t="s">
        <v>5004</v>
      </c>
      <c r="E96" s="888"/>
      <c r="F96" s="888"/>
      <c r="G96" s="888"/>
      <c r="H96" s="888"/>
      <c r="I96" s="888"/>
      <c r="J96" s="888"/>
    </row>
    <row r="97" spans="2:10" ht="18" customHeight="1" x14ac:dyDescent="0.25">
      <c r="B97" s="886" t="s">
        <v>5516</v>
      </c>
      <c r="C97" s="885">
        <v>336991</v>
      </c>
      <c r="E97" s="888"/>
      <c r="F97" s="888"/>
      <c r="G97" s="888"/>
      <c r="H97" s="888"/>
      <c r="I97" s="888"/>
      <c r="J97" s="888"/>
    </row>
    <row r="98" spans="2:10" ht="18" customHeight="1" x14ac:dyDescent="0.25">
      <c r="B98" s="886" t="s">
        <v>5005</v>
      </c>
      <c r="C98" s="885">
        <v>332500</v>
      </c>
      <c r="E98" s="888"/>
      <c r="F98" s="888"/>
      <c r="G98" s="888"/>
      <c r="H98" s="888"/>
      <c r="I98" s="888"/>
      <c r="J98" s="888"/>
    </row>
    <row r="99" spans="2:10" ht="18" customHeight="1" x14ac:dyDescent="0.25">
      <c r="B99" s="891" t="s">
        <v>5006</v>
      </c>
      <c r="C99" s="885">
        <v>335312</v>
      </c>
      <c r="E99" s="888"/>
      <c r="F99" s="888"/>
      <c r="G99" s="888"/>
      <c r="H99" s="888"/>
      <c r="I99" s="888"/>
      <c r="J99" s="888"/>
    </row>
    <row r="100" spans="2:10" ht="18" customHeight="1" x14ac:dyDescent="0.25">
      <c r="B100" s="886" t="s">
        <v>5007</v>
      </c>
      <c r="C100" s="885">
        <v>332410</v>
      </c>
      <c r="E100" s="888"/>
      <c r="F100" s="888"/>
      <c r="G100" s="888"/>
      <c r="H100" s="888"/>
      <c r="I100" s="888"/>
      <c r="J100" s="888"/>
    </row>
    <row r="101" spans="2:10" ht="18" customHeight="1" x14ac:dyDescent="0.25">
      <c r="B101" s="886" t="s">
        <v>5008</v>
      </c>
      <c r="C101" s="885">
        <v>336120</v>
      </c>
      <c r="E101" s="888"/>
      <c r="F101" s="888"/>
      <c r="G101" s="888"/>
      <c r="H101" s="888"/>
      <c r="I101" s="888"/>
      <c r="J101" s="888"/>
    </row>
    <row r="102" spans="2:10" ht="18" customHeight="1" x14ac:dyDescent="0.25">
      <c r="B102" s="886" t="s">
        <v>5009</v>
      </c>
      <c r="C102" s="885">
        <v>333318</v>
      </c>
      <c r="E102" s="888"/>
      <c r="F102" s="888"/>
      <c r="G102" s="888"/>
      <c r="H102" s="888"/>
      <c r="I102" s="888"/>
      <c r="J102" s="888"/>
    </row>
    <row r="103" spans="2:10" ht="18" customHeight="1" x14ac:dyDescent="0.25">
      <c r="B103" s="891" t="s">
        <v>5010</v>
      </c>
      <c r="C103" s="885">
        <v>333318</v>
      </c>
      <c r="E103" s="888"/>
      <c r="F103" s="888"/>
      <c r="G103" s="888"/>
      <c r="H103" s="888"/>
      <c r="I103" s="888"/>
      <c r="J103" s="888"/>
    </row>
    <row r="104" spans="2:10" ht="18" customHeight="1" x14ac:dyDescent="0.25">
      <c r="B104" s="891" t="s">
        <v>5011</v>
      </c>
      <c r="C104" s="885">
        <v>333415</v>
      </c>
      <c r="E104" s="888"/>
      <c r="F104" s="888"/>
      <c r="G104" s="888"/>
      <c r="H104" s="888"/>
      <c r="I104" s="888"/>
      <c r="J104" s="888"/>
    </row>
    <row r="105" spans="2:10" ht="18" customHeight="1" x14ac:dyDescent="0.25">
      <c r="B105" s="886" t="s">
        <v>5012</v>
      </c>
      <c r="C105" s="885">
        <v>334220</v>
      </c>
      <c r="E105" s="888"/>
      <c r="F105" s="888"/>
      <c r="G105" s="888"/>
      <c r="H105" s="888"/>
      <c r="I105" s="888"/>
      <c r="J105" s="888"/>
    </row>
    <row r="106" spans="2:10" ht="18" customHeight="1" x14ac:dyDescent="0.25">
      <c r="B106" s="890" t="s">
        <v>5013</v>
      </c>
      <c r="C106" s="885">
        <v>333120</v>
      </c>
      <c r="E106" s="888"/>
      <c r="F106" s="888"/>
      <c r="G106" s="888"/>
      <c r="H106" s="888"/>
      <c r="I106" s="888"/>
      <c r="J106" s="888"/>
    </row>
    <row r="107" spans="2:10" ht="18" customHeight="1" x14ac:dyDescent="0.25">
      <c r="B107" s="891" t="s">
        <v>5014</v>
      </c>
      <c r="C107" s="885">
        <v>511200</v>
      </c>
      <c r="E107" s="888"/>
      <c r="F107" s="888"/>
      <c r="G107" s="888"/>
      <c r="H107" s="888"/>
      <c r="I107" s="888"/>
      <c r="J107" s="888"/>
    </row>
    <row r="108" spans="2:10" ht="18" customHeight="1" x14ac:dyDescent="0.25">
      <c r="B108" s="891" t="s">
        <v>5015</v>
      </c>
      <c r="C108" s="885">
        <v>335312</v>
      </c>
      <c r="E108" s="888"/>
      <c r="F108" s="888"/>
      <c r="G108" s="888"/>
      <c r="H108" s="888"/>
      <c r="I108" s="888"/>
      <c r="J108" s="888"/>
    </row>
    <row r="109" spans="2:10" ht="18" customHeight="1" x14ac:dyDescent="0.25">
      <c r="B109" s="886" t="s">
        <v>5016</v>
      </c>
      <c r="C109" s="885">
        <v>335911</v>
      </c>
      <c r="E109" s="888"/>
      <c r="F109" s="888"/>
      <c r="G109" s="888"/>
      <c r="H109" s="888"/>
      <c r="I109" s="888"/>
      <c r="J109" s="888"/>
    </row>
    <row r="110" spans="2:10" ht="18" customHeight="1" x14ac:dyDescent="0.25">
      <c r="B110" s="891" t="s">
        <v>5017</v>
      </c>
      <c r="C110" s="885">
        <v>335999</v>
      </c>
      <c r="E110" s="888"/>
      <c r="F110" s="888"/>
      <c r="G110" s="888"/>
      <c r="H110" s="888"/>
      <c r="I110" s="888"/>
      <c r="J110" s="888"/>
    </row>
    <row r="111" spans="2:10" ht="18" customHeight="1" x14ac:dyDescent="0.25">
      <c r="B111" s="891" t="s">
        <v>5018</v>
      </c>
      <c r="C111" s="885">
        <v>335999</v>
      </c>
      <c r="E111" s="888"/>
      <c r="F111" s="888"/>
      <c r="G111" s="888"/>
      <c r="H111" s="888"/>
      <c r="I111" s="888"/>
      <c r="J111" s="888"/>
    </row>
    <row r="112" spans="2:10" ht="18" customHeight="1" x14ac:dyDescent="0.25">
      <c r="B112" s="886" t="s">
        <v>5019</v>
      </c>
      <c r="C112" s="885">
        <v>334118</v>
      </c>
      <c r="E112" s="888"/>
      <c r="F112" s="888"/>
      <c r="G112" s="888"/>
      <c r="H112" s="888"/>
      <c r="I112" s="888"/>
      <c r="J112" s="888"/>
    </row>
    <row r="113" spans="2:10" ht="18" customHeight="1" x14ac:dyDescent="0.25">
      <c r="B113" s="886" t="s">
        <v>5020</v>
      </c>
      <c r="C113" s="885">
        <v>336611</v>
      </c>
      <c r="E113" s="888"/>
      <c r="F113" s="888"/>
      <c r="G113" s="888"/>
      <c r="H113" s="888"/>
      <c r="I113" s="888"/>
      <c r="J113" s="888"/>
    </row>
    <row r="114" spans="2:10" ht="18" customHeight="1" x14ac:dyDescent="0.25">
      <c r="B114" s="886" t="s">
        <v>5021</v>
      </c>
      <c r="C114" s="885">
        <v>336120</v>
      </c>
      <c r="E114" s="888"/>
      <c r="F114" s="888"/>
      <c r="G114" s="888"/>
      <c r="H114" s="888"/>
      <c r="I114" s="888"/>
      <c r="J114" s="888"/>
    </row>
    <row r="115" spans="2:10" ht="18" customHeight="1" x14ac:dyDescent="0.25">
      <c r="B115" s="886" t="s">
        <v>5022</v>
      </c>
      <c r="C115" s="885" t="s">
        <v>5023</v>
      </c>
      <c r="E115" s="888"/>
      <c r="F115" s="888"/>
      <c r="G115" s="888"/>
      <c r="H115" s="888"/>
      <c r="I115" s="888"/>
      <c r="J115" s="888"/>
    </row>
    <row r="116" spans="2:10" ht="18" customHeight="1" x14ac:dyDescent="0.25">
      <c r="B116" s="891" t="s">
        <v>5024</v>
      </c>
      <c r="C116" s="885">
        <v>511200</v>
      </c>
      <c r="E116" s="888"/>
      <c r="F116" s="888"/>
      <c r="G116" s="888"/>
      <c r="H116" s="888"/>
      <c r="I116" s="888"/>
      <c r="J116" s="888"/>
    </row>
    <row r="117" spans="2:10" ht="18" customHeight="1" x14ac:dyDescent="0.25">
      <c r="B117" s="891" t="s">
        <v>5025</v>
      </c>
      <c r="C117" s="885">
        <v>333111</v>
      </c>
      <c r="E117" s="888"/>
      <c r="F117" s="888"/>
      <c r="G117" s="888"/>
      <c r="H117" s="888"/>
      <c r="I117" s="888"/>
      <c r="J117" s="888"/>
    </row>
    <row r="118" spans="2:10" ht="18" customHeight="1" x14ac:dyDescent="0.25">
      <c r="B118" s="891" t="s">
        <v>5026</v>
      </c>
      <c r="C118" s="885" t="s">
        <v>5002</v>
      </c>
      <c r="E118" s="888"/>
      <c r="F118" s="888"/>
      <c r="G118" s="888"/>
      <c r="H118" s="888"/>
      <c r="I118" s="888"/>
      <c r="J118" s="888"/>
    </row>
    <row r="119" spans="2:10" ht="18" customHeight="1" x14ac:dyDescent="0.25">
      <c r="B119" s="886" t="s">
        <v>5027</v>
      </c>
      <c r="C119" s="885">
        <v>332200</v>
      </c>
      <c r="E119" s="888"/>
      <c r="F119" s="888"/>
      <c r="G119" s="888"/>
      <c r="H119" s="888"/>
      <c r="I119" s="888"/>
      <c r="J119" s="888"/>
    </row>
    <row r="120" spans="2:10" ht="18" customHeight="1" x14ac:dyDescent="0.25">
      <c r="B120" s="886" t="s">
        <v>5028</v>
      </c>
      <c r="C120" s="885">
        <v>333415</v>
      </c>
      <c r="E120" s="888"/>
      <c r="F120" s="888"/>
      <c r="G120" s="888"/>
      <c r="H120" s="888"/>
      <c r="I120" s="888"/>
      <c r="J120" s="888"/>
    </row>
    <row r="121" spans="2:10" ht="18" customHeight="1" x14ac:dyDescent="0.25">
      <c r="B121" s="886" t="s">
        <v>5029</v>
      </c>
      <c r="C121" s="885">
        <v>336120</v>
      </c>
      <c r="E121" s="888"/>
      <c r="F121" s="888"/>
      <c r="G121" s="888"/>
      <c r="H121" s="888"/>
      <c r="I121" s="888"/>
      <c r="J121" s="888"/>
    </row>
    <row r="122" spans="2:10" ht="18" customHeight="1" x14ac:dyDescent="0.25">
      <c r="B122" s="891" t="s">
        <v>5030</v>
      </c>
      <c r="C122" s="885">
        <v>333414</v>
      </c>
      <c r="E122" s="888"/>
      <c r="F122" s="888"/>
      <c r="G122" s="888"/>
      <c r="H122" s="888"/>
      <c r="I122" s="888"/>
      <c r="J122" s="888"/>
    </row>
    <row r="123" spans="2:10" ht="18" customHeight="1" x14ac:dyDescent="0.25">
      <c r="B123" s="886" t="s">
        <v>5031</v>
      </c>
      <c r="C123" s="885">
        <v>333611</v>
      </c>
      <c r="E123" s="888"/>
      <c r="F123" s="888"/>
      <c r="G123" s="888"/>
      <c r="H123" s="888"/>
      <c r="I123" s="888"/>
      <c r="J123" s="888"/>
    </row>
    <row r="124" spans="2:10" ht="18" customHeight="1" x14ac:dyDescent="0.25">
      <c r="B124" s="886" t="s">
        <v>5032</v>
      </c>
      <c r="C124" s="885" t="s">
        <v>5033</v>
      </c>
      <c r="E124" s="888"/>
      <c r="F124" s="888"/>
      <c r="G124" s="888"/>
      <c r="H124" s="888"/>
      <c r="I124" s="888"/>
      <c r="J124" s="888"/>
    </row>
    <row r="125" spans="2:10" ht="18" customHeight="1" x14ac:dyDescent="0.25">
      <c r="B125" s="886" t="s">
        <v>5034</v>
      </c>
      <c r="C125" s="885">
        <v>333112</v>
      </c>
      <c r="E125" s="888"/>
      <c r="F125" s="888"/>
      <c r="G125" s="888"/>
      <c r="H125" s="888"/>
      <c r="I125" s="888"/>
      <c r="J125" s="888"/>
    </row>
    <row r="126" spans="2:10" ht="18" customHeight="1" x14ac:dyDescent="0.25">
      <c r="B126" s="886" t="s">
        <v>5035</v>
      </c>
      <c r="C126" s="885">
        <v>333112</v>
      </c>
      <c r="E126" s="888"/>
      <c r="F126" s="888"/>
      <c r="G126" s="888"/>
      <c r="H126" s="888"/>
      <c r="I126" s="888"/>
      <c r="J126" s="888"/>
    </row>
    <row r="127" spans="2:10" ht="18" customHeight="1" x14ac:dyDescent="0.25">
      <c r="B127" s="891" t="s">
        <v>5036</v>
      </c>
      <c r="C127" s="885">
        <v>336112</v>
      </c>
      <c r="E127" s="888"/>
      <c r="F127" s="888"/>
      <c r="G127" s="888"/>
      <c r="H127" s="888"/>
      <c r="I127" s="888"/>
      <c r="J127" s="888"/>
    </row>
    <row r="128" spans="2:10" ht="18" customHeight="1" x14ac:dyDescent="0.25">
      <c r="B128" s="894" t="s">
        <v>5037</v>
      </c>
      <c r="C128" s="885">
        <v>336111</v>
      </c>
      <c r="E128" s="888"/>
      <c r="F128" s="888"/>
      <c r="G128" s="888"/>
      <c r="H128" s="888"/>
      <c r="I128" s="888"/>
      <c r="J128" s="888"/>
    </row>
    <row r="129" spans="2:10" ht="18" customHeight="1" x14ac:dyDescent="0.25">
      <c r="B129" s="894" t="s">
        <v>5038</v>
      </c>
      <c r="C129" s="885">
        <v>336500</v>
      </c>
      <c r="E129" s="888"/>
      <c r="F129" s="888"/>
      <c r="G129" s="888"/>
      <c r="H129" s="888"/>
      <c r="I129" s="888"/>
      <c r="J129" s="888"/>
    </row>
    <row r="130" spans="2:10" ht="18" customHeight="1" x14ac:dyDescent="0.25">
      <c r="B130" s="894" t="s">
        <v>5039</v>
      </c>
      <c r="C130" s="885">
        <v>335999</v>
      </c>
      <c r="E130" s="888"/>
      <c r="F130" s="888"/>
      <c r="G130" s="888"/>
      <c r="H130" s="888"/>
      <c r="I130" s="888"/>
      <c r="J130" s="888"/>
    </row>
    <row r="131" spans="2:10" ht="18" customHeight="1" x14ac:dyDescent="0.25">
      <c r="B131" s="886" t="s">
        <v>5040</v>
      </c>
      <c r="C131" s="885" t="s">
        <v>5041</v>
      </c>
      <c r="E131" s="888"/>
      <c r="F131" s="888"/>
      <c r="G131" s="888"/>
      <c r="H131" s="888"/>
      <c r="I131" s="888"/>
      <c r="J131" s="888"/>
    </row>
    <row r="132" spans="2:10" ht="18" customHeight="1" x14ac:dyDescent="0.25">
      <c r="B132" s="886" t="s">
        <v>5042</v>
      </c>
      <c r="C132" s="885">
        <v>333991</v>
      </c>
      <c r="E132" s="888"/>
      <c r="F132" s="888"/>
      <c r="G132" s="888"/>
      <c r="H132" s="888"/>
      <c r="I132" s="888"/>
      <c r="J132" s="888"/>
    </row>
    <row r="133" spans="2:10" ht="18" customHeight="1" x14ac:dyDescent="0.25">
      <c r="B133" s="891" t="s">
        <v>5043</v>
      </c>
      <c r="C133" s="885">
        <v>332913</v>
      </c>
      <c r="E133" s="888"/>
      <c r="F133" s="888"/>
      <c r="G133" s="888"/>
      <c r="H133" s="888"/>
      <c r="I133" s="888"/>
      <c r="J133" s="888"/>
    </row>
    <row r="134" spans="2:10" ht="18" customHeight="1" x14ac:dyDescent="0.25">
      <c r="B134" s="891" t="s">
        <v>5044</v>
      </c>
      <c r="C134" s="885" t="s">
        <v>5004</v>
      </c>
      <c r="E134" s="888"/>
      <c r="F134" s="888"/>
      <c r="G134" s="888"/>
      <c r="H134" s="888"/>
      <c r="I134" s="888"/>
      <c r="J134" s="888"/>
    </row>
    <row r="135" spans="2:10" ht="18" customHeight="1" x14ac:dyDescent="0.25">
      <c r="B135" s="891" t="s">
        <v>5045</v>
      </c>
      <c r="C135" s="885">
        <v>483000</v>
      </c>
      <c r="E135" s="888"/>
      <c r="F135" s="888"/>
      <c r="G135" s="888"/>
      <c r="H135" s="888"/>
      <c r="I135" s="888"/>
      <c r="J135" s="888"/>
    </row>
    <row r="136" spans="2:10" ht="18" customHeight="1" x14ac:dyDescent="0.25">
      <c r="B136" s="886" t="s">
        <v>5046</v>
      </c>
      <c r="C136" s="885">
        <v>335220</v>
      </c>
      <c r="E136" s="888"/>
      <c r="F136" s="888"/>
      <c r="G136" s="888"/>
      <c r="H136" s="888"/>
      <c r="I136" s="888"/>
      <c r="J136" s="888"/>
    </row>
    <row r="137" spans="2:10" ht="18" customHeight="1" x14ac:dyDescent="0.25">
      <c r="B137" s="886" t="s">
        <v>5047</v>
      </c>
      <c r="C137" s="885" t="s">
        <v>5023</v>
      </c>
      <c r="E137" s="888"/>
      <c r="F137" s="888"/>
      <c r="G137" s="888"/>
      <c r="H137" s="888"/>
      <c r="I137" s="888"/>
      <c r="J137" s="888"/>
    </row>
    <row r="138" spans="2:10" ht="18" customHeight="1" x14ac:dyDescent="0.25">
      <c r="B138" s="891" t="s">
        <v>5048</v>
      </c>
      <c r="C138" s="885">
        <v>339950</v>
      </c>
      <c r="E138" s="888"/>
      <c r="F138" s="888"/>
      <c r="G138" s="888"/>
      <c r="H138" s="888"/>
      <c r="I138" s="888"/>
      <c r="J138" s="888"/>
    </row>
    <row r="139" spans="2:10" ht="18" customHeight="1" x14ac:dyDescent="0.25">
      <c r="B139" s="894" t="s">
        <v>5049</v>
      </c>
      <c r="C139" s="885" t="s">
        <v>5002</v>
      </c>
      <c r="E139" s="888"/>
      <c r="F139" s="888"/>
      <c r="G139" s="888"/>
      <c r="H139" s="888"/>
      <c r="I139" s="888"/>
      <c r="J139" s="888"/>
    </row>
    <row r="140" spans="2:10" ht="18" customHeight="1" x14ac:dyDescent="0.25">
      <c r="B140" s="886" t="s">
        <v>5050</v>
      </c>
      <c r="C140" s="885">
        <v>334413</v>
      </c>
      <c r="E140" s="888"/>
      <c r="F140" s="888"/>
      <c r="G140" s="888"/>
      <c r="H140" s="888"/>
      <c r="I140" s="888"/>
      <c r="J140" s="888"/>
    </row>
    <row r="141" spans="2:10" ht="18" customHeight="1" x14ac:dyDescent="0.25">
      <c r="B141" s="886" t="s">
        <v>5051</v>
      </c>
      <c r="C141" s="885">
        <v>333414</v>
      </c>
      <c r="E141" s="888"/>
      <c r="F141" s="888"/>
      <c r="G141" s="888"/>
      <c r="H141" s="888"/>
      <c r="I141" s="888"/>
      <c r="J141" s="888"/>
    </row>
    <row r="142" spans="2:10" ht="18" customHeight="1" x14ac:dyDescent="0.25">
      <c r="B142" s="886" t="s">
        <v>5052</v>
      </c>
      <c r="C142" s="885" t="s">
        <v>5023</v>
      </c>
      <c r="E142" s="888"/>
      <c r="F142" s="888"/>
      <c r="G142" s="888"/>
      <c r="H142" s="888"/>
      <c r="I142" s="888"/>
      <c r="J142" s="888"/>
    </row>
    <row r="143" spans="2:10" ht="18" customHeight="1" x14ac:dyDescent="0.25">
      <c r="B143" s="891" t="s">
        <v>5053</v>
      </c>
      <c r="C143" s="885">
        <v>335120</v>
      </c>
      <c r="E143" s="888"/>
      <c r="F143" s="888"/>
      <c r="G143" s="888"/>
      <c r="H143" s="888"/>
      <c r="I143" s="888"/>
      <c r="J143" s="888"/>
    </row>
    <row r="144" spans="2:10" ht="18" customHeight="1" x14ac:dyDescent="0.25">
      <c r="B144" s="891" t="s">
        <v>5054</v>
      </c>
      <c r="C144" s="885">
        <v>333111</v>
      </c>
      <c r="E144" s="888"/>
      <c r="F144" s="888"/>
      <c r="G144" s="888"/>
      <c r="H144" s="888"/>
      <c r="I144" s="888"/>
      <c r="J144" s="888"/>
    </row>
    <row r="145" spans="2:10" ht="18" customHeight="1" x14ac:dyDescent="0.25">
      <c r="B145" s="891" t="s">
        <v>5055</v>
      </c>
      <c r="C145" s="885">
        <v>334290</v>
      </c>
      <c r="E145" s="888"/>
      <c r="F145" s="888"/>
      <c r="G145" s="888"/>
      <c r="H145" s="888"/>
      <c r="I145" s="888"/>
      <c r="J145" s="888"/>
    </row>
    <row r="146" spans="2:10" ht="18" customHeight="1" x14ac:dyDescent="0.25">
      <c r="B146" s="886" t="s">
        <v>5056</v>
      </c>
      <c r="C146" s="885">
        <v>325180</v>
      </c>
      <c r="E146" s="888"/>
      <c r="F146" s="888"/>
      <c r="G146" s="888"/>
      <c r="H146" s="888"/>
      <c r="I146" s="888"/>
      <c r="J146" s="888"/>
    </row>
    <row r="147" spans="2:10" ht="18" customHeight="1" x14ac:dyDescent="0.25">
      <c r="B147" s="886" t="s">
        <v>5057</v>
      </c>
      <c r="C147" s="885" t="s">
        <v>5023</v>
      </c>
      <c r="E147" s="888"/>
      <c r="F147" s="888"/>
      <c r="G147" s="888"/>
      <c r="H147" s="888"/>
      <c r="I147" s="888"/>
      <c r="J147" s="888"/>
    </row>
    <row r="148" spans="2:10" ht="18" customHeight="1" x14ac:dyDescent="0.25">
      <c r="B148" s="886" t="s">
        <v>5058</v>
      </c>
      <c r="C148" s="885">
        <v>111400</v>
      </c>
      <c r="E148" s="888"/>
      <c r="F148" s="888"/>
      <c r="G148" s="888"/>
      <c r="H148" s="888"/>
      <c r="I148" s="888"/>
      <c r="J148" s="888"/>
    </row>
    <row r="149" spans="2:10" ht="18" customHeight="1" x14ac:dyDescent="0.25">
      <c r="B149" s="886" t="s">
        <v>5059</v>
      </c>
      <c r="C149" s="885">
        <v>113000</v>
      </c>
      <c r="E149" s="888"/>
      <c r="F149" s="888"/>
      <c r="G149" s="888"/>
      <c r="H149" s="888"/>
      <c r="I149" s="888"/>
      <c r="J149" s="888"/>
    </row>
    <row r="150" spans="2:10" ht="18" customHeight="1" x14ac:dyDescent="0.25">
      <c r="B150" s="886" t="s">
        <v>5060</v>
      </c>
      <c r="C150" s="885">
        <v>335999</v>
      </c>
      <c r="E150" s="888"/>
      <c r="F150" s="888"/>
      <c r="G150" s="888"/>
      <c r="H150" s="888"/>
      <c r="I150" s="888"/>
      <c r="J150" s="888"/>
    </row>
    <row r="151" spans="2:10" ht="18" customHeight="1" x14ac:dyDescent="0.25">
      <c r="B151" s="891" t="s">
        <v>5061</v>
      </c>
      <c r="C151" s="885">
        <v>334514</v>
      </c>
      <c r="E151" s="888"/>
      <c r="F151" s="888"/>
      <c r="G151" s="888"/>
      <c r="H151" s="888"/>
      <c r="I151" s="888"/>
      <c r="J151" s="888"/>
    </row>
    <row r="152" spans="2:10" ht="18" customHeight="1" x14ac:dyDescent="0.25">
      <c r="B152" s="891" t="s">
        <v>5062</v>
      </c>
      <c r="C152" s="885">
        <v>332913</v>
      </c>
      <c r="E152" s="888"/>
      <c r="F152" s="888"/>
      <c r="G152" s="888"/>
      <c r="H152" s="888"/>
      <c r="I152" s="888"/>
      <c r="J152" s="888"/>
    </row>
    <row r="153" spans="2:10" ht="18" customHeight="1" x14ac:dyDescent="0.25">
      <c r="B153" s="886" t="s">
        <v>5063</v>
      </c>
      <c r="C153" s="885">
        <v>326190</v>
      </c>
      <c r="E153" s="888"/>
      <c r="F153" s="888"/>
      <c r="G153" s="888"/>
      <c r="H153" s="888"/>
      <c r="I153" s="888"/>
      <c r="J153" s="888"/>
    </row>
    <row r="154" spans="2:10" ht="18" customHeight="1" x14ac:dyDescent="0.25">
      <c r="B154" s="886" t="s">
        <v>5064</v>
      </c>
      <c r="C154" s="885" t="s">
        <v>5023</v>
      </c>
      <c r="E154" s="888"/>
      <c r="F154" s="888"/>
      <c r="G154" s="888"/>
      <c r="H154" s="888"/>
      <c r="I154" s="888"/>
      <c r="J154" s="888"/>
    </row>
    <row r="155" spans="2:10" ht="18" customHeight="1" x14ac:dyDescent="0.25">
      <c r="B155" s="886" t="s">
        <v>5065</v>
      </c>
      <c r="C155" s="885">
        <v>333920</v>
      </c>
      <c r="E155" s="888"/>
      <c r="F155" s="888"/>
      <c r="G155" s="888"/>
      <c r="H155" s="888"/>
      <c r="I155" s="888"/>
      <c r="J155" s="888"/>
    </row>
    <row r="156" spans="2:10" ht="18" customHeight="1" x14ac:dyDescent="0.25">
      <c r="B156" s="886" t="s">
        <v>5066</v>
      </c>
      <c r="C156" s="885" t="s">
        <v>5004</v>
      </c>
      <c r="E156" s="888"/>
      <c r="F156" s="888"/>
      <c r="G156" s="888"/>
      <c r="H156" s="888"/>
      <c r="I156" s="888"/>
      <c r="J156" s="888"/>
    </row>
    <row r="157" spans="2:10" ht="18" customHeight="1" x14ac:dyDescent="0.25">
      <c r="B157" s="886" t="s">
        <v>5067</v>
      </c>
      <c r="C157" s="885">
        <v>336120</v>
      </c>
      <c r="E157" s="888"/>
      <c r="F157" s="888"/>
      <c r="G157" s="888"/>
      <c r="H157" s="888"/>
      <c r="I157" s="888"/>
      <c r="J157" s="888"/>
    </row>
    <row r="158" spans="2:10" ht="18" customHeight="1" x14ac:dyDescent="0.25">
      <c r="B158" s="886" t="s">
        <v>5068</v>
      </c>
      <c r="C158" s="885">
        <v>336500</v>
      </c>
      <c r="E158" s="888"/>
      <c r="F158" s="888"/>
      <c r="G158" s="888"/>
      <c r="H158" s="888"/>
      <c r="I158" s="888"/>
      <c r="J158" s="888"/>
    </row>
    <row r="159" spans="2:10" ht="18" customHeight="1" x14ac:dyDescent="0.25">
      <c r="B159" s="886" t="s">
        <v>5069</v>
      </c>
      <c r="C159" s="885">
        <v>336611</v>
      </c>
      <c r="E159" s="888"/>
      <c r="F159" s="888"/>
      <c r="G159" s="888"/>
      <c r="H159" s="888"/>
      <c r="I159" s="888"/>
      <c r="J159" s="888"/>
    </row>
    <row r="160" spans="2:10" ht="18" customHeight="1" x14ac:dyDescent="0.25">
      <c r="B160" s="886" t="s">
        <v>5070</v>
      </c>
      <c r="C160" s="885">
        <v>333111</v>
      </c>
      <c r="E160" s="888"/>
      <c r="F160" s="888"/>
      <c r="G160" s="888"/>
      <c r="H160" s="888"/>
      <c r="I160" s="888"/>
      <c r="J160" s="888"/>
    </row>
    <row r="161" spans="2:10" ht="18" customHeight="1" x14ac:dyDescent="0.25">
      <c r="B161" s="886" t="s">
        <v>5071</v>
      </c>
      <c r="C161" s="885" t="s">
        <v>4908</v>
      </c>
      <c r="E161" s="888"/>
      <c r="F161" s="888"/>
      <c r="G161" s="888"/>
      <c r="H161" s="888"/>
      <c r="I161" s="888"/>
      <c r="J161" s="888"/>
    </row>
    <row r="162" spans="2:10" ht="18" customHeight="1" x14ac:dyDescent="0.25">
      <c r="B162" s="891" t="s">
        <v>5072</v>
      </c>
      <c r="C162" s="885" t="s">
        <v>4908</v>
      </c>
      <c r="E162" s="888"/>
      <c r="F162" s="888"/>
      <c r="G162" s="888"/>
      <c r="H162" s="888"/>
      <c r="I162" s="888"/>
      <c r="J162" s="888"/>
    </row>
    <row r="163" spans="2:10" ht="18" customHeight="1" x14ac:dyDescent="0.25">
      <c r="B163" s="891" t="s">
        <v>5517</v>
      </c>
      <c r="C163" s="885">
        <v>541610</v>
      </c>
      <c r="E163" s="888"/>
      <c r="F163" s="888"/>
      <c r="G163" s="888"/>
      <c r="H163" s="888"/>
      <c r="I163" s="888"/>
      <c r="J163" s="888"/>
    </row>
    <row r="164" spans="2:10" ht="18" customHeight="1" x14ac:dyDescent="0.25">
      <c r="B164" s="886" t="s">
        <v>5073</v>
      </c>
      <c r="C164" s="885" t="s">
        <v>4912</v>
      </c>
      <c r="E164" s="888"/>
      <c r="F164" s="888"/>
      <c r="G164" s="888"/>
      <c r="H164" s="888"/>
      <c r="I164" s="888"/>
      <c r="J164" s="888"/>
    </row>
    <row r="165" spans="2:10" ht="18" customHeight="1" x14ac:dyDescent="0.25">
      <c r="B165" s="891" t="s">
        <v>5074</v>
      </c>
      <c r="C165" s="885" t="s">
        <v>4912</v>
      </c>
      <c r="E165" s="888"/>
      <c r="F165" s="888"/>
      <c r="G165" s="888"/>
      <c r="H165" s="888"/>
      <c r="I165" s="888"/>
      <c r="J165" s="888"/>
    </row>
    <row r="166" spans="2:10" ht="18" customHeight="1" x14ac:dyDescent="0.25">
      <c r="B166" s="891" t="s">
        <v>5075</v>
      </c>
      <c r="C166" s="895" t="s">
        <v>4975</v>
      </c>
      <c r="E166" s="888"/>
      <c r="F166" s="888"/>
      <c r="G166" s="888"/>
      <c r="H166" s="888"/>
      <c r="I166" s="888"/>
      <c r="J166" s="888"/>
    </row>
    <row r="167" spans="2:10" ht="18" customHeight="1" x14ac:dyDescent="0.25">
      <c r="B167" s="886" t="s">
        <v>5076</v>
      </c>
      <c r="C167" s="885" t="s">
        <v>4906</v>
      </c>
      <c r="E167" s="888"/>
      <c r="F167" s="888"/>
      <c r="G167" s="888"/>
      <c r="H167" s="888"/>
      <c r="I167" s="888"/>
      <c r="J167" s="888"/>
    </row>
    <row r="168" spans="2:10" ht="18" customHeight="1" x14ac:dyDescent="0.25">
      <c r="B168" s="886" t="s">
        <v>5077</v>
      </c>
      <c r="C168" s="885" t="s">
        <v>4906</v>
      </c>
      <c r="E168" s="888"/>
      <c r="F168" s="888"/>
      <c r="G168" s="888"/>
      <c r="H168" s="888"/>
      <c r="I168" s="888"/>
      <c r="J168" s="888"/>
    </row>
    <row r="169" spans="2:10" ht="18" customHeight="1" x14ac:dyDescent="0.25">
      <c r="B169" s="886" t="s">
        <v>5078</v>
      </c>
      <c r="C169" s="885" t="s">
        <v>5079</v>
      </c>
      <c r="E169" s="888"/>
      <c r="F169" s="888"/>
      <c r="G169" s="888"/>
      <c r="H169" s="888"/>
      <c r="I169" s="888"/>
      <c r="J169" s="888"/>
    </row>
    <row r="170" spans="2:10" ht="18" customHeight="1" x14ac:dyDescent="0.25">
      <c r="B170" s="886" t="s">
        <v>5080</v>
      </c>
      <c r="C170" s="885" t="s">
        <v>4951</v>
      </c>
      <c r="E170" s="888"/>
      <c r="F170" s="888"/>
      <c r="G170" s="888"/>
      <c r="H170" s="888"/>
      <c r="I170" s="888"/>
      <c r="J170" s="888"/>
    </row>
    <row r="171" spans="2:10" ht="18" customHeight="1" x14ac:dyDescent="0.25">
      <c r="B171" s="886" t="s">
        <v>5081</v>
      </c>
      <c r="C171" s="885">
        <v>541700</v>
      </c>
      <c r="E171" s="888"/>
      <c r="F171" s="888"/>
      <c r="G171" s="888"/>
      <c r="H171" s="888"/>
      <c r="I171" s="888"/>
      <c r="J171" s="888"/>
    </row>
    <row r="172" spans="2:10" ht="18" customHeight="1" x14ac:dyDescent="0.25">
      <c r="B172" s="886" t="s">
        <v>5082</v>
      </c>
      <c r="C172" s="885">
        <v>541700</v>
      </c>
      <c r="E172" s="888"/>
      <c r="F172" s="888"/>
      <c r="G172" s="888"/>
      <c r="H172" s="888"/>
      <c r="I172" s="888"/>
      <c r="J172" s="888"/>
    </row>
    <row r="173" spans="2:10" ht="18" customHeight="1" x14ac:dyDescent="0.25">
      <c r="B173" s="886" t="s">
        <v>5083</v>
      </c>
      <c r="C173" s="885" t="s">
        <v>4992</v>
      </c>
      <c r="E173" s="888"/>
      <c r="F173" s="888"/>
      <c r="G173" s="888"/>
      <c r="H173" s="888"/>
      <c r="I173" s="888"/>
      <c r="J173" s="888"/>
    </row>
    <row r="174" spans="2:10" ht="18" customHeight="1" x14ac:dyDescent="0.25">
      <c r="B174" s="891" t="s">
        <v>5084</v>
      </c>
      <c r="C174" s="885" t="s">
        <v>4912</v>
      </c>
      <c r="E174" s="888"/>
      <c r="F174" s="888"/>
      <c r="G174" s="888"/>
      <c r="H174" s="888"/>
      <c r="I174" s="888"/>
      <c r="J174" s="888"/>
    </row>
    <row r="175" spans="2:10" ht="18" customHeight="1" x14ac:dyDescent="0.25">
      <c r="B175" s="886" t="s">
        <v>5085</v>
      </c>
      <c r="C175" s="885" t="s">
        <v>4910</v>
      </c>
      <c r="E175" s="888"/>
      <c r="F175" s="888"/>
      <c r="G175" s="888"/>
      <c r="H175" s="888"/>
      <c r="I175" s="888"/>
      <c r="J175" s="888"/>
    </row>
    <row r="176" spans="2:10" ht="18" customHeight="1" x14ac:dyDescent="0.25">
      <c r="B176" s="886" t="s">
        <v>5086</v>
      </c>
      <c r="C176" s="885">
        <v>113000</v>
      </c>
      <c r="E176" s="888"/>
      <c r="F176" s="888"/>
      <c r="G176" s="888"/>
      <c r="H176" s="888"/>
      <c r="I176" s="888"/>
      <c r="J176" s="888"/>
    </row>
    <row r="177" spans="2:10" ht="18" customHeight="1" x14ac:dyDescent="0.25">
      <c r="B177" s="960" t="s">
        <v>5087</v>
      </c>
      <c r="C177" s="961" t="s">
        <v>5088</v>
      </c>
      <c r="E177" s="888"/>
      <c r="F177" s="888"/>
      <c r="G177" s="888"/>
      <c r="H177" s="888"/>
      <c r="I177" s="888"/>
      <c r="J177" s="888"/>
    </row>
    <row r="178" spans="2:10" x14ac:dyDescent="0.25">
      <c r="B178" s="962" t="s">
        <v>5089</v>
      </c>
      <c r="C178" s="1001" t="s">
        <v>4975</v>
      </c>
      <c r="E178" s="888"/>
      <c r="F178" s="888"/>
      <c r="G178" s="888"/>
      <c r="H178" s="888"/>
      <c r="I178" s="888"/>
      <c r="J178" s="888"/>
    </row>
    <row r="179" spans="2:10" x14ac:dyDescent="0.25">
      <c r="B179" s="962" t="s">
        <v>5090</v>
      </c>
      <c r="C179" s="1001">
        <v>486000</v>
      </c>
      <c r="E179" s="888"/>
      <c r="F179" s="888"/>
      <c r="G179" s="888"/>
      <c r="H179" s="888"/>
      <c r="I179" s="888"/>
      <c r="J179" s="888"/>
    </row>
    <row r="180" spans="2:10" ht="16.5" thickBot="1" x14ac:dyDescent="0.3">
      <c r="B180" s="963" t="s">
        <v>5091</v>
      </c>
      <c r="C180" s="1002">
        <v>115000</v>
      </c>
      <c r="E180" s="888"/>
      <c r="F180" s="888"/>
      <c r="G180" s="888"/>
      <c r="H180" s="888"/>
      <c r="I180" s="888"/>
      <c r="J180" s="888"/>
    </row>
    <row r="181" spans="2:10" x14ac:dyDescent="0.25">
      <c r="C181" s="940"/>
      <c r="E181" s="888"/>
      <c r="F181" s="888"/>
      <c r="G181" s="888"/>
      <c r="H181" s="888"/>
      <c r="I181" s="888"/>
      <c r="J181" s="888"/>
    </row>
    <row r="182" spans="2:10" x14ac:dyDescent="0.25">
      <c r="C182" s="940"/>
      <c r="E182" s="888"/>
      <c r="F182" s="888"/>
      <c r="G182" s="888"/>
      <c r="H182" s="888"/>
      <c r="I182" s="888"/>
      <c r="J182" s="888"/>
    </row>
    <row r="183" spans="2:10" x14ac:dyDescent="0.25">
      <c r="C183" s="940"/>
      <c r="E183" s="888"/>
      <c r="F183" s="888"/>
      <c r="G183" s="888"/>
      <c r="H183" s="888"/>
      <c r="I183" s="888"/>
      <c r="J183" s="888"/>
    </row>
    <row r="184" spans="2:10" x14ac:dyDescent="0.25">
      <c r="C184" s="940"/>
      <c r="E184" s="888"/>
      <c r="F184" s="888"/>
      <c r="G184" s="888"/>
      <c r="H184" s="888"/>
      <c r="I184" s="888"/>
      <c r="J184" s="888"/>
    </row>
    <row r="185" spans="2:10" x14ac:dyDescent="0.25">
      <c r="C185" s="940"/>
      <c r="E185" s="888"/>
      <c r="F185" s="888"/>
      <c r="G185" s="888"/>
      <c r="H185" s="888"/>
      <c r="I185" s="888"/>
      <c r="J185" s="888"/>
    </row>
    <row r="186" spans="2:10" x14ac:dyDescent="0.25">
      <c r="C186" s="940"/>
      <c r="E186" s="888"/>
      <c r="F186" s="888"/>
      <c r="G186" s="888"/>
      <c r="H186" s="888"/>
      <c r="I186" s="888"/>
      <c r="J186" s="888"/>
    </row>
    <row r="187" spans="2:10" x14ac:dyDescent="0.25">
      <c r="C187" s="940"/>
      <c r="E187" s="888"/>
      <c r="F187" s="888"/>
      <c r="G187" s="888"/>
      <c r="H187" s="888"/>
      <c r="I187" s="888"/>
      <c r="J187" s="888"/>
    </row>
    <row r="188" spans="2:10" x14ac:dyDescent="0.25">
      <c r="C188" s="940"/>
      <c r="E188" s="888"/>
      <c r="F188" s="888"/>
      <c r="G188" s="888"/>
      <c r="H188" s="888"/>
      <c r="I188" s="888"/>
      <c r="J188" s="888"/>
    </row>
    <row r="189" spans="2:10" x14ac:dyDescent="0.25">
      <c r="C189" s="940"/>
      <c r="E189" s="888"/>
      <c r="F189" s="888"/>
      <c r="G189" s="888"/>
      <c r="H189" s="888"/>
      <c r="I189" s="888"/>
      <c r="J189" s="888"/>
    </row>
    <row r="190" spans="2:10" x14ac:dyDescent="0.25">
      <c r="C190" s="940"/>
      <c r="E190" s="888"/>
      <c r="F190" s="888"/>
      <c r="G190" s="888"/>
      <c r="H190" s="888"/>
      <c r="I190" s="888"/>
      <c r="J190" s="888"/>
    </row>
    <row r="191" spans="2:10" x14ac:dyDescent="0.25">
      <c r="C191" s="940"/>
      <c r="E191" s="888"/>
      <c r="F191" s="888"/>
      <c r="G191" s="888"/>
      <c r="H191" s="888"/>
      <c r="I191" s="888"/>
      <c r="J191" s="888"/>
    </row>
    <row r="192" spans="2:10" x14ac:dyDescent="0.25">
      <c r="C192" s="940"/>
      <c r="E192" s="888"/>
      <c r="F192" s="888"/>
      <c r="G192" s="888"/>
      <c r="H192" s="888"/>
      <c r="I192" s="888"/>
      <c r="J192" s="888"/>
    </row>
    <row r="193" spans="3:10" x14ac:dyDescent="0.25">
      <c r="C193" s="940"/>
      <c r="E193" s="888"/>
      <c r="F193" s="888"/>
      <c r="G193" s="888"/>
      <c r="H193" s="888"/>
      <c r="I193" s="888"/>
      <c r="J193" s="888"/>
    </row>
    <row r="194" spans="3:10" x14ac:dyDescent="0.25">
      <c r="C194" s="940"/>
      <c r="E194" s="888"/>
      <c r="F194" s="888"/>
      <c r="G194" s="888"/>
      <c r="H194" s="888"/>
      <c r="I194" s="888"/>
      <c r="J194" s="888"/>
    </row>
    <row r="195" spans="3:10" x14ac:dyDescent="0.25">
      <c r="C195" s="940"/>
      <c r="E195" s="888"/>
      <c r="F195" s="888"/>
      <c r="G195" s="888"/>
      <c r="H195" s="888"/>
      <c r="I195" s="888"/>
      <c r="J195" s="888"/>
    </row>
    <row r="196" spans="3:10" x14ac:dyDescent="0.25">
      <c r="C196" s="940"/>
      <c r="E196" s="888"/>
      <c r="F196" s="888"/>
      <c r="G196" s="888"/>
      <c r="H196" s="888"/>
      <c r="I196" s="888"/>
      <c r="J196" s="888"/>
    </row>
    <row r="197" spans="3:10" x14ac:dyDescent="0.25">
      <c r="C197" s="940"/>
      <c r="E197" s="888"/>
      <c r="F197" s="888"/>
      <c r="G197" s="888"/>
      <c r="H197" s="888"/>
      <c r="I197" s="888"/>
      <c r="J197" s="888"/>
    </row>
    <row r="198" spans="3:10" x14ac:dyDescent="0.25">
      <c r="C198" s="940"/>
    </row>
    <row r="199" spans="3:10" x14ac:dyDescent="0.25">
      <c r="C199" s="940"/>
    </row>
    <row r="200" spans="3:10" x14ac:dyDescent="0.25">
      <c r="C200" s="940"/>
    </row>
    <row r="201" spans="3:10" x14ac:dyDescent="0.25">
      <c r="C201" s="940"/>
    </row>
    <row r="202" spans="3:10" x14ac:dyDescent="0.25">
      <c r="C202" s="940"/>
    </row>
    <row r="203" spans="3:10" x14ac:dyDescent="0.25">
      <c r="C203" s="940"/>
    </row>
    <row r="204" spans="3:10" x14ac:dyDescent="0.25">
      <c r="C204" s="940"/>
    </row>
    <row r="205" spans="3:10" x14ac:dyDescent="0.25">
      <c r="C205" s="940"/>
    </row>
    <row r="206" spans="3:10" x14ac:dyDescent="0.25">
      <c r="C206" s="940"/>
    </row>
    <row r="207" spans="3:10" x14ac:dyDescent="0.25">
      <c r="C207" s="940"/>
    </row>
    <row r="208" spans="3:10" x14ac:dyDescent="0.25">
      <c r="C208" s="940"/>
    </row>
    <row r="209" spans="3:3" x14ac:dyDescent="0.25">
      <c r="C209" s="940"/>
    </row>
    <row r="210" spans="3:3" x14ac:dyDescent="0.25">
      <c r="C210" s="940"/>
    </row>
    <row r="211" spans="3:3" x14ac:dyDescent="0.25">
      <c r="C211" s="940"/>
    </row>
    <row r="212" spans="3:3" x14ac:dyDescent="0.25">
      <c r="C212" s="940"/>
    </row>
    <row r="213" spans="3:3" x14ac:dyDescent="0.25">
      <c r="C213" s="940"/>
    </row>
    <row r="214" spans="3:3" x14ac:dyDescent="0.25">
      <c r="C214" s="940"/>
    </row>
    <row r="215" spans="3:3" x14ac:dyDescent="0.25">
      <c r="C215" s="940"/>
    </row>
    <row r="216" spans="3:3" x14ac:dyDescent="0.25">
      <c r="C216" s="940"/>
    </row>
    <row r="217" spans="3:3" x14ac:dyDescent="0.25">
      <c r="C217" s="940"/>
    </row>
    <row r="218" spans="3:3" x14ac:dyDescent="0.25">
      <c r="C218" s="940"/>
    </row>
    <row r="219" spans="3:3" x14ac:dyDescent="0.25">
      <c r="C219" s="940"/>
    </row>
    <row r="220" spans="3:3" x14ac:dyDescent="0.25">
      <c r="C220" s="940"/>
    </row>
    <row r="221" spans="3:3" x14ac:dyDescent="0.25">
      <c r="C221" s="940"/>
    </row>
    <row r="222" spans="3:3" x14ac:dyDescent="0.25">
      <c r="C222" s="940"/>
    </row>
    <row r="223" spans="3:3" x14ac:dyDescent="0.25">
      <c r="C223" s="940"/>
    </row>
    <row r="224" spans="3:3" x14ac:dyDescent="0.25">
      <c r="C224" s="940"/>
    </row>
    <row r="225" spans="3:3" x14ac:dyDescent="0.25">
      <c r="C225" s="940"/>
    </row>
    <row r="226" spans="3:3" x14ac:dyDescent="0.25">
      <c r="C226" s="940"/>
    </row>
    <row r="227" spans="3:3" x14ac:dyDescent="0.25">
      <c r="C227" s="940"/>
    </row>
    <row r="228" spans="3:3" x14ac:dyDescent="0.25">
      <c r="C228" s="940"/>
    </row>
    <row r="229" spans="3:3" x14ac:dyDescent="0.25">
      <c r="C229" s="940"/>
    </row>
    <row r="230" spans="3:3" x14ac:dyDescent="0.25">
      <c r="C230" s="940"/>
    </row>
    <row r="231" spans="3:3" x14ac:dyDescent="0.25">
      <c r="C231" s="940"/>
    </row>
    <row r="232" spans="3:3" x14ac:dyDescent="0.25">
      <c r="C232" s="940"/>
    </row>
    <row r="233" spans="3:3" x14ac:dyDescent="0.25">
      <c r="C233" s="940"/>
    </row>
    <row r="234" spans="3:3" x14ac:dyDescent="0.25">
      <c r="C234" s="940"/>
    </row>
    <row r="235" spans="3:3" x14ac:dyDescent="0.25">
      <c r="C235" s="940"/>
    </row>
    <row r="236" spans="3:3" x14ac:dyDescent="0.25">
      <c r="C236" s="940"/>
    </row>
    <row r="237" spans="3:3" x14ac:dyDescent="0.25">
      <c r="C237" s="940"/>
    </row>
    <row r="238" spans="3:3" x14ac:dyDescent="0.25">
      <c r="C238" s="940"/>
    </row>
    <row r="239" spans="3:3" x14ac:dyDescent="0.25">
      <c r="C239" s="940"/>
    </row>
    <row r="240" spans="3:3" x14ac:dyDescent="0.25">
      <c r="C240" s="940"/>
    </row>
    <row r="241" spans="3:3" x14ac:dyDescent="0.25">
      <c r="C241" s="940"/>
    </row>
    <row r="242" spans="3:3" x14ac:dyDescent="0.25">
      <c r="C242" s="940"/>
    </row>
    <row r="243" spans="3:3" x14ac:dyDescent="0.25">
      <c r="C243" s="940"/>
    </row>
    <row r="244" spans="3:3" x14ac:dyDescent="0.25">
      <c r="C244" s="940"/>
    </row>
    <row r="245" spans="3:3" x14ac:dyDescent="0.25">
      <c r="C245" s="940"/>
    </row>
    <row r="246" spans="3:3" x14ac:dyDescent="0.25">
      <c r="C246" s="940"/>
    </row>
    <row r="247" spans="3:3" x14ac:dyDescent="0.25">
      <c r="C247" s="940"/>
    </row>
    <row r="248" spans="3:3" x14ac:dyDescent="0.25">
      <c r="C248" s="940"/>
    </row>
    <row r="249" spans="3:3" x14ac:dyDescent="0.25">
      <c r="C249" s="940"/>
    </row>
    <row r="250" spans="3:3" x14ac:dyDescent="0.25">
      <c r="C250" s="940"/>
    </row>
    <row r="251" spans="3:3" x14ac:dyDescent="0.25">
      <c r="C251" s="940"/>
    </row>
    <row r="252" spans="3:3" x14ac:dyDescent="0.25">
      <c r="C252" s="940"/>
    </row>
    <row r="253" spans="3:3" x14ac:dyDescent="0.25">
      <c r="C253" s="940"/>
    </row>
    <row r="254" spans="3:3" x14ac:dyDescent="0.25">
      <c r="C254" s="940"/>
    </row>
    <row r="255" spans="3:3" x14ac:dyDescent="0.25">
      <c r="C255" s="940"/>
    </row>
    <row r="256" spans="3:3" x14ac:dyDescent="0.25">
      <c r="C256" s="940"/>
    </row>
    <row r="257" spans="3:3" x14ac:dyDescent="0.25">
      <c r="C257" s="940"/>
    </row>
    <row r="258" spans="3:3" x14ac:dyDescent="0.25">
      <c r="C258" s="940"/>
    </row>
    <row r="259" spans="3:3" x14ac:dyDescent="0.25">
      <c r="C259" s="940"/>
    </row>
    <row r="260" spans="3:3" x14ac:dyDescent="0.25">
      <c r="C260" s="940"/>
    </row>
    <row r="261" spans="3:3" x14ac:dyDescent="0.25">
      <c r="C261" s="940"/>
    </row>
    <row r="262" spans="3:3" x14ac:dyDescent="0.25">
      <c r="C262" s="940"/>
    </row>
    <row r="263" spans="3:3" x14ac:dyDescent="0.25">
      <c r="C263" s="940"/>
    </row>
    <row r="264" spans="3:3" x14ac:dyDescent="0.25">
      <c r="C264" s="940"/>
    </row>
    <row r="265" spans="3:3" x14ac:dyDescent="0.25">
      <c r="C265" s="940"/>
    </row>
    <row r="266" spans="3:3" x14ac:dyDescent="0.25">
      <c r="C266" s="940"/>
    </row>
    <row r="267" spans="3:3" x14ac:dyDescent="0.25">
      <c r="C267" s="940"/>
    </row>
    <row r="268" spans="3:3" x14ac:dyDescent="0.25">
      <c r="C268" s="940"/>
    </row>
    <row r="269" spans="3:3" x14ac:dyDescent="0.25">
      <c r="C269" s="940"/>
    </row>
    <row r="270" spans="3:3" x14ac:dyDescent="0.25">
      <c r="C270" s="940"/>
    </row>
    <row r="271" spans="3:3" x14ac:dyDescent="0.25">
      <c r="C271" s="940"/>
    </row>
    <row r="272" spans="3:3" x14ac:dyDescent="0.25">
      <c r="C272" s="940"/>
    </row>
    <row r="273" spans="3:3" x14ac:dyDescent="0.25">
      <c r="C273" s="940"/>
    </row>
    <row r="274" spans="3:3" x14ac:dyDescent="0.25">
      <c r="C274" s="940"/>
    </row>
    <row r="275" spans="3:3" x14ac:dyDescent="0.25">
      <c r="C275" s="940"/>
    </row>
    <row r="276" spans="3:3" x14ac:dyDescent="0.25">
      <c r="C276" s="940"/>
    </row>
    <row r="277" spans="3:3" x14ac:dyDescent="0.25">
      <c r="C277" s="940"/>
    </row>
    <row r="278" spans="3:3" x14ac:dyDescent="0.25">
      <c r="C278" s="940"/>
    </row>
    <row r="279" spans="3:3" x14ac:dyDescent="0.25">
      <c r="C279" s="940"/>
    </row>
    <row r="280" spans="3:3" x14ac:dyDescent="0.25">
      <c r="C280" s="940"/>
    </row>
    <row r="281" spans="3:3" x14ac:dyDescent="0.25">
      <c r="C281" s="940"/>
    </row>
    <row r="282" spans="3:3" x14ac:dyDescent="0.25">
      <c r="C282" s="940"/>
    </row>
    <row r="283" spans="3:3" x14ac:dyDescent="0.25">
      <c r="C283" s="940"/>
    </row>
    <row r="284" spans="3:3" x14ac:dyDescent="0.25">
      <c r="C284" s="940"/>
    </row>
    <row r="285" spans="3:3" x14ac:dyDescent="0.25">
      <c r="C285" s="940"/>
    </row>
    <row r="286" spans="3:3" x14ac:dyDescent="0.25">
      <c r="C286" s="940"/>
    </row>
    <row r="287" spans="3:3" x14ac:dyDescent="0.25">
      <c r="C287" s="940"/>
    </row>
    <row r="288" spans="3:3" x14ac:dyDescent="0.25">
      <c r="C288" s="940"/>
    </row>
    <row r="289" spans="3:3" x14ac:dyDescent="0.25">
      <c r="C289" s="940"/>
    </row>
    <row r="290" spans="3:3" x14ac:dyDescent="0.25">
      <c r="C290" s="940"/>
    </row>
    <row r="291" spans="3:3" x14ac:dyDescent="0.25">
      <c r="C291" s="940"/>
    </row>
    <row r="292" spans="3:3" x14ac:dyDescent="0.25">
      <c r="C292" s="940"/>
    </row>
    <row r="293" spans="3:3" x14ac:dyDescent="0.25">
      <c r="C293" s="940"/>
    </row>
    <row r="294" spans="3:3" x14ac:dyDescent="0.25">
      <c r="C294" s="940"/>
    </row>
    <row r="295" spans="3:3" x14ac:dyDescent="0.25">
      <c r="C295" s="940"/>
    </row>
    <row r="296" spans="3:3" x14ac:dyDescent="0.25">
      <c r="C296" s="940"/>
    </row>
    <row r="297" spans="3:3" x14ac:dyDescent="0.25">
      <c r="C297" s="940"/>
    </row>
    <row r="298" spans="3:3" x14ac:dyDescent="0.25">
      <c r="C298" s="940"/>
    </row>
    <row r="299" spans="3:3" x14ac:dyDescent="0.25">
      <c r="C299" s="940"/>
    </row>
    <row r="300" spans="3:3" x14ac:dyDescent="0.25">
      <c r="C300" s="940"/>
    </row>
    <row r="301" spans="3:3" x14ac:dyDescent="0.25">
      <c r="C301" s="940"/>
    </row>
    <row r="302" spans="3:3" x14ac:dyDescent="0.25">
      <c r="C302" s="940"/>
    </row>
    <row r="303" spans="3:3" x14ac:dyDescent="0.25">
      <c r="C303" s="940"/>
    </row>
    <row r="304" spans="3:3" x14ac:dyDescent="0.25">
      <c r="C304" s="940"/>
    </row>
    <row r="305" spans="3:3" x14ac:dyDescent="0.25">
      <c r="C305" s="940"/>
    </row>
    <row r="306" spans="3:3" x14ac:dyDescent="0.25">
      <c r="C306" s="940"/>
    </row>
    <row r="307" spans="3:3" x14ac:dyDescent="0.25">
      <c r="C307" s="940"/>
    </row>
    <row r="308" spans="3:3" x14ac:dyDescent="0.25">
      <c r="C308" s="940"/>
    </row>
    <row r="309" spans="3:3" x14ac:dyDescent="0.25">
      <c r="C309" s="940"/>
    </row>
    <row r="310" spans="3:3" x14ac:dyDescent="0.25">
      <c r="C310" s="940"/>
    </row>
    <row r="311" spans="3:3" x14ac:dyDescent="0.25">
      <c r="C311" s="940"/>
    </row>
    <row r="312" spans="3:3" x14ac:dyDescent="0.25">
      <c r="C312" s="940"/>
    </row>
    <row r="313" spans="3:3" x14ac:dyDescent="0.25">
      <c r="C313" s="940"/>
    </row>
    <row r="314" spans="3:3" x14ac:dyDescent="0.25">
      <c r="C314" s="940"/>
    </row>
    <row r="315" spans="3:3" x14ac:dyDescent="0.25">
      <c r="C315" s="940"/>
    </row>
    <row r="316" spans="3:3" x14ac:dyDescent="0.25">
      <c r="C316" s="940"/>
    </row>
    <row r="317" spans="3:3" x14ac:dyDescent="0.25">
      <c r="C317" s="940"/>
    </row>
    <row r="318" spans="3:3" x14ac:dyDescent="0.25">
      <c r="C318" s="940"/>
    </row>
    <row r="319" spans="3:3" x14ac:dyDescent="0.25">
      <c r="C319" s="940"/>
    </row>
    <row r="320" spans="3:3" x14ac:dyDescent="0.25">
      <c r="C320" s="940"/>
    </row>
    <row r="321" spans="3:3" x14ac:dyDescent="0.25">
      <c r="C321" s="940"/>
    </row>
    <row r="322" spans="3:3" x14ac:dyDescent="0.25">
      <c r="C322" s="940"/>
    </row>
    <row r="323" spans="3:3" x14ac:dyDescent="0.25">
      <c r="C323" s="940"/>
    </row>
    <row r="324" spans="3:3" x14ac:dyDescent="0.25">
      <c r="C324" s="940"/>
    </row>
    <row r="325" spans="3:3" x14ac:dyDescent="0.25">
      <c r="C325" s="940"/>
    </row>
    <row r="326" spans="3:3" x14ac:dyDescent="0.25">
      <c r="C326" s="940"/>
    </row>
    <row r="327" spans="3:3" x14ac:dyDescent="0.25">
      <c r="C327" s="940"/>
    </row>
    <row r="328" spans="3:3" x14ac:dyDescent="0.25">
      <c r="C328" s="940"/>
    </row>
    <row r="329" spans="3:3" x14ac:dyDescent="0.25">
      <c r="C329" s="940"/>
    </row>
    <row r="330" spans="3:3" x14ac:dyDescent="0.25">
      <c r="C330" s="940"/>
    </row>
    <row r="331" spans="3:3" x14ac:dyDescent="0.25">
      <c r="C331" s="940"/>
    </row>
    <row r="332" spans="3:3" x14ac:dyDescent="0.25">
      <c r="C332" s="940"/>
    </row>
    <row r="333" spans="3:3" x14ac:dyDescent="0.25">
      <c r="C333" s="940"/>
    </row>
    <row r="334" spans="3:3" x14ac:dyDescent="0.25">
      <c r="C334" s="940"/>
    </row>
    <row r="335" spans="3:3" x14ac:dyDescent="0.25">
      <c r="C335" s="940"/>
    </row>
    <row r="336" spans="3:3" x14ac:dyDescent="0.25">
      <c r="C336" s="940"/>
    </row>
    <row r="337" spans="1:3" x14ac:dyDescent="0.25">
      <c r="C337" s="940"/>
    </row>
    <row r="338" spans="1:3" x14ac:dyDescent="0.25">
      <c r="C338" s="940"/>
    </row>
    <row r="339" spans="1:3" x14ac:dyDescent="0.25">
      <c r="C339" s="940"/>
    </row>
    <row r="340" spans="1:3" x14ac:dyDescent="0.25">
      <c r="C340" s="940"/>
    </row>
    <row r="341" spans="1:3" x14ac:dyDescent="0.25">
      <c r="C341" s="940"/>
    </row>
    <row r="342" spans="1:3" x14ac:dyDescent="0.25">
      <c r="C342" s="940"/>
    </row>
    <row r="343" spans="1:3" x14ac:dyDescent="0.25">
      <c r="C343" s="940"/>
    </row>
    <row r="344" spans="1:3" x14ac:dyDescent="0.25">
      <c r="C344" s="940"/>
    </row>
    <row r="345" spans="1:3" x14ac:dyDescent="0.25">
      <c r="C345" s="940"/>
    </row>
    <row r="346" spans="1:3" x14ac:dyDescent="0.25">
      <c r="C346" s="940"/>
    </row>
    <row r="347" spans="1:3" x14ac:dyDescent="0.25">
      <c r="C347" s="940"/>
    </row>
    <row r="348" spans="1:3" x14ac:dyDescent="0.25">
      <c r="C348" s="940"/>
    </row>
    <row r="349" spans="1:3" x14ac:dyDescent="0.25">
      <c r="C349" s="940"/>
    </row>
    <row r="350" spans="1:3" x14ac:dyDescent="0.25">
      <c r="C350" s="940"/>
    </row>
    <row r="351" spans="1:3" x14ac:dyDescent="0.25">
      <c r="C351" s="940"/>
    </row>
    <row r="352" spans="1:3" x14ac:dyDescent="0.25">
      <c r="A352" s="896"/>
      <c r="B352" s="896"/>
      <c r="C352" s="940"/>
    </row>
    <row r="353" spans="1:3" x14ac:dyDescent="0.25">
      <c r="A353" s="896"/>
      <c r="B353" s="896"/>
      <c r="C353" s="940"/>
    </row>
    <row r="354" spans="1:3" x14ac:dyDescent="0.25">
      <c r="A354" s="896"/>
      <c r="B354" s="896"/>
      <c r="C354" s="940"/>
    </row>
    <row r="355" spans="1:3" x14ac:dyDescent="0.25">
      <c r="A355" s="896"/>
      <c r="B355" s="896"/>
      <c r="C355" s="940"/>
    </row>
    <row r="356" spans="1:3" x14ac:dyDescent="0.25">
      <c r="A356" s="896"/>
      <c r="B356" s="896"/>
      <c r="C356" s="940"/>
    </row>
  </sheetData>
  <pageMargins left="0.7" right="0.7" top="0.98479166666666662" bottom="0.75" header="0.3" footer="0.3"/>
  <pageSetup scale="53" fitToWidth="0" fitToHeight="0" orientation="landscape" r:id="rId1"/>
  <headerFooter>
    <oddHeader>&amp;C&amp;G</oddHeader>
    <oddFooter>&amp;L&amp;"Arial,Regular"&amp;12&amp;K000000June 1, 2020&amp;C&amp;"Arial,Regular"&amp;12Page &amp;P of &amp;N&amp;R&amp;"Arial,Regular"&amp;12&amp;K000000&amp;A</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AA383"/>
  <sheetViews>
    <sheetView showGridLines="0" zoomScaleNormal="100" workbookViewId="0">
      <selection activeCell="F2" sqref="F2"/>
    </sheetView>
  </sheetViews>
  <sheetFormatPr defaultColWidth="9.140625" defaultRowHeight="15" x14ac:dyDescent="0.25"/>
  <cols>
    <col min="1" max="1" width="3.28515625" style="75" customWidth="1"/>
    <col min="2" max="2" width="11.42578125" style="75" customWidth="1"/>
    <col min="3" max="3" width="48.42578125" style="75" customWidth="1"/>
    <col min="4" max="6" width="33.28515625" style="75" customWidth="1"/>
    <col min="7" max="7" width="9.140625" style="75" customWidth="1"/>
    <col min="8" max="8" width="34.42578125" style="75" bestFit="1" customWidth="1"/>
    <col min="9" max="9" width="19.42578125" style="75" customWidth="1"/>
    <col min="10" max="10" width="16.85546875" style="75" customWidth="1"/>
    <col min="11" max="11" width="14.140625" style="75" customWidth="1"/>
    <col min="12" max="12" width="31.7109375" style="75" customWidth="1"/>
    <col min="13" max="16384" width="9.140625" style="75"/>
  </cols>
  <sheetData>
    <row r="1" spans="2:27" ht="18.75" customHeight="1" x14ac:dyDescent="0.25">
      <c r="B1" s="324"/>
      <c r="C1" s="324"/>
      <c r="D1" s="324"/>
      <c r="E1" s="324"/>
      <c r="F1" s="324"/>
    </row>
    <row r="2" spans="2:27" ht="15" customHeight="1" x14ac:dyDescent="0.25"/>
    <row r="3" spans="2:27" ht="18.75" customHeight="1" x14ac:dyDescent="0.25">
      <c r="B3" s="324"/>
      <c r="C3" s="324"/>
      <c r="D3" s="324"/>
      <c r="E3" s="324"/>
      <c r="F3" s="324"/>
    </row>
    <row r="4" spans="2:27" ht="15" customHeight="1" x14ac:dyDescent="0.25"/>
    <row r="5" spans="2:27" ht="18.75" customHeight="1" x14ac:dyDescent="0.25">
      <c r="B5" s="324"/>
      <c r="C5" s="324"/>
      <c r="D5" s="324"/>
      <c r="E5" s="324"/>
      <c r="F5" s="324"/>
    </row>
    <row r="6" spans="2:27" ht="15" customHeight="1" x14ac:dyDescent="0.25"/>
    <row r="7" spans="2:27" ht="15" customHeight="1" x14ac:dyDescent="0.25">
      <c r="B7" s="878"/>
      <c r="C7" s="878"/>
      <c r="D7" s="878"/>
      <c r="E7" s="878"/>
      <c r="F7" s="878"/>
    </row>
    <row r="8" spans="2:27" ht="15" customHeight="1" thickBot="1" x14ac:dyDescent="0.3">
      <c r="B8" s="878"/>
      <c r="C8" s="878"/>
      <c r="D8" s="878"/>
      <c r="E8" s="878"/>
      <c r="F8" s="878"/>
    </row>
    <row r="9" spans="2:27" ht="32.25" thickBot="1" x14ac:dyDescent="0.3">
      <c r="B9" s="897" t="s">
        <v>5092</v>
      </c>
      <c r="C9" s="898" t="s">
        <v>5093</v>
      </c>
      <c r="D9" s="899" t="s">
        <v>5094</v>
      </c>
      <c r="E9" s="899" t="s">
        <v>5095</v>
      </c>
      <c r="F9" s="900" t="s">
        <v>5096</v>
      </c>
    </row>
    <row r="10" spans="2:27" ht="15.75" x14ac:dyDescent="0.25">
      <c r="B10" s="901" t="s">
        <v>5097</v>
      </c>
      <c r="C10" s="902" t="s">
        <v>5098</v>
      </c>
      <c r="D10" s="903">
        <v>4.563893508062181</v>
      </c>
      <c r="E10" s="903">
        <v>3.2950461162314548</v>
      </c>
      <c r="F10" s="904">
        <v>2.7670474513692902</v>
      </c>
    </row>
    <row r="11" spans="2:27" ht="15.75" x14ac:dyDescent="0.25">
      <c r="B11" s="905">
        <v>111200</v>
      </c>
      <c r="C11" s="906" t="s">
        <v>5099</v>
      </c>
      <c r="D11" s="903">
        <v>7.1853298325669082</v>
      </c>
      <c r="E11" s="903">
        <v>2.8529038331614052</v>
      </c>
      <c r="F11" s="904">
        <v>3.2391703652807302</v>
      </c>
    </row>
    <row r="12" spans="2:27" ht="15.75" x14ac:dyDescent="0.25">
      <c r="B12" s="905">
        <v>111300</v>
      </c>
      <c r="C12" s="906" t="s">
        <v>5100</v>
      </c>
      <c r="D12" s="903">
        <v>9.8264188781149233</v>
      </c>
      <c r="E12" s="903">
        <v>2.2819610970801953</v>
      </c>
      <c r="F12" s="904">
        <v>3.2999490979587796</v>
      </c>
    </row>
    <row r="13" spans="2:27" ht="31.5" x14ac:dyDescent="0.25">
      <c r="B13" s="905">
        <v>111400</v>
      </c>
      <c r="C13" s="906" t="s">
        <v>5101</v>
      </c>
      <c r="D13" s="903">
        <v>11.314262796988697</v>
      </c>
      <c r="E13" s="903">
        <v>3.8544745177477271</v>
      </c>
      <c r="F13" s="904">
        <v>4.4831226549644265</v>
      </c>
    </row>
    <row r="14" spans="2:27" ht="15.75" x14ac:dyDescent="0.25">
      <c r="B14" s="905">
        <v>111900</v>
      </c>
      <c r="C14" s="906" t="s">
        <v>5102</v>
      </c>
      <c r="D14" s="903">
        <v>6.8158137539960792</v>
      </c>
      <c r="E14" s="903">
        <v>2.8424806572324917</v>
      </c>
      <c r="F14" s="904">
        <v>3.2288242729238887</v>
      </c>
    </row>
    <row r="15" spans="2:27" ht="15.75" x14ac:dyDescent="0.25">
      <c r="B15" s="905">
        <v>112120</v>
      </c>
      <c r="C15" s="906" t="s">
        <v>5103</v>
      </c>
      <c r="D15" s="903">
        <v>4.323263406870014</v>
      </c>
      <c r="E15" s="903">
        <v>2.9176645307847586</v>
      </c>
      <c r="F15" s="904">
        <v>2.6963775909841967</v>
      </c>
    </row>
    <row r="16" spans="2:27" ht="47.25" x14ac:dyDescent="0.25">
      <c r="B16" s="905" t="s">
        <v>5104</v>
      </c>
      <c r="C16" s="906" t="s">
        <v>5105</v>
      </c>
      <c r="D16" s="903">
        <v>4.1382352522660542</v>
      </c>
      <c r="E16" s="903">
        <v>2.0684834892717516</v>
      </c>
      <c r="F16" s="904">
        <v>2.1878870807050377</v>
      </c>
      <c r="G16" s="888"/>
      <c r="H16" s="888"/>
      <c r="I16" s="888"/>
      <c r="J16" s="888"/>
      <c r="K16" s="888"/>
      <c r="L16" s="888"/>
      <c r="M16" s="888"/>
      <c r="N16" s="888"/>
      <c r="O16" s="888"/>
      <c r="P16" s="888"/>
      <c r="Q16" s="888"/>
      <c r="R16" s="888"/>
      <c r="S16" s="888"/>
      <c r="T16" s="888"/>
      <c r="U16" s="888"/>
      <c r="V16" s="888"/>
      <c r="W16" s="888"/>
      <c r="X16" s="888"/>
      <c r="Y16" s="889"/>
      <c r="Z16" s="889"/>
      <c r="AA16" s="888"/>
    </row>
    <row r="17" spans="2:11" ht="15.75" x14ac:dyDescent="0.25">
      <c r="B17" s="905">
        <v>112300</v>
      </c>
      <c r="C17" s="906" t="s">
        <v>5106</v>
      </c>
      <c r="D17" s="903">
        <v>3.2726799870407306</v>
      </c>
      <c r="E17" s="903">
        <v>2.9941153686238446</v>
      </c>
      <c r="F17" s="904">
        <v>2.6646294790255265</v>
      </c>
      <c r="G17" s="888"/>
      <c r="H17" s="888"/>
      <c r="I17" s="888"/>
      <c r="J17" s="888"/>
      <c r="K17" s="888"/>
    </row>
    <row r="18" spans="2:11" ht="31.5" x14ac:dyDescent="0.25">
      <c r="B18" s="905" t="s">
        <v>5107</v>
      </c>
      <c r="C18" s="906" t="s">
        <v>5108</v>
      </c>
      <c r="D18" s="903">
        <v>5.5106630988455771</v>
      </c>
      <c r="E18" s="903">
        <v>1.0703589315722111</v>
      </c>
      <c r="F18" s="904">
        <v>2.2439856214920439</v>
      </c>
      <c r="G18" s="888"/>
      <c r="H18" s="888"/>
      <c r="I18" s="888"/>
      <c r="J18" s="888"/>
      <c r="K18" s="888"/>
    </row>
    <row r="19" spans="2:11" ht="15.75" x14ac:dyDescent="0.25">
      <c r="B19" s="905">
        <v>113000</v>
      </c>
      <c r="C19" s="906" t="s">
        <v>5109</v>
      </c>
      <c r="D19" s="903">
        <v>8.0581963514053161</v>
      </c>
      <c r="E19" s="903">
        <v>3.5621330588719822</v>
      </c>
      <c r="F19" s="904">
        <v>4.5905991501479422</v>
      </c>
      <c r="G19" s="888"/>
      <c r="H19" s="888"/>
      <c r="I19" s="888"/>
      <c r="J19" s="888"/>
      <c r="K19" s="888"/>
    </row>
    <row r="20" spans="2:11" ht="15.75" x14ac:dyDescent="0.25">
      <c r="B20" s="905">
        <v>114000</v>
      </c>
      <c r="C20" s="906" t="s">
        <v>5110</v>
      </c>
      <c r="D20" s="903">
        <v>12.727454098099289</v>
      </c>
      <c r="E20" s="903">
        <v>1.113840655417885</v>
      </c>
      <c r="F20" s="904">
        <v>2.6825092597838402</v>
      </c>
      <c r="G20" s="888"/>
      <c r="H20" s="888"/>
      <c r="I20" s="888"/>
      <c r="J20" s="888"/>
      <c r="K20" s="888"/>
    </row>
    <row r="21" spans="2:11" ht="31.5" x14ac:dyDescent="0.25">
      <c r="B21" s="905">
        <v>115000</v>
      </c>
      <c r="C21" s="906" t="s">
        <v>5111</v>
      </c>
      <c r="D21" s="903">
        <v>15.406106866887985</v>
      </c>
      <c r="E21" s="903">
        <v>1.0478722720269218</v>
      </c>
      <c r="F21" s="904">
        <v>5.2940063367140242</v>
      </c>
      <c r="G21" s="888"/>
      <c r="H21" s="888"/>
      <c r="I21" s="888"/>
      <c r="J21" s="888"/>
      <c r="K21" s="888"/>
    </row>
    <row r="22" spans="2:11" ht="15.75" x14ac:dyDescent="0.25">
      <c r="B22" s="905">
        <v>211000</v>
      </c>
      <c r="C22" s="906" t="s">
        <v>5112</v>
      </c>
      <c r="D22" s="903">
        <v>8.9413997003704644</v>
      </c>
      <c r="E22" s="903">
        <v>1.281719901171483</v>
      </c>
      <c r="F22" s="904">
        <v>2.7194531884333539</v>
      </c>
      <c r="G22" s="888"/>
      <c r="H22" s="888"/>
      <c r="I22" s="888"/>
      <c r="J22" s="888"/>
      <c r="K22" s="888"/>
    </row>
    <row r="23" spans="2:11" ht="15.75" x14ac:dyDescent="0.25">
      <c r="B23" s="905">
        <v>212100</v>
      </c>
      <c r="C23" s="906" t="s">
        <v>5113</v>
      </c>
      <c r="D23" s="903">
        <v>4.7657260634348049</v>
      </c>
      <c r="E23" s="903">
        <v>1.235927175426899</v>
      </c>
      <c r="F23" s="904">
        <v>1.9970464654901017</v>
      </c>
      <c r="G23" s="888"/>
      <c r="H23" s="888"/>
      <c r="I23" s="888"/>
      <c r="J23" s="888"/>
      <c r="K23" s="888"/>
    </row>
    <row r="24" spans="2:11" ht="15.75" x14ac:dyDescent="0.25">
      <c r="B24" s="905">
        <v>212230</v>
      </c>
      <c r="C24" s="906" t="s">
        <v>5114</v>
      </c>
      <c r="D24" s="903">
        <v>0</v>
      </c>
      <c r="E24" s="903">
        <v>0</v>
      </c>
      <c r="F24" s="904">
        <v>0</v>
      </c>
      <c r="G24" s="888"/>
      <c r="H24" s="888"/>
      <c r="I24" s="888"/>
      <c r="J24" s="888"/>
      <c r="K24" s="888"/>
    </row>
    <row r="25" spans="2:11" ht="31.5" x14ac:dyDescent="0.25">
      <c r="B25" s="905" t="s">
        <v>5115</v>
      </c>
      <c r="C25" s="906" t="s">
        <v>5116</v>
      </c>
      <c r="D25" s="903">
        <v>2.7250635398933745</v>
      </c>
      <c r="E25" s="903">
        <v>1.5051534525732637</v>
      </c>
      <c r="F25" s="904">
        <v>2.0016391462245555</v>
      </c>
      <c r="G25" s="888"/>
      <c r="H25" s="888"/>
      <c r="I25" s="888"/>
      <c r="J25" s="888"/>
      <c r="K25" s="888"/>
    </row>
    <row r="26" spans="2:11" ht="15.75" x14ac:dyDescent="0.25">
      <c r="B26" s="905">
        <v>212310</v>
      </c>
      <c r="C26" s="906" t="s">
        <v>5117</v>
      </c>
      <c r="D26" s="903">
        <v>3.4057135716022748</v>
      </c>
      <c r="E26" s="903">
        <v>2.1645065079644472</v>
      </c>
      <c r="F26" s="904">
        <v>2.3292421203426739</v>
      </c>
      <c r="G26" s="888"/>
      <c r="H26" s="888"/>
      <c r="I26" s="888"/>
      <c r="J26" s="888"/>
      <c r="K26" s="888"/>
    </row>
    <row r="27" spans="2:11" ht="31.5" x14ac:dyDescent="0.25">
      <c r="B27" s="905" t="s">
        <v>5118</v>
      </c>
      <c r="C27" s="906" t="s">
        <v>5119</v>
      </c>
      <c r="D27" s="903">
        <v>3.3845340749153743</v>
      </c>
      <c r="E27" s="903">
        <v>1.8235078118838373</v>
      </c>
      <c r="F27" s="904">
        <v>2.4119856595039213</v>
      </c>
      <c r="G27" s="888"/>
      <c r="H27" s="888"/>
      <c r="I27" s="888"/>
      <c r="J27" s="888"/>
      <c r="K27" s="888"/>
    </row>
    <row r="28" spans="2:11" ht="15.75" x14ac:dyDescent="0.25">
      <c r="B28" s="905">
        <v>213111</v>
      </c>
      <c r="C28" s="906" t="s">
        <v>5120</v>
      </c>
      <c r="D28" s="903">
        <v>3.2524924982483321</v>
      </c>
      <c r="E28" s="903">
        <v>1.9102400966700368</v>
      </c>
      <c r="F28" s="904">
        <v>2.9764733037582647</v>
      </c>
      <c r="G28" s="888"/>
      <c r="H28" s="888"/>
      <c r="I28" s="888"/>
      <c r="J28" s="888"/>
      <c r="K28" s="888"/>
    </row>
    <row r="29" spans="2:11" ht="15.75" x14ac:dyDescent="0.25">
      <c r="B29" s="905" t="s">
        <v>5121</v>
      </c>
      <c r="C29" s="906" t="s">
        <v>5122</v>
      </c>
      <c r="D29" s="903">
        <v>3.9695296525935744</v>
      </c>
      <c r="E29" s="903">
        <v>2.3778465198858996</v>
      </c>
      <c r="F29" s="904">
        <v>3.3633293032049227</v>
      </c>
      <c r="G29" s="888"/>
      <c r="H29" s="888"/>
      <c r="I29" s="888"/>
      <c r="J29" s="888"/>
      <c r="K29" s="888"/>
    </row>
    <row r="30" spans="2:11" ht="31.5" x14ac:dyDescent="0.25">
      <c r="B30" s="905" t="s">
        <v>4917</v>
      </c>
      <c r="C30" s="906" t="s">
        <v>5123</v>
      </c>
      <c r="D30" s="903">
        <v>1.3073042773245134</v>
      </c>
      <c r="E30" s="903">
        <v>1.7314941842419</v>
      </c>
      <c r="F30" s="904">
        <v>1.9806628300769991</v>
      </c>
      <c r="G30" s="888"/>
      <c r="H30" s="888"/>
      <c r="I30" s="888"/>
      <c r="J30" s="888"/>
      <c r="K30" s="888"/>
    </row>
    <row r="31" spans="2:11" ht="15.75" x14ac:dyDescent="0.25">
      <c r="B31" s="905">
        <v>221200</v>
      </c>
      <c r="C31" s="906" t="s">
        <v>5124</v>
      </c>
      <c r="D31" s="903">
        <v>1.3729890721136531</v>
      </c>
      <c r="E31" s="903">
        <v>1.8852259935668199</v>
      </c>
      <c r="F31" s="904">
        <v>1.9680563611405244</v>
      </c>
      <c r="G31" s="888"/>
      <c r="H31" s="888"/>
      <c r="I31" s="888"/>
      <c r="J31" s="888"/>
      <c r="K31" s="888"/>
    </row>
    <row r="32" spans="2:11" ht="15.75" x14ac:dyDescent="0.25">
      <c r="B32" s="905">
        <v>221300</v>
      </c>
      <c r="C32" s="906" t="s">
        <v>5125</v>
      </c>
      <c r="D32" s="903">
        <v>2.3217848846821942</v>
      </c>
      <c r="E32" s="903">
        <v>1.5495934945774987</v>
      </c>
      <c r="F32" s="904">
        <v>2.096326426316927</v>
      </c>
      <c r="G32" s="888"/>
      <c r="H32" s="888"/>
      <c r="I32" s="888"/>
      <c r="J32" s="888"/>
      <c r="K32" s="888"/>
    </row>
    <row r="33" spans="2:11" ht="15.75" x14ac:dyDescent="0.25">
      <c r="B33" s="905">
        <v>2332</v>
      </c>
      <c r="C33" s="906" t="s">
        <v>5126</v>
      </c>
      <c r="D33" s="903">
        <v>7.8813934355082775</v>
      </c>
      <c r="E33" s="903">
        <v>1.8291692769445831</v>
      </c>
      <c r="F33" s="904">
        <v>4.9680902610596371</v>
      </c>
      <c r="G33" s="888"/>
      <c r="H33" s="888"/>
      <c r="I33" s="888"/>
      <c r="J33" s="888"/>
      <c r="K33" s="888"/>
    </row>
    <row r="34" spans="2:11" ht="15.75" x14ac:dyDescent="0.25">
      <c r="B34" s="905" t="s">
        <v>4951</v>
      </c>
      <c r="C34" s="906" t="s">
        <v>5127</v>
      </c>
      <c r="D34" s="903">
        <v>4.4711742951327009</v>
      </c>
      <c r="E34" s="903">
        <v>2.5114991227327739</v>
      </c>
      <c r="F34" s="904">
        <v>3.3642227408941086</v>
      </c>
      <c r="G34" s="888"/>
      <c r="H34" s="888"/>
      <c r="I34" s="888"/>
      <c r="J34" s="888"/>
      <c r="K34" s="888"/>
    </row>
    <row r="35" spans="2:11" ht="15.75" x14ac:dyDescent="0.25">
      <c r="B35" s="905" t="s">
        <v>4938</v>
      </c>
      <c r="C35" s="906" t="s">
        <v>5128</v>
      </c>
      <c r="D35" s="903">
        <v>7.174552627883755</v>
      </c>
      <c r="E35" s="903">
        <v>2.2329438406473843</v>
      </c>
      <c r="F35" s="904">
        <v>4.6965778860767147</v>
      </c>
      <c r="G35" s="888"/>
      <c r="H35" s="888"/>
      <c r="I35" s="888"/>
      <c r="J35" s="888"/>
      <c r="K35" s="888"/>
    </row>
    <row r="36" spans="2:11" ht="31.5" x14ac:dyDescent="0.25">
      <c r="B36" s="905" t="s">
        <v>4925</v>
      </c>
      <c r="C36" s="906" t="s">
        <v>5129</v>
      </c>
      <c r="D36" s="903">
        <v>4.322838034419564</v>
      </c>
      <c r="E36" s="903">
        <v>1.8478955231860796</v>
      </c>
      <c r="F36" s="904">
        <v>3.265640344682109</v>
      </c>
      <c r="G36" s="888"/>
      <c r="H36" s="888"/>
      <c r="I36" s="888"/>
      <c r="J36" s="888"/>
      <c r="K36" s="888"/>
    </row>
    <row r="37" spans="2:11" ht="15.75" x14ac:dyDescent="0.25">
      <c r="B37" s="905">
        <v>321100</v>
      </c>
      <c r="C37" s="906" t="s">
        <v>5130</v>
      </c>
      <c r="D37" s="903">
        <v>3.2843524360627643</v>
      </c>
      <c r="E37" s="903">
        <v>2.6827220728359111</v>
      </c>
      <c r="F37" s="904">
        <v>2.4699540839717495</v>
      </c>
      <c r="G37" s="888"/>
      <c r="H37" s="888"/>
      <c r="I37" s="888"/>
      <c r="J37" s="888"/>
      <c r="K37" s="888"/>
    </row>
    <row r="38" spans="2:11" ht="31.5" x14ac:dyDescent="0.25">
      <c r="B38" s="905">
        <v>321200</v>
      </c>
      <c r="C38" s="906" t="s">
        <v>5131</v>
      </c>
      <c r="D38" s="903">
        <v>4.3355395636743719</v>
      </c>
      <c r="E38" s="903">
        <v>2.1594256232908373</v>
      </c>
      <c r="F38" s="904">
        <v>2.4119056638619774</v>
      </c>
      <c r="G38" s="888"/>
      <c r="H38" s="888"/>
      <c r="I38" s="888"/>
      <c r="J38" s="888"/>
      <c r="K38" s="888"/>
    </row>
    <row r="39" spans="2:11" ht="15.75" x14ac:dyDescent="0.25">
      <c r="B39" s="905">
        <v>321910</v>
      </c>
      <c r="C39" s="906" t="s">
        <v>5132</v>
      </c>
      <c r="D39" s="903">
        <v>5.0740040426144697</v>
      </c>
      <c r="E39" s="903">
        <v>2.3019735323099519</v>
      </c>
      <c r="F39" s="904">
        <v>2.6755069421533184</v>
      </c>
      <c r="G39" s="888"/>
      <c r="H39" s="888"/>
      <c r="I39" s="888"/>
      <c r="J39" s="888"/>
      <c r="K39" s="888"/>
    </row>
    <row r="40" spans="2:11" ht="15.75" x14ac:dyDescent="0.25">
      <c r="B40" s="905" t="s">
        <v>4919</v>
      </c>
      <c r="C40" s="906" t="s">
        <v>5133</v>
      </c>
      <c r="D40" s="903">
        <v>5.4201802966098773</v>
      </c>
      <c r="E40" s="903">
        <v>2.2951284245909473</v>
      </c>
      <c r="F40" s="904">
        <v>2.603318063254231</v>
      </c>
      <c r="G40" s="888"/>
      <c r="H40" s="888"/>
      <c r="I40" s="888"/>
      <c r="J40" s="888"/>
      <c r="K40" s="888"/>
    </row>
    <row r="41" spans="2:11" ht="15.75" x14ac:dyDescent="0.25">
      <c r="B41" s="905">
        <v>327100</v>
      </c>
      <c r="C41" s="906" t="s">
        <v>5134</v>
      </c>
      <c r="D41" s="903">
        <v>5.5033145861057138</v>
      </c>
      <c r="E41" s="903">
        <v>2.1298501672478345</v>
      </c>
      <c r="F41" s="904">
        <v>2.9874600047186148</v>
      </c>
      <c r="G41" s="888"/>
      <c r="H41" s="888"/>
      <c r="I41" s="888"/>
      <c r="J41" s="888"/>
      <c r="K41" s="888"/>
    </row>
    <row r="42" spans="2:11" ht="15.75" x14ac:dyDescent="0.25">
      <c r="B42" s="905">
        <v>327200</v>
      </c>
      <c r="C42" s="906" t="s">
        <v>5135</v>
      </c>
      <c r="D42" s="903">
        <v>3.4742158653243225</v>
      </c>
      <c r="E42" s="903">
        <v>2.003424859364177</v>
      </c>
      <c r="F42" s="904">
        <v>2.6112144707651881</v>
      </c>
      <c r="G42" s="888"/>
      <c r="H42" s="888"/>
      <c r="I42" s="888"/>
      <c r="J42" s="888"/>
      <c r="K42" s="888"/>
    </row>
    <row r="43" spans="2:11" ht="15.75" x14ac:dyDescent="0.25">
      <c r="B43" s="905">
        <v>327310</v>
      </c>
      <c r="C43" s="906" t="s">
        <v>5136</v>
      </c>
      <c r="D43" s="903">
        <v>1.8551270140027882</v>
      </c>
      <c r="E43" s="903">
        <v>2.1550957081970528</v>
      </c>
      <c r="F43" s="904">
        <v>2.2544372643571808</v>
      </c>
      <c r="G43" s="888"/>
      <c r="H43" s="888"/>
      <c r="I43" s="888"/>
      <c r="J43" s="888"/>
      <c r="K43" s="888"/>
    </row>
    <row r="44" spans="2:11" ht="15.75" x14ac:dyDescent="0.25">
      <c r="B44" s="905">
        <v>327320</v>
      </c>
      <c r="C44" s="906" t="s">
        <v>5137</v>
      </c>
      <c r="D44" s="903">
        <v>3.3021402126771346</v>
      </c>
      <c r="E44" s="903">
        <v>2.3432282363850647</v>
      </c>
      <c r="F44" s="904">
        <v>2.8324150983476923</v>
      </c>
      <c r="G44" s="888"/>
      <c r="H44" s="888"/>
      <c r="I44" s="888"/>
      <c r="J44" s="888"/>
      <c r="K44" s="888"/>
    </row>
    <row r="45" spans="2:11" ht="31.5" x14ac:dyDescent="0.25">
      <c r="B45" s="905">
        <v>327330</v>
      </c>
      <c r="C45" s="906" t="s">
        <v>5138</v>
      </c>
      <c r="D45" s="903">
        <v>3.2668920899589953</v>
      </c>
      <c r="E45" s="903">
        <v>2.6471661294079771</v>
      </c>
      <c r="F45" s="904">
        <v>2.817114599282398</v>
      </c>
      <c r="G45" s="888"/>
      <c r="H45" s="888"/>
      <c r="I45" s="888"/>
      <c r="J45" s="888"/>
      <c r="K45" s="888"/>
    </row>
    <row r="46" spans="2:11" ht="15.75" x14ac:dyDescent="0.25">
      <c r="B46" s="905">
        <v>327390</v>
      </c>
      <c r="C46" s="906" t="s">
        <v>5139</v>
      </c>
      <c r="D46" s="903">
        <v>4.602147789349746</v>
      </c>
      <c r="E46" s="903">
        <v>2.4747675262465689</v>
      </c>
      <c r="F46" s="904">
        <v>3.105486465263287</v>
      </c>
      <c r="G46" s="888"/>
      <c r="H46" s="888"/>
      <c r="I46" s="888"/>
      <c r="J46" s="888"/>
      <c r="K46" s="888"/>
    </row>
    <row r="47" spans="2:11" ht="15.75" x14ac:dyDescent="0.25">
      <c r="B47" s="905">
        <v>327400</v>
      </c>
      <c r="C47" s="906" t="s">
        <v>5140</v>
      </c>
      <c r="D47" s="903">
        <v>2.3430825877982318</v>
      </c>
      <c r="E47" s="903">
        <v>1.5877864158862152</v>
      </c>
      <c r="F47" s="904">
        <v>2.0031575969838262</v>
      </c>
      <c r="G47" s="888"/>
      <c r="H47" s="888"/>
      <c r="I47" s="888"/>
      <c r="J47" s="888"/>
      <c r="K47" s="888"/>
    </row>
    <row r="48" spans="2:11" ht="15.75" x14ac:dyDescent="0.25">
      <c r="B48" s="905">
        <v>327910</v>
      </c>
      <c r="C48" s="906" t="s">
        <v>5141</v>
      </c>
      <c r="D48" s="903">
        <v>3.1747653406153193</v>
      </c>
      <c r="E48" s="903">
        <v>1.1184223645518769</v>
      </c>
      <c r="F48" s="904">
        <v>1.7544980850947469</v>
      </c>
      <c r="G48" s="888"/>
      <c r="H48" s="888"/>
      <c r="I48" s="888"/>
      <c r="J48" s="888"/>
      <c r="K48" s="888"/>
    </row>
    <row r="49" spans="2:11" ht="15.75" x14ac:dyDescent="0.25">
      <c r="B49" s="905">
        <v>327991</v>
      </c>
      <c r="C49" s="906" t="s">
        <v>5142</v>
      </c>
      <c r="D49" s="903">
        <v>5.8557538572512842</v>
      </c>
      <c r="E49" s="903">
        <v>2.1185432055444657</v>
      </c>
      <c r="F49" s="904">
        <v>3.0653257709262691</v>
      </c>
      <c r="G49" s="888"/>
      <c r="H49" s="888"/>
      <c r="I49" s="888"/>
      <c r="J49" s="888"/>
      <c r="K49" s="888"/>
    </row>
    <row r="50" spans="2:11" ht="31.5" x14ac:dyDescent="0.25">
      <c r="B50" s="905">
        <v>327992</v>
      </c>
      <c r="C50" s="906" t="s">
        <v>5143</v>
      </c>
      <c r="D50" s="903">
        <v>2.2468109733090009</v>
      </c>
      <c r="E50" s="903">
        <v>1.7077212524913787</v>
      </c>
      <c r="F50" s="904">
        <v>2.1728733212289675</v>
      </c>
      <c r="G50" s="888"/>
      <c r="H50" s="888"/>
      <c r="I50" s="888"/>
      <c r="J50" s="888"/>
      <c r="K50" s="888"/>
    </row>
    <row r="51" spans="2:11" ht="15.75" x14ac:dyDescent="0.25">
      <c r="B51" s="905">
        <v>327993</v>
      </c>
      <c r="C51" s="906" t="s">
        <v>5144</v>
      </c>
      <c r="D51" s="903">
        <v>3.1859991754715575</v>
      </c>
      <c r="E51" s="903">
        <v>1.6953871940142515</v>
      </c>
      <c r="F51" s="904">
        <v>2.4230634868518268</v>
      </c>
      <c r="G51" s="888"/>
      <c r="H51" s="888"/>
      <c r="I51" s="888"/>
      <c r="J51" s="888"/>
      <c r="K51" s="888"/>
    </row>
    <row r="52" spans="2:11" ht="15.75" x14ac:dyDescent="0.25">
      <c r="B52" s="905">
        <v>327999</v>
      </c>
      <c r="C52" s="906" t="s">
        <v>5145</v>
      </c>
      <c r="D52" s="903">
        <v>2.626744528176844</v>
      </c>
      <c r="E52" s="903">
        <v>2.0090924471226641</v>
      </c>
      <c r="F52" s="904">
        <v>2.2879268667293799</v>
      </c>
      <c r="G52" s="888"/>
      <c r="H52" s="888"/>
      <c r="I52" s="888"/>
      <c r="J52" s="888"/>
      <c r="K52" s="888"/>
    </row>
    <row r="53" spans="2:11" ht="31.5" x14ac:dyDescent="0.25">
      <c r="B53" s="905">
        <v>331110</v>
      </c>
      <c r="C53" s="906" t="s">
        <v>5146</v>
      </c>
      <c r="D53" s="903">
        <v>1.886154649842781</v>
      </c>
      <c r="E53" s="903">
        <v>1.8945050631750544</v>
      </c>
      <c r="F53" s="904">
        <v>2.1620731669040585</v>
      </c>
      <c r="G53" s="888"/>
      <c r="H53" s="888"/>
      <c r="I53" s="888"/>
      <c r="J53" s="888"/>
      <c r="K53" s="888"/>
    </row>
    <row r="54" spans="2:11" ht="31.5" x14ac:dyDescent="0.25">
      <c r="B54" s="905">
        <v>331200</v>
      </c>
      <c r="C54" s="906" t="s">
        <v>5147</v>
      </c>
      <c r="D54" s="903">
        <v>2.2218271905140097</v>
      </c>
      <c r="E54" s="903">
        <v>1.5812734320449153</v>
      </c>
      <c r="F54" s="904">
        <v>1.9852289176620472</v>
      </c>
      <c r="G54" s="888"/>
      <c r="H54" s="888"/>
      <c r="I54" s="888"/>
      <c r="J54" s="888"/>
      <c r="K54" s="888"/>
    </row>
    <row r="55" spans="2:11" ht="31.5" x14ac:dyDescent="0.25">
      <c r="B55" s="905">
        <v>331314</v>
      </c>
      <c r="C55" s="906" t="s">
        <v>5148</v>
      </c>
      <c r="D55" s="903">
        <v>2.4902329745821086</v>
      </c>
      <c r="E55" s="903">
        <v>2.3809154337028375</v>
      </c>
      <c r="F55" s="904">
        <v>2.43351745512282</v>
      </c>
      <c r="G55" s="888"/>
      <c r="H55" s="888"/>
      <c r="I55" s="888"/>
      <c r="J55" s="888"/>
      <c r="K55" s="888"/>
    </row>
    <row r="56" spans="2:11" ht="31.5" x14ac:dyDescent="0.25">
      <c r="B56" s="905">
        <v>331313</v>
      </c>
      <c r="C56" s="906" t="s">
        <v>5149</v>
      </c>
      <c r="D56" s="903">
        <v>1.5533005216295424</v>
      </c>
      <c r="E56" s="903">
        <v>1.7191671204518468</v>
      </c>
      <c r="F56" s="904">
        <v>2.1203712537837354</v>
      </c>
      <c r="G56" s="888"/>
      <c r="H56" s="888"/>
      <c r="I56" s="888"/>
      <c r="J56" s="888"/>
      <c r="K56" s="888"/>
    </row>
    <row r="57" spans="2:11" ht="31.5" x14ac:dyDescent="0.25">
      <c r="B57" s="905" t="s">
        <v>5150</v>
      </c>
      <c r="C57" s="906" t="s">
        <v>5151</v>
      </c>
      <c r="D57" s="903">
        <v>2.379912558695966</v>
      </c>
      <c r="E57" s="903">
        <v>1.8654853489975549</v>
      </c>
      <c r="F57" s="904">
        <v>2.1471076369581166</v>
      </c>
      <c r="G57" s="888"/>
      <c r="H57" s="888"/>
      <c r="I57" s="888"/>
      <c r="J57" s="888"/>
      <c r="K57" s="888"/>
    </row>
    <row r="58" spans="2:11" ht="31.5" x14ac:dyDescent="0.25">
      <c r="B58" s="905">
        <v>331410</v>
      </c>
      <c r="C58" s="906" t="s">
        <v>5152</v>
      </c>
      <c r="D58" s="903">
        <v>2.141603374634014</v>
      </c>
      <c r="E58" s="903">
        <v>1.0447221432620579</v>
      </c>
      <c r="F58" s="904">
        <v>1.7053491544174473</v>
      </c>
      <c r="G58" s="888"/>
      <c r="H58" s="888"/>
      <c r="I58" s="888"/>
      <c r="J58" s="888"/>
      <c r="K58" s="888"/>
    </row>
    <row r="59" spans="2:11" ht="31.5" x14ac:dyDescent="0.25">
      <c r="B59" s="905">
        <v>331420</v>
      </c>
      <c r="C59" s="906" t="s">
        <v>5153</v>
      </c>
      <c r="D59" s="903">
        <v>2.6610064214289988</v>
      </c>
      <c r="E59" s="903">
        <v>1.354914615589097</v>
      </c>
      <c r="F59" s="904">
        <v>1.8672375837488135</v>
      </c>
      <c r="G59" s="888"/>
      <c r="H59" s="888"/>
      <c r="I59" s="888"/>
      <c r="J59" s="888"/>
      <c r="K59" s="888"/>
    </row>
    <row r="60" spans="2:11" ht="47.25" x14ac:dyDescent="0.25">
      <c r="B60" s="905">
        <v>331490</v>
      </c>
      <c r="C60" s="906" t="s">
        <v>5154</v>
      </c>
      <c r="D60" s="903">
        <v>2.2744769262906623</v>
      </c>
      <c r="E60" s="903">
        <v>1.5092478833833773</v>
      </c>
      <c r="F60" s="904">
        <v>1.9485010152466478</v>
      </c>
      <c r="G60" s="888"/>
      <c r="H60" s="888"/>
      <c r="I60" s="888"/>
      <c r="J60" s="888"/>
      <c r="K60" s="888"/>
    </row>
    <row r="61" spans="2:11" ht="15.75" x14ac:dyDescent="0.25">
      <c r="B61" s="905">
        <v>331510</v>
      </c>
      <c r="C61" s="906" t="s">
        <v>5155</v>
      </c>
      <c r="D61" s="903">
        <v>4.1088439449063818</v>
      </c>
      <c r="E61" s="903">
        <v>1.727513668033076</v>
      </c>
      <c r="F61" s="904">
        <v>2.5788139905068599</v>
      </c>
      <c r="G61" s="888"/>
      <c r="H61" s="888"/>
      <c r="I61" s="888"/>
      <c r="J61" s="888"/>
      <c r="K61" s="888"/>
    </row>
    <row r="62" spans="2:11" ht="15.75" x14ac:dyDescent="0.25">
      <c r="B62" s="905">
        <v>331520</v>
      </c>
      <c r="C62" s="906" t="s">
        <v>5156</v>
      </c>
      <c r="D62" s="903">
        <v>4.7588039666942814</v>
      </c>
      <c r="E62" s="903">
        <v>2.1985992554089577</v>
      </c>
      <c r="F62" s="904">
        <v>2.7685823651790558</v>
      </c>
      <c r="G62" s="888"/>
      <c r="H62" s="888"/>
      <c r="I62" s="888"/>
      <c r="J62" s="888"/>
      <c r="K62" s="888"/>
    </row>
    <row r="63" spans="2:11" ht="15.75" x14ac:dyDescent="0.25">
      <c r="B63" s="905">
        <v>332114</v>
      </c>
      <c r="C63" s="906" t="s">
        <v>5157</v>
      </c>
      <c r="D63" s="903">
        <v>2.4976072231285951</v>
      </c>
      <c r="E63" s="903">
        <v>1.6082363129663948</v>
      </c>
      <c r="F63" s="904">
        <v>2.0194665719064187</v>
      </c>
      <c r="G63" s="888"/>
      <c r="H63" s="888"/>
      <c r="I63" s="888"/>
      <c r="J63" s="888"/>
      <c r="K63" s="888"/>
    </row>
    <row r="64" spans="2:11" ht="15.75" x14ac:dyDescent="0.25">
      <c r="B64" s="905" t="s">
        <v>5158</v>
      </c>
      <c r="C64" s="906" t="s">
        <v>5159</v>
      </c>
      <c r="D64" s="903">
        <v>2.7338588310991194</v>
      </c>
      <c r="E64" s="903">
        <v>2.2466257760143891</v>
      </c>
      <c r="F64" s="904">
        <v>2.4988817163887913</v>
      </c>
      <c r="G64" s="888"/>
      <c r="H64" s="888"/>
      <c r="I64" s="888"/>
      <c r="J64" s="888"/>
      <c r="K64" s="888"/>
    </row>
    <row r="65" spans="2:11" ht="31.5" x14ac:dyDescent="0.25">
      <c r="B65" s="905">
        <v>332119</v>
      </c>
      <c r="C65" s="906" t="s">
        <v>5160</v>
      </c>
      <c r="D65" s="903">
        <v>3.8411742176878176</v>
      </c>
      <c r="E65" s="903">
        <v>1.5759940794057457</v>
      </c>
      <c r="F65" s="904">
        <v>2.4947317737046104</v>
      </c>
      <c r="G65" s="888"/>
      <c r="H65" s="888"/>
      <c r="I65" s="888"/>
      <c r="J65" s="888"/>
      <c r="K65" s="888"/>
    </row>
    <row r="66" spans="2:11" ht="15.75" x14ac:dyDescent="0.25">
      <c r="B66" s="905">
        <v>332200</v>
      </c>
      <c r="C66" s="906" t="s">
        <v>5161</v>
      </c>
      <c r="D66" s="903">
        <v>5.5634817650646768</v>
      </c>
      <c r="E66" s="903">
        <v>1.7316789574203071</v>
      </c>
      <c r="F66" s="904">
        <v>3.0669668483549439</v>
      </c>
      <c r="G66" s="888"/>
      <c r="H66" s="888"/>
      <c r="I66" s="888"/>
      <c r="J66" s="888"/>
      <c r="K66" s="888"/>
    </row>
    <row r="67" spans="2:11" ht="31.5" x14ac:dyDescent="0.25">
      <c r="B67" s="905">
        <v>332310</v>
      </c>
      <c r="C67" s="906" t="s">
        <v>5162</v>
      </c>
      <c r="D67" s="903">
        <v>3.6156933604064365</v>
      </c>
      <c r="E67" s="903">
        <v>2.1258313653517291</v>
      </c>
      <c r="F67" s="904">
        <v>2.7138511272545034</v>
      </c>
      <c r="G67" s="888"/>
      <c r="H67" s="888"/>
      <c r="I67" s="888"/>
      <c r="J67" s="888"/>
      <c r="K67" s="888"/>
    </row>
    <row r="68" spans="2:11" ht="31.5" x14ac:dyDescent="0.25">
      <c r="B68" s="905">
        <v>332320</v>
      </c>
      <c r="C68" s="906" t="s">
        <v>5163</v>
      </c>
      <c r="D68" s="903">
        <v>4.7203980688744194</v>
      </c>
      <c r="E68" s="903">
        <v>2.1673905247351115</v>
      </c>
      <c r="F68" s="904">
        <v>3.0912481958335061</v>
      </c>
      <c r="G68" s="888"/>
      <c r="H68" s="888"/>
      <c r="I68" s="888"/>
      <c r="J68" s="888"/>
      <c r="K68" s="888"/>
    </row>
    <row r="69" spans="2:11" ht="17.25" customHeight="1" x14ac:dyDescent="0.25">
      <c r="B69" s="905">
        <v>332410</v>
      </c>
      <c r="C69" s="906" t="s">
        <v>5164</v>
      </c>
      <c r="D69" s="903">
        <v>3.3150818193577494</v>
      </c>
      <c r="E69" s="903">
        <v>1.7011864415111781</v>
      </c>
      <c r="F69" s="904">
        <v>2.7220441865284117</v>
      </c>
      <c r="G69" s="888"/>
      <c r="H69" s="888"/>
      <c r="I69" s="888"/>
      <c r="J69" s="888"/>
      <c r="K69" s="888"/>
    </row>
    <row r="70" spans="2:11" ht="15.75" x14ac:dyDescent="0.25">
      <c r="B70" s="905">
        <v>332420</v>
      </c>
      <c r="C70" s="906" t="s">
        <v>5165</v>
      </c>
      <c r="D70" s="903">
        <v>3.0603456686279036</v>
      </c>
      <c r="E70" s="903">
        <v>1.9193663837949679</v>
      </c>
      <c r="F70" s="904">
        <v>2.436135772710748</v>
      </c>
      <c r="G70" s="888"/>
      <c r="H70" s="888"/>
      <c r="I70" s="888"/>
      <c r="J70" s="888"/>
      <c r="K70" s="888"/>
    </row>
    <row r="71" spans="2:11" ht="31.5" x14ac:dyDescent="0.25">
      <c r="B71" s="905">
        <v>332430</v>
      </c>
      <c r="C71" s="906" t="s">
        <v>5166</v>
      </c>
      <c r="D71" s="903">
        <v>2.2380028018350355</v>
      </c>
      <c r="E71" s="903">
        <v>1.7562741397241184</v>
      </c>
      <c r="F71" s="904">
        <v>2.1032804811612222</v>
      </c>
      <c r="G71" s="888"/>
      <c r="H71" s="888"/>
      <c r="I71" s="888"/>
      <c r="J71" s="888"/>
      <c r="K71" s="888"/>
    </row>
    <row r="72" spans="2:11" ht="15.75" x14ac:dyDescent="0.25">
      <c r="B72" s="905">
        <v>332500</v>
      </c>
      <c r="C72" s="906" t="s">
        <v>5167</v>
      </c>
      <c r="D72" s="903">
        <v>2.491014497830379</v>
      </c>
      <c r="E72" s="903">
        <v>2.1716151142063969</v>
      </c>
      <c r="F72" s="904">
        <v>2.4598875825590394</v>
      </c>
      <c r="G72" s="888"/>
      <c r="H72" s="888"/>
      <c r="I72" s="888"/>
      <c r="J72" s="888"/>
      <c r="K72" s="888"/>
    </row>
    <row r="73" spans="2:11" ht="15.75" x14ac:dyDescent="0.25">
      <c r="B73" s="905">
        <v>332600</v>
      </c>
      <c r="C73" s="906" t="s">
        <v>5168</v>
      </c>
      <c r="D73" s="903">
        <v>4.026974099823585</v>
      </c>
      <c r="E73" s="903">
        <v>1.9212356904914065</v>
      </c>
      <c r="F73" s="904">
        <v>2.7397994815283928</v>
      </c>
      <c r="G73" s="888"/>
      <c r="H73" s="888"/>
      <c r="I73" s="888"/>
      <c r="J73" s="888"/>
      <c r="K73" s="888"/>
    </row>
    <row r="74" spans="2:11" ht="15.75" x14ac:dyDescent="0.25">
      <c r="B74" s="905">
        <v>332710</v>
      </c>
      <c r="C74" s="906" t="s">
        <v>5169</v>
      </c>
      <c r="D74" s="903">
        <v>6.5302215690065557</v>
      </c>
      <c r="E74" s="903">
        <v>2.095567731807594</v>
      </c>
      <c r="F74" s="904">
        <v>3.9044037429456688</v>
      </c>
      <c r="G74" s="888"/>
      <c r="H74" s="888"/>
      <c r="I74" s="888"/>
      <c r="J74" s="888"/>
      <c r="K74" s="888"/>
    </row>
    <row r="75" spans="2:11" ht="31.5" x14ac:dyDescent="0.25">
      <c r="B75" s="905">
        <v>332720</v>
      </c>
      <c r="C75" s="906" t="s">
        <v>5170</v>
      </c>
      <c r="D75" s="903">
        <v>2.5251142925114212</v>
      </c>
      <c r="E75" s="903">
        <v>1.9534112606374614</v>
      </c>
      <c r="F75" s="904">
        <v>2.1751022220415361</v>
      </c>
      <c r="G75" s="888"/>
      <c r="H75" s="888"/>
      <c r="I75" s="888"/>
      <c r="J75" s="888"/>
      <c r="K75" s="888"/>
    </row>
    <row r="76" spans="2:11" ht="31.5" x14ac:dyDescent="0.25">
      <c r="B76" s="905">
        <v>332800</v>
      </c>
      <c r="C76" s="906" t="s">
        <v>5171</v>
      </c>
      <c r="D76" s="903">
        <v>4.7300861747382417</v>
      </c>
      <c r="E76" s="903">
        <v>1.6636067866833875</v>
      </c>
      <c r="F76" s="904">
        <v>2.6668555585651124</v>
      </c>
      <c r="G76" s="888"/>
      <c r="H76" s="888"/>
      <c r="I76" s="888"/>
      <c r="J76" s="888"/>
      <c r="K76" s="888"/>
    </row>
    <row r="77" spans="2:11" ht="31.5" x14ac:dyDescent="0.25">
      <c r="B77" s="905">
        <v>332913</v>
      </c>
      <c r="C77" s="906" t="s">
        <v>5172</v>
      </c>
      <c r="D77" s="903">
        <v>2.2529541897268817</v>
      </c>
      <c r="E77" s="903">
        <v>1.9091138329007591</v>
      </c>
      <c r="F77" s="904">
        <v>2.1597336110982366</v>
      </c>
      <c r="G77" s="888"/>
      <c r="H77" s="888"/>
      <c r="I77" s="888"/>
      <c r="J77" s="888"/>
      <c r="K77" s="888"/>
    </row>
    <row r="78" spans="2:11" ht="15.75" x14ac:dyDescent="0.25">
      <c r="B78" s="905" t="s">
        <v>5173</v>
      </c>
      <c r="C78" s="906" t="s">
        <v>5174</v>
      </c>
      <c r="D78" s="903">
        <v>2.6577878412079272</v>
      </c>
      <c r="E78" s="903">
        <v>1.9681335646799694</v>
      </c>
      <c r="F78" s="904">
        <v>2.5203848877106898</v>
      </c>
      <c r="G78" s="888"/>
      <c r="H78" s="888"/>
      <c r="I78" s="888"/>
      <c r="J78" s="888"/>
      <c r="K78" s="888"/>
    </row>
    <row r="79" spans="2:11" ht="15.75" x14ac:dyDescent="0.25">
      <c r="B79" s="905">
        <v>332991</v>
      </c>
      <c r="C79" s="906" t="s">
        <v>5175</v>
      </c>
      <c r="D79" s="903">
        <v>3.7473395452957958</v>
      </c>
      <c r="E79" s="903">
        <v>1.7485956851010038</v>
      </c>
      <c r="F79" s="904">
        <v>2.7683201753161795</v>
      </c>
      <c r="G79" s="888"/>
      <c r="H79" s="888"/>
      <c r="I79" s="888"/>
      <c r="J79" s="888"/>
      <c r="K79" s="888"/>
    </row>
    <row r="80" spans="2:11" ht="31.5" x14ac:dyDescent="0.25">
      <c r="B80" s="905">
        <v>332996</v>
      </c>
      <c r="C80" s="906" t="s">
        <v>5176</v>
      </c>
      <c r="D80" s="903">
        <v>3.5523959440048398</v>
      </c>
      <c r="E80" s="903">
        <v>1.5799818453886467</v>
      </c>
      <c r="F80" s="904">
        <v>2.4929278054450168</v>
      </c>
      <c r="G80" s="888"/>
      <c r="H80" s="888"/>
      <c r="I80" s="888"/>
      <c r="J80" s="888"/>
      <c r="K80" s="888"/>
    </row>
    <row r="81" spans="2:11" ht="31.5" x14ac:dyDescent="0.25">
      <c r="B81" s="905" t="s">
        <v>5177</v>
      </c>
      <c r="C81" s="906" t="s">
        <v>5178</v>
      </c>
      <c r="D81" s="903">
        <v>3.1959158496609241</v>
      </c>
      <c r="E81" s="903">
        <v>1.6281265290670524</v>
      </c>
      <c r="F81" s="904">
        <v>2.5330785298322462</v>
      </c>
      <c r="G81" s="888"/>
      <c r="H81" s="888"/>
      <c r="I81" s="888"/>
      <c r="J81" s="888"/>
      <c r="K81" s="888"/>
    </row>
    <row r="82" spans="2:11" ht="15.75" x14ac:dyDescent="0.25">
      <c r="B82" s="905">
        <v>332999</v>
      </c>
      <c r="C82" s="906" t="s">
        <v>5179</v>
      </c>
      <c r="D82" s="903">
        <v>4.1074190243170969</v>
      </c>
      <c r="E82" s="903">
        <v>1.9195670483870515</v>
      </c>
      <c r="F82" s="904">
        <v>2.8230838551918405</v>
      </c>
      <c r="G82" s="888"/>
      <c r="H82" s="888"/>
      <c r="I82" s="888"/>
      <c r="J82" s="888"/>
      <c r="K82" s="888"/>
    </row>
    <row r="83" spans="2:11" ht="31.5" x14ac:dyDescent="0.25">
      <c r="B83" s="905">
        <v>333111</v>
      </c>
      <c r="C83" s="906" t="s">
        <v>5180</v>
      </c>
      <c r="D83" s="903">
        <v>2.6229457086159904</v>
      </c>
      <c r="E83" s="903">
        <v>1.7768626498413225</v>
      </c>
      <c r="F83" s="904">
        <v>2.1048077377774592</v>
      </c>
      <c r="G83" s="888"/>
      <c r="H83" s="888"/>
      <c r="I83" s="888"/>
      <c r="J83" s="888"/>
      <c r="K83" s="888"/>
    </row>
    <row r="84" spans="2:11" ht="15.75" x14ac:dyDescent="0.25">
      <c r="B84" s="905">
        <v>333112</v>
      </c>
      <c r="C84" s="906" t="s">
        <v>5181</v>
      </c>
      <c r="D84" s="903">
        <v>3.8505324012189277</v>
      </c>
      <c r="E84" s="903">
        <v>1.6016303785726702</v>
      </c>
      <c r="F84" s="904">
        <v>2.0331287499808943</v>
      </c>
      <c r="G84" s="888"/>
      <c r="H84" s="888"/>
      <c r="I84" s="888"/>
      <c r="J84" s="888"/>
      <c r="K84" s="888"/>
    </row>
    <row r="85" spans="2:11" ht="15.75" x14ac:dyDescent="0.25">
      <c r="B85" s="905">
        <v>333120</v>
      </c>
      <c r="C85" s="906" t="s">
        <v>5182</v>
      </c>
      <c r="D85" s="903">
        <v>2.9724131539693701</v>
      </c>
      <c r="E85" s="903">
        <v>1.5799273889519672</v>
      </c>
      <c r="F85" s="904">
        <v>2.00199359157333</v>
      </c>
      <c r="G85" s="888"/>
      <c r="H85" s="888"/>
      <c r="I85" s="888"/>
      <c r="J85" s="888"/>
      <c r="K85" s="888"/>
    </row>
    <row r="86" spans="2:11" ht="31.5" x14ac:dyDescent="0.25">
      <c r="B86" s="905">
        <v>333130</v>
      </c>
      <c r="C86" s="906" t="s">
        <v>5183</v>
      </c>
      <c r="D86" s="903">
        <v>3.7709466099799149</v>
      </c>
      <c r="E86" s="903">
        <v>2.0234953332602705</v>
      </c>
      <c r="F86" s="904">
        <v>2.8941075310755053</v>
      </c>
      <c r="G86" s="888"/>
      <c r="H86" s="888"/>
      <c r="I86" s="888"/>
      <c r="J86" s="888"/>
      <c r="K86" s="888"/>
    </row>
    <row r="87" spans="2:11" ht="15.75" x14ac:dyDescent="0.25">
      <c r="B87" s="905">
        <v>333242</v>
      </c>
      <c r="C87" s="906" t="s">
        <v>5184</v>
      </c>
      <c r="D87" s="903">
        <v>1.4791559283104849</v>
      </c>
      <c r="E87" s="903">
        <v>2.0991284664860044</v>
      </c>
      <c r="F87" s="904">
        <v>2.7567128559057399</v>
      </c>
      <c r="G87" s="888"/>
      <c r="H87" s="888"/>
      <c r="I87" s="888"/>
      <c r="J87" s="888"/>
      <c r="K87" s="888"/>
    </row>
    <row r="88" spans="2:11" ht="15.75" x14ac:dyDescent="0.25">
      <c r="B88" s="905" t="s">
        <v>5023</v>
      </c>
      <c r="C88" s="906" t="s">
        <v>5185</v>
      </c>
      <c r="D88" s="903">
        <v>2.7954360529250821</v>
      </c>
      <c r="E88" s="903">
        <v>2.1277636959189601</v>
      </c>
      <c r="F88" s="904">
        <v>2.6143523495701091</v>
      </c>
      <c r="G88" s="888"/>
      <c r="H88" s="888"/>
      <c r="I88" s="888"/>
      <c r="J88" s="888"/>
      <c r="K88" s="888"/>
    </row>
    <row r="89" spans="2:11" ht="15.75" x14ac:dyDescent="0.25">
      <c r="B89" s="905">
        <v>333314</v>
      </c>
      <c r="C89" s="906" t="s">
        <v>5186</v>
      </c>
      <c r="D89" s="903">
        <v>4.6791333971047999</v>
      </c>
      <c r="E89" s="903">
        <v>2.1173023911293454</v>
      </c>
      <c r="F89" s="904">
        <v>4.2712893506633902</v>
      </c>
      <c r="G89" s="888"/>
      <c r="H89" s="888"/>
      <c r="I89" s="888"/>
      <c r="J89" s="888"/>
      <c r="K89" s="888"/>
    </row>
    <row r="90" spans="2:11" ht="31.5" x14ac:dyDescent="0.25">
      <c r="B90" s="905">
        <v>333316</v>
      </c>
      <c r="C90" s="906" t="s">
        <v>5187</v>
      </c>
      <c r="D90" s="903">
        <v>2.6729120955640018</v>
      </c>
      <c r="E90" s="903">
        <v>2.4261105185369289</v>
      </c>
      <c r="F90" s="904">
        <v>3.1546302551999448</v>
      </c>
      <c r="G90" s="888"/>
      <c r="H90" s="888"/>
      <c r="I90" s="888"/>
      <c r="J90" s="888"/>
      <c r="K90" s="888"/>
    </row>
    <row r="91" spans="2:11" ht="31.5" x14ac:dyDescent="0.25">
      <c r="B91" s="905">
        <v>333318</v>
      </c>
      <c r="C91" s="906" t="s">
        <v>5188</v>
      </c>
      <c r="D91" s="903">
        <v>2.8340326875821216</v>
      </c>
      <c r="E91" s="903">
        <v>1.9491983435276703</v>
      </c>
      <c r="F91" s="904">
        <v>2.6234016328012473</v>
      </c>
      <c r="G91" s="888"/>
      <c r="H91" s="888"/>
      <c r="I91" s="888"/>
      <c r="J91" s="888"/>
      <c r="K91" s="888"/>
    </row>
    <row r="92" spans="2:11" ht="31.5" x14ac:dyDescent="0.25">
      <c r="B92" s="905">
        <v>333414</v>
      </c>
      <c r="C92" s="906" t="s">
        <v>5189</v>
      </c>
      <c r="D92" s="903">
        <v>2.5918573006742136</v>
      </c>
      <c r="E92" s="903">
        <v>1.9788493944714336</v>
      </c>
      <c r="F92" s="904">
        <v>2.4532959486555677</v>
      </c>
      <c r="G92" s="888"/>
      <c r="H92" s="888"/>
      <c r="I92" s="888"/>
      <c r="J92" s="888"/>
      <c r="K92" s="888"/>
    </row>
    <row r="93" spans="2:11" ht="31.5" x14ac:dyDescent="0.25">
      <c r="B93" s="905">
        <v>333415</v>
      </c>
      <c r="C93" s="906" t="s">
        <v>5190</v>
      </c>
      <c r="D93" s="903">
        <v>2.6205865012034999</v>
      </c>
      <c r="E93" s="903">
        <v>1.5330626529132592</v>
      </c>
      <c r="F93" s="904">
        <v>2.0508746035265717</v>
      </c>
      <c r="G93" s="888"/>
      <c r="H93" s="888"/>
      <c r="I93" s="888"/>
      <c r="J93" s="888"/>
      <c r="K93" s="888"/>
    </row>
    <row r="94" spans="2:11" ht="47.25" x14ac:dyDescent="0.25">
      <c r="B94" s="905">
        <v>333413</v>
      </c>
      <c r="C94" s="906" t="s">
        <v>5191</v>
      </c>
      <c r="D94" s="903">
        <v>4.3651715870477528</v>
      </c>
      <c r="E94" s="903">
        <v>1.6004248914440407</v>
      </c>
      <c r="F94" s="904">
        <v>2.5498233384489866</v>
      </c>
      <c r="G94" s="888"/>
      <c r="H94" s="888"/>
      <c r="I94" s="888"/>
      <c r="J94" s="888"/>
      <c r="K94" s="888"/>
    </row>
    <row r="95" spans="2:11" ht="15.75" x14ac:dyDescent="0.25">
      <c r="B95" s="905">
        <v>333511</v>
      </c>
      <c r="C95" s="906" t="s">
        <v>5192</v>
      </c>
      <c r="D95" s="903">
        <v>6.8016877193299718</v>
      </c>
      <c r="E95" s="903">
        <v>1.8736272111957311</v>
      </c>
      <c r="F95" s="904">
        <v>3.6904063019623994</v>
      </c>
      <c r="G95" s="888"/>
      <c r="H95" s="888"/>
      <c r="I95" s="888"/>
      <c r="J95" s="888"/>
      <c r="K95" s="888"/>
    </row>
    <row r="96" spans="2:11" ht="31.5" x14ac:dyDescent="0.25">
      <c r="B96" s="905">
        <v>333514</v>
      </c>
      <c r="C96" s="906" t="s">
        <v>5193</v>
      </c>
      <c r="D96" s="903">
        <v>8.0465824172533651</v>
      </c>
      <c r="E96" s="903">
        <v>1.6439772356057905</v>
      </c>
      <c r="F96" s="904">
        <v>4.3695997486661726</v>
      </c>
      <c r="G96" s="888"/>
      <c r="H96" s="888"/>
      <c r="I96" s="888"/>
      <c r="J96" s="888"/>
      <c r="K96" s="888"/>
    </row>
    <row r="97" spans="2:11" ht="15.75" x14ac:dyDescent="0.25">
      <c r="B97" s="905">
        <v>333517</v>
      </c>
      <c r="C97" s="906" t="s">
        <v>5194</v>
      </c>
      <c r="D97" s="903">
        <v>3.9568811459578037</v>
      </c>
      <c r="E97" s="903">
        <v>2.0937943367699572</v>
      </c>
      <c r="F97" s="904">
        <v>2.9417977328237295</v>
      </c>
      <c r="G97" s="888"/>
      <c r="H97" s="888"/>
      <c r="I97" s="888"/>
      <c r="J97" s="888"/>
      <c r="K97" s="888"/>
    </row>
    <row r="98" spans="2:11" ht="47.25" x14ac:dyDescent="0.25">
      <c r="B98" s="905" t="s">
        <v>5195</v>
      </c>
      <c r="C98" s="906" t="s">
        <v>5196</v>
      </c>
      <c r="D98" s="903">
        <v>4.8883601533344194</v>
      </c>
      <c r="E98" s="903">
        <v>1.8813515738012621</v>
      </c>
      <c r="F98" s="904">
        <v>3.0528183459195586</v>
      </c>
      <c r="G98" s="888"/>
      <c r="H98" s="888"/>
      <c r="I98" s="888"/>
      <c r="J98" s="888"/>
      <c r="K98" s="888"/>
    </row>
    <row r="99" spans="2:11" ht="31.5" x14ac:dyDescent="0.25">
      <c r="B99" s="905">
        <v>333611</v>
      </c>
      <c r="C99" s="906" t="s">
        <v>5197</v>
      </c>
      <c r="D99" s="903">
        <v>1.5661339383225661</v>
      </c>
      <c r="E99" s="903">
        <v>1.9454332652341324</v>
      </c>
      <c r="F99" s="904">
        <v>2.2267064638760248</v>
      </c>
      <c r="G99" s="888"/>
      <c r="H99" s="888"/>
      <c r="I99" s="888"/>
      <c r="J99" s="888"/>
      <c r="K99" s="888"/>
    </row>
    <row r="100" spans="2:11" ht="31.5" x14ac:dyDescent="0.25">
      <c r="B100" s="905">
        <v>333612</v>
      </c>
      <c r="C100" s="906" t="s">
        <v>5198</v>
      </c>
      <c r="D100" s="903">
        <v>2.3348092045914575</v>
      </c>
      <c r="E100" s="903">
        <v>1.9695634268831457</v>
      </c>
      <c r="F100" s="904">
        <v>2.4177444236995385</v>
      </c>
      <c r="G100" s="888"/>
      <c r="H100" s="888"/>
      <c r="I100" s="888"/>
      <c r="J100" s="888"/>
      <c r="K100" s="888"/>
    </row>
    <row r="101" spans="2:11" ht="31.5" x14ac:dyDescent="0.25">
      <c r="B101" s="905">
        <v>333613</v>
      </c>
      <c r="C101" s="906" t="s">
        <v>5199</v>
      </c>
      <c r="D101" s="903">
        <v>3.6531288712153849</v>
      </c>
      <c r="E101" s="903">
        <v>1.6441348233127098</v>
      </c>
      <c r="F101" s="904">
        <v>2.4053945686816669</v>
      </c>
      <c r="G101" s="888"/>
      <c r="H101" s="888"/>
      <c r="I101" s="888"/>
      <c r="J101" s="888"/>
      <c r="K101" s="888"/>
    </row>
    <row r="102" spans="2:11" ht="15.75" x14ac:dyDescent="0.25">
      <c r="B102" s="905">
        <v>333618</v>
      </c>
      <c r="C102" s="906" t="s">
        <v>5200</v>
      </c>
      <c r="D102" s="903">
        <v>2.1903215092748338</v>
      </c>
      <c r="E102" s="903">
        <v>1.8919745342186411</v>
      </c>
      <c r="F102" s="904">
        <v>2.1528947430217524</v>
      </c>
      <c r="G102" s="888"/>
      <c r="H102" s="888"/>
      <c r="I102" s="888"/>
      <c r="J102" s="888"/>
      <c r="K102" s="888"/>
    </row>
    <row r="103" spans="2:11" ht="15.75" x14ac:dyDescent="0.25">
      <c r="B103" s="905">
        <v>333912</v>
      </c>
      <c r="C103" s="906" t="s">
        <v>5201</v>
      </c>
      <c r="D103" s="903">
        <v>2.114951635664494</v>
      </c>
      <c r="E103" s="903">
        <v>1.7951657344722229</v>
      </c>
      <c r="F103" s="904">
        <v>2.128487383397172</v>
      </c>
      <c r="G103" s="888"/>
      <c r="H103" s="888"/>
      <c r="I103" s="888"/>
      <c r="J103" s="888"/>
      <c r="K103" s="888"/>
    </row>
    <row r="104" spans="2:11" ht="31.5" x14ac:dyDescent="0.25">
      <c r="B104" s="905" t="s">
        <v>5004</v>
      </c>
      <c r="C104" s="906" t="s">
        <v>5202</v>
      </c>
      <c r="D104" s="903">
        <v>2.1076853902228199</v>
      </c>
      <c r="E104" s="903">
        <v>1.8266639633502004</v>
      </c>
      <c r="F104" s="904">
        <v>2.1484935538218348</v>
      </c>
      <c r="G104" s="888"/>
      <c r="H104" s="888"/>
      <c r="I104" s="888"/>
      <c r="J104" s="888"/>
      <c r="K104" s="888"/>
    </row>
    <row r="105" spans="2:11" ht="15.75" x14ac:dyDescent="0.25">
      <c r="B105" s="905">
        <v>333920</v>
      </c>
      <c r="C105" s="906" t="s">
        <v>5203</v>
      </c>
      <c r="D105" s="903">
        <v>2.642342634673355</v>
      </c>
      <c r="E105" s="903">
        <v>1.7242325351979115</v>
      </c>
      <c r="F105" s="904">
        <v>2.0998675291631006</v>
      </c>
      <c r="G105" s="888"/>
      <c r="H105" s="888"/>
      <c r="I105" s="888"/>
      <c r="J105" s="888"/>
      <c r="K105" s="888"/>
    </row>
    <row r="106" spans="2:11" ht="15.75" x14ac:dyDescent="0.25">
      <c r="B106" s="905">
        <v>333991</v>
      </c>
      <c r="C106" s="906" t="s">
        <v>5204</v>
      </c>
      <c r="D106" s="903">
        <v>3.1165432240747069</v>
      </c>
      <c r="E106" s="903">
        <v>1.5388342323322211</v>
      </c>
      <c r="F106" s="904">
        <v>1.9827322750502625</v>
      </c>
      <c r="G106" s="888"/>
      <c r="H106" s="888"/>
      <c r="I106" s="888"/>
      <c r="J106" s="888"/>
      <c r="K106" s="888"/>
    </row>
    <row r="107" spans="2:11" ht="15.75" x14ac:dyDescent="0.25">
      <c r="B107" s="905">
        <v>333993</v>
      </c>
      <c r="C107" s="906" t="s">
        <v>5205</v>
      </c>
      <c r="D107" s="903">
        <v>3.7898810210645588</v>
      </c>
      <c r="E107" s="903">
        <v>1.9951150434087697</v>
      </c>
      <c r="F107" s="904">
        <v>2.9109437472121402</v>
      </c>
      <c r="G107" s="888"/>
      <c r="H107" s="888"/>
      <c r="I107" s="888"/>
      <c r="J107" s="888"/>
      <c r="K107" s="888"/>
    </row>
    <row r="108" spans="2:11" ht="31.5" x14ac:dyDescent="0.25">
      <c r="B108" s="905">
        <v>333994</v>
      </c>
      <c r="C108" s="906" t="s">
        <v>5206</v>
      </c>
      <c r="D108" s="903">
        <v>4.1205133777368044</v>
      </c>
      <c r="E108" s="903">
        <v>1.8065615121590808</v>
      </c>
      <c r="F108" s="904">
        <v>2.9582827300259598</v>
      </c>
      <c r="G108" s="888"/>
      <c r="H108" s="888"/>
      <c r="I108" s="888"/>
      <c r="J108" s="888"/>
      <c r="K108" s="888"/>
    </row>
    <row r="109" spans="2:11" ht="31.5" x14ac:dyDescent="0.25">
      <c r="B109" s="905" t="s">
        <v>5207</v>
      </c>
      <c r="C109" s="906" t="s">
        <v>5208</v>
      </c>
      <c r="D109" s="903">
        <v>2.541345035185175</v>
      </c>
      <c r="E109" s="903">
        <v>1.8061096214982544</v>
      </c>
      <c r="F109" s="904">
        <v>2.3284265504063408</v>
      </c>
      <c r="G109" s="888"/>
      <c r="H109" s="888"/>
      <c r="I109" s="888"/>
      <c r="J109" s="888"/>
      <c r="K109" s="888"/>
    </row>
    <row r="110" spans="2:11" ht="15.75" x14ac:dyDescent="0.25">
      <c r="B110" s="905" t="s">
        <v>5209</v>
      </c>
      <c r="C110" s="906" t="s">
        <v>5210</v>
      </c>
      <c r="D110" s="903">
        <v>2.8748701793113458</v>
      </c>
      <c r="E110" s="903">
        <v>1.7495679876175902</v>
      </c>
      <c r="F110" s="904">
        <v>2.8596187546584892</v>
      </c>
      <c r="G110" s="888"/>
      <c r="H110" s="888"/>
      <c r="I110" s="888"/>
      <c r="J110" s="888"/>
      <c r="K110" s="888"/>
    </row>
    <row r="111" spans="2:11" ht="15.75" x14ac:dyDescent="0.25">
      <c r="B111" s="905">
        <v>334111</v>
      </c>
      <c r="C111" s="906" t="s">
        <v>5211</v>
      </c>
      <c r="D111" s="903">
        <v>3.5218432476519346</v>
      </c>
      <c r="E111" s="903">
        <v>1.0415234768390884</v>
      </c>
      <c r="F111" s="904">
        <v>4.5629591425660525</v>
      </c>
      <c r="G111" s="888"/>
      <c r="H111" s="888"/>
      <c r="I111" s="888"/>
      <c r="J111" s="888"/>
      <c r="K111" s="888"/>
    </row>
    <row r="112" spans="2:11" ht="15.75" x14ac:dyDescent="0.25">
      <c r="B112" s="905">
        <v>334112</v>
      </c>
      <c r="C112" s="906" t="s">
        <v>5212</v>
      </c>
      <c r="D112" s="903">
        <v>2.3798721146207504</v>
      </c>
      <c r="E112" s="903">
        <v>2.0542127585604377</v>
      </c>
      <c r="F112" s="904">
        <v>4.2829132159588905</v>
      </c>
      <c r="G112" s="888"/>
      <c r="H112" s="888"/>
      <c r="I112" s="888"/>
      <c r="J112" s="888"/>
      <c r="K112" s="888"/>
    </row>
    <row r="113" spans="2:11" ht="31.5" x14ac:dyDescent="0.25">
      <c r="B113" s="905">
        <v>334118</v>
      </c>
      <c r="C113" s="906" t="s">
        <v>5213</v>
      </c>
      <c r="D113" s="903">
        <v>2.5104500361240167</v>
      </c>
      <c r="E113" s="903">
        <v>1.2613312921131268</v>
      </c>
      <c r="F113" s="904">
        <v>2.7874278995420148</v>
      </c>
      <c r="G113" s="888"/>
      <c r="H113" s="888"/>
      <c r="I113" s="888"/>
      <c r="J113" s="888"/>
      <c r="K113" s="888"/>
    </row>
    <row r="114" spans="2:11" ht="15.75" x14ac:dyDescent="0.25">
      <c r="B114" s="905">
        <v>334210</v>
      </c>
      <c r="C114" s="906" t="s">
        <v>5214</v>
      </c>
      <c r="D114" s="903">
        <v>2.673882406493731</v>
      </c>
      <c r="E114" s="903">
        <v>1.5434779880540939</v>
      </c>
      <c r="F114" s="904">
        <v>3.4161663104791611</v>
      </c>
      <c r="G114" s="888"/>
      <c r="H114" s="888"/>
      <c r="I114" s="888"/>
      <c r="J114" s="888"/>
      <c r="K114" s="888"/>
    </row>
    <row r="115" spans="2:11" ht="31.5" x14ac:dyDescent="0.25">
      <c r="B115" s="905">
        <v>334220</v>
      </c>
      <c r="C115" s="906" t="s">
        <v>5215</v>
      </c>
      <c r="D115" s="903">
        <v>2.0913079352174133</v>
      </c>
      <c r="E115" s="903">
        <v>1.2855740387982615</v>
      </c>
      <c r="F115" s="904">
        <v>2.5668450266923237</v>
      </c>
      <c r="G115" s="888"/>
      <c r="H115" s="888"/>
      <c r="I115" s="888"/>
      <c r="J115" s="888"/>
      <c r="K115" s="888"/>
    </row>
    <row r="116" spans="2:11" ht="31.5" x14ac:dyDescent="0.25">
      <c r="B116" s="905">
        <v>334290</v>
      </c>
      <c r="C116" s="906" t="s">
        <v>5216</v>
      </c>
      <c r="D116" s="903">
        <v>5.6941408471812807</v>
      </c>
      <c r="E116" s="903">
        <v>1.7797700531237242</v>
      </c>
      <c r="F116" s="904">
        <v>4.5370439972837211</v>
      </c>
      <c r="G116" s="888"/>
      <c r="H116" s="888"/>
      <c r="I116" s="888"/>
      <c r="J116" s="888"/>
      <c r="K116" s="888"/>
    </row>
    <row r="117" spans="2:11" ht="31.5" x14ac:dyDescent="0.25">
      <c r="B117" s="905">
        <v>334413</v>
      </c>
      <c r="C117" s="906" t="s">
        <v>5217</v>
      </c>
      <c r="D117" s="903">
        <v>2.426406099632072</v>
      </c>
      <c r="E117" s="903">
        <v>1.1586293784628587</v>
      </c>
      <c r="F117" s="904">
        <v>3.2610526259990498</v>
      </c>
      <c r="G117" s="888"/>
      <c r="H117" s="888"/>
      <c r="I117" s="888"/>
      <c r="J117" s="888"/>
      <c r="K117" s="888"/>
    </row>
    <row r="118" spans="2:11" ht="31.5" x14ac:dyDescent="0.25">
      <c r="B118" s="905">
        <v>334418</v>
      </c>
      <c r="C118" s="906" t="s">
        <v>5218</v>
      </c>
      <c r="D118" s="903">
        <v>3.3037841795189848</v>
      </c>
      <c r="E118" s="903">
        <v>2.2197315935200574</v>
      </c>
      <c r="F118" s="904">
        <v>3.0766696166481795</v>
      </c>
      <c r="G118" s="888"/>
      <c r="H118" s="888"/>
      <c r="I118" s="888"/>
      <c r="J118" s="888"/>
      <c r="K118" s="888"/>
    </row>
    <row r="119" spans="2:11" ht="15.75" x14ac:dyDescent="0.25">
      <c r="B119" s="905" t="s">
        <v>5219</v>
      </c>
      <c r="C119" s="906" t="s">
        <v>5220</v>
      </c>
      <c r="D119" s="903">
        <v>6.2513738445005682</v>
      </c>
      <c r="E119" s="903">
        <v>1.9523629124118838</v>
      </c>
      <c r="F119" s="904">
        <v>4.3495013261287383</v>
      </c>
      <c r="G119" s="888"/>
      <c r="H119" s="888"/>
      <c r="I119" s="888"/>
      <c r="J119" s="888"/>
      <c r="K119" s="888"/>
    </row>
    <row r="120" spans="2:11" ht="31.5" x14ac:dyDescent="0.25">
      <c r="B120" s="905">
        <v>334510</v>
      </c>
      <c r="C120" s="906" t="s">
        <v>5221</v>
      </c>
      <c r="D120" s="903">
        <v>1.9013231045965286</v>
      </c>
      <c r="E120" s="903">
        <v>0.8633234837525976</v>
      </c>
      <c r="F120" s="904">
        <v>2.1046099332122754</v>
      </c>
      <c r="G120" s="888"/>
      <c r="H120" s="888"/>
      <c r="I120" s="888"/>
      <c r="J120" s="888"/>
      <c r="K120" s="888"/>
    </row>
    <row r="121" spans="2:11" ht="31.5" x14ac:dyDescent="0.25">
      <c r="B121" s="905">
        <v>334511</v>
      </c>
      <c r="C121" s="906" t="s">
        <v>5222</v>
      </c>
      <c r="D121" s="903">
        <v>2.6846476695493218</v>
      </c>
      <c r="E121" s="903">
        <v>1.0357491517198349</v>
      </c>
      <c r="F121" s="904">
        <v>3.0175117322479368</v>
      </c>
      <c r="G121" s="888"/>
      <c r="H121" s="888"/>
      <c r="I121" s="888"/>
      <c r="J121" s="888"/>
      <c r="K121" s="888"/>
    </row>
    <row r="122" spans="2:11" ht="31.5" x14ac:dyDescent="0.25">
      <c r="B122" s="905">
        <v>334512</v>
      </c>
      <c r="C122" s="906" t="s">
        <v>5223</v>
      </c>
      <c r="D122" s="903">
        <v>6.4203343949964076</v>
      </c>
      <c r="E122" s="903">
        <v>1.5668806464487108</v>
      </c>
      <c r="F122" s="904">
        <v>4.7568243438733226</v>
      </c>
      <c r="G122" s="888"/>
      <c r="H122" s="888"/>
      <c r="I122" s="888"/>
      <c r="J122" s="888"/>
      <c r="K122" s="888"/>
    </row>
    <row r="123" spans="2:11" ht="31.5" x14ac:dyDescent="0.25">
      <c r="B123" s="905">
        <v>334513</v>
      </c>
      <c r="C123" s="906" t="s">
        <v>5224</v>
      </c>
      <c r="D123" s="903">
        <v>6.6163075989968902</v>
      </c>
      <c r="E123" s="903">
        <v>1.5384281442432961</v>
      </c>
      <c r="F123" s="904">
        <v>5.0621072185868385</v>
      </c>
      <c r="G123" s="888"/>
      <c r="H123" s="888"/>
      <c r="I123" s="888"/>
      <c r="J123" s="888"/>
      <c r="K123" s="888"/>
    </row>
    <row r="124" spans="2:11" ht="31.5" x14ac:dyDescent="0.25">
      <c r="B124" s="905">
        <v>334514</v>
      </c>
      <c r="C124" s="906" t="s">
        <v>5225</v>
      </c>
      <c r="D124" s="903">
        <v>2.0244708737778443</v>
      </c>
      <c r="E124" s="903">
        <v>0.73976850048403575</v>
      </c>
      <c r="F124" s="904">
        <v>1.6141468712439859</v>
      </c>
      <c r="G124" s="888"/>
      <c r="H124" s="888"/>
      <c r="I124" s="888"/>
      <c r="J124" s="888"/>
      <c r="K124" s="888"/>
    </row>
    <row r="125" spans="2:11" ht="31.5" x14ac:dyDescent="0.25">
      <c r="B125" s="905">
        <v>334515</v>
      </c>
      <c r="C125" s="906" t="s">
        <v>5226</v>
      </c>
      <c r="D125" s="903">
        <v>2.9812778133206033</v>
      </c>
      <c r="E125" s="903">
        <v>2.3677175823393437</v>
      </c>
      <c r="F125" s="904">
        <v>3.6608931438738228</v>
      </c>
      <c r="G125" s="888"/>
      <c r="H125" s="888"/>
      <c r="I125" s="888"/>
      <c r="J125" s="888"/>
      <c r="K125" s="888"/>
    </row>
    <row r="126" spans="2:11" ht="31.5" x14ac:dyDescent="0.25">
      <c r="B126" s="905">
        <v>334516</v>
      </c>
      <c r="C126" s="906" t="s">
        <v>5227</v>
      </c>
      <c r="D126" s="903">
        <v>2.41150594525975</v>
      </c>
      <c r="E126" s="903">
        <v>1.1448039581445881</v>
      </c>
      <c r="F126" s="904">
        <v>2.4476517127031983</v>
      </c>
      <c r="G126" s="888"/>
      <c r="H126" s="888"/>
      <c r="I126" s="888"/>
      <c r="J126" s="888"/>
      <c r="K126" s="888"/>
    </row>
    <row r="127" spans="2:11" ht="15.75" x14ac:dyDescent="0.25">
      <c r="B127" s="905">
        <v>334517</v>
      </c>
      <c r="C127" s="906" t="s">
        <v>5228</v>
      </c>
      <c r="D127" s="903">
        <v>2.7640100318151322</v>
      </c>
      <c r="E127" s="903">
        <v>1.4269360872920847</v>
      </c>
      <c r="F127" s="904">
        <v>2.8899690868337675</v>
      </c>
      <c r="G127" s="888"/>
      <c r="H127" s="888"/>
      <c r="I127" s="888"/>
      <c r="J127" s="888"/>
      <c r="K127" s="888"/>
    </row>
    <row r="128" spans="2:11" ht="31.5" x14ac:dyDescent="0.25">
      <c r="B128" s="905" t="s">
        <v>5002</v>
      </c>
      <c r="C128" s="906" t="s">
        <v>5229</v>
      </c>
      <c r="D128" s="903">
        <v>3.1467946727947869</v>
      </c>
      <c r="E128" s="903">
        <v>1.0236328450569046</v>
      </c>
      <c r="F128" s="904">
        <v>2.5836607284679594</v>
      </c>
      <c r="G128" s="888"/>
      <c r="H128" s="888"/>
      <c r="I128" s="888"/>
      <c r="J128" s="888"/>
      <c r="K128" s="888"/>
    </row>
    <row r="129" spans="2:11" ht="15.75" x14ac:dyDescent="0.25">
      <c r="B129" s="905">
        <v>334300</v>
      </c>
      <c r="C129" s="906" t="s">
        <v>5230</v>
      </c>
      <c r="D129" s="903">
        <v>4.1246386650293907</v>
      </c>
      <c r="E129" s="903">
        <v>1.8014979408595178</v>
      </c>
      <c r="F129" s="904">
        <v>3.9413322841989999</v>
      </c>
      <c r="G129" s="888"/>
      <c r="H129" s="888"/>
      <c r="I129" s="888"/>
      <c r="J129" s="888"/>
      <c r="K129" s="888"/>
    </row>
    <row r="130" spans="2:11" ht="31.5" x14ac:dyDescent="0.25">
      <c r="B130" s="905">
        <v>334610</v>
      </c>
      <c r="C130" s="906" t="s">
        <v>5231</v>
      </c>
      <c r="D130" s="903">
        <v>2.4504339377809554</v>
      </c>
      <c r="E130" s="903">
        <v>1.3209748601480369</v>
      </c>
      <c r="F130" s="904">
        <v>2.7930876852914239</v>
      </c>
      <c r="G130" s="888"/>
      <c r="H130" s="888"/>
      <c r="I130" s="888"/>
      <c r="J130" s="888"/>
      <c r="K130" s="888"/>
    </row>
    <row r="131" spans="2:11" ht="15.75" x14ac:dyDescent="0.25">
      <c r="B131" s="905">
        <v>335110</v>
      </c>
      <c r="C131" s="906" t="s">
        <v>5232</v>
      </c>
      <c r="D131" s="903">
        <v>4.7480495883301304</v>
      </c>
      <c r="E131" s="903">
        <v>1.9241450185611635</v>
      </c>
      <c r="F131" s="904">
        <v>3.2202737574598501</v>
      </c>
      <c r="G131" s="888"/>
      <c r="H131" s="888"/>
      <c r="I131" s="888"/>
      <c r="J131" s="888"/>
      <c r="K131" s="888"/>
    </row>
    <row r="132" spans="2:11" ht="15.75" x14ac:dyDescent="0.25">
      <c r="B132" s="905">
        <v>335120</v>
      </c>
      <c r="C132" s="906" t="s">
        <v>5233</v>
      </c>
      <c r="D132" s="903">
        <v>3.5453546084493812</v>
      </c>
      <c r="E132" s="903">
        <v>1.9632449816871969</v>
      </c>
      <c r="F132" s="904">
        <v>2.6021146403502491</v>
      </c>
      <c r="G132" s="888"/>
      <c r="H132" s="888"/>
      <c r="I132" s="888"/>
      <c r="J132" s="888"/>
      <c r="K132" s="888"/>
    </row>
    <row r="133" spans="2:11" ht="15.75" x14ac:dyDescent="0.25">
      <c r="B133" s="905">
        <v>335210</v>
      </c>
      <c r="C133" s="906" t="s">
        <v>5234</v>
      </c>
      <c r="D133" s="903">
        <v>4.0561829096450888</v>
      </c>
      <c r="E133" s="903">
        <v>1.612229659261148</v>
      </c>
      <c r="F133" s="904">
        <v>2.4434127468463465</v>
      </c>
      <c r="G133" s="888"/>
      <c r="H133" s="888"/>
      <c r="I133" s="888"/>
      <c r="J133" s="888"/>
      <c r="K133" s="888"/>
    </row>
    <row r="134" spans="2:11" ht="15.75" x14ac:dyDescent="0.25">
      <c r="B134" s="905">
        <v>335220</v>
      </c>
      <c r="C134" s="906" t="s">
        <v>5235</v>
      </c>
      <c r="D134" s="903">
        <v>2.9324521762551856</v>
      </c>
      <c r="E134" s="903">
        <v>1.4529035895205697</v>
      </c>
      <c r="F134" s="904">
        <v>1.9629237987629118</v>
      </c>
      <c r="G134" s="888"/>
      <c r="H134" s="888"/>
      <c r="I134" s="888"/>
      <c r="J134" s="888"/>
      <c r="K134" s="888"/>
    </row>
    <row r="135" spans="2:11" ht="31.5" x14ac:dyDescent="0.25">
      <c r="B135" s="905">
        <v>335311</v>
      </c>
      <c r="C135" s="906" t="s">
        <v>5236</v>
      </c>
      <c r="D135" s="903">
        <v>3.1651501163702656</v>
      </c>
      <c r="E135" s="903">
        <v>1.481492709187227</v>
      </c>
      <c r="F135" s="904">
        <v>2.6375180865083316</v>
      </c>
      <c r="G135" s="888"/>
      <c r="H135" s="888"/>
      <c r="I135" s="888"/>
      <c r="J135" s="888"/>
      <c r="K135" s="888"/>
    </row>
    <row r="136" spans="2:11" ht="15.75" x14ac:dyDescent="0.25">
      <c r="B136" s="905">
        <v>335312</v>
      </c>
      <c r="C136" s="906" t="s">
        <v>5237</v>
      </c>
      <c r="D136" s="903">
        <v>3.2182992676228088</v>
      </c>
      <c r="E136" s="903">
        <v>1.3582102367228184</v>
      </c>
      <c r="F136" s="904">
        <v>2.2970932574685134</v>
      </c>
      <c r="G136" s="888"/>
      <c r="H136" s="888"/>
      <c r="I136" s="888"/>
      <c r="J136" s="888"/>
      <c r="K136" s="888"/>
    </row>
    <row r="137" spans="2:11" ht="31.5" x14ac:dyDescent="0.25">
      <c r="B137" s="905">
        <v>335313</v>
      </c>
      <c r="C137" s="906" t="s">
        <v>5238</v>
      </c>
      <c r="D137" s="903">
        <v>3.2593747963456332</v>
      </c>
      <c r="E137" s="903">
        <v>1.7842753831823277</v>
      </c>
      <c r="F137" s="904">
        <v>2.528568745871262</v>
      </c>
      <c r="G137" s="888"/>
      <c r="H137" s="888"/>
      <c r="I137" s="888"/>
      <c r="J137" s="888"/>
      <c r="K137" s="888"/>
    </row>
    <row r="138" spans="2:11" ht="15.75" x14ac:dyDescent="0.25">
      <c r="B138" s="905">
        <v>335314</v>
      </c>
      <c r="C138" s="906" t="s">
        <v>5239</v>
      </c>
      <c r="D138" s="903">
        <v>4.2615697450383676</v>
      </c>
      <c r="E138" s="903">
        <v>1.6611994074964818</v>
      </c>
      <c r="F138" s="904">
        <v>3.352698551540938</v>
      </c>
      <c r="G138" s="888"/>
      <c r="H138" s="888"/>
      <c r="I138" s="888"/>
      <c r="J138" s="888"/>
      <c r="K138" s="888"/>
    </row>
    <row r="139" spans="2:11" ht="15.75" x14ac:dyDescent="0.25">
      <c r="B139" s="905">
        <v>335911</v>
      </c>
      <c r="C139" s="906" t="s">
        <v>5240</v>
      </c>
      <c r="D139" s="903">
        <v>2.2008983235057169</v>
      </c>
      <c r="E139" s="903">
        <v>1.0822105666398603</v>
      </c>
      <c r="F139" s="904">
        <v>1.7844953249375957</v>
      </c>
      <c r="G139" s="888"/>
      <c r="H139" s="888"/>
      <c r="I139" s="888"/>
      <c r="J139" s="888"/>
      <c r="K139" s="888"/>
    </row>
    <row r="140" spans="2:11" ht="15.75" x14ac:dyDescent="0.25">
      <c r="B140" s="905">
        <v>335912</v>
      </c>
      <c r="C140" s="906" t="s">
        <v>5241</v>
      </c>
      <c r="D140" s="903">
        <v>2.7605154767837194</v>
      </c>
      <c r="E140" s="903">
        <v>1.2348628218571691</v>
      </c>
      <c r="F140" s="904">
        <v>2.3567952847412967</v>
      </c>
      <c r="G140" s="888"/>
      <c r="H140" s="888"/>
      <c r="I140" s="888"/>
      <c r="J140" s="888"/>
      <c r="K140" s="888"/>
    </row>
    <row r="141" spans="2:11" ht="31.5" x14ac:dyDescent="0.25">
      <c r="B141" s="905">
        <v>335920</v>
      </c>
      <c r="C141" s="906" t="s">
        <v>5242</v>
      </c>
      <c r="D141" s="903">
        <v>2.0811287977492019</v>
      </c>
      <c r="E141" s="903">
        <v>1.5492782331975605</v>
      </c>
      <c r="F141" s="904">
        <v>1.9803211878513842</v>
      </c>
      <c r="G141" s="888"/>
      <c r="H141" s="888"/>
      <c r="I141" s="888"/>
      <c r="J141" s="888"/>
      <c r="K141" s="888"/>
    </row>
    <row r="142" spans="2:11" ht="15.75" x14ac:dyDescent="0.25">
      <c r="B142" s="905">
        <v>335930</v>
      </c>
      <c r="C142" s="906" t="s">
        <v>5243</v>
      </c>
      <c r="D142" s="903">
        <v>3.0224183901033999</v>
      </c>
      <c r="E142" s="903">
        <v>1.4245586547606277</v>
      </c>
      <c r="F142" s="904">
        <v>2.2760357134492173</v>
      </c>
      <c r="G142" s="888"/>
      <c r="H142" s="888"/>
      <c r="I142" s="888"/>
      <c r="J142" s="888"/>
      <c r="K142" s="888"/>
    </row>
    <row r="143" spans="2:11" ht="31.5" x14ac:dyDescent="0.25">
      <c r="B143" s="905">
        <v>335991</v>
      </c>
      <c r="C143" s="906" t="s">
        <v>5244</v>
      </c>
      <c r="D143" s="903">
        <v>2.555600785825284</v>
      </c>
      <c r="E143" s="903">
        <v>1.6353311714783576</v>
      </c>
      <c r="F143" s="904">
        <v>2.062653472472634</v>
      </c>
      <c r="G143" s="888"/>
      <c r="H143" s="888"/>
      <c r="I143" s="888"/>
      <c r="J143" s="888"/>
      <c r="K143" s="888"/>
    </row>
    <row r="144" spans="2:11" ht="31.5" x14ac:dyDescent="0.25">
      <c r="B144" s="905">
        <v>335999</v>
      </c>
      <c r="C144" s="906" t="s">
        <v>5245</v>
      </c>
      <c r="D144" s="903">
        <v>2.6846194063513007</v>
      </c>
      <c r="E144" s="903">
        <v>2.4062270229036358</v>
      </c>
      <c r="F144" s="904">
        <v>2.8854507799106397</v>
      </c>
      <c r="G144" s="888"/>
      <c r="H144" s="888"/>
      <c r="I144" s="888"/>
      <c r="J144" s="888"/>
      <c r="K144" s="888"/>
    </row>
    <row r="145" spans="2:11" ht="15.75" x14ac:dyDescent="0.25">
      <c r="B145" s="905">
        <v>336111</v>
      </c>
      <c r="C145" s="906" t="s">
        <v>5246</v>
      </c>
      <c r="D145" s="903">
        <v>1.7475765251869675</v>
      </c>
      <c r="E145" s="903">
        <v>1.1315762463728467</v>
      </c>
      <c r="F145" s="904">
        <v>1.7770032748748159</v>
      </c>
      <c r="G145" s="888"/>
      <c r="H145" s="888"/>
      <c r="I145" s="888"/>
      <c r="J145" s="888"/>
      <c r="K145" s="888"/>
    </row>
    <row r="146" spans="2:11" ht="15.75" x14ac:dyDescent="0.25">
      <c r="B146" s="905">
        <v>336112</v>
      </c>
      <c r="C146" s="906" t="s">
        <v>5247</v>
      </c>
      <c r="D146" s="903">
        <v>3.045257104482209</v>
      </c>
      <c r="E146" s="903">
        <v>1.187166236971394</v>
      </c>
      <c r="F146" s="904">
        <v>1.8184201029447511</v>
      </c>
      <c r="G146" s="888"/>
      <c r="H146" s="888"/>
      <c r="I146" s="888"/>
      <c r="J146" s="888"/>
      <c r="K146" s="888"/>
    </row>
    <row r="147" spans="2:11" ht="15.75" x14ac:dyDescent="0.25">
      <c r="B147" s="905">
        <v>336120</v>
      </c>
      <c r="C147" s="906" t="s">
        <v>5248</v>
      </c>
      <c r="D147" s="903">
        <v>2.4398572285497826</v>
      </c>
      <c r="E147" s="903">
        <v>1.3766577001280353</v>
      </c>
      <c r="F147" s="904">
        <v>1.8875476697124027</v>
      </c>
      <c r="G147" s="888"/>
      <c r="H147" s="888"/>
      <c r="I147" s="888"/>
      <c r="J147" s="888"/>
      <c r="K147" s="888"/>
    </row>
    <row r="148" spans="2:11" ht="15.75" x14ac:dyDescent="0.25">
      <c r="B148" s="905">
        <v>336211</v>
      </c>
      <c r="C148" s="906" t="s">
        <v>5249</v>
      </c>
      <c r="D148" s="903">
        <v>4.6838384642050856</v>
      </c>
      <c r="E148" s="903">
        <v>1.9871440067826738</v>
      </c>
      <c r="F148" s="904">
        <v>2.7570561785307488</v>
      </c>
      <c r="G148" s="888"/>
      <c r="H148" s="888"/>
      <c r="I148" s="888"/>
      <c r="J148" s="888"/>
      <c r="K148" s="888"/>
    </row>
    <row r="149" spans="2:11" ht="15.75" x14ac:dyDescent="0.25">
      <c r="B149" s="905">
        <v>336212</v>
      </c>
      <c r="C149" s="906" t="s">
        <v>5250</v>
      </c>
      <c r="D149" s="903">
        <v>3.3443201794168691</v>
      </c>
      <c r="E149" s="903">
        <v>1.8577355712966441</v>
      </c>
      <c r="F149" s="904">
        <v>2.3404104010374898</v>
      </c>
      <c r="G149" s="888"/>
      <c r="H149" s="888"/>
      <c r="I149" s="888"/>
      <c r="J149" s="888"/>
      <c r="K149" s="888"/>
    </row>
    <row r="150" spans="2:11" ht="15.75" x14ac:dyDescent="0.25">
      <c r="B150" s="905">
        <v>336213</v>
      </c>
      <c r="C150" s="906" t="s">
        <v>5251</v>
      </c>
      <c r="D150" s="903">
        <v>4.3914989046961912</v>
      </c>
      <c r="E150" s="903">
        <v>1.3601025874581127</v>
      </c>
      <c r="F150" s="904">
        <v>2.2617413924282883</v>
      </c>
      <c r="G150" s="888"/>
      <c r="H150" s="888"/>
      <c r="I150" s="888"/>
      <c r="J150" s="888"/>
      <c r="K150" s="888"/>
    </row>
    <row r="151" spans="2:11" ht="15.75" x14ac:dyDescent="0.25">
      <c r="B151" s="905">
        <v>336214</v>
      </c>
      <c r="C151" s="906" t="s">
        <v>5252</v>
      </c>
      <c r="D151" s="903">
        <v>3.9910600623692853</v>
      </c>
      <c r="E151" s="903">
        <v>1.8887344132579664</v>
      </c>
      <c r="F151" s="904">
        <v>2.131810728480219</v>
      </c>
      <c r="G151" s="888"/>
      <c r="H151" s="888"/>
      <c r="I151" s="888"/>
      <c r="J151" s="888"/>
      <c r="K151" s="888"/>
    </row>
    <row r="152" spans="2:11" ht="31.5" x14ac:dyDescent="0.25">
      <c r="B152" s="905">
        <v>336310</v>
      </c>
      <c r="C152" s="906" t="s">
        <v>5253</v>
      </c>
      <c r="D152" s="903">
        <v>2.6239676369556486</v>
      </c>
      <c r="E152" s="903">
        <v>2.3032130199835015</v>
      </c>
      <c r="F152" s="904">
        <v>2.3305181088750588</v>
      </c>
      <c r="G152" s="888"/>
      <c r="H152" s="888"/>
      <c r="I152" s="888"/>
      <c r="J152" s="888"/>
      <c r="K152" s="888"/>
    </row>
    <row r="153" spans="2:11" ht="31.5" x14ac:dyDescent="0.25">
      <c r="B153" s="905">
        <v>336320</v>
      </c>
      <c r="C153" s="906" t="s">
        <v>5254</v>
      </c>
      <c r="D153" s="903">
        <v>2.4822792480589024</v>
      </c>
      <c r="E153" s="903">
        <v>2.2768278477548316</v>
      </c>
      <c r="F153" s="904">
        <v>2.4082962265625349</v>
      </c>
      <c r="G153" s="888"/>
      <c r="H153" s="888"/>
      <c r="I153" s="888"/>
      <c r="J153" s="888"/>
      <c r="K153" s="888"/>
    </row>
    <row r="154" spans="2:11" ht="31.5" x14ac:dyDescent="0.25">
      <c r="B154" s="905">
        <v>336350</v>
      </c>
      <c r="C154" s="906" t="s">
        <v>5255</v>
      </c>
      <c r="D154" s="903">
        <v>2.6397680226501774</v>
      </c>
      <c r="E154" s="903">
        <v>2.3508409718794137</v>
      </c>
      <c r="F154" s="904">
        <v>2.3576182074100949</v>
      </c>
      <c r="G154" s="888"/>
      <c r="H154" s="888"/>
      <c r="I154" s="888"/>
      <c r="J154" s="888"/>
      <c r="K154" s="888"/>
    </row>
    <row r="155" spans="2:11" ht="31.5" x14ac:dyDescent="0.25">
      <c r="B155" s="905">
        <v>336360</v>
      </c>
      <c r="C155" s="906" t="s">
        <v>5256</v>
      </c>
      <c r="D155" s="903">
        <v>2.8534050790721697</v>
      </c>
      <c r="E155" s="903">
        <v>2.3010257575035054</v>
      </c>
      <c r="F155" s="904">
        <v>2.3039515837731295</v>
      </c>
      <c r="G155" s="888"/>
      <c r="H155" s="888"/>
      <c r="I155" s="888"/>
      <c r="J155" s="888"/>
      <c r="K155" s="888"/>
    </row>
    <row r="156" spans="2:11" ht="15.75" x14ac:dyDescent="0.25">
      <c r="B156" s="905">
        <v>336370</v>
      </c>
      <c r="C156" s="906" t="s">
        <v>5257</v>
      </c>
      <c r="D156" s="903">
        <v>3.5433417277272037</v>
      </c>
      <c r="E156" s="903">
        <v>1.7968301591045872</v>
      </c>
      <c r="F156" s="904">
        <v>2.1270526219323673</v>
      </c>
      <c r="G156" s="888"/>
      <c r="H156" s="888"/>
      <c r="I156" s="888"/>
      <c r="J156" s="888"/>
      <c r="K156" s="888"/>
    </row>
    <row r="157" spans="2:11" ht="15.75" x14ac:dyDescent="0.25">
      <c r="B157" s="905">
        <v>336390</v>
      </c>
      <c r="C157" s="906" t="s">
        <v>5258</v>
      </c>
      <c r="D157" s="903">
        <v>3.3327971558145069</v>
      </c>
      <c r="E157" s="903">
        <v>2.2193499080955905</v>
      </c>
      <c r="F157" s="904">
        <v>2.2753073115337497</v>
      </c>
      <c r="G157" s="888"/>
      <c r="H157" s="888"/>
      <c r="I157" s="888"/>
      <c r="J157" s="888"/>
      <c r="K157" s="888"/>
    </row>
    <row r="158" spans="2:11" ht="47.25" x14ac:dyDescent="0.25">
      <c r="B158" s="905" t="s">
        <v>5259</v>
      </c>
      <c r="C158" s="906" t="s">
        <v>5260</v>
      </c>
      <c r="D158" s="903">
        <v>3.3094115038890966</v>
      </c>
      <c r="E158" s="903">
        <v>2.2836086840505718</v>
      </c>
      <c r="F158" s="904">
        <v>2.3695868053267954</v>
      </c>
      <c r="G158" s="888"/>
      <c r="H158" s="888"/>
      <c r="I158" s="888"/>
      <c r="J158" s="888"/>
      <c r="K158" s="888"/>
    </row>
    <row r="159" spans="2:11" ht="15.75" x14ac:dyDescent="0.25">
      <c r="B159" s="905">
        <v>336411</v>
      </c>
      <c r="C159" s="906" t="s">
        <v>5261</v>
      </c>
      <c r="D159" s="903">
        <v>1.498264409395337</v>
      </c>
      <c r="E159" s="903">
        <v>1.6044369241242951</v>
      </c>
      <c r="F159" s="904">
        <v>2.188897818034075</v>
      </c>
      <c r="G159" s="888"/>
      <c r="H159" s="888"/>
      <c r="I159" s="888"/>
      <c r="J159" s="888"/>
      <c r="K159" s="888"/>
    </row>
    <row r="160" spans="2:11" ht="31.5" x14ac:dyDescent="0.25">
      <c r="B160" s="905">
        <v>336412</v>
      </c>
      <c r="C160" s="906" t="s">
        <v>5262</v>
      </c>
      <c r="D160" s="903">
        <v>2.4156538973399662</v>
      </c>
      <c r="E160" s="903">
        <v>0.93732712368265503</v>
      </c>
      <c r="F160" s="904">
        <v>1.9361733919694166</v>
      </c>
      <c r="G160" s="888"/>
      <c r="H160" s="888"/>
      <c r="I160" s="888"/>
      <c r="J160" s="888"/>
      <c r="K160" s="888"/>
    </row>
    <row r="161" spans="2:11" ht="31.5" x14ac:dyDescent="0.25">
      <c r="B161" s="905">
        <v>336413</v>
      </c>
      <c r="C161" s="906" t="s">
        <v>5263</v>
      </c>
      <c r="D161" s="903">
        <v>3.1500242365446782</v>
      </c>
      <c r="E161" s="903">
        <v>1.6777565064280022</v>
      </c>
      <c r="F161" s="904">
        <v>2.6739746015346197</v>
      </c>
      <c r="G161" s="888"/>
      <c r="H161" s="888"/>
      <c r="I161" s="888"/>
      <c r="J161" s="888"/>
      <c r="K161" s="888"/>
    </row>
    <row r="162" spans="2:11" ht="31.5" x14ac:dyDescent="0.25">
      <c r="B162" s="905">
        <v>336414</v>
      </c>
      <c r="C162" s="906" t="s">
        <v>5264</v>
      </c>
      <c r="D162" s="903">
        <v>2.8546592035199723</v>
      </c>
      <c r="E162" s="903">
        <v>2.2594876927985865</v>
      </c>
      <c r="F162" s="904">
        <v>4.5654917878192656</v>
      </c>
      <c r="G162" s="888"/>
      <c r="H162" s="888"/>
      <c r="I162" s="888"/>
      <c r="J162" s="888"/>
      <c r="K162" s="888"/>
    </row>
    <row r="163" spans="2:11" ht="31.5" x14ac:dyDescent="0.25">
      <c r="B163" s="905" t="s">
        <v>5265</v>
      </c>
      <c r="C163" s="906" t="s">
        <v>5266</v>
      </c>
      <c r="D163" s="903">
        <v>2.17630872162185</v>
      </c>
      <c r="E163" s="903">
        <v>2.514431518263974</v>
      </c>
      <c r="F163" s="904">
        <v>3.498989204651402</v>
      </c>
      <c r="G163" s="888"/>
      <c r="H163" s="888"/>
      <c r="I163" s="888"/>
      <c r="J163" s="888"/>
      <c r="K163" s="888"/>
    </row>
    <row r="164" spans="2:11" ht="15.75" x14ac:dyDescent="0.25">
      <c r="B164" s="905">
        <v>336500</v>
      </c>
      <c r="C164" s="906" t="s">
        <v>5267</v>
      </c>
      <c r="D164" s="903">
        <v>2.141122741338056</v>
      </c>
      <c r="E164" s="903">
        <v>1.8428252110435555</v>
      </c>
      <c r="F164" s="904">
        <v>2.1431598970543519</v>
      </c>
      <c r="G164" s="888"/>
      <c r="H164" s="888"/>
      <c r="I164" s="888"/>
      <c r="J164" s="888"/>
      <c r="K164" s="888"/>
    </row>
    <row r="165" spans="2:11" ht="15.75" x14ac:dyDescent="0.25">
      <c r="B165" s="905">
        <v>336611</v>
      </c>
      <c r="C165" s="906" t="s">
        <v>5268</v>
      </c>
      <c r="D165" s="903">
        <v>4.7667189950447835</v>
      </c>
      <c r="E165" s="903">
        <v>2.3613905108506472</v>
      </c>
      <c r="F165" s="904">
        <v>3.7392195130068382</v>
      </c>
      <c r="G165" s="888"/>
      <c r="H165" s="888"/>
      <c r="I165" s="888"/>
      <c r="J165" s="888"/>
      <c r="K165" s="888"/>
    </row>
    <row r="166" spans="2:11" ht="15.75" x14ac:dyDescent="0.25">
      <c r="B166" s="905">
        <v>336612</v>
      </c>
      <c r="C166" s="906" t="s">
        <v>5269</v>
      </c>
      <c r="D166" s="903">
        <v>3.9250595958431687</v>
      </c>
      <c r="E166" s="903">
        <v>2.0953626517514898</v>
      </c>
      <c r="F166" s="904">
        <v>2.7246568193477159</v>
      </c>
      <c r="G166" s="888"/>
      <c r="H166" s="888"/>
      <c r="I166" s="888"/>
      <c r="J166" s="888"/>
      <c r="K166" s="888"/>
    </row>
    <row r="167" spans="2:11" ht="31.5" x14ac:dyDescent="0.25">
      <c r="B167" s="905">
        <v>336991</v>
      </c>
      <c r="C167" s="906" t="s">
        <v>5270</v>
      </c>
      <c r="D167" s="903">
        <v>3.5507057008894849</v>
      </c>
      <c r="E167" s="903">
        <v>1.4471708092827154</v>
      </c>
      <c r="F167" s="904">
        <v>2.1209180380072974</v>
      </c>
    </row>
    <row r="168" spans="2:11" ht="31.5" x14ac:dyDescent="0.25">
      <c r="B168" s="905">
        <v>336992</v>
      </c>
      <c r="C168" s="906" t="s">
        <v>5271</v>
      </c>
      <c r="D168" s="903">
        <v>1.5792139977290238</v>
      </c>
      <c r="E168" s="903">
        <v>1.3271376066224942</v>
      </c>
      <c r="F168" s="904">
        <v>2.0136237605855847</v>
      </c>
    </row>
    <row r="169" spans="2:11" ht="31.5" x14ac:dyDescent="0.25">
      <c r="B169" s="905">
        <v>336999</v>
      </c>
      <c r="C169" s="906" t="s">
        <v>5272</v>
      </c>
      <c r="D169" s="903">
        <v>3.488749800013339</v>
      </c>
      <c r="E169" s="903">
        <v>1.5141318805130584</v>
      </c>
      <c r="F169" s="904">
        <v>1.9634774389637926</v>
      </c>
    </row>
    <row r="170" spans="2:11" ht="31.5" x14ac:dyDescent="0.25">
      <c r="B170" s="905">
        <v>337110</v>
      </c>
      <c r="C170" s="906" t="s">
        <v>5273</v>
      </c>
      <c r="D170" s="903">
        <v>7.9396009581838376</v>
      </c>
      <c r="E170" s="903">
        <v>2.0011722728283141</v>
      </c>
      <c r="F170" s="904">
        <v>3.7079585907662356</v>
      </c>
    </row>
    <row r="171" spans="2:11" ht="31.5" x14ac:dyDescent="0.25">
      <c r="B171" s="905">
        <v>337121</v>
      </c>
      <c r="C171" s="906" t="s">
        <v>5274</v>
      </c>
      <c r="D171" s="903">
        <v>4.9312020314062117</v>
      </c>
      <c r="E171" s="903">
        <v>1.854544804269354</v>
      </c>
      <c r="F171" s="904">
        <v>2.3865327798714482</v>
      </c>
    </row>
    <row r="172" spans="2:11" ht="31.5" x14ac:dyDescent="0.25">
      <c r="B172" s="905">
        <v>337122</v>
      </c>
      <c r="C172" s="906" t="s">
        <v>5275</v>
      </c>
      <c r="D172" s="903">
        <v>7.1473010717630618</v>
      </c>
      <c r="E172" s="903">
        <v>2.1004005785823665</v>
      </c>
      <c r="F172" s="904">
        <v>3.111263949297733</v>
      </c>
    </row>
    <row r="173" spans="2:11" ht="15.75" x14ac:dyDescent="0.25">
      <c r="B173" s="905">
        <v>337127</v>
      </c>
      <c r="C173" s="906" t="s">
        <v>5276</v>
      </c>
      <c r="D173" s="903">
        <v>4.1666132575109591</v>
      </c>
      <c r="E173" s="903">
        <v>2.4310826975629389</v>
      </c>
      <c r="F173" s="904">
        <v>2.8140683112573397</v>
      </c>
    </row>
    <row r="174" spans="2:11" ht="15.75" x14ac:dyDescent="0.25">
      <c r="B174" s="905" t="s">
        <v>5277</v>
      </c>
      <c r="C174" s="906" t="s">
        <v>5278</v>
      </c>
      <c r="D174" s="903">
        <v>3.3867849818491784</v>
      </c>
      <c r="E174" s="903">
        <v>2.5692594561737616</v>
      </c>
      <c r="F174" s="904">
        <v>2.4425932655875711</v>
      </c>
    </row>
    <row r="175" spans="2:11" ht="31.5" x14ac:dyDescent="0.25">
      <c r="B175" s="905">
        <v>337215</v>
      </c>
      <c r="C175" s="906" t="s">
        <v>5279</v>
      </c>
      <c r="D175" s="903">
        <v>5.6011009892406394</v>
      </c>
      <c r="E175" s="903">
        <v>1.8246603017696135</v>
      </c>
      <c r="F175" s="904">
        <v>3.0847732991995902</v>
      </c>
    </row>
    <row r="176" spans="2:11" ht="31.5" x14ac:dyDescent="0.25">
      <c r="B176" s="905" t="s">
        <v>5041</v>
      </c>
      <c r="C176" s="906" t="s">
        <v>5280</v>
      </c>
      <c r="D176" s="903">
        <v>3.4782264314208931</v>
      </c>
      <c r="E176" s="903">
        <v>2.2781887691834131</v>
      </c>
      <c r="F176" s="904">
        <v>2.5800528592665843</v>
      </c>
    </row>
    <row r="177" spans="2:6" ht="31.5" x14ac:dyDescent="0.25">
      <c r="B177" s="905">
        <v>337900</v>
      </c>
      <c r="C177" s="906" t="s">
        <v>5281</v>
      </c>
      <c r="D177" s="903">
        <v>3.6801472157161093</v>
      </c>
      <c r="E177" s="903">
        <v>3.0203056284567675</v>
      </c>
      <c r="F177" s="904">
        <v>2.6670485386978449</v>
      </c>
    </row>
    <row r="178" spans="2:6" ht="31.5" x14ac:dyDescent="0.25">
      <c r="B178" s="905">
        <v>339112</v>
      </c>
      <c r="C178" s="906" t="s">
        <v>5282</v>
      </c>
      <c r="D178" s="903">
        <v>3.0794250242512042</v>
      </c>
      <c r="E178" s="903">
        <v>1.580104351089787</v>
      </c>
      <c r="F178" s="904">
        <v>2.8999617948963956</v>
      </c>
    </row>
    <row r="179" spans="2:6" ht="31.5" x14ac:dyDescent="0.25">
      <c r="B179" s="905">
        <v>339113</v>
      </c>
      <c r="C179" s="906" t="s">
        <v>5283</v>
      </c>
      <c r="D179" s="903">
        <v>2.7833586786518185</v>
      </c>
      <c r="E179" s="903">
        <v>1.841715250330012</v>
      </c>
      <c r="F179" s="904">
        <v>2.5145282537679883</v>
      </c>
    </row>
    <row r="180" spans="2:6" ht="31.5" x14ac:dyDescent="0.25">
      <c r="B180" s="905">
        <v>339114</v>
      </c>
      <c r="C180" s="906" t="s">
        <v>5284</v>
      </c>
      <c r="D180" s="903">
        <v>3.3874921849032584</v>
      </c>
      <c r="E180" s="903">
        <v>1.3771698666602457</v>
      </c>
      <c r="F180" s="904">
        <v>2.5094886929960234</v>
      </c>
    </row>
    <row r="181" spans="2:6" ht="15.75" x14ac:dyDescent="0.25">
      <c r="B181" s="905">
        <v>339115</v>
      </c>
      <c r="C181" s="906" t="s">
        <v>5285</v>
      </c>
      <c r="D181" s="903">
        <v>3.8111224407063355</v>
      </c>
      <c r="E181" s="903">
        <v>1.877287786264386</v>
      </c>
      <c r="F181" s="904">
        <v>2.5657542231904169</v>
      </c>
    </row>
    <row r="182" spans="2:6" ht="15.75" x14ac:dyDescent="0.25">
      <c r="B182" s="905">
        <v>339116</v>
      </c>
      <c r="C182" s="906" t="s">
        <v>5286</v>
      </c>
      <c r="D182" s="903">
        <v>11.012760025098343</v>
      </c>
      <c r="E182" s="903">
        <v>2.0726065262618487</v>
      </c>
      <c r="F182" s="904">
        <v>4.429279878483114</v>
      </c>
    </row>
    <row r="183" spans="2:6" ht="15.75" x14ac:dyDescent="0.25">
      <c r="B183" s="905">
        <v>339910</v>
      </c>
      <c r="C183" s="906" t="s">
        <v>5287</v>
      </c>
      <c r="D183" s="903">
        <v>4.0094176786995925</v>
      </c>
      <c r="E183" s="903">
        <v>1.9122450682898222</v>
      </c>
      <c r="F183" s="904">
        <v>2.1080481657212355</v>
      </c>
    </row>
    <row r="184" spans="2:6" ht="15.75" x14ac:dyDescent="0.25">
      <c r="B184" s="905">
        <v>339920</v>
      </c>
      <c r="C184" s="906" t="s">
        <v>5288</v>
      </c>
      <c r="D184" s="903">
        <v>3.59871912172654</v>
      </c>
      <c r="E184" s="903">
        <v>2.6142474425891171</v>
      </c>
      <c r="F184" s="904">
        <v>2.7233075409983676</v>
      </c>
    </row>
    <row r="185" spans="2:6" ht="15.75" x14ac:dyDescent="0.25">
      <c r="B185" s="905">
        <v>339930</v>
      </c>
      <c r="C185" s="906" t="s">
        <v>5289</v>
      </c>
      <c r="D185" s="903">
        <v>4.6483885245722121</v>
      </c>
      <c r="E185" s="903">
        <v>2.2450315267303864</v>
      </c>
      <c r="F185" s="904">
        <v>3.2922814669539497</v>
      </c>
    </row>
    <row r="186" spans="2:6" ht="31.5" x14ac:dyDescent="0.25">
      <c r="B186" s="905">
        <v>339940</v>
      </c>
      <c r="C186" s="906" t="s">
        <v>5290</v>
      </c>
      <c r="D186" s="903">
        <v>3.2390376537769434</v>
      </c>
      <c r="E186" s="903">
        <v>1.9759333734249216</v>
      </c>
      <c r="F186" s="904">
        <v>2.3639952144670513</v>
      </c>
    </row>
    <row r="187" spans="2:6" ht="15.75" x14ac:dyDescent="0.25">
      <c r="B187" s="905">
        <v>339950</v>
      </c>
      <c r="C187" s="906" t="s">
        <v>5291</v>
      </c>
      <c r="D187" s="903">
        <v>6.6779605458201834</v>
      </c>
      <c r="E187" s="903">
        <v>2.0136197504372353</v>
      </c>
      <c r="F187" s="904">
        <v>3.3475820391454794</v>
      </c>
    </row>
    <row r="188" spans="2:6" ht="15.75" x14ac:dyDescent="0.25">
      <c r="B188" s="905">
        <v>339990</v>
      </c>
      <c r="C188" s="906" t="s">
        <v>5292</v>
      </c>
      <c r="D188" s="903">
        <v>4.4671451191827991</v>
      </c>
      <c r="E188" s="903">
        <v>2.2820615831695017</v>
      </c>
      <c r="F188" s="904">
        <v>2.8235997694450852</v>
      </c>
    </row>
    <row r="189" spans="2:6" ht="15.75" x14ac:dyDescent="0.25">
      <c r="B189" s="905">
        <v>311111</v>
      </c>
      <c r="C189" s="906" t="s">
        <v>5293</v>
      </c>
      <c r="D189" s="903">
        <v>2.105103750395763</v>
      </c>
      <c r="E189" s="903">
        <v>1.7333686353225528</v>
      </c>
      <c r="F189" s="904">
        <v>2.0559936986246061</v>
      </c>
    </row>
    <row r="190" spans="2:6" ht="15.75" x14ac:dyDescent="0.25">
      <c r="B190" s="905">
        <v>311119</v>
      </c>
      <c r="C190" s="906" t="s">
        <v>5294</v>
      </c>
      <c r="D190" s="903">
        <v>2.4734509181393292</v>
      </c>
      <c r="E190" s="903">
        <v>1.8394090199227136</v>
      </c>
      <c r="F190" s="904">
        <v>2.0817539806983465</v>
      </c>
    </row>
    <row r="191" spans="2:6" ht="15.75" x14ac:dyDescent="0.25">
      <c r="B191" s="905">
        <v>311210</v>
      </c>
      <c r="C191" s="906" t="s">
        <v>5295</v>
      </c>
      <c r="D191" s="903">
        <v>2.433137480263075</v>
      </c>
      <c r="E191" s="903">
        <v>1.4964625778773848</v>
      </c>
      <c r="F191" s="904">
        <v>1.8712685051463973</v>
      </c>
    </row>
    <row r="192" spans="2:6" ht="15.75" x14ac:dyDescent="0.25">
      <c r="B192" s="905">
        <v>311221</v>
      </c>
      <c r="C192" s="906" t="s">
        <v>5296</v>
      </c>
      <c r="D192" s="903">
        <v>1.952534524444423</v>
      </c>
      <c r="E192" s="903">
        <v>1.5569419209764064</v>
      </c>
      <c r="F192" s="904">
        <v>1.8822439211925326</v>
      </c>
    </row>
    <row r="193" spans="2:6" ht="15.75" x14ac:dyDescent="0.25">
      <c r="B193" s="905">
        <v>311225</v>
      </c>
      <c r="C193" s="906" t="s">
        <v>5297</v>
      </c>
      <c r="D193" s="903">
        <v>2.2084278236976775</v>
      </c>
      <c r="E193" s="903">
        <v>2.2300780765061745</v>
      </c>
      <c r="F193" s="904">
        <v>2.2899011817817203</v>
      </c>
    </row>
    <row r="194" spans="2:6" ht="15.75" x14ac:dyDescent="0.25">
      <c r="B194" s="905">
        <v>311224</v>
      </c>
      <c r="C194" s="906" t="s">
        <v>5298</v>
      </c>
      <c r="D194" s="903">
        <v>2.9612765815674771</v>
      </c>
      <c r="E194" s="903">
        <v>1.5503110378580582</v>
      </c>
      <c r="F194" s="904">
        <v>1.8667551426630256</v>
      </c>
    </row>
    <row r="195" spans="2:6" ht="15.75" x14ac:dyDescent="0.25">
      <c r="B195" s="905">
        <v>311230</v>
      </c>
      <c r="C195" s="906" t="s">
        <v>5299</v>
      </c>
      <c r="D195" s="903">
        <v>2.3026333168166908</v>
      </c>
      <c r="E195" s="903">
        <v>2.0838914726368611</v>
      </c>
      <c r="F195" s="904">
        <v>2.2157163462471678</v>
      </c>
    </row>
    <row r="196" spans="2:6" ht="31.5" x14ac:dyDescent="0.25">
      <c r="B196" s="905">
        <v>311300</v>
      </c>
      <c r="C196" s="906" t="s">
        <v>5300</v>
      </c>
      <c r="D196" s="903">
        <v>2.8937737155756325</v>
      </c>
      <c r="E196" s="903">
        <v>2.9064178845432083</v>
      </c>
      <c r="F196" s="904">
        <v>2.5929412804310505</v>
      </c>
    </row>
    <row r="197" spans="2:6" ht="15.75" x14ac:dyDescent="0.25">
      <c r="B197" s="905">
        <v>311410</v>
      </c>
      <c r="C197" s="906" t="s">
        <v>5301</v>
      </c>
      <c r="D197" s="903">
        <v>2.9209419799158574</v>
      </c>
      <c r="E197" s="903">
        <v>2.8688826030612966</v>
      </c>
      <c r="F197" s="904">
        <v>2.460320679698067</v>
      </c>
    </row>
    <row r="198" spans="2:6" ht="31.5" x14ac:dyDescent="0.25">
      <c r="B198" s="905">
        <v>311420</v>
      </c>
      <c r="C198" s="906" t="s">
        <v>5302</v>
      </c>
      <c r="D198" s="903">
        <v>2.8851837554034421</v>
      </c>
      <c r="E198" s="903">
        <v>3.2470454089043721</v>
      </c>
      <c r="F198" s="904">
        <v>2.6310312281995465</v>
      </c>
    </row>
    <row r="199" spans="2:6" ht="15.75" x14ac:dyDescent="0.25">
      <c r="B199" s="905">
        <v>311513</v>
      </c>
      <c r="C199" s="906" t="s">
        <v>5303</v>
      </c>
      <c r="D199" s="903">
        <v>2.4589297653929818</v>
      </c>
      <c r="E199" s="903">
        <v>5.9530407543077803</v>
      </c>
      <c r="F199" s="904">
        <v>3.7493883404287471</v>
      </c>
    </row>
    <row r="200" spans="2:6" ht="31.5" x14ac:dyDescent="0.25">
      <c r="B200" s="905">
        <v>311514</v>
      </c>
      <c r="C200" s="906" t="s">
        <v>5304</v>
      </c>
      <c r="D200" s="903">
        <v>1.9834118252822392</v>
      </c>
      <c r="E200" s="903">
        <v>3.973164201102672</v>
      </c>
      <c r="F200" s="904">
        <v>2.9472041333627508</v>
      </c>
    </row>
    <row r="201" spans="2:6" ht="15.75" x14ac:dyDescent="0.25">
      <c r="B201" s="905" t="s">
        <v>5305</v>
      </c>
      <c r="C201" s="906" t="s">
        <v>5306</v>
      </c>
      <c r="D201" s="903">
        <v>2.3177879102746108</v>
      </c>
      <c r="E201" s="903">
        <v>4.7958736898279639</v>
      </c>
      <c r="F201" s="904">
        <v>3.2235341242531397</v>
      </c>
    </row>
    <row r="202" spans="2:6" ht="15.75" x14ac:dyDescent="0.25">
      <c r="B202" s="905">
        <v>311520</v>
      </c>
      <c r="C202" s="906" t="s">
        <v>5307</v>
      </c>
      <c r="D202" s="903">
        <v>2.885050572755957</v>
      </c>
      <c r="E202" s="903">
        <v>3.4527554567773588</v>
      </c>
      <c r="F202" s="904">
        <v>2.8054252494715977</v>
      </c>
    </row>
    <row r="203" spans="2:6" ht="15.75" x14ac:dyDescent="0.25">
      <c r="B203" s="905">
        <v>311615</v>
      </c>
      <c r="C203" s="906" t="s">
        <v>5308</v>
      </c>
      <c r="D203" s="903">
        <v>4.1600673830961377</v>
      </c>
      <c r="E203" s="903">
        <v>1.8062658979973198</v>
      </c>
      <c r="F203" s="904">
        <v>2.040083516226801</v>
      </c>
    </row>
    <row r="204" spans="2:6" ht="31.5" x14ac:dyDescent="0.25">
      <c r="B204" s="905" t="s">
        <v>5309</v>
      </c>
      <c r="C204" s="906" t="s">
        <v>5310</v>
      </c>
      <c r="D204" s="903">
        <v>3.0895952137020992</v>
      </c>
      <c r="E204" s="903">
        <v>1.7414363045763825</v>
      </c>
      <c r="F204" s="904">
        <v>1.9450860885171894</v>
      </c>
    </row>
    <row r="205" spans="2:6" ht="31.5" x14ac:dyDescent="0.25">
      <c r="B205" s="905">
        <v>311700</v>
      </c>
      <c r="C205" s="906" t="s">
        <v>5311</v>
      </c>
      <c r="D205" s="903">
        <v>3.08492714178323</v>
      </c>
      <c r="E205" s="903">
        <v>1.5404725828661352</v>
      </c>
      <c r="F205" s="904">
        <v>1.9591355014316862</v>
      </c>
    </row>
    <row r="206" spans="2:6" ht="15.75" x14ac:dyDescent="0.25">
      <c r="B206" s="905">
        <v>311810</v>
      </c>
      <c r="C206" s="906" t="s">
        <v>5312</v>
      </c>
      <c r="D206" s="903">
        <v>6.577706780262691</v>
      </c>
      <c r="E206" s="903">
        <v>2.3622507407926516</v>
      </c>
      <c r="F206" s="904">
        <v>3.1385378417160648</v>
      </c>
    </row>
    <row r="207" spans="2:6" ht="31.5" x14ac:dyDescent="0.25">
      <c r="B207" s="905" t="s">
        <v>5313</v>
      </c>
      <c r="C207" s="906" t="s">
        <v>5314</v>
      </c>
      <c r="D207" s="903">
        <v>3.2678047985967549</v>
      </c>
      <c r="E207" s="903">
        <v>2.6083853461951625</v>
      </c>
      <c r="F207" s="904">
        <v>2.4810593146792099</v>
      </c>
    </row>
    <row r="208" spans="2:6" ht="15.75" x14ac:dyDescent="0.25">
      <c r="B208" s="905">
        <v>311910</v>
      </c>
      <c r="C208" s="906" t="s">
        <v>5315</v>
      </c>
      <c r="D208" s="903">
        <v>2.7325539143987552</v>
      </c>
      <c r="E208" s="903">
        <v>3.123484896569761</v>
      </c>
      <c r="F208" s="904">
        <v>2.5481878055041327</v>
      </c>
    </row>
    <row r="209" spans="2:6" ht="15.75" x14ac:dyDescent="0.25">
      <c r="B209" s="905">
        <v>311920</v>
      </c>
      <c r="C209" s="906" t="s">
        <v>5316</v>
      </c>
      <c r="D209" s="903">
        <v>2.7961851008421017</v>
      </c>
      <c r="E209" s="903">
        <v>2.046875712054899</v>
      </c>
      <c r="F209" s="904">
        <v>2.1916870674893039</v>
      </c>
    </row>
    <row r="210" spans="2:6" ht="31.5" x14ac:dyDescent="0.25">
      <c r="B210" s="905">
        <v>311930</v>
      </c>
      <c r="C210" s="906" t="s">
        <v>5317</v>
      </c>
      <c r="D210" s="903">
        <v>2.5773192679392092</v>
      </c>
      <c r="E210" s="903">
        <v>1.4705205273260415</v>
      </c>
      <c r="F210" s="904">
        <v>2.2775041492734838</v>
      </c>
    </row>
    <row r="211" spans="2:6" ht="15.75" x14ac:dyDescent="0.25">
      <c r="B211" s="905">
        <v>311940</v>
      </c>
      <c r="C211" s="906" t="s">
        <v>5318</v>
      </c>
      <c r="D211" s="903">
        <v>2.2477967873492632</v>
      </c>
      <c r="E211" s="903">
        <v>3.3048082754976695</v>
      </c>
      <c r="F211" s="904">
        <v>2.6714597968648626</v>
      </c>
    </row>
    <row r="212" spans="2:6" ht="15.75" x14ac:dyDescent="0.25">
      <c r="B212" s="905">
        <v>311990</v>
      </c>
      <c r="C212" s="906" t="s">
        <v>5319</v>
      </c>
      <c r="D212" s="903">
        <v>3.2824146676886636</v>
      </c>
      <c r="E212" s="903">
        <v>2.9274627559016757</v>
      </c>
      <c r="F212" s="904">
        <v>2.484027106672098</v>
      </c>
    </row>
    <row r="213" spans="2:6" ht="15.75" x14ac:dyDescent="0.25">
      <c r="B213" s="905">
        <v>312110</v>
      </c>
      <c r="C213" s="906" t="s">
        <v>5320</v>
      </c>
      <c r="D213" s="903">
        <v>2.4377269858333368</v>
      </c>
      <c r="E213" s="903">
        <v>2.2037580056636572</v>
      </c>
      <c r="F213" s="904">
        <v>2.3162975304268456</v>
      </c>
    </row>
    <row r="214" spans="2:6" ht="15.75" x14ac:dyDescent="0.25">
      <c r="B214" s="905">
        <v>312120</v>
      </c>
      <c r="C214" s="906" t="s">
        <v>5321</v>
      </c>
      <c r="D214" s="903">
        <v>2.8541287679700154</v>
      </c>
      <c r="E214" s="903">
        <v>1.7292106116378494</v>
      </c>
      <c r="F214" s="904">
        <v>2.080333685608696</v>
      </c>
    </row>
    <row r="215" spans="2:6" ht="15.75" x14ac:dyDescent="0.25">
      <c r="B215" s="905">
        <v>312130</v>
      </c>
      <c r="C215" s="906" t="s">
        <v>5322</v>
      </c>
      <c r="D215" s="903">
        <v>4.1249299252326894</v>
      </c>
      <c r="E215" s="903">
        <v>3.6284332811772773</v>
      </c>
      <c r="F215" s="904">
        <v>2.6822553124553545</v>
      </c>
    </row>
    <row r="216" spans="2:6" ht="15.75" x14ac:dyDescent="0.25">
      <c r="B216" s="905">
        <v>312140</v>
      </c>
      <c r="C216" s="906" t="s">
        <v>5323</v>
      </c>
      <c r="D216" s="903">
        <v>2.2932376304498083</v>
      </c>
      <c r="E216" s="903">
        <v>1.5730638851300456</v>
      </c>
      <c r="F216" s="904">
        <v>1.9632775394352735</v>
      </c>
    </row>
    <row r="217" spans="2:6" ht="15.75" x14ac:dyDescent="0.25">
      <c r="B217" s="905">
        <v>312200</v>
      </c>
      <c r="C217" s="906" t="s">
        <v>5324</v>
      </c>
      <c r="D217" s="903">
        <v>2.8842511080476405</v>
      </c>
      <c r="E217" s="903">
        <v>1.0223306093666249</v>
      </c>
      <c r="F217" s="904">
        <v>1.6638325590313161</v>
      </c>
    </row>
    <row r="218" spans="2:6" ht="15.75" x14ac:dyDescent="0.25">
      <c r="B218" s="905">
        <v>313100</v>
      </c>
      <c r="C218" s="906" t="s">
        <v>5325</v>
      </c>
      <c r="D218" s="903">
        <v>4.7530455894035555</v>
      </c>
      <c r="E218" s="903">
        <v>2.0823020485028563</v>
      </c>
      <c r="F218" s="904">
        <v>2.0708728909929706</v>
      </c>
    </row>
    <row r="219" spans="2:6" ht="15.75" x14ac:dyDescent="0.25">
      <c r="B219" s="905">
        <v>313200</v>
      </c>
      <c r="C219" s="906" t="s">
        <v>5326</v>
      </c>
      <c r="D219" s="903">
        <v>4.2098825626554062</v>
      </c>
      <c r="E219" s="903">
        <v>1.7592176864157958</v>
      </c>
      <c r="F219" s="904">
        <v>2.1945580801325089</v>
      </c>
    </row>
    <row r="220" spans="2:6" ht="31.5" x14ac:dyDescent="0.25">
      <c r="B220" s="905">
        <v>313300</v>
      </c>
      <c r="C220" s="906" t="s">
        <v>5327</v>
      </c>
      <c r="D220" s="903">
        <v>5.0348816855993377</v>
      </c>
      <c r="E220" s="903">
        <v>2.1547314900637522</v>
      </c>
      <c r="F220" s="904">
        <v>2.7883042366323818</v>
      </c>
    </row>
    <row r="221" spans="2:6" ht="15.75" x14ac:dyDescent="0.25">
      <c r="B221" s="905">
        <v>314110</v>
      </c>
      <c r="C221" s="906" t="s">
        <v>5328</v>
      </c>
      <c r="D221" s="903">
        <v>3.3427602426156464</v>
      </c>
      <c r="E221" s="903">
        <v>1.2675744340429715</v>
      </c>
      <c r="F221" s="904">
        <v>1.9867024364652757</v>
      </c>
    </row>
    <row r="222" spans="2:6" ht="15.75" x14ac:dyDescent="0.25">
      <c r="B222" s="905">
        <v>314120</v>
      </c>
      <c r="C222" s="906" t="s">
        <v>5329</v>
      </c>
      <c r="D222" s="903">
        <v>5.0076116597282736</v>
      </c>
      <c r="E222" s="903">
        <v>2.0779665985550047</v>
      </c>
      <c r="F222" s="904">
        <v>2.6088773722056349</v>
      </c>
    </row>
    <row r="223" spans="2:6" ht="15.75" x14ac:dyDescent="0.25">
      <c r="B223" s="905">
        <v>314900</v>
      </c>
      <c r="C223" s="906" t="s">
        <v>5330</v>
      </c>
      <c r="D223" s="903">
        <v>6.1807886495115643</v>
      </c>
      <c r="E223" s="903">
        <v>3.0392005752564515</v>
      </c>
      <c r="F223" s="904">
        <v>3.187424667252567</v>
      </c>
    </row>
    <row r="224" spans="2:6" ht="15.75" x14ac:dyDescent="0.25">
      <c r="B224" s="905">
        <v>315000</v>
      </c>
      <c r="C224" s="906" t="s">
        <v>5331</v>
      </c>
      <c r="D224" s="903">
        <v>15.288007927072275</v>
      </c>
      <c r="E224" s="903">
        <v>2.1239482451455487</v>
      </c>
      <c r="F224" s="904">
        <v>4.5796276031169683</v>
      </c>
    </row>
    <row r="225" spans="2:6" ht="15.75" x14ac:dyDescent="0.25">
      <c r="B225" s="905">
        <v>316000</v>
      </c>
      <c r="C225" s="906" t="s">
        <v>5332</v>
      </c>
      <c r="D225" s="903">
        <v>6.8274920956403786</v>
      </c>
      <c r="E225" s="903">
        <v>2.1519423217621814</v>
      </c>
      <c r="F225" s="904">
        <v>2.8336110097736267</v>
      </c>
    </row>
    <row r="226" spans="2:6" ht="15.75" x14ac:dyDescent="0.25">
      <c r="B226" s="905">
        <v>322110</v>
      </c>
      <c r="C226" s="906" t="s">
        <v>5333</v>
      </c>
      <c r="D226" s="903">
        <v>1.2942461328681325</v>
      </c>
      <c r="E226" s="903">
        <v>2.1173891753622165</v>
      </c>
      <c r="F226" s="904">
        <v>2.2230118715868405</v>
      </c>
    </row>
    <row r="227" spans="2:6" ht="15.75" x14ac:dyDescent="0.25">
      <c r="B227" s="905">
        <v>322120</v>
      </c>
      <c r="C227" s="906" t="s">
        <v>5334</v>
      </c>
      <c r="D227" s="903">
        <v>1.896242319034521</v>
      </c>
      <c r="E227" s="903">
        <v>1.8171032058578285</v>
      </c>
      <c r="F227" s="904">
        <v>2.1127155486439455</v>
      </c>
    </row>
    <row r="228" spans="2:6" ht="15.75" x14ac:dyDescent="0.25">
      <c r="B228" s="905">
        <v>322130</v>
      </c>
      <c r="C228" s="906" t="s">
        <v>5335</v>
      </c>
      <c r="D228" s="903">
        <v>1.8213368486964068</v>
      </c>
      <c r="E228" s="903">
        <v>2.1831703174698029</v>
      </c>
      <c r="F228" s="904">
        <v>2.2808030001050961</v>
      </c>
    </row>
    <row r="229" spans="2:6" ht="15.75" x14ac:dyDescent="0.25">
      <c r="B229" s="905">
        <v>322210</v>
      </c>
      <c r="C229" s="906" t="s">
        <v>5336</v>
      </c>
      <c r="D229" s="903">
        <v>2.5443252281816462</v>
      </c>
      <c r="E229" s="903">
        <v>1.559513651690994</v>
      </c>
      <c r="F229" s="904">
        <v>2.0873404500216166</v>
      </c>
    </row>
    <row r="230" spans="2:6" ht="31.5" x14ac:dyDescent="0.25">
      <c r="B230" s="905">
        <v>322220</v>
      </c>
      <c r="C230" s="906" t="s">
        <v>5337</v>
      </c>
      <c r="D230" s="903">
        <v>2.6809371281251164</v>
      </c>
      <c r="E230" s="903">
        <v>1.6623527620523189</v>
      </c>
      <c r="F230" s="904">
        <v>2.1467591403855737</v>
      </c>
    </row>
    <row r="231" spans="2:6" ht="15.75" x14ac:dyDescent="0.25">
      <c r="B231" s="905">
        <v>322230</v>
      </c>
      <c r="C231" s="906" t="s">
        <v>5338</v>
      </c>
      <c r="D231" s="903">
        <v>2.8972003259795613</v>
      </c>
      <c r="E231" s="903">
        <v>1.9227857438804072</v>
      </c>
      <c r="F231" s="904">
        <v>2.2124602419014581</v>
      </c>
    </row>
    <row r="232" spans="2:6" ht="15.75" x14ac:dyDescent="0.25">
      <c r="B232" s="905">
        <v>322291</v>
      </c>
      <c r="C232" s="906" t="s">
        <v>5339</v>
      </c>
      <c r="D232" s="903">
        <v>2.2439344191842956</v>
      </c>
      <c r="E232" s="903">
        <v>1.5406719646619882</v>
      </c>
      <c r="F232" s="904">
        <v>2.0647432829152574</v>
      </c>
    </row>
    <row r="233" spans="2:6" ht="31.5" x14ac:dyDescent="0.25">
      <c r="B233" s="905">
        <v>322299</v>
      </c>
      <c r="C233" s="906" t="s">
        <v>5340</v>
      </c>
      <c r="D233" s="903">
        <v>2.7790268944752414</v>
      </c>
      <c r="E233" s="903">
        <v>2.0378506708974866</v>
      </c>
      <c r="F233" s="904">
        <v>2.3133025302500969</v>
      </c>
    </row>
    <row r="234" spans="2:6" ht="15.75" x14ac:dyDescent="0.25">
      <c r="B234" s="905">
        <v>323110</v>
      </c>
      <c r="C234" s="906" t="s">
        <v>5341</v>
      </c>
      <c r="D234" s="903">
        <v>5.709507287762718</v>
      </c>
      <c r="E234" s="903">
        <v>2.4193175634700586</v>
      </c>
      <c r="F234" s="904">
        <v>3.0903410293116758</v>
      </c>
    </row>
    <row r="235" spans="2:6" ht="15.75" x14ac:dyDescent="0.25">
      <c r="B235" s="905">
        <v>323120</v>
      </c>
      <c r="C235" s="906" t="s">
        <v>5342</v>
      </c>
      <c r="D235" s="903">
        <v>7.9916915753143405</v>
      </c>
      <c r="E235" s="903">
        <v>2.234444008038321</v>
      </c>
      <c r="F235" s="904">
        <v>3.7986128038062441</v>
      </c>
    </row>
    <row r="236" spans="2:6" ht="15.75" x14ac:dyDescent="0.25">
      <c r="B236" s="905">
        <v>324110</v>
      </c>
      <c r="C236" s="906" t="s">
        <v>5343</v>
      </c>
      <c r="D236" s="903">
        <v>1.192473771867085</v>
      </c>
      <c r="E236" s="903">
        <v>1.4175207075040461</v>
      </c>
      <c r="F236" s="904">
        <v>1.7024869627895174</v>
      </c>
    </row>
    <row r="237" spans="2:6" ht="31.5" x14ac:dyDescent="0.25">
      <c r="B237" s="905">
        <v>324121</v>
      </c>
      <c r="C237" s="906" t="s">
        <v>5344</v>
      </c>
      <c r="D237" s="903">
        <v>1.7541137503288351</v>
      </c>
      <c r="E237" s="903">
        <v>2.2237725224650857</v>
      </c>
      <c r="F237" s="904">
        <v>2.4734649917535831</v>
      </c>
    </row>
    <row r="238" spans="2:6" ht="31.5" x14ac:dyDescent="0.25">
      <c r="B238" s="905">
        <v>324122</v>
      </c>
      <c r="C238" s="906" t="s">
        <v>5345</v>
      </c>
      <c r="D238" s="903">
        <v>1.9951616863562289</v>
      </c>
      <c r="E238" s="903">
        <v>1.9811391672715482</v>
      </c>
      <c r="F238" s="904">
        <v>2.4541130568853839</v>
      </c>
    </row>
    <row r="239" spans="2:6" ht="31.5" x14ac:dyDescent="0.25">
      <c r="B239" s="905">
        <v>324190</v>
      </c>
      <c r="C239" s="906" t="s">
        <v>5346</v>
      </c>
      <c r="D239" s="903">
        <v>1.8920960098619299</v>
      </c>
      <c r="E239" s="903">
        <v>1.6543978172247442</v>
      </c>
      <c r="F239" s="904">
        <v>2.0205553218714591</v>
      </c>
    </row>
    <row r="240" spans="2:6" ht="15.75" x14ac:dyDescent="0.25">
      <c r="B240" s="905">
        <v>325110</v>
      </c>
      <c r="C240" s="906" t="s">
        <v>5347</v>
      </c>
      <c r="D240" s="903">
        <v>1.0841071342202908</v>
      </c>
      <c r="E240" s="903">
        <v>1.0693289986828534</v>
      </c>
      <c r="F240" s="904">
        <v>1.7584657707954967</v>
      </c>
    </row>
    <row r="241" spans="2:6" ht="15.75" x14ac:dyDescent="0.25">
      <c r="B241" s="905">
        <v>325120</v>
      </c>
      <c r="C241" s="906" t="s">
        <v>5348</v>
      </c>
      <c r="D241" s="903">
        <v>3.19388475142489</v>
      </c>
      <c r="E241" s="903">
        <v>1.5953865028029295</v>
      </c>
      <c r="F241" s="904">
        <v>3.2065034838348141</v>
      </c>
    </row>
    <row r="242" spans="2:6" ht="15.75" x14ac:dyDescent="0.25">
      <c r="B242" s="905">
        <v>325130</v>
      </c>
      <c r="C242" s="906" t="s">
        <v>5349</v>
      </c>
      <c r="D242" s="903">
        <v>2.6403529385425575</v>
      </c>
      <c r="E242" s="903">
        <v>1.385741250784001</v>
      </c>
      <c r="F242" s="904">
        <v>2.061933153598583</v>
      </c>
    </row>
    <row r="243" spans="2:6" ht="31.5" x14ac:dyDescent="0.25">
      <c r="B243" s="905">
        <v>325180</v>
      </c>
      <c r="C243" s="906" t="s">
        <v>5350</v>
      </c>
      <c r="D243" s="903">
        <v>1.5810118088165459</v>
      </c>
      <c r="E243" s="903">
        <v>1.6924963257608705</v>
      </c>
      <c r="F243" s="904">
        <v>2.0889452092239207</v>
      </c>
    </row>
    <row r="244" spans="2:6" ht="15.75" x14ac:dyDescent="0.25">
      <c r="B244" s="905">
        <v>325190</v>
      </c>
      <c r="C244" s="906" t="s">
        <v>5351</v>
      </c>
      <c r="D244" s="903">
        <v>1.8556169987650639</v>
      </c>
      <c r="E244" s="903">
        <v>1.6453089614727188</v>
      </c>
      <c r="F244" s="904">
        <v>2.0363929332322988</v>
      </c>
    </row>
    <row r="245" spans="2:6" ht="15.75" x14ac:dyDescent="0.25">
      <c r="B245" s="905">
        <v>325211</v>
      </c>
      <c r="C245" s="906" t="s">
        <v>5352</v>
      </c>
      <c r="D245" s="903">
        <v>2.2162736480904184</v>
      </c>
      <c r="E245" s="903">
        <v>1.4005248267573607</v>
      </c>
      <c r="F245" s="904">
        <v>1.9734454109085691</v>
      </c>
    </row>
    <row r="246" spans="2:6" ht="31.5" x14ac:dyDescent="0.25">
      <c r="B246" s="905" t="s">
        <v>5033</v>
      </c>
      <c r="C246" s="906" t="s">
        <v>5353</v>
      </c>
      <c r="D246" s="903">
        <v>2.7269469051049962</v>
      </c>
      <c r="E246" s="903">
        <v>1.5157681838303434</v>
      </c>
      <c r="F246" s="904">
        <v>2.0292638526771669</v>
      </c>
    </row>
    <row r="247" spans="2:6" ht="15.75" x14ac:dyDescent="0.25">
      <c r="B247" s="905">
        <v>325411</v>
      </c>
      <c r="C247" s="906" t="s">
        <v>5354</v>
      </c>
      <c r="D247" s="903">
        <v>1.5530924190762567</v>
      </c>
      <c r="E247" s="903">
        <v>1.7852794550217044</v>
      </c>
      <c r="F247" s="904">
        <v>2.4463727994729574</v>
      </c>
    </row>
    <row r="248" spans="2:6" ht="15.75" x14ac:dyDescent="0.25">
      <c r="B248" s="905">
        <v>325412</v>
      </c>
      <c r="C248" s="906" t="s">
        <v>5355</v>
      </c>
      <c r="D248" s="903">
        <v>1.5198561273495923</v>
      </c>
      <c r="E248" s="903">
        <v>1.5726639804150715</v>
      </c>
      <c r="F248" s="904">
        <v>2.3424795080808334</v>
      </c>
    </row>
    <row r="249" spans="2:6" ht="15.75" x14ac:dyDescent="0.25">
      <c r="B249" s="905">
        <v>325413</v>
      </c>
      <c r="C249" s="906" t="s">
        <v>5356</v>
      </c>
      <c r="D249" s="903">
        <v>1.8401403885252325</v>
      </c>
      <c r="E249" s="903">
        <v>1.6039394050113744</v>
      </c>
      <c r="F249" s="904">
        <v>2.3405932603902961</v>
      </c>
    </row>
    <row r="250" spans="2:6" ht="31.5" x14ac:dyDescent="0.25">
      <c r="B250" s="905">
        <v>325414</v>
      </c>
      <c r="C250" s="906" t="s">
        <v>5357</v>
      </c>
      <c r="D250" s="903">
        <v>1.3722084800727139</v>
      </c>
      <c r="E250" s="903">
        <v>0.9702964639127416</v>
      </c>
      <c r="F250" s="904">
        <v>1.7306455688050488</v>
      </c>
    </row>
    <row r="251" spans="2:6" ht="15.75" x14ac:dyDescent="0.25">
      <c r="B251" s="905">
        <v>325310</v>
      </c>
      <c r="C251" s="906" t="s">
        <v>5358</v>
      </c>
      <c r="D251" s="903">
        <v>2.3177841023377752</v>
      </c>
      <c r="E251" s="903">
        <v>1.9004383373507272</v>
      </c>
      <c r="F251" s="904">
        <v>2.1900709650970307</v>
      </c>
    </row>
    <row r="252" spans="2:6" ht="31.5" x14ac:dyDescent="0.25">
      <c r="B252" s="905">
        <v>325320</v>
      </c>
      <c r="C252" s="906" t="s">
        <v>5359</v>
      </c>
      <c r="D252" s="903">
        <v>1.7180710097388754</v>
      </c>
      <c r="E252" s="903">
        <v>1.3088974535012257</v>
      </c>
      <c r="F252" s="904">
        <v>1.9169935062759704</v>
      </c>
    </row>
    <row r="253" spans="2:6" ht="15.75" x14ac:dyDescent="0.25">
      <c r="B253" s="905">
        <v>325510</v>
      </c>
      <c r="C253" s="906" t="s">
        <v>5360</v>
      </c>
      <c r="D253" s="903">
        <v>2.3675406328706656</v>
      </c>
      <c r="E253" s="903">
        <v>1.2885609189717377</v>
      </c>
      <c r="F253" s="904">
        <v>1.9028760560488545</v>
      </c>
    </row>
    <row r="254" spans="2:6" ht="15.75" x14ac:dyDescent="0.25">
      <c r="B254" s="905">
        <v>325520</v>
      </c>
      <c r="C254" s="906" t="s">
        <v>5361</v>
      </c>
      <c r="D254" s="903">
        <v>1.9188472794282596</v>
      </c>
      <c r="E254" s="903">
        <v>1.6237704062456637</v>
      </c>
      <c r="F254" s="904">
        <v>2.0618705851294457</v>
      </c>
    </row>
    <row r="255" spans="2:6" ht="31.5" x14ac:dyDescent="0.25">
      <c r="B255" s="905">
        <v>325610</v>
      </c>
      <c r="C255" s="906" t="s">
        <v>5362</v>
      </c>
      <c r="D255" s="903">
        <v>1.8268534168044854</v>
      </c>
      <c r="E255" s="903">
        <v>1.6560109707047483</v>
      </c>
      <c r="F255" s="904">
        <v>2.0526528142170406</v>
      </c>
    </row>
    <row r="256" spans="2:6" ht="15.75" x14ac:dyDescent="0.25">
      <c r="B256" s="905">
        <v>325620</v>
      </c>
      <c r="C256" s="906" t="s">
        <v>5363</v>
      </c>
      <c r="D256" s="903">
        <v>2.754404441230021</v>
      </c>
      <c r="E256" s="903">
        <v>1.6802826142120186</v>
      </c>
      <c r="F256" s="904">
        <v>2.0727437909214377</v>
      </c>
    </row>
    <row r="257" spans="2:6" ht="15.75" x14ac:dyDescent="0.25">
      <c r="B257" s="905">
        <v>325910</v>
      </c>
      <c r="C257" s="906" t="s">
        <v>5364</v>
      </c>
      <c r="D257" s="903">
        <v>2.4754566425390356</v>
      </c>
      <c r="E257" s="903">
        <v>1.693680351207087</v>
      </c>
      <c r="F257" s="904">
        <v>2.1513509571000702</v>
      </c>
    </row>
    <row r="258" spans="2:6" ht="31.5" x14ac:dyDescent="0.25">
      <c r="B258" s="905" t="s">
        <v>5365</v>
      </c>
      <c r="C258" s="906" t="s">
        <v>5366</v>
      </c>
      <c r="D258" s="903">
        <v>2.3518721089153853</v>
      </c>
      <c r="E258" s="903">
        <v>1.5872405046414952</v>
      </c>
      <c r="F258" s="904">
        <v>2.063925486336649</v>
      </c>
    </row>
    <row r="259" spans="2:6" ht="31.5" x14ac:dyDescent="0.25">
      <c r="B259" s="905">
        <v>326110</v>
      </c>
      <c r="C259" s="906" t="s">
        <v>5367</v>
      </c>
      <c r="D259" s="903">
        <v>2.5902437385225583</v>
      </c>
      <c r="E259" s="903">
        <v>1.5812196087241781</v>
      </c>
      <c r="F259" s="904">
        <v>1.9992003776928491</v>
      </c>
    </row>
    <row r="260" spans="2:6" ht="31.5" x14ac:dyDescent="0.25">
      <c r="B260" s="905">
        <v>326120</v>
      </c>
      <c r="C260" s="906" t="s">
        <v>5368</v>
      </c>
      <c r="D260" s="903">
        <v>3.051946182516212</v>
      </c>
      <c r="E260" s="903">
        <v>1.2551081796256529</v>
      </c>
      <c r="F260" s="904">
        <v>2.0479943262627112</v>
      </c>
    </row>
    <row r="261" spans="2:6" ht="31.5" x14ac:dyDescent="0.25">
      <c r="B261" s="905">
        <v>326130</v>
      </c>
      <c r="C261" s="906" t="s">
        <v>5369</v>
      </c>
      <c r="D261" s="903">
        <v>3.4872252652261775</v>
      </c>
      <c r="E261" s="903">
        <v>1.3660123107306221</v>
      </c>
      <c r="F261" s="904">
        <v>2.3982911566976526</v>
      </c>
    </row>
    <row r="262" spans="2:6" ht="15.75" x14ac:dyDescent="0.25">
      <c r="B262" s="905">
        <v>326140</v>
      </c>
      <c r="C262" s="906" t="s">
        <v>5370</v>
      </c>
      <c r="D262" s="903">
        <v>2.8328448958831896</v>
      </c>
      <c r="E262" s="903">
        <v>1.9532348165073561</v>
      </c>
      <c r="F262" s="904">
        <v>2.1065246199295427</v>
      </c>
    </row>
    <row r="263" spans="2:6" ht="31.5" x14ac:dyDescent="0.25">
      <c r="B263" s="905">
        <v>326150</v>
      </c>
      <c r="C263" s="906" t="s">
        <v>5371</v>
      </c>
      <c r="D263" s="903">
        <v>2.6728010053559936</v>
      </c>
      <c r="E263" s="903">
        <v>1.8011162318450227</v>
      </c>
      <c r="F263" s="904">
        <v>2.1302747052074227</v>
      </c>
    </row>
    <row r="264" spans="2:6" ht="15.75" x14ac:dyDescent="0.25">
      <c r="B264" s="905">
        <v>326160</v>
      </c>
      <c r="C264" s="906" t="s">
        <v>5372</v>
      </c>
      <c r="D264" s="903">
        <v>2.2603895149332032</v>
      </c>
      <c r="E264" s="903">
        <v>1.4213346115483514</v>
      </c>
      <c r="F264" s="904">
        <v>1.919615295197771</v>
      </c>
    </row>
    <row r="265" spans="2:6" ht="15.75" x14ac:dyDescent="0.25">
      <c r="B265" s="905">
        <v>326190</v>
      </c>
      <c r="C265" s="906" t="s">
        <v>5373</v>
      </c>
      <c r="D265" s="903">
        <v>2.8946131685560044</v>
      </c>
      <c r="E265" s="903">
        <v>1.8424012423363649</v>
      </c>
      <c r="F265" s="904">
        <v>2.1636776530450583</v>
      </c>
    </row>
    <row r="266" spans="2:6" ht="15.75" x14ac:dyDescent="0.25">
      <c r="B266" s="905">
        <v>326210</v>
      </c>
      <c r="C266" s="906" t="s">
        <v>5374</v>
      </c>
      <c r="D266" s="903">
        <v>2.7146032078572802</v>
      </c>
      <c r="E266" s="903">
        <v>1.6416622895068675</v>
      </c>
      <c r="F266" s="904">
        <v>2.0285477898444428</v>
      </c>
    </row>
    <row r="267" spans="2:6" ht="31.5" x14ac:dyDescent="0.25">
      <c r="B267" s="905">
        <v>326220</v>
      </c>
      <c r="C267" s="906" t="s">
        <v>5375</v>
      </c>
      <c r="D267" s="903">
        <v>4.9501541094277615</v>
      </c>
      <c r="E267" s="903">
        <v>1.4989376273368036</v>
      </c>
      <c r="F267" s="904">
        <v>2.6358127415605748</v>
      </c>
    </row>
    <row r="268" spans="2:6" ht="15.75" x14ac:dyDescent="0.25">
      <c r="B268" s="905">
        <v>326290</v>
      </c>
      <c r="C268" s="906" t="s">
        <v>5376</v>
      </c>
      <c r="D268" s="903">
        <v>2.8806207072854839</v>
      </c>
      <c r="E268" s="903">
        <v>1.8832108114172339</v>
      </c>
      <c r="F268" s="904">
        <v>2.130630895160802</v>
      </c>
    </row>
    <row r="269" spans="2:6" ht="15.75" x14ac:dyDescent="0.25">
      <c r="B269" s="905">
        <v>420000</v>
      </c>
      <c r="C269" s="906" t="s">
        <v>5377</v>
      </c>
      <c r="D269" s="903">
        <v>3.1651124189814643</v>
      </c>
      <c r="E269" s="903">
        <v>2.5201672429225352</v>
      </c>
      <c r="F269" s="904">
        <v>3.2003566632749418</v>
      </c>
    </row>
    <row r="270" spans="2:6" ht="15.75" x14ac:dyDescent="0.25">
      <c r="B270" s="905">
        <v>441000</v>
      </c>
      <c r="C270" s="906" t="s">
        <v>5378</v>
      </c>
      <c r="D270" s="903">
        <v>6.7159038649346181</v>
      </c>
      <c r="E270" s="903">
        <v>1.6510482801007518</v>
      </c>
      <c r="F270" s="904">
        <v>3.8643562241428251</v>
      </c>
    </row>
    <row r="271" spans="2:6" ht="15.75" x14ac:dyDescent="0.25">
      <c r="B271" s="905">
        <v>445000</v>
      </c>
      <c r="C271" s="906" t="s">
        <v>5379</v>
      </c>
      <c r="D271" s="903">
        <v>11.468311918182986</v>
      </c>
      <c r="E271" s="903">
        <v>2.1171916323032125</v>
      </c>
      <c r="F271" s="904">
        <v>3.8276953706390739</v>
      </c>
    </row>
    <row r="272" spans="2:6" ht="15.75" x14ac:dyDescent="0.25">
      <c r="B272" s="905">
        <v>452000</v>
      </c>
      <c r="C272" s="906" t="s">
        <v>5380</v>
      </c>
      <c r="D272" s="903">
        <v>11.311335407888842</v>
      </c>
      <c r="E272" s="903">
        <v>2.1449140192996659</v>
      </c>
      <c r="F272" s="904">
        <v>3.5962384990251297</v>
      </c>
    </row>
    <row r="273" spans="2:6" ht="31.5" x14ac:dyDescent="0.25">
      <c r="B273" s="905">
        <v>444000</v>
      </c>
      <c r="C273" s="906" t="s">
        <v>5381</v>
      </c>
      <c r="D273" s="903">
        <v>8.2244814095639693</v>
      </c>
      <c r="E273" s="903">
        <v>1.6448384653876627</v>
      </c>
      <c r="F273" s="904">
        <v>3.5554591954555916</v>
      </c>
    </row>
    <row r="274" spans="2:6" ht="15.75" x14ac:dyDescent="0.25">
      <c r="B274" s="905">
        <v>446000</v>
      </c>
      <c r="C274" s="906" t="s">
        <v>5382</v>
      </c>
      <c r="D274" s="903">
        <v>10.299540466444782</v>
      </c>
      <c r="E274" s="903">
        <v>2.1565339858777879</v>
      </c>
      <c r="F274" s="904">
        <v>4.4501641548771094</v>
      </c>
    </row>
    <row r="275" spans="2:6" ht="15.75" x14ac:dyDescent="0.25">
      <c r="B275" s="905">
        <v>447000</v>
      </c>
      <c r="C275" s="906" t="s">
        <v>5383</v>
      </c>
      <c r="D275" s="903">
        <v>9.2931034970666566</v>
      </c>
      <c r="E275" s="903">
        <v>2.6614848088171783</v>
      </c>
      <c r="F275" s="904">
        <v>3.761540404096352</v>
      </c>
    </row>
    <row r="276" spans="2:6" ht="15.75" x14ac:dyDescent="0.25">
      <c r="B276" s="905">
        <v>448000</v>
      </c>
      <c r="C276" s="906" t="s">
        <v>5384</v>
      </c>
      <c r="D276" s="903">
        <v>9.3409767428135719</v>
      </c>
      <c r="E276" s="903">
        <v>2.8013674223795704</v>
      </c>
      <c r="F276" s="904">
        <v>3.3867344324732587</v>
      </c>
    </row>
    <row r="277" spans="2:6" ht="15.75" x14ac:dyDescent="0.25">
      <c r="B277" s="905">
        <v>454000</v>
      </c>
      <c r="C277" s="906" t="s">
        <v>5385</v>
      </c>
      <c r="D277" s="903">
        <v>6.911673185531531</v>
      </c>
      <c r="E277" s="903">
        <v>2.1083769293407277</v>
      </c>
      <c r="F277" s="904">
        <v>2.7490544611573426</v>
      </c>
    </row>
    <row r="278" spans="2:6" ht="15.75" x14ac:dyDescent="0.25">
      <c r="B278" s="905" t="s">
        <v>5386</v>
      </c>
      <c r="C278" s="906" t="s">
        <v>5387</v>
      </c>
      <c r="D278" s="903">
        <v>12.309919918093414</v>
      </c>
      <c r="E278" s="903">
        <v>2.317521375477261</v>
      </c>
      <c r="F278" s="904">
        <v>4.267757987658368</v>
      </c>
    </row>
    <row r="279" spans="2:6" ht="15.75" x14ac:dyDescent="0.25">
      <c r="B279" s="905">
        <v>481000</v>
      </c>
      <c r="C279" s="906" t="s">
        <v>5388</v>
      </c>
      <c r="D279" s="903">
        <v>1.7006218908717265</v>
      </c>
      <c r="E279" s="903">
        <v>2.673674846884432</v>
      </c>
      <c r="F279" s="904">
        <v>2.6285847164864493</v>
      </c>
    </row>
    <row r="280" spans="2:6" ht="15.75" x14ac:dyDescent="0.25">
      <c r="B280" s="905">
        <v>482000</v>
      </c>
      <c r="C280" s="906" t="s">
        <v>5389</v>
      </c>
      <c r="D280" s="903">
        <v>2.1163997389289588</v>
      </c>
      <c r="E280" s="903">
        <v>2.4222016997482387</v>
      </c>
      <c r="F280" s="904">
        <v>2.9032568049385099</v>
      </c>
    </row>
    <row r="281" spans="2:6" ht="15.75" x14ac:dyDescent="0.25">
      <c r="B281" s="905">
        <v>483000</v>
      </c>
      <c r="C281" s="906" t="s">
        <v>5390</v>
      </c>
      <c r="D281" s="903">
        <v>1.6581475221009516</v>
      </c>
      <c r="E281" s="903">
        <v>3.7373863440091224</v>
      </c>
      <c r="F281" s="904">
        <v>3.0060740929214491</v>
      </c>
    </row>
    <row r="282" spans="2:6" ht="15.75" x14ac:dyDescent="0.25">
      <c r="B282" s="905">
        <v>484000</v>
      </c>
      <c r="C282" s="906" t="s">
        <v>5391</v>
      </c>
      <c r="D282" s="903">
        <v>5.1571641254688121</v>
      </c>
      <c r="E282" s="903">
        <v>3.2731913286312686</v>
      </c>
      <c r="F282" s="904">
        <v>4.0322422582827233</v>
      </c>
    </row>
    <row r="283" spans="2:6" ht="31.5" x14ac:dyDescent="0.25">
      <c r="B283" s="905" t="s">
        <v>4975</v>
      </c>
      <c r="C283" s="906" t="s">
        <v>5392</v>
      </c>
      <c r="D283" s="903">
        <v>17.123437917845347</v>
      </c>
      <c r="E283" s="903">
        <v>2.5124755731122939</v>
      </c>
      <c r="F283" s="904">
        <v>4.1119181558566016</v>
      </c>
    </row>
    <row r="284" spans="2:6" ht="15.75" x14ac:dyDescent="0.25">
      <c r="B284" s="905">
        <v>486000</v>
      </c>
      <c r="C284" s="906" t="s">
        <v>5393</v>
      </c>
      <c r="D284" s="903">
        <v>4.6740649932849809</v>
      </c>
      <c r="E284" s="903">
        <v>2.074266287118987</v>
      </c>
      <c r="F284" s="904">
        <v>5.1741007440633542</v>
      </c>
    </row>
    <row r="285" spans="2:6" ht="31.5" x14ac:dyDescent="0.25">
      <c r="B285" s="905" t="s">
        <v>5394</v>
      </c>
      <c r="C285" s="906" t="s">
        <v>5395</v>
      </c>
      <c r="D285" s="903">
        <v>5.6817116213486454</v>
      </c>
      <c r="E285" s="903">
        <v>3.3735243098379382</v>
      </c>
      <c r="F285" s="904">
        <v>4.5690064000911592</v>
      </c>
    </row>
    <row r="286" spans="2:6" ht="15.75" x14ac:dyDescent="0.25">
      <c r="B286" s="905">
        <v>492000</v>
      </c>
      <c r="C286" s="906" t="s">
        <v>5396</v>
      </c>
      <c r="D286" s="903">
        <v>9.0703905022480864</v>
      </c>
      <c r="E286" s="903">
        <v>2.4865549936866387</v>
      </c>
      <c r="F286" s="904">
        <v>3.4974729473893942</v>
      </c>
    </row>
    <row r="287" spans="2:6" ht="15.75" x14ac:dyDescent="0.25">
      <c r="B287" s="905">
        <v>493000</v>
      </c>
      <c r="C287" s="906" t="s">
        <v>5397</v>
      </c>
      <c r="D287" s="903">
        <v>6.2825499595027816</v>
      </c>
      <c r="E287" s="903">
        <v>3.2113944643966095</v>
      </c>
      <c r="F287" s="904">
        <v>3.4311276901840997</v>
      </c>
    </row>
    <row r="288" spans="2:6" ht="15.75" x14ac:dyDescent="0.25">
      <c r="B288" s="905">
        <v>511110</v>
      </c>
      <c r="C288" s="906" t="s">
        <v>5398</v>
      </c>
      <c r="D288" s="903">
        <v>5.98555634807418</v>
      </c>
      <c r="E288" s="903">
        <v>1.6906340196613252</v>
      </c>
      <c r="F288" s="904">
        <v>3.2025433671311734</v>
      </c>
    </row>
    <row r="289" spans="2:6" ht="15.75" x14ac:dyDescent="0.25">
      <c r="B289" s="905">
        <v>511120</v>
      </c>
      <c r="C289" s="906" t="s">
        <v>5399</v>
      </c>
      <c r="D289" s="903">
        <v>2.8393606113996515</v>
      </c>
      <c r="E289" s="903">
        <v>2.344152433499302</v>
      </c>
      <c r="F289" s="904">
        <v>2.7927228506228015</v>
      </c>
    </row>
    <row r="290" spans="2:6" ht="15.75" x14ac:dyDescent="0.25">
      <c r="B290" s="905">
        <v>511130</v>
      </c>
      <c r="C290" s="906" t="s">
        <v>5400</v>
      </c>
      <c r="D290" s="903">
        <v>2.0302179549075254</v>
      </c>
      <c r="E290" s="903">
        <v>3.0266994438436794</v>
      </c>
      <c r="F290" s="904">
        <v>2.6085228958134223</v>
      </c>
    </row>
    <row r="291" spans="2:6" ht="15.75" x14ac:dyDescent="0.25">
      <c r="B291" s="905" t="s">
        <v>5401</v>
      </c>
      <c r="C291" s="906" t="s">
        <v>5402</v>
      </c>
      <c r="D291" s="903">
        <v>2.1851187196952835</v>
      </c>
      <c r="E291" s="903">
        <v>2.4322908731427977</v>
      </c>
      <c r="F291" s="904">
        <v>2.3166581064580365</v>
      </c>
    </row>
    <row r="292" spans="2:6" ht="15.75" x14ac:dyDescent="0.25">
      <c r="B292" s="905">
        <v>511200</v>
      </c>
      <c r="C292" s="906" t="s">
        <v>5403</v>
      </c>
      <c r="D292" s="903">
        <v>2.5737292557506373</v>
      </c>
      <c r="E292" s="903">
        <v>1.9473879850272033</v>
      </c>
      <c r="F292" s="904">
        <v>3.447323183388018</v>
      </c>
    </row>
    <row r="293" spans="2:6" ht="15.75" x14ac:dyDescent="0.25">
      <c r="B293" s="905">
        <v>512100</v>
      </c>
      <c r="C293" s="906" t="s">
        <v>5404</v>
      </c>
      <c r="D293" s="903">
        <v>4.5720456918925478</v>
      </c>
      <c r="E293" s="903">
        <v>2.7591898545884099</v>
      </c>
      <c r="F293" s="904">
        <v>3.0388729008729176</v>
      </c>
    </row>
    <row r="294" spans="2:6" ht="15.75" x14ac:dyDescent="0.25">
      <c r="B294" s="905">
        <v>512200</v>
      </c>
      <c r="C294" s="906" t="s">
        <v>5405</v>
      </c>
      <c r="D294" s="903">
        <v>1.8711609248331413</v>
      </c>
      <c r="E294" s="903">
        <v>0.83560532683522615</v>
      </c>
      <c r="F294" s="904">
        <v>1.610627271256972</v>
      </c>
    </row>
    <row r="295" spans="2:6" ht="15.75" x14ac:dyDescent="0.25">
      <c r="B295" s="905">
        <v>515100</v>
      </c>
      <c r="C295" s="906" t="s">
        <v>5406</v>
      </c>
      <c r="D295" s="903">
        <v>4.0804157541214234</v>
      </c>
      <c r="E295" s="903">
        <v>3.3310757683255163</v>
      </c>
      <c r="F295" s="904">
        <v>5.4260990280326915</v>
      </c>
    </row>
    <row r="296" spans="2:6" ht="15.75" x14ac:dyDescent="0.25">
      <c r="B296" s="905">
        <v>515200</v>
      </c>
      <c r="C296" s="906" t="s">
        <v>5407</v>
      </c>
      <c r="D296" s="903">
        <v>2.7590981166352324</v>
      </c>
      <c r="E296" s="903">
        <v>2.5571994505078091</v>
      </c>
      <c r="F296" s="904">
        <v>3.966524413082444</v>
      </c>
    </row>
    <row r="297" spans="2:6" ht="15.75" x14ac:dyDescent="0.25">
      <c r="B297" s="905">
        <v>517110</v>
      </c>
      <c r="C297" s="906" t="s">
        <v>5408</v>
      </c>
      <c r="D297" s="903">
        <v>1.9545735857614894</v>
      </c>
      <c r="E297" s="903">
        <v>2.7346821977605233</v>
      </c>
      <c r="F297" s="904">
        <v>2.5104845128778144</v>
      </c>
    </row>
    <row r="298" spans="2:6" ht="31.5" x14ac:dyDescent="0.25">
      <c r="B298" s="905">
        <v>517210</v>
      </c>
      <c r="C298" s="906" t="s">
        <v>5409</v>
      </c>
      <c r="D298" s="903">
        <v>1.9014259540890326</v>
      </c>
      <c r="E298" s="903">
        <v>3.6371563852434488</v>
      </c>
      <c r="F298" s="904">
        <v>2.8344067683639289</v>
      </c>
    </row>
    <row r="299" spans="2:6" ht="31.5" x14ac:dyDescent="0.25">
      <c r="B299" s="905" t="s">
        <v>5410</v>
      </c>
      <c r="C299" s="906" t="s">
        <v>5411</v>
      </c>
      <c r="D299" s="903">
        <v>1.9809143951517609</v>
      </c>
      <c r="E299" s="903">
        <v>3.155619587561477</v>
      </c>
      <c r="F299" s="904">
        <v>3.0160053484532967</v>
      </c>
    </row>
    <row r="300" spans="2:6" ht="31.5" x14ac:dyDescent="0.25">
      <c r="B300" s="905">
        <v>518200</v>
      </c>
      <c r="C300" s="906" t="s">
        <v>5412</v>
      </c>
      <c r="D300" s="903">
        <v>1.8265988067488272</v>
      </c>
      <c r="E300" s="903">
        <v>3.8118887682580711</v>
      </c>
      <c r="F300" s="904">
        <v>3.080278314104814</v>
      </c>
    </row>
    <row r="301" spans="2:6" ht="31.5" x14ac:dyDescent="0.25">
      <c r="B301" s="905">
        <v>519130</v>
      </c>
      <c r="C301" s="906" t="s">
        <v>5413</v>
      </c>
      <c r="D301" s="903">
        <v>0.85414410248144534</v>
      </c>
      <c r="E301" s="903">
        <v>3.3493478203788341</v>
      </c>
      <c r="F301" s="904">
        <v>2.8094613131165458</v>
      </c>
    </row>
    <row r="302" spans="2:6" ht="31.5" x14ac:dyDescent="0.25">
      <c r="B302" s="905" t="s">
        <v>5414</v>
      </c>
      <c r="C302" s="906" t="s">
        <v>5415</v>
      </c>
      <c r="D302" s="903">
        <v>3.2338946883015058</v>
      </c>
      <c r="E302" s="903">
        <v>4.0155383551390322</v>
      </c>
      <c r="F302" s="904">
        <v>3.3649470626943585</v>
      </c>
    </row>
    <row r="303" spans="2:6" ht="31.5" x14ac:dyDescent="0.25">
      <c r="B303" s="905" t="s">
        <v>5416</v>
      </c>
      <c r="C303" s="906" t="s">
        <v>5417</v>
      </c>
      <c r="D303" s="903">
        <v>3.2332212083924521</v>
      </c>
      <c r="E303" s="903">
        <v>2.5330471521525499</v>
      </c>
      <c r="F303" s="904">
        <v>3.7760394649455504</v>
      </c>
    </row>
    <row r="304" spans="2:6" ht="31.5" x14ac:dyDescent="0.25">
      <c r="B304" s="905" t="s">
        <v>5418</v>
      </c>
      <c r="C304" s="906" t="s">
        <v>5419</v>
      </c>
      <c r="D304" s="903">
        <v>2.8914295865020021</v>
      </c>
      <c r="E304" s="903">
        <v>1.988493558595736</v>
      </c>
      <c r="F304" s="904">
        <v>2.6615540989012287</v>
      </c>
    </row>
    <row r="305" spans="2:6" ht="15.75" x14ac:dyDescent="0.25">
      <c r="B305" s="905">
        <v>523900</v>
      </c>
      <c r="C305" s="906" t="s">
        <v>5420</v>
      </c>
      <c r="D305" s="903">
        <v>6.3532032899704403</v>
      </c>
      <c r="E305" s="903">
        <v>3.4566719758397424</v>
      </c>
      <c r="F305" s="904">
        <v>4.7640903602155307</v>
      </c>
    </row>
    <row r="306" spans="2:6" ht="31.5" x14ac:dyDescent="0.25">
      <c r="B306" s="905" t="s">
        <v>5421</v>
      </c>
      <c r="C306" s="906" t="s">
        <v>5422</v>
      </c>
      <c r="D306" s="903">
        <v>6.6880697175039927</v>
      </c>
      <c r="E306" s="903">
        <v>2.7465117365909855</v>
      </c>
      <c r="F306" s="904">
        <v>4.6916206859890863</v>
      </c>
    </row>
    <row r="307" spans="2:6" ht="15.75" x14ac:dyDescent="0.25">
      <c r="B307" s="905">
        <v>524113</v>
      </c>
      <c r="C307" s="906" t="s">
        <v>5423</v>
      </c>
      <c r="D307" s="903">
        <v>3.6278190060387216</v>
      </c>
      <c r="E307" s="903">
        <v>1.4165083343247136</v>
      </c>
      <c r="F307" s="904">
        <v>3.1112292238189414</v>
      </c>
    </row>
    <row r="308" spans="2:6" ht="31.5" x14ac:dyDescent="0.25">
      <c r="B308" s="905" t="s">
        <v>5424</v>
      </c>
      <c r="C308" s="906" t="s">
        <v>5425</v>
      </c>
      <c r="D308" s="903">
        <v>2.8103762542609392</v>
      </c>
      <c r="E308" s="903">
        <v>2.2497410268457632</v>
      </c>
      <c r="F308" s="904">
        <v>2.9020262229860712</v>
      </c>
    </row>
    <row r="309" spans="2:6" ht="31.5" x14ac:dyDescent="0.25">
      <c r="B309" s="905">
        <v>524200</v>
      </c>
      <c r="C309" s="906" t="s">
        <v>5426</v>
      </c>
      <c r="D309" s="903">
        <v>3.2882149160907841</v>
      </c>
      <c r="E309" s="903">
        <v>3.2456389160110759</v>
      </c>
      <c r="F309" s="904">
        <v>3.437670623354351</v>
      </c>
    </row>
    <row r="310" spans="2:6" ht="15.75" x14ac:dyDescent="0.25">
      <c r="B310" s="905">
        <v>525000</v>
      </c>
      <c r="C310" s="906" t="s">
        <v>5427</v>
      </c>
      <c r="D310" s="903">
        <v>5.2485905598836196</v>
      </c>
      <c r="E310" s="903">
        <v>6.6130837568506147</v>
      </c>
      <c r="F310" s="904">
        <v>4.3931815197218063</v>
      </c>
    </row>
    <row r="311" spans="2:6" ht="15.75" x14ac:dyDescent="0.25">
      <c r="B311" s="905">
        <v>531000</v>
      </c>
      <c r="C311" s="906" t="s">
        <v>5428</v>
      </c>
      <c r="D311" s="903">
        <v>4.5378280976723193</v>
      </c>
      <c r="E311" s="903">
        <v>1.6250059800408385</v>
      </c>
      <c r="F311" s="904">
        <v>1.9059553057895788</v>
      </c>
    </row>
    <row r="312" spans="2:6" ht="15.75" x14ac:dyDescent="0.25">
      <c r="B312" s="905">
        <v>532100</v>
      </c>
      <c r="C312" s="906" t="s">
        <v>5429</v>
      </c>
      <c r="D312" s="903">
        <v>4.4662457221247278</v>
      </c>
      <c r="E312" s="903">
        <v>2.5540934682986212</v>
      </c>
      <c r="F312" s="904">
        <v>3.0943432851193196</v>
      </c>
    </row>
    <row r="313" spans="2:6" ht="31.5" x14ac:dyDescent="0.25">
      <c r="B313" s="905">
        <v>532400</v>
      </c>
      <c r="C313" s="906" t="s">
        <v>5430</v>
      </c>
      <c r="D313" s="903">
        <v>3.0114103712965212</v>
      </c>
      <c r="E313" s="903">
        <v>2.7863472350620704</v>
      </c>
      <c r="F313" s="904">
        <v>3.2276614179068379</v>
      </c>
    </row>
    <row r="314" spans="2:6" ht="15.75" x14ac:dyDescent="0.25">
      <c r="B314" s="905" t="s">
        <v>4969</v>
      </c>
      <c r="C314" s="906" t="s">
        <v>5431</v>
      </c>
      <c r="D314" s="903">
        <v>7.4372099053808629</v>
      </c>
      <c r="E314" s="903">
        <v>2.4653770747490142</v>
      </c>
      <c r="F314" s="904">
        <v>4.081050407753966</v>
      </c>
    </row>
    <row r="315" spans="2:6" ht="15.75" x14ac:dyDescent="0.25">
      <c r="B315" s="905">
        <v>533000</v>
      </c>
      <c r="C315" s="906" t="s">
        <v>5432</v>
      </c>
      <c r="D315" s="903">
        <v>1.2665384975006768</v>
      </c>
      <c r="E315" s="903">
        <v>2.2133965114803562</v>
      </c>
      <c r="F315" s="904">
        <v>2.2436993756791677</v>
      </c>
    </row>
    <row r="316" spans="2:6" ht="15.75" x14ac:dyDescent="0.25">
      <c r="B316" s="905">
        <v>541100</v>
      </c>
      <c r="C316" s="906" t="s">
        <v>5433</v>
      </c>
      <c r="D316" s="903">
        <v>4.5355370047019825</v>
      </c>
      <c r="E316" s="903">
        <v>1.9639615855845189</v>
      </c>
      <c r="F316" s="904">
        <v>5.20120470888717</v>
      </c>
    </row>
    <row r="317" spans="2:6" ht="15.75" x14ac:dyDescent="0.25">
      <c r="B317" s="905">
        <v>541511</v>
      </c>
      <c r="C317" s="906" t="s">
        <v>5434</v>
      </c>
      <c r="D317" s="903">
        <v>5.1335143758465094</v>
      </c>
      <c r="E317" s="903">
        <v>2.8949670717930864</v>
      </c>
      <c r="F317" s="904">
        <v>5.1740890644218087</v>
      </c>
    </row>
    <row r="318" spans="2:6" ht="15.75" x14ac:dyDescent="0.25">
      <c r="B318" s="905">
        <v>541512</v>
      </c>
      <c r="C318" s="906" t="s">
        <v>5435</v>
      </c>
      <c r="D318" s="903">
        <v>5.3362886360758726</v>
      </c>
      <c r="E318" s="903">
        <v>1.783398711828978</v>
      </c>
      <c r="F318" s="904">
        <v>4.8247743499830609</v>
      </c>
    </row>
    <row r="319" spans="2:6" ht="31.5" x14ac:dyDescent="0.25">
      <c r="B319" s="905" t="s">
        <v>5436</v>
      </c>
      <c r="C319" s="906" t="s">
        <v>5437</v>
      </c>
      <c r="D319" s="903">
        <v>4.3294820169529267</v>
      </c>
      <c r="E319" s="903">
        <v>3.0190920739163047</v>
      </c>
      <c r="F319" s="904">
        <v>4.4970767491881753</v>
      </c>
    </row>
    <row r="320" spans="2:6" ht="31.5" x14ac:dyDescent="0.25">
      <c r="B320" s="905">
        <v>541200</v>
      </c>
      <c r="C320" s="906" t="s">
        <v>5438</v>
      </c>
      <c r="D320" s="903">
        <v>8.761801843468394</v>
      </c>
      <c r="E320" s="903">
        <v>1.6507013352216156</v>
      </c>
      <c r="F320" s="904">
        <v>5.0229123546532861</v>
      </c>
    </row>
    <row r="321" spans="2:6" ht="31.5" x14ac:dyDescent="0.25">
      <c r="B321" s="905">
        <v>541300</v>
      </c>
      <c r="C321" s="906" t="s">
        <v>5439</v>
      </c>
      <c r="D321" s="903">
        <v>5.1513208071998982</v>
      </c>
      <c r="E321" s="903">
        <v>2.8444413305785625</v>
      </c>
      <c r="F321" s="904">
        <v>4.6884638026750363</v>
      </c>
    </row>
    <row r="322" spans="2:6" ht="15.75" x14ac:dyDescent="0.25">
      <c r="B322" s="905">
        <v>541610</v>
      </c>
      <c r="C322" s="906" t="s">
        <v>5440</v>
      </c>
      <c r="D322" s="903">
        <v>7.3585805541439271</v>
      </c>
      <c r="E322" s="903">
        <v>2.730092354512438</v>
      </c>
      <c r="F322" s="904">
        <v>4.9739464183592323</v>
      </c>
    </row>
    <row r="323" spans="2:6" ht="31.5" x14ac:dyDescent="0.25">
      <c r="B323" s="905" t="s">
        <v>4910</v>
      </c>
      <c r="C323" s="906" t="s">
        <v>5441</v>
      </c>
      <c r="D323" s="903">
        <v>10.264767747969124</v>
      </c>
      <c r="E323" s="903">
        <v>2.5036980151715547</v>
      </c>
      <c r="F323" s="904">
        <v>5.6665675532294273</v>
      </c>
    </row>
    <row r="324" spans="2:6" ht="31.5" x14ac:dyDescent="0.25">
      <c r="B324" s="905">
        <v>541700</v>
      </c>
      <c r="C324" s="906" t="s">
        <v>5442</v>
      </c>
      <c r="D324" s="903">
        <v>3.14523643190239</v>
      </c>
      <c r="E324" s="903">
        <v>2.913447692329906</v>
      </c>
      <c r="F324" s="904">
        <v>4.2262628202078396</v>
      </c>
    </row>
    <row r="325" spans="2:6" ht="31.5" x14ac:dyDescent="0.25">
      <c r="B325" s="905">
        <v>541800</v>
      </c>
      <c r="C325" s="906" t="s">
        <v>5443</v>
      </c>
      <c r="D325" s="903">
        <v>3.73788746542755</v>
      </c>
      <c r="E325" s="903">
        <v>2.5431485029872669</v>
      </c>
      <c r="F325" s="904">
        <v>3.2276584622353499</v>
      </c>
    </row>
    <row r="326" spans="2:6" ht="15.75" x14ac:dyDescent="0.25">
      <c r="B326" s="905">
        <v>541400</v>
      </c>
      <c r="C326" s="906" t="s">
        <v>5444</v>
      </c>
      <c r="D326" s="903">
        <v>12.870459730311179</v>
      </c>
      <c r="E326" s="903">
        <v>1.4369575334305544</v>
      </c>
      <c r="F326" s="904">
        <v>5.0755064412358637</v>
      </c>
    </row>
    <row r="327" spans="2:6" ht="15.75" x14ac:dyDescent="0.25">
      <c r="B327" s="905">
        <v>541920</v>
      </c>
      <c r="C327" s="906" t="s">
        <v>5445</v>
      </c>
      <c r="D327" s="903">
        <v>15.387297619690429</v>
      </c>
      <c r="E327" s="903">
        <v>2.3766586533562801</v>
      </c>
      <c r="F327" s="904">
        <v>5.0415745780772765</v>
      </c>
    </row>
    <row r="328" spans="2:6" ht="15.75" x14ac:dyDescent="0.25">
      <c r="B328" s="905">
        <v>541940</v>
      </c>
      <c r="C328" s="906" t="s">
        <v>5446</v>
      </c>
      <c r="D328" s="903">
        <v>13.730330151738775</v>
      </c>
      <c r="E328" s="903">
        <v>1.0123395632196246</v>
      </c>
      <c r="F328" s="904">
        <v>5.3774673912045348</v>
      </c>
    </row>
    <row r="329" spans="2:6" ht="31.5" x14ac:dyDescent="0.25">
      <c r="B329" s="905" t="s">
        <v>5447</v>
      </c>
      <c r="C329" s="906" t="s">
        <v>5448</v>
      </c>
      <c r="D329" s="903">
        <v>4.4565349238660881</v>
      </c>
      <c r="E329" s="903">
        <v>2.2570313399086865</v>
      </c>
      <c r="F329" s="904">
        <v>3.6797105468126916</v>
      </c>
    </row>
    <row r="330" spans="2:6" ht="15.75" x14ac:dyDescent="0.25">
      <c r="B330" s="905">
        <v>550000</v>
      </c>
      <c r="C330" s="906" t="s">
        <v>5449</v>
      </c>
      <c r="D330" s="903">
        <v>3.9445926464496242</v>
      </c>
      <c r="E330" s="903">
        <v>2.171800394265976</v>
      </c>
      <c r="F330" s="904">
        <v>4.6091590858259854</v>
      </c>
    </row>
    <row r="331" spans="2:6" ht="15.75" x14ac:dyDescent="0.25">
      <c r="B331" s="905">
        <v>561300</v>
      </c>
      <c r="C331" s="906" t="s">
        <v>5450</v>
      </c>
      <c r="D331" s="903">
        <v>16.759595185299233</v>
      </c>
      <c r="E331" s="903">
        <v>2.0049286933142412</v>
      </c>
      <c r="F331" s="904">
        <v>5.8215821605562565</v>
      </c>
    </row>
    <row r="332" spans="2:6" ht="15.75" x14ac:dyDescent="0.25">
      <c r="B332" s="905">
        <v>561700</v>
      </c>
      <c r="C332" s="906" t="s">
        <v>5451</v>
      </c>
      <c r="D332" s="903">
        <v>12.274557222769506</v>
      </c>
      <c r="E332" s="903">
        <v>2.2332380884542502</v>
      </c>
      <c r="F332" s="904">
        <v>3.8922555928148559</v>
      </c>
    </row>
    <row r="333" spans="2:6" ht="15.75" x14ac:dyDescent="0.25">
      <c r="B333" s="905">
        <v>561100</v>
      </c>
      <c r="C333" s="906" t="s">
        <v>5452</v>
      </c>
      <c r="D333" s="903">
        <v>5.6132065972493246</v>
      </c>
      <c r="E333" s="903">
        <v>3.0164810050031905</v>
      </c>
      <c r="F333" s="904">
        <v>5.2393702569863416</v>
      </c>
    </row>
    <row r="334" spans="2:6" ht="15.75" x14ac:dyDescent="0.25">
      <c r="B334" s="905">
        <v>561200</v>
      </c>
      <c r="C334" s="906" t="s">
        <v>5453</v>
      </c>
      <c r="D334" s="903">
        <v>4.3418969838439159</v>
      </c>
      <c r="E334" s="903">
        <v>3.5274488193924345</v>
      </c>
      <c r="F334" s="904">
        <v>3.2883482810311189</v>
      </c>
    </row>
    <row r="335" spans="2:6" ht="15.75" x14ac:dyDescent="0.25">
      <c r="B335" s="905">
        <v>561400</v>
      </c>
      <c r="C335" s="906" t="s">
        <v>5454</v>
      </c>
      <c r="D335" s="903">
        <v>9.3880566110865491</v>
      </c>
      <c r="E335" s="903">
        <v>3.0716630775269689</v>
      </c>
      <c r="F335" s="904">
        <v>4.9700121002391828</v>
      </c>
    </row>
    <row r="336" spans="2:6" ht="15.75" x14ac:dyDescent="0.25">
      <c r="B336" s="905">
        <v>561500</v>
      </c>
      <c r="C336" s="906" t="s">
        <v>5455</v>
      </c>
      <c r="D336" s="903">
        <v>3.9665460813694056</v>
      </c>
      <c r="E336" s="903">
        <v>3.4040944628390077</v>
      </c>
      <c r="F336" s="904">
        <v>3.56408949760687</v>
      </c>
    </row>
    <row r="337" spans="2:6" ht="15.75" x14ac:dyDescent="0.25">
      <c r="B337" s="905">
        <v>561600</v>
      </c>
      <c r="C337" s="906" t="s">
        <v>5456</v>
      </c>
      <c r="D337" s="903">
        <v>16.109444187885096</v>
      </c>
      <c r="E337" s="903">
        <v>2.1555464160330935</v>
      </c>
      <c r="F337" s="904">
        <v>5.152766236741293</v>
      </c>
    </row>
    <row r="338" spans="2:6" ht="15.75" x14ac:dyDescent="0.25">
      <c r="B338" s="905">
        <v>561900</v>
      </c>
      <c r="C338" s="906" t="s">
        <v>5457</v>
      </c>
      <c r="D338" s="903">
        <v>6.5392928141441837</v>
      </c>
      <c r="E338" s="903">
        <v>3.2630874295919439</v>
      </c>
      <c r="F338" s="904">
        <v>3.9757930642161741</v>
      </c>
    </row>
    <row r="339" spans="2:6" ht="31.5" x14ac:dyDescent="0.25">
      <c r="B339" s="905">
        <v>562000</v>
      </c>
      <c r="C339" s="906" t="s">
        <v>5458</v>
      </c>
      <c r="D339" s="903">
        <v>3.6892635149647073</v>
      </c>
      <c r="E339" s="903">
        <v>2.4335064143762586</v>
      </c>
      <c r="F339" s="904">
        <v>3.0951295953526805</v>
      </c>
    </row>
    <row r="340" spans="2:6" ht="15.75" x14ac:dyDescent="0.25">
      <c r="B340" s="905">
        <v>611100</v>
      </c>
      <c r="C340" s="906" t="s">
        <v>5459</v>
      </c>
      <c r="D340" s="903">
        <v>16.174785964180405</v>
      </c>
      <c r="E340" s="903">
        <v>1.2052315675969538</v>
      </c>
      <c r="F340" s="904">
        <v>4.9128423897955882</v>
      </c>
    </row>
    <row r="341" spans="2:6" ht="31.5" x14ac:dyDescent="0.25">
      <c r="B341" s="905" t="s">
        <v>4992</v>
      </c>
      <c r="C341" s="906" t="s">
        <v>5460</v>
      </c>
      <c r="D341" s="903">
        <v>9.671087704804588</v>
      </c>
      <c r="E341" s="903">
        <v>1.5612920394426535</v>
      </c>
      <c r="F341" s="904">
        <v>4.1954910275506174</v>
      </c>
    </row>
    <row r="342" spans="2:6" ht="15.75" x14ac:dyDescent="0.25">
      <c r="B342" s="905" t="s">
        <v>5088</v>
      </c>
      <c r="C342" s="906" t="s">
        <v>5461</v>
      </c>
      <c r="D342" s="903">
        <v>14.781170520111093</v>
      </c>
      <c r="E342" s="903">
        <v>3.0711599650464407</v>
      </c>
      <c r="F342" s="904">
        <v>4.4977927037729373</v>
      </c>
    </row>
    <row r="343" spans="2:6" ht="15.75" x14ac:dyDescent="0.25">
      <c r="B343" s="905">
        <v>621100</v>
      </c>
      <c r="C343" s="906" t="s">
        <v>5462</v>
      </c>
      <c r="D343" s="903">
        <v>6.1149485419052647</v>
      </c>
      <c r="E343" s="903">
        <v>2.1948912935953642</v>
      </c>
      <c r="F343" s="904">
        <v>5.3921432346785831</v>
      </c>
    </row>
    <row r="344" spans="2:6" ht="15.75" x14ac:dyDescent="0.25">
      <c r="B344" s="905">
        <v>621200</v>
      </c>
      <c r="C344" s="906" t="s">
        <v>5463</v>
      </c>
      <c r="D344" s="903">
        <v>9.3163553009916207</v>
      </c>
      <c r="E344" s="903">
        <v>2.328386822803779</v>
      </c>
      <c r="F344" s="904">
        <v>4.8320684206325391</v>
      </c>
    </row>
    <row r="345" spans="2:6" ht="15.75" x14ac:dyDescent="0.25">
      <c r="B345" s="905">
        <v>621300</v>
      </c>
      <c r="C345" s="906" t="s">
        <v>5464</v>
      </c>
      <c r="D345" s="903">
        <v>9.8899567180213257</v>
      </c>
      <c r="E345" s="903">
        <v>1.7291156354671955</v>
      </c>
      <c r="F345" s="904">
        <v>4.1176970106918507</v>
      </c>
    </row>
    <row r="346" spans="2:6" ht="15.75" x14ac:dyDescent="0.25">
      <c r="B346" s="905">
        <v>621400</v>
      </c>
      <c r="C346" s="906" t="s">
        <v>5465</v>
      </c>
      <c r="D346" s="903">
        <v>3.0912841060568295</v>
      </c>
      <c r="E346" s="903">
        <v>3.0971600549138389</v>
      </c>
      <c r="F346" s="904">
        <v>2.9201147004576069</v>
      </c>
    </row>
    <row r="347" spans="2:6" ht="15.75" x14ac:dyDescent="0.25">
      <c r="B347" s="905">
        <v>621500</v>
      </c>
      <c r="C347" s="906" t="s">
        <v>5466</v>
      </c>
      <c r="D347" s="903">
        <v>5.6070835973089572</v>
      </c>
      <c r="E347" s="903">
        <v>1.9146608653542554</v>
      </c>
      <c r="F347" s="904">
        <v>4.3090891367108339</v>
      </c>
    </row>
    <row r="348" spans="2:6" ht="15.75" x14ac:dyDescent="0.25">
      <c r="B348" s="905">
        <v>621600</v>
      </c>
      <c r="C348" s="906" t="s">
        <v>5467</v>
      </c>
      <c r="D348" s="903">
        <v>14.877546251199574</v>
      </c>
      <c r="E348" s="903">
        <v>2.0109519412000285</v>
      </c>
      <c r="F348" s="904">
        <v>5.5857029422657494</v>
      </c>
    </row>
    <row r="349" spans="2:6" ht="15.75" x14ac:dyDescent="0.25">
      <c r="B349" s="905">
        <v>621900</v>
      </c>
      <c r="C349" s="906" t="s">
        <v>5468</v>
      </c>
      <c r="D349" s="903">
        <v>8.8040424322478117</v>
      </c>
      <c r="E349" s="903">
        <v>2.0912919677863346</v>
      </c>
      <c r="F349" s="904">
        <v>4.5814375682799318</v>
      </c>
    </row>
    <row r="350" spans="2:6" ht="15.75" x14ac:dyDescent="0.25">
      <c r="B350" s="905">
        <v>622000</v>
      </c>
      <c r="C350" s="906" t="s">
        <v>5469</v>
      </c>
      <c r="D350" s="903">
        <v>5.4323636587836353</v>
      </c>
      <c r="E350" s="903">
        <v>2.8822481783843967</v>
      </c>
      <c r="F350" s="904">
        <v>4.4324400846357195</v>
      </c>
    </row>
    <row r="351" spans="2:6" ht="15.75" x14ac:dyDescent="0.25">
      <c r="B351" s="905" t="s">
        <v>5470</v>
      </c>
      <c r="C351" s="906" t="s">
        <v>5471</v>
      </c>
      <c r="D351" s="903">
        <v>12.154788402594768</v>
      </c>
      <c r="E351" s="903">
        <v>2.837314526815506</v>
      </c>
      <c r="F351" s="904">
        <v>4.6733487056158163</v>
      </c>
    </row>
    <row r="352" spans="2:6" ht="31.5" x14ac:dyDescent="0.25">
      <c r="B352" s="905" t="s">
        <v>5472</v>
      </c>
      <c r="C352" s="906" t="s">
        <v>5473</v>
      </c>
      <c r="D352" s="903">
        <v>12.712760403865154</v>
      </c>
      <c r="E352" s="903">
        <v>2.1307132455275326</v>
      </c>
      <c r="F352" s="904">
        <v>4.6212285594251465</v>
      </c>
    </row>
    <row r="353" spans="2:6" ht="15.75" x14ac:dyDescent="0.25">
      <c r="B353" s="905">
        <v>624100</v>
      </c>
      <c r="C353" s="906" t="s">
        <v>5474</v>
      </c>
      <c r="D353" s="903">
        <v>21.334221249163779</v>
      </c>
      <c r="E353" s="903">
        <v>2.5460635587275284</v>
      </c>
      <c r="F353" s="904">
        <v>4.8020183845626487</v>
      </c>
    </row>
    <row r="354" spans="2:6" ht="15.75" x14ac:dyDescent="0.25">
      <c r="B354" s="905">
        <v>624400</v>
      </c>
      <c r="C354" s="906" t="s">
        <v>5475</v>
      </c>
      <c r="D354" s="903">
        <v>18.792050972825216</v>
      </c>
      <c r="E354" s="903">
        <v>2.0029293375648258</v>
      </c>
      <c r="F354" s="904">
        <v>4.390926270165596</v>
      </c>
    </row>
    <row r="355" spans="2:6" ht="31.5" x14ac:dyDescent="0.25">
      <c r="B355" s="905" t="s">
        <v>4922</v>
      </c>
      <c r="C355" s="906" t="s">
        <v>5476</v>
      </c>
      <c r="D355" s="903">
        <v>9.672428866694041</v>
      </c>
      <c r="E355" s="903">
        <v>2.9121947662540837</v>
      </c>
      <c r="F355" s="904">
        <v>3.889568122607225</v>
      </c>
    </row>
    <row r="356" spans="2:6" ht="15.75" x14ac:dyDescent="0.25">
      <c r="B356" s="905">
        <v>711100</v>
      </c>
      <c r="C356" s="906" t="s">
        <v>5477</v>
      </c>
      <c r="D356" s="903">
        <v>14.805229753863689</v>
      </c>
      <c r="E356" s="903">
        <v>2.9867113727510919</v>
      </c>
      <c r="F356" s="904">
        <v>4.265318100584321</v>
      </c>
    </row>
    <row r="357" spans="2:6" ht="15.75" x14ac:dyDescent="0.25">
      <c r="B357" s="905">
        <v>711200</v>
      </c>
      <c r="C357" s="906" t="s">
        <v>5478</v>
      </c>
      <c r="D357" s="903">
        <v>7.2005494177514535</v>
      </c>
      <c r="E357" s="903">
        <v>2.9093848812163543</v>
      </c>
      <c r="F357" s="904">
        <v>5.640261071392251</v>
      </c>
    </row>
    <row r="358" spans="2:6" ht="15.75" x14ac:dyDescent="0.25">
      <c r="B358" s="905">
        <v>711500</v>
      </c>
      <c r="C358" s="906" t="s">
        <v>5479</v>
      </c>
      <c r="D358" s="903">
        <v>7.0287951065350516</v>
      </c>
      <c r="E358" s="903">
        <v>1.3078258803234064</v>
      </c>
      <c r="F358" s="904">
        <v>3.9416770090686537</v>
      </c>
    </row>
    <row r="359" spans="2:6" ht="31.5" x14ac:dyDescent="0.25">
      <c r="B359" s="905" t="s">
        <v>5480</v>
      </c>
      <c r="C359" s="906" t="s">
        <v>5481</v>
      </c>
      <c r="D359" s="903">
        <v>11.89705524704951</v>
      </c>
      <c r="E359" s="903">
        <v>3.7738155250490184</v>
      </c>
      <c r="F359" s="904">
        <v>3.8131206964153059</v>
      </c>
    </row>
    <row r="360" spans="2:6" ht="15.75" x14ac:dyDescent="0.25">
      <c r="B360" s="905">
        <v>712000</v>
      </c>
      <c r="C360" s="906" t="s">
        <v>5482</v>
      </c>
      <c r="D360" s="903">
        <v>6.4272326788586955</v>
      </c>
      <c r="E360" s="903">
        <v>2.5408767942492165</v>
      </c>
      <c r="F360" s="904">
        <v>3.2052370666348819</v>
      </c>
    </row>
    <row r="361" spans="2:6" ht="15.75" x14ac:dyDescent="0.25">
      <c r="B361" s="905">
        <v>713100</v>
      </c>
      <c r="C361" s="906" t="s">
        <v>5483</v>
      </c>
      <c r="D361" s="903">
        <v>9.4817155173593228</v>
      </c>
      <c r="E361" s="903">
        <v>1.7071088613872316</v>
      </c>
      <c r="F361" s="904">
        <v>3.2390860007362732</v>
      </c>
    </row>
    <row r="362" spans="2:6" ht="15.75" x14ac:dyDescent="0.25">
      <c r="B362" s="905">
        <v>713200</v>
      </c>
      <c r="C362" s="906" t="s">
        <v>5484</v>
      </c>
      <c r="D362" s="903">
        <v>4.6756766292858423</v>
      </c>
      <c r="E362" s="903">
        <v>2.3198104432005771</v>
      </c>
      <c r="F362" s="904">
        <v>2.9965502689479857</v>
      </c>
    </row>
    <row r="363" spans="2:6" ht="15.75" x14ac:dyDescent="0.25">
      <c r="B363" s="905">
        <v>713900</v>
      </c>
      <c r="C363" s="906" t="s">
        <v>5485</v>
      </c>
      <c r="D363" s="903">
        <v>10.890353098931245</v>
      </c>
      <c r="E363" s="903">
        <v>2.6040379724487988</v>
      </c>
      <c r="F363" s="904">
        <v>3.8231108903961397</v>
      </c>
    </row>
    <row r="364" spans="2:6" ht="15.75" x14ac:dyDescent="0.25">
      <c r="B364" s="905">
        <v>721000</v>
      </c>
      <c r="C364" s="906" t="s">
        <v>5486</v>
      </c>
      <c r="D364" s="903">
        <v>6.7426049217494617</v>
      </c>
      <c r="E364" s="903">
        <v>2.439939122106181</v>
      </c>
      <c r="F364" s="904">
        <v>3.3490220994925428</v>
      </c>
    </row>
    <row r="365" spans="2:6" ht="15.75" x14ac:dyDescent="0.25">
      <c r="B365" s="905">
        <v>722110</v>
      </c>
      <c r="C365" s="906" t="s">
        <v>5487</v>
      </c>
      <c r="D365" s="903">
        <v>11.837377974414178</v>
      </c>
      <c r="E365" s="903">
        <v>2.243654057606312</v>
      </c>
      <c r="F365" s="904">
        <v>3.9508552066393272</v>
      </c>
    </row>
    <row r="366" spans="2:6" ht="15.75" x14ac:dyDescent="0.25">
      <c r="B366" s="905">
        <v>722211</v>
      </c>
      <c r="C366" s="906" t="s">
        <v>5488</v>
      </c>
      <c r="D366" s="903">
        <v>9.5151790813400439</v>
      </c>
      <c r="E366" s="903">
        <v>3.0036235847619146</v>
      </c>
      <c r="F366" s="904">
        <v>3.1552576930079579</v>
      </c>
    </row>
    <row r="367" spans="2:6" ht="15.75" x14ac:dyDescent="0.25">
      <c r="B367" s="905" t="s">
        <v>5489</v>
      </c>
      <c r="C367" s="906" t="s">
        <v>5490</v>
      </c>
      <c r="D367" s="903">
        <v>15.010989479302413</v>
      </c>
      <c r="E367" s="903">
        <v>2.2126830787516347</v>
      </c>
      <c r="F367" s="904">
        <v>4.6546324610189593</v>
      </c>
    </row>
    <row r="368" spans="2:6" ht="15.75" x14ac:dyDescent="0.25">
      <c r="B368" s="905">
        <v>811100</v>
      </c>
      <c r="C368" s="906" t="s">
        <v>5491</v>
      </c>
      <c r="D368" s="903">
        <v>8.7767775381398447</v>
      </c>
      <c r="E368" s="903">
        <v>1.378153205940869</v>
      </c>
      <c r="F368" s="904">
        <v>4.4078593208353558</v>
      </c>
    </row>
    <row r="369" spans="2:6" ht="31.5" x14ac:dyDescent="0.25">
      <c r="B369" s="905">
        <v>811200</v>
      </c>
      <c r="C369" s="906" t="s">
        <v>5492</v>
      </c>
      <c r="D369" s="903">
        <v>6.0355394513395551</v>
      </c>
      <c r="E369" s="903">
        <v>1.5514533195334446</v>
      </c>
      <c r="F369" s="904">
        <v>4.8653020414352195</v>
      </c>
    </row>
    <row r="370" spans="2:6" ht="31.5" x14ac:dyDescent="0.25">
      <c r="B370" s="905">
        <v>811300</v>
      </c>
      <c r="C370" s="906" t="s">
        <v>5493</v>
      </c>
      <c r="D370" s="903">
        <v>5.4817425606596215</v>
      </c>
      <c r="E370" s="903">
        <v>1.5897470896454982</v>
      </c>
      <c r="F370" s="904">
        <v>4.5150866771038771</v>
      </c>
    </row>
    <row r="371" spans="2:6" ht="31.5" x14ac:dyDescent="0.25">
      <c r="B371" s="905">
        <v>811400</v>
      </c>
      <c r="C371" s="906" t="s">
        <v>5494</v>
      </c>
      <c r="D371" s="903">
        <v>7.5034936902091438</v>
      </c>
      <c r="E371" s="903">
        <v>0.74355589674004996</v>
      </c>
      <c r="F371" s="904">
        <v>3.347389549997617</v>
      </c>
    </row>
    <row r="372" spans="2:6" ht="15.75" x14ac:dyDescent="0.25">
      <c r="B372" s="905">
        <v>812100</v>
      </c>
      <c r="C372" s="906" t="s">
        <v>5495</v>
      </c>
      <c r="D372" s="903">
        <v>24.606335643686005</v>
      </c>
      <c r="E372" s="903">
        <v>1.8948116332456557</v>
      </c>
      <c r="F372" s="904">
        <v>5.548895283753172</v>
      </c>
    </row>
    <row r="373" spans="2:6" ht="15.75" x14ac:dyDescent="0.25">
      <c r="B373" s="905">
        <v>812200</v>
      </c>
      <c r="C373" s="906" t="s">
        <v>5496</v>
      </c>
      <c r="D373" s="903">
        <v>9.4515742374565619</v>
      </c>
      <c r="E373" s="903">
        <v>0.43339890026353878</v>
      </c>
      <c r="F373" s="904">
        <v>4.0532363781096894</v>
      </c>
    </row>
    <row r="374" spans="2:6" ht="15.75" x14ac:dyDescent="0.25">
      <c r="B374" s="905">
        <v>812300</v>
      </c>
      <c r="C374" s="906" t="s">
        <v>5497</v>
      </c>
      <c r="D374" s="903">
        <v>13.073403278103832</v>
      </c>
      <c r="E374" s="903">
        <v>2.023129765568692</v>
      </c>
      <c r="F374" s="904">
        <v>4.5211193062260957</v>
      </c>
    </row>
    <row r="375" spans="2:6" ht="15.75" x14ac:dyDescent="0.25">
      <c r="B375" s="905">
        <v>812900</v>
      </c>
      <c r="C375" s="906" t="s">
        <v>5498</v>
      </c>
      <c r="D375" s="903">
        <v>15.247233738907438</v>
      </c>
      <c r="E375" s="903">
        <v>2.1492016860558056</v>
      </c>
      <c r="F375" s="904">
        <v>5.0606847695155048</v>
      </c>
    </row>
    <row r="376" spans="2:6" ht="15.75" x14ac:dyDescent="0.25">
      <c r="B376" s="905">
        <v>813100</v>
      </c>
      <c r="C376" s="906" t="s">
        <v>5499</v>
      </c>
      <c r="D376" s="903">
        <v>3.1724668265868488</v>
      </c>
      <c r="E376" s="903">
        <v>4.8935043084470671</v>
      </c>
      <c r="F376" s="907">
        <v>3.2655576696057391</v>
      </c>
    </row>
    <row r="377" spans="2:6" ht="31.5" x14ac:dyDescent="0.25">
      <c r="B377" s="905" t="s">
        <v>4908</v>
      </c>
      <c r="C377" s="906" t="s">
        <v>5500</v>
      </c>
      <c r="D377" s="903">
        <v>7.3358253047384592</v>
      </c>
      <c r="E377" s="903">
        <v>2.4694191590001191</v>
      </c>
      <c r="F377" s="907">
        <v>4.5129205443306581</v>
      </c>
    </row>
    <row r="378" spans="2:6" ht="31.5" x14ac:dyDescent="0.25">
      <c r="B378" s="905" t="s">
        <v>5501</v>
      </c>
      <c r="C378" s="906" t="s">
        <v>5502</v>
      </c>
      <c r="D378" s="903">
        <v>9.7737967553840779</v>
      </c>
      <c r="E378" s="903">
        <v>2.6965471109689059</v>
      </c>
      <c r="F378" s="904">
        <v>4.8724932762207995</v>
      </c>
    </row>
    <row r="379" spans="2:6" ht="15.75" x14ac:dyDescent="0.25">
      <c r="B379" s="905">
        <v>491000</v>
      </c>
      <c r="C379" s="906" t="s">
        <v>5503</v>
      </c>
      <c r="D379" s="908" t="s">
        <v>5504</v>
      </c>
      <c r="E379" s="908" t="s">
        <v>5504</v>
      </c>
      <c r="F379" s="909">
        <v>5.1620410991821482</v>
      </c>
    </row>
    <row r="380" spans="2:6" ht="33.75" customHeight="1" x14ac:dyDescent="0.25">
      <c r="B380" s="910" t="s">
        <v>5505</v>
      </c>
      <c r="C380" s="911" t="s">
        <v>5506</v>
      </c>
      <c r="D380" s="908" t="s">
        <v>5504</v>
      </c>
      <c r="E380" s="908" t="s">
        <v>5504</v>
      </c>
      <c r="F380" s="912">
        <v>3.2455602359090845</v>
      </c>
    </row>
    <row r="381" spans="2:6" ht="15.75" x14ac:dyDescent="0.25">
      <c r="B381" s="913" t="s">
        <v>4912</v>
      </c>
      <c r="C381" s="914" t="s">
        <v>5507</v>
      </c>
      <c r="D381" s="915">
        <v>0</v>
      </c>
      <c r="E381" s="915">
        <v>0</v>
      </c>
      <c r="F381" s="916">
        <v>7.6804308594753481</v>
      </c>
    </row>
    <row r="382" spans="2:6" ht="15.75" x14ac:dyDescent="0.25">
      <c r="B382" s="917" t="s">
        <v>4891</v>
      </c>
      <c r="C382" s="918" t="s">
        <v>5508</v>
      </c>
      <c r="D382" s="919">
        <v>4.7437203976494411</v>
      </c>
      <c r="E382" s="919">
        <v>2.0751101107337337</v>
      </c>
      <c r="F382" s="920">
        <v>3.0259891524862654</v>
      </c>
    </row>
    <row r="383" spans="2:6" ht="36.75" customHeight="1" thickBot="1" x14ac:dyDescent="0.3">
      <c r="B383" s="921" t="s">
        <v>5079</v>
      </c>
      <c r="C383" s="922" t="s">
        <v>5509</v>
      </c>
      <c r="D383" s="923">
        <v>4.537369879078252</v>
      </c>
      <c r="E383" s="923">
        <v>1.6927971011495748</v>
      </c>
      <c r="F383" s="924">
        <v>2.5650051864090972</v>
      </c>
    </row>
  </sheetData>
  <conditionalFormatting sqref="B10:B380">
    <cfRule type="expression" dxfId="0" priority="1">
      <formula>(#REF!&gt;0)</formula>
    </cfRule>
  </conditionalFormatting>
  <pageMargins left="0.7" right="0.7" top="0.98479166666666662" bottom="0.75" header="0.3" footer="0.3"/>
  <pageSetup scale="53" fitToHeight="0" orientation="landscape" r:id="rId1"/>
  <headerFooter>
    <oddHeader>&amp;C&amp;G</oddHeader>
    <oddFooter>&amp;L&amp;"Arial,Regular"&amp;12&amp;K000000June 1, 2020&amp;C&amp;"Arial,Regular"&amp;12Page &amp;P of &amp;N&amp;R&amp;"Arial,Regular"&amp;12&amp;K000000&amp;A</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83"/>
  <sheetViews>
    <sheetView showGridLines="0" topLeftCell="A3" zoomScaleNormal="100" zoomScalePageLayoutView="71" workbookViewId="0">
      <selection activeCell="E5" sqref="E5"/>
    </sheetView>
  </sheetViews>
  <sheetFormatPr defaultColWidth="9.140625" defaultRowHeight="15" x14ac:dyDescent="0.25"/>
  <cols>
    <col min="1" max="1" width="3.140625" style="75" customWidth="1"/>
    <col min="2" max="2" width="28" style="75" customWidth="1"/>
    <col min="3" max="3" width="36.28515625" style="75" customWidth="1"/>
    <col min="4" max="4" width="22.42578125" style="75" customWidth="1"/>
    <col min="5" max="5" width="18.28515625" style="75" customWidth="1"/>
    <col min="6" max="6" width="6.7109375" style="75" customWidth="1"/>
    <col min="7" max="7" width="9.140625" style="75" customWidth="1"/>
    <col min="8" max="8" width="34.42578125" style="75" bestFit="1" customWidth="1"/>
    <col min="9" max="9" width="19.42578125" style="75" customWidth="1"/>
    <col min="10" max="10" width="16.85546875" style="75" customWidth="1"/>
    <col min="11" max="11" width="14.140625" style="75" customWidth="1"/>
    <col min="12" max="12" width="31.7109375" style="75" customWidth="1"/>
    <col min="13" max="16384" width="9.140625" style="75"/>
  </cols>
  <sheetData>
    <row r="1" spans="1:11" ht="18.75" customHeight="1" x14ac:dyDescent="0.25">
      <c r="A1" s="877"/>
      <c r="B1" s="324"/>
      <c r="C1" s="324"/>
      <c r="D1" s="324"/>
      <c r="E1" s="324"/>
    </row>
    <row r="2" spans="1:11" ht="15" customHeight="1" x14ac:dyDescent="0.25">
      <c r="A2" s="76"/>
    </row>
    <row r="3" spans="1:11" ht="18.75" customHeight="1" x14ac:dyDescent="0.25">
      <c r="A3" s="877"/>
      <c r="B3" s="324"/>
      <c r="C3" s="324"/>
      <c r="D3" s="324"/>
      <c r="E3" s="324"/>
    </row>
    <row r="4" spans="1:11" ht="15" customHeight="1" x14ac:dyDescent="0.25">
      <c r="A4" s="76"/>
    </row>
    <row r="5" spans="1:11" ht="18.75" customHeight="1" x14ac:dyDescent="0.25">
      <c r="A5" s="877"/>
      <c r="B5" s="324"/>
      <c r="C5" s="324"/>
      <c r="D5" s="324"/>
      <c r="E5" s="324"/>
    </row>
    <row r="6" spans="1:11" ht="15" customHeight="1" x14ac:dyDescent="0.25"/>
    <row r="7" spans="1:11" ht="15" customHeight="1" x14ac:dyDescent="0.25">
      <c r="A7" s="878"/>
      <c r="B7" s="878"/>
      <c r="C7" s="878"/>
      <c r="D7" s="878"/>
      <c r="E7" s="878"/>
    </row>
    <row r="8" spans="1:11" ht="15" customHeight="1" thickBot="1" x14ac:dyDescent="0.3">
      <c r="A8" s="878"/>
      <c r="B8" s="878"/>
      <c r="C8" s="878"/>
      <c r="D8" s="878"/>
      <c r="E8" s="878"/>
    </row>
    <row r="9" spans="1:11" ht="18.75" thickBot="1" x14ac:dyDescent="0.3">
      <c r="B9" s="972" t="s">
        <v>4900</v>
      </c>
      <c r="C9" s="973"/>
      <c r="D9" s="940"/>
      <c r="F9" s="888"/>
      <c r="G9" s="888"/>
      <c r="H9" s="888"/>
      <c r="I9" s="888"/>
      <c r="J9" s="888"/>
      <c r="K9" s="888"/>
    </row>
    <row r="10" spans="1:11" ht="15.75" x14ac:dyDescent="0.25">
      <c r="B10" s="964" t="s">
        <v>215</v>
      </c>
      <c r="C10" s="965" t="s">
        <v>4891</v>
      </c>
      <c r="D10" s="940"/>
      <c r="F10" s="888"/>
      <c r="G10" s="888"/>
      <c r="H10" s="888"/>
      <c r="I10" s="888"/>
      <c r="J10" s="888"/>
      <c r="K10" s="888"/>
    </row>
    <row r="11" spans="1:11" ht="15.75" x14ac:dyDescent="0.25">
      <c r="B11" s="966">
        <v>2013</v>
      </c>
      <c r="C11" s="967">
        <v>101.30125</v>
      </c>
      <c r="D11" s="940"/>
      <c r="F11" s="888"/>
      <c r="G11" s="888"/>
      <c r="H11" s="888"/>
      <c r="I11" s="888"/>
      <c r="J11" s="888"/>
      <c r="K11" s="888"/>
    </row>
    <row r="12" spans="1:11" ht="15.75" x14ac:dyDescent="0.25">
      <c r="B12" s="966">
        <v>2014</v>
      </c>
      <c r="C12" s="967">
        <v>103.13575</v>
      </c>
      <c r="D12" s="940"/>
      <c r="F12" s="888"/>
      <c r="G12" s="888"/>
      <c r="H12" s="888"/>
      <c r="I12" s="888"/>
      <c r="J12" s="888"/>
      <c r="K12" s="888"/>
    </row>
    <row r="13" spans="1:11" ht="15.75" x14ac:dyDescent="0.25">
      <c r="B13" s="966">
        <v>2015</v>
      </c>
      <c r="C13" s="967">
        <v>103.84725</v>
      </c>
      <c r="D13" s="940"/>
      <c r="F13" s="888"/>
      <c r="G13" s="888"/>
      <c r="H13" s="888"/>
      <c r="I13" s="888"/>
      <c r="J13" s="888"/>
      <c r="K13" s="888"/>
    </row>
    <row r="14" spans="1:11" ht="15.75" x14ac:dyDescent="0.25">
      <c r="B14" s="966">
        <v>2016</v>
      </c>
      <c r="C14" s="967">
        <v>104.29975</v>
      </c>
      <c r="D14" s="940"/>
      <c r="F14" s="888"/>
      <c r="G14" s="888"/>
      <c r="H14" s="888"/>
      <c r="I14" s="888"/>
      <c r="J14" s="888"/>
      <c r="K14" s="888"/>
    </row>
    <row r="15" spans="1:11" ht="15.75" x14ac:dyDescent="0.25">
      <c r="B15" s="966">
        <v>2017</v>
      </c>
      <c r="C15" s="967">
        <v>106.25024999999999</v>
      </c>
      <c r="D15" s="940"/>
      <c r="F15" s="888"/>
      <c r="G15" s="888"/>
      <c r="H15" s="888"/>
      <c r="I15" s="888"/>
      <c r="J15" s="888"/>
      <c r="K15" s="888"/>
    </row>
    <row r="16" spans="1:11" ht="15.75" x14ac:dyDescent="0.25">
      <c r="B16" s="966">
        <v>2018</v>
      </c>
      <c r="C16" s="967">
        <v>109.3635</v>
      </c>
      <c r="D16" s="940"/>
      <c r="F16" s="888"/>
      <c r="G16" s="888"/>
      <c r="H16" s="888"/>
      <c r="I16" s="888"/>
      <c r="J16" s="888"/>
      <c r="K16" s="888"/>
    </row>
    <row r="17" spans="2:11" ht="16.5" thickBot="1" x14ac:dyDescent="0.3">
      <c r="B17" s="970">
        <v>2019</v>
      </c>
      <c r="C17" s="971">
        <v>111.68770000000001</v>
      </c>
      <c r="D17" s="940"/>
      <c r="F17" s="888"/>
      <c r="G17" s="888"/>
      <c r="H17" s="888"/>
      <c r="I17" s="888"/>
      <c r="J17" s="888"/>
      <c r="K17" s="888"/>
    </row>
    <row r="18" spans="2:11" ht="24.95" customHeight="1" x14ac:dyDescent="0.25">
      <c r="B18" s="968" t="s">
        <v>4901</v>
      </c>
      <c r="C18" s="969"/>
      <c r="D18" s="940"/>
      <c r="F18" s="888"/>
      <c r="G18" s="888"/>
      <c r="H18" s="888"/>
      <c r="I18" s="888"/>
      <c r="J18" s="888"/>
      <c r="K18" s="888"/>
    </row>
    <row r="19" spans="2:11" ht="15.75" x14ac:dyDescent="0.25">
      <c r="C19" s="896"/>
      <c r="D19" s="940"/>
      <c r="F19" s="888"/>
      <c r="G19" s="888"/>
      <c r="H19" s="888"/>
      <c r="I19" s="888"/>
      <c r="J19" s="888"/>
      <c r="K19" s="888"/>
    </row>
    <row r="20" spans="2:11" ht="15.75" x14ac:dyDescent="0.25">
      <c r="C20" s="896"/>
      <c r="D20" s="940"/>
      <c r="F20" s="888"/>
      <c r="G20" s="888"/>
      <c r="H20" s="888"/>
      <c r="I20" s="888"/>
      <c r="J20" s="888"/>
      <c r="K20" s="888"/>
    </row>
    <row r="21" spans="2:11" ht="15.75" x14ac:dyDescent="0.25">
      <c r="C21" s="896"/>
      <c r="D21" s="940"/>
      <c r="F21" s="888"/>
      <c r="G21" s="888"/>
      <c r="H21" s="888"/>
      <c r="I21" s="888"/>
      <c r="J21" s="888"/>
      <c r="K21" s="888"/>
    </row>
    <row r="22" spans="2:11" ht="15.75" x14ac:dyDescent="0.25">
      <c r="C22" s="896"/>
      <c r="D22" s="940"/>
      <c r="F22" s="888"/>
      <c r="G22" s="888"/>
      <c r="H22" s="888"/>
      <c r="I22" s="888"/>
      <c r="J22" s="888"/>
      <c r="K22" s="888"/>
    </row>
    <row r="23" spans="2:11" ht="15.75" x14ac:dyDescent="0.25">
      <c r="C23" s="896"/>
      <c r="D23" s="940"/>
      <c r="F23" s="888"/>
      <c r="G23" s="888"/>
      <c r="H23" s="888"/>
      <c r="I23" s="888"/>
      <c r="J23" s="888"/>
      <c r="K23" s="888"/>
    </row>
    <row r="24" spans="2:11" ht="15.75" x14ac:dyDescent="0.25">
      <c r="C24" s="896"/>
      <c r="D24" s="940"/>
      <c r="F24" s="888"/>
      <c r="G24" s="888"/>
      <c r="H24" s="888"/>
      <c r="I24" s="888"/>
      <c r="J24" s="888"/>
      <c r="K24" s="888"/>
    </row>
    <row r="25" spans="2:11" ht="15.75" x14ac:dyDescent="0.25">
      <c r="C25" s="896"/>
      <c r="D25" s="940"/>
    </row>
    <row r="26" spans="2:11" ht="15.75" x14ac:dyDescent="0.25">
      <c r="C26" s="896"/>
      <c r="D26" s="940"/>
    </row>
    <row r="27" spans="2:11" ht="15.75" x14ac:dyDescent="0.25">
      <c r="C27" s="896"/>
      <c r="D27" s="940"/>
    </row>
    <row r="28" spans="2:11" ht="15.75" x14ac:dyDescent="0.25">
      <c r="C28" s="896"/>
      <c r="D28" s="940"/>
    </row>
    <row r="29" spans="2:11" ht="15.75" x14ac:dyDescent="0.25">
      <c r="C29" s="896"/>
      <c r="D29" s="940"/>
    </row>
    <row r="30" spans="2:11" ht="15.75" x14ac:dyDescent="0.25">
      <c r="C30" s="896"/>
      <c r="D30" s="940"/>
    </row>
    <row r="31" spans="2:11" ht="15.75" x14ac:dyDescent="0.25">
      <c r="C31" s="896"/>
      <c r="D31" s="940"/>
    </row>
    <row r="32" spans="2:11" ht="15.75" x14ac:dyDescent="0.25">
      <c r="C32" s="896"/>
      <c r="D32" s="940"/>
    </row>
    <row r="33" spans="3:4" ht="15.75" x14ac:dyDescent="0.25">
      <c r="C33" s="896"/>
      <c r="D33" s="940"/>
    </row>
    <row r="34" spans="3:4" ht="15.75" x14ac:dyDescent="0.25">
      <c r="C34" s="896"/>
      <c r="D34" s="940"/>
    </row>
    <row r="35" spans="3:4" ht="15.75" x14ac:dyDescent="0.25">
      <c r="C35" s="896"/>
      <c r="D35" s="940"/>
    </row>
    <row r="36" spans="3:4" ht="15.75" x14ac:dyDescent="0.25">
      <c r="C36" s="896"/>
      <c r="D36" s="940"/>
    </row>
    <row r="37" spans="3:4" ht="15.75" x14ac:dyDescent="0.25">
      <c r="C37" s="896"/>
      <c r="D37" s="940"/>
    </row>
    <row r="38" spans="3:4" ht="15.75" x14ac:dyDescent="0.25">
      <c r="C38" s="896"/>
      <c r="D38" s="940"/>
    </row>
    <row r="39" spans="3:4" ht="15.75" x14ac:dyDescent="0.25">
      <c r="C39" s="896"/>
      <c r="D39" s="940"/>
    </row>
    <row r="40" spans="3:4" ht="15.75" x14ac:dyDescent="0.25">
      <c r="C40" s="896"/>
      <c r="D40" s="940"/>
    </row>
    <row r="41" spans="3:4" ht="15.75" x14ac:dyDescent="0.25">
      <c r="C41" s="896"/>
      <c r="D41" s="940"/>
    </row>
    <row r="42" spans="3:4" ht="15.75" x14ac:dyDescent="0.25">
      <c r="C42" s="896"/>
      <c r="D42" s="940"/>
    </row>
    <row r="43" spans="3:4" ht="15.75" x14ac:dyDescent="0.25">
      <c r="C43" s="896"/>
      <c r="D43" s="940"/>
    </row>
    <row r="44" spans="3:4" ht="15.75" x14ac:dyDescent="0.25">
      <c r="C44" s="896"/>
      <c r="D44" s="940"/>
    </row>
    <row r="45" spans="3:4" ht="15.75" x14ac:dyDescent="0.25">
      <c r="C45" s="896"/>
      <c r="D45" s="940"/>
    </row>
    <row r="46" spans="3:4" ht="15.75" x14ac:dyDescent="0.25">
      <c r="C46" s="896"/>
      <c r="D46" s="940"/>
    </row>
    <row r="47" spans="3:4" ht="15.75" x14ac:dyDescent="0.25">
      <c r="C47" s="896"/>
      <c r="D47" s="940"/>
    </row>
    <row r="48" spans="3:4" ht="15.75" x14ac:dyDescent="0.25">
      <c r="C48" s="896"/>
      <c r="D48" s="940"/>
    </row>
    <row r="49" spans="3:4" ht="15.75" x14ac:dyDescent="0.25">
      <c r="C49" s="896"/>
      <c r="D49" s="940"/>
    </row>
    <row r="50" spans="3:4" ht="15.75" x14ac:dyDescent="0.25">
      <c r="C50" s="896"/>
      <c r="D50" s="940"/>
    </row>
    <row r="51" spans="3:4" ht="15.75" x14ac:dyDescent="0.25">
      <c r="C51" s="896"/>
      <c r="D51" s="940"/>
    </row>
    <row r="52" spans="3:4" ht="15.75" x14ac:dyDescent="0.25">
      <c r="C52" s="896"/>
      <c r="D52" s="940"/>
    </row>
    <row r="53" spans="3:4" ht="15.75" x14ac:dyDescent="0.25">
      <c r="C53" s="896"/>
      <c r="D53" s="940"/>
    </row>
    <row r="54" spans="3:4" ht="15.75" x14ac:dyDescent="0.25">
      <c r="C54" s="896"/>
      <c r="D54" s="940"/>
    </row>
    <row r="55" spans="3:4" ht="15.75" x14ac:dyDescent="0.25">
      <c r="C55" s="896"/>
      <c r="D55" s="940"/>
    </row>
    <row r="56" spans="3:4" ht="15.75" x14ac:dyDescent="0.25">
      <c r="C56" s="896"/>
      <c r="D56" s="940"/>
    </row>
    <row r="57" spans="3:4" ht="15.75" x14ac:dyDescent="0.25">
      <c r="C57" s="896"/>
      <c r="D57" s="940"/>
    </row>
    <row r="58" spans="3:4" ht="15.75" x14ac:dyDescent="0.25">
      <c r="C58" s="896"/>
      <c r="D58" s="940"/>
    </row>
    <row r="59" spans="3:4" ht="15.75" x14ac:dyDescent="0.25">
      <c r="C59" s="896"/>
      <c r="D59" s="940"/>
    </row>
    <row r="60" spans="3:4" ht="15.75" x14ac:dyDescent="0.25">
      <c r="C60" s="896"/>
      <c r="D60" s="940"/>
    </row>
    <row r="61" spans="3:4" ht="15.75" x14ac:dyDescent="0.25">
      <c r="C61" s="896"/>
      <c r="D61" s="940"/>
    </row>
    <row r="62" spans="3:4" ht="15.75" x14ac:dyDescent="0.25">
      <c r="C62" s="896"/>
      <c r="D62" s="940"/>
    </row>
    <row r="63" spans="3:4" ht="15.75" x14ac:dyDescent="0.25">
      <c r="C63" s="896"/>
      <c r="D63" s="940"/>
    </row>
    <row r="64" spans="3:4" ht="15.75" x14ac:dyDescent="0.25">
      <c r="C64" s="896"/>
      <c r="D64" s="940"/>
    </row>
    <row r="65" spans="3:4" ht="15.75" x14ac:dyDescent="0.25">
      <c r="C65" s="896"/>
      <c r="D65" s="940"/>
    </row>
    <row r="66" spans="3:4" ht="15.75" x14ac:dyDescent="0.25">
      <c r="C66" s="896"/>
      <c r="D66" s="940"/>
    </row>
    <row r="67" spans="3:4" ht="15.75" x14ac:dyDescent="0.25">
      <c r="C67" s="896"/>
      <c r="D67" s="940"/>
    </row>
    <row r="68" spans="3:4" ht="15.75" x14ac:dyDescent="0.25">
      <c r="C68" s="896"/>
      <c r="D68" s="940"/>
    </row>
    <row r="69" spans="3:4" ht="15.75" x14ac:dyDescent="0.25">
      <c r="C69" s="896"/>
      <c r="D69" s="940"/>
    </row>
    <row r="70" spans="3:4" ht="15.75" x14ac:dyDescent="0.25">
      <c r="C70" s="896"/>
      <c r="D70" s="940"/>
    </row>
    <row r="71" spans="3:4" ht="15.75" x14ac:dyDescent="0.25">
      <c r="C71" s="896"/>
      <c r="D71" s="940"/>
    </row>
    <row r="72" spans="3:4" ht="15.75" x14ac:dyDescent="0.25">
      <c r="C72" s="896"/>
      <c r="D72" s="940"/>
    </row>
    <row r="73" spans="3:4" ht="15.75" x14ac:dyDescent="0.25">
      <c r="C73" s="896"/>
      <c r="D73" s="940"/>
    </row>
    <row r="74" spans="3:4" ht="15.75" x14ac:dyDescent="0.25">
      <c r="C74" s="896"/>
      <c r="D74" s="940"/>
    </row>
    <row r="75" spans="3:4" ht="15.75" x14ac:dyDescent="0.25">
      <c r="C75" s="896"/>
      <c r="D75" s="940"/>
    </row>
    <row r="76" spans="3:4" ht="15.75" x14ac:dyDescent="0.25">
      <c r="C76" s="896"/>
      <c r="D76" s="940"/>
    </row>
    <row r="77" spans="3:4" ht="15.75" x14ac:dyDescent="0.25">
      <c r="C77" s="896"/>
      <c r="D77" s="940"/>
    </row>
    <row r="78" spans="3:4" ht="15.75" x14ac:dyDescent="0.25">
      <c r="C78" s="896"/>
      <c r="D78" s="940"/>
    </row>
    <row r="79" spans="3:4" ht="15.75" x14ac:dyDescent="0.25">
      <c r="C79" s="896"/>
      <c r="D79" s="940"/>
    </row>
    <row r="80" spans="3:4" ht="15.75" x14ac:dyDescent="0.25">
      <c r="C80" s="896"/>
      <c r="D80" s="940"/>
    </row>
    <row r="81" spans="3:4" ht="15.75" x14ac:dyDescent="0.25">
      <c r="C81" s="896"/>
      <c r="D81" s="940"/>
    </row>
    <row r="82" spans="3:4" ht="15.75" x14ac:dyDescent="0.25">
      <c r="C82" s="896"/>
      <c r="D82" s="940"/>
    </row>
    <row r="83" spans="3:4" ht="15.75" x14ac:dyDescent="0.25">
      <c r="C83" s="896"/>
      <c r="D83" s="940"/>
    </row>
    <row r="84" spans="3:4" ht="15.75" x14ac:dyDescent="0.25">
      <c r="C84" s="896"/>
      <c r="D84" s="940"/>
    </row>
    <row r="85" spans="3:4" ht="15.75" x14ac:dyDescent="0.25">
      <c r="C85" s="896"/>
      <c r="D85" s="940"/>
    </row>
    <row r="86" spans="3:4" ht="15.75" x14ac:dyDescent="0.25">
      <c r="C86" s="896"/>
      <c r="D86" s="940"/>
    </row>
    <row r="87" spans="3:4" ht="15.75" x14ac:dyDescent="0.25">
      <c r="C87" s="896"/>
      <c r="D87" s="940"/>
    </row>
    <row r="88" spans="3:4" ht="15.75" x14ac:dyDescent="0.25">
      <c r="C88" s="896"/>
      <c r="D88" s="940"/>
    </row>
    <row r="89" spans="3:4" ht="15.75" x14ac:dyDescent="0.25">
      <c r="C89" s="896"/>
      <c r="D89" s="940"/>
    </row>
    <row r="90" spans="3:4" ht="15.75" x14ac:dyDescent="0.25">
      <c r="C90" s="896"/>
      <c r="D90" s="940"/>
    </row>
    <row r="91" spans="3:4" ht="15.75" x14ac:dyDescent="0.25">
      <c r="C91" s="896"/>
      <c r="D91" s="940"/>
    </row>
    <row r="92" spans="3:4" ht="15.75" x14ac:dyDescent="0.25">
      <c r="C92" s="896"/>
      <c r="D92" s="940"/>
    </row>
    <row r="93" spans="3:4" ht="15.75" x14ac:dyDescent="0.25">
      <c r="C93" s="896"/>
      <c r="D93" s="940"/>
    </row>
    <row r="94" spans="3:4" ht="15.75" x14ac:dyDescent="0.25">
      <c r="C94" s="896"/>
      <c r="D94" s="940"/>
    </row>
    <row r="95" spans="3:4" ht="15.75" x14ac:dyDescent="0.25">
      <c r="C95" s="896"/>
      <c r="D95" s="940"/>
    </row>
    <row r="96" spans="3:4" ht="15.75" x14ac:dyDescent="0.25">
      <c r="C96" s="896"/>
      <c r="D96" s="940"/>
    </row>
    <row r="97" spans="3:4" ht="15.75" x14ac:dyDescent="0.25">
      <c r="C97" s="896"/>
      <c r="D97" s="940"/>
    </row>
    <row r="98" spans="3:4" ht="15.75" x14ac:dyDescent="0.25">
      <c r="C98" s="896"/>
      <c r="D98" s="940"/>
    </row>
    <row r="99" spans="3:4" ht="15.75" x14ac:dyDescent="0.25">
      <c r="C99" s="896"/>
      <c r="D99" s="940"/>
    </row>
    <row r="100" spans="3:4" ht="15.75" x14ac:dyDescent="0.25">
      <c r="C100" s="896"/>
      <c r="D100" s="940"/>
    </row>
    <row r="101" spans="3:4" ht="15.75" x14ac:dyDescent="0.25">
      <c r="C101" s="896"/>
      <c r="D101" s="940"/>
    </row>
    <row r="102" spans="3:4" ht="15.75" x14ac:dyDescent="0.25">
      <c r="C102" s="896"/>
      <c r="D102" s="940"/>
    </row>
    <row r="103" spans="3:4" ht="15.75" x14ac:dyDescent="0.25">
      <c r="C103" s="896"/>
      <c r="D103" s="940"/>
    </row>
    <row r="104" spans="3:4" ht="15.75" x14ac:dyDescent="0.25">
      <c r="C104" s="896"/>
      <c r="D104" s="940"/>
    </row>
    <row r="105" spans="3:4" ht="15.75" x14ac:dyDescent="0.25">
      <c r="C105" s="896"/>
      <c r="D105" s="940"/>
    </row>
    <row r="106" spans="3:4" ht="15.75" x14ac:dyDescent="0.25">
      <c r="C106" s="896"/>
      <c r="D106" s="940"/>
    </row>
    <row r="107" spans="3:4" ht="15.75" x14ac:dyDescent="0.25">
      <c r="C107" s="896"/>
      <c r="D107" s="940"/>
    </row>
    <row r="108" spans="3:4" ht="15.75" x14ac:dyDescent="0.25">
      <c r="C108" s="896"/>
      <c r="D108" s="940"/>
    </row>
    <row r="109" spans="3:4" ht="15.75" x14ac:dyDescent="0.25">
      <c r="C109" s="896"/>
      <c r="D109" s="940"/>
    </row>
    <row r="110" spans="3:4" ht="15.75" x14ac:dyDescent="0.25">
      <c r="C110" s="896"/>
      <c r="D110" s="940"/>
    </row>
    <row r="111" spans="3:4" ht="15.75" x14ac:dyDescent="0.25">
      <c r="C111" s="896"/>
      <c r="D111" s="940"/>
    </row>
    <row r="112" spans="3:4" ht="15.75" x14ac:dyDescent="0.25">
      <c r="C112" s="896"/>
      <c r="D112" s="940"/>
    </row>
    <row r="113" spans="3:4" ht="15.75" x14ac:dyDescent="0.25">
      <c r="C113" s="896"/>
      <c r="D113" s="940"/>
    </row>
    <row r="114" spans="3:4" ht="15.75" x14ac:dyDescent="0.25">
      <c r="C114" s="896"/>
      <c r="D114" s="940"/>
    </row>
    <row r="115" spans="3:4" ht="15.75" x14ac:dyDescent="0.25">
      <c r="C115" s="896"/>
      <c r="D115" s="940"/>
    </row>
    <row r="116" spans="3:4" ht="15.75" x14ac:dyDescent="0.25">
      <c r="C116" s="896"/>
      <c r="D116" s="940"/>
    </row>
    <row r="117" spans="3:4" ht="15.75" x14ac:dyDescent="0.25">
      <c r="C117" s="896"/>
      <c r="D117" s="940"/>
    </row>
    <row r="118" spans="3:4" ht="15.75" x14ac:dyDescent="0.25">
      <c r="C118" s="896"/>
      <c r="D118" s="940"/>
    </row>
    <row r="119" spans="3:4" ht="15.75" x14ac:dyDescent="0.25">
      <c r="C119" s="896"/>
      <c r="D119" s="940"/>
    </row>
    <row r="120" spans="3:4" ht="15.75" x14ac:dyDescent="0.25">
      <c r="C120" s="896"/>
      <c r="D120" s="940"/>
    </row>
    <row r="121" spans="3:4" ht="15.75" x14ac:dyDescent="0.25">
      <c r="C121" s="896"/>
      <c r="D121" s="940"/>
    </row>
    <row r="122" spans="3:4" ht="15.75" x14ac:dyDescent="0.25">
      <c r="C122" s="896"/>
      <c r="D122" s="940"/>
    </row>
    <row r="123" spans="3:4" ht="15.75" x14ac:dyDescent="0.25">
      <c r="C123" s="896"/>
      <c r="D123" s="940"/>
    </row>
    <row r="124" spans="3:4" ht="15.75" x14ac:dyDescent="0.25">
      <c r="C124" s="896"/>
      <c r="D124" s="940"/>
    </row>
    <row r="125" spans="3:4" ht="15.75" x14ac:dyDescent="0.25">
      <c r="C125" s="896"/>
      <c r="D125" s="940"/>
    </row>
    <row r="126" spans="3:4" ht="15.75" x14ac:dyDescent="0.25">
      <c r="C126" s="896"/>
      <c r="D126" s="940"/>
    </row>
    <row r="127" spans="3:4" ht="15.75" x14ac:dyDescent="0.25">
      <c r="C127" s="896"/>
      <c r="D127" s="940"/>
    </row>
    <row r="128" spans="3:4" ht="15.75" x14ac:dyDescent="0.25">
      <c r="C128" s="896"/>
      <c r="D128" s="940"/>
    </row>
    <row r="129" spans="3:4" ht="15.75" x14ac:dyDescent="0.25">
      <c r="C129" s="896"/>
      <c r="D129" s="940"/>
    </row>
    <row r="130" spans="3:4" ht="15.75" x14ac:dyDescent="0.25">
      <c r="C130" s="896"/>
      <c r="D130" s="940"/>
    </row>
    <row r="131" spans="3:4" ht="15.75" x14ac:dyDescent="0.25">
      <c r="C131" s="896"/>
      <c r="D131" s="940"/>
    </row>
    <row r="132" spans="3:4" ht="15.75" x14ac:dyDescent="0.25">
      <c r="C132" s="896"/>
      <c r="D132" s="940"/>
    </row>
    <row r="133" spans="3:4" ht="15.75" x14ac:dyDescent="0.25">
      <c r="C133" s="896"/>
      <c r="D133" s="940"/>
    </row>
    <row r="134" spans="3:4" ht="15.75" x14ac:dyDescent="0.25">
      <c r="C134" s="896"/>
      <c r="D134" s="940"/>
    </row>
    <row r="135" spans="3:4" ht="15.75" x14ac:dyDescent="0.25">
      <c r="C135" s="896"/>
      <c r="D135" s="940"/>
    </row>
    <row r="136" spans="3:4" ht="15.75" x14ac:dyDescent="0.25">
      <c r="C136" s="896"/>
      <c r="D136" s="940"/>
    </row>
    <row r="137" spans="3:4" ht="15.75" x14ac:dyDescent="0.25">
      <c r="C137" s="896"/>
      <c r="D137" s="940"/>
    </row>
    <row r="138" spans="3:4" ht="15.75" x14ac:dyDescent="0.25">
      <c r="C138" s="896"/>
      <c r="D138" s="940"/>
    </row>
    <row r="139" spans="3:4" ht="15.75" x14ac:dyDescent="0.25">
      <c r="C139" s="896"/>
      <c r="D139" s="940"/>
    </row>
    <row r="140" spans="3:4" ht="15.75" x14ac:dyDescent="0.25">
      <c r="C140" s="896"/>
      <c r="D140" s="940"/>
    </row>
    <row r="141" spans="3:4" ht="15.75" x14ac:dyDescent="0.25">
      <c r="C141" s="896"/>
      <c r="D141" s="940"/>
    </row>
    <row r="142" spans="3:4" ht="15.75" x14ac:dyDescent="0.25">
      <c r="C142" s="896"/>
      <c r="D142" s="940"/>
    </row>
    <row r="143" spans="3:4" ht="15.75" x14ac:dyDescent="0.25">
      <c r="C143" s="896"/>
      <c r="D143" s="940"/>
    </row>
    <row r="144" spans="3:4" ht="15.75" x14ac:dyDescent="0.25">
      <c r="C144" s="896"/>
      <c r="D144" s="940"/>
    </row>
    <row r="145" spans="3:4" ht="15.75" x14ac:dyDescent="0.25">
      <c r="C145" s="896"/>
      <c r="D145" s="940"/>
    </row>
    <row r="146" spans="3:4" ht="15.75" x14ac:dyDescent="0.25">
      <c r="C146" s="896"/>
      <c r="D146" s="940"/>
    </row>
    <row r="147" spans="3:4" ht="15.75" x14ac:dyDescent="0.25">
      <c r="C147" s="896"/>
      <c r="D147" s="940"/>
    </row>
    <row r="148" spans="3:4" ht="15.75" x14ac:dyDescent="0.25">
      <c r="C148" s="896"/>
      <c r="D148" s="940"/>
    </row>
    <row r="149" spans="3:4" ht="15.75" x14ac:dyDescent="0.25">
      <c r="C149" s="896"/>
      <c r="D149" s="940"/>
    </row>
    <row r="150" spans="3:4" ht="15.75" x14ac:dyDescent="0.25">
      <c r="C150" s="896"/>
      <c r="D150" s="940"/>
    </row>
    <row r="151" spans="3:4" ht="15.75" x14ac:dyDescent="0.25">
      <c r="C151" s="896"/>
      <c r="D151" s="940"/>
    </row>
    <row r="152" spans="3:4" ht="15.75" x14ac:dyDescent="0.25">
      <c r="C152" s="896"/>
      <c r="D152" s="940"/>
    </row>
    <row r="153" spans="3:4" ht="15.75" x14ac:dyDescent="0.25">
      <c r="C153" s="896"/>
      <c r="D153" s="940"/>
    </row>
    <row r="154" spans="3:4" ht="15.75" x14ac:dyDescent="0.25">
      <c r="C154" s="896"/>
      <c r="D154" s="940"/>
    </row>
    <row r="155" spans="3:4" ht="15.75" x14ac:dyDescent="0.25">
      <c r="C155" s="896"/>
      <c r="D155" s="940"/>
    </row>
    <row r="156" spans="3:4" ht="15.75" x14ac:dyDescent="0.25">
      <c r="C156" s="896"/>
      <c r="D156" s="940"/>
    </row>
    <row r="157" spans="3:4" ht="15.75" x14ac:dyDescent="0.25">
      <c r="C157" s="896"/>
      <c r="D157" s="940"/>
    </row>
    <row r="158" spans="3:4" ht="15.75" x14ac:dyDescent="0.25">
      <c r="C158" s="896"/>
      <c r="D158" s="940"/>
    </row>
    <row r="159" spans="3:4" ht="15.75" x14ac:dyDescent="0.25">
      <c r="C159" s="896"/>
      <c r="D159" s="940"/>
    </row>
    <row r="160" spans="3:4" ht="15.75" x14ac:dyDescent="0.25">
      <c r="C160" s="896"/>
      <c r="D160" s="940"/>
    </row>
    <row r="161" spans="3:4" ht="15.75" x14ac:dyDescent="0.25">
      <c r="C161" s="896"/>
      <c r="D161" s="940"/>
    </row>
    <row r="162" spans="3:4" ht="15.75" x14ac:dyDescent="0.25">
      <c r="C162" s="896"/>
      <c r="D162" s="940"/>
    </row>
    <row r="163" spans="3:4" ht="15.75" x14ac:dyDescent="0.25">
      <c r="C163" s="896"/>
      <c r="D163" s="940"/>
    </row>
    <row r="164" spans="3:4" ht="15.75" x14ac:dyDescent="0.25">
      <c r="C164" s="896"/>
      <c r="D164" s="940"/>
    </row>
    <row r="165" spans="3:4" ht="15.75" x14ac:dyDescent="0.25">
      <c r="C165" s="896"/>
      <c r="D165" s="940"/>
    </row>
    <row r="166" spans="3:4" ht="15.75" x14ac:dyDescent="0.25">
      <c r="C166" s="896"/>
      <c r="D166" s="940"/>
    </row>
    <row r="167" spans="3:4" ht="15.75" x14ac:dyDescent="0.25">
      <c r="C167" s="896"/>
      <c r="D167" s="940"/>
    </row>
    <row r="168" spans="3:4" ht="15.75" x14ac:dyDescent="0.25">
      <c r="C168" s="896"/>
      <c r="D168" s="940"/>
    </row>
    <row r="169" spans="3:4" ht="15.75" x14ac:dyDescent="0.25">
      <c r="C169" s="896"/>
      <c r="D169" s="940"/>
    </row>
    <row r="170" spans="3:4" ht="15.75" x14ac:dyDescent="0.25">
      <c r="C170" s="896"/>
      <c r="D170" s="940"/>
    </row>
    <row r="171" spans="3:4" ht="15.75" x14ac:dyDescent="0.25">
      <c r="C171" s="896"/>
      <c r="D171" s="940"/>
    </row>
    <row r="172" spans="3:4" ht="15.75" x14ac:dyDescent="0.25">
      <c r="C172" s="896"/>
      <c r="D172" s="940"/>
    </row>
    <row r="173" spans="3:4" ht="15.75" x14ac:dyDescent="0.25">
      <c r="C173" s="896"/>
      <c r="D173" s="940"/>
    </row>
    <row r="174" spans="3:4" ht="15.75" x14ac:dyDescent="0.25">
      <c r="C174" s="896"/>
      <c r="D174" s="940"/>
    </row>
    <row r="175" spans="3:4" ht="15.75" x14ac:dyDescent="0.25">
      <c r="C175" s="896"/>
      <c r="D175" s="940"/>
    </row>
    <row r="176" spans="3:4" ht="15.75" x14ac:dyDescent="0.25">
      <c r="C176" s="896"/>
      <c r="D176" s="940"/>
    </row>
    <row r="177" spans="1:4" ht="15.75" x14ac:dyDescent="0.25">
      <c r="C177" s="896"/>
      <c r="D177" s="940"/>
    </row>
    <row r="178" spans="1:4" ht="15.75" x14ac:dyDescent="0.25">
      <c r="C178" s="896"/>
      <c r="D178" s="940"/>
    </row>
    <row r="179" spans="1:4" ht="15.75" x14ac:dyDescent="0.25">
      <c r="A179" s="896"/>
      <c r="B179" s="896"/>
      <c r="C179" s="896"/>
      <c r="D179" s="940"/>
    </row>
    <row r="180" spans="1:4" ht="15.75" x14ac:dyDescent="0.25">
      <c r="A180" s="896"/>
      <c r="B180" s="896"/>
      <c r="C180" s="896"/>
      <c r="D180" s="940"/>
    </row>
    <row r="181" spans="1:4" ht="15.75" x14ac:dyDescent="0.25">
      <c r="A181" s="896"/>
      <c r="B181" s="896"/>
      <c r="C181" s="896"/>
      <c r="D181" s="940"/>
    </row>
    <row r="182" spans="1:4" ht="15.75" x14ac:dyDescent="0.25">
      <c r="A182" s="896"/>
      <c r="B182" s="896"/>
      <c r="C182" s="896"/>
      <c r="D182" s="940"/>
    </row>
    <row r="183" spans="1:4" ht="15.75" x14ac:dyDescent="0.25">
      <c r="A183" s="896"/>
      <c r="B183" s="896"/>
      <c r="C183" s="896"/>
      <c r="D183" s="940"/>
    </row>
  </sheetData>
  <pageMargins left="0.7" right="0.7" top="0.98479166666666662" bottom="0.75" header="0.3" footer="0.3"/>
  <pageSetup scale="53" fitToHeight="0" orientation="landscape" r:id="rId1"/>
  <headerFooter>
    <oddHeader>&amp;C&amp;G</oddHeader>
    <oddFooter>&amp;L&amp;"Arial,Regular"&amp;12&amp;K000000June 1, 2020&amp;C&amp;"Arial,Regular"&amp;12Page &amp;P of &amp;N&amp;R&amp;"Arial,Regular"&amp;12&amp;K000000&amp;A</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92"/>
  <sheetViews>
    <sheetView showGridLines="0" topLeftCell="A3" zoomScaleNormal="100" zoomScalePageLayoutView="71" workbookViewId="0">
      <selection activeCell="F4" sqref="F4"/>
    </sheetView>
  </sheetViews>
  <sheetFormatPr defaultColWidth="9.140625" defaultRowHeight="15" x14ac:dyDescent="0.25"/>
  <cols>
    <col min="1" max="1" width="3.140625" style="75" customWidth="1"/>
    <col min="2" max="2" width="28" style="75" customWidth="1"/>
    <col min="3" max="3" width="36.28515625" style="75" customWidth="1"/>
    <col min="4" max="4" width="22.42578125" style="75" customWidth="1"/>
    <col min="5" max="5" width="18.28515625" style="75" customWidth="1"/>
    <col min="6" max="6" width="6.7109375" style="75" customWidth="1"/>
    <col min="7" max="7" width="9.140625" style="75" customWidth="1"/>
    <col min="8" max="8" width="34.42578125" style="75" bestFit="1" customWidth="1"/>
    <col min="9" max="9" width="19.42578125" style="75" customWidth="1"/>
    <col min="10" max="10" width="16.85546875" style="75" customWidth="1"/>
    <col min="11" max="11" width="14.140625" style="75" customWidth="1"/>
    <col min="12" max="12" width="31.7109375" style="75" customWidth="1"/>
    <col min="13" max="16384" width="9.140625" style="75"/>
  </cols>
  <sheetData>
    <row r="1" spans="1:11" ht="18.75" customHeight="1" x14ac:dyDescent="0.25">
      <c r="A1" s="877"/>
      <c r="B1" s="324"/>
      <c r="C1" s="324"/>
      <c r="D1" s="324"/>
      <c r="E1" s="324"/>
    </row>
    <row r="2" spans="1:11" ht="15" customHeight="1" x14ac:dyDescent="0.25">
      <c r="A2" s="76"/>
    </row>
    <row r="3" spans="1:11" ht="18.75" customHeight="1" x14ac:dyDescent="0.25">
      <c r="A3" s="877"/>
      <c r="B3" s="324"/>
      <c r="C3" s="324"/>
      <c r="D3" s="324"/>
      <c r="E3" s="324"/>
    </row>
    <row r="4" spans="1:11" ht="15" customHeight="1" x14ac:dyDescent="0.25">
      <c r="A4" s="76"/>
    </row>
    <row r="5" spans="1:11" ht="18.75" customHeight="1" x14ac:dyDescent="0.25">
      <c r="A5" s="877"/>
      <c r="B5" s="324"/>
      <c r="C5" s="324"/>
      <c r="D5" s="324"/>
      <c r="E5" s="324"/>
    </row>
    <row r="6" spans="1:11" ht="15" customHeight="1" x14ac:dyDescent="0.25"/>
    <row r="7" spans="1:11" ht="15" customHeight="1" x14ac:dyDescent="0.25">
      <c r="A7" s="878"/>
      <c r="B7" s="878"/>
      <c r="C7" s="878"/>
      <c r="D7" s="878"/>
      <c r="E7" s="878"/>
    </row>
    <row r="8" spans="1:11" ht="15" customHeight="1" thickBot="1" x14ac:dyDescent="0.3">
      <c r="A8" s="878"/>
      <c r="B8" s="878"/>
      <c r="C8" s="878"/>
      <c r="D8" s="878"/>
      <c r="E8" s="878"/>
    </row>
    <row r="9" spans="1:11" ht="36.75" customHeight="1" thickBot="1" x14ac:dyDescent="0.3">
      <c r="B9" s="925" t="s">
        <v>4903</v>
      </c>
      <c r="C9" s="926" t="s">
        <v>5510</v>
      </c>
      <c r="D9" s="927" t="s">
        <v>5511</v>
      </c>
      <c r="E9" s="928" t="s">
        <v>5512</v>
      </c>
    </row>
    <row r="10" spans="1:11" ht="15" customHeight="1" x14ac:dyDescent="0.25">
      <c r="B10" s="929">
        <v>333112</v>
      </c>
      <c r="C10" s="930">
        <v>656</v>
      </c>
      <c r="D10" s="931">
        <v>1766</v>
      </c>
      <c r="E10" s="932">
        <v>0.37146092865232161</v>
      </c>
    </row>
    <row r="11" spans="1:11" ht="15" customHeight="1" x14ac:dyDescent="0.25">
      <c r="B11" s="875">
        <v>333414</v>
      </c>
      <c r="C11" s="933">
        <v>1213</v>
      </c>
      <c r="D11" s="934">
        <v>2446</v>
      </c>
      <c r="E11" s="909">
        <v>0.49591169255928047</v>
      </c>
    </row>
    <row r="12" spans="1:11" ht="15" customHeight="1" x14ac:dyDescent="0.25">
      <c r="B12" s="935">
        <v>336111</v>
      </c>
      <c r="C12" s="933">
        <v>55846</v>
      </c>
      <c r="D12" s="934">
        <v>94646</v>
      </c>
      <c r="E12" s="909">
        <v>0.59005134923821401</v>
      </c>
    </row>
    <row r="13" spans="1:11" ht="15" customHeight="1" thickBot="1" x14ac:dyDescent="0.3">
      <c r="B13" s="936">
        <v>336112</v>
      </c>
      <c r="C13" s="937">
        <v>118993</v>
      </c>
      <c r="D13" s="938">
        <v>142312</v>
      </c>
      <c r="E13" s="939">
        <v>0.83614171679127547</v>
      </c>
    </row>
    <row r="14" spans="1:11" ht="15.75" x14ac:dyDescent="0.25">
      <c r="C14" s="896"/>
      <c r="D14" s="940"/>
      <c r="F14" s="888"/>
      <c r="G14" s="888"/>
      <c r="H14" s="888"/>
      <c r="I14" s="888"/>
      <c r="J14" s="888"/>
      <c r="K14" s="888"/>
    </row>
    <row r="15" spans="1:11" ht="18" x14ac:dyDescent="0.25">
      <c r="B15" s="941" t="s">
        <v>5513</v>
      </c>
      <c r="C15" s="896"/>
      <c r="D15" s="940"/>
      <c r="F15" s="888"/>
      <c r="G15" s="888"/>
      <c r="H15" s="888"/>
      <c r="I15" s="888"/>
      <c r="J15" s="888"/>
      <c r="K15" s="888"/>
    </row>
    <row r="16" spans="1:11" ht="15.75" x14ac:dyDescent="0.25">
      <c r="C16" s="896"/>
      <c r="D16" s="940"/>
      <c r="F16" s="888"/>
      <c r="G16" s="888"/>
      <c r="H16" s="888"/>
      <c r="I16" s="888"/>
      <c r="J16" s="888"/>
      <c r="K16" s="888"/>
    </row>
    <row r="17" spans="3:11" ht="15.75" x14ac:dyDescent="0.25">
      <c r="C17" s="896"/>
      <c r="D17" s="940"/>
      <c r="F17" s="888"/>
      <c r="G17" s="888"/>
      <c r="H17" s="888"/>
      <c r="I17" s="888"/>
      <c r="J17" s="888"/>
      <c r="K17" s="888"/>
    </row>
    <row r="18" spans="3:11" ht="15.75" x14ac:dyDescent="0.25">
      <c r="C18" s="896"/>
      <c r="D18" s="940"/>
      <c r="F18" s="888"/>
      <c r="G18" s="888"/>
      <c r="H18" s="888"/>
      <c r="I18" s="888"/>
      <c r="J18" s="888"/>
      <c r="K18" s="888"/>
    </row>
    <row r="19" spans="3:11" ht="15.75" x14ac:dyDescent="0.25">
      <c r="C19" s="896"/>
      <c r="D19" s="940"/>
      <c r="F19" s="888"/>
      <c r="G19" s="888"/>
      <c r="H19" s="888"/>
      <c r="I19" s="888"/>
      <c r="J19" s="888"/>
      <c r="K19" s="888"/>
    </row>
    <row r="20" spans="3:11" ht="15.75" x14ac:dyDescent="0.25">
      <c r="C20" s="896"/>
      <c r="D20" s="940"/>
      <c r="F20" s="888"/>
      <c r="G20" s="888"/>
      <c r="H20" s="888"/>
      <c r="I20" s="888"/>
      <c r="J20" s="888"/>
      <c r="K20" s="888"/>
    </row>
    <row r="21" spans="3:11" ht="15.75" x14ac:dyDescent="0.25">
      <c r="C21" s="896"/>
      <c r="D21" s="940"/>
      <c r="F21" s="888"/>
      <c r="G21" s="888"/>
      <c r="H21" s="888"/>
      <c r="I21" s="888"/>
      <c r="J21" s="888"/>
      <c r="K21" s="888"/>
    </row>
    <row r="22" spans="3:11" ht="15.75" x14ac:dyDescent="0.25">
      <c r="C22" s="896"/>
      <c r="D22" s="940"/>
      <c r="F22" s="888"/>
      <c r="G22" s="888"/>
      <c r="H22" s="888"/>
      <c r="I22" s="888"/>
      <c r="J22" s="888"/>
      <c r="K22" s="888"/>
    </row>
    <row r="23" spans="3:11" ht="15.75" x14ac:dyDescent="0.25">
      <c r="C23" s="896"/>
      <c r="D23" s="940"/>
      <c r="F23" s="888"/>
      <c r="G23" s="888"/>
      <c r="H23" s="888"/>
      <c r="I23" s="888"/>
      <c r="J23" s="888"/>
      <c r="K23" s="888"/>
    </row>
    <row r="24" spans="3:11" ht="15.75" x14ac:dyDescent="0.25">
      <c r="C24" s="896"/>
      <c r="D24" s="940"/>
      <c r="F24" s="888"/>
      <c r="G24" s="888"/>
      <c r="H24" s="888"/>
      <c r="I24" s="888"/>
      <c r="J24" s="888"/>
      <c r="K24" s="888"/>
    </row>
    <row r="25" spans="3:11" ht="15.75" x14ac:dyDescent="0.25">
      <c r="C25" s="896"/>
      <c r="D25" s="940"/>
      <c r="F25" s="888"/>
      <c r="G25" s="888"/>
      <c r="H25" s="888"/>
      <c r="I25" s="888"/>
      <c r="J25" s="888"/>
      <c r="K25" s="888"/>
    </row>
    <row r="26" spans="3:11" ht="15.75" x14ac:dyDescent="0.25">
      <c r="C26" s="896"/>
      <c r="D26" s="940"/>
      <c r="F26" s="888"/>
      <c r="G26" s="888"/>
      <c r="H26" s="888"/>
      <c r="I26" s="888"/>
      <c r="J26" s="888"/>
      <c r="K26" s="888"/>
    </row>
    <row r="27" spans="3:11" ht="15.75" x14ac:dyDescent="0.25">
      <c r="C27" s="896"/>
      <c r="D27" s="940"/>
      <c r="F27" s="888"/>
      <c r="G27" s="888"/>
      <c r="H27" s="888"/>
      <c r="I27" s="888"/>
      <c r="J27" s="888"/>
      <c r="K27" s="888"/>
    </row>
    <row r="28" spans="3:11" ht="15.75" x14ac:dyDescent="0.25">
      <c r="C28" s="896"/>
      <c r="D28" s="940"/>
      <c r="F28" s="888"/>
      <c r="G28" s="888"/>
      <c r="H28" s="888"/>
      <c r="I28" s="888"/>
      <c r="J28" s="888"/>
      <c r="K28" s="888"/>
    </row>
    <row r="29" spans="3:11" ht="15.75" x14ac:dyDescent="0.25">
      <c r="C29" s="896"/>
      <c r="D29" s="940"/>
      <c r="F29" s="888"/>
      <c r="G29" s="888"/>
      <c r="H29" s="888"/>
      <c r="I29" s="888"/>
      <c r="J29" s="888"/>
      <c r="K29" s="888"/>
    </row>
    <row r="30" spans="3:11" ht="15.75" x14ac:dyDescent="0.25">
      <c r="C30" s="896"/>
      <c r="D30" s="940"/>
      <c r="F30" s="888"/>
      <c r="G30" s="888"/>
      <c r="H30" s="888"/>
      <c r="I30" s="888"/>
      <c r="J30" s="888"/>
      <c r="K30" s="888"/>
    </row>
    <row r="31" spans="3:11" ht="15.75" x14ac:dyDescent="0.25">
      <c r="C31" s="896"/>
      <c r="D31" s="940"/>
      <c r="F31" s="888"/>
      <c r="G31" s="888"/>
      <c r="H31" s="888"/>
      <c r="I31" s="888"/>
      <c r="J31" s="888"/>
      <c r="K31" s="888"/>
    </row>
    <row r="32" spans="3:11" ht="15.75" x14ac:dyDescent="0.25">
      <c r="C32" s="896"/>
      <c r="D32" s="940"/>
      <c r="F32" s="888"/>
      <c r="G32" s="888"/>
      <c r="H32" s="888"/>
      <c r="I32" s="888"/>
      <c r="J32" s="888"/>
      <c r="K32" s="888"/>
    </row>
    <row r="33" spans="3:11" ht="15.75" x14ac:dyDescent="0.25">
      <c r="C33" s="896"/>
      <c r="D33" s="940"/>
      <c r="F33" s="888"/>
      <c r="G33" s="888"/>
      <c r="H33" s="888"/>
      <c r="I33" s="888"/>
      <c r="J33" s="888"/>
      <c r="K33" s="888"/>
    </row>
    <row r="34" spans="3:11" ht="15.75" x14ac:dyDescent="0.25">
      <c r="C34" s="896"/>
      <c r="D34" s="940"/>
    </row>
    <row r="35" spans="3:11" ht="15.75" x14ac:dyDescent="0.25">
      <c r="C35" s="896"/>
      <c r="D35" s="940"/>
    </row>
    <row r="36" spans="3:11" ht="15.75" x14ac:dyDescent="0.25">
      <c r="C36" s="896"/>
      <c r="D36" s="940"/>
    </row>
    <row r="37" spans="3:11" ht="15.75" x14ac:dyDescent="0.25">
      <c r="C37" s="896"/>
      <c r="D37" s="940"/>
    </row>
    <row r="38" spans="3:11" ht="15.75" x14ac:dyDescent="0.25">
      <c r="C38" s="896"/>
      <c r="D38" s="940"/>
    </row>
    <row r="39" spans="3:11" ht="15.75" x14ac:dyDescent="0.25">
      <c r="C39" s="896"/>
      <c r="D39" s="940"/>
    </row>
    <row r="40" spans="3:11" ht="15.75" x14ac:dyDescent="0.25">
      <c r="C40" s="896"/>
      <c r="D40" s="940"/>
    </row>
    <row r="41" spans="3:11" ht="15.75" x14ac:dyDescent="0.25">
      <c r="C41" s="896"/>
      <c r="D41" s="940"/>
    </row>
    <row r="42" spans="3:11" ht="15.75" x14ac:dyDescent="0.25">
      <c r="C42" s="896"/>
      <c r="D42" s="940"/>
    </row>
    <row r="43" spans="3:11" ht="15.75" x14ac:dyDescent="0.25">
      <c r="C43" s="896"/>
      <c r="D43" s="940"/>
    </row>
    <row r="44" spans="3:11" ht="15.75" x14ac:dyDescent="0.25">
      <c r="C44" s="896"/>
      <c r="D44" s="940"/>
    </row>
    <row r="45" spans="3:11" ht="15.75" x14ac:dyDescent="0.25">
      <c r="C45" s="896"/>
      <c r="D45" s="940"/>
    </row>
    <row r="46" spans="3:11" ht="15.75" x14ac:dyDescent="0.25">
      <c r="C46" s="896"/>
      <c r="D46" s="940"/>
    </row>
    <row r="47" spans="3:11" ht="15.75" x14ac:dyDescent="0.25">
      <c r="C47" s="896"/>
      <c r="D47" s="940"/>
    </row>
    <row r="48" spans="3:11" ht="15.75" x14ac:dyDescent="0.25">
      <c r="C48" s="896"/>
      <c r="D48" s="940"/>
    </row>
    <row r="49" spans="3:4" ht="15.75" x14ac:dyDescent="0.25">
      <c r="C49" s="896"/>
      <c r="D49" s="940"/>
    </row>
    <row r="50" spans="3:4" ht="15.75" x14ac:dyDescent="0.25">
      <c r="C50" s="896"/>
      <c r="D50" s="940"/>
    </row>
    <row r="51" spans="3:4" ht="15.75" x14ac:dyDescent="0.25">
      <c r="C51" s="896"/>
      <c r="D51" s="940"/>
    </row>
    <row r="52" spans="3:4" ht="15.75" x14ac:dyDescent="0.25">
      <c r="C52" s="896"/>
      <c r="D52" s="940"/>
    </row>
    <row r="53" spans="3:4" ht="15.75" x14ac:dyDescent="0.25">
      <c r="C53" s="896"/>
      <c r="D53" s="940"/>
    </row>
    <row r="54" spans="3:4" ht="15.75" x14ac:dyDescent="0.25">
      <c r="C54" s="896"/>
      <c r="D54" s="940"/>
    </row>
    <row r="55" spans="3:4" ht="15.75" x14ac:dyDescent="0.25">
      <c r="C55" s="896"/>
      <c r="D55" s="940"/>
    </row>
    <row r="56" spans="3:4" ht="15.75" x14ac:dyDescent="0.25">
      <c r="C56" s="896"/>
      <c r="D56" s="940"/>
    </row>
    <row r="57" spans="3:4" ht="15.75" x14ac:dyDescent="0.25">
      <c r="C57" s="896"/>
      <c r="D57" s="940"/>
    </row>
    <row r="58" spans="3:4" ht="15.75" x14ac:dyDescent="0.25">
      <c r="C58" s="896"/>
      <c r="D58" s="940"/>
    </row>
    <row r="59" spans="3:4" ht="15.75" x14ac:dyDescent="0.25">
      <c r="C59" s="896"/>
      <c r="D59" s="940"/>
    </row>
    <row r="60" spans="3:4" ht="15.75" x14ac:dyDescent="0.25">
      <c r="C60" s="896"/>
      <c r="D60" s="940"/>
    </row>
    <row r="61" spans="3:4" ht="15.75" x14ac:dyDescent="0.25">
      <c r="C61" s="896"/>
      <c r="D61" s="940"/>
    </row>
    <row r="62" spans="3:4" ht="15.75" x14ac:dyDescent="0.25">
      <c r="C62" s="896"/>
      <c r="D62" s="940"/>
    </row>
    <row r="63" spans="3:4" ht="15.75" x14ac:dyDescent="0.25">
      <c r="C63" s="896"/>
      <c r="D63" s="940"/>
    </row>
    <row r="64" spans="3:4" ht="15.75" x14ac:dyDescent="0.25">
      <c r="C64" s="896"/>
      <c r="D64" s="940"/>
    </row>
    <row r="65" spans="3:4" ht="15.75" x14ac:dyDescent="0.25">
      <c r="C65" s="896"/>
      <c r="D65" s="940"/>
    </row>
    <row r="66" spans="3:4" ht="15.75" x14ac:dyDescent="0.25">
      <c r="C66" s="896"/>
      <c r="D66" s="940"/>
    </row>
    <row r="67" spans="3:4" ht="15.75" x14ac:dyDescent="0.25">
      <c r="C67" s="896"/>
      <c r="D67" s="940"/>
    </row>
    <row r="68" spans="3:4" ht="15.75" x14ac:dyDescent="0.25">
      <c r="C68" s="896"/>
      <c r="D68" s="940"/>
    </row>
    <row r="69" spans="3:4" ht="15.75" x14ac:dyDescent="0.25">
      <c r="C69" s="896"/>
      <c r="D69" s="940"/>
    </row>
    <row r="70" spans="3:4" ht="15.75" x14ac:dyDescent="0.25">
      <c r="C70" s="896"/>
      <c r="D70" s="940"/>
    </row>
    <row r="71" spans="3:4" ht="15.75" x14ac:dyDescent="0.25">
      <c r="C71" s="896"/>
      <c r="D71" s="940"/>
    </row>
    <row r="72" spans="3:4" ht="15.75" x14ac:dyDescent="0.25">
      <c r="C72" s="896"/>
      <c r="D72" s="940"/>
    </row>
    <row r="73" spans="3:4" ht="15.75" x14ac:dyDescent="0.25">
      <c r="C73" s="896"/>
      <c r="D73" s="940"/>
    </row>
    <row r="74" spans="3:4" ht="15.75" x14ac:dyDescent="0.25">
      <c r="C74" s="896"/>
      <c r="D74" s="940"/>
    </row>
    <row r="75" spans="3:4" ht="15.75" x14ac:dyDescent="0.25">
      <c r="C75" s="896"/>
      <c r="D75" s="940"/>
    </row>
    <row r="76" spans="3:4" ht="15.75" x14ac:dyDescent="0.25">
      <c r="C76" s="896"/>
      <c r="D76" s="940"/>
    </row>
    <row r="77" spans="3:4" ht="15.75" x14ac:dyDescent="0.25">
      <c r="C77" s="896"/>
      <c r="D77" s="940"/>
    </row>
    <row r="78" spans="3:4" ht="15.75" x14ac:dyDescent="0.25">
      <c r="C78" s="896"/>
      <c r="D78" s="940"/>
    </row>
    <row r="79" spans="3:4" ht="15.75" x14ac:dyDescent="0.25">
      <c r="C79" s="896"/>
      <c r="D79" s="940"/>
    </row>
    <row r="80" spans="3:4" ht="15.75" x14ac:dyDescent="0.25">
      <c r="C80" s="896"/>
      <c r="D80" s="940"/>
    </row>
    <row r="81" spans="3:4" ht="15.75" x14ac:dyDescent="0.25">
      <c r="C81" s="896"/>
      <c r="D81" s="940"/>
    </row>
    <row r="82" spans="3:4" ht="15.75" x14ac:dyDescent="0.25">
      <c r="C82" s="896"/>
      <c r="D82" s="940"/>
    </row>
    <row r="83" spans="3:4" ht="15.75" x14ac:dyDescent="0.25">
      <c r="C83" s="896"/>
      <c r="D83" s="940"/>
    </row>
    <row r="84" spans="3:4" ht="15.75" x14ac:dyDescent="0.25">
      <c r="C84" s="896"/>
      <c r="D84" s="940"/>
    </row>
    <row r="85" spans="3:4" ht="15.75" x14ac:dyDescent="0.25">
      <c r="C85" s="896"/>
      <c r="D85" s="940"/>
    </row>
    <row r="86" spans="3:4" ht="15.75" x14ac:dyDescent="0.25">
      <c r="C86" s="896"/>
      <c r="D86" s="940"/>
    </row>
    <row r="87" spans="3:4" ht="15.75" x14ac:dyDescent="0.25">
      <c r="C87" s="896"/>
      <c r="D87" s="940"/>
    </row>
    <row r="88" spans="3:4" ht="15.75" x14ac:dyDescent="0.25">
      <c r="C88" s="896"/>
      <c r="D88" s="940"/>
    </row>
    <row r="89" spans="3:4" ht="15.75" x14ac:dyDescent="0.25">
      <c r="C89" s="896"/>
      <c r="D89" s="940"/>
    </row>
    <row r="90" spans="3:4" ht="15.75" x14ac:dyDescent="0.25">
      <c r="C90" s="896"/>
      <c r="D90" s="940"/>
    </row>
    <row r="91" spans="3:4" ht="15.75" x14ac:dyDescent="0.25">
      <c r="C91" s="896"/>
      <c r="D91" s="940"/>
    </row>
    <row r="92" spans="3:4" ht="15.75" x14ac:dyDescent="0.25">
      <c r="C92" s="896"/>
      <c r="D92" s="940"/>
    </row>
    <row r="93" spans="3:4" ht="15.75" x14ac:dyDescent="0.25">
      <c r="C93" s="896"/>
      <c r="D93" s="940"/>
    </row>
    <row r="94" spans="3:4" ht="15.75" x14ac:dyDescent="0.25">
      <c r="C94" s="896"/>
      <c r="D94" s="940"/>
    </row>
    <row r="95" spans="3:4" ht="15.75" x14ac:dyDescent="0.25">
      <c r="C95" s="896"/>
      <c r="D95" s="940"/>
    </row>
    <row r="96" spans="3:4" ht="15.75" x14ac:dyDescent="0.25">
      <c r="C96" s="896"/>
      <c r="D96" s="940"/>
    </row>
    <row r="97" spans="3:4" ht="15.75" x14ac:dyDescent="0.25">
      <c r="C97" s="896"/>
      <c r="D97" s="940"/>
    </row>
    <row r="98" spans="3:4" ht="15.75" x14ac:dyDescent="0.25">
      <c r="C98" s="896"/>
      <c r="D98" s="940"/>
    </row>
    <row r="99" spans="3:4" ht="15.75" x14ac:dyDescent="0.25">
      <c r="C99" s="896"/>
      <c r="D99" s="940"/>
    </row>
    <row r="100" spans="3:4" ht="15.75" x14ac:dyDescent="0.25">
      <c r="C100" s="896"/>
      <c r="D100" s="940"/>
    </row>
    <row r="101" spans="3:4" ht="15.75" x14ac:dyDescent="0.25">
      <c r="C101" s="896"/>
      <c r="D101" s="940"/>
    </row>
    <row r="102" spans="3:4" ht="15.75" x14ac:dyDescent="0.25">
      <c r="C102" s="896"/>
      <c r="D102" s="940"/>
    </row>
    <row r="103" spans="3:4" ht="15.75" x14ac:dyDescent="0.25">
      <c r="C103" s="896"/>
      <c r="D103" s="940"/>
    </row>
    <row r="104" spans="3:4" ht="15.75" x14ac:dyDescent="0.25">
      <c r="C104" s="896"/>
      <c r="D104" s="940"/>
    </row>
    <row r="105" spans="3:4" ht="15.75" x14ac:dyDescent="0.25">
      <c r="C105" s="896"/>
      <c r="D105" s="940"/>
    </row>
    <row r="106" spans="3:4" ht="15.75" x14ac:dyDescent="0.25">
      <c r="C106" s="896"/>
      <c r="D106" s="940"/>
    </row>
    <row r="107" spans="3:4" ht="15.75" x14ac:dyDescent="0.25">
      <c r="C107" s="896"/>
      <c r="D107" s="940"/>
    </row>
    <row r="108" spans="3:4" ht="15.75" x14ac:dyDescent="0.25">
      <c r="C108" s="896"/>
      <c r="D108" s="940"/>
    </row>
    <row r="109" spans="3:4" ht="15.75" x14ac:dyDescent="0.25">
      <c r="C109" s="896"/>
      <c r="D109" s="940"/>
    </row>
    <row r="110" spans="3:4" ht="15.75" x14ac:dyDescent="0.25">
      <c r="C110" s="896"/>
      <c r="D110" s="940"/>
    </row>
    <row r="111" spans="3:4" ht="15.75" x14ac:dyDescent="0.25">
      <c r="C111" s="896"/>
      <c r="D111" s="940"/>
    </row>
    <row r="112" spans="3:4" ht="15.75" x14ac:dyDescent="0.25">
      <c r="C112" s="896"/>
      <c r="D112" s="940"/>
    </row>
    <row r="113" spans="3:4" ht="15.75" x14ac:dyDescent="0.25">
      <c r="C113" s="896"/>
      <c r="D113" s="940"/>
    </row>
    <row r="114" spans="3:4" ht="15.75" x14ac:dyDescent="0.25">
      <c r="C114" s="896"/>
      <c r="D114" s="940"/>
    </row>
    <row r="115" spans="3:4" ht="15.75" x14ac:dyDescent="0.25">
      <c r="C115" s="896"/>
      <c r="D115" s="940"/>
    </row>
    <row r="116" spans="3:4" ht="15.75" x14ac:dyDescent="0.25">
      <c r="C116" s="896"/>
      <c r="D116" s="940"/>
    </row>
    <row r="117" spans="3:4" ht="15.75" x14ac:dyDescent="0.25">
      <c r="C117" s="896"/>
      <c r="D117" s="940"/>
    </row>
    <row r="118" spans="3:4" ht="15.75" x14ac:dyDescent="0.25">
      <c r="C118" s="896"/>
      <c r="D118" s="940"/>
    </row>
    <row r="119" spans="3:4" ht="15.75" x14ac:dyDescent="0.25">
      <c r="C119" s="896"/>
      <c r="D119" s="940"/>
    </row>
    <row r="120" spans="3:4" ht="15.75" x14ac:dyDescent="0.25">
      <c r="C120" s="896"/>
      <c r="D120" s="940"/>
    </row>
    <row r="121" spans="3:4" ht="15.75" x14ac:dyDescent="0.25">
      <c r="C121" s="896"/>
      <c r="D121" s="940"/>
    </row>
    <row r="122" spans="3:4" ht="15.75" x14ac:dyDescent="0.25">
      <c r="C122" s="896"/>
      <c r="D122" s="940"/>
    </row>
    <row r="123" spans="3:4" ht="15.75" x14ac:dyDescent="0.25">
      <c r="C123" s="896"/>
      <c r="D123" s="940"/>
    </row>
    <row r="124" spans="3:4" ht="15.75" x14ac:dyDescent="0.25">
      <c r="C124" s="896"/>
      <c r="D124" s="940"/>
    </row>
    <row r="125" spans="3:4" ht="15.75" x14ac:dyDescent="0.25">
      <c r="C125" s="896"/>
      <c r="D125" s="940"/>
    </row>
    <row r="126" spans="3:4" ht="15.75" x14ac:dyDescent="0.25">
      <c r="C126" s="896"/>
      <c r="D126" s="940"/>
    </row>
    <row r="127" spans="3:4" ht="15.75" x14ac:dyDescent="0.25">
      <c r="C127" s="896"/>
      <c r="D127" s="940"/>
    </row>
    <row r="128" spans="3:4" ht="15.75" x14ac:dyDescent="0.25">
      <c r="C128" s="896"/>
      <c r="D128" s="940"/>
    </row>
    <row r="129" spans="3:4" ht="15.75" x14ac:dyDescent="0.25">
      <c r="C129" s="896"/>
      <c r="D129" s="940"/>
    </row>
    <row r="130" spans="3:4" ht="15.75" x14ac:dyDescent="0.25">
      <c r="C130" s="896"/>
      <c r="D130" s="940"/>
    </row>
    <row r="131" spans="3:4" ht="15.75" x14ac:dyDescent="0.25">
      <c r="C131" s="896"/>
      <c r="D131" s="940"/>
    </row>
    <row r="132" spans="3:4" ht="15.75" x14ac:dyDescent="0.25">
      <c r="C132" s="896"/>
      <c r="D132" s="940"/>
    </row>
    <row r="133" spans="3:4" ht="15.75" x14ac:dyDescent="0.25">
      <c r="C133" s="896"/>
      <c r="D133" s="940"/>
    </row>
    <row r="134" spans="3:4" ht="15.75" x14ac:dyDescent="0.25">
      <c r="C134" s="896"/>
      <c r="D134" s="940"/>
    </row>
    <row r="135" spans="3:4" ht="15.75" x14ac:dyDescent="0.25">
      <c r="C135" s="896"/>
      <c r="D135" s="940"/>
    </row>
    <row r="136" spans="3:4" ht="15.75" x14ac:dyDescent="0.25">
      <c r="C136" s="896"/>
      <c r="D136" s="940"/>
    </row>
    <row r="137" spans="3:4" ht="15.75" x14ac:dyDescent="0.25">
      <c r="C137" s="896"/>
      <c r="D137" s="940"/>
    </row>
    <row r="138" spans="3:4" ht="15.75" x14ac:dyDescent="0.25">
      <c r="C138" s="896"/>
      <c r="D138" s="940"/>
    </row>
    <row r="139" spans="3:4" ht="15.75" x14ac:dyDescent="0.25">
      <c r="C139" s="896"/>
      <c r="D139" s="940"/>
    </row>
    <row r="140" spans="3:4" ht="15.75" x14ac:dyDescent="0.25">
      <c r="C140" s="896"/>
      <c r="D140" s="940"/>
    </row>
    <row r="141" spans="3:4" ht="15.75" x14ac:dyDescent="0.25">
      <c r="C141" s="896"/>
      <c r="D141" s="940"/>
    </row>
    <row r="142" spans="3:4" ht="15.75" x14ac:dyDescent="0.25">
      <c r="C142" s="896"/>
      <c r="D142" s="940"/>
    </row>
    <row r="143" spans="3:4" ht="15.75" x14ac:dyDescent="0.25">
      <c r="C143" s="896"/>
      <c r="D143" s="940"/>
    </row>
    <row r="144" spans="3:4" ht="15.75" x14ac:dyDescent="0.25">
      <c r="C144" s="896"/>
      <c r="D144" s="940"/>
    </row>
    <row r="145" spans="3:4" ht="15.75" x14ac:dyDescent="0.25">
      <c r="C145" s="896"/>
      <c r="D145" s="940"/>
    </row>
    <row r="146" spans="3:4" ht="15.75" x14ac:dyDescent="0.25">
      <c r="C146" s="896"/>
      <c r="D146" s="940"/>
    </row>
    <row r="147" spans="3:4" ht="15.75" x14ac:dyDescent="0.25">
      <c r="C147" s="896"/>
      <c r="D147" s="940"/>
    </row>
    <row r="148" spans="3:4" ht="15.75" x14ac:dyDescent="0.25">
      <c r="C148" s="896"/>
      <c r="D148" s="940"/>
    </row>
    <row r="149" spans="3:4" ht="15.75" x14ac:dyDescent="0.25">
      <c r="C149" s="896"/>
      <c r="D149" s="940"/>
    </row>
    <row r="150" spans="3:4" ht="15.75" x14ac:dyDescent="0.25">
      <c r="C150" s="896"/>
      <c r="D150" s="940"/>
    </row>
    <row r="151" spans="3:4" ht="15.75" x14ac:dyDescent="0.25">
      <c r="C151" s="896"/>
      <c r="D151" s="940"/>
    </row>
    <row r="152" spans="3:4" ht="15.75" x14ac:dyDescent="0.25">
      <c r="C152" s="896"/>
      <c r="D152" s="940"/>
    </row>
    <row r="153" spans="3:4" ht="15.75" x14ac:dyDescent="0.25">
      <c r="C153" s="896"/>
      <c r="D153" s="940"/>
    </row>
    <row r="154" spans="3:4" ht="15.75" x14ac:dyDescent="0.25">
      <c r="C154" s="896"/>
      <c r="D154" s="940"/>
    </row>
    <row r="155" spans="3:4" ht="15.75" x14ac:dyDescent="0.25">
      <c r="C155" s="896"/>
      <c r="D155" s="940"/>
    </row>
    <row r="156" spans="3:4" ht="15.75" x14ac:dyDescent="0.25">
      <c r="C156" s="896"/>
      <c r="D156" s="940"/>
    </row>
    <row r="157" spans="3:4" ht="15.75" x14ac:dyDescent="0.25">
      <c r="C157" s="896"/>
      <c r="D157" s="940"/>
    </row>
    <row r="158" spans="3:4" ht="15.75" x14ac:dyDescent="0.25">
      <c r="C158" s="896"/>
      <c r="D158" s="940"/>
    </row>
    <row r="159" spans="3:4" ht="15.75" x14ac:dyDescent="0.25">
      <c r="C159" s="896"/>
      <c r="D159" s="940"/>
    </row>
    <row r="160" spans="3:4" ht="15.75" x14ac:dyDescent="0.25">
      <c r="C160" s="896"/>
      <c r="D160" s="940"/>
    </row>
    <row r="161" spans="3:4" ht="15.75" x14ac:dyDescent="0.25">
      <c r="C161" s="896"/>
      <c r="D161" s="940"/>
    </row>
    <row r="162" spans="3:4" ht="15.75" x14ac:dyDescent="0.25">
      <c r="C162" s="896"/>
      <c r="D162" s="940"/>
    </row>
    <row r="163" spans="3:4" ht="15.75" x14ac:dyDescent="0.25">
      <c r="C163" s="896"/>
      <c r="D163" s="940"/>
    </row>
    <row r="164" spans="3:4" ht="15.75" x14ac:dyDescent="0.25">
      <c r="C164" s="896"/>
      <c r="D164" s="940"/>
    </row>
    <row r="165" spans="3:4" ht="15.75" x14ac:dyDescent="0.25">
      <c r="C165" s="896"/>
      <c r="D165" s="940"/>
    </row>
    <row r="166" spans="3:4" ht="15.75" x14ac:dyDescent="0.25">
      <c r="C166" s="896"/>
      <c r="D166" s="940"/>
    </row>
    <row r="167" spans="3:4" ht="15.75" x14ac:dyDescent="0.25">
      <c r="C167" s="896"/>
      <c r="D167" s="940"/>
    </row>
    <row r="168" spans="3:4" ht="15.75" x14ac:dyDescent="0.25">
      <c r="C168" s="896"/>
      <c r="D168" s="940"/>
    </row>
    <row r="169" spans="3:4" ht="15.75" x14ac:dyDescent="0.25">
      <c r="C169" s="896"/>
      <c r="D169" s="940"/>
    </row>
    <row r="170" spans="3:4" ht="15.75" x14ac:dyDescent="0.25">
      <c r="C170" s="896"/>
      <c r="D170" s="940"/>
    </row>
    <row r="171" spans="3:4" ht="15.75" x14ac:dyDescent="0.25">
      <c r="C171" s="896"/>
      <c r="D171" s="940"/>
    </row>
    <row r="172" spans="3:4" ht="15.75" x14ac:dyDescent="0.25">
      <c r="C172" s="896"/>
      <c r="D172" s="940"/>
    </row>
    <row r="173" spans="3:4" ht="15.75" x14ac:dyDescent="0.25">
      <c r="C173" s="896"/>
      <c r="D173" s="940"/>
    </row>
    <row r="174" spans="3:4" ht="15.75" x14ac:dyDescent="0.25">
      <c r="C174" s="896"/>
      <c r="D174" s="940"/>
    </row>
    <row r="175" spans="3:4" ht="15.75" x14ac:dyDescent="0.25">
      <c r="C175" s="896"/>
      <c r="D175" s="940"/>
    </row>
    <row r="176" spans="3:4" ht="15.75" x14ac:dyDescent="0.25">
      <c r="C176" s="896"/>
      <c r="D176" s="940"/>
    </row>
    <row r="177" spans="1:4" ht="15.75" x14ac:dyDescent="0.25">
      <c r="C177" s="896"/>
      <c r="D177" s="940"/>
    </row>
    <row r="178" spans="1:4" ht="15.75" x14ac:dyDescent="0.25">
      <c r="C178" s="896"/>
      <c r="D178" s="940"/>
    </row>
    <row r="179" spans="1:4" ht="15.75" x14ac:dyDescent="0.25">
      <c r="C179" s="896"/>
      <c r="D179" s="940"/>
    </row>
    <row r="180" spans="1:4" ht="15.75" x14ac:dyDescent="0.25">
      <c r="C180" s="896"/>
      <c r="D180" s="940"/>
    </row>
    <row r="181" spans="1:4" ht="15.75" x14ac:dyDescent="0.25">
      <c r="C181" s="896"/>
      <c r="D181" s="940"/>
    </row>
    <row r="182" spans="1:4" ht="15.75" x14ac:dyDescent="0.25">
      <c r="C182" s="896"/>
      <c r="D182" s="940"/>
    </row>
    <row r="183" spans="1:4" ht="15.75" x14ac:dyDescent="0.25">
      <c r="C183" s="896"/>
      <c r="D183" s="940"/>
    </row>
    <row r="184" spans="1:4" ht="15.75" x14ac:dyDescent="0.25">
      <c r="C184" s="896"/>
      <c r="D184" s="940"/>
    </row>
    <row r="185" spans="1:4" ht="15.75" x14ac:dyDescent="0.25">
      <c r="C185" s="896"/>
      <c r="D185" s="940"/>
    </row>
    <row r="186" spans="1:4" ht="15.75" x14ac:dyDescent="0.25">
      <c r="C186" s="896"/>
      <c r="D186" s="940"/>
    </row>
    <row r="187" spans="1:4" ht="15.75" x14ac:dyDescent="0.25">
      <c r="C187" s="896"/>
      <c r="D187" s="940"/>
    </row>
    <row r="188" spans="1:4" ht="15.75" x14ac:dyDescent="0.25">
      <c r="A188" s="896"/>
      <c r="B188" s="896"/>
      <c r="C188" s="896"/>
      <c r="D188" s="940"/>
    </row>
    <row r="189" spans="1:4" ht="15.75" x14ac:dyDescent="0.25">
      <c r="A189" s="896"/>
      <c r="B189" s="896"/>
      <c r="C189" s="896"/>
      <c r="D189" s="940"/>
    </row>
    <row r="190" spans="1:4" ht="15.75" x14ac:dyDescent="0.25">
      <c r="A190" s="896"/>
      <c r="B190" s="896"/>
      <c r="C190" s="896"/>
      <c r="D190" s="940"/>
    </row>
    <row r="191" spans="1:4" ht="15.75" x14ac:dyDescent="0.25">
      <c r="A191" s="896"/>
      <c r="B191" s="896"/>
      <c r="C191" s="896"/>
      <c r="D191" s="940"/>
    </row>
    <row r="192" spans="1:4" ht="15.75" x14ac:dyDescent="0.25">
      <c r="A192" s="896"/>
      <c r="B192" s="896"/>
      <c r="C192" s="896"/>
      <c r="D192" s="940"/>
    </row>
  </sheetData>
  <pageMargins left="0.7" right="0.7" top="0.98479166666666662" bottom="0.75" header="0.3" footer="0.3"/>
  <pageSetup scale="53" fitToHeight="0" orientation="landscape" r:id="rId1"/>
  <headerFooter>
    <oddHeader>&amp;C&amp;G</oddHeader>
    <oddFooter>&amp;L&amp;"Arial,Regular"&amp;12&amp;K000000June 1, 2020&amp;C&amp;"Arial,Regular"&amp;12Page &amp;P of &amp;N&amp;R&amp;"Arial,Regular"&amp;12&amp;K000000&amp;A</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Z120"/>
  <sheetViews>
    <sheetView showGridLines="0" zoomScaleNormal="100" zoomScalePageLayoutView="30" workbookViewId="0">
      <selection activeCell="E2" sqref="E2"/>
    </sheetView>
  </sheetViews>
  <sheetFormatPr defaultColWidth="9.140625" defaultRowHeight="15" x14ac:dyDescent="0.25"/>
  <cols>
    <col min="1" max="1" width="2.85546875" style="1" customWidth="1"/>
    <col min="2" max="2" width="34.42578125" style="1" customWidth="1"/>
    <col min="3" max="3" width="33.42578125" style="1" customWidth="1"/>
    <col min="4" max="4" width="23.42578125" style="1" customWidth="1"/>
    <col min="5" max="5" width="20.140625" style="1" customWidth="1"/>
    <col min="6" max="6" width="31.140625" style="1" customWidth="1"/>
    <col min="7" max="7" width="37" style="1" customWidth="1"/>
    <col min="8" max="8" width="40.140625" style="1" customWidth="1"/>
    <col min="9" max="9" width="30.42578125" style="1" customWidth="1"/>
    <col min="10" max="10" width="31.140625" style="1" customWidth="1"/>
    <col min="11" max="11" width="28" style="1" customWidth="1"/>
    <col min="12" max="12" width="29.140625" style="1" customWidth="1"/>
    <col min="13" max="13" width="43.42578125" style="1" customWidth="1"/>
    <col min="14" max="16" width="12.85546875" style="1" customWidth="1"/>
    <col min="17" max="17" width="3.7109375" style="1" customWidth="1"/>
    <col min="18" max="18" width="75.140625" style="1" bestFit="1" customWidth="1"/>
    <col min="19" max="19" width="5.140625" style="1" customWidth="1"/>
    <col min="20" max="20" width="35.42578125" style="1" customWidth="1"/>
    <col min="21" max="21" width="12.28515625" style="1" customWidth="1"/>
    <col min="22" max="22" width="4.28515625" style="1" customWidth="1"/>
    <col min="23" max="23" width="35.28515625" style="1" customWidth="1"/>
    <col min="24" max="24" width="28.140625" style="1" bestFit="1" customWidth="1"/>
    <col min="25" max="25" width="29.28515625" style="1" bestFit="1" customWidth="1"/>
    <col min="26" max="26" width="18.28515625" style="1" bestFit="1" customWidth="1"/>
    <col min="27" max="16384" width="9.140625" style="1"/>
  </cols>
  <sheetData>
    <row r="1" spans="1:26" ht="18.75" customHeight="1" x14ac:dyDescent="0.25">
      <c r="A1" s="26"/>
      <c r="B1" s="26"/>
      <c r="C1" s="26"/>
      <c r="D1" s="26"/>
      <c r="E1" s="26"/>
    </row>
    <row r="2" spans="1:26" ht="15" customHeight="1" x14ac:dyDescent="0.25">
      <c r="A2" s="27"/>
      <c r="B2" s="27"/>
      <c r="C2" s="313" t="s">
        <v>0</v>
      </c>
      <c r="D2" s="27"/>
      <c r="E2" s="27"/>
    </row>
    <row r="3" spans="1:26" ht="18.75" customHeight="1" x14ac:dyDescent="0.3">
      <c r="A3" s="26"/>
      <c r="B3" s="26"/>
      <c r="C3" s="314"/>
      <c r="D3" s="26"/>
      <c r="E3" s="26"/>
    </row>
    <row r="4" spans="1:26" ht="18.75" customHeight="1" x14ac:dyDescent="0.25">
      <c r="A4" s="301"/>
      <c r="B4" s="28"/>
      <c r="C4" s="313" t="s">
        <v>4528</v>
      </c>
      <c r="D4" s="28"/>
      <c r="E4" s="28"/>
    </row>
    <row r="5" spans="1:26" ht="15" customHeight="1" x14ac:dyDescent="0.25">
      <c r="A5" s="27"/>
      <c r="B5" s="27"/>
      <c r="C5" s="315" t="s">
        <v>4695</v>
      </c>
      <c r="D5" s="27"/>
      <c r="E5" s="27"/>
    </row>
    <row r="6" spans="1:26" ht="18.75" customHeight="1" x14ac:dyDescent="0.3">
      <c r="A6" s="26"/>
      <c r="B6" s="26"/>
      <c r="C6" s="314"/>
      <c r="D6" s="26"/>
      <c r="E6" s="26"/>
    </row>
    <row r="7" spans="1:26" ht="15" customHeight="1" x14ac:dyDescent="0.25">
      <c r="C7" s="313" t="s">
        <v>1</v>
      </c>
      <c r="R7" s="518"/>
      <c r="S7" s="518"/>
      <c r="T7" s="518"/>
      <c r="U7" s="518"/>
      <c r="V7" s="518"/>
    </row>
    <row r="8" spans="1:26" ht="15" customHeight="1" x14ac:dyDescent="0.25">
      <c r="A8" s="13"/>
      <c r="C8" s="14"/>
      <c r="D8" s="14"/>
      <c r="E8" s="14"/>
      <c r="F8" s="14"/>
      <c r="G8" s="14"/>
      <c r="H8" s="309"/>
      <c r="I8" s="308"/>
      <c r="J8" s="308"/>
      <c r="K8" s="571"/>
      <c r="L8" s="571"/>
      <c r="R8" s="518"/>
      <c r="S8" s="518"/>
      <c r="T8" s="518"/>
      <c r="U8" s="518"/>
      <c r="V8" s="518"/>
    </row>
    <row r="9" spans="1:26" ht="21.75" customHeight="1" x14ac:dyDescent="0.25">
      <c r="B9" s="311"/>
      <c r="C9" s="30" t="s">
        <v>215</v>
      </c>
      <c r="D9" s="30" t="s">
        <v>21</v>
      </c>
      <c r="E9" s="31" t="s">
        <v>214</v>
      </c>
      <c r="F9" s="31" t="s">
        <v>22</v>
      </c>
      <c r="G9" s="575" t="s">
        <v>4685</v>
      </c>
      <c r="H9" s="575" t="s">
        <v>258</v>
      </c>
      <c r="I9" s="575" t="s">
        <v>4659</v>
      </c>
      <c r="J9" s="575" t="s">
        <v>4693</v>
      </c>
      <c r="K9" s="574" t="s">
        <v>4694</v>
      </c>
      <c r="L9" s="573" t="s">
        <v>4688</v>
      </c>
      <c r="M9" s="736" t="s">
        <v>4799</v>
      </c>
      <c r="R9" s="954" t="s">
        <v>5514</v>
      </c>
      <c r="S9" s="956"/>
      <c r="V9" s="518"/>
      <c r="W9" s="944"/>
      <c r="X9" s="945"/>
      <c r="Y9" s="945"/>
      <c r="Z9" s="946"/>
    </row>
    <row r="10" spans="1:26" ht="15" customHeight="1" x14ac:dyDescent="0.25">
      <c r="B10" s="312"/>
      <c r="C10" s="18">
        <v>1965</v>
      </c>
      <c r="D10" s="18" t="s">
        <v>22</v>
      </c>
      <c r="E10" s="18" t="s">
        <v>207</v>
      </c>
      <c r="F10" s="19" t="s">
        <v>178</v>
      </c>
      <c r="G10" s="566" t="s">
        <v>4657</v>
      </c>
      <c r="H10" s="153" t="s">
        <v>4665</v>
      </c>
      <c r="I10" s="332" t="s">
        <v>4661</v>
      </c>
      <c r="J10" s="570" t="s">
        <v>298</v>
      </c>
      <c r="K10" s="569" t="s">
        <v>4652</v>
      </c>
      <c r="L10" s="332" t="s">
        <v>4687</v>
      </c>
      <c r="M10" s="332" t="s">
        <v>4800</v>
      </c>
      <c r="R10" s="955" t="s">
        <v>4915</v>
      </c>
      <c r="S10" s="957"/>
      <c r="V10" s="518"/>
      <c r="W10" s="947"/>
      <c r="X10" s="948"/>
      <c r="Y10" s="942"/>
      <c r="Z10" s="949"/>
    </row>
    <row r="11" spans="1:26" ht="15" customHeight="1" x14ac:dyDescent="0.25">
      <c r="A11" s="11"/>
      <c r="B11" s="312"/>
      <c r="C11" s="18">
        <v>1966</v>
      </c>
      <c r="D11" s="18" t="s">
        <v>214</v>
      </c>
      <c r="E11" s="18" t="s">
        <v>204</v>
      </c>
      <c r="F11" s="19" t="s">
        <v>162</v>
      </c>
      <c r="G11" s="566" t="s">
        <v>4701</v>
      </c>
      <c r="H11" s="153" t="s">
        <v>4664</v>
      </c>
      <c r="I11" s="332" t="s">
        <v>4660</v>
      </c>
      <c r="J11" s="570" t="s">
        <v>299</v>
      </c>
      <c r="K11" s="569" t="s">
        <v>4653</v>
      </c>
      <c r="L11" s="332" t="s">
        <v>4859</v>
      </c>
      <c r="M11" s="332" t="s">
        <v>4801</v>
      </c>
      <c r="R11" s="955" t="s">
        <v>4924</v>
      </c>
      <c r="S11" s="957"/>
      <c r="V11" s="518"/>
      <c r="W11" s="342"/>
      <c r="X11" s="948"/>
      <c r="Y11" s="942"/>
      <c r="Z11" s="949"/>
    </row>
    <row r="12" spans="1:26" ht="15" customHeight="1" x14ac:dyDescent="0.25">
      <c r="B12" s="310"/>
      <c r="C12" s="18">
        <v>1967</v>
      </c>
      <c r="D12" s="20"/>
      <c r="E12" s="18" t="s">
        <v>201</v>
      </c>
      <c r="F12" s="19" t="s">
        <v>161</v>
      </c>
      <c r="G12" s="566" t="s">
        <v>4658</v>
      </c>
      <c r="H12" s="153" t="s">
        <v>294</v>
      </c>
      <c r="I12" s="332" t="s">
        <v>296</v>
      </c>
      <c r="J12" s="570" t="s">
        <v>4708</v>
      </c>
      <c r="K12" s="63"/>
      <c r="L12" s="63"/>
      <c r="M12" s="332" t="s">
        <v>4802</v>
      </c>
      <c r="R12" s="955" t="s">
        <v>4935</v>
      </c>
      <c r="S12" s="957"/>
      <c r="V12" s="518"/>
      <c r="W12" s="947"/>
      <c r="X12" s="948"/>
      <c r="Y12" s="942"/>
      <c r="Z12" s="949"/>
    </row>
    <row r="13" spans="1:26" ht="15" customHeight="1" x14ac:dyDescent="0.25">
      <c r="C13" s="18">
        <v>1968</v>
      </c>
      <c r="D13" s="20"/>
      <c r="E13" s="18" t="s">
        <v>198</v>
      </c>
      <c r="F13" s="19" t="s">
        <v>133</v>
      </c>
      <c r="G13" s="567"/>
      <c r="H13" s="153" t="s">
        <v>4666</v>
      </c>
      <c r="I13" s="332" t="s">
        <v>297</v>
      </c>
      <c r="J13" s="570" t="s">
        <v>249</v>
      </c>
      <c r="K13" s="63"/>
      <c r="L13" s="63"/>
      <c r="R13" s="955" t="s">
        <v>4940</v>
      </c>
      <c r="S13" s="957"/>
      <c r="V13" s="518"/>
      <c r="W13" s="342"/>
      <c r="X13" s="948"/>
      <c r="Y13" s="942"/>
      <c r="Z13" s="949"/>
    </row>
    <row r="14" spans="1:26" ht="15" customHeight="1" x14ac:dyDescent="0.25">
      <c r="C14" s="18">
        <v>1969</v>
      </c>
      <c r="D14" s="20"/>
      <c r="E14" s="18" t="s">
        <v>195</v>
      </c>
      <c r="F14" s="19" t="s">
        <v>126</v>
      </c>
      <c r="G14" s="568"/>
      <c r="H14" s="332" t="s">
        <v>293</v>
      </c>
      <c r="I14" s="332" t="s">
        <v>292</v>
      </c>
      <c r="J14" s="570" t="s">
        <v>4876</v>
      </c>
      <c r="K14" s="63"/>
      <c r="L14" s="63"/>
      <c r="R14" s="955" t="s">
        <v>4952</v>
      </c>
      <c r="S14" s="957"/>
      <c r="V14" s="518"/>
      <c r="W14" s="721"/>
      <c r="X14" s="950"/>
      <c r="Y14" s="951"/>
      <c r="Z14" s="721"/>
    </row>
    <row r="15" spans="1:26" ht="15" customHeight="1" x14ac:dyDescent="0.25">
      <c r="C15" s="18">
        <v>1970</v>
      </c>
      <c r="D15" s="20"/>
      <c r="E15" s="18" t="s">
        <v>194</v>
      </c>
      <c r="F15" s="19" t="s">
        <v>119</v>
      </c>
      <c r="G15" s="22"/>
      <c r="H15" s="16"/>
      <c r="I15" s="332" t="s">
        <v>251</v>
      </c>
      <c r="J15" s="570" t="s">
        <v>4886</v>
      </c>
      <c r="K15" s="63"/>
      <c r="L15" s="63"/>
      <c r="R15" s="955" t="s">
        <v>4968</v>
      </c>
      <c r="S15" s="957"/>
      <c r="V15" s="518"/>
      <c r="W15" s="952"/>
      <c r="X15" s="950"/>
      <c r="Y15" s="951"/>
      <c r="Z15" s="721"/>
    </row>
    <row r="16" spans="1:26" ht="15" customHeight="1" x14ac:dyDescent="0.25">
      <c r="C16" s="18">
        <v>1971</v>
      </c>
      <c r="D16" s="20"/>
      <c r="E16" s="18" t="s">
        <v>191</v>
      </c>
      <c r="F16" s="19" t="s">
        <v>118</v>
      </c>
      <c r="G16" s="22"/>
      <c r="H16" s="16"/>
      <c r="I16" s="332" t="s">
        <v>254</v>
      </c>
      <c r="J16" s="570" t="s">
        <v>4877</v>
      </c>
      <c r="K16" s="63"/>
      <c r="L16" s="63"/>
      <c r="M16" s="738" t="s">
        <v>4807</v>
      </c>
      <c r="N16" s="739" t="s">
        <v>4804</v>
      </c>
      <c r="O16" s="739" t="s">
        <v>4805</v>
      </c>
      <c r="P16" s="739" t="s">
        <v>4806</v>
      </c>
      <c r="Q16" s="953"/>
      <c r="R16" s="955" t="s">
        <v>4970</v>
      </c>
      <c r="S16" s="957"/>
      <c r="V16" s="518"/>
    </row>
    <row r="17" spans="1:22" ht="15" customHeight="1" x14ac:dyDescent="0.25">
      <c r="C17" s="18">
        <v>1972</v>
      </c>
      <c r="D17" s="20"/>
      <c r="E17" s="21" t="s">
        <v>188</v>
      </c>
      <c r="F17" s="19" t="s">
        <v>117</v>
      </c>
      <c r="G17" s="22"/>
      <c r="I17" s="332" t="s">
        <v>255</v>
      </c>
      <c r="J17" s="570" t="s">
        <v>4878</v>
      </c>
      <c r="K17" s="63"/>
      <c r="L17" s="63"/>
      <c r="M17" s="570" t="s">
        <v>4800</v>
      </c>
      <c r="N17" s="737">
        <v>59</v>
      </c>
      <c r="O17" s="737">
        <v>24</v>
      </c>
      <c r="P17" s="737">
        <v>0</v>
      </c>
      <c r="Q17" s="953"/>
      <c r="R17" s="955" t="s">
        <v>4974</v>
      </c>
      <c r="S17" s="957"/>
      <c r="V17" s="518"/>
    </row>
    <row r="18" spans="1:22" ht="15" customHeight="1" x14ac:dyDescent="0.25">
      <c r="C18" s="18">
        <v>1973</v>
      </c>
      <c r="D18" s="20"/>
      <c r="E18" s="21" t="s">
        <v>185</v>
      </c>
      <c r="F18" s="19" t="s">
        <v>104</v>
      </c>
      <c r="I18" s="332" t="s">
        <v>4686</v>
      </c>
      <c r="J18" s="570" t="s">
        <v>4879</v>
      </c>
      <c r="M18" s="570" t="s">
        <v>4801</v>
      </c>
      <c r="N18" s="737">
        <v>99</v>
      </c>
      <c r="O18" s="737">
        <v>49</v>
      </c>
      <c r="P18" s="737">
        <v>0</v>
      </c>
      <c r="Q18" s="953"/>
      <c r="R18" s="955" t="s">
        <v>4977</v>
      </c>
      <c r="S18" s="957"/>
      <c r="V18" s="518"/>
    </row>
    <row r="19" spans="1:22" ht="15" customHeight="1" x14ac:dyDescent="0.25">
      <c r="A19" s="5"/>
      <c r="B19" s="5"/>
      <c r="C19" s="18">
        <v>1974</v>
      </c>
      <c r="D19" s="20"/>
      <c r="E19" s="21" t="s">
        <v>182</v>
      </c>
      <c r="F19" s="19" t="s">
        <v>100</v>
      </c>
      <c r="I19" s="332" t="s">
        <v>291</v>
      </c>
      <c r="J19" s="570" t="s">
        <v>4880</v>
      </c>
      <c r="K19" s="29"/>
      <c r="L19" s="29"/>
      <c r="M19" s="570" t="s">
        <v>4802</v>
      </c>
      <c r="N19" s="737">
        <v>29</v>
      </c>
      <c r="O19" s="737">
        <v>14</v>
      </c>
      <c r="P19" s="737">
        <v>0</v>
      </c>
      <c r="Q19" s="953"/>
      <c r="R19" s="876" t="s">
        <v>4987</v>
      </c>
      <c r="S19" s="943"/>
      <c r="V19" s="518"/>
    </row>
    <row r="20" spans="1:22" ht="15" customHeight="1" x14ac:dyDescent="0.25">
      <c r="A20" s="6"/>
      <c r="B20" s="6"/>
      <c r="C20" s="18">
        <v>1975</v>
      </c>
      <c r="D20" s="20"/>
      <c r="E20" s="21" t="s">
        <v>179</v>
      </c>
      <c r="F20" s="19" t="s">
        <v>93</v>
      </c>
      <c r="I20" s="16"/>
      <c r="J20" s="570" t="s">
        <v>4881</v>
      </c>
      <c r="K20" s="29"/>
      <c r="L20" s="29"/>
      <c r="R20" s="876" t="s">
        <v>5515</v>
      </c>
      <c r="S20" s="943"/>
      <c r="T20" s="518"/>
      <c r="U20" s="518"/>
      <c r="V20" s="518"/>
    </row>
    <row r="21" spans="1:22" ht="15" customHeight="1" x14ac:dyDescent="0.25">
      <c r="A21" s="6"/>
      <c r="B21" s="6"/>
      <c r="C21" s="18">
        <v>1976</v>
      </c>
      <c r="D21" s="20"/>
      <c r="E21" s="21" t="s">
        <v>175</v>
      </c>
      <c r="F21" s="19" t="s">
        <v>89</v>
      </c>
      <c r="J21" s="570" t="s">
        <v>4882</v>
      </c>
      <c r="K21" s="29"/>
      <c r="L21" s="29"/>
      <c r="R21" s="876" t="s">
        <v>4988</v>
      </c>
      <c r="S21" s="943"/>
      <c r="T21" s="518"/>
      <c r="U21" s="518"/>
      <c r="V21" s="518"/>
    </row>
    <row r="22" spans="1:22" ht="15" customHeight="1" x14ac:dyDescent="0.25">
      <c r="A22" s="6"/>
      <c r="B22" s="6"/>
      <c r="C22" s="18">
        <v>1977</v>
      </c>
      <c r="D22" s="20"/>
      <c r="E22" s="21" t="s">
        <v>172</v>
      </c>
      <c r="F22" s="19" t="s">
        <v>85</v>
      </c>
      <c r="J22" s="570" t="s">
        <v>234</v>
      </c>
      <c r="M22" s="738" t="s">
        <v>4808</v>
      </c>
      <c r="N22" s="737" t="s">
        <v>4566</v>
      </c>
      <c r="R22" s="876" t="s">
        <v>5003</v>
      </c>
      <c r="S22" s="943"/>
    </row>
    <row r="23" spans="1:22" ht="15" customHeight="1" x14ac:dyDescent="0.25">
      <c r="A23" s="6"/>
      <c r="B23" s="6"/>
      <c r="C23" s="18">
        <v>1978</v>
      </c>
      <c r="D23" s="20"/>
      <c r="E23" s="21" t="s">
        <v>169</v>
      </c>
      <c r="F23" s="19" t="s">
        <v>51</v>
      </c>
      <c r="H23" s="16"/>
      <c r="N23" s="737" t="s">
        <v>4567</v>
      </c>
      <c r="R23" s="876" t="s">
        <v>5005</v>
      </c>
      <c r="S23" s="943"/>
    </row>
    <row r="24" spans="1:22" ht="15" customHeight="1" x14ac:dyDescent="0.25">
      <c r="A24" s="6"/>
      <c r="B24" s="6"/>
      <c r="C24" s="18">
        <v>1979</v>
      </c>
      <c r="D24" s="20"/>
      <c r="E24" s="21" t="s">
        <v>166</v>
      </c>
      <c r="F24" s="19" t="s">
        <v>50</v>
      </c>
      <c r="G24" s="22"/>
      <c r="H24" s="16"/>
      <c r="R24" s="876" t="s">
        <v>5516</v>
      </c>
      <c r="S24" s="943"/>
    </row>
    <row r="25" spans="1:22" ht="15" customHeight="1" x14ac:dyDescent="0.25">
      <c r="A25" s="6"/>
      <c r="B25" s="6"/>
      <c r="C25" s="18">
        <v>1980</v>
      </c>
      <c r="D25" s="20"/>
      <c r="E25" s="21" t="s">
        <v>163</v>
      </c>
      <c r="F25" s="22"/>
      <c r="G25" s="22"/>
      <c r="H25" s="16"/>
      <c r="R25" s="876" t="s">
        <v>5012</v>
      </c>
      <c r="S25" s="943"/>
    </row>
    <row r="26" spans="1:22" ht="15" customHeight="1" x14ac:dyDescent="0.25">
      <c r="A26" s="6"/>
      <c r="B26" s="6"/>
      <c r="C26" s="18">
        <v>1981</v>
      </c>
      <c r="D26" s="20"/>
      <c r="E26" s="21" t="s">
        <v>158</v>
      </c>
      <c r="F26" s="22"/>
      <c r="G26" s="22"/>
      <c r="H26" s="16"/>
      <c r="R26" s="876" t="s">
        <v>5018</v>
      </c>
      <c r="S26" s="943"/>
    </row>
    <row r="27" spans="1:22" ht="15" customHeight="1" x14ac:dyDescent="0.25">
      <c r="A27" s="9"/>
      <c r="B27" s="9"/>
      <c r="C27" s="18">
        <v>1982</v>
      </c>
      <c r="D27" s="20"/>
      <c r="E27" s="21" t="s">
        <v>155</v>
      </c>
      <c r="F27" s="22"/>
      <c r="G27" s="344" t="s">
        <v>4563</v>
      </c>
      <c r="H27" s="576" t="s">
        <v>4565</v>
      </c>
      <c r="J27" s="738" t="s">
        <v>4873</v>
      </c>
      <c r="K27" s="737" t="s">
        <v>4566</v>
      </c>
      <c r="R27" s="876" t="s">
        <v>5019</v>
      </c>
      <c r="S27" s="943"/>
    </row>
    <row r="28" spans="1:22" ht="15" customHeight="1" x14ac:dyDescent="0.25">
      <c r="A28" s="10"/>
      <c r="B28" s="10"/>
      <c r="C28" s="18">
        <v>1983</v>
      </c>
      <c r="D28" s="20"/>
      <c r="E28" s="21" t="s">
        <v>152</v>
      </c>
      <c r="F28" s="22"/>
      <c r="G28" s="345"/>
      <c r="H28" s="577" t="s">
        <v>4618</v>
      </c>
      <c r="K28" s="737" t="s">
        <v>4567</v>
      </c>
      <c r="R28" s="876" t="s">
        <v>5037</v>
      </c>
      <c r="S28" s="943"/>
    </row>
    <row r="29" spans="1:22" ht="15" customHeight="1" x14ac:dyDescent="0.25">
      <c r="A29" s="8"/>
      <c r="B29" s="8"/>
      <c r="C29" s="18">
        <v>1984</v>
      </c>
      <c r="D29" s="20"/>
      <c r="E29" s="21" t="s">
        <v>149</v>
      </c>
      <c r="F29" s="22"/>
      <c r="G29" s="346"/>
      <c r="H29" s="342"/>
      <c r="R29" s="876" t="s">
        <v>5048</v>
      </c>
      <c r="S29" s="943"/>
    </row>
    <row r="30" spans="1:22" ht="15" customHeight="1" x14ac:dyDescent="0.25">
      <c r="A30" s="8"/>
      <c r="B30" s="8"/>
      <c r="C30" s="18">
        <v>1985</v>
      </c>
      <c r="D30" s="20"/>
      <c r="E30" s="21" t="s">
        <v>146</v>
      </c>
      <c r="F30" s="22"/>
      <c r="G30" s="344" t="s">
        <v>4564</v>
      </c>
      <c r="H30" s="578" t="s">
        <v>4619</v>
      </c>
      <c r="R30" s="876" t="s">
        <v>5050</v>
      </c>
      <c r="S30" s="943"/>
    </row>
    <row r="31" spans="1:22" ht="15" customHeight="1" x14ac:dyDescent="0.25">
      <c r="A31" s="8"/>
      <c r="B31" s="8"/>
      <c r="C31" s="18">
        <v>1986</v>
      </c>
      <c r="D31" s="20"/>
      <c r="E31" s="21" t="s">
        <v>143</v>
      </c>
      <c r="F31" s="22"/>
      <c r="G31" s="347"/>
      <c r="H31" s="579" t="str">
        <f>H28</f>
        <v>Class II Bike Lane</v>
      </c>
      <c r="R31" s="876" t="s">
        <v>5053</v>
      </c>
      <c r="S31" s="943"/>
    </row>
    <row r="32" spans="1:22" ht="15" customHeight="1" x14ac:dyDescent="0.25">
      <c r="A32" s="8"/>
      <c r="B32" s="8"/>
      <c r="C32" s="18">
        <v>1987</v>
      </c>
      <c r="D32" s="20"/>
      <c r="E32" s="21" t="s">
        <v>140</v>
      </c>
      <c r="F32" s="22"/>
      <c r="G32" s="345"/>
      <c r="H32" s="577" t="s">
        <v>4620</v>
      </c>
      <c r="R32" s="876" t="s">
        <v>5055</v>
      </c>
      <c r="S32" s="943"/>
    </row>
    <row r="33" spans="1:19" ht="15" customHeight="1" x14ac:dyDescent="0.25">
      <c r="A33" s="8"/>
      <c r="B33" s="8"/>
      <c r="C33" s="18">
        <v>1988</v>
      </c>
      <c r="D33" s="20"/>
      <c r="E33" s="21" t="s">
        <v>137</v>
      </c>
      <c r="F33" s="20"/>
      <c r="G33" s="348"/>
      <c r="H33" s="343"/>
      <c r="R33" s="876" t="s">
        <v>5067</v>
      </c>
      <c r="S33" s="943"/>
    </row>
    <row r="34" spans="1:19" ht="15" customHeight="1" x14ac:dyDescent="0.25">
      <c r="A34" s="8"/>
      <c r="B34" s="8"/>
      <c r="C34" s="18">
        <v>1989</v>
      </c>
      <c r="D34" s="20"/>
      <c r="E34" s="21" t="s">
        <v>134</v>
      </c>
      <c r="F34" s="23"/>
      <c r="G34" s="349" t="s">
        <v>4580</v>
      </c>
      <c r="H34" s="580" t="s">
        <v>4566</v>
      </c>
      <c r="R34" s="876" t="s">
        <v>5072</v>
      </c>
      <c r="S34" s="943"/>
    </row>
    <row r="35" spans="1:19" ht="15" customHeight="1" x14ac:dyDescent="0.25">
      <c r="A35" s="8"/>
      <c r="B35" s="8"/>
      <c r="C35" s="18">
        <v>1990</v>
      </c>
      <c r="D35" s="20"/>
      <c r="E35" s="21" t="s">
        <v>130</v>
      </c>
      <c r="F35" s="22"/>
      <c r="G35" s="341"/>
      <c r="H35" s="581" t="s">
        <v>4567</v>
      </c>
      <c r="R35" s="876" t="s">
        <v>5517</v>
      </c>
      <c r="S35" s="943"/>
    </row>
    <row r="36" spans="1:19" ht="15" customHeight="1" x14ac:dyDescent="0.25">
      <c r="A36" s="8"/>
      <c r="B36" s="8"/>
      <c r="C36" s="18">
        <v>1991</v>
      </c>
      <c r="D36" s="20"/>
      <c r="E36" s="21" t="s">
        <v>127</v>
      </c>
      <c r="F36" s="22"/>
      <c r="G36" s="22"/>
      <c r="R36" s="876" t="s">
        <v>5073</v>
      </c>
      <c r="S36" s="943"/>
    </row>
    <row r="37" spans="1:19" ht="15" customHeight="1" x14ac:dyDescent="0.25">
      <c r="A37" s="3"/>
      <c r="B37" s="3"/>
      <c r="C37" s="18">
        <v>1992</v>
      </c>
      <c r="D37" s="20"/>
      <c r="E37" s="21" t="s">
        <v>123</v>
      </c>
      <c r="F37" s="22"/>
      <c r="G37" s="338"/>
      <c r="H37" s="339"/>
      <c r="I37" s="337" t="s">
        <v>4591</v>
      </c>
      <c r="J37" s="339"/>
      <c r="K37" s="340"/>
      <c r="R37" s="876" t="s">
        <v>5074</v>
      </c>
      <c r="S37" s="943"/>
    </row>
    <row r="38" spans="1:19" ht="17.100000000000001" customHeight="1" x14ac:dyDescent="0.25">
      <c r="A38" s="3"/>
      <c r="B38" s="3"/>
      <c r="C38" s="18">
        <v>1993</v>
      </c>
      <c r="D38" s="20"/>
      <c r="E38" s="21" t="s">
        <v>120</v>
      </c>
      <c r="F38" s="22"/>
      <c r="G38" s="337" t="s">
        <v>4559</v>
      </c>
      <c r="H38" s="337" t="s">
        <v>4579</v>
      </c>
      <c r="I38" s="337" t="s">
        <v>4581</v>
      </c>
      <c r="J38" s="337" t="s">
        <v>4580</v>
      </c>
      <c r="K38" s="337" t="s">
        <v>4580</v>
      </c>
      <c r="L38" s="352"/>
      <c r="R38" s="876" t="s">
        <v>5089</v>
      </c>
      <c r="S38" s="943"/>
    </row>
    <row r="39" spans="1:19" ht="15" customHeight="1" x14ac:dyDescent="0.25">
      <c r="A39" s="4"/>
      <c r="B39" s="4"/>
      <c r="C39" s="18">
        <v>1994</v>
      </c>
      <c r="D39" s="20"/>
      <c r="E39" s="21" t="s">
        <v>114</v>
      </c>
      <c r="F39" s="22"/>
      <c r="G39" s="337"/>
      <c r="H39" s="337"/>
      <c r="I39" s="337"/>
      <c r="J39" s="337" t="s">
        <v>4567</v>
      </c>
      <c r="K39" s="337" t="s">
        <v>4566</v>
      </c>
      <c r="L39" s="352"/>
      <c r="R39" s="943"/>
      <c r="S39" s="943"/>
    </row>
    <row r="40" spans="1:19" ht="15" customHeight="1" x14ac:dyDescent="0.25">
      <c r="A40" s="7"/>
      <c r="B40" s="7"/>
      <c r="C40" s="18">
        <v>1995</v>
      </c>
      <c r="D40" s="20"/>
      <c r="E40" s="21" t="s">
        <v>111</v>
      </c>
      <c r="F40" s="22"/>
      <c r="G40" s="336" t="s">
        <v>4573</v>
      </c>
      <c r="H40" s="336" t="s">
        <v>4574</v>
      </c>
      <c r="I40" s="336" t="s">
        <v>4582</v>
      </c>
      <c r="J40" s="336">
        <v>1.9E-3</v>
      </c>
      <c r="K40" s="336">
        <v>1.04E-2</v>
      </c>
      <c r="L40" s="572"/>
      <c r="R40" s="943"/>
      <c r="S40" s="943"/>
    </row>
    <row r="41" spans="1:19" ht="15" customHeight="1" x14ac:dyDescent="0.25">
      <c r="A41" s="7"/>
      <c r="B41" s="7"/>
      <c r="C41" s="18">
        <v>1996</v>
      </c>
      <c r="D41" s="20"/>
      <c r="E41" s="21" t="s">
        <v>108</v>
      </c>
      <c r="F41" s="22"/>
      <c r="G41" s="336" t="s">
        <v>4573</v>
      </c>
      <c r="H41" s="336" t="s">
        <v>4575</v>
      </c>
      <c r="I41" s="336" t="s">
        <v>4583</v>
      </c>
      <c r="J41" s="336">
        <v>2.8999999999999998E-3</v>
      </c>
      <c r="K41" s="336">
        <v>1.55E-2</v>
      </c>
      <c r="L41" s="572"/>
      <c r="R41" s="943"/>
      <c r="S41" s="943"/>
    </row>
    <row r="42" spans="1:19" ht="15" customHeight="1" x14ac:dyDescent="0.25">
      <c r="A42" s="7"/>
      <c r="B42" s="7"/>
      <c r="C42" s="18">
        <v>1997</v>
      </c>
      <c r="D42" s="17"/>
      <c r="E42" s="21" t="s">
        <v>105</v>
      </c>
      <c r="F42" s="22"/>
      <c r="G42" s="336" t="s">
        <v>4573</v>
      </c>
      <c r="H42" s="336" t="s">
        <v>4576</v>
      </c>
      <c r="I42" s="336" t="s">
        <v>4584</v>
      </c>
      <c r="J42" s="336">
        <v>3.8E-3</v>
      </c>
      <c r="K42" s="336">
        <v>2.07E-2</v>
      </c>
      <c r="L42" s="572"/>
      <c r="R42" s="943"/>
      <c r="S42" s="943"/>
    </row>
    <row r="43" spans="1:19" ht="15" customHeight="1" x14ac:dyDescent="0.25">
      <c r="C43" s="18">
        <v>1998</v>
      </c>
      <c r="D43" s="17"/>
      <c r="E43" s="21" t="s">
        <v>101</v>
      </c>
      <c r="F43" s="22"/>
      <c r="G43" s="336" t="s">
        <v>4577</v>
      </c>
      <c r="H43" s="336" t="s">
        <v>4574</v>
      </c>
      <c r="I43" s="336" t="s">
        <v>4585</v>
      </c>
      <c r="J43" s="336">
        <v>1.4E-3</v>
      </c>
      <c r="K43" s="336">
        <v>7.3000000000000001E-3</v>
      </c>
      <c r="L43" s="572"/>
      <c r="R43" s="943"/>
      <c r="S43" s="943"/>
    </row>
    <row r="44" spans="1:19" ht="15" customHeight="1" x14ac:dyDescent="0.25">
      <c r="C44" s="18">
        <v>1999</v>
      </c>
      <c r="D44" s="17"/>
      <c r="E44" s="21" t="s">
        <v>97</v>
      </c>
      <c r="F44" s="22"/>
      <c r="G44" s="336" t="s">
        <v>4577</v>
      </c>
      <c r="H44" s="336" t="s">
        <v>4575</v>
      </c>
      <c r="I44" s="336" t="s">
        <v>4586</v>
      </c>
      <c r="J44" s="336">
        <v>2E-3</v>
      </c>
      <c r="K44" s="336">
        <v>1.09E-2</v>
      </c>
      <c r="L44" s="572"/>
      <c r="R44" s="943"/>
      <c r="S44" s="943"/>
    </row>
    <row r="45" spans="1:19" ht="15" customHeight="1" x14ac:dyDescent="0.25">
      <c r="C45" s="18">
        <v>2000</v>
      </c>
      <c r="D45" s="17"/>
      <c r="E45" s="21" t="s">
        <v>94</v>
      </c>
      <c r="F45" s="22"/>
      <c r="G45" s="336" t="s">
        <v>4577</v>
      </c>
      <c r="H45" s="336" t="s">
        <v>4576</v>
      </c>
      <c r="I45" s="336" t="s">
        <v>4587</v>
      </c>
      <c r="J45" s="336">
        <v>2.7000000000000001E-3</v>
      </c>
      <c r="K45" s="336">
        <v>1.4500000000000001E-2</v>
      </c>
      <c r="L45" s="572"/>
      <c r="R45" s="943"/>
      <c r="S45" s="943"/>
    </row>
    <row r="46" spans="1:19" ht="15" customHeight="1" x14ac:dyDescent="0.25">
      <c r="C46" s="18">
        <v>2001</v>
      </c>
      <c r="D46" s="17"/>
      <c r="E46" s="21" t="s">
        <v>90</v>
      </c>
      <c r="F46" s="22"/>
      <c r="G46" s="336" t="s">
        <v>4578</v>
      </c>
      <c r="H46" s="336" t="s">
        <v>4574</v>
      </c>
      <c r="I46" s="336" t="s">
        <v>4588</v>
      </c>
      <c r="J46" s="336">
        <v>1E-3</v>
      </c>
      <c r="K46" s="336">
        <v>5.1999999999999998E-3</v>
      </c>
      <c r="L46" s="572"/>
      <c r="R46" s="943"/>
      <c r="S46" s="943"/>
    </row>
    <row r="47" spans="1:19" ht="15" customHeight="1" x14ac:dyDescent="0.25">
      <c r="C47" s="18">
        <v>2002</v>
      </c>
      <c r="D47" s="17"/>
      <c r="E47" s="21" t="s">
        <v>86</v>
      </c>
      <c r="F47" s="22"/>
      <c r="G47" s="336" t="s">
        <v>4578</v>
      </c>
      <c r="H47" s="336" t="s">
        <v>4575</v>
      </c>
      <c r="I47" s="336" t="s">
        <v>4589</v>
      </c>
      <c r="J47" s="336">
        <v>1.4E-3</v>
      </c>
      <c r="K47" s="336">
        <v>7.7999999999999996E-3</v>
      </c>
      <c r="L47" s="572"/>
      <c r="R47" s="943"/>
      <c r="S47" s="943"/>
    </row>
    <row r="48" spans="1:19" ht="15" customHeight="1" x14ac:dyDescent="0.25">
      <c r="C48" s="18">
        <v>2003</v>
      </c>
      <c r="D48" s="17"/>
      <c r="E48" s="21" t="s">
        <v>82</v>
      </c>
      <c r="F48" s="22"/>
      <c r="G48" s="336" t="s">
        <v>4578</v>
      </c>
      <c r="H48" s="336" t="s">
        <v>4576</v>
      </c>
      <c r="I48" s="336" t="s">
        <v>4590</v>
      </c>
      <c r="J48" s="336">
        <v>1.9E-3</v>
      </c>
      <c r="K48" s="336">
        <v>1.04E-2</v>
      </c>
      <c r="L48" s="572"/>
      <c r="R48" s="943"/>
      <c r="S48" s="943"/>
    </row>
    <row r="49" spans="3:19" ht="15" customHeight="1" x14ac:dyDescent="0.25">
      <c r="C49" s="18">
        <v>2004</v>
      </c>
      <c r="D49" s="17"/>
      <c r="E49" s="21" t="s">
        <v>79</v>
      </c>
      <c r="F49" s="22"/>
      <c r="G49"/>
      <c r="H49"/>
      <c r="I49"/>
      <c r="J49"/>
      <c r="R49" s="943"/>
      <c r="S49" s="943"/>
    </row>
    <row r="50" spans="3:19" ht="15" customHeight="1" x14ac:dyDescent="0.25">
      <c r="C50" s="18">
        <v>2005</v>
      </c>
      <c r="D50" s="17"/>
      <c r="E50" s="21" t="s">
        <v>76</v>
      </c>
      <c r="F50" s="22"/>
      <c r="G50"/>
      <c r="H50"/>
      <c r="I50"/>
      <c r="J50"/>
      <c r="R50" s="943"/>
      <c r="S50" s="943"/>
    </row>
    <row r="51" spans="3:19" ht="15" customHeight="1" x14ac:dyDescent="0.25">
      <c r="C51" s="18">
        <v>2006</v>
      </c>
      <c r="D51" s="17"/>
      <c r="E51" s="21" t="s">
        <v>73</v>
      </c>
      <c r="F51" s="22"/>
      <c r="G51" s="337" t="s">
        <v>4594</v>
      </c>
      <c r="H51" s="337" t="s">
        <v>4581</v>
      </c>
      <c r="I51" s="337" t="s">
        <v>4595</v>
      </c>
      <c r="J51" s="337" t="s">
        <v>4596</v>
      </c>
      <c r="R51" s="943"/>
      <c r="S51" s="943"/>
    </row>
    <row r="52" spans="3:19" ht="15" customHeight="1" x14ac:dyDescent="0.25">
      <c r="C52" s="18">
        <v>2007</v>
      </c>
      <c r="D52" s="17"/>
      <c r="E52" s="21" t="s">
        <v>70</v>
      </c>
      <c r="F52" s="22"/>
      <c r="G52" s="351" t="s">
        <v>4597</v>
      </c>
      <c r="H52" s="351" t="s">
        <v>4600</v>
      </c>
      <c r="I52" s="351">
        <v>0</v>
      </c>
      <c r="J52" s="351">
        <v>0</v>
      </c>
      <c r="R52" s="943"/>
      <c r="S52" s="943"/>
    </row>
    <row r="53" spans="3:19" ht="15" customHeight="1" x14ac:dyDescent="0.25">
      <c r="C53" s="18">
        <v>2008</v>
      </c>
      <c r="D53" s="17"/>
      <c r="E53" s="21" t="s">
        <v>67</v>
      </c>
      <c r="F53" s="17"/>
      <c r="G53" s="351">
        <v>3</v>
      </c>
      <c r="H53" s="351" t="s">
        <v>4601</v>
      </c>
      <c r="I53" s="351">
        <v>5.0000000000000001E-4</v>
      </c>
      <c r="J53" s="351">
        <v>1E-3</v>
      </c>
      <c r="R53" s="943"/>
      <c r="S53" s="943"/>
    </row>
    <row r="54" spans="3:19" ht="15" customHeight="1" x14ac:dyDescent="0.25">
      <c r="C54" s="18">
        <v>2009</v>
      </c>
      <c r="D54" s="17"/>
      <c r="E54" s="21" t="s">
        <v>64</v>
      </c>
      <c r="F54" s="17"/>
      <c r="G54" s="351" t="s">
        <v>4598</v>
      </c>
      <c r="H54" s="351" t="s">
        <v>4602</v>
      </c>
      <c r="I54" s="351">
        <v>1E-3</v>
      </c>
      <c r="J54" s="351">
        <v>2E-3</v>
      </c>
      <c r="R54" s="943"/>
      <c r="S54" s="943"/>
    </row>
    <row r="55" spans="3:19" ht="15" customHeight="1" x14ac:dyDescent="0.25">
      <c r="C55" s="18">
        <v>2010</v>
      </c>
      <c r="D55" s="17"/>
      <c r="E55" s="21" t="s">
        <v>61</v>
      </c>
      <c r="F55" s="17"/>
      <c r="G55" s="351" t="s">
        <v>4599</v>
      </c>
      <c r="H55" s="351" t="s">
        <v>4603</v>
      </c>
      <c r="I55" s="351">
        <v>1.5E-3</v>
      </c>
      <c r="J55" s="351">
        <v>3.0000000000000001E-3</v>
      </c>
      <c r="R55" s="943"/>
      <c r="S55" s="943"/>
    </row>
    <row r="56" spans="3:19" ht="15" customHeight="1" x14ac:dyDescent="0.25">
      <c r="C56" s="18">
        <v>2011</v>
      </c>
      <c r="D56" s="17"/>
      <c r="E56" s="21" t="s">
        <v>58</v>
      </c>
      <c r="F56" s="17"/>
      <c r="G56" s="17"/>
      <c r="R56" s="943"/>
      <c r="S56" s="943"/>
    </row>
    <row r="57" spans="3:19" ht="15" customHeight="1" x14ac:dyDescent="0.25">
      <c r="C57" s="18">
        <v>2012</v>
      </c>
      <c r="D57" s="17"/>
      <c r="E57" s="21" t="s">
        <v>55</v>
      </c>
      <c r="F57" s="17"/>
      <c r="G57" s="17"/>
      <c r="R57" s="943"/>
      <c r="S57" s="943"/>
    </row>
    <row r="58" spans="3:19" ht="15" customHeight="1" x14ac:dyDescent="0.25">
      <c r="C58" s="18">
        <v>2013</v>
      </c>
      <c r="D58" s="17"/>
      <c r="E58" s="21" t="s">
        <v>52</v>
      </c>
      <c r="F58" s="17"/>
      <c r="G58" s="337" t="s">
        <v>4604</v>
      </c>
      <c r="H58" s="337" t="s">
        <v>4605</v>
      </c>
      <c r="R58" s="943"/>
      <c r="S58" s="943"/>
    </row>
    <row r="59" spans="3:19" ht="15" customHeight="1" x14ac:dyDescent="0.25">
      <c r="C59" s="18">
        <v>2014</v>
      </c>
      <c r="D59" s="17"/>
      <c r="E59" s="21" t="s">
        <v>47</v>
      </c>
      <c r="F59" s="17"/>
      <c r="G59" s="336" t="str">
        <f>CONCATENATE(H27,"_",H30)</f>
        <v>None_Class I Bike Path</v>
      </c>
      <c r="H59" s="336">
        <v>1.54</v>
      </c>
      <c r="R59" s="943"/>
      <c r="S59" s="943"/>
    </row>
    <row r="60" spans="3:19" ht="15.75" x14ac:dyDescent="0.25">
      <c r="C60" s="18">
        <v>2015</v>
      </c>
      <c r="D60" s="17"/>
      <c r="E60" s="21" t="s">
        <v>44</v>
      </c>
      <c r="F60" s="24"/>
      <c r="G60" s="336" t="str">
        <f>CONCATENATE(H27,"_",H31)</f>
        <v>None_Class II Bike Lane</v>
      </c>
      <c r="H60" s="353">
        <v>1</v>
      </c>
      <c r="R60" s="943"/>
      <c r="S60" s="943"/>
    </row>
    <row r="61" spans="3:19" ht="15.75" x14ac:dyDescent="0.25">
      <c r="C61" s="18">
        <v>2016</v>
      </c>
      <c r="D61" s="17"/>
      <c r="E61" s="21" t="s">
        <v>41</v>
      </c>
      <c r="F61" s="24"/>
      <c r="G61" s="336" t="str">
        <f>CONCATENATE(H27,"_",H32)</f>
        <v>None_Class IV Cycle Track</v>
      </c>
      <c r="H61" s="336">
        <v>1.54</v>
      </c>
      <c r="R61" s="943"/>
      <c r="S61" s="943"/>
    </row>
    <row r="62" spans="3:19" ht="15.75" x14ac:dyDescent="0.25">
      <c r="C62" s="18">
        <v>2017</v>
      </c>
      <c r="D62" s="17"/>
      <c r="E62" s="21" t="s">
        <v>38</v>
      </c>
      <c r="F62" s="24"/>
      <c r="G62" s="336" t="str">
        <f>CONCATENATE(H28,"_",H32)</f>
        <v>Class II Bike Lane_Class IV Cycle Track</v>
      </c>
      <c r="H62" s="336">
        <v>0.54</v>
      </c>
      <c r="R62" s="943"/>
      <c r="S62" s="943"/>
    </row>
    <row r="63" spans="3:19" ht="15.75" x14ac:dyDescent="0.25">
      <c r="C63" s="18">
        <v>2018</v>
      </c>
      <c r="D63" s="17"/>
      <c r="E63" s="21" t="s">
        <v>35</v>
      </c>
      <c r="F63" s="24"/>
      <c r="G63" s="352"/>
      <c r="R63" s="943"/>
      <c r="S63" s="943"/>
    </row>
    <row r="64" spans="3:19" ht="15.75" x14ac:dyDescent="0.25">
      <c r="C64" s="18">
        <v>2019</v>
      </c>
      <c r="D64" s="17"/>
      <c r="E64" s="21" t="s">
        <v>32</v>
      </c>
      <c r="F64" s="24"/>
      <c r="G64" s="352"/>
      <c r="R64" s="943"/>
      <c r="S64" s="943"/>
    </row>
    <row r="65" spans="3:19" ht="15.75" x14ac:dyDescent="0.25">
      <c r="C65" s="18">
        <v>2020</v>
      </c>
      <c r="D65" s="17"/>
      <c r="E65" s="21" t="s">
        <v>29</v>
      </c>
      <c r="F65" s="24"/>
      <c r="G65" s="24"/>
      <c r="R65" s="943"/>
      <c r="S65" s="943"/>
    </row>
    <row r="66" spans="3:19" ht="15.75" x14ac:dyDescent="0.25">
      <c r="C66" s="18">
        <v>2021</v>
      </c>
      <c r="D66" s="17"/>
      <c r="E66" s="21" t="s">
        <v>26</v>
      </c>
      <c r="F66" s="24"/>
      <c r="R66" s="943"/>
      <c r="S66" s="943"/>
    </row>
    <row r="67" spans="3:19" ht="15.75" x14ac:dyDescent="0.25">
      <c r="C67" s="18">
        <v>2022</v>
      </c>
      <c r="D67" s="17"/>
      <c r="E67" s="21" t="s">
        <v>23</v>
      </c>
      <c r="F67" s="24"/>
    </row>
    <row r="68" spans="3:19" ht="15.75" x14ac:dyDescent="0.25">
      <c r="C68" s="18">
        <v>2023</v>
      </c>
    </row>
    <row r="69" spans="3:19" ht="15.75" x14ac:dyDescent="0.25">
      <c r="C69" s="18">
        <v>2024</v>
      </c>
      <c r="F69" s="518"/>
      <c r="G69" s="518"/>
      <c r="H69" s="518"/>
      <c r="I69" s="518"/>
    </row>
    <row r="70" spans="3:19" ht="15.75" x14ac:dyDescent="0.25">
      <c r="C70" s="18">
        <v>2025</v>
      </c>
      <c r="F70" s="519"/>
    </row>
    <row r="71" spans="3:19" ht="15.75" x14ac:dyDescent="0.25">
      <c r="C71" s="18">
        <v>2026</v>
      </c>
      <c r="F71" s="519"/>
    </row>
    <row r="72" spans="3:19" ht="15.75" x14ac:dyDescent="0.25">
      <c r="C72" s="18">
        <v>2027</v>
      </c>
      <c r="F72" s="519"/>
    </row>
    <row r="73" spans="3:19" ht="15.75" x14ac:dyDescent="0.25">
      <c r="C73" s="18">
        <v>2028</v>
      </c>
      <c r="F73" s="519"/>
      <c r="G73" s="564"/>
    </row>
    <row r="74" spans="3:19" ht="15.75" x14ac:dyDescent="0.25">
      <c r="C74" s="18">
        <v>2029</v>
      </c>
      <c r="F74" s="519"/>
      <c r="G74" s="564"/>
    </row>
    <row r="75" spans="3:19" ht="15.75" x14ac:dyDescent="0.25">
      <c r="C75" s="18">
        <v>2030</v>
      </c>
      <c r="F75" s="518"/>
      <c r="G75" s="518"/>
      <c r="H75" s="564"/>
    </row>
    <row r="76" spans="3:19" ht="15.75" x14ac:dyDescent="0.25">
      <c r="C76" s="18">
        <v>2031</v>
      </c>
      <c r="F76" s="518"/>
      <c r="G76" s="518"/>
      <c r="H76" s="564"/>
    </row>
    <row r="77" spans="3:19" ht="15.75" x14ac:dyDescent="0.25">
      <c r="C77" s="18">
        <v>2032</v>
      </c>
      <c r="F77" s="518"/>
      <c r="G77" s="518"/>
      <c r="H77" s="564"/>
    </row>
    <row r="78" spans="3:19" ht="15.75" x14ac:dyDescent="0.25">
      <c r="C78" s="18">
        <v>2033</v>
      </c>
      <c r="F78" s="518"/>
      <c r="G78" s="518"/>
      <c r="H78" s="564"/>
    </row>
    <row r="79" spans="3:19" ht="15.75" x14ac:dyDescent="0.25">
      <c r="C79" s="18">
        <v>2034</v>
      </c>
      <c r="F79" s="518"/>
      <c r="G79" s="518"/>
      <c r="H79" s="518"/>
    </row>
    <row r="80" spans="3:19" ht="15.75" x14ac:dyDescent="0.25">
      <c r="C80" s="18">
        <v>2035</v>
      </c>
      <c r="F80" s="518"/>
      <c r="G80" s="518"/>
      <c r="H80" s="518"/>
      <c r="I80" s="518"/>
    </row>
    <row r="81" spans="3:8" ht="15.75" x14ac:dyDescent="0.25">
      <c r="C81" s="18">
        <v>2036</v>
      </c>
      <c r="F81" s="518"/>
      <c r="G81" s="518"/>
      <c r="H81" s="518"/>
    </row>
    <row r="82" spans="3:8" ht="15.75" x14ac:dyDescent="0.25">
      <c r="C82" s="18">
        <v>2037</v>
      </c>
      <c r="F82" s="518"/>
      <c r="G82" s="518"/>
      <c r="H82" s="518"/>
    </row>
    <row r="83" spans="3:8" ht="15.75" x14ac:dyDescent="0.25">
      <c r="C83" s="18">
        <v>2038</v>
      </c>
    </row>
    <row r="84" spans="3:8" ht="15.75" x14ac:dyDescent="0.25">
      <c r="C84" s="18">
        <v>2039</v>
      </c>
    </row>
    <row r="85" spans="3:8" ht="15.75" x14ac:dyDescent="0.25">
      <c r="C85" s="18">
        <v>2040</v>
      </c>
    </row>
    <row r="86" spans="3:8" ht="15.75" x14ac:dyDescent="0.25">
      <c r="C86" s="18">
        <v>2041</v>
      </c>
    </row>
    <row r="87" spans="3:8" ht="15.75" x14ac:dyDescent="0.25">
      <c r="C87" s="18">
        <v>2042</v>
      </c>
    </row>
    <row r="88" spans="3:8" ht="15.75" x14ac:dyDescent="0.25">
      <c r="C88" s="18">
        <v>2043</v>
      </c>
    </row>
    <row r="89" spans="3:8" ht="15.75" x14ac:dyDescent="0.25">
      <c r="C89" s="18">
        <v>2044</v>
      </c>
    </row>
    <row r="90" spans="3:8" ht="15.75" x14ac:dyDescent="0.25">
      <c r="C90" s="18">
        <v>2045</v>
      </c>
    </row>
    <row r="91" spans="3:8" ht="15.75" x14ac:dyDescent="0.25">
      <c r="C91" s="18">
        <v>2046</v>
      </c>
    </row>
    <row r="92" spans="3:8" ht="15.75" x14ac:dyDescent="0.25">
      <c r="C92" s="18">
        <v>2047</v>
      </c>
    </row>
    <row r="93" spans="3:8" ht="15.75" x14ac:dyDescent="0.25">
      <c r="C93" s="18">
        <v>2048</v>
      </c>
    </row>
    <row r="94" spans="3:8" ht="15.75" x14ac:dyDescent="0.25">
      <c r="C94" s="18">
        <v>2049</v>
      </c>
    </row>
    <row r="95" spans="3:8" ht="15.75" x14ac:dyDescent="0.25">
      <c r="C95" s="18">
        <v>2050</v>
      </c>
    </row>
    <row r="96" spans="3:8" ht="15.75" x14ac:dyDescent="0.25">
      <c r="C96" s="18">
        <v>2051</v>
      </c>
    </row>
    <row r="97" spans="3:3" ht="15.75" x14ac:dyDescent="0.25">
      <c r="C97" s="18">
        <v>2052</v>
      </c>
    </row>
    <row r="98" spans="3:3" ht="15.75" x14ac:dyDescent="0.25">
      <c r="C98" s="18">
        <v>2053</v>
      </c>
    </row>
    <row r="99" spans="3:3" ht="15.75" x14ac:dyDescent="0.25">
      <c r="C99" s="18">
        <v>2054</v>
      </c>
    </row>
    <row r="100" spans="3:3" ht="15.75" x14ac:dyDescent="0.25">
      <c r="C100" s="18">
        <v>2055</v>
      </c>
    </row>
    <row r="101" spans="3:3" ht="15.75" x14ac:dyDescent="0.25">
      <c r="C101" s="18">
        <v>2056</v>
      </c>
    </row>
    <row r="102" spans="3:3" ht="15.75" x14ac:dyDescent="0.25">
      <c r="C102" s="18">
        <v>2057</v>
      </c>
    </row>
    <row r="103" spans="3:3" ht="15.75" x14ac:dyDescent="0.25">
      <c r="C103" s="18">
        <v>2058</v>
      </c>
    </row>
    <row r="104" spans="3:3" ht="15.75" x14ac:dyDescent="0.25">
      <c r="C104" s="18">
        <v>2059</v>
      </c>
    </row>
    <row r="105" spans="3:3" ht="15.75" x14ac:dyDescent="0.25">
      <c r="C105" s="18">
        <v>2060</v>
      </c>
    </row>
    <row r="106" spans="3:3" ht="15.75" x14ac:dyDescent="0.25">
      <c r="C106" s="18">
        <v>2061</v>
      </c>
    </row>
    <row r="107" spans="3:3" ht="15.75" x14ac:dyDescent="0.25">
      <c r="C107" s="18">
        <v>2062</v>
      </c>
    </row>
    <row r="108" spans="3:3" ht="15.75" x14ac:dyDescent="0.25">
      <c r="C108" s="18">
        <v>2063</v>
      </c>
    </row>
    <row r="109" spans="3:3" ht="15.75" x14ac:dyDescent="0.25">
      <c r="C109" s="18">
        <v>2064</v>
      </c>
    </row>
    <row r="110" spans="3:3" ht="15.75" x14ac:dyDescent="0.25">
      <c r="C110" s="18">
        <v>2065</v>
      </c>
    </row>
    <row r="111" spans="3:3" ht="15.75" x14ac:dyDescent="0.25">
      <c r="C111" s="18">
        <v>2066</v>
      </c>
    </row>
    <row r="112" spans="3:3" ht="15.75" x14ac:dyDescent="0.25">
      <c r="C112" s="18">
        <v>2067</v>
      </c>
    </row>
    <row r="113" spans="3:3" ht="15.75" x14ac:dyDescent="0.25">
      <c r="C113" s="18">
        <v>2068</v>
      </c>
    </row>
    <row r="114" spans="3:3" ht="15.75" x14ac:dyDescent="0.25">
      <c r="C114" s="18">
        <v>2069</v>
      </c>
    </row>
    <row r="115" spans="3:3" ht="15.75" x14ac:dyDescent="0.25">
      <c r="C115" s="18">
        <v>2070</v>
      </c>
    </row>
    <row r="116" spans="3:3" ht="15.75" x14ac:dyDescent="0.25">
      <c r="C116" s="18">
        <v>2071</v>
      </c>
    </row>
    <row r="117" spans="3:3" ht="15.75" x14ac:dyDescent="0.25">
      <c r="C117" s="18">
        <v>2072</v>
      </c>
    </row>
    <row r="118" spans="3:3" ht="15.75" x14ac:dyDescent="0.25">
      <c r="C118" s="18">
        <v>2073</v>
      </c>
    </row>
    <row r="119" spans="3:3" ht="15.75" x14ac:dyDescent="0.25">
      <c r="C119" s="18">
        <v>2074</v>
      </c>
    </row>
    <row r="120" spans="3:3" ht="15.75" x14ac:dyDescent="0.25">
      <c r="C120" s="18">
        <v>2075</v>
      </c>
    </row>
  </sheetData>
  <phoneticPr fontId="50" type="noConversion"/>
  <pageMargins left="0.7" right="0.7" top="0.98479166666666662" bottom="0.75" header="0.3" footer="0.3"/>
  <pageSetup scale="53" fitToHeight="0" orientation="landscape" r:id="rId1"/>
  <headerFooter>
    <oddHeader>&amp;C&amp;G</oddHeader>
    <oddFooter>&amp;L&amp;"Arial,Regular"&amp;12&amp;K000000June 1, 2020&amp;C&amp;"Arial,Regular"&amp;12Page &amp;P of &amp;N&amp;R&amp;"Arial,Regular"&amp;12&amp;K000000&amp;A</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DE37"/>
  <sheetViews>
    <sheetView showGridLines="0" zoomScaleNormal="100" zoomScalePageLayoutView="30" workbookViewId="0"/>
  </sheetViews>
  <sheetFormatPr defaultColWidth="8.85546875" defaultRowHeight="15" x14ac:dyDescent="0.25"/>
  <cols>
    <col min="1" max="1" width="2.42578125" customWidth="1"/>
    <col min="2" max="3" width="27.42578125" customWidth="1"/>
    <col min="4" max="4" width="34.140625" customWidth="1"/>
    <col min="5" max="5" width="13.85546875" customWidth="1"/>
    <col min="6" max="6" width="14.42578125" customWidth="1"/>
    <col min="7" max="7" width="24.140625" customWidth="1"/>
    <col min="8" max="8" width="17.42578125" customWidth="1"/>
    <col min="9" max="9" width="24.42578125" customWidth="1"/>
    <col min="10" max="10" width="29.42578125" customWidth="1"/>
    <col min="11" max="11" width="15.42578125" customWidth="1"/>
    <col min="12" max="12" width="19.85546875" customWidth="1"/>
    <col min="13" max="14" width="13.85546875" customWidth="1"/>
    <col min="15" max="15" width="12.85546875" bestFit="1" customWidth="1"/>
    <col min="16" max="16" width="13" bestFit="1" customWidth="1"/>
    <col min="17" max="17" width="19.42578125" customWidth="1"/>
    <col min="18" max="18" width="19.85546875" customWidth="1"/>
    <col min="19" max="19" width="16.42578125" customWidth="1"/>
    <col min="20" max="21" width="20.85546875" customWidth="1"/>
    <col min="22" max="22" width="20.42578125" customWidth="1"/>
    <col min="23" max="24" width="14.85546875" customWidth="1"/>
    <col min="25" max="26" width="23.42578125" customWidth="1"/>
    <col min="27" max="35" width="26.42578125" customWidth="1"/>
    <col min="36" max="37" width="27.85546875" customWidth="1"/>
    <col min="38" max="38" width="30.42578125" style="560" customWidth="1"/>
    <col min="40" max="61" width="12.85546875" hidden="1" customWidth="1"/>
    <col min="62" max="62" width="14" hidden="1" customWidth="1"/>
    <col min="63" max="63" width="13.85546875" hidden="1" customWidth="1"/>
    <col min="64" max="70" width="12.85546875" hidden="1" customWidth="1"/>
    <col min="71" max="71" width="15.85546875" hidden="1" customWidth="1"/>
    <col min="72" max="72" width="14.140625" hidden="1" customWidth="1"/>
    <col min="73" max="73" width="15" hidden="1" customWidth="1"/>
    <col min="74" max="101" width="11.85546875" hidden="1" customWidth="1"/>
    <col min="102" max="102" width="13.140625" hidden="1" customWidth="1"/>
    <col min="103" max="105" width="13" hidden="1" customWidth="1"/>
    <col min="106" max="107" width="14.85546875" hidden="1" customWidth="1"/>
    <col min="108" max="108" width="15" hidden="1" customWidth="1"/>
    <col min="109" max="109" width="19.140625" hidden="1" customWidth="1"/>
    <col min="110" max="110" width="8.85546875" customWidth="1"/>
  </cols>
  <sheetData>
    <row r="2" spans="2:109" s="1" customFormat="1" ht="19.5" customHeight="1" x14ac:dyDescent="0.25">
      <c r="B2" s="58"/>
      <c r="D2" s="295" t="s">
        <v>0</v>
      </c>
      <c r="E2" s="58"/>
      <c r="F2" s="58"/>
      <c r="G2" s="58"/>
      <c r="H2" s="58"/>
      <c r="I2" s="58"/>
      <c r="J2" s="58"/>
      <c r="K2" s="58"/>
      <c r="L2" s="58"/>
      <c r="M2" s="58"/>
      <c r="N2" s="56"/>
      <c r="O2" s="56"/>
      <c r="P2" s="56"/>
      <c r="Q2" s="41"/>
      <c r="R2" s="41"/>
      <c r="S2" s="41"/>
      <c r="T2" s="41"/>
      <c r="U2" s="41"/>
      <c r="V2" s="41"/>
      <c r="W2" s="41"/>
      <c r="X2" s="41"/>
      <c r="Y2" s="41"/>
      <c r="Z2" s="41"/>
      <c r="AA2" s="58"/>
      <c r="AB2" s="58"/>
      <c r="AC2" s="58"/>
      <c r="AD2" s="58"/>
      <c r="AE2" s="58"/>
      <c r="AF2" s="58"/>
      <c r="AG2" s="58"/>
      <c r="AH2" s="58"/>
      <c r="AI2" s="58"/>
      <c r="AJ2" s="41"/>
      <c r="AK2" s="41"/>
    </row>
    <row r="3" spans="2:109" s="1" customFormat="1" ht="18.75" customHeight="1" x14ac:dyDescent="0.3">
      <c r="B3" s="38"/>
      <c r="D3" s="305"/>
      <c r="E3" s="38"/>
      <c r="F3" s="38"/>
      <c r="G3" s="39"/>
      <c r="H3" s="39"/>
      <c r="I3" s="39"/>
      <c r="J3" s="39"/>
      <c r="K3" s="39"/>
      <c r="L3" s="39"/>
      <c r="M3" s="38"/>
      <c r="N3" s="40"/>
      <c r="O3" s="40"/>
      <c r="P3" s="40"/>
      <c r="Q3" s="41"/>
      <c r="R3" s="41"/>
      <c r="S3" s="41"/>
      <c r="T3" s="41"/>
      <c r="U3" s="41"/>
      <c r="V3" s="41"/>
      <c r="W3" s="41"/>
      <c r="X3" s="41"/>
      <c r="Y3" s="41"/>
      <c r="Z3" s="41"/>
      <c r="AA3" s="39"/>
      <c r="AB3" s="39"/>
      <c r="AC3" s="39"/>
      <c r="AD3" s="39"/>
      <c r="AE3" s="39"/>
      <c r="AF3" s="39"/>
      <c r="AG3" s="39"/>
      <c r="AH3" s="39"/>
      <c r="AI3" s="39"/>
      <c r="AJ3" s="41"/>
      <c r="AK3" s="41"/>
    </row>
    <row r="4" spans="2:109" s="1" customFormat="1" ht="18.75" customHeight="1" x14ac:dyDescent="0.25">
      <c r="B4" s="58"/>
      <c r="D4" s="295" t="s">
        <v>4528</v>
      </c>
      <c r="E4" s="58"/>
      <c r="F4" s="58"/>
      <c r="G4" s="58"/>
      <c r="H4" s="58"/>
      <c r="I4" s="58"/>
      <c r="J4" s="58"/>
      <c r="K4" s="58"/>
      <c r="L4" s="58"/>
      <c r="M4" s="58"/>
      <c r="N4" s="56"/>
      <c r="O4" s="56"/>
      <c r="P4" s="56"/>
      <c r="Q4" s="41"/>
      <c r="R4" s="41"/>
      <c r="S4" s="41"/>
      <c r="T4" s="41"/>
      <c r="U4" s="41"/>
      <c r="V4" s="41"/>
      <c r="W4" s="41"/>
      <c r="X4" s="41"/>
      <c r="Y4" s="41"/>
      <c r="Z4" s="41"/>
      <c r="AA4" s="58"/>
      <c r="AB4" s="58"/>
      <c r="AC4" s="58"/>
      <c r="AD4" s="58"/>
      <c r="AE4" s="58"/>
      <c r="AF4" s="58"/>
      <c r="AG4" s="58"/>
      <c r="AH4" s="58"/>
      <c r="AI4" s="58"/>
      <c r="AJ4" s="41"/>
      <c r="AK4" s="41"/>
    </row>
    <row r="5" spans="2:109" s="1" customFormat="1" ht="19.5" customHeight="1" x14ac:dyDescent="0.25">
      <c r="B5" s="59"/>
      <c r="D5" s="296" t="s">
        <v>4695</v>
      </c>
      <c r="E5" s="59"/>
      <c r="F5" s="59"/>
      <c r="G5" s="59"/>
      <c r="H5" s="59"/>
      <c r="I5" s="59"/>
      <c r="J5" s="59"/>
      <c r="K5" s="59"/>
      <c r="L5" s="59"/>
      <c r="M5" s="59"/>
      <c r="N5" s="57"/>
      <c r="O5" s="57"/>
      <c r="P5" s="57"/>
      <c r="Q5" s="41"/>
      <c r="R5" s="41"/>
      <c r="S5" s="41"/>
      <c r="T5" s="41"/>
      <c r="U5" s="41"/>
      <c r="V5" s="41"/>
      <c r="W5" s="41"/>
      <c r="X5" s="41"/>
      <c r="Y5" s="41"/>
      <c r="Z5" s="41"/>
      <c r="AA5" s="59"/>
      <c r="AB5" s="59"/>
      <c r="AC5" s="59"/>
      <c r="AD5" s="59"/>
      <c r="AE5" s="59"/>
      <c r="AF5" s="59"/>
      <c r="AG5" s="59"/>
      <c r="AH5" s="59"/>
      <c r="AI5" s="59"/>
      <c r="AJ5" s="41"/>
      <c r="AK5" s="41"/>
    </row>
    <row r="6" spans="2:109" s="1" customFormat="1" ht="18.75" customHeight="1" x14ac:dyDescent="0.3">
      <c r="B6" s="38"/>
      <c r="D6" s="305"/>
      <c r="E6" s="38"/>
      <c r="F6" s="38"/>
      <c r="G6" s="39"/>
      <c r="H6" s="39"/>
      <c r="I6" s="39"/>
      <c r="J6" s="39"/>
      <c r="K6" s="39"/>
      <c r="L6" s="39"/>
      <c r="M6" s="38"/>
      <c r="N6" s="40"/>
      <c r="O6" s="40"/>
      <c r="P6" s="40"/>
      <c r="Q6" s="41"/>
      <c r="R6" s="41"/>
      <c r="S6" s="41"/>
      <c r="T6" s="41"/>
      <c r="U6" s="41"/>
      <c r="V6" s="41"/>
      <c r="W6" s="41"/>
      <c r="X6" s="41"/>
      <c r="Y6" s="41"/>
      <c r="Z6" s="41"/>
      <c r="AA6" s="39"/>
      <c r="AB6" s="39"/>
      <c r="AC6" s="39"/>
      <c r="AD6" s="39"/>
      <c r="AE6" s="39"/>
      <c r="AF6" s="39"/>
      <c r="AG6" s="39"/>
      <c r="AH6" s="39"/>
      <c r="AI6" s="39"/>
      <c r="AJ6" s="41"/>
      <c r="AK6" s="41"/>
    </row>
    <row r="7" spans="2:109" ht="20.25" x14ac:dyDescent="0.25">
      <c r="B7" s="58"/>
      <c r="D7" s="295" t="s">
        <v>1</v>
      </c>
      <c r="E7" s="58"/>
      <c r="F7" s="58"/>
      <c r="G7" s="58"/>
      <c r="H7" s="58"/>
      <c r="I7" s="58"/>
      <c r="J7" s="58"/>
      <c r="K7" s="58"/>
      <c r="L7" s="58"/>
      <c r="M7" s="58"/>
      <c r="N7" s="56"/>
      <c r="O7" s="56"/>
      <c r="P7" s="56"/>
      <c r="Q7" s="43"/>
      <c r="R7" s="43"/>
      <c r="S7" s="43"/>
      <c r="T7" s="43"/>
      <c r="U7" s="43"/>
      <c r="V7" s="43"/>
      <c r="W7" s="43"/>
      <c r="X7" s="43"/>
      <c r="Y7" s="43"/>
      <c r="Z7" s="43"/>
      <c r="AA7" s="58"/>
      <c r="AB7" s="58"/>
      <c r="AC7" s="58"/>
      <c r="AD7" s="58"/>
      <c r="AE7" s="58"/>
      <c r="AF7" s="58"/>
      <c r="AG7" s="58"/>
      <c r="AH7" s="58"/>
      <c r="AI7" s="58"/>
      <c r="AJ7" s="43"/>
      <c r="AK7" s="43"/>
    </row>
    <row r="8" spans="2:109" ht="15.75" x14ac:dyDescent="0.25">
      <c r="B8" s="43"/>
      <c r="C8" s="43"/>
      <c r="D8" s="43"/>
      <c r="E8" s="44"/>
      <c r="F8" s="44"/>
      <c r="G8" s="44"/>
      <c r="H8" s="44"/>
      <c r="I8" s="44"/>
      <c r="J8" s="44"/>
      <c r="K8" s="43"/>
      <c r="L8" s="43"/>
      <c r="M8" s="43"/>
      <c r="N8" s="43"/>
      <c r="Q8" s="43"/>
      <c r="R8" s="43"/>
      <c r="S8" s="43"/>
      <c r="T8" s="43"/>
      <c r="U8" s="43"/>
      <c r="V8" s="43"/>
      <c r="W8" s="43"/>
      <c r="X8" s="43"/>
      <c r="Y8" s="43"/>
      <c r="Z8" s="43"/>
      <c r="AA8" s="43"/>
      <c r="AB8" s="43"/>
      <c r="AC8" s="43"/>
      <c r="AD8" s="43"/>
      <c r="AE8" s="43"/>
      <c r="AF8" s="43"/>
      <c r="AG8" s="43"/>
      <c r="AH8" s="43"/>
      <c r="AI8" s="43"/>
      <c r="AJ8" s="43"/>
      <c r="AK8" s="43"/>
    </row>
    <row r="9" spans="2:109" ht="20.25" x14ac:dyDescent="0.25">
      <c r="B9" s="755" t="s">
        <v>4550</v>
      </c>
      <c r="C9" s="44"/>
      <c r="D9" s="44"/>
      <c r="E9" s="44"/>
      <c r="F9" s="44"/>
      <c r="G9" s="520"/>
      <c r="H9" s="520"/>
      <c r="I9" s="520"/>
      <c r="J9" s="520"/>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row>
    <row r="10" spans="2:109" ht="16.5" thickBot="1" x14ac:dyDescent="0.3">
      <c r="B10" s="43"/>
      <c r="C10" s="43"/>
      <c r="D10" s="43"/>
      <c r="E10" s="44"/>
      <c r="F10" s="44"/>
      <c r="G10" s="520"/>
      <c r="H10" s="520"/>
      <c r="I10" s="520"/>
      <c r="J10" s="520"/>
      <c r="K10" s="43"/>
      <c r="L10" s="43"/>
      <c r="M10" s="43"/>
      <c r="N10" s="43"/>
      <c r="O10" s="43"/>
      <c r="P10" s="43"/>
      <c r="Q10" s="44"/>
      <c r="R10" s="44"/>
      <c r="S10" s="43"/>
      <c r="T10" s="565"/>
      <c r="U10" s="565"/>
      <c r="V10" s="565"/>
      <c r="W10" s="43"/>
      <c r="X10" s="43"/>
      <c r="Y10" s="43"/>
      <c r="Z10" s="43"/>
      <c r="AA10" s="43"/>
      <c r="AB10" s="43"/>
      <c r="AC10" s="43"/>
      <c r="AD10" s="43"/>
      <c r="AE10" s="43"/>
      <c r="AF10" s="43"/>
      <c r="AG10" s="43"/>
      <c r="AH10" s="43"/>
      <c r="AI10" s="43"/>
      <c r="AJ10" s="43"/>
      <c r="AK10" s="43"/>
      <c r="AN10" s="593" t="s">
        <v>4722</v>
      </c>
      <c r="AO10" s="594"/>
      <c r="AP10" s="594"/>
      <c r="AQ10" s="594"/>
      <c r="AR10" s="594"/>
      <c r="AS10" s="594"/>
      <c r="AT10" s="594"/>
      <c r="AU10" s="594"/>
      <c r="AV10" s="594"/>
      <c r="AW10" s="594"/>
      <c r="AX10" s="594"/>
      <c r="AY10" s="594"/>
      <c r="AZ10" s="594"/>
      <c r="BA10" s="594"/>
      <c r="BB10" s="594"/>
      <c r="BC10" s="594"/>
      <c r="BD10" s="594"/>
      <c r="BE10" s="594"/>
      <c r="BF10" s="594"/>
      <c r="BG10" s="594"/>
      <c r="BH10" s="594"/>
      <c r="BI10" s="594"/>
      <c r="BJ10" s="594"/>
      <c r="BK10" s="594"/>
      <c r="BL10" s="594"/>
      <c r="BM10" s="594"/>
      <c r="BN10" s="594"/>
      <c r="BO10" s="594"/>
      <c r="BP10" s="594"/>
      <c r="BQ10" s="594"/>
      <c r="BR10" s="594"/>
      <c r="BS10" s="594"/>
      <c r="BT10" s="595"/>
      <c r="BV10" s="593" t="s">
        <v>4723</v>
      </c>
      <c r="BW10" s="594"/>
      <c r="BX10" s="594"/>
      <c r="BY10" s="594"/>
      <c r="BZ10" s="594"/>
      <c r="CA10" s="594"/>
      <c r="CB10" s="594"/>
      <c r="CC10" s="594"/>
      <c r="CD10" s="594"/>
      <c r="CE10" s="594"/>
      <c r="CF10" s="594"/>
      <c r="CG10" s="594"/>
      <c r="CH10" s="594"/>
      <c r="CI10" s="594"/>
      <c r="CJ10" s="594"/>
      <c r="CK10" s="594"/>
      <c r="CL10" s="594"/>
      <c r="CM10" s="594"/>
      <c r="CN10" s="594"/>
      <c r="CO10" s="594"/>
      <c r="CP10" s="594"/>
      <c r="CQ10" s="594"/>
      <c r="CR10" s="594"/>
      <c r="CS10" s="594"/>
      <c r="CT10" s="594"/>
      <c r="CU10" s="594"/>
      <c r="CV10" s="594"/>
      <c r="CW10" s="594"/>
      <c r="CX10" s="594"/>
      <c r="CY10" s="594"/>
      <c r="CZ10" s="594"/>
      <c r="DA10" s="594"/>
      <c r="DB10" s="594"/>
      <c r="DC10" s="595"/>
    </row>
    <row r="11" spans="2:109" ht="98.25" customHeight="1" thickBot="1" x14ac:dyDescent="0.3">
      <c r="B11" s="45" t="s">
        <v>242</v>
      </c>
      <c r="C11" s="46" t="s">
        <v>4685</v>
      </c>
      <c r="D11" s="46" t="s">
        <v>258</v>
      </c>
      <c r="E11" s="65" t="s">
        <v>260</v>
      </c>
      <c r="F11" s="46" t="s">
        <v>259</v>
      </c>
      <c r="G11" s="46" t="s">
        <v>4659</v>
      </c>
      <c r="H11" s="46" t="s">
        <v>4662</v>
      </c>
      <c r="I11" s="46" t="s">
        <v>4663</v>
      </c>
      <c r="J11" s="46" t="s">
        <v>4688</v>
      </c>
      <c r="K11" s="46" t="s">
        <v>4873</v>
      </c>
      <c r="L11" s="46" t="s">
        <v>4651</v>
      </c>
      <c r="M11" s="46" t="s">
        <v>256</v>
      </c>
      <c r="N11" s="46" t="s">
        <v>257</v>
      </c>
      <c r="O11" s="46" t="s">
        <v>4709</v>
      </c>
      <c r="P11" s="46" t="s">
        <v>4817</v>
      </c>
      <c r="Q11" s="46" t="s">
        <v>5579</v>
      </c>
      <c r="R11" s="46" t="s">
        <v>5580</v>
      </c>
      <c r="S11" s="46" t="s">
        <v>4718</v>
      </c>
      <c r="T11" s="46" t="s">
        <v>4861</v>
      </c>
      <c r="U11" s="46" t="s">
        <v>4862</v>
      </c>
      <c r="V11" s="46" t="s">
        <v>4818</v>
      </c>
      <c r="W11" s="46" t="s">
        <v>4819</v>
      </c>
      <c r="X11" s="46" t="s">
        <v>4820</v>
      </c>
      <c r="Y11" s="46" t="s">
        <v>4541</v>
      </c>
      <c r="Z11" s="46" t="s">
        <v>4536</v>
      </c>
      <c r="AA11" s="334" t="s">
        <v>4558</v>
      </c>
      <c r="AB11" s="333" t="s">
        <v>4557</v>
      </c>
      <c r="AC11" s="333" t="s">
        <v>4606</v>
      </c>
      <c r="AD11" s="333" t="s">
        <v>4607</v>
      </c>
      <c r="AE11" s="333" t="s">
        <v>4560</v>
      </c>
      <c r="AF11" s="333" t="s">
        <v>4561</v>
      </c>
      <c r="AG11" s="333" t="s">
        <v>4562</v>
      </c>
      <c r="AH11" s="46" t="s">
        <v>4776</v>
      </c>
      <c r="AI11" s="333" t="s">
        <v>4777</v>
      </c>
      <c r="AJ11" s="46" t="s">
        <v>4778</v>
      </c>
      <c r="AK11" s="46" t="s">
        <v>4779</v>
      </c>
      <c r="AN11" s="592" t="str">
        <f t="shared" ref="AN11:AT11" si="0">E$11</f>
        <v>Year 1</v>
      </c>
      <c r="AO11" s="592" t="str">
        <f t="shared" si="0"/>
        <v>Final Year</v>
      </c>
      <c r="AP11" s="592" t="str">
        <f t="shared" si="0"/>
        <v>Vehicle Type</v>
      </c>
      <c r="AQ11" s="592" t="str">
        <f t="shared" si="0"/>
        <v>Vehicle 
Model Year</v>
      </c>
      <c r="AR11" s="592" t="str">
        <f t="shared" si="0"/>
        <v>Vehicle 
Fuel Type</v>
      </c>
      <c r="AS11" s="592" t="str">
        <f t="shared" si="0"/>
        <v>Primary Use of Service</v>
      </c>
      <c r="AT11" s="592" t="str">
        <f t="shared" si="0"/>
        <v>Ride-hailing Service?</v>
      </c>
      <c r="AU11" s="592" t="str">
        <f t="shared" ref="AU11" si="1">L$11</f>
        <v>Are Input Values for One-way Trips or Roundtrips?</v>
      </c>
      <c r="AV11" s="592" t="str">
        <f t="shared" ref="AV11:BT11" si="2">M$11</f>
        <v>Number of Vehicles in Year 1</v>
      </c>
      <c r="AW11" s="592" t="str">
        <f t="shared" si="2"/>
        <v>Number of Vehicles in Final Year</v>
      </c>
      <c r="AX11" s="592" t="str">
        <f t="shared" si="2"/>
        <v>Average Occupancy
per Vehicle 
in Year 1</v>
      </c>
      <c r="AY11" s="592" t="str">
        <f t="shared" si="2"/>
        <v>Average Occupancy
per Vehicle
in Final Year</v>
      </c>
      <c r="AZ11" s="592" t="str">
        <f t="shared" si="2"/>
        <v>Average Number of Vehicle Trips 
per Vehicle Expected  
in Year 1</v>
      </c>
      <c r="BA11" s="592" t="str">
        <f t="shared" si="2"/>
        <v>Average Number of Vehicle Trips 
per Vehicle Expected
in Final Year</v>
      </c>
      <c r="BB11" s="592" t="str">
        <f t="shared" si="2"/>
        <v>Length of Average 
Vehicle Trip</v>
      </c>
      <c r="BC11" s="592" t="str">
        <f t="shared" si="2"/>
        <v>Increase in 
Fixed-route Transit Ridership Associated with the Project
in Year 1</v>
      </c>
      <c r="BD11" s="592" t="str">
        <f t="shared" si="2"/>
        <v>Increase in 
Fixed-route Transit Ridership Associated with the Project
in Final Year</v>
      </c>
      <c r="BE11" s="592" t="str">
        <f t="shared" si="2"/>
        <v>Length of Average Passenger Trip 
on Fixed-route Transit</v>
      </c>
      <c r="BF11" s="592" t="str">
        <f t="shared" si="2"/>
        <v>Average Expected VMT
per Vehicle
in Year 1</v>
      </c>
      <c r="BG11" s="592" t="str">
        <f t="shared" si="2"/>
        <v>Average Expected VMT
per Vehicle
in Final Year</v>
      </c>
      <c r="BH11" s="592" t="str">
        <f t="shared" si="2"/>
        <v>Percent Renewable Electricity Installed 
for Vehicle Charging</v>
      </c>
      <c r="BI11" s="592" t="str">
        <f t="shared" si="2"/>
        <v>Percent Renewable Electricity Purchased for Vehicle Charging</v>
      </c>
      <c r="BJ11" s="592" t="str">
        <f t="shared" si="2"/>
        <v>Existing Bikeway Class</v>
      </c>
      <c r="BK11" s="592" t="str">
        <f t="shared" si="2"/>
        <v>New Bikeway Class</v>
      </c>
      <c r="BL11" s="592" t="str">
        <f t="shared" si="2"/>
        <v>One-Way Facility Length
(mi)</v>
      </c>
      <c r="BM11" s="592" t="str">
        <f t="shared" si="2"/>
        <v>Average Daily Traffic
(vehicle trips per day)</v>
      </c>
      <c r="BN11" s="592" t="str">
        <f t="shared" si="2"/>
        <v>University Town with Population &lt; 250,000?</v>
      </c>
      <c r="BO11" s="592" t="str">
        <f t="shared" si="2"/>
        <v>Number of Key Destinations within ¼ Mile</v>
      </c>
      <c r="BP11" s="592" t="str">
        <f t="shared" si="2"/>
        <v>Number of Key Destinations within ½ Mile</v>
      </c>
      <c r="BQ11" s="592" t="str">
        <f t="shared" si="2"/>
        <v>Annual Number of Fares 
Associated with Project
(quantity per year)</v>
      </c>
      <c r="BR11" s="592" t="str">
        <f t="shared" si="2"/>
        <v>Average Fare
Associated with Project 
($ per fare)</v>
      </c>
      <c r="BS11" s="592" t="str">
        <f t="shared" si="2"/>
        <v>Annual Number of Subsidies  
Associated with Project
(quantity per year)</v>
      </c>
      <c r="BT11" s="592" t="str">
        <f t="shared" si="2"/>
        <v>Average Value of Each Subsidy Associated with Project ($ per subsidy )</v>
      </c>
      <c r="BV11" s="592" t="str">
        <f>'Project Info'!N17</f>
        <v>Air Basin / County</v>
      </c>
      <c r="BW11" s="592" t="str">
        <f t="shared" ref="BW11:DC11" si="3">AN11</f>
        <v>Year 1</v>
      </c>
      <c r="BX11" s="592" t="str">
        <f t="shared" si="3"/>
        <v>Final Year</v>
      </c>
      <c r="BY11" s="592" t="str">
        <f t="shared" si="3"/>
        <v>Vehicle Type</v>
      </c>
      <c r="BZ11" s="592" t="str">
        <f t="shared" si="3"/>
        <v>Vehicle 
Model Year</v>
      </c>
      <c r="CA11" s="592" t="str">
        <f t="shared" si="3"/>
        <v>Vehicle 
Fuel Type</v>
      </c>
      <c r="CB11" s="592" t="str">
        <f t="shared" si="3"/>
        <v>Primary Use of Service</v>
      </c>
      <c r="CC11" s="786" t="str">
        <f t="shared" si="3"/>
        <v>Ride-hailing Service?</v>
      </c>
      <c r="CD11" s="592" t="str">
        <f t="shared" si="3"/>
        <v>Are Input Values for One-way Trips or Roundtrips?</v>
      </c>
      <c r="CE11" s="592" t="str">
        <f t="shared" si="3"/>
        <v>Number of Vehicles in Year 1</v>
      </c>
      <c r="CF11" s="592" t="str">
        <f t="shared" si="3"/>
        <v>Number of Vehicles in Final Year</v>
      </c>
      <c r="CG11" s="592" t="str">
        <f t="shared" si="3"/>
        <v>Average Occupancy
per Vehicle 
in Year 1</v>
      </c>
      <c r="CH11" s="592" t="str">
        <f t="shared" si="3"/>
        <v>Average Occupancy
per Vehicle
in Final Year</v>
      </c>
      <c r="CI11" s="592" t="str">
        <f t="shared" si="3"/>
        <v>Average Number of Vehicle Trips 
per Vehicle Expected  
in Year 1</v>
      </c>
      <c r="CJ11" s="592" t="str">
        <f t="shared" si="3"/>
        <v>Average Number of Vehicle Trips 
per Vehicle Expected
in Final Year</v>
      </c>
      <c r="CK11" s="592" t="str">
        <f t="shared" si="3"/>
        <v>Length of Average 
Vehicle Trip</v>
      </c>
      <c r="CL11" s="592" t="str">
        <f t="shared" si="3"/>
        <v>Increase in 
Fixed-route Transit Ridership Associated with the Project
in Year 1</v>
      </c>
      <c r="CM11" s="592" t="str">
        <f t="shared" si="3"/>
        <v>Increase in 
Fixed-route Transit Ridership Associated with the Project
in Final Year</v>
      </c>
      <c r="CN11" s="592" t="str">
        <f t="shared" si="3"/>
        <v>Length of Average Passenger Trip 
on Fixed-route Transit</v>
      </c>
      <c r="CO11" s="592" t="str">
        <f t="shared" si="3"/>
        <v>Average Expected VMT
per Vehicle
in Year 1</v>
      </c>
      <c r="CP11" s="592" t="str">
        <f t="shared" si="3"/>
        <v>Average Expected VMT
per Vehicle
in Final Year</v>
      </c>
      <c r="CQ11" s="592" t="str">
        <f t="shared" si="3"/>
        <v>Percent Renewable Electricity Installed 
for Vehicle Charging</v>
      </c>
      <c r="CR11" s="592" t="str">
        <f t="shared" si="3"/>
        <v>Percent Renewable Electricity Purchased for Vehicle Charging</v>
      </c>
      <c r="CS11" s="592" t="str">
        <f t="shared" si="3"/>
        <v>Existing Bikeway Class</v>
      </c>
      <c r="CT11" s="592" t="str">
        <f t="shared" si="3"/>
        <v>New Bikeway Class</v>
      </c>
      <c r="CU11" s="592" t="str">
        <f t="shared" si="3"/>
        <v>One-Way Facility Length
(mi)</v>
      </c>
      <c r="CV11" s="592" t="str">
        <f t="shared" si="3"/>
        <v>Average Daily Traffic
(vehicle trips per day)</v>
      </c>
      <c r="CW11" s="592" t="str">
        <f t="shared" si="3"/>
        <v>University Town with Population &lt; 250,000?</v>
      </c>
      <c r="CX11" s="592" t="str">
        <f t="shared" si="3"/>
        <v>Number of Key Destinations within ¼ Mile</v>
      </c>
      <c r="CY11" s="592" t="str">
        <f t="shared" si="3"/>
        <v>Number of Key Destinations within ½ Mile</v>
      </c>
      <c r="CZ11" s="592" t="str">
        <f t="shared" si="3"/>
        <v>Annual Number of Fares 
Associated with Project
(quantity per year)</v>
      </c>
      <c r="DA11" s="592" t="str">
        <f t="shared" si="3"/>
        <v>Average Fare
Associated with Project 
($ per fare)</v>
      </c>
      <c r="DB11" s="592" t="str">
        <f t="shared" si="3"/>
        <v>Annual Number of Subsidies  
Associated with Project
(quantity per year)</v>
      </c>
      <c r="DC11" s="592" t="str">
        <f t="shared" si="3"/>
        <v>Average Value of Each Subsidy Associated with Project ($ per subsidy )</v>
      </c>
      <c r="DE11" s="809" t="s">
        <v>4724</v>
      </c>
    </row>
    <row r="12" spans="2:109" ht="15.75" x14ac:dyDescent="0.25">
      <c r="B12" s="67" t="str">
        <f>IF('Project Info'!H19="","",'Project Info'!H19)</f>
        <v/>
      </c>
      <c r="C12" s="152" t="str">
        <f>IF('Project Info'!I19="","",'Project Info'!I19)</f>
        <v/>
      </c>
      <c r="D12" s="51" t="str">
        <f>IF('Project Info'!J19="","",'Project Info'!J19)</f>
        <v/>
      </c>
      <c r="E12" s="1076"/>
      <c r="F12" s="1077"/>
      <c r="G12" s="1071"/>
      <c r="H12" s="1071"/>
      <c r="I12" s="1071"/>
      <c r="J12" s="1071"/>
      <c r="K12" s="1071"/>
      <c r="L12" s="1071"/>
      <c r="M12" s="1071"/>
      <c r="N12" s="1071"/>
      <c r="O12" s="1071"/>
      <c r="P12" s="1071"/>
      <c r="Q12" s="1078"/>
      <c r="R12" s="1078"/>
      <c r="S12" s="1071"/>
      <c r="T12" s="1078"/>
      <c r="U12" s="1078"/>
      <c r="V12" s="1071"/>
      <c r="W12" s="1078"/>
      <c r="X12" s="1078"/>
      <c r="Y12" s="1079"/>
      <c r="Z12" s="1080"/>
      <c r="AA12" s="1081"/>
      <c r="AB12" s="1077"/>
      <c r="AC12" s="1077"/>
      <c r="AD12" s="1082"/>
      <c r="AE12" s="1077"/>
      <c r="AF12" s="1077"/>
      <c r="AG12" s="1070"/>
      <c r="AH12" s="1083"/>
      <c r="AI12" s="1084"/>
      <c r="AJ12" s="1085"/>
      <c r="AK12" s="1086"/>
      <c r="AN12" s="619" t="str">
        <f>IF($C12="","","Y")</f>
        <v/>
      </c>
      <c r="AO12" s="619" t="str">
        <f t="shared" ref="AO12:AO26" si="4">$AP12</f>
        <v/>
      </c>
      <c r="AP12" s="619" t="str">
        <f t="shared" ref="AP12:AP26" si="5">IF($C12="","",IF(OR($C12=$AP$28,$C12=$AP$29),"Y","N"))</f>
        <v/>
      </c>
      <c r="AQ12" s="619" t="str">
        <f>IF($C12="","",IF(OR($G12=$AQ$28,$G12=$AQ$29,$G12=$AQ$30,$G12=$AQ$31,AND($G12=$AQ$32,$D12=$AQ$33)),"Y","N"))</f>
        <v/>
      </c>
      <c r="AR12" s="619" t="str">
        <f>$AQ12</f>
        <v/>
      </c>
      <c r="AS12" s="619" t="str">
        <f t="shared" ref="AS12:AS26" si="6">$AP12</f>
        <v/>
      </c>
      <c r="AT12" s="619" t="str">
        <f>IF($C12="","",IF(OR($G12=$AT$28,$G12=$AT$29,$G12=$AT$30),"Y","N"))</f>
        <v/>
      </c>
      <c r="AU12" s="619" t="str">
        <f>$AP12</f>
        <v/>
      </c>
      <c r="AV12" s="619" t="str">
        <f t="shared" ref="AV12:AV26" si="7">IF($C12="","",IF($C12=$AV$29,"Y",IF(AND($D12=$AV$30,$G12=$AV$31),"Y","N")))</f>
        <v/>
      </c>
      <c r="AW12" s="619" t="str">
        <f>$AV12</f>
        <v/>
      </c>
      <c r="AX12" s="619" t="str">
        <f t="shared" ref="AX12:AX26" si="8">IF($C12="","",IF(OR($G12=$AX$28,$G12=$AX$29,$G12=$AX$30,$G12=$AX$31),"Y","N"))</f>
        <v/>
      </c>
      <c r="AY12" s="619" t="str">
        <f>$AX12</f>
        <v/>
      </c>
      <c r="AZ12" s="619" t="str">
        <f t="shared" ref="AZ12:AZ26" si="9">IF($C12="","",IF($C12=$AZ$28,"Y","N"))</f>
        <v/>
      </c>
      <c r="BA12" s="619" t="str">
        <f>$AZ12</f>
        <v/>
      </c>
      <c r="BB12" s="619" t="str">
        <f>$AZ12</f>
        <v/>
      </c>
      <c r="BC12" s="619" t="str">
        <f t="shared" ref="BC12:BC26" si="10">IF($C12="","",IF($C12=$BC$28,"Y","N"))</f>
        <v/>
      </c>
      <c r="BD12" s="619" t="str">
        <f>$BC12</f>
        <v/>
      </c>
      <c r="BE12" s="619" t="str">
        <f>$BC12</f>
        <v/>
      </c>
      <c r="BF12" s="619" t="str">
        <f t="shared" ref="BF12:BF26" si="11">IF($C12="","",IF($C12=$BF$28,"O",IF(AND($D12=$BF$30,$G12=$BF$31),"Y","N")))</f>
        <v/>
      </c>
      <c r="BG12" s="619" t="str">
        <f>$BF12</f>
        <v/>
      </c>
      <c r="BH12" s="619" t="str">
        <f t="shared" ref="BH12:BH26" si="12">IF($C12="","",IF($C12=$BF$28,"O",IF(AND($D12=$BF$30,$G12=$BF$31),"O","N")))</f>
        <v/>
      </c>
      <c r="BI12" s="619" t="str">
        <f>$BH12</f>
        <v/>
      </c>
      <c r="BJ12" s="619" t="str">
        <f t="shared" ref="BJ12:BJ26" si="13">IF($C12="","",IF($D12=$BJ$28,"Y","N"))</f>
        <v/>
      </c>
      <c r="BK12" s="619" t="str">
        <f>$BJ12</f>
        <v/>
      </c>
      <c r="BL12" s="619" t="str">
        <f t="shared" ref="BL12:BL26" si="14">IF($C12="","",IF($C12=$BL$28,"Y","N"))</f>
        <v/>
      </c>
      <c r="BM12" s="619" t="str">
        <f>$BL12</f>
        <v/>
      </c>
      <c r="BN12" s="619" t="str">
        <f>$BL12</f>
        <v/>
      </c>
      <c r="BO12" s="619" t="str">
        <f>$BL12</f>
        <v/>
      </c>
      <c r="BP12" s="619" t="str">
        <f>$BL12</f>
        <v/>
      </c>
      <c r="BQ12" s="619" t="str">
        <f t="shared" ref="BQ12:BQ26" si="15">IF($D12="","",IF(OR($D12=$BQ$28,$D12=$BQ$29),"Y","N"))</f>
        <v/>
      </c>
      <c r="BR12" s="619" t="str">
        <f>BQ12</f>
        <v/>
      </c>
      <c r="BS12" s="619" t="str">
        <f t="shared" ref="BS12:BS26" si="16">IF($D12="","",IF($D12=$BS$28,"Y","N"))</f>
        <v/>
      </c>
      <c r="BT12" s="619" t="str">
        <f>BS12</f>
        <v/>
      </c>
      <c r="BV12" s="619" t="str">
        <f>IF($C12="","",IF(OR('Main Calcs'!$AD12=0,'Main Calcs'!$AD12=""),1,0))</f>
        <v/>
      </c>
      <c r="BW12" s="764" t="str">
        <f t="shared" ref="BW12:DC12" si="17">IF($C12="","",IF(AND(AN12="Y",E12=""),1,0))</f>
        <v/>
      </c>
      <c r="BX12" s="764" t="str">
        <f t="shared" si="17"/>
        <v/>
      </c>
      <c r="BY12" s="764" t="str">
        <f t="shared" si="17"/>
        <v/>
      </c>
      <c r="BZ12" s="764" t="str">
        <f t="shared" si="17"/>
        <v/>
      </c>
      <c r="CA12" s="764" t="str">
        <f t="shared" si="17"/>
        <v/>
      </c>
      <c r="CB12" s="764" t="str">
        <f t="shared" si="17"/>
        <v/>
      </c>
      <c r="CC12" s="764" t="str">
        <f t="shared" si="17"/>
        <v/>
      </c>
      <c r="CD12" s="764" t="str">
        <f t="shared" si="17"/>
        <v/>
      </c>
      <c r="CE12" s="764" t="str">
        <f t="shared" si="17"/>
        <v/>
      </c>
      <c r="CF12" s="764" t="str">
        <f t="shared" si="17"/>
        <v/>
      </c>
      <c r="CG12" s="764" t="str">
        <f t="shared" si="17"/>
        <v/>
      </c>
      <c r="CH12" s="764" t="str">
        <f t="shared" si="17"/>
        <v/>
      </c>
      <c r="CI12" s="764" t="str">
        <f t="shared" si="17"/>
        <v/>
      </c>
      <c r="CJ12" s="764" t="str">
        <f t="shared" si="17"/>
        <v/>
      </c>
      <c r="CK12" s="764" t="str">
        <f t="shared" si="17"/>
        <v/>
      </c>
      <c r="CL12" s="764" t="str">
        <f t="shared" si="17"/>
        <v/>
      </c>
      <c r="CM12" s="764" t="str">
        <f t="shared" si="17"/>
        <v/>
      </c>
      <c r="CN12" s="764" t="str">
        <f t="shared" si="17"/>
        <v/>
      </c>
      <c r="CO12" s="764" t="str">
        <f t="shared" si="17"/>
        <v/>
      </c>
      <c r="CP12" s="764" t="str">
        <f t="shared" si="17"/>
        <v/>
      </c>
      <c r="CQ12" s="764" t="str">
        <f t="shared" si="17"/>
        <v/>
      </c>
      <c r="CR12" s="764" t="str">
        <f t="shared" si="17"/>
        <v/>
      </c>
      <c r="CS12" s="764" t="str">
        <f t="shared" si="17"/>
        <v/>
      </c>
      <c r="CT12" s="764" t="str">
        <f t="shared" si="17"/>
        <v/>
      </c>
      <c r="CU12" s="764" t="str">
        <f t="shared" si="17"/>
        <v/>
      </c>
      <c r="CV12" s="764" t="str">
        <f t="shared" si="17"/>
        <v/>
      </c>
      <c r="CW12" s="764" t="str">
        <f t="shared" si="17"/>
        <v/>
      </c>
      <c r="CX12" s="764" t="str">
        <f t="shared" si="17"/>
        <v/>
      </c>
      <c r="CY12" s="764" t="str">
        <f t="shared" si="17"/>
        <v/>
      </c>
      <c r="CZ12" s="764" t="str">
        <f t="shared" si="17"/>
        <v/>
      </c>
      <c r="DA12" s="764" t="str">
        <f t="shared" si="17"/>
        <v/>
      </c>
      <c r="DB12" s="764" t="str">
        <f t="shared" si="17"/>
        <v/>
      </c>
      <c r="DC12" s="764" t="str">
        <f t="shared" si="17"/>
        <v/>
      </c>
      <c r="DE12" s="619" t="str">
        <f>IF(B12="","",SUM(BV12:DC12))</f>
        <v/>
      </c>
    </row>
    <row r="13" spans="2:109" ht="15.75" x14ac:dyDescent="0.25">
      <c r="B13" s="50" t="str">
        <f>IF('Project Info'!H20="","",'Project Info'!H20)</f>
        <v/>
      </c>
      <c r="C13" s="52" t="str">
        <f>IF('Project Info'!I20="","",'Project Info'!I20)</f>
        <v/>
      </c>
      <c r="D13" s="51" t="str">
        <f>IF('Project Info'!J20="","",'Project Info'!J20)</f>
        <v/>
      </c>
      <c r="E13" s="1087"/>
      <c r="F13" s="1071"/>
      <c r="G13" s="1071"/>
      <c r="H13" s="1071"/>
      <c r="I13" s="1071"/>
      <c r="J13" s="1071"/>
      <c r="K13" s="1071"/>
      <c r="L13" s="1071"/>
      <c r="M13" s="1071"/>
      <c r="N13" s="1071"/>
      <c r="O13" s="1071"/>
      <c r="P13" s="1071"/>
      <c r="Q13" s="1078"/>
      <c r="R13" s="1078"/>
      <c r="S13" s="1071"/>
      <c r="T13" s="1078"/>
      <c r="U13" s="1078"/>
      <c r="V13" s="1071"/>
      <c r="W13" s="1078"/>
      <c r="X13" s="1078"/>
      <c r="Y13" s="1079"/>
      <c r="Z13" s="1088"/>
      <c r="AA13" s="1089"/>
      <c r="AB13" s="1071"/>
      <c r="AC13" s="1071"/>
      <c r="AD13" s="1078"/>
      <c r="AE13" s="1071"/>
      <c r="AF13" s="1071"/>
      <c r="AG13" s="1073"/>
      <c r="AH13" s="1090"/>
      <c r="AI13" s="1091"/>
      <c r="AJ13" s="1078"/>
      <c r="AK13" s="1092"/>
      <c r="AN13" s="619" t="str">
        <f t="shared" ref="AN13:AN26" si="18">IF($C13="","","Y")</f>
        <v/>
      </c>
      <c r="AO13" s="619" t="str">
        <f t="shared" si="4"/>
        <v/>
      </c>
      <c r="AP13" s="619" t="str">
        <f t="shared" si="5"/>
        <v/>
      </c>
      <c r="AQ13" s="619" t="str">
        <f t="shared" ref="AQ13:AQ26" si="19">IF($C13="","",IF(OR($G13=$AQ$28,$G13=$AQ$29,$G13=$AQ$30,$G13=$AQ$31,AND($G13=$AQ$32,$D13=$AQ$33)),"Y","N"))</f>
        <v/>
      </c>
      <c r="AR13" s="619" t="str">
        <f t="shared" ref="AR13:AR26" si="20">$AQ13</f>
        <v/>
      </c>
      <c r="AS13" s="619" t="str">
        <f t="shared" si="6"/>
        <v/>
      </c>
      <c r="AT13" s="619" t="str">
        <f t="shared" ref="AT13:AT26" si="21">IF($C13="","",IF(OR($G13=$AT$28,$G13=$AT$29,$G13=$AT$30),"Y","N"))</f>
        <v/>
      </c>
      <c r="AU13" s="619" t="str">
        <f t="shared" ref="AU13:AU26" si="22">$AP13</f>
        <v/>
      </c>
      <c r="AV13" s="619" t="str">
        <f t="shared" si="7"/>
        <v/>
      </c>
      <c r="AW13" s="619" t="str">
        <f t="shared" ref="AW13:AW26" si="23">$AV13</f>
        <v/>
      </c>
      <c r="AX13" s="619" t="str">
        <f t="shared" si="8"/>
        <v/>
      </c>
      <c r="AY13" s="619" t="str">
        <f t="shared" ref="AY13:AY26" si="24">$AX13</f>
        <v/>
      </c>
      <c r="AZ13" s="619" t="str">
        <f t="shared" si="9"/>
        <v/>
      </c>
      <c r="BA13" s="619" t="str">
        <f t="shared" ref="BA13:BB26" si="25">$AZ13</f>
        <v/>
      </c>
      <c r="BB13" s="619" t="str">
        <f t="shared" si="25"/>
        <v/>
      </c>
      <c r="BC13" s="619" t="str">
        <f t="shared" si="10"/>
        <v/>
      </c>
      <c r="BD13" s="619" t="str">
        <f t="shared" ref="BD13:BE26" si="26">$BC13</f>
        <v/>
      </c>
      <c r="BE13" s="619" t="str">
        <f t="shared" si="26"/>
        <v/>
      </c>
      <c r="BF13" s="619" t="str">
        <f t="shared" si="11"/>
        <v/>
      </c>
      <c r="BG13" s="619" t="str">
        <f t="shared" ref="BG13:BG26" si="27">$BF13</f>
        <v/>
      </c>
      <c r="BH13" s="619" t="str">
        <f t="shared" si="12"/>
        <v/>
      </c>
      <c r="BI13" s="619" t="str">
        <f t="shared" ref="BI13:BI26" si="28">$BH13</f>
        <v/>
      </c>
      <c r="BJ13" s="619" t="str">
        <f t="shared" si="13"/>
        <v/>
      </c>
      <c r="BK13" s="619" t="str">
        <f t="shared" ref="BK13:BK26" si="29">$BJ13</f>
        <v/>
      </c>
      <c r="BL13" s="619" t="str">
        <f t="shared" si="14"/>
        <v/>
      </c>
      <c r="BM13" s="619" t="str">
        <f t="shared" ref="BM13:BP26" si="30">$BL13</f>
        <v/>
      </c>
      <c r="BN13" s="619" t="str">
        <f t="shared" si="30"/>
        <v/>
      </c>
      <c r="BO13" s="619" t="str">
        <f t="shared" si="30"/>
        <v/>
      </c>
      <c r="BP13" s="619" t="str">
        <f t="shared" si="30"/>
        <v/>
      </c>
      <c r="BQ13" s="619" t="str">
        <f t="shared" si="15"/>
        <v/>
      </c>
      <c r="BR13" s="619" t="str">
        <f t="shared" ref="BR13:BR26" si="31">BQ13</f>
        <v/>
      </c>
      <c r="BS13" s="619" t="str">
        <f t="shared" si="16"/>
        <v/>
      </c>
      <c r="BT13" s="619" t="str">
        <f t="shared" ref="BT13:BT26" si="32">BS13</f>
        <v/>
      </c>
      <c r="BV13" s="619" t="str">
        <f>IF($C13="","",IF(OR('Main Calcs'!$AD13=0,'Main Calcs'!$AD13=""),1,0))</f>
        <v/>
      </c>
      <c r="BW13" s="619" t="str">
        <f t="shared" ref="BW13:BW26" si="33">IF($C13="","",IF(AND(AN13="Y",E13=""),1,0))</f>
        <v/>
      </c>
      <c r="BX13" s="619" t="str">
        <f t="shared" ref="BX13:BX26" si="34">IF($C13="","",IF(AND(AO13="Y",F13=""),1,0))</f>
        <v/>
      </c>
      <c r="BY13" s="619" t="str">
        <f t="shared" ref="BY13:BY26" si="35">IF($C13="","",IF(AND(AP13="Y",G13=""),1,0))</f>
        <v/>
      </c>
      <c r="BZ13" s="619" t="str">
        <f t="shared" ref="BZ13:BZ26" si="36">IF($C13="","",IF(AND(AQ13="Y",H13=""),1,0))</f>
        <v/>
      </c>
      <c r="CA13" s="619" t="str">
        <f t="shared" ref="CA13:CA26" si="37">IF($C13="","",IF(AND(AR13="Y",I13=""),1,0))</f>
        <v/>
      </c>
      <c r="CB13" s="619" t="str">
        <f t="shared" ref="CB13:CB26" si="38">IF($C13="","",IF(AND(AS13="Y",J13=""),1,0))</f>
        <v/>
      </c>
      <c r="CC13" s="619" t="str">
        <f t="shared" ref="CC13:CC26" si="39">IF($C13="","",IF(AND(AT13="Y",K13=""),1,0))</f>
        <v/>
      </c>
      <c r="CD13" s="619" t="str">
        <f t="shared" ref="CD13:CD26" si="40">IF($C13="","",IF(AND(AU13="Y",L13=""),1,0))</f>
        <v/>
      </c>
      <c r="CE13" s="619" t="str">
        <f t="shared" ref="CE13:CE26" si="41">IF($C13="","",IF(AND(AV13="Y",M13=""),1,0))</f>
        <v/>
      </c>
      <c r="CF13" s="619" t="str">
        <f t="shared" ref="CF13:CF26" si="42">IF($C13="","",IF(AND(AW13="Y",N13=""),1,0))</f>
        <v/>
      </c>
      <c r="CG13" s="619" t="str">
        <f t="shared" ref="CG13:CG26" si="43">IF($C13="","",IF(AND(AX13="Y",O13=""),1,0))</f>
        <v/>
      </c>
      <c r="CH13" s="619" t="str">
        <f t="shared" ref="CH13:CH26" si="44">IF($C13="","",IF(AND(AY13="Y",P13=""),1,0))</f>
        <v/>
      </c>
      <c r="CI13" s="619" t="str">
        <f t="shared" ref="CI13:CI26" si="45">IF($C13="","",IF(AND(AZ13="Y",Q13=""),1,0))</f>
        <v/>
      </c>
      <c r="CJ13" s="619" t="str">
        <f t="shared" ref="CJ13:CJ26" si="46">IF($C13="","",IF(AND(BA13="Y",R13=""),1,0))</f>
        <v/>
      </c>
      <c r="CK13" s="619" t="str">
        <f t="shared" ref="CK13:CK26" si="47">IF($C13="","",IF(AND(BB13="Y",S13=""),1,0))</f>
        <v/>
      </c>
      <c r="CL13" s="619" t="str">
        <f t="shared" ref="CL13:CL26" si="48">IF($C13="","",IF(AND(BC13="Y",T13=""),1,0))</f>
        <v/>
      </c>
      <c r="CM13" s="619" t="str">
        <f t="shared" ref="CM13:CM26" si="49">IF($C13="","",IF(AND(BD13="Y",U13=""),1,0))</f>
        <v/>
      </c>
      <c r="CN13" s="619" t="str">
        <f t="shared" ref="CN13:CN26" si="50">IF($C13="","",IF(AND(BE13="Y",V13=""),1,0))</f>
        <v/>
      </c>
      <c r="CO13" s="619" t="str">
        <f t="shared" ref="CO13:CO26" si="51">IF($C13="","",IF(AND(BF13="Y",W13=""),1,0))</f>
        <v/>
      </c>
      <c r="CP13" s="619" t="str">
        <f t="shared" ref="CP13:CP26" si="52">IF($C13="","",IF(AND(BG13="Y",X13=""),1,0))</f>
        <v/>
      </c>
      <c r="CQ13" s="619" t="str">
        <f t="shared" ref="CQ13:CQ26" si="53">IF($C13="","",IF(AND(BH13="Y",Y13=""),1,0))</f>
        <v/>
      </c>
      <c r="CR13" s="619" t="str">
        <f t="shared" ref="CR13:CR26" si="54">IF($C13="","",IF(AND(BI13="Y",Z13=""),1,0))</f>
        <v/>
      </c>
      <c r="CS13" s="619" t="str">
        <f t="shared" ref="CS13:CS26" si="55">IF($C13="","",IF(AND(BJ13="Y",AA13=""),1,0))</f>
        <v/>
      </c>
      <c r="CT13" s="619" t="str">
        <f t="shared" ref="CT13:CT26" si="56">IF($C13="","",IF(AND(BK13="Y",AB13=""),1,0))</f>
        <v/>
      </c>
      <c r="CU13" s="619" t="str">
        <f t="shared" ref="CU13:CU26" si="57">IF($C13="","",IF(AND(BL13="Y",AC13=""),1,0))</f>
        <v/>
      </c>
      <c r="CV13" s="619" t="str">
        <f t="shared" ref="CV13:CV26" si="58">IF($C13="","",IF(AND(BM13="Y",AD13=""),1,0))</f>
        <v/>
      </c>
      <c r="CW13" s="619" t="str">
        <f t="shared" ref="CW13:CW26" si="59">IF($C13="","",IF(AND(BN13="Y",AE13=""),1,0))</f>
        <v/>
      </c>
      <c r="CX13" s="619" t="str">
        <f t="shared" ref="CX13:CX26" si="60">IF($C13="","",IF(AND(BO13="Y",AF13=""),1,0))</f>
        <v/>
      </c>
      <c r="CY13" s="619" t="str">
        <f t="shared" ref="CY13:CY26" si="61">IF($C13="","",IF(AND(BP13="Y",AG13=""),1,0))</f>
        <v/>
      </c>
      <c r="CZ13" s="619" t="str">
        <f t="shared" ref="CZ13:CZ26" si="62">IF($C13="","",IF(AND(BQ13="Y",AH13=""),1,0))</f>
        <v/>
      </c>
      <c r="DA13" s="619" t="str">
        <f t="shared" ref="DA13:DA26" si="63">IF($C13="","",IF(AND(BR13="Y",AI13=""),1,0))</f>
        <v/>
      </c>
      <c r="DB13" s="619" t="str">
        <f t="shared" ref="DB13:DB26" si="64">IF($C13="","",IF(AND(BS13="Y",AJ13=""),1,0))</f>
        <v/>
      </c>
      <c r="DC13" s="619" t="str">
        <f t="shared" ref="DC13:DC26" si="65">IF($C13="","",IF(AND(BT13="Y",AK13=""),1,0))</f>
        <v/>
      </c>
      <c r="DE13" s="619" t="str">
        <f t="shared" ref="DE13:DE26" si="66">IF(B13="","",SUM(BV13:DC13))</f>
        <v/>
      </c>
    </row>
    <row r="14" spans="2:109" ht="15.75" x14ac:dyDescent="0.25">
      <c r="B14" s="50" t="str">
        <f>IF('Project Info'!H21="","",'Project Info'!H21)</f>
        <v/>
      </c>
      <c r="C14" s="52" t="str">
        <f>IF('Project Info'!I21="","",'Project Info'!I21)</f>
        <v/>
      </c>
      <c r="D14" s="51" t="str">
        <f>IF('Project Info'!J21="","",'Project Info'!J21)</f>
        <v/>
      </c>
      <c r="E14" s="1087"/>
      <c r="F14" s="1071"/>
      <c r="G14" s="1071"/>
      <c r="H14" s="1071"/>
      <c r="I14" s="1071"/>
      <c r="J14" s="1071"/>
      <c r="K14" s="1071"/>
      <c r="L14" s="1071"/>
      <c r="M14" s="1071"/>
      <c r="N14" s="1071"/>
      <c r="O14" s="1071"/>
      <c r="P14" s="1071"/>
      <c r="Q14" s="1078"/>
      <c r="R14" s="1078"/>
      <c r="S14" s="1071"/>
      <c r="T14" s="1078"/>
      <c r="U14" s="1078"/>
      <c r="V14" s="1071"/>
      <c r="W14" s="1078"/>
      <c r="X14" s="1078"/>
      <c r="Y14" s="1079"/>
      <c r="Z14" s="1088"/>
      <c r="AA14" s="1089"/>
      <c r="AB14" s="1071"/>
      <c r="AC14" s="1071"/>
      <c r="AD14" s="1078"/>
      <c r="AE14" s="1071"/>
      <c r="AF14" s="1071"/>
      <c r="AG14" s="1073"/>
      <c r="AH14" s="1090"/>
      <c r="AI14" s="1091"/>
      <c r="AJ14" s="1078"/>
      <c r="AK14" s="1092"/>
      <c r="AN14" s="619" t="str">
        <f t="shared" si="18"/>
        <v/>
      </c>
      <c r="AO14" s="619" t="str">
        <f t="shared" si="4"/>
        <v/>
      </c>
      <c r="AP14" s="619" t="str">
        <f t="shared" si="5"/>
        <v/>
      </c>
      <c r="AQ14" s="619" t="str">
        <f t="shared" si="19"/>
        <v/>
      </c>
      <c r="AR14" s="619" t="str">
        <f t="shared" si="20"/>
        <v/>
      </c>
      <c r="AS14" s="619" t="str">
        <f t="shared" si="6"/>
        <v/>
      </c>
      <c r="AT14" s="619" t="str">
        <f t="shared" si="21"/>
        <v/>
      </c>
      <c r="AU14" s="619" t="str">
        <f t="shared" si="22"/>
        <v/>
      </c>
      <c r="AV14" s="619" t="str">
        <f t="shared" si="7"/>
        <v/>
      </c>
      <c r="AW14" s="619" t="str">
        <f t="shared" si="23"/>
        <v/>
      </c>
      <c r="AX14" s="619" t="str">
        <f t="shared" si="8"/>
        <v/>
      </c>
      <c r="AY14" s="619" t="str">
        <f t="shared" si="24"/>
        <v/>
      </c>
      <c r="AZ14" s="619" t="str">
        <f t="shared" si="9"/>
        <v/>
      </c>
      <c r="BA14" s="619" t="str">
        <f t="shared" si="25"/>
        <v/>
      </c>
      <c r="BB14" s="619" t="str">
        <f t="shared" si="25"/>
        <v/>
      </c>
      <c r="BC14" s="619" t="str">
        <f t="shared" si="10"/>
        <v/>
      </c>
      <c r="BD14" s="619" t="str">
        <f t="shared" si="26"/>
        <v/>
      </c>
      <c r="BE14" s="619" t="str">
        <f t="shared" si="26"/>
        <v/>
      </c>
      <c r="BF14" s="619" t="str">
        <f t="shared" si="11"/>
        <v/>
      </c>
      <c r="BG14" s="619" t="str">
        <f t="shared" si="27"/>
        <v/>
      </c>
      <c r="BH14" s="619" t="str">
        <f t="shared" si="12"/>
        <v/>
      </c>
      <c r="BI14" s="619" t="str">
        <f t="shared" si="28"/>
        <v/>
      </c>
      <c r="BJ14" s="619" t="str">
        <f t="shared" si="13"/>
        <v/>
      </c>
      <c r="BK14" s="619" t="str">
        <f t="shared" si="29"/>
        <v/>
      </c>
      <c r="BL14" s="619" t="str">
        <f t="shared" si="14"/>
        <v/>
      </c>
      <c r="BM14" s="619" t="str">
        <f t="shared" si="30"/>
        <v/>
      </c>
      <c r="BN14" s="619" t="str">
        <f t="shared" si="30"/>
        <v/>
      </c>
      <c r="BO14" s="619" t="str">
        <f t="shared" si="30"/>
        <v/>
      </c>
      <c r="BP14" s="619" t="str">
        <f t="shared" si="30"/>
        <v/>
      </c>
      <c r="BQ14" s="619" t="str">
        <f t="shared" si="15"/>
        <v/>
      </c>
      <c r="BR14" s="619" t="str">
        <f t="shared" si="31"/>
        <v/>
      </c>
      <c r="BS14" s="619" t="str">
        <f t="shared" si="16"/>
        <v/>
      </c>
      <c r="BT14" s="619" t="str">
        <f t="shared" si="32"/>
        <v/>
      </c>
      <c r="BV14" s="619" t="str">
        <f>IF($C14="","",IF(OR('Main Calcs'!$AD14=0,'Main Calcs'!$AD14=""),1,0))</f>
        <v/>
      </c>
      <c r="BW14" s="619" t="str">
        <f t="shared" si="33"/>
        <v/>
      </c>
      <c r="BX14" s="619" t="str">
        <f t="shared" si="34"/>
        <v/>
      </c>
      <c r="BY14" s="619" t="str">
        <f t="shared" si="35"/>
        <v/>
      </c>
      <c r="BZ14" s="619" t="str">
        <f t="shared" si="36"/>
        <v/>
      </c>
      <c r="CA14" s="619" t="str">
        <f t="shared" si="37"/>
        <v/>
      </c>
      <c r="CB14" s="619" t="str">
        <f t="shared" si="38"/>
        <v/>
      </c>
      <c r="CC14" s="619" t="str">
        <f t="shared" si="39"/>
        <v/>
      </c>
      <c r="CD14" s="619" t="str">
        <f t="shared" si="40"/>
        <v/>
      </c>
      <c r="CE14" s="619" t="str">
        <f t="shared" si="41"/>
        <v/>
      </c>
      <c r="CF14" s="619" t="str">
        <f t="shared" si="42"/>
        <v/>
      </c>
      <c r="CG14" s="619" t="str">
        <f t="shared" si="43"/>
        <v/>
      </c>
      <c r="CH14" s="619" t="str">
        <f t="shared" si="44"/>
        <v/>
      </c>
      <c r="CI14" s="619" t="str">
        <f t="shared" si="45"/>
        <v/>
      </c>
      <c r="CJ14" s="619" t="str">
        <f t="shared" si="46"/>
        <v/>
      </c>
      <c r="CK14" s="619" t="str">
        <f t="shared" si="47"/>
        <v/>
      </c>
      <c r="CL14" s="619" t="str">
        <f t="shared" si="48"/>
        <v/>
      </c>
      <c r="CM14" s="619" t="str">
        <f t="shared" si="49"/>
        <v/>
      </c>
      <c r="CN14" s="619" t="str">
        <f t="shared" si="50"/>
        <v/>
      </c>
      <c r="CO14" s="619" t="str">
        <f t="shared" si="51"/>
        <v/>
      </c>
      <c r="CP14" s="619" t="str">
        <f t="shared" si="52"/>
        <v/>
      </c>
      <c r="CQ14" s="619" t="str">
        <f t="shared" si="53"/>
        <v/>
      </c>
      <c r="CR14" s="619" t="str">
        <f t="shared" si="54"/>
        <v/>
      </c>
      <c r="CS14" s="619" t="str">
        <f t="shared" si="55"/>
        <v/>
      </c>
      <c r="CT14" s="619" t="str">
        <f t="shared" si="56"/>
        <v/>
      </c>
      <c r="CU14" s="619" t="str">
        <f t="shared" si="57"/>
        <v/>
      </c>
      <c r="CV14" s="619" t="str">
        <f t="shared" si="58"/>
        <v/>
      </c>
      <c r="CW14" s="619" t="str">
        <f t="shared" si="59"/>
        <v/>
      </c>
      <c r="CX14" s="619" t="str">
        <f t="shared" si="60"/>
        <v/>
      </c>
      <c r="CY14" s="619" t="str">
        <f t="shared" si="61"/>
        <v/>
      </c>
      <c r="CZ14" s="619" t="str">
        <f t="shared" si="62"/>
        <v/>
      </c>
      <c r="DA14" s="619" t="str">
        <f t="shared" si="63"/>
        <v/>
      </c>
      <c r="DB14" s="619" t="str">
        <f t="shared" si="64"/>
        <v/>
      </c>
      <c r="DC14" s="619" t="str">
        <f t="shared" si="65"/>
        <v/>
      </c>
      <c r="DE14" s="619" t="str">
        <f t="shared" si="66"/>
        <v/>
      </c>
    </row>
    <row r="15" spans="2:109" ht="15.75" x14ac:dyDescent="0.25">
      <c r="B15" s="50" t="str">
        <f>IF('Project Info'!H22="","",'Project Info'!H22)</f>
        <v/>
      </c>
      <c r="C15" s="52" t="str">
        <f>IF('Project Info'!I22="","",'Project Info'!I22)</f>
        <v/>
      </c>
      <c r="D15" s="51" t="str">
        <f>IF('Project Info'!J22="","",'Project Info'!J22)</f>
        <v/>
      </c>
      <c r="E15" s="1087"/>
      <c r="F15" s="1071"/>
      <c r="G15" s="1071"/>
      <c r="H15" s="1071"/>
      <c r="I15" s="1071"/>
      <c r="J15" s="1071"/>
      <c r="K15" s="1071"/>
      <c r="L15" s="1071"/>
      <c r="M15" s="1071"/>
      <c r="N15" s="1071"/>
      <c r="O15" s="1071"/>
      <c r="P15" s="1071"/>
      <c r="Q15" s="1078"/>
      <c r="R15" s="1078"/>
      <c r="S15" s="1071"/>
      <c r="T15" s="1078"/>
      <c r="U15" s="1078"/>
      <c r="V15" s="1071"/>
      <c r="W15" s="1078"/>
      <c r="X15" s="1078"/>
      <c r="Y15" s="1079"/>
      <c r="Z15" s="1088"/>
      <c r="AA15" s="1089"/>
      <c r="AB15" s="1071"/>
      <c r="AC15" s="1071"/>
      <c r="AD15" s="1078"/>
      <c r="AE15" s="1071"/>
      <c r="AF15" s="1071"/>
      <c r="AG15" s="1073"/>
      <c r="AH15" s="1090"/>
      <c r="AI15" s="1091"/>
      <c r="AJ15" s="1078"/>
      <c r="AK15" s="1092"/>
      <c r="AN15" s="619" t="str">
        <f t="shared" si="18"/>
        <v/>
      </c>
      <c r="AO15" s="619" t="str">
        <f t="shared" si="4"/>
        <v/>
      </c>
      <c r="AP15" s="619" t="str">
        <f t="shared" si="5"/>
        <v/>
      </c>
      <c r="AQ15" s="619" t="str">
        <f t="shared" si="19"/>
        <v/>
      </c>
      <c r="AR15" s="619" t="str">
        <f t="shared" si="20"/>
        <v/>
      </c>
      <c r="AS15" s="619" t="str">
        <f t="shared" si="6"/>
        <v/>
      </c>
      <c r="AT15" s="619" t="str">
        <f t="shared" si="21"/>
        <v/>
      </c>
      <c r="AU15" s="619" t="str">
        <f t="shared" si="22"/>
        <v/>
      </c>
      <c r="AV15" s="619" t="str">
        <f t="shared" si="7"/>
        <v/>
      </c>
      <c r="AW15" s="619" t="str">
        <f t="shared" si="23"/>
        <v/>
      </c>
      <c r="AX15" s="619" t="str">
        <f t="shared" si="8"/>
        <v/>
      </c>
      <c r="AY15" s="619" t="str">
        <f t="shared" si="24"/>
        <v/>
      </c>
      <c r="AZ15" s="619" t="str">
        <f t="shared" si="9"/>
        <v/>
      </c>
      <c r="BA15" s="619" t="str">
        <f t="shared" si="25"/>
        <v/>
      </c>
      <c r="BB15" s="619" t="str">
        <f t="shared" si="25"/>
        <v/>
      </c>
      <c r="BC15" s="619" t="str">
        <f t="shared" si="10"/>
        <v/>
      </c>
      <c r="BD15" s="619" t="str">
        <f t="shared" si="26"/>
        <v/>
      </c>
      <c r="BE15" s="619" t="str">
        <f t="shared" si="26"/>
        <v/>
      </c>
      <c r="BF15" s="619" t="str">
        <f t="shared" si="11"/>
        <v/>
      </c>
      <c r="BG15" s="619" t="str">
        <f t="shared" si="27"/>
        <v/>
      </c>
      <c r="BH15" s="619" t="str">
        <f t="shared" si="12"/>
        <v/>
      </c>
      <c r="BI15" s="619" t="str">
        <f t="shared" si="28"/>
        <v/>
      </c>
      <c r="BJ15" s="619" t="str">
        <f t="shared" si="13"/>
        <v/>
      </c>
      <c r="BK15" s="619" t="str">
        <f t="shared" si="29"/>
        <v/>
      </c>
      <c r="BL15" s="619" t="str">
        <f t="shared" si="14"/>
        <v/>
      </c>
      <c r="BM15" s="619" t="str">
        <f t="shared" si="30"/>
        <v/>
      </c>
      <c r="BN15" s="619" t="str">
        <f t="shared" si="30"/>
        <v/>
      </c>
      <c r="BO15" s="619" t="str">
        <f t="shared" si="30"/>
        <v/>
      </c>
      <c r="BP15" s="619" t="str">
        <f t="shared" si="30"/>
        <v/>
      </c>
      <c r="BQ15" s="619" t="str">
        <f t="shared" si="15"/>
        <v/>
      </c>
      <c r="BR15" s="619" t="str">
        <f t="shared" si="31"/>
        <v/>
      </c>
      <c r="BS15" s="619" t="str">
        <f t="shared" si="16"/>
        <v/>
      </c>
      <c r="BT15" s="619" t="str">
        <f t="shared" si="32"/>
        <v/>
      </c>
      <c r="BV15" s="619" t="str">
        <f>IF($C15="","",IF(OR('Main Calcs'!$AD15=0,'Main Calcs'!$AD15=""),1,0))</f>
        <v/>
      </c>
      <c r="BW15" s="619" t="str">
        <f t="shared" si="33"/>
        <v/>
      </c>
      <c r="BX15" s="619" t="str">
        <f t="shared" si="34"/>
        <v/>
      </c>
      <c r="BY15" s="619" t="str">
        <f t="shared" si="35"/>
        <v/>
      </c>
      <c r="BZ15" s="619" t="str">
        <f t="shared" si="36"/>
        <v/>
      </c>
      <c r="CA15" s="619" t="str">
        <f t="shared" si="37"/>
        <v/>
      </c>
      <c r="CB15" s="619" t="str">
        <f t="shared" si="38"/>
        <v/>
      </c>
      <c r="CC15" s="619" t="str">
        <f t="shared" si="39"/>
        <v/>
      </c>
      <c r="CD15" s="619" t="str">
        <f t="shared" si="40"/>
        <v/>
      </c>
      <c r="CE15" s="619" t="str">
        <f t="shared" si="41"/>
        <v/>
      </c>
      <c r="CF15" s="619" t="str">
        <f t="shared" si="42"/>
        <v/>
      </c>
      <c r="CG15" s="619" t="str">
        <f t="shared" si="43"/>
        <v/>
      </c>
      <c r="CH15" s="619" t="str">
        <f t="shared" si="44"/>
        <v/>
      </c>
      <c r="CI15" s="619" t="str">
        <f t="shared" si="45"/>
        <v/>
      </c>
      <c r="CJ15" s="619" t="str">
        <f t="shared" si="46"/>
        <v/>
      </c>
      <c r="CK15" s="619" t="str">
        <f t="shared" si="47"/>
        <v/>
      </c>
      <c r="CL15" s="619" t="str">
        <f t="shared" si="48"/>
        <v/>
      </c>
      <c r="CM15" s="619" t="str">
        <f t="shared" si="49"/>
        <v/>
      </c>
      <c r="CN15" s="619" t="str">
        <f t="shared" si="50"/>
        <v/>
      </c>
      <c r="CO15" s="619" t="str">
        <f t="shared" si="51"/>
        <v/>
      </c>
      <c r="CP15" s="619" t="str">
        <f t="shared" si="52"/>
        <v/>
      </c>
      <c r="CQ15" s="619" t="str">
        <f t="shared" si="53"/>
        <v/>
      </c>
      <c r="CR15" s="619" t="str">
        <f t="shared" si="54"/>
        <v/>
      </c>
      <c r="CS15" s="619" t="str">
        <f t="shared" si="55"/>
        <v/>
      </c>
      <c r="CT15" s="619" t="str">
        <f t="shared" si="56"/>
        <v/>
      </c>
      <c r="CU15" s="619" t="str">
        <f t="shared" si="57"/>
        <v/>
      </c>
      <c r="CV15" s="619" t="str">
        <f t="shared" si="58"/>
        <v/>
      </c>
      <c r="CW15" s="619" t="str">
        <f t="shared" si="59"/>
        <v/>
      </c>
      <c r="CX15" s="619" t="str">
        <f t="shared" si="60"/>
        <v/>
      </c>
      <c r="CY15" s="619" t="str">
        <f t="shared" si="61"/>
        <v/>
      </c>
      <c r="CZ15" s="619" t="str">
        <f t="shared" si="62"/>
        <v/>
      </c>
      <c r="DA15" s="619" t="str">
        <f t="shared" si="63"/>
        <v/>
      </c>
      <c r="DB15" s="619" t="str">
        <f t="shared" si="64"/>
        <v/>
      </c>
      <c r="DC15" s="619" t="str">
        <f t="shared" si="65"/>
        <v/>
      </c>
      <c r="DE15" s="619" t="str">
        <f t="shared" si="66"/>
        <v/>
      </c>
    </row>
    <row r="16" spans="2:109" ht="15.75" x14ac:dyDescent="0.25">
      <c r="B16" s="50" t="str">
        <f>IF('Project Info'!H23="","",'Project Info'!H23)</f>
        <v/>
      </c>
      <c r="C16" s="52" t="str">
        <f>IF('Project Info'!I23="","",'Project Info'!I23)</f>
        <v/>
      </c>
      <c r="D16" s="51" t="str">
        <f>IF('Project Info'!J23="","",'Project Info'!J23)</f>
        <v/>
      </c>
      <c r="E16" s="1087"/>
      <c r="F16" s="1071"/>
      <c r="G16" s="1071"/>
      <c r="H16" s="1071"/>
      <c r="I16" s="1071"/>
      <c r="J16" s="1071"/>
      <c r="K16" s="1071"/>
      <c r="L16" s="1071"/>
      <c r="M16" s="1071"/>
      <c r="N16" s="1071"/>
      <c r="O16" s="1071"/>
      <c r="P16" s="1071"/>
      <c r="Q16" s="1078"/>
      <c r="R16" s="1078"/>
      <c r="S16" s="1071"/>
      <c r="T16" s="1078"/>
      <c r="U16" s="1078"/>
      <c r="V16" s="1071"/>
      <c r="W16" s="1078"/>
      <c r="X16" s="1078"/>
      <c r="Y16" s="1079"/>
      <c r="Z16" s="1088"/>
      <c r="AA16" s="1089"/>
      <c r="AB16" s="1071"/>
      <c r="AC16" s="1071"/>
      <c r="AD16" s="1078"/>
      <c r="AE16" s="1071"/>
      <c r="AF16" s="1071"/>
      <c r="AG16" s="1073"/>
      <c r="AH16" s="1090"/>
      <c r="AI16" s="1091"/>
      <c r="AJ16" s="1078"/>
      <c r="AK16" s="1092"/>
      <c r="AN16" s="619" t="str">
        <f t="shared" si="18"/>
        <v/>
      </c>
      <c r="AO16" s="619" t="str">
        <f t="shared" si="4"/>
        <v/>
      </c>
      <c r="AP16" s="619" t="str">
        <f t="shared" si="5"/>
        <v/>
      </c>
      <c r="AQ16" s="619" t="str">
        <f t="shared" si="19"/>
        <v/>
      </c>
      <c r="AR16" s="619" t="str">
        <f t="shared" si="20"/>
        <v/>
      </c>
      <c r="AS16" s="619" t="str">
        <f t="shared" si="6"/>
        <v/>
      </c>
      <c r="AT16" s="619" t="str">
        <f t="shared" si="21"/>
        <v/>
      </c>
      <c r="AU16" s="619" t="str">
        <f t="shared" si="22"/>
        <v/>
      </c>
      <c r="AV16" s="619" t="str">
        <f t="shared" si="7"/>
        <v/>
      </c>
      <c r="AW16" s="619" t="str">
        <f t="shared" si="23"/>
        <v/>
      </c>
      <c r="AX16" s="619" t="str">
        <f t="shared" si="8"/>
        <v/>
      </c>
      <c r="AY16" s="619" t="str">
        <f t="shared" si="24"/>
        <v/>
      </c>
      <c r="AZ16" s="619" t="str">
        <f t="shared" si="9"/>
        <v/>
      </c>
      <c r="BA16" s="619" t="str">
        <f t="shared" si="25"/>
        <v/>
      </c>
      <c r="BB16" s="619" t="str">
        <f t="shared" si="25"/>
        <v/>
      </c>
      <c r="BC16" s="619" t="str">
        <f t="shared" si="10"/>
        <v/>
      </c>
      <c r="BD16" s="619" t="str">
        <f t="shared" si="26"/>
        <v/>
      </c>
      <c r="BE16" s="619" t="str">
        <f t="shared" si="26"/>
        <v/>
      </c>
      <c r="BF16" s="619" t="str">
        <f t="shared" si="11"/>
        <v/>
      </c>
      <c r="BG16" s="619" t="str">
        <f t="shared" si="27"/>
        <v/>
      </c>
      <c r="BH16" s="619" t="str">
        <f t="shared" si="12"/>
        <v/>
      </c>
      <c r="BI16" s="619" t="str">
        <f t="shared" si="28"/>
        <v/>
      </c>
      <c r="BJ16" s="619" t="str">
        <f t="shared" si="13"/>
        <v/>
      </c>
      <c r="BK16" s="619" t="str">
        <f t="shared" si="29"/>
        <v/>
      </c>
      <c r="BL16" s="619" t="str">
        <f t="shared" si="14"/>
        <v/>
      </c>
      <c r="BM16" s="619" t="str">
        <f t="shared" si="30"/>
        <v/>
      </c>
      <c r="BN16" s="619" t="str">
        <f t="shared" si="30"/>
        <v/>
      </c>
      <c r="BO16" s="619" t="str">
        <f t="shared" si="30"/>
        <v/>
      </c>
      <c r="BP16" s="619" t="str">
        <f t="shared" si="30"/>
        <v/>
      </c>
      <c r="BQ16" s="619" t="str">
        <f t="shared" si="15"/>
        <v/>
      </c>
      <c r="BR16" s="619" t="str">
        <f t="shared" si="31"/>
        <v/>
      </c>
      <c r="BS16" s="619" t="str">
        <f t="shared" si="16"/>
        <v/>
      </c>
      <c r="BT16" s="619" t="str">
        <f t="shared" si="32"/>
        <v/>
      </c>
      <c r="BV16" s="619" t="str">
        <f>IF($C16="","",IF(OR('Main Calcs'!$AD16=0,'Main Calcs'!$AD16=""),1,0))</f>
        <v/>
      </c>
      <c r="BW16" s="619" t="str">
        <f t="shared" si="33"/>
        <v/>
      </c>
      <c r="BX16" s="619" t="str">
        <f t="shared" si="34"/>
        <v/>
      </c>
      <c r="BY16" s="619" t="str">
        <f t="shared" si="35"/>
        <v/>
      </c>
      <c r="BZ16" s="619" t="str">
        <f t="shared" si="36"/>
        <v/>
      </c>
      <c r="CA16" s="619" t="str">
        <f t="shared" si="37"/>
        <v/>
      </c>
      <c r="CB16" s="619" t="str">
        <f t="shared" si="38"/>
        <v/>
      </c>
      <c r="CC16" s="619" t="str">
        <f t="shared" si="39"/>
        <v/>
      </c>
      <c r="CD16" s="619" t="str">
        <f t="shared" si="40"/>
        <v/>
      </c>
      <c r="CE16" s="619" t="str">
        <f t="shared" si="41"/>
        <v/>
      </c>
      <c r="CF16" s="619" t="str">
        <f t="shared" si="42"/>
        <v/>
      </c>
      <c r="CG16" s="619" t="str">
        <f t="shared" si="43"/>
        <v/>
      </c>
      <c r="CH16" s="619" t="str">
        <f t="shared" si="44"/>
        <v/>
      </c>
      <c r="CI16" s="619" t="str">
        <f t="shared" si="45"/>
        <v/>
      </c>
      <c r="CJ16" s="619" t="str">
        <f t="shared" si="46"/>
        <v/>
      </c>
      <c r="CK16" s="619" t="str">
        <f t="shared" si="47"/>
        <v/>
      </c>
      <c r="CL16" s="619" t="str">
        <f t="shared" si="48"/>
        <v/>
      </c>
      <c r="CM16" s="619" t="str">
        <f t="shared" si="49"/>
        <v/>
      </c>
      <c r="CN16" s="619" t="str">
        <f t="shared" si="50"/>
        <v/>
      </c>
      <c r="CO16" s="619" t="str">
        <f t="shared" si="51"/>
        <v/>
      </c>
      <c r="CP16" s="619" t="str">
        <f t="shared" si="52"/>
        <v/>
      </c>
      <c r="CQ16" s="619" t="str">
        <f t="shared" si="53"/>
        <v/>
      </c>
      <c r="CR16" s="619" t="str">
        <f t="shared" si="54"/>
        <v/>
      </c>
      <c r="CS16" s="619" t="str">
        <f t="shared" si="55"/>
        <v/>
      </c>
      <c r="CT16" s="619" t="str">
        <f t="shared" si="56"/>
        <v/>
      </c>
      <c r="CU16" s="619" t="str">
        <f t="shared" si="57"/>
        <v/>
      </c>
      <c r="CV16" s="619" t="str">
        <f t="shared" si="58"/>
        <v/>
      </c>
      <c r="CW16" s="619" t="str">
        <f t="shared" si="59"/>
        <v/>
      </c>
      <c r="CX16" s="619" t="str">
        <f t="shared" si="60"/>
        <v/>
      </c>
      <c r="CY16" s="619" t="str">
        <f t="shared" si="61"/>
        <v/>
      </c>
      <c r="CZ16" s="619" t="str">
        <f t="shared" si="62"/>
        <v/>
      </c>
      <c r="DA16" s="619" t="str">
        <f t="shared" si="63"/>
        <v/>
      </c>
      <c r="DB16" s="619" t="str">
        <f t="shared" si="64"/>
        <v/>
      </c>
      <c r="DC16" s="619" t="str">
        <f t="shared" si="65"/>
        <v/>
      </c>
      <c r="DE16" s="619" t="str">
        <f t="shared" si="66"/>
        <v/>
      </c>
    </row>
    <row r="17" spans="2:109" ht="15.75" x14ac:dyDescent="0.25">
      <c r="B17" s="50" t="str">
        <f>IF('Project Info'!H24="","",'Project Info'!H24)</f>
        <v/>
      </c>
      <c r="C17" s="52" t="str">
        <f>IF('Project Info'!I24="","",'Project Info'!I24)</f>
        <v/>
      </c>
      <c r="D17" s="51" t="str">
        <f>IF('Project Info'!J24="","",'Project Info'!J24)</f>
        <v/>
      </c>
      <c r="E17" s="1087"/>
      <c r="F17" s="1071"/>
      <c r="G17" s="1071"/>
      <c r="H17" s="1071"/>
      <c r="I17" s="1071"/>
      <c r="J17" s="1071"/>
      <c r="K17" s="1071"/>
      <c r="L17" s="1071"/>
      <c r="M17" s="1071"/>
      <c r="N17" s="1071"/>
      <c r="O17" s="1071"/>
      <c r="P17" s="1071"/>
      <c r="Q17" s="1078"/>
      <c r="R17" s="1078"/>
      <c r="S17" s="1071"/>
      <c r="T17" s="1078"/>
      <c r="U17" s="1078"/>
      <c r="V17" s="1071"/>
      <c r="W17" s="1078"/>
      <c r="X17" s="1078"/>
      <c r="Y17" s="1079"/>
      <c r="Z17" s="1088"/>
      <c r="AA17" s="1089"/>
      <c r="AB17" s="1071"/>
      <c r="AC17" s="1071"/>
      <c r="AD17" s="1078"/>
      <c r="AE17" s="1071"/>
      <c r="AF17" s="1071"/>
      <c r="AG17" s="1073"/>
      <c r="AH17" s="1090"/>
      <c r="AI17" s="1091"/>
      <c r="AJ17" s="1078"/>
      <c r="AK17" s="1092"/>
      <c r="AN17" s="619" t="str">
        <f t="shared" si="18"/>
        <v/>
      </c>
      <c r="AO17" s="619" t="str">
        <f t="shared" si="4"/>
        <v/>
      </c>
      <c r="AP17" s="619" t="str">
        <f t="shared" si="5"/>
        <v/>
      </c>
      <c r="AQ17" s="619" t="str">
        <f t="shared" si="19"/>
        <v/>
      </c>
      <c r="AR17" s="619" t="str">
        <f t="shared" si="20"/>
        <v/>
      </c>
      <c r="AS17" s="619" t="str">
        <f t="shared" si="6"/>
        <v/>
      </c>
      <c r="AT17" s="619" t="str">
        <f t="shared" si="21"/>
        <v/>
      </c>
      <c r="AU17" s="619" t="str">
        <f t="shared" si="22"/>
        <v/>
      </c>
      <c r="AV17" s="619" t="str">
        <f t="shared" si="7"/>
        <v/>
      </c>
      <c r="AW17" s="619" t="str">
        <f t="shared" si="23"/>
        <v/>
      </c>
      <c r="AX17" s="619" t="str">
        <f t="shared" si="8"/>
        <v/>
      </c>
      <c r="AY17" s="619" t="str">
        <f t="shared" si="24"/>
        <v/>
      </c>
      <c r="AZ17" s="619" t="str">
        <f t="shared" si="9"/>
        <v/>
      </c>
      <c r="BA17" s="619" t="str">
        <f t="shared" si="25"/>
        <v/>
      </c>
      <c r="BB17" s="619" t="str">
        <f t="shared" si="25"/>
        <v/>
      </c>
      <c r="BC17" s="619" t="str">
        <f t="shared" si="10"/>
        <v/>
      </c>
      <c r="BD17" s="619" t="str">
        <f t="shared" si="26"/>
        <v/>
      </c>
      <c r="BE17" s="619" t="str">
        <f t="shared" si="26"/>
        <v/>
      </c>
      <c r="BF17" s="619" t="str">
        <f t="shared" si="11"/>
        <v/>
      </c>
      <c r="BG17" s="619" t="str">
        <f t="shared" si="27"/>
        <v/>
      </c>
      <c r="BH17" s="619" t="str">
        <f t="shared" si="12"/>
        <v/>
      </c>
      <c r="BI17" s="619" t="str">
        <f t="shared" si="28"/>
        <v/>
      </c>
      <c r="BJ17" s="619" t="str">
        <f t="shared" si="13"/>
        <v/>
      </c>
      <c r="BK17" s="619" t="str">
        <f t="shared" si="29"/>
        <v/>
      </c>
      <c r="BL17" s="619" t="str">
        <f t="shared" si="14"/>
        <v/>
      </c>
      <c r="BM17" s="619" t="str">
        <f t="shared" si="30"/>
        <v/>
      </c>
      <c r="BN17" s="619" t="str">
        <f t="shared" si="30"/>
        <v/>
      </c>
      <c r="BO17" s="619" t="str">
        <f t="shared" si="30"/>
        <v/>
      </c>
      <c r="BP17" s="619" t="str">
        <f t="shared" si="30"/>
        <v/>
      </c>
      <c r="BQ17" s="619" t="str">
        <f t="shared" si="15"/>
        <v/>
      </c>
      <c r="BR17" s="619" t="str">
        <f t="shared" si="31"/>
        <v/>
      </c>
      <c r="BS17" s="619" t="str">
        <f t="shared" si="16"/>
        <v/>
      </c>
      <c r="BT17" s="619" t="str">
        <f t="shared" si="32"/>
        <v/>
      </c>
      <c r="BV17" s="619" t="str">
        <f>IF($C17="","",IF(OR('Main Calcs'!$AD17=0,'Main Calcs'!$AD17=""),1,0))</f>
        <v/>
      </c>
      <c r="BW17" s="619" t="str">
        <f t="shared" si="33"/>
        <v/>
      </c>
      <c r="BX17" s="619" t="str">
        <f t="shared" si="34"/>
        <v/>
      </c>
      <c r="BY17" s="619" t="str">
        <f t="shared" si="35"/>
        <v/>
      </c>
      <c r="BZ17" s="619" t="str">
        <f t="shared" si="36"/>
        <v/>
      </c>
      <c r="CA17" s="619" t="str">
        <f t="shared" si="37"/>
        <v/>
      </c>
      <c r="CB17" s="619" t="str">
        <f t="shared" si="38"/>
        <v/>
      </c>
      <c r="CC17" s="619" t="str">
        <f t="shared" si="39"/>
        <v/>
      </c>
      <c r="CD17" s="619" t="str">
        <f t="shared" si="40"/>
        <v/>
      </c>
      <c r="CE17" s="619" t="str">
        <f t="shared" si="41"/>
        <v/>
      </c>
      <c r="CF17" s="619" t="str">
        <f t="shared" si="42"/>
        <v/>
      </c>
      <c r="CG17" s="619" t="str">
        <f t="shared" si="43"/>
        <v/>
      </c>
      <c r="CH17" s="619" t="str">
        <f t="shared" si="44"/>
        <v/>
      </c>
      <c r="CI17" s="619" t="str">
        <f t="shared" si="45"/>
        <v/>
      </c>
      <c r="CJ17" s="619" t="str">
        <f t="shared" si="46"/>
        <v/>
      </c>
      <c r="CK17" s="619" t="str">
        <f t="shared" si="47"/>
        <v/>
      </c>
      <c r="CL17" s="619" t="str">
        <f t="shared" si="48"/>
        <v/>
      </c>
      <c r="CM17" s="619" t="str">
        <f t="shared" si="49"/>
        <v/>
      </c>
      <c r="CN17" s="619" t="str">
        <f t="shared" si="50"/>
        <v/>
      </c>
      <c r="CO17" s="619" t="str">
        <f t="shared" si="51"/>
        <v/>
      </c>
      <c r="CP17" s="619" t="str">
        <f t="shared" si="52"/>
        <v/>
      </c>
      <c r="CQ17" s="619" t="str">
        <f t="shared" si="53"/>
        <v/>
      </c>
      <c r="CR17" s="619" t="str">
        <f t="shared" si="54"/>
        <v/>
      </c>
      <c r="CS17" s="619" t="str">
        <f t="shared" si="55"/>
        <v/>
      </c>
      <c r="CT17" s="619" t="str">
        <f t="shared" si="56"/>
        <v/>
      </c>
      <c r="CU17" s="619" t="str">
        <f t="shared" si="57"/>
        <v/>
      </c>
      <c r="CV17" s="619" t="str">
        <f t="shared" si="58"/>
        <v/>
      </c>
      <c r="CW17" s="619" t="str">
        <f t="shared" si="59"/>
        <v/>
      </c>
      <c r="CX17" s="619" t="str">
        <f t="shared" si="60"/>
        <v/>
      </c>
      <c r="CY17" s="619" t="str">
        <f t="shared" si="61"/>
        <v/>
      </c>
      <c r="CZ17" s="619" t="str">
        <f t="shared" si="62"/>
        <v/>
      </c>
      <c r="DA17" s="619" t="str">
        <f t="shared" si="63"/>
        <v/>
      </c>
      <c r="DB17" s="619" t="str">
        <f t="shared" si="64"/>
        <v/>
      </c>
      <c r="DC17" s="619" t="str">
        <f t="shared" si="65"/>
        <v/>
      </c>
      <c r="DE17" s="619" t="str">
        <f t="shared" si="66"/>
        <v/>
      </c>
    </row>
    <row r="18" spans="2:109" ht="15.75" x14ac:dyDescent="0.25">
      <c r="B18" s="50" t="str">
        <f>IF('Project Info'!H25="","",'Project Info'!H25)</f>
        <v/>
      </c>
      <c r="C18" s="52" t="str">
        <f>IF('Project Info'!I25="","",'Project Info'!I25)</f>
        <v/>
      </c>
      <c r="D18" s="51" t="str">
        <f>IF('Project Info'!J25="","",'Project Info'!J25)</f>
        <v/>
      </c>
      <c r="E18" s="1087"/>
      <c r="F18" s="1071"/>
      <c r="G18" s="1071"/>
      <c r="H18" s="1071"/>
      <c r="I18" s="1071"/>
      <c r="J18" s="1071"/>
      <c r="K18" s="1071"/>
      <c r="L18" s="1071"/>
      <c r="M18" s="1071"/>
      <c r="N18" s="1071"/>
      <c r="O18" s="1071"/>
      <c r="P18" s="1071"/>
      <c r="Q18" s="1078"/>
      <c r="R18" s="1078"/>
      <c r="S18" s="1071"/>
      <c r="T18" s="1078"/>
      <c r="U18" s="1078"/>
      <c r="V18" s="1071"/>
      <c r="W18" s="1078"/>
      <c r="X18" s="1078"/>
      <c r="Y18" s="1079"/>
      <c r="Z18" s="1088"/>
      <c r="AA18" s="1089"/>
      <c r="AB18" s="1071"/>
      <c r="AC18" s="1071"/>
      <c r="AD18" s="1078"/>
      <c r="AE18" s="1071"/>
      <c r="AF18" s="1071"/>
      <c r="AG18" s="1073"/>
      <c r="AH18" s="1090"/>
      <c r="AI18" s="1091"/>
      <c r="AJ18" s="1078"/>
      <c r="AK18" s="1092"/>
      <c r="AN18" s="619" t="str">
        <f t="shared" si="18"/>
        <v/>
      </c>
      <c r="AO18" s="619" t="str">
        <f t="shared" si="4"/>
        <v/>
      </c>
      <c r="AP18" s="619" t="str">
        <f t="shared" si="5"/>
        <v/>
      </c>
      <c r="AQ18" s="619" t="str">
        <f t="shared" si="19"/>
        <v/>
      </c>
      <c r="AR18" s="619" t="str">
        <f t="shared" si="20"/>
        <v/>
      </c>
      <c r="AS18" s="619" t="str">
        <f t="shared" si="6"/>
        <v/>
      </c>
      <c r="AT18" s="619" t="str">
        <f t="shared" si="21"/>
        <v/>
      </c>
      <c r="AU18" s="619" t="str">
        <f t="shared" si="22"/>
        <v/>
      </c>
      <c r="AV18" s="619" t="str">
        <f t="shared" si="7"/>
        <v/>
      </c>
      <c r="AW18" s="619" t="str">
        <f t="shared" si="23"/>
        <v/>
      </c>
      <c r="AX18" s="619" t="str">
        <f t="shared" si="8"/>
        <v/>
      </c>
      <c r="AY18" s="619" t="str">
        <f t="shared" si="24"/>
        <v/>
      </c>
      <c r="AZ18" s="619" t="str">
        <f t="shared" si="9"/>
        <v/>
      </c>
      <c r="BA18" s="619" t="str">
        <f t="shared" si="25"/>
        <v/>
      </c>
      <c r="BB18" s="619" t="str">
        <f t="shared" si="25"/>
        <v/>
      </c>
      <c r="BC18" s="619" t="str">
        <f t="shared" si="10"/>
        <v/>
      </c>
      <c r="BD18" s="619" t="str">
        <f t="shared" si="26"/>
        <v/>
      </c>
      <c r="BE18" s="619" t="str">
        <f t="shared" si="26"/>
        <v/>
      </c>
      <c r="BF18" s="619" t="str">
        <f t="shared" si="11"/>
        <v/>
      </c>
      <c r="BG18" s="619" t="str">
        <f t="shared" si="27"/>
        <v/>
      </c>
      <c r="BH18" s="619" t="str">
        <f t="shared" si="12"/>
        <v/>
      </c>
      <c r="BI18" s="619" t="str">
        <f t="shared" si="28"/>
        <v/>
      </c>
      <c r="BJ18" s="619" t="str">
        <f t="shared" si="13"/>
        <v/>
      </c>
      <c r="BK18" s="619" t="str">
        <f t="shared" si="29"/>
        <v/>
      </c>
      <c r="BL18" s="619" t="str">
        <f t="shared" si="14"/>
        <v/>
      </c>
      <c r="BM18" s="619" t="str">
        <f t="shared" si="30"/>
        <v/>
      </c>
      <c r="BN18" s="619" t="str">
        <f t="shared" si="30"/>
        <v/>
      </c>
      <c r="BO18" s="619" t="str">
        <f t="shared" si="30"/>
        <v/>
      </c>
      <c r="BP18" s="619" t="str">
        <f t="shared" si="30"/>
        <v/>
      </c>
      <c r="BQ18" s="619" t="str">
        <f t="shared" si="15"/>
        <v/>
      </c>
      <c r="BR18" s="619" t="str">
        <f t="shared" si="31"/>
        <v/>
      </c>
      <c r="BS18" s="619" t="str">
        <f t="shared" si="16"/>
        <v/>
      </c>
      <c r="BT18" s="619" t="str">
        <f t="shared" si="32"/>
        <v/>
      </c>
      <c r="BV18" s="619" t="str">
        <f>IF($C18="","",IF(OR('Main Calcs'!$AD18=0,'Main Calcs'!$AD18=""),1,0))</f>
        <v/>
      </c>
      <c r="BW18" s="619" t="str">
        <f t="shared" si="33"/>
        <v/>
      </c>
      <c r="BX18" s="619" t="str">
        <f t="shared" si="34"/>
        <v/>
      </c>
      <c r="BY18" s="619" t="str">
        <f t="shared" si="35"/>
        <v/>
      </c>
      <c r="BZ18" s="619" t="str">
        <f t="shared" si="36"/>
        <v/>
      </c>
      <c r="CA18" s="619" t="str">
        <f t="shared" si="37"/>
        <v/>
      </c>
      <c r="CB18" s="619" t="str">
        <f t="shared" si="38"/>
        <v/>
      </c>
      <c r="CC18" s="619" t="str">
        <f t="shared" si="39"/>
        <v/>
      </c>
      <c r="CD18" s="619" t="str">
        <f t="shared" si="40"/>
        <v/>
      </c>
      <c r="CE18" s="619" t="str">
        <f t="shared" si="41"/>
        <v/>
      </c>
      <c r="CF18" s="619" t="str">
        <f t="shared" si="42"/>
        <v/>
      </c>
      <c r="CG18" s="619" t="str">
        <f t="shared" si="43"/>
        <v/>
      </c>
      <c r="CH18" s="619" t="str">
        <f t="shared" si="44"/>
        <v/>
      </c>
      <c r="CI18" s="619" t="str">
        <f t="shared" si="45"/>
        <v/>
      </c>
      <c r="CJ18" s="619" t="str">
        <f t="shared" si="46"/>
        <v/>
      </c>
      <c r="CK18" s="619" t="str">
        <f t="shared" si="47"/>
        <v/>
      </c>
      <c r="CL18" s="619" t="str">
        <f t="shared" si="48"/>
        <v/>
      </c>
      <c r="CM18" s="619" t="str">
        <f t="shared" si="49"/>
        <v/>
      </c>
      <c r="CN18" s="619" t="str">
        <f t="shared" si="50"/>
        <v/>
      </c>
      <c r="CO18" s="619" t="str">
        <f t="shared" si="51"/>
        <v/>
      </c>
      <c r="CP18" s="619" t="str">
        <f t="shared" si="52"/>
        <v/>
      </c>
      <c r="CQ18" s="619" t="str">
        <f t="shared" si="53"/>
        <v/>
      </c>
      <c r="CR18" s="619" t="str">
        <f t="shared" si="54"/>
        <v/>
      </c>
      <c r="CS18" s="619" t="str">
        <f t="shared" si="55"/>
        <v/>
      </c>
      <c r="CT18" s="619" t="str">
        <f t="shared" si="56"/>
        <v/>
      </c>
      <c r="CU18" s="619" t="str">
        <f t="shared" si="57"/>
        <v/>
      </c>
      <c r="CV18" s="619" t="str">
        <f t="shared" si="58"/>
        <v/>
      </c>
      <c r="CW18" s="619" t="str">
        <f t="shared" si="59"/>
        <v/>
      </c>
      <c r="CX18" s="619" t="str">
        <f t="shared" si="60"/>
        <v/>
      </c>
      <c r="CY18" s="619" t="str">
        <f t="shared" si="61"/>
        <v/>
      </c>
      <c r="CZ18" s="619" t="str">
        <f t="shared" si="62"/>
        <v/>
      </c>
      <c r="DA18" s="619" t="str">
        <f t="shared" si="63"/>
        <v/>
      </c>
      <c r="DB18" s="619" t="str">
        <f t="shared" si="64"/>
        <v/>
      </c>
      <c r="DC18" s="619" t="str">
        <f t="shared" si="65"/>
        <v/>
      </c>
      <c r="DE18" s="619" t="str">
        <f t="shared" si="66"/>
        <v/>
      </c>
    </row>
    <row r="19" spans="2:109" ht="15.75" x14ac:dyDescent="0.25">
      <c r="B19" s="50" t="str">
        <f>IF('Project Info'!H26="","",'Project Info'!H26)</f>
        <v/>
      </c>
      <c r="C19" s="52" t="str">
        <f>IF('Project Info'!I26="","",'Project Info'!I26)</f>
        <v/>
      </c>
      <c r="D19" s="51" t="str">
        <f>IF('Project Info'!J26="","",'Project Info'!J26)</f>
        <v/>
      </c>
      <c r="E19" s="1087"/>
      <c r="F19" s="1071"/>
      <c r="G19" s="1071"/>
      <c r="H19" s="1071"/>
      <c r="I19" s="1071"/>
      <c r="J19" s="1071"/>
      <c r="K19" s="1071"/>
      <c r="L19" s="1071"/>
      <c r="M19" s="1071"/>
      <c r="N19" s="1071"/>
      <c r="O19" s="1071"/>
      <c r="P19" s="1071"/>
      <c r="Q19" s="1078"/>
      <c r="R19" s="1078"/>
      <c r="S19" s="1071"/>
      <c r="T19" s="1078"/>
      <c r="U19" s="1078"/>
      <c r="V19" s="1071"/>
      <c r="W19" s="1078"/>
      <c r="X19" s="1078"/>
      <c r="Y19" s="1079"/>
      <c r="Z19" s="1088"/>
      <c r="AA19" s="1089"/>
      <c r="AB19" s="1071"/>
      <c r="AC19" s="1071"/>
      <c r="AD19" s="1078"/>
      <c r="AE19" s="1071"/>
      <c r="AF19" s="1071"/>
      <c r="AG19" s="1073"/>
      <c r="AH19" s="1090"/>
      <c r="AI19" s="1091"/>
      <c r="AJ19" s="1078"/>
      <c r="AK19" s="1092"/>
      <c r="AN19" s="619" t="str">
        <f t="shared" si="18"/>
        <v/>
      </c>
      <c r="AO19" s="619" t="str">
        <f t="shared" si="4"/>
        <v/>
      </c>
      <c r="AP19" s="619" t="str">
        <f t="shared" si="5"/>
        <v/>
      </c>
      <c r="AQ19" s="619" t="str">
        <f t="shared" si="19"/>
        <v/>
      </c>
      <c r="AR19" s="619" t="str">
        <f t="shared" si="20"/>
        <v/>
      </c>
      <c r="AS19" s="619" t="str">
        <f t="shared" si="6"/>
        <v/>
      </c>
      <c r="AT19" s="619" t="str">
        <f t="shared" si="21"/>
        <v/>
      </c>
      <c r="AU19" s="619" t="str">
        <f t="shared" si="22"/>
        <v/>
      </c>
      <c r="AV19" s="619" t="str">
        <f t="shared" si="7"/>
        <v/>
      </c>
      <c r="AW19" s="619" t="str">
        <f t="shared" si="23"/>
        <v/>
      </c>
      <c r="AX19" s="619" t="str">
        <f t="shared" si="8"/>
        <v/>
      </c>
      <c r="AY19" s="619" t="str">
        <f t="shared" si="24"/>
        <v/>
      </c>
      <c r="AZ19" s="619" t="str">
        <f t="shared" si="9"/>
        <v/>
      </c>
      <c r="BA19" s="619" t="str">
        <f t="shared" si="25"/>
        <v/>
      </c>
      <c r="BB19" s="619" t="str">
        <f t="shared" si="25"/>
        <v/>
      </c>
      <c r="BC19" s="619" t="str">
        <f t="shared" si="10"/>
        <v/>
      </c>
      <c r="BD19" s="619" t="str">
        <f t="shared" si="26"/>
        <v/>
      </c>
      <c r="BE19" s="619" t="str">
        <f t="shared" si="26"/>
        <v/>
      </c>
      <c r="BF19" s="619" t="str">
        <f t="shared" si="11"/>
        <v/>
      </c>
      <c r="BG19" s="619" t="str">
        <f t="shared" si="27"/>
        <v/>
      </c>
      <c r="BH19" s="619" t="str">
        <f t="shared" si="12"/>
        <v/>
      </c>
      <c r="BI19" s="619" t="str">
        <f t="shared" si="28"/>
        <v/>
      </c>
      <c r="BJ19" s="619" t="str">
        <f t="shared" si="13"/>
        <v/>
      </c>
      <c r="BK19" s="619" t="str">
        <f t="shared" si="29"/>
        <v/>
      </c>
      <c r="BL19" s="619" t="str">
        <f t="shared" si="14"/>
        <v/>
      </c>
      <c r="BM19" s="619" t="str">
        <f t="shared" si="30"/>
        <v/>
      </c>
      <c r="BN19" s="619" t="str">
        <f t="shared" si="30"/>
        <v/>
      </c>
      <c r="BO19" s="619" t="str">
        <f t="shared" si="30"/>
        <v/>
      </c>
      <c r="BP19" s="619" t="str">
        <f t="shared" si="30"/>
        <v/>
      </c>
      <c r="BQ19" s="619" t="str">
        <f t="shared" si="15"/>
        <v/>
      </c>
      <c r="BR19" s="619" t="str">
        <f t="shared" si="31"/>
        <v/>
      </c>
      <c r="BS19" s="619" t="str">
        <f t="shared" si="16"/>
        <v/>
      </c>
      <c r="BT19" s="619" t="str">
        <f t="shared" si="32"/>
        <v/>
      </c>
      <c r="BV19" s="619" t="str">
        <f>IF($C19="","",IF(OR('Main Calcs'!$AD19=0,'Main Calcs'!$AD19=""),1,0))</f>
        <v/>
      </c>
      <c r="BW19" s="619" t="str">
        <f t="shared" si="33"/>
        <v/>
      </c>
      <c r="BX19" s="619" t="str">
        <f t="shared" si="34"/>
        <v/>
      </c>
      <c r="BY19" s="619" t="str">
        <f t="shared" si="35"/>
        <v/>
      </c>
      <c r="BZ19" s="619" t="str">
        <f t="shared" si="36"/>
        <v/>
      </c>
      <c r="CA19" s="619" t="str">
        <f t="shared" si="37"/>
        <v/>
      </c>
      <c r="CB19" s="619" t="str">
        <f t="shared" si="38"/>
        <v/>
      </c>
      <c r="CC19" s="619" t="str">
        <f t="shared" si="39"/>
        <v/>
      </c>
      <c r="CD19" s="619" t="str">
        <f t="shared" si="40"/>
        <v/>
      </c>
      <c r="CE19" s="619" t="str">
        <f t="shared" si="41"/>
        <v/>
      </c>
      <c r="CF19" s="619" t="str">
        <f t="shared" si="42"/>
        <v/>
      </c>
      <c r="CG19" s="619" t="str">
        <f t="shared" si="43"/>
        <v/>
      </c>
      <c r="CH19" s="619" t="str">
        <f t="shared" si="44"/>
        <v/>
      </c>
      <c r="CI19" s="619" t="str">
        <f t="shared" si="45"/>
        <v/>
      </c>
      <c r="CJ19" s="619" t="str">
        <f t="shared" si="46"/>
        <v/>
      </c>
      <c r="CK19" s="619" t="str">
        <f t="shared" si="47"/>
        <v/>
      </c>
      <c r="CL19" s="619" t="str">
        <f t="shared" si="48"/>
        <v/>
      </c>
      <c r="CM19" s="619" t="str">
        <f t="shared" si="49"/>
        <v/>
      </c>
      <c r="CN19" s="619" t="str">
        <f t="shared" si="50"/>
        <v/>
      </c>
      <c r="CO19" s="619" t="str">
        <f t="shared" si="51"/>
        <v/>
      </c>
      <c r="CP19" s="619" t="str">
        <f t="shared" si="52"/>
        <v/>
      </c>
      <c r="CQ19" s="619" t="str">
        <f t="shared" si="53"/>
        <v/>
      </c>
      <c r="CR19" s="619" t="str">
        <f t="shared" si="54"/>
        <v/>
      </c>
      <c r="CS19" s="619" t="str">
        <f t="shared" si="55"/>
        <v/>
      </c>
      <c r="CT19" s="619" t="str">
        <f t="shared" si="56"/>
        <v/>
      </c>
      <c r="CU19" s="619" t="str">
        <f t="shared" si="57"/>
        <v/>
      </c>
      <c r="CV19" s="619" t="str">
        <f t="shared" si="58"/>
        <v/>
      </c>
      <c r="CW19" s="619" t="str">
        <f t="shared" si="59"/>
        <v/>
      </c>
      <c r="CX19" s="619" t="str">
        <f t="shared" si="60"/>
        <v/>
      </c>
      <c r="CY19" s="619" t="str">
        <f t="shared" si="61"/>
        <v/>
      </c>
      <c r="CZ19" s="619" t="str">
        <f t="shared" si="62"/>
        <v/>
      </c>
      <c r="DA19" s="619" t="str">
        <f t="shared" si="63"/>
        <v/>
      </c>
      <c r="DB19" s="619" t="str">
        <f t="shared" si="64"/>
        <v/>
      </c>
      <c r="DC19" s="619" t="str">
        <f t="shared" si="65"/>
        <v/>
      </c>
      <c r="DE19" s="619" t="str">
        <f t="shared" si="66"/>
        <v/>
      </c>
    </row>
    <row r="20" spans="2:109" ht="15.75" x14ac:dyDescent="0.25">
      <c r="B20" s="50" t="str">
        <f>IF('Project Info'!H27="","",'Project Info'!H27)</f>
        <v/>
      </c>
      <c r="C20" s="52" t="str">
        <f>IF('Project Info'!I27="","",'Project Info'!I27)</f>
        <v/>
      </c>
      <c r="D20" s="51" t="str">
        <f>IF('Project Info'!J27="","",'Project Info'!J27)</f>
        <v/>
      </c>
      <c r="E20" s="1087"/>
      <c r="F20" s="1071"/>
      <c r="G20" s="1071"/>
      <c r="H20" s="1071"/>
      <c r="I20" s="1071"/>
      <c r="J20" s="1071"/>
      <c r="K20" s="1071"/>
      <c r="L20" s="1071"/>
      <c r="M20" s="1071"/>
      <c r="N20" s="1071"/>
      <c r="O20" s="1071"/>
      <c r="P20" s="1071"/>
      <c r="Q20" s="1078"/>
      <c r="R20" s="1078"/>
      <c r="S20" s="1071"/>
      <c r="T20" s="1078"/>
      <c r="U20" s="1078"/>
      <c r="V20" s="1071"/>
      <c r="W20" s="1078"/>
      <c r="X20" s="1078"/>
      <c r="Y20" s="1079"/>
      <c r="Z20" s="1088"/>
      <c r="AA20" s="1089"/>
      <c r="AB20" s="1071"/>
      <c r="AC20" s="1071"/>
      <c r="AD20" s="1078"/>
      <c r="AE20" s="1071"/>
      <c r="AF20" s="1071"/>
      <c r="AG20" s="1073"/>
      <c r="AH20" s="1090"/>
      <c r="AI20" s="1091"/>
      <c r="AJ20" s="1078"/>
      <c r="AK20" s="1092"/>
      <c r="AN20" s="619" t="str">
        <f t="shared" si="18"/>
        <v/>
      </c>
      <c r="AO20" s="619" t="str">
        <f t="shared" si="4"/>
        <v/>
      </c>
      <c r="AP20" s="619" t="str">
        <f t="shared" si="5"/>
        <v/>
      </c>
      <c r="AQ20" s="619" t="str">
        <f t="shared" si="19"/>
        <v/>
      </c>
      <c r="AR20" s="619" t="str">
        <f t="shared" si="20"/>
        <v/>
      </c>
      <c r="AS20" s="619" t="str">
        <f t="shared" si="6"/>
        <v/>
      </c>
      <c r="AT20" s="619" t="str">
        <f t="shared" si="21"/>
        <v/>
      </c>
      <c r="AU20" s="619" t="str">
        <f t="shared" si="22"/>
        <v/>
      </c>
      <c r="AV20" s="619" t="str">
        <f t="shared" si="7"/>
        <v/>
      </c>
      <c r="AW20" s="619" t="str">
        <f t="shared" si="23"/>
        <v/>
      </c>
      <c r="AX20" s="619" t="str">
        <f t="shared" si="8"/>
        <v/>
      </c>
      <c r="AY20" s="619" t="str">
        <f t="shared" si="24"/>
        <v/>
      </c>
      <c r="AZ20" s="619" t="str">
        <f t="shared" si="9"/>
        <v/>
      </c>
      <c r="BA20" s="619" t="str">
        <f t="shared" si="25"/>
        <v/>
      </c>
      <c r="BB20" s="619" t="str">
        <f t="shared" si="25"/>
        <v/>
      </c>
      <c r="BC20" s="619" t="str">
        <f t="shared" si="10"/>
        <v/>
      </c>
      <c r="BD20" s="619" t="str">
        <f t="shared" si="26"/>
        <v/>
      </c>
      <c r="BE20" s="619" t="str">
        <f t="shared" si="26"/>
        <v/>
      </c>
      <c r="BF20" s="619" t="str">
        <f t="shared" si="11"/>
        <v/>
      </c>
      <c r="BG20" s="619" t="str">
        <f t="shared" si="27"/>
        <v/>
      </c>
      <c r="BH20" s="619" t="str">
        <f t="shared" si="12"/>
        <v/>
      </c>
      <c r="BI20" s="619" t="str">
        <f t="shared" si="28"/>
        <v/>
      </c>
      <c r="BJ20" s="619" t="str">
        <f t="shared" si="13"/>
        <v/>
      </c>
      <c r="BK20" s="619" t="str">
        <f t="shared" si="29"/>
        <v/>
      </c>
      <c r="BL20" s="619" t="str">
        <f t="shared" si="14"/>
        <v/>
      </c>
      <c r="BM20" s="619" t="str">
        <f t="shared" si="30"/>
        <v/>
      </c>
      <c r="BN20" s="619" t="str">
        <f t="shared" si="30"/>
        <v/>
      </c>
      <c r="BO20" s="619" t="str">
        <f t="shared" si="30"/>
        <v/>
      </c>
      <c r="BP20" s="619" t="str">
        <f t="shared" si="30"/>
        <v/>
      </c>
      <c r="BQ20" s="619" t="str">
        <f t="shared" si="15"/>
        <v/>
      </c>
      <c r="BR20" s="619" t="str">
        <f t="shared" si="31"/>
        <v/>
      </c>
      <c r="BS20" s="619" t="str">
        <f t="shared" si="16"/>
        <v/>
      </c>
      <c r="BT20" s="619" t="str">
        <f t="shared" si="32"/>
        <v/>
      </c>
      <c r="BV20" s="619" t="str">
        <f>IF($C20="","",IF(OR('Main Calcs'!$AD20=0,'Main Calcs'!$AD20=""),1,0))</f>
        <v/>
      </c>
      <c r="BW20" s="619" t="str">
        <f t="shared" si="33"/>
        <v/>
      </c>
      <c r="BX20" s="619" t="str">
        <f t="shared" si="34"/>
        <v/>
      </c>
      <c r="BY20" s="619" t="str">
        <f t="shared" si="35"/>
        <v/>
      </c>
      <c r="BZ20" s="619" t="str">
        <f t="shared" si="36"/>
        <v/>
      </c>
      <c r="CA20" s="619" t="str">
        <f t="shared" si="37"/>
        <v/>
      </c>
      <c r="CB20" s="619" t="str">
        <f t="shared" si="38"/>
        <v/>
      </c>
      <c r="CC20" s="619" t="str">
        <f t="shared" si="39"/>
        <v/>
      </c>
      <c r="CD20" s="619" t="str">
        <f t="shared" si="40"/>
        <v/>
      </c>
      <c r="CE20" s="619" t="str">
        <f t="shared" si="41"/>
        <v/>
      </c>
      <c r="CF20" s="619" t="str">
        <f t="shared" si="42"/>
        <v/>
      </c>
      <c r="CG20" s="619" t="str">
        <f t="shared" si="43"/>
        <v/>
      </c>
      <c r="CH20" s="619" t="str">
        <f t="shared" si="44"/>
        <v/>
      </c>
      <c r="CI20" s="619" t="str">
        <f t="shared" si="45"/>
        <v/>
      </c>
      <c r="CJ20" s="619" t="str">
        <f t="shared" si="46"/>
        <v/>
      </c>
      <c r="CK20" s="619" t="str">
        <f t="shared" si="47"/>
        <v/>
      </c>
      <c r="CL20" s="619" t="str">
        <f t="shared" si="48"/>
        <v/>
      </c>
      <c r="CM20" s="619" t="str">
        <f t="shared" si="49"/>
        <v/>
      </c>
      <c r="CN20" s="619" t="str">
        <f t="shared" si="50"/>
        <v/>
      </c>
      <c r="CO20" s="619" t="str">
        <f t="shared" si="51"/>
        <v/>
      </c>
      <c r="CP20" s="619" t="str">
        <f t="shared" si="52"/>
        <v/>
      </c>
      <c r="CQ20" s="619" t="str">
        <f t="shared" si="53"/>
        <v/>
      </c>
      <c r="CR20" s="619" t="str">
        <f t="shared" si="54"/>
        <v/>
      </c>
      <c r="CS20" s="619" t="str">
        <f t="shared" si="55"/>
        <v/>
      </c>
      <c r="CT20" s="619" t="str">
        <f t="shared" si="56"/>
        <v/>
      </c>
      <c r="CU20" s="619" t="str">
        <f t="shared" si="57"/>
        <v/>
      </c>
      <c r="CV20" s="619" t="str">
        <f t="shared" si="58"/>
        <v/>
      </c>
      <c r="CW20" s="619" t="str">
        <f t="shared" si="59"/>
        <v/>
      </c>
      <c r="CX20" s="619" t="str">
        <f t="shared" si="60"/>
        <v/>
      </c>
      <c r="CY20" s="619" t="str">
        <f t="shared" si="61"/>
        <v/>
      </c>
      <c r="CZ20" s="619" t="str">
        <f t="shared" si="62"/>
        <v/>
      </c>
      <c r="DA20" s="619" t="str">
        <f t="shared" si="63"/>
        <v/>
      </c>
      <c r="DB20" s="619" t="str">
        <f t="shared" si="64"/>
        <v/>
      </c>
      <c r="DC20" s="619" t="str">
        <f t="shared" si="65"/>
        <v/>
      </c>
      <c r="DE20" s="619" t="str">
        <f t="shared" si="66"/>
        <v/>
      </c>
    </row>
    <row r="21" spans="2:109" ht="15.75" x14ac:dyDescent="0.25">
      <c r="B21" s="50" t="str">
        <f>IF('Project Info'!H28="","",'Project Info'!H28)</f>
        <v/>
      </c>
      <c r="C21" s="52" t="str">
        <f>IF('Project Info'!I28="","",'Project Info'!I28)</f>
        <v/>
      </c>
      <c r="D21" s="51" t="str">
        <f>IF('Project Info'!J28="","",'Project Info'!J28)</f>
        <v/>
      </c>
      <c r="E21" s="1087"/>
      <c r="F21" s="1071"/>
      <c r="G21" s="1071"/>
      <c r="H21" s="1071"/>
      <c r="I21" s="1071"/>
      <c r="J21" s="1071"/>
      <c r="K21" s="1071"/>
      <c r="L21" s="1071"/>
      <c r="M21" s="1071"/>
      <c r="N21" s="1071"/>
      <c r="O21" s="1071"/>
      <c r="P21" s="1071"/>
      <c r="Q21" s="1078"/>
      <c r="R21" s="1078"/>
      <c r="S21" s="1071"/>
      <c r="T21" s="1078"/>
      <c r="U21" s="1078"/>
      <c r="V21" s="1071"/>
      <c r="W21" s="1078"/>
      <c r="X21" s="1078"/>
      <c r="Y21" s="1079"/>
      <c r="Z21" s="1088"/>
      <c r="AA21" s="1089"/>
      <c r="AB21" s="1071"/>
      <c r="AC21" s="1071"/>
      <c r="AD21" s="1078"/>
      <c r="AE21" s="1071"/>
      <c r="AF21" s="1071"/>
      <c r="AG21" s="1073"/>
      <c r="AH21" s="1090"/>
      <c r="AI21" s="1091"/>
      <c r="AJ21" s="1078"/>
      <c r="AK21" s="1092"/>
      <c r="AN21" s="619" t="str">
        <f t="shared" si="18"/>
        <v/>
      </c>
      <c r="AO21" s="619" t="str">
        <f t="shared" si="4"/>
        <v/>
      </c>
      <c r="AP21" s="619" t="str">
        <f t="shared" si="5"/>
        <v/>
      </c>
      <c r="AQ21" s="619" t="str">
        <f t="shared" si="19"/>
        <v/>
      </c>
      <c r="AR21" s="619" t="str">
        <f t="shared" si="20"/>
        <v/>
      </c>
      <c r="AS21" s="619" t="str">
        <f t="shared" si="6"/>
        <v/>
      </c>
      <c r="AT21" s="619" t="str">
        <f t="shared" si="21"/>
        <v/>
      </c>
      <c r="AU21" s="619" t="str">
        <f t="shared" si="22"/>
        <v/>
      </c>
      <c r="AV21" s="619" t="str">
        <f t="shared" si="7"/>
        <v/>
      </c>
      <c r="AW21" s="619" t="str">
        <f t="shared" si="23"/>
        <v/>
      </c>
      <c r="AX21" s="619" t="str">
        <f t="shared" si="8"/>
        <v/>
      </c>
      <c r="AY21" s="619" t="str">
        <f t="shared" si="24"/>
        <v/>
      </c>
      <c r="AZ21" s="619" t="str">
        <f t="shared" si="9"/>
        <v/>
      </c>
      <c r="BA21" s="619" t="str">
        <f t="shared" si="25"/>
        <v/>
      </c>
      <c r="BB21" s="619" t="str">
        <f t="shared" si="25"/>
        <v/>
      </c>
      <c r="BC21" s="619" t="str">
        <f t="shared" si="10"/>
        <v/>
      </c>
      <c r="BD21" s="619" t="str">
        <f t="shared" si="26"/>
        <v/>
      </c>
      <c r="BE21" s="619" t="str">
        <f t="shared" si="26"/>
        <v/>
      </c>
      <c r="BF21" s="619" t="str">
        <f t="shared" si="11"/>
        <v/>
      </c>
      <c r="BG21" s="619" t="str">
        <f t="shared" si="27"/>
        <v/>
      </c>
      <c r="BH21" s="619" t="str">
        <f t="shared" si="12"/>
        <v/>
      </c>
      <c r="BI21" s="619" t="str">
        <f t="shared" si="28"/>
        <v/>
      </c>
      <c r="BJ21" s="619" t="str">
        <f t="shared" si="13"/>
        <v/>
      </c>
      <c r="BK21" s="619" t="str">
        <f t="shared" si="29"/>
        <v/>
      </c>
      <c r="BL21" s="619" t="str">
        <f t="shared" si="14"/>
        <v/>
      </c>
      <c r="BM21" s="619" t="str">
        <f t="shared" si="30"/>
        <v/>
      </c>
      <c r="BN21" s="619" t="str">
        <f t="shared" si="30"/>
        <v/>
      </c>
      <c r="BO21" s="619" t="str">
        <f t="shared" si="30"/>
        <v/>
      </c>
      <c r="BP21" s="619" t="str">
        <f t="shared" si="30"/>
        <v/>
      </c>
      <c r="BQ21" s="619" t="str">
        <f t="shared" si="15"/>
        <v/>
      </c>
      <c r="BR21" s="619" t="str">
        <f t="shared" si="31"/>
        <v/>
      </c>
      <c r="BS21" s="619" t="str">
        <f t="shared" si="16"/>
        <v/>
      </c>
      <c r="BT21" s="619" t="str">
        <f t="shared" si="32"/>
        <v/>
      </c>
      <c r="BV21" s="619" t="str">
        <f>IF($C21="","",IF(OR('Main Calcs'!$AD21=0,'Main Calcs'!$AD21=""),1,0))</f>
        <v/>
      </c>
      <c r="BW21" s="619" t="str">
        <f t="shared" si="33"/>
        <v/>
      </c>
      <c r="BX21" s="619" t="str">
        <f t="shared" si="34"/>
        <v/>
      </c>
      <c r="BY21" s="619" t="str">
        <f t="shared" si="35"/>
        <v/>
      </c>
      <c r="BZ21" s="619" t="str">
        <f t="shared" si="36"/>
        <v/>
      </c>
      <c r="CA21" s="619" t="str">
        <f t="shared" si="37"/>
        <v/>
      </c>
      <c r="CB21" s="619" t="str">
        <f t="shared" si="38"/>
        <v/>
      </c>
      <c r="CC21" s="619" t="str">
        <f t="shared" si="39"/>
        <v/>
      </c>
      <c r="CD21" s="619" t="str">
        <f t="shared" si="40"/>
        <v/>
      </c>
      <c r="CE21" s="619" t="str">
        <f t="shared" si="41"/>
        <v/>
      </c>
      <c r="CF21" s="619" t="str">
        <f t="shared" si="42"/>
        <v/>
      </c>
      <c r="CG21" s="619" t="str">
        <f t="shared" si="43"/>
        <v/>
      </c>
      <c r="CH21" s="619" t="str">
        <f t="shared" si="44"/>
        <v/>
      </c>
      <c r="CI21" s="619" t="str">
        <f t="shared" si="45"/>
        <v/>
      </c>
      <c r="CJ21" s="619" t="str">
        <f t="shared" si="46"/>
        <v/>
      </c>
      <c r="CK21" s="619" t="str">
        <f t="shared" si="47"/>
        <v/>
      </c>
      <c r="CL21" s="619" t="str">
        <f t="shared" si="48"/>
        <v/>
      </c>
      <c r="CM21" s="619" t="str">
        <f t="shared" si="49"/>
        <v/>
      </c>
      <c r="CN21" s="619" t="str">
        <f t="shared" si="50"/>
        <v/>
      </c>
      <c r="CO21" s="619" t="str">
        <f t="shared" si="51"/>
        <v/>
      </c>
      <c r="CP21" s="619" t="str">
        <f t="shared" si="52"/>
        <v/>
      </c>
      <c r="CQ21" s="619" t="str">
        <f t="shared" si="53"/>
        <v/>
      </c>
      <c r="CR21" s="619" t="str">
        <f t="shared" si="54"/>
        <v/>
      </c>
      <c r="CS21" s="619" t="str">
        <f t="shared" si="55"/>
        <v/>
      </c>
      <c r="CT21" s="619" t="str">
        <f t="shared" si="56"/>
        <v/>
      </c>
      <c r="CU21" s="619" t="str">
        <f t="shared" si="57"/>
        <v/>
      </c>
      <c r="CV21" s="619" t="str">
        <f t="shared" si="58"/>
        <v/>
      </c>
      <c r="CW21" s="619" t="str">
        <f t="shared" si="59"/>
        <v/>
      </c>
      <c r="CX21" s="619" t="str">
        <f t="shared" si="60"/>
        <v/>
      </c>
      <c r="CY21" s="619" t="str">
        <f t="shared" si="61"/>
        <v/>
      </c>
      <c r="CZ21" s="619" t="str">
        <f t="shared" si="62"/>
        <v/>
      </c>
      <c r="DA21" s="619" t="str">
        <f t="shared" si="63"/>
        <v/>
      </c>
      <c r="DB21" s="619" t="str">
        <f t="shared" si="64"/>
        <v/>
      </c>
      <c r="DC21" s="619" t="str">
        <f t="shared" si="65"/>
        <v/>
      </c>
      <c r="DE21" s="619" t="str">
        <f t="shared" si="66"/>
        <v/>
      </c>
    </row>
    <row r="22" spans="2:109" ht="15.75" x14ac:dyDescent="0.25">
      <c r="B22" s="50" t="str">
        <f>IF('Project Info'!H29="","",'Project Info'!H29)</f>
        <v/>
      </c>
      <c r="C22" s="52" t="str">
        <f>IF('Project Info'!I29="","",'Project Info'!I29)</f>
        <v/>
      </c>
      <c r="D22" s="51" t="str">
        <f>IF('Project Info'!J29="","",'Project Info'!J29)</f>
        <v/>
      </c>
      <c r="E22" s="1087"/>
      <c r="F22" s="1071"/>
      <c r="G22" s="1071"/>
      <c r="H22" s="1071"/>
      <c r="I22" s="1071"/>
      <c r="J22" s="1071"/>
      <c r="K22" s="1071"/>
      <c r="L22" s="1071"/>
      <c r="M22" s="1071"/>
      <c r="N22" s="1071"/>
      <c r="O22" s="1071"/>
      <c r="P22" s="1071"/>
      <c r="Q22" s="1078"/>
      <c r="R22" s="1078"/>
      <c r="S22" s="1071"/>
      <c r="T22" s="1078"/>
      <c r="U22" s="1078"/>
      <c r="V22" s="1071"/>
      <c r="W22" s="1078"/>
      <c r="X22" s="1078"/>
      <c r="Y22" s="1079"/>
      <c r="Z22" s="1088"/>
      <c r="AA22" s="1089"/>
      <c r="AB22" s="1071"/>
      <c r="AC22" s="1071"/>
      <c r="AD22" s="1078"/>
      <c r="AE22" s="1071"/>
      <c r="AF22" s="1071"/>
      <c r="AG22" s="1073"/>
      <c r="AH22" s="1090"/>
      <c r="AI22" s="1091"/>
      <c r="AJ22" s="1078"/>
      <c r="AK22" s="1092"/>
      <c r="AN22" s="619" t="str">
        <f t="shared" si="18"/>
        <v/>
      </c>
      <c r="AO22" s="619" t="str">
        <f t="shared" si="4"/>
        <v/>
      </c>
      <c r="AP22" s="619" t="str">
        <f t="shared" si="5"/>
        <v/>
      </c>
      <c r="AQ22" s="619" t="str">
        <f t="shared" si="19"/>
        <v/>
      </c>
      <c r="AR22" s="619" t="str">
        <f t="shared" si="20"/>
        <v/>
      </c>
      <c r="AS22" s="619" t="str">
        <f t="shared" si="6"/>
        <v/>
      </c>
      <c r="AT22" s="619" t="str">
        <f t="shared" si="21"/>
        <v/>
      </c>
      <c r="AU22" s="619" t="str">
        <f t="shared" si="22"/>
        <v/>
      </c>
      <c r="AV22" s="619" t="str">
        <f t="shared" si="7"/>
        <v/>
      </c>
      <c r="AW22" s="619" t="str">
        <f t="shared" si="23"/>
        <v/>
      </c>
      <c r="AX22" s="619" t="str">
        <f t="shared" si="8"/>
        <v/>
      </c>
      <c r="AY22" s="619" t="str">
        <f t="shared" si="24"/>
        <v/>
      </c>
      <c r="AZ22" s="619" t="str">
        <f t="shared" si="9"/>
        <v/>
      </c>
      <c r="BA22" s="619" t="str">
        <f t="shared" si="25"/>
        <v/>
      </c>
      <c r="BB22" s="619" t="str">
        <f t="shared" si="25"/>
        <v/>
      </c>
      <c r="BC22" s="619" t="str">
        <f t="shared" si="10"/>
        <v/>
      </c>
      <c r="BD22" s="619" t="str">
        <f t="shared" si="26"/>
        <v/>
      </c>
      <c r="BE22" s="619" t="str">
        <f t="shared" si="26"/>
        <v/>
      </c>
      <c r="BF22" s="619" t="str">
        <f t="shared" si="11"/>
        <v/>
      </c>
      <c r="BG22" s="619" t="str">
        <f t="shared" si="27"/>
        <v/>
      </c>
      <c r="BH22" s="619" t="str">
        <f t="shared" si="12"/>
        <v/>
      </c>
      <c r="BI22" s="619" t="str">
        <f t="shared" si="28"/>
        <v/>
      </c>
      <c r="BJ22" s="619" t="str">
        <f t="shared" si="13"/>
        <v/>
      </c>
      <c r="BK22" s="619" t="str">
        <f t="shared" si="29"/>
        <v/>
      </c>
      <c r="BL22" s="619" t="str">
        <f t="shared" si="14"/>
        <v/>
      </c>
      <c r="BM22" s="619" t="str">
        <f t="shared" si="30"/>
        <v/>
      </c>
      <c r="BN22" s="619" t="str">
        <f t="shared" si="30"/>
        <v/>
      </c>
      <c r="BO22" s="619" t="str">
        <f t="shared" si="30"/>
        <v/>
      </c>
      <c r="BP22" s="619" t="str">
        <f t="shared" si="30"/>
        <v/>
      </c>
      <c r="BQ22" s="619" t="str">
        <f t="shared" si="15"/>
        <v/>
      </c>
      <c r="BR22" s="619" t="str">
        <f t="shared" si="31"/>
        <v/>
      </c>
      <c r="BS22" s="619" t="str">
        <f t="shared" si="16"/>
        <v/>
      </c>
      <c r="BT22" s="619" t="str">
        <f t="shared" si="32"/>
        <v/>
      </c>
      <c r="BV22" s="619" t="str">
        <f>IF($C22="","",IF(OR('Main Calcs'!$AD22=0,'Main Calcs'!$AD22=""),1,0))</f>
        <v/>
      </c>
      <c r="BW22" s="619" t="str">
        <f t="shared" si="33"/>
        <v/>
      </c>
      <c r="BX22" s="619" t="str">
        <f t="shared" si="34"/>
        <v/>
      </c>
      <c r="BY22" s="619" t="str">
        <f t="shared" si="35"/>
        <v/>
      </c>
      <c r="BZ22" s="619" t="str">
        <f t="shared" si="36"/>
        <v/>
      </c>
      <c r="CA22" s="619" t="str">
        <f t="shared" si="37"/>
        <v/>
      </c>
      <c r="CB22" s="619" t="str">
        <f t="shared" si="38"/>
        <v/>
      </c>
      <c r="CC22" s="619" t="str">
        <f t="shared" si="39"/>
        <v/>
      </c>
      <c r="CD22" s="619" t="str">
        <f t="shared" si="40"/>
        <v/>
      </c>
      <c r="CE22" s="619" t="str">
        <f t="shared" si="41"/>
        <v/>
      </c>
      <c r="CF22" s="619" t="str">
        <f t="shared" si="42"/>
        <v/>
      </c>
      <c r="CG22" s="619" t="str">
        <f t="shared" si="43"/>
        <v/>
      </c>
      <c r="CH22" s="619" t="str">
        <f t="shared" si="44"/>
        <v/>
      </c>
      <c r="CI22" s="619" t="str">
        <f t="shared" si="45"/>
        <v/>
      </c>
      <c r="CJ22" s="619" t="str">
        <f t="shared" si="46"/>
        <v/>
      </c>
      <c r="CK22" s="619" t="str">
        <f t="shared" si="47"/>
        <v/>
      </c>
      <c r="CL22" s="619" t="str">
        <f t="shared" si="48"/>
        <v/>
      </c>
      <c r="CM22" s="619" t="str">
        <f t="shared" si="49"/>
        <v/>
      </c>
      <c r="CN22" s="619" t="str">
        <f t="shared" si="50"/>
        <v/>
      </c>
      <c r="CO22" s="619" t="str">
        <f t="shared" si="51"/>
        <v/>
      </c>
      <c r="CP22" s="619" t="str">
        <f t="shared" si="52"/>
        <v/>
      </c>
      <c r="CQ22" s="619" t="str">
        <f t="shared" si="53"/>
        <v/>
      </c>
      <c r="CR22" s="619" t="str">
        <f t="shared" si="54"/>
        <v/>
      </c>
      <c r="CS22" s="619" t="str">
        <f t="shared" si="55"/>
        <v/>
      </c>
      <c r="CT22" s="619" t="str">
        <f t="shared" si="56"/>
        <v/>
      </c>
      <c r="CU22" s="619" t="str">
        <f t="shared" si="57"/>
        <v/>
      </c>
      <c r="CV22" s="619" t="str">
        <f t="shared" si="58"/>
        <v/>
      </c>
      <c r="CW22" s="619" t="str">
        <f t="shared" si="59"/>
        <v/>
      </c>
      <c r="CX22" s="619" t="str">
        <f t="shared" si="60"/>
        <v/>
      </c>
      <c r="CY22" s="619" t="str">
        <f t="shared" si="61"/>
        <v/>
      </c>
      <c r="CZ22" s="619" t="str">
        <f t="shared" si="62"/>
        <v/>
      </c>
      <c r="DA22" s="619" t="str">
        <f t="shared" si="63"/>
        <v/>
      </c>
      <c r="DB22" s="619" t="str">
        <f t="shared" si="64"/>
        <v/>
      </c>
      <c r="DC22" s="619" t="str">
        <f t="shared" si="65"/>
        <v/>
      </c>
      <c r="DE22" s="619" t="str">
        <f t="shared" si="66"/>
        <v/>
      </c>
    </row>
    <row r="23" spans="2:109" ht="15.75" x14ac:dyDescent="0.25">
      <c r="B23" s="50" t="str">
        <f>IF('Project Info'!H30="","",'Project Info'!H30)</f>
        <v/>
      </c>
      <c r="C23" s="52" t="str">
        <f>IF('Project Info'!I30="","",'Project Info'!I30)</f>
        <v/>
      </c>
      <c r="D23" s="51" t="str">
        <f>IF('Project Info'!J30="","",'Project Info'!J30)</f>
        <v/>
      </c>
      <c r="E23" s="1087"/>
      <c r="F23" s="1071"/>
      <c r="G23" s="1071"/>
      <c r="H23" s="1071"/>
      <c r="I23" s="1071"/>
      <c r="J23" s="1071"/>
      <c r="K23" s="1071"/>
      <c r="L23" s="1071"/>
      <c r="M23" s="1071"/>
      <c r="N23" s="1071"/>
      <c r="O23" s="1071"/>
      <c r="P23" s="1071"/>
      <c r="Q23" s="1078"/>
      <c r="R23" s="1078"/>
      <c r="S23" s="1071"/>
      <c r="T23" s="1078"/>
      <c r="U23" s="1078"/>
      <c r="V23" s="1071"/>
      <c r="W23" s="1078"/>
      <c r="X23" s="1078"/>
      <c r="Y23" s="1079"/>
      <c r="Z23" s="1088"/>
      <c r="AA23" s="1089"/>
      <c r="AB23" s="1071"/>
      <c r="AC23" s="1071"/>
      <c r="AD23" s="1078"/>
      <c r="AE23" s="1071"/>
      <c r="AF23" s="1071"/>
      <c r="AG23" s="1073"/>
      <c r="AH23" s="1090"/>
      <c r="AI23" s="1091"/>
      <c r="AJ23" s="1078"/>
      <c r="AK23" s="1092"/>
      <c r="AN23" s="619" t="str">
        <f t="shared" si="18"/>
        <v/>
      </c>
      <c r="AO23" s="619" t="str">
        <f t="shared" si="4"/>
        <v/>
      </c>
      <c r="AP23" s="619" t="str">
        <f t="shared" si="5"/>
        <v/>
      </c>
      <c r="AQ23" s="619" t="str">
        <f t="shared" si="19"/>
        <v/>
      </c>
      <c r="AR23" s="619" t="str">
        <f t="shared" si="20"/>
        <v/>
      </c>
      <c r="AS23" s="619" t="str">
        <f t="shared" si="6"/>
        <v/>
      </c>
      <c r="AT23" s="619" t="str">
        <f t="shared" si="21"/>
        <v/>
      </c>
      <c r="AU23" s="619" t="str">
        <f t="shared" si="22"/>
        <v/>
      </c>
      <c r="AV23" s="619" t="str">
        <f t="shared" si="7"/>
        <v/>
      </c>
      <c r="AW23" s="619" t="str">
        <f t="shared" si="23"/>
        <v/>
      </c>
      <c r="AX23" s="619" t="str">
        <f t="shared" si="8"/>
        <v/>
      </c>
      <c r="AY23" s="619" t="str">
        <f t="shared" si="24"/>
        <v/>
      </c>
      <c r="AZ23" s="619" t="str">
        <f t="shared" si="9"/>
        <v/>
      </c>
      <c r="BA23" s="619" t="str">
        <f t="shared" si="25"/>
        <v/>
      </c>
      <c r="BB23" s="619" t="str">
        <f t="shared" si="25"/>
        <v/>
      </c>
      <c r="BC23" s="619" t="str">
        <f t="shared" si="10"/>
        <v/>
      </c>
      <c r="BD23" s="619" t="str">
        <f t="shared" si="26"/>
        <v/>
      </c>
      <c r="BE23" s="619" t="str">
        <f t="shared" si="26"/>
        <v/>
      </c>
      <c r="BF23" s="619" t="str">
        <f t="shared" si="11"/>
        <v/>
      </c>
      <c r="BG23" s="619" t="str">
        <f t="shared" si="27"/>
        <v/>
      </c>
      <c r="BH23" s="619" t="str">
        <f t="shared" si="12"/>
        <v/>
      </c>
      <c r="BI23" s="619" t="str">
        <f t="shared" si="28"/>
        <v/>
      </c>
      <c r="BJ23" s="619" t="str">
        <f t="shared" si="13"/>
        <v/>
      </c>
      <c r="BK23" s="619" t="str">
        <f t="shared" si="29"/>
        <v/>
      </c>
      <c r="BL23" s="619" t="str">
        <f t="shared" si="14"/>
        <v/>
      </c>
      <c r="BM23" s="619" t="str">
        <f t="shared" si="30"/>
        <v/>
      </c>
      <c r="BN23" s="619" t="str">
        <f t="shared" si="30"/>
        <v/>
      </c>
      <c r="BO23" s="619" t="str">
        <f t="shared" si="30"/>
        <v/>
      </c>
      <c r="BP23" s="619" t="str">
        <f t="shared" si="30"/>
        <v/>
      </c>
      <c r="BQ23" s="619" t="str">
        <f t="shared" si="15"/>
        <v/>
      </c>
      <c r="BR23" s="619" t="str">
        <f t="shared" si="31"/>
        <v/>
      </c>
      <c r="BS23" s="619" t="str">
        <f t="shared" si="16"/>
        <v/>
      </c>
      <c r="BT23" s="619" t="str">
        <f t="shared" si="32"/>
        <v/>
      </c>
      <c r="BV23" s="619" t="str">
        <f>IF($C23="","",IF(OR('Main Calcs'!$AD23=0,'Main Calcs'!$AD23=""),1,0))</f>
        <v/>
      </c>
      <c r="BW23" s="619" t="str">
        <f t="shared" si="33"/>
        <v/>
      </c>
      <c r="BX23" s="619" t="str">
        <f t="shared" si="34"/>
        <v/>
      </c>
      <c r="BY23" s="619" t="str">
        <f t="shared" si="35"/>
        <v/>
      </c>
      <c r="BZ23" s="619" t="str">
        <f t="shared" si="36"/>
        <v/>
      </c>
      <c r="CA23" s="619" t="str">
        <f t="shared" si="37"/>
        <v/>
      </c>
      <c r="CB23" s="619" t="str">
        <f t="shared" si="38"/>
        <v/>
      </c>
      <c r="CC23" s="619" t="str">
        <f t="shared" si="39"/>
        <v/>
      </c>
      <c r="CD23" s="619" t="str">
        <f t="shared" si="40"/>
        <v/>
      </c>
      <c r="CE23" s="619" t="str">
        <f t="shared" si="41"/>
        <v/>
      </c>
      <c r="CF23" s="619" t="str">
        <f t="shared" si="42"/>
        <v/>
      </c>
      <c r="CG23" s="619" t="str">
        <f t="shared" si="43"/>
        <v/>
      </c>
      <c r="CH23" s="619" t="str">
        <f t="shared" si="44"/>
        <v/>
      </c>
      <c r="CI23" s="619" t="str">
        <f t="shared" si="45"/>
        <v/>
      </c>
      <c r="CJ23" s="619" t="str">
        <f t="shared" si="46"/>
        <v/>
      </c>
      <c r="CK23" s="619" t="str">
        <f t="shared" si="47"/>
        <v/>
      </c>
      <c r="CL23" s="619" t="str">
        <f t="shared" si="48"/>
        <v/>
      </c>
      <c r="CM23" s="619" t="str">
        <f t="shared" si="49"/>
        <v/>
      </c>
      <c r="CN23" s="619" t="str">
        <f t="shared" si="50"/>
        <v/>
      </c>
      <c r="CO23" s="619" t="str">
        <f t="shared" si="51"/>
        <v/>
      </c>
      <c r="CP23" s="619" t="str">
        <f t="shared" si="52"/>
        <v/>
      </c>
      <c r="CQ23" s="619" t="str">
        <f t="shared" si="53"/>
        <v/>
      </c>
      <c r="CR23" s="619" t="str">
        <f t="shared" si="54"/>
        <v/>
      </c>
      <c r="CS23" s="619" t="str">
        <f t="shared" si="55"/>
        <v/>
      </c>
      <c r="CT23" s="619" t="str">
        <f t="shared" si="56"/>
        <v/>
      </c>
      <c r="CU23" s="619" t="str">
        <f t="shared" si="57"/>
        <v/>
      </c>
      <c r="CV23" s="619" t="str">
        <f t="shared" si="58"/>
        <v/>
      </c>
      <c r="CW23" s="619" t="str">
        <f t="shared" si="59"/>
        <v/>
      </c>
      <c r="CX23" s="619" t="str">
        <f t="shared" si="60"/>
        <v/>
      </c>
      <c r="CY23" s="619" t="str">
        <f t="shared" si="61"/>
        <v/>
      </c>
      <c r="CZ23" s="619" t="str">
        <f t="shared" si="62"/>
        <v/>
      </c>
      <c r="DA23" s="619" t="str">
        <f t="shared" si="63"/>
        <v/>
      </c>
      <c r="DB23" s="619" t="str">
        <f t="shared" si="64"/>
        <v/>
      </c>
      <c r="DC23" s="619" t="str">
        <f t="shared" si="65"/>
        <v/>
      </c>
      <c r="DE23" s="619" t="str">
        <f t="shared" si="66"/>
        <v/>
      </c>
    </row>
    <row r="24" spans="2:109" ht="15.75" x14ac:dyDescent="0.25">
      <c r="B24" s="50" t="str">
        <f>IF('Project Info'!H31="","",'Project Info'!H31)</f>
        <v/>
      </c>
      <c r="C24" s="52" t="str">
        <f>IF('Project Info'!I31="","",'Project Info'!I31)</f>
        <v/>
      </c>
      <c r="D24" s="51" t="str">
        <f>IF('Project Info'!J31="","",'Project Info'!J31)</f>
        <v/>
      </c>
      <c r="E24" s="1087"/>
      <c r="F24" s="1071"/>
      <c r="G24" s="1071"/>
      <c r="H24" s="1071"/>
      <c r="I24" s="1071"/>
      <c r="J24" s="1071"/>
      <c r="K24" s="1071"/>
      <c r="L24" s="1071"/>
      <c r="M24" s="1071"/>
      <c r="N24" s="1078"/>
      <c r="O24" s="1071"/>
      <c r="P24" s="1071"/>
      <c r="Q24" s="1078"/>
      <c r="R24" s="1078"/>
      <c r="S24" s="1071"/>
      <c r="T24" s="1078"/>
      <c r="U24" s="1078"/>
      <c r="V24" s="1071"/>
      <c r="W24" s="1078"/>
      <c r="X24" s="1078"/>
      <c r="Y24" s="1079"/>
      <c r="Z24" s="1088"/>
      <c r="AA24" s="1089"/>
      <c r="AB24" s="1071"/>
      <c r="AC24" s="1071"/>
      <c r="AD24" s="1078"/>
      <c r="AE24" s="1071"/>
      <c r="AF24" s="1071"/>
      <c r="AG24" s="1073"/>
      <c r="AH24" s="1090"/>
      <c r="AI24" s="1091"/>
      <c r="AJ24" s="1078"/>
      <c r="AK24" s="1092"/>
      <c r="AN24" s="619" t="str">
        <f t="shared" si="18"/>
        <v/>
      </c>
      <c r="AO24" s="619" t="str">
        <f t="shared" si="4"/>
        <v/>
      </c>
      <c r="AP24" s="619" t="str">
        <f t="shared" si="5"/>
        <v/>
      </c>
      <c r="AQ24" s="619" t="str">
        <f t="shared" si="19"/>
        <v/>
      </c>
      <c r="AR24" s="619" t="str">
        <f t="shared" si="20"/>
        <v/>
      </c>
      <c r="AS24" s="619" t="str">
        <f t="shared" si="6"/>
        <v/>
      </c>
      <c r="AT24" s="619" t="str">
        <f t="shared" si="21"/>
        <v/>
      </c>
      <c r="AU24" s="619" t="str">
        <f t="shared" si="22"/>
        <v/>
      </c>
      <c r="AV24" s="619" t="str">
        <f t="shared" si="7"/>
        <v/>
      </c>
      <c r="AW24" s="619" t="str">
        <f t="shared" si="23"/>
        <v/>
      </c>
      <c r="AX24" s="619" t="str">
        <f t="shared" si="8"/>
        <v/>
      </c>
      <c r="AY24" s="619" t="str">
        <f t="shared" si="24"/>
        <v/>
      </c>
      <c r="AZ24" s="619" t="str">
        <f t="shared" si="9"/>
        <v/>
      </c>
      <c r="BA24" s="619" t="str">
        <f t="shared" si="25"/>
        <v/>
      </c>
      <c r="BB24" s="619" t="str">
        <f t="shared" si="25"/>
        <v/>
      </c>
      <c r="BC24" s="619" t="str">
        <f t="shared" si="10"/>
        <v/>
      </c>
      <c r="BD24" s="619" t="str">
        <f t="shared" si="26"/>
        <v/>
      </c>
      <c r="BE24" s="619" t="str">
        <f t="shared" si="26"/>
        <v/>
      </c>
      <c r="BF24" s="619" t="str">
        <f t="shared" si="11"/>
        <v/>
      </c>
      <c r="BG24" s="619" t="str">
        <f t="shared" si="27"/>
        <v/>
      </c>
      <c r="BH24" s="619" t="str">
        <f t="shared" si="12"/>
        <v/>
      </c>
      <c r="BI24" s="619" t="str">
        <f t="shared" si="28"/>
        <v/>
      </c>
      <c r="BJ24" s="619" t="str">
        <f t="shared" si="13"/>
        <v/>
      </c>
      <c r="BK24" s="619" t="str">
        <f t="shared" si="29"/>
        <v/>
      </c>
      <c r="BL24" s="619" t="str">
        <f t="shared" si="14"/>
        <v/>
      </c>
      <c r="BM24" s="619" t="str">
        <f t="shared" si="30"/>
        <v/>
      </c>
      <c r="BN24" s="619" t="str">
        <f t="shared" si="30"/>
        <v/>
      </c>
      <c r="BO24" s="619" t="str">
        <f t="shared" si="30"/>
        <v/>
      </c>
      <c r="BP24" s="619" t="str">
        <f t="shared" si="30"/>
        <v/>
      </c>
      <c r="BQ24" s="619" t="str">
        <f t="shared" si="15"/>
        <v/>
      </c>
      <c r="BR24" s="619" t="str">
        <f t="shared" si="31"/>
        <v/>
      </c>
      <c r="BS24" s="619" t="str">
        <f t="shared" si="16"/>
        <v/>
      </c>
      <c r="BT24" s="619" t="str">
        <f t="shared" si="32"/>
        <v/>
      </c>
      <c r="BV24" s="619" t="str">
        <f>IF($C24="","",IF(OR('Main Calcs'!$AD24=0,'Main Calcs'!$AD24=""),1,0))</f>
        <v/>
      </c>
      <c r="BW24" s="619" t="str">
        <f t="shared" si="33"/>
        <v/>
      </c>
      <c r="BX24" s="619" t="str">
        <f t="shared" si="34"/>
        <v/>
      </c>
      <c r="BY24" s="619" t="str">
        <f t="shared" si="35"/>
        <v/>
      </c>
      <c r="BZ24" s="619" t="str">
        <f t="shared" si="36"/>
        <v/>
      </c>
      <c r="CA24" s="619" t="str">
        <f t="shared" si="37"/>
        <v/>
      </c>
      <c r="CB24" s="619" t="str">
        <f t="shared" si="38"/>
        <v/>
      </c>
      <c r="CC24" s="619" t="str">
        <f t="shared" si="39"/>
        <v/>
      </c>
      <c r="CD24" s="619" t="str">
        <f t="shared" si="40"/>
        <v/>
      </c>
      <c r="CE24" s="619" t="str">
        <f t="shared" si="41"/>
        <v/>
      </c>
      <c r="CF24" s="619" t="str">
        <f t="shared" si="42"/>
        <v/>
      </c>
      <c r="CG24" s="619" t="str">
        <f t="shared" si="43"/>
        <v/>
      </c>
      <c r="CH24" s="619" t="str">
        <f t="shared" si="44"/>
        <v/>
      </c>
      <c r="CI24" s="619" t="str">
        <f t="shared" si="45"/>
        <v/>
      </c>
      <c r="CJ24" s="619" t="str">
        <f t="shared" si="46"/>
        <v/>
      </c>
      <c r="CK24" s="619" t="str">
        <f t="shared" si="47"/>
        <v/>
      </c>
      <c r="CL24" s="619" t="str">
        <f t="shared" si="48"/>
        <v/>
      </c>
      <c r="CM24" s="619" t="str">
        <f t="shared" si="49"/>
        <v/>
      </c>
      <c r="CN24" s="619" t="str">
        <f t="shared" si="50"/>
        <v/>
      </c>
      <c r="CO24" s="619" t="str">
        <f t="shared" si="51"/>
        <v/>
      </c>
      <c r="CP24" s="619" t="str">
        <f t="shared" si="52"/>
        <v/>
      </c>
      <c r="CQ24" s="619" t="str">
        <f t="shared" si="53"/>
        <v/>
      </c>
      <c r="CR24" s="619" t="str">
        <f t="shared" si="54"/>
        <v/>
      </c>
      <c r="CS24" s="619" t="str">
        <f t="shared" si="55"/>
        <v/>
      </c>
      <c r="CT24" s="619" t="str">
        <f t="shared" si="56"/>
        <v/>
      </c>
      <c r="CU24" s="619" t="str">
        <f t="shared" si="57"/>
        <v/>
      </c>
      <c r="CV24" s="619" t="str">
        <f t="shared" si="58"/>
        <v/>
      </c>
      <c r="CW24" s="619" t="str">
        <f t="shared" si="59"/>
        <v/>
      </c>
      <c r="CX24" s="619" t="str">
        <f t="shared" si="60"/>
        <v/>
      </c>
      <c r="CY24" s="619" t="str">
        <f t="shared" si="61"/>
        <v/>
      </c>
      <c r="CZ24" s="619" t="str">
        <f t="shared" si="62"/>
        <v/>
      </c>
      <c r="DA24" s="619" t="str">
        <f t="shared" si="63"/>
        <v/>
      </c>
      <c r="DB24" s="619" t="str">
        <f t="shared" si="64"/>
        <v/>
      </c>
      <c r="DC24" s="619" t="str">
        <f t="shared" si="65"/>
        <v/>
      </c>
      <c r="DE24" s="619" t="str">
        <f t="shared" si="66"/>
        <v/>
      </c>
    </row>
    <row r="25" spans="2:109" ht="15.75" x14ac:dyDescent="0.25">
      <c r="B25" s="50" t="str">
        <f>IF('Project Info'!H32="","",'Project Info'!H32)</f>
        <v/>
      </c>
      <c r="C25" s="52" t="str">
        <f>IF('Project Info'!I32="","",'Project Info'!I32)</f>
        <v/>
      </c>
      <c r="D25" s="51" t="str">
        <f>IF('Project Info'!J32="","",'Project Info'!J32)</f>
        <v/>
      </c>
      <c r="E25" s="1087"/>
      <c r="F25" s="1071"/>
      <c r="G25" s="1071"/>
      <c r="H25" s="1071"/>
      <c r="I25" s="1071"/>
      <c r="J25" s="1071"/>
      <c r="K25" s="1071"/>
      <c r="L25" s="1071"/>
      <c r="M25" s="1071"/>
      <c r="N25" s="1071"/>
      <c r="O25" s="1071"/>
      <c r="P25" s="1071"/>
      <c r="Q25" s="1078"/>
      <c r="R25" s="1078"/>
      <c r="S25" s="1071"/>
      <c r="T25" s="1078"/>
      <c r="U25" s="1078"/>
      <c r="V25" s="1071"/>
      <c r="W25" s="1078"/>
      <c r="X25" s="1078"/>
      <c r="Y25" s="1079"/>
      <c r="Z25" s="1088"/>
      <c r="AA25" s="1089"/>
      <c r="AB25" s="1071"/>
      <c r="AC25" s="1071"/>
      <c r="AD25" s="1078"/>
      <c r="AE25" s="1071"/>
      <c r="AF25" s="1071"/>
      <c r="AG25" s="1073"/>
      <c r="AH25" s="1090"/>
      <c r="AI25" s="1091"/>
      <c r="AJ25" s="1078"/>
      <c r="AK25" s="1092"/>
      <c r="AN25" s="619" t="str">
        <f t="shared" si="18"/>
        <v/>
      </c>
      <c r="AO25" s="619" t="str">
        <f t="shared" si="4"/>
        <v/>
      </c>
      <c r="AP25" s="619" t="str">
        <f t="shared" si="5"/>
        <v/>
      </c>
      <c r="AQ25" s="619" t="str">
        <f t="shared" si="19"/>
        <v/>
      </c>
      <c r="AR25" s="619" t="str">
        <f t="shared" si="20"/>
        <v/>
      </c>
      <c r="AS25" s="619" t="str">
        <f t="shared" si="6"/>
        <v/>
      </c>
      <c r="AT25" s="619" t="str">
        <f t="shared" si="21"/>
        <v/>
      </c>
      <c r="AU25" s="619" t="str">
        <f t="shared" si="22"/>
        <v/>
      </c>
      <c r="AV25" s="619" t="str">
        <f t="shared" si="7"/>
        <v/>
      </c>
      <c r="AW25" s="619" t="str">
        <f t="shared" si="23"/>
        <v/>
      </c>
      <c r="AX25" s="619" t="str">
        <f t="shared" si="8"/>
        <v/>
      </c>
      <c r="AY25" s="619" t="str">
        <f t="shared" si="24"/>
        <v/>
      </c>
      <c r="AZ25" s="619" t="str">
        <f t="shared" si="9"/>
        <v/>
      </c>
      <c r="BA25" s="619" t="str">
        <f t="shared" si="25"/>
        <v/>
      </c>
      <c r="BB25" s="619" t="str">
        <f t="shared" si="25"/>
        <v/>
      </c>
      <c r="BC25" s="619" t="str">
        <f t="shared" si="10"/>
        <v/>
      </c>
      <c r="BD25" s="619" t="str">
        <f t="shared" si="26"/>
        <v/>
      </c>
      <c r="BE25" s="619" t="str">
        <f t="shared" si="26"/>
        <v/>
      </c>
      <c r="BF25" s="619" t="str">
        <f t="shared" si="11"/>
        <v/>
      </c>
      <c r="BG25" s="619" t="str">
        <f t="shared" si="27"/>
        <v/>
      </c>
      <c r="BH25" s="619" t="str">
        <f t="shared" si="12"/>
        <v/>
      </c>
      <c r="BI25" s="619" t="str">
        <f t="shared" si="28"/>
        <v/>
      </c>
      <c r="BJ25" s="619" t="str">
        <f t="shared" si="13"/>
        <v/>
      </c>
      <c r="BK25" s="619" t="str">
        <f t="shared" si="29"/>
        <v/>
      </c>
      <c r="BL25" s="619" t="str">
        <f t="shared" si="14"/>
        <v/>
      </c>
      <c r="BM25" s="619" t="str">
        <f t="shared" si="30"/>
        <v/>
      </c>
      <c r="BN25" s="619" t="str">
        <f t="shared" si="30"/>
        <v/>
      </c>
      <c r="BO25" s="619" t="str">
        <f t="shared" si="30"/>
        <v/>
      </c>
      <c r="BP25" s="619" t="str">
        <f t="shared" si="30"/>
        <v/>
      </c>
      <c r="BQ25" s="619" t="str">
        <f t="shared" si="15"/>
        <v/>
      </c>
      <c r="BR25" s="619" t="str">
        <f t="shared" si="31"/>
        <v/>
      </c>
      <c r="BS25" s="619" t="str">
        <f t="shared" si="16"/>
        <v/>
      </c>
      <c r="BT25" s="619" t="str">
        <f t="shared" si="32"/>
        <v/>
      </c>
      <c r="BV25" s="619" t="str">
        <f>IF($C25="","",IF(OR('Main Calcs'!$AD25=0,'Main Calcs'!$AD25=""),1,0))</f>
        <v/>
      </c>
      <c r="BW25" s="619" t="str">
        <f t="shared" si="33"/>
        <v/>
      </c>
      <c r="BX25" s="619" t="str">
        <f t="shared" si="34"/>
        <v/>
      </c>
      <c r="BY25" s="619" t="str">
        <f t="shared" si="35"/>
        <v/>
      </c>
      <c r="BZ25" s="619" t="str">
        <f t="shared" si="36"/>
        <v/>
      </c>
      <c r="CA25" s="619" t="str">
        <f t="shared" si="37"/>
        <v/>
      </c>
      <c r="CB25" s="619" t="str">
        <f t="shared" si="38"/>
        <v/>
      </c>
      <c r="CC25" s="619" t="str">
        <f t="shared" si="39"/>
        <v/>
      </c>
      <c r="CD25" s="619" t="str">
        <f t="shared" si="40"/>
        <v/>
      </c>
      <c r="CE25" s="619" t="str">
        <f t="shared" si="41"/>
        <v/>
      </c>
      <c r="CF25" s="619" t="str">
        <f t="shared" si="42"/>
        <v/>
      </c>
      <c r="CG25" s="619" t="str">
        <f t="shared" si="43"/>
        <v/>
      </c>
      <c r="CH25" s="619" t="str">
        <f t="shared" si="44"/>
        <v/>
      </c>
      <c r="CI25" s="619" t="str">
        <f t="shared" si="45"/>
        <v/>
      </c>
      <c r="CJ25" s="619" t="str">
        <f t="shared" si="46"/>
        <v/>
      </c>
      <c r="CK25" s="619" t="str">
        <f t="shared" si="47"/>
        <v/>
      </c>
      <c r="CL25" s="619" t="str">
        <f t="shared" si="48"/>
        <v/>
      </c>
      <c r="CM25" s="619" t="str">
        <f t="shared" si="49"/>
        <v/>
      </c>
      <c r="CN25" s="619" t="str">
        <f t="shared" si="50"/>
        <v/>
      </c>
      <c r="CO25" s="619" t="str">
        <f t="shared" si="51"/>
        <v/>
      </c>
      <c r="CP25" s="619" t="str">
        <f t="shared" si="52"/>
        <v/>
      </c>
      <c r="CQ25" s="619" t="str">
        <f t="shared" si="53"/>
        <v/>
      </c>
      <c r="CR25" s="619" t="str">
        <f t="shared" si="54"/>
        <v/>
      </c>
      <c r="CS25" s="619" t="str">
        <f t="shared" si="55"/>
        <v/>
      </c>
      <c r="CT25" s="619" t="str">
        <f t="shared" si="56"/>
        <v/>
      </c>
      <c r="CU25" s="619" t="str">
        <f t="shared" si="57"/>
        <v/>
      </c>
      <c r="CV25" s="619" t="str">
        <f t="shared" si="58"/>
        <v/>
      </c>
      <c r="CW25" s="619" t="str">
        <f t="shared" si="59"/>
        <v/>
      </c>
      <c r="CX25" s="619" t="str">
        <f t="shared" si="60"/>
        <v/>
      </c>
      <c r="CY25" s="619" t="str">
        <f t="shared" si="61"/>
        <v/>
      </c>
      <c r="CZ25" s="619" t="str">
        <f t="shared" si="62"/>
        <v/>
      </c>
      <c r="DA25" s="619" t="str">
        <f t="shared" si="63"/>
        <v/>
      </c>
      <c r="DB25" s="619" t="str">
        <f t="shared" si="64"/>
        <v/>
      </c>
      <c r="DC25" s="619" t="str">
        <f t="shared" si="65"/>
        <v/>
      </c>
      <c r="DE25" s="619" t="str">
        <f t="shared" si="66"/>
        <v/>
      </c>
    </row>
    <row r="26" spans="2:109" ht="16.5" thickBot="1" x14ac:dyDescent="0.3">
      <c r="B26" s="54" t="str">
        <f>IF('Project Info'!H33="","",'Project Info'!H33)</f>
        <v/>
      </c>
      <c r="C26" s="151" t="str">
        <f>IF('Project Info'!I33="","",'Project Info'!I33)</f>
        <v/>
      </c>
      <c r="D26" s="55" t="str">
        <f>IF('Project Info'!J33="","",'Project Info'!J33)</f>
        <v/>
      </c>
      <c r="E26" s="1093"/>
      <c r="F26" s="1074"/>
      <c r="G26" s="1074"/>
      <c r="H26" s="1074"/>
      <c r="I26" s="1074"/>
      <c r="J26" s="1074"/>
      <c r="K26" s="1074"/>
      <c r="L26" s="1074"/>
      <c r="M26" s="1074"/>
      <c r="N26" s="1074"/>
      <c r="O26" s="1074"/>
      <c r="P26" s="1074"/>
      <c r="Q26" s="1094"/>
      <c r="R26" s="1094"/>
      <c r="S26" s="1074"/>
      <c r="T26" s="1094"/>
      <c r="U26" s="1094"/>
      <c r="V26" s="1074"/>
      <c r="W26" s="1094"/>
      <c r="X26" s="1094"/>
      <c r="Y26" s="1095"/>
      <c r="Z26" s="1096"/>
      <c r="AA26" s="1097"/>
      <c r="AB26" s="1074"/>
      <c r="AC26" s="1074"/>
      <c r="AD26" s="1094"/>
      <c r="AE26" s="1074"/>
      <c r="AF26" s="1074"/>
      <c r="AG26" s="1075"/>
      <c r="AH26" s="1098"/>
      <c r="AI26" s="1099"/>
      <c r="AJ26" s="1094"/>
      <c r="AK26" s="1100"/>
      <c r="AN26" s="620" t="str">
        <f t="shared" si="18"/>
        <v/>
      </c>
      <c r="AO26" s="620" t="str">
        <f t="shared" si="4"/>
        <v/>
      </c>
      <c r="AP26" s="620" t="str">
        <f t="shared" si="5"/>
        <v/>
      </c>
      <c r="AQ26" s="619" t="str">
        <f t="shared" si="19"/>
        <v/>
      </c>
      <c r="AR26" s="620" t="str">
        <f t="shared" si="20"/>
        <v/>
      </c>
      <c r="AS26" s="620" t="str">
        <f t="shared" si="6"/>
        <v/>
      </c>
      <c r="AT26" s="620" t="str">
        <f t="shared" si="21"/>
        <v/>
      </c>
      <c r="AU26" s="620" t="str">
        <f t="shared" si="22"/>
        <v/>
      </c>
      <c r="AV26" s="620" t="str">
        <f t="shared" si="7"/>
        <v/>
      </c>
      <c r="AW26" s="620" t="str">
        <f t="shared" si="23"/>
        <v/>
      </c>
      <c r="AX26" s="620" t="str">
        <f t="shared" si="8"/>
        <v/>
      </c>
      <c r="AY26" s="620" t="str">
        <f t="shared" si="24"/>
        <v/>
      </c>
      <c r="AZ26" s="620" t="str">
        <f t="shared" si="9"/>
        <v/>
      </c>
      <c r="BA26" s="620" t="str">
        <f t="shared" si="25"/>
        <v/>
      </c>
      <c r="BB26" s="620" t="str">
        <f t="shared" si="25"/>
        <v/>
      </c>
      <c r="BC26" s="620" t="str">
        <f t="shared" si="10"/>
        <v/>
      </c>
      <c r="BD26" s="620" t="str">
        <f t="shared" si="26"/>
        <v/>
      </c>
      <c r="BE26" s="620" t="str">
        <f t="shared" si="26"/>
        <v/>
      </c>
      <c r="BF26" s="620" t="str">
        <f t="shared" si="11"/>
        <v/>
      </c>
      <c r="BG26" s="620" t="str">
        <f t="shared" si="27"/>
        <v/>
      </c>
      <c r="BH26" s="619" t="str">
        <f t="shared" si="12"/>
        <v/>
      </c>
      <c r="BI26" s="620" t="str">
        <f t="shared" si="28"/>
        <v/>
      </c>
      <c r="BJ26" s="620" t="str">
        <f t="shared" si="13"/>
        <v/>
      </c>
      <c r="BK26" s="620" t="str">
        <f t="shared" si="29"/>
        <v/>
      </c>
      <c r="BL26" s="620" t="str">
        <f t="shared" si="14"/>
        <v/>
      </c>
      <c r="BM26" s="620" t="str">
        <f t="shared" si="30"/>
        <v/>
      </c>
      <c r="BN26" s="620" t="str">
        <f t="shared" si="30"/>
        <v/>
      </c>
      <c r="BO26" s="620" t="str">
        <f t="shared" si="30"/>
        <v/>
      </c>
      <c r="BP26" s="620" t="str">
        <f t="shared" si="30"/>
        <v/>
      </c>
      <c r="BQ26" s="619" t="str">
        <f t="shared" si="15"/>
        <v/>
      </c>
      <c r="BR26" s="619" t="str">
        <f t="shared" si="31"/>
        <v/>
      </c>
      <c r="BS26" s="619" t="str">
        <f t="shared" si="16"/>
        <v/>
      </c>
      <c r="BT26" s="619" t="str">
        <f t="shared" si="32"/>
        <v/>
      </c>
      <c r="BV26" s="619" t="str">
        <f>IF($C26="","",IF(OR('Main Calcs'!$AD26=0,'Main Calcs'!$AD26=""),1,0))</f>
        <v/>
      </c>
      <c r="BW26" s="620" t="str">
        <f t="shared" si="33"/>
        <v/>
      </c>
      <c r="BX26" s="620" t="str">
        <f t="shared" si="34"/>
        <v/>
      </c>
      <c r="BY26" s="620" t="str">
        <f t="shared" si="35"/>
        <v/>
      </c>
      <c r="BZ26" s="620" t="str">
        <f t="shared" si="36"/>
        <v/>
      </c>
      <c r="CA26" s="620" t="str">
        <f t="shared" si="37"/>
        <v/>
      </c>
      <c r="CB26" s="620" t="str">
        <f t="shared" si="38"/>
        <v/>
      </c>
      <c r="CC26" s="620" t="str">
        <f t="shared" si="39"/>
        <v/>
      </c>
      <c r="CD26" s="620" t="str">
        <f t="shared" si="40"/>
        <v/>
      </c>
      <c r="CE26" s="620" t="str">
        <f t="shared" si="41"/>
        <v/>
      </c>
      <c r="CF26" s="620" t="str">
        <f t="shared" si="42"/>
        <v/>
      </c>
      <c r="CG26" s="620" t="str">
        <f t="shared" si="43"/>
        <v/>
      </c>
      <c r="CH26" s="620" t="str">
        <f t="shared" si="44"/>
        <v/>
      </c>
      <c r="CI26" s="620" t="str">
        <f t="shared" si="45"/>
        <v/>
      </c>
      <c r="CJ26" s="620" t="str">
        <f t="shared" si="46"/>
        <v/>
      </c>
      <c r="CK26" s="620" t="str">
        <f t="shared" si="47"/>
        <v/>
      </c>
      <c r="CL26" s="620" t="str">
        <f t="shared" si="48"/>
        <v/>
      </c>
      <c r="CM26" s="620" t="str">
        <f t="shared" si="49"/>
        <v/>
      </c>
      <c r="CN26" s="620" t="str">
        <f t="shared" si="50"/>
        <v/>
      </c>
      <c r="CO26" s="620" t="str">
        <f t="shared" si="51"/>
        <v/>
      </c>
      <c r="CP26" s="620" t="str">
        <f t="shared" si="52"/>
        <v/>
      </c>
      <c r="CQ26" s="620" t="str">
        <f t="shared" si="53"/>
        <v/>
      </c>
      <c r="CR26" s="620" t="str">
        <f t="shared" si="54"/>
        <v/>
      </c>
      <c r="CS26" s="620" t="str">
        <f t="shared" si="55"/>
        <v/>
      </c>
      <c r="CT26" s="620" t="str">
        <f t="shared" si="56"/>
        <v/>
      </c>
      <c r="CU26" s="620" t="str">
        <f t="shared" si="57"/>
        <v/>
      </c>
      <c r="CV26" s="620" t="str">
        <f t="shared" si="58"/>
        <v/>
      </c>
      <c r="CW26" s="620" t="str">
        <f t="shared" si="59"/>
        <v/>
      </c>
      <c r="CX26" s="620" t="str">
        <f t="shared" si="60"/>
        <v/>
      </c>
      <c r="CY26" s="620" t="str">
        <f t="shared" si="61"/>
        <v/>
      </c>
      <c r="CZ26" s="620" t="str">
        <f t="shared" si="62"/>
        <v/>
      </c>
      <c r="DA26" s="620" t="str">
        <f t="shared" si="63"/>
        <v/>
      </c>
      <c r="DB26" s="620" t="str">
        <f t="shared" si="64"/>
        <v/>
      </c>
      <c r="DC26" s="620" t="str">
        <f t="shared" si="65"/>
        <v/>
      </c>
      <c r="DE26" s="619" t="str">
        <f t="shared" si="66"/>
        <v/>
      </c>
    </row>
    <row r="27" spans="2:109" ht="15.75" x14ac:dyDescent="0.25">
      <c r="BS27" s="619"/>
      <c r="BV27" s="618"/>
      <c r="BW27" s="763"/>
      <c r="BX27" s="763"/>
      <c r="BY27" s="763"/>
      <c r="BZ27" s="763"/>
      <c r="CA27" s="763"/>
      <c r="CB27" s="763"/>
      <c r="CC27" s="763"/>
      <c r="CD27" s="763"/>
      <c r="CE27" s="763"/>
      <c r="CF27" s="763"/>
      <c r="CG27" s="763"/>
      <c r="CH27" s="763"/>
      <c r="CI27" s="763"/>
      <c r="CJ27" s="763"/>
      <c r="CK27" s="763"/>
      <c r="CL27" s="763"/>
      <c r="CM27" s="763"/>
      <c r="CN27" s="763"/>
      <c r="CO27" s="763"/>
      <c r="DE27" s="810">
        <f>SUM(DE12:DE26)</f>
        <v>0</v>
      </c>
    </row>
    <row r="28" spans="2:109" ht="36" customHeight="1" x14ac:dyDescent="0.25">
      <c r="AN28" s="596"/>
      <c r="AO28" s="598" t="str">
        <f>AP28</f>
        <v>Fixed-route Transit</v>
      </c>
      <c r="AP28" s="597" t="str">
        <f>Defaults!G11</f>
        <v>Fixed-route Transit</v>
      </c>
      <c r="AQ28" s="598" t="str">
        <f>Defaults!I12</f>
        <v>Sedan</v>
      </c>
      <c r="AR28" s="601"/>
      <c r="AS28" s="597" t="str">
        <f>AP28</f>
        <v>Fixed-route Transit</v>
      </c>
      <c r="AT28" s="784" t="str">
        <f>AX28</f>
        <v>Sedan</v>
      </c>
      <c r="AU28" s="597" t="str">
        <f>AS28</f>
        <v>Fixed-route Transit</v>
      </c>
      <c r="AV28" s="615"/>
      <c r="AW28" s="615"/>
      <c r="AX28" s="598" t="str">
        <f>AQ28</f>
        <v>Sedan</v>
      </c>
      <c r="AY28" s="601"/>
      <c r="AZ28" s="602" t="str">
        <f>AP29</f>
        <v>Shared Mobility</v>
      </c>
      <c r="BA28" s="600"/>
      <c r="BB28" s="601"/>
      <c r="BC28" s="602" t="str">
        <f>AP28</f>
        <v>Fixed-route Transit</v>
      </c>
      <c r="BD28" s="600"/>
      <c r="BE28" s="600"/>
      <c r="BF28" s="608" t="str">
        <f>AZ28</f>
        <v>Shared Mobility</v>
      </c>
      <c r="BG28" s="610"/>
      <c r="BH28" s="611"/>
      <c r="BI28" s="612"/>
      <c r="BJ28" s="599" t="str">
        <f>Defaults!H10</f>
        <v>New Bikeway Infrastructure</v>
      </c>
      <c r="BK28" s="614"/>
      <c r="BL28" s="599" t="str">
        <f>Defaults!G10</f>
        <v>Active Transportation</v>
      </c>
      <c r="BM28" s="614"/>
      <c r="BN28" s="614"/>
      <c r="BO28" s="614"/>
      <c r="BP28" s="614"/>
      <c r="BQ28" s="599" t="str">
        <f>Defaults!H12</f>
        <v>New or Expanded Service</v>
      </c>
      <c r="BR28" s="722"/>
      <c r="BS28" s="599" t="str">
        <f>Defaults!H14</f>
        <v>Subsidies</v>
      </c>
      <c r="BT28" s="613"/>
    </row>
    <row r="29" spans="2:109" ht="36" customHeight="1" x14ac:dyDescent="0.25">
      <c r="AN29" s="596"/>
      <c r="AO29" s="598" t="str">
        <f>AP29</f>
        <v>Shared Mobility</v>
      </c>
      <c r="AP29" s="597" t="str">
        <f>Defaults!G12</f>
        <v>Shared Mobility</v>
      </c>
      <c r="AQ29" s="598" t="str">
        <f>Defaults!I13</f>
        <v>SUV</v>
      </c>
      <c r="AR29" s="600"/>
      <c r="AS29" s="597" t="str">
        <f>AP29</f>
        <v>Shared Mobility</v>
      </c>
      <c r="AT29" s="602" t="str">
        <f>AX29</f>
        <v>SUV</v>
      </c>
      <c r="AU29" s="597" t="str">
        <f>AS29</f>
        <v>Shared Mobility</v>
      </c>
      <c r="AV29" s="602" t="str">
        <f>AS29</f>
        <v>Shared Mobility</v>
      </c>
      <c r="AW29" s="601"/>
      <c r="AX29" s="600" t="str">
        <f t="shared" ref="AX29:AX31" si="67">AQ29</f>
        <v>SUV</v>
      </c>
      <c r="AY29" s="601"/>
      <c r="AZ29" s="596"/>
      <c r="BA29" s="596"/>
      <c r="BB29" s="596"/>
      <c r="BC29" s="596"/>
      <c r="BD29" s="596"/>
      <c r="BE29" s="596"/>
      <c r="BF29" s="63"/>
      <c r="BG29" s="1"/>
      <c r="BH29" s="1"/>
      <c r="BI29" s="14"/>
      <c r="BJ29" s="596"/>
      <c r="BK29" s="596"/>
      <c r="BL29" s="596"/>
      <c r="BM29" s="596"/>
      <c r="BN29" s="596"/>
      <c r="BO29" s="596"/>
      <c r="BP29" s="596"/>
      <c r="BQ29" s="599" t="str">
        <f>Defaults!H13</f>
        <v>System / Efficiency Improvements</v>
      </c>
      <c r="BR29" s="722"/>
    </row>
    <row r="30" spans="2:109" ht="36" customHeight="1" x14ac:dyDescent="0.25">
      <c r="AN30" s="596"/>
      <c r="AO30" s="596"/>
      <c r="AP30" s="596"/>
      <c r="AQ30" s="598" t="str">
        <f>Defaults!I14</f>
        <v>Shuttle</v>
      </c>
      <c r="AR30" s="601"/>
      <c r="AS30" s="596"/>
      <c r="AT30" s="785" t="str">
        <f>AX31</f>
        <v>Van</v>
      </c>
      <c r="AU30" s="596"/>
      <c r="AV30" s="603" t="str">
        <f>Defaults!H12</f>
        <v>New or Expanded Service</v>
      </c>
      <c r="AW30" s="604"/>
      <c r="AX30" s="598" t="str">
        <f t="shared" si="67"/>
        <v>Shuttle</v>
      </c>
      <c r="AY30" s="601"/>
      <c r="AZ30" s="596"/>
      <c r="BA30" s="596"/>
      <c r="BB30" s="596"/>
      <c r="BC30" s="596"/>
      <c r="BD30" s="596"/>
      <c r="BE30" s="596"/>
      <c r="BF30" s="603" t="str">
        <f>AV30</f>
        <v>New or Expanded Service</v>
      </c>
      <c r="BG30" s="616"/>
      <c r="BH30" s="596"/>
      <c r="BI30" s="596"/>
      <c r="BJ30" s="596"/>
      <c r="BK30" s="596"/>
      <c r="BL30" s="596"/>
      <c r="BM30" s="596"/>
      <c r="BN30" s="596"/>
      <c r="BO30" s="596"/>
      <c r="BP30" s="596"/>
      <c r="BQ30" s="596"/>
      <c r="BR30" s="596"/>
      <c r="BS30" s="596"/>
      <c r="BT30" s="596"/>
    </row>
    <row r="31" spans="2:109" ht="36" customHeight="1" x14ac:dyDescent="0.25">
      <c r="AN31" s="596"/>
      <c r="AO31" s="596"/>
      <c r="AP31" s="596"/>
      <c r="AQ31" s="606" t="str">
        <f>Defaults!I15</f>
        <v>Van</v>
      </c>
      <c r="AR31" s="607"/>
      <c r="AS31" s="596"/>
      <c r="AT31" s="596"/>
      <c r="AU31" s="596"/>
      <c r="AV31" s="605" t="str">
        <f>AQ32</f>
        <v>Transit Bus</v>
      </c>
      <c r="AW31" s="609"/>
      <c r="AX31" s="598" t="str">
        <f t="shared" si="67"/>
        <v>Van</v>
      </c>
      <c r="AY31" s="601"/>
      <c r="AZ31" s="596"/>
      <c r="BA31" s="596"/>
      <c r="BB31" s="596"/>
      <c r="BC31" s="596"/>
      <c r="BD31" s="596"/>
      <c r="BE31" s="596"/>
      <c r="BF31" s="605" t="str">
        <f>AV31</f>
        <v>Transit Bus</v>
      </c>
      <c r="BG31" s="617"/>
      <c r="BH31" s="596"/>
      <c r="BI31" s="596"/>
      <c r="BJ31" s="596"/>
      <c r="BK31" s="596"/>
      <c r="BL31" s="596"/>
      <c r="BM31" s="596"/>
      <c r="BN31" s="596"/>
      <c r="BO31" s="596"/>
      <c r="BP31" s="596"/>
      <c r="BQ31" s="596"/>
      <c r="BR31" s="596"/>
      <c r="BS31" s="596"/>
      <c r="BT31" s="596"/>
    </row>
    <row r="32" spans="2:109" ht="36" customHeight="1" x14ac:dyDescent="0.25">
      <c r="AN32" s="596"/>
      <c r="AO32" s="596"/>
      <c r="AP32" s="596"/>
      <c r="AQ32" s="603" t="str">
        <f>Defaults!I10</f>
        <v>Transit Bus</v>
      </c>
      <c r="AR32" s="607"/>
      <c r="AS32" s="596"/>
      <c r="AT32" s="596"/>
      <c r="AU32" s="596"/>
      <c r="AX32" s="596"/>
      <c r="AY32" s="596"/>
      <c r="AZ32" s="596"/>
      <c r="BA32" s="596"/>
      <c r="BB32" s="596"/>
      <c r="BC32" s="596"/>
      <c r="BD32" s="596"/>
      <c r="BE32" s="596"/>
      <c r="BF32" s="596"/>
      <c r="BG32" s="596"/>
      <c r="BH32" s="596"/>
      <c r="BI32" s="596"/>
      <c r="BJ32" s="596"/>
      <c r="BK32" s="596"/>
      <c r="BL32" s="596"/>
      <c r="BM32" s="596"/>
      <c r="BN32" s="596"/>
      <c r="BO32" s="596"/>
      <c r="BP32" s="596"/>
      <c r="BQ32" s="596"/>
      <c r="BR32" s="596"/>
      <c r="BS32" s="596"/>
      <c r="BT32" s="596"/>
    </row>
    <row r="33" spans="40:72" ht="36" customHeight="1" x14ac:dyDescent="0.25">
      <c r="AN33" s="596"/>
      <c r="AO33" s="596"/>
      <c r="AP33" s="596"/>
      <c r="AQ33" s="605" t="str">
        <f>AV30</f>
        <v>New or Expanded Service</v>
      </c>
      <c r="AR33" s="821"/>
      <c r="AS33" s="596"/>
      <c r="AT33" s="596"/>
      <c r="AU33" s="596"/>
      <c r="AX33" s="596"/>
      <c r="AY33" s="596"/>
      <c r="AZ33" s="596"/>
      <c r="BA33" s="596"/>
      <c r="BB33" s="596"/>
      <c r="BC33" s="596"/>
      <c r="BD33" s="596"/>
      <c r="BE33" s="596"/>
      <c r="BF33" s="596"/>
      <c r="BG33" s="596"/>
      <c r="BH33" s="596"/>
      <c r="BI33" s="596"/>
      <c r="BJ33" s="596"/>
      <c r="BK33" s="596"/>
      <c r="BL33" s="596"/>
      <c r="BM33" s="596"/>
      <c r="BN33" s="596"/>
      <c r="BO33" s="596"/>
      <c r="BP33" s="596"/>
      <c r="BQ33" s="596"/>
      <c r="BR33" s="596"/>
      <c r="BS33" s="596"/>
      <c r="BT33" s="596"/>
    </row>
    <row r="34" spans="40:72" ht="36" customHeight="1" x14ac:dyDescent="0.25"/>
    <row r="35" spans="40:72" ht="36" customHeight="1" x14ac:dyDescent="0.25"/>
    <row r="36" spans="40:72" ht="36" customHeight="1" x14ac:dyDescent="0.25"/>
    <row r="37" spans="40:72" ht="36" customHeight="1" x14ac:dyDescent="0.25"/>
  </sheetData>
  <sheetProtection algorithmName="SHA-512" hashValue="hvn8n16/+92j3JbqyUSZxvNU2GRKak6CHklKplYLS3yd/MY5C6CnJVXZQDd4blohhj13idku6NgmMNhVGoL4uQ==" saltValue="0TFbNJH/rUtRZ21F94+XRg==" spinCount="100000" sheet="1" objects="1" scenarios="1"/>
  <phoneticPr fontId="50" type="noConversion"/>
  <conditionalFormatting sqref="E12:AK26">
    <cfRule type="expression" dxfId="15" priority="1">
      <formula>AN12="O"</formula>
    </cfRule>
    <cfRule type="expression" dxfId="14" priority="2">
      <formula>AN12="N"</formula>
    </cfRule>
  </conditionalFormatting>
  <dataValidations xWindow="700" yWindow="509" count="2">
    <dataValidation allowBlank="1" showInputMessage="1" showErrorMessage="1" prompt="Additional to renewable electricity generated on standard grid" sqref="Z12:Z26"/>
    <dataValidation allowBlank="1" showErrorMessage="1" sqref="AC12:AD26 Y12:Y26 AF12:AK26"/>
  </dataValidations>
  <pageMargins left="0.7" right="0.7" top="0.98479166666666695" bottom="0.75" header="0.3" footer="0.3"/>
  <pageSetup scale="53" orientation="landscape" r:id="rId1"/>
  <headerFooter>
    <oddFooter>&amp;L&amp;"Arial,Regular"&amp;12&amp;K000000June 1, 2020&amp;C&amp;"Arial,Regular"&amp;12Page &amp;P of &amp;N&amp;R&amp;"Arial,Regular"&amp;12&amp;K000000&amp;A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3" id="{7E011FF3-627C-4EF7-B881-197D6F484999}">
            <xm:f>'Project Info'!$D19=0</xm:f>
            <x14:dxf>
              <fill>
                <patternFill>
                  <bgColor theme="1"/>
                </patternFill>
              </fill>
            </x14:dxf>
          </x14:cfRule>
          <xm:sqref>B12:B26</xm:sqref>
        </x14:conditionalFormatting>
      </x14:conditionalFormattings>
    </ext>
    <ext xmlns:x14="http://schemas.microsoft.com/office/spreadsheetml/2009/9/main" uri="{CCE6A557-97BC-4b89-ADB6-D9C93CAAB3DF}">
      <x14:dataValidations xmlns:xm="http://schemas.microsoft.com/office/excel/2006/main" xWindow="700" yWindow="509" count="15">
        <x14:dataValidation type="list" allowBlank="1" showInputMessage="1" showErrorMessage="1" prompt="Must be after Year 1.">
          <x14:formula1>
            <xm:f>Defaults!$C$60:$C$120</xm:f>
          </x14:formula1>
          <xm:sqref>F12:F26</xm:sqref>
        </x14:dataValidation>
        <x14:dataValidation type="list" allowBlank="1" showInputMessage="1" showErrorMessage="1">
          <x14:formula1>
            <xm:f>Defaults!$C$60:$C$120</xm:f>
          </x14:formula1>
          <xm:sqref>E12:E26</xm:sqref>
        </x14:dataValidation>
        <x14:dataValidation type="list" allowBlank="1" showInputMessage="1" showErrorMessage="1">
          <x14:formula1>
            <xm:f>IF(#REF!=Defaults!$G$28,Defaults!$G$31,Defaults!$G$31:$G$32)</xm:f>
          </x14:formula1>
          <xm:sqref>AC12:AD26 AF12:AI26</xm:sqref>
        </x14:dataValidation>
        <x14:dataValidation type="list" allowBlank="1" showErrorMessage="1">
          <x14:formula1>
            <xm:f>Defaults!$H$27:$H$28</xm:f>
          </x14:formula1>
          <xm:sqref>AA12:AA26</xm:sqref>
        </x14:dataValidation>
        <x14:dataValidation type="list" allowBlank="1" showInputMessage="1" showErrorMessage="1">
          <x14:formula1>
            <xm:f>Defaults!$H$27:$H$28</xm:f>
          </x14:formula1>
          <xm:sqref>AA12:AA26</xm:sqref>
        </x14:dataValidation>
        <x14:dataValidation type="list" allowBlank="1" showErrorMessage="1">
          <x14:formula1>
            <xm:f>IF($AA12="Class II",Defaults!$H$32,Defaults!$H$30:$H$32)</xm:f>
          </x14:formula1>
          <xm:sqref>AB12:AB26</xm:sqref>
        </x14:dataValidation>
        <x14:dataValidation type="list" allowBlank="1" showInputMessage="1" showErrorMessage="1">
          <x14:formula1>
            <xm:f>IF($AA12=Defaults!$H$28,Defaults!$H$32,Defaults!$H$30:$H$32)</xm:f>
          </x14:formula1>
          <xm:sqref>AB12:AB26</xm:sqref>
        </x14:dataValidation>
        <x14:dataValidation type="list" allowBlank="1" showErrorMessage="1">
          <x14:formula1>
            <xm:f>Defaults!$H$34:$H$35</xm:f>
          </x14:formula1>
          <xm:sqref>AE12:AE26</xm:sqref>
        </x14:dataValidation>
        <x14:dataValidation type="list" allowBlank="1" showInputMessage="1" showErrorMessage="1">
          <x14:formula1>
            <xm:f>Defaults!$H$34:$H$35</xm:f>
          </x14:formula1>
          <xm:sqref>AE12:AE26</xm:sqref>
        </x14:dataValidation>
        <x14:dataValidation type="list" allowBlank="1" showInputMessage="1" showErrorMessage="1">
          <x14:formula1>
            <xm:f>Defaults!$C$10:$C$70</xm:f>
          </x14:formula1>
          <xm:sqref>H12:H26</xm:sqref>
        </x14:dataValidation>
        <x14:dataValidation type="list" allowBlank="1" showInputMessage="1" showErrorMessage="1">
          <x14:formula1>
            <xm:f>IF($C12=Defaults!$G$12,Defaults!$I$12:$I$19,IF($C12=Defaults!$G$11,IF($D12=Defaults!$H$12,Defaults!$I$10,Defaults!$I$10:$I$11),Defaults!$I$10:$I$19))</xm:f>
          </x14:formula1>
          <xm:sqref>G12:G26</xm:sqref>
        </x14:dataValidation>
        <x14:dataValidation type="list" allowBlank="1" showInputMessage="1" showErrorMessage="1">
          <x14:formula1>
            <xm:f>Defaults!$K$10:$K$11</xm:f>
          </x14:formula1>
          <xm:sqref>L12:L26</xm:sqref>
        </x14:dataValidation>
        <x14:dataValidation type="list" allowBlank="1" showInputMessage="1" showErrorMessage="1">
          <x14:formula1>
            <xm:f>IF(OR($G12=Defaults!$I$16,$G12=Defaults!$I$17,$G12=Defaults!$I$18,$G12=Defaults!$I$19),Defaults!$L$10,Defaults!$L$10:$L$11)</xm:f>
          </x14:formula1>
          <xm:sqref>J12:J26</xm:sqref>
        </x14:dataValidation>
        <x14:dataValidation type="list" allowBlank="1" showInputMessage="1" showErrorMessage="1">
          <x14:formula1>
            <xm:f>Defaults!$K$27:$K$28</xm:f>
          </x14:formula1>
          <xm:sqref>K12:K26</xm:sqref>
        </x14:dataValidation>
        <x14:dataValidation type="list" allowBlank="1" showInputMessage="1" showErrorMessage="1">
          <x14:formula1>
            <xm:f>IF($D12=Defaults!$H$12,Defaults!$J$10:$J$11,Defaults!$J$10:$J$22)</xm:f>
          </x14:formula1>
          <xm:sqref>I12:I26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AN37"/>
  <sheetViews>
    <sheetView showGridLines="0" zoomScaleNormal="100" zoomScalePageLayoutView="30" workbookViewId="0"/>
  </sheetViews>
  <sheetFormatPr defaultColWidth="8.85546875" defaultRowHeight="15" x14ac:dyDescent="0.25"/>
  <cols>
    <col min="1" max="1" width="2.42578125" customWidth="1"/>
    <col min="2" max="2" width="27.42578125" customWidth="1"/>
    <col min="3" max="3" width="21.140625" customWidth="1"/>
    <col min="4" max="4" width="55.42578125" customWidth="1"/>
    <col min="5" max="5" width="109.140625" customWidth="1"/>
    <col min="6" max="10" width="50.42578125" customWidth="1"/>
    <col min="11" max="11" width="69.42578125" customWidth="1"/>
    <col min="12" max="13" width="50.42578125" customWidth="1"/>
    <col min="14" max="19" width="42.140625" customWidth="1"/>
    <col min="22" max="22" width="10.85546875" style="742" hidden="1" customWidth="1"/>
    <col min="23" max="28" width="10.85546875" hidden="1" customWidth="1"/>
    <col min="29" max="29" width="8.85546875" hidden="1" customWidth="1"/>
    <col min="30" max="30" width="10.42578125" hidden="1" customWidth="1"/>
    <col min="31" max="31" width="8.85546875" hidden="1" customWidth="1"/>
    <col min="32" max="32" width="11.140625" style="253" hidden="1" customWidth="1"/>
    <col min="33" max="33" width="13.140625" hidden="1" customWidth="1"/>
    <col min="34" max="35" width="12.85546875" hidden="1" customWidth="1"/>
    <col min="36" max="40" width="0" hidden="1" customWidth="1"/>
  </cols>
  <sheetData>
    <row r="2" spans="2:38" s="1" customFormat="1" ht="19.5" customHeight="1" x14ac:dyDescent="0.25">
      <c r="B2" s="58"/>
      <c r="D2" s="295" t="s">
        <v>0</v>
      </c>
      <c r="V2" s="741"/>
      <c r="AF2" s="740"/>
    </row>
    <row r="3" spans="2:38" s="1" customFormat="1" ht="18.75" customHeight="1" x14ac:dyDescent="0.3">
      <c r="B3" s="38"/>
      <c r="D3" s="305"/>
      <c r="V3" s="741"/>
      <c r="AF3" s="740"/>
    </row>
    <row r="4" spans="2:38" s="1" customFormat="1" ht="18.75" customHeight="1" x14ac:dyDescent="0.25">
      <c r="B4" s="58"/>
      <c r="D4" s="295" t="s">
        <v>4528</v>
      </c>
      <c r="V4" s="741"/>
      <c r="AF4" s="740"/>
    </row>
    <row r="5" spans="2:38" s="1" customFormat="1" ht="19.5" customHeight="1" x14ac:dyDescent="0.25">
      <c r="B5" s="59"/>
      <c r="D5" s="296" t="s">
        <v>4695</v>
      </c>
      <c r="V5" s="741"/>
      <c r="AF5" s="740"/>
    </row>
    <row r="6" spans="2:38" s="1" customFormat="1" ht="18.75" customHeight="1" x14ac:dyDescent="0.3">
      <c r="B6" s="38"/>
      <c r="D6" s="305"/>
      <c r="V6" s="741"/>
      <c r="AF6" s="740"/>
    </row>
    <row r="7" spans="2:38" ht="20.25" x14ac:dyDescent="0.25">
      <c r="B7" s="58"/>
      <c r="D7" s="295" t="s">
        <v>1</v>
      </c>
    </row>
    <row r="8" spans="2:38" ht="15.75" x14ac:dyDescent="0.25">
      <c r="B8" s="43"/>
    </row>
    <row r="9" spans="2:38" ht="21" thickBot="1" x14ac:dyDescent="0.3">
      <c r="B9" s="755" t="s">
        <v>5566</v>
      </c>
      <c r="C9" s="560"/>
      <c r="AH9" s="1"/>
      <c r="AI9" s="1"/>
      <c r="AJ9" s="1"/>
      <c r="AK9" s="1"/>
      <c r="AL9" s="1"/>
    </row>
    <row r="10" spans="2:38" ht="21.6" customHeight="1" thickBot="1" x14ac:dyDescent="0.3">
      <c r="B10" s="43"/>
      <c r="E10" s="560"/>
      <c r="F10" s="760" t="s">
        <v>4843</v>
      </c>
      <c r="G10" s="724"/>
      <c r="H10" s="724"/>
      <c r="I10" s="724"/>
      <c r="J10" s="724"/>
      <c r="K10" s="724"/>
      <c r="L10" s="724"/>
      <c r="M10" s="725"/>
      <c r="N10" s="760" t="s">
        <v>4852</v>
      </c>
      <c r="O10" s="761"/>
      <c r="P10" s="761"/>
      <c r="Q10" s="761"/>
      <c r="R10" s="761"/>
      <c r="S10" s="762"/>
      <c r="AH10" s="560"/>
      <c r="AI10" s="560"/>
      <c r="AJ10" s="560"/>
      <c r="AK10" s="560"/>
      <c r="AL10" s="560"/>
    </row>
    <row r="11" spans="2:38" ht="142.5" thickBot="1" x14ac:dyDescent="0.3">
      <c r="B11" s="45" t="s">
        <v>242</v>
      </c>
      <c r="C11" s="46" t="s">
        <v>4798</v>
      </c>
      <c r="D11" s="46" t="s">
        <v>4841</v>
      </c>
      <c r="E11" s="46" t="s">
        <v>4842</v>
      </c>
      <c r="F11" s="46" t="s">
        <v>4845</v>
      </c>
      <c r="G11" s="46" t="s">
        <v>4844</v>
      </c>
      <c r="H11" s="46" t="s">
        <v>4846</v>
      </c>
      <c r="I11" s="46" t="s">
        <v>4847</v>
      </c>
      <c r="J11" s="46" t="s">
        <v>4848</v>
      </c>
      <c r="K11" s="46" t="s">
        <v>4849</v>
      </c>
      <c r="L11" s="46" t="s">
        <v>4850</v>
      </c>
      <c r="M11" s="46" t="s">
        <v>4851</v>
      </c>
      <c r="N11" s="46" t="s">
        <v>4853</v>
      </c>
      <c r="O11" s="46" t="s">
        <v>4854</v>
      </c>
      <c r="P11" s="46" t="s">
        <v>4855</v>
      </c>
      <c r="Q11" s="46" t="s">
        <v>4856</v>
      </c>
      <c r="R11" s="46" t="s">
        <v>4857</v>
      </c>
      <c r="S11" s="66" t="s">
        <v>4858</v>
      </c>
      <c r="V11" s="743" t="s">
        <v>4803</v>
      </c>
      <c r="W11" s="743" t="s">
        <v>4809</v>
      </c>
      <c r="X11" s="743" t="s">
        <v>4810</v>
      </c>
      <c r="Z11" s="743" t="s">
        <v>4811</v>
      </c>
      <c r="AA11" s="743" t="s">
        <v>4812</v>
      </c>
      <c r="AB11" s="743" t="s">
        <v>4813</v>
      </c>
      <c r="AD11" s="743" t="s">
        <v>4814</v>
      </c>
      <c r="AF11" s="743" t="s">
        <v>4816</v>
      </c>
      <c r="AH11" s="743" t="s">
        <v>4888</v>
      </c>
      <c r="AI11" s="743" t="s">
        <v>4889</v>
      </c>
    </row>
    <row r="12" spans="2:38" ht="15.75" x14ac:dyDescent="0.25">
      <c r="B12" s="64" t="str">
        <f>IF('Project Info'!H19="","",'Project Info'!H19)</f>
        <v/>
      </c>
      <c r="C12" s="1069"/>
      <c r="D12" s="1069"/>
      <c r="E12" s="1069"/>
      <c r="F12" s="1069"/>
      <c r="G12" s="1069"/>
      <c r="H12" s="1069"/>
      <c r="I12" s="1069"/>
      <c r="J12" s="1069"/>
      <c r="K12" s="1069"/>
      <c r="L12" s="1069"/>
      <c r="M12" s="1069"/>
      <c r="N12" s="1069"/>
      <c r="O12" s="1069"/>
      <c r="P12" s="1069"/>
      <c r="Q12" s="1069"/>
      <c r="R12" s="1069"/>
      <c r="S12" s="1070"/>
      <c r="V12" s="744" t="str">
        <f>IF($B12="","",IF(($D12+$E12)&gt;VLOOKUP(C12,Defaults!$M$17:$P$19,2,FALSE),"High",IF(($D12+$E12)&gt;VLOOKUP(C12,Defaults!$M$17:$P$19,3,FALSE),"Medium","Low")))</f>
        <v/>
      </c>
      <c r="W12" s="744" t="str">
        <f>IF($B12="","",IF(M12="Yes","High",IF(L12="Yes","High",IF(K12="Yes","High",IF(J12="Yes","High",IF(I12="Yes","Medium",IF(H12="Yes","Medium",IF(G12="Yes","Low",IF(F12="Yes","Low","Low")))))))))</f>
        <v/>
      </c>
      <c r="X12" s="744" t="str">
        <f>IF($B12="","",IF(COUNTIF(N12:S12,"Yes")&gt;3,"High",IF(COUNTIF(N12:S12,"Yes")&gt;1,"Medium",IF(COUNTIF(N12:S12,"Yes")=1,"Low","Low"))))</f>
        <v/>
      </c>
      <c r="Z12" s="744" t="str">
        <f>IF($B12="","",COUNTIF(V12:X12,"Low"))</f>
        <v/>
      </c>
      <c r="AA12" s="744" t="str">
        <f>IF($B12="","",COUNTIF(V12:X12,"Medium"))</f>
        <v/>
      </c>
      <c r="AB12" s="744" t="str">
        <f>IF($B12="","",COUNTIF(V12:X12,"High"))</f>
        <v/>
      </c>
      <c r="AD12" s="744" t="str">
        <f>IF($B12="","",IF(OR(Z12=2,Z12=3),"Low", IF(OR(AA12=2,AA12=3),"Medium",IF(OR(AB12=2,AB12=3),"High",IF(AND(Z12=1,AA12=1,AB12=1),"Medium","Medium")))))</f>
        <v/>
      </c>
      <c r="AF12" s="261" t="str">
        <f>IF($B12="","",COUNTIF(C12:S12,""))</f>
        <v/>
      </c>
      <c r="AH12" s="261" t="str">
        <f>IF($B12="","",IF(AD12="High",3,IF(AD12="Medium",2,IF(AD12="Low",1))))</f>
        <v/>
      </c>
      <c r="AI12" s="261">
        <f>IF($B12="",0,1)</f>
        <v>0</v>
      </c>
    </row>
    <row r="13" spans="2:38" ht="15.75" x14ac:dyDescent="0.25">
      <c r="B13" s="50" t="str">
        <f>IF('Project Info'!H20="","",'Project Info'!H20)</f>
        <v/>
      </c>
      <c r="C13" s="1071"/>
      <c r="D13" s="1071"/>
      <c r="E13" s="1071"/>
      <c r="F13" s="1069"/>
      <c r="G13" s="1069"/>
      <c r="H13" s="1069"/>
      <c r="I13" s="1069"/>
      <c r="J13" s="1069"/>
      <c r="K13" s="1069"/>
      <c r="L13" s="1069"/>
      <c r="M13" s="1069"/>
      <c r="N13" s="1069"/>
      <c r="O13" s="1069"/>
      <c r="P13" s="1069"/>
      <c r="Q13" s="1069"/>
      <c r="R13" s="1069"/>
      <c r="S13" s="1072"/>
      <c r="V13" s="744" t="str">
        <f>IF($B13="","",IF(($D13+$E13)&gt;VLOOKUP(C13,Defaults!$M$17:$P$19,2,FALSE),"High",IF(($D13+$E13)&gt;VLOOKUP(C13,Defaults!$M$17:$P$19,3,FALSE),"Medium","Low")))</f>
        <v/>
      </c>
      <c r="W13" s="744" t="str">
        <f t="shared" ref="W13:W26" si="0">IF($B13="","",IF(M13="Yes","High",IF(L13="Yes","High",IF(K13="Yes","High",IF(J13="Yes","High",IF(I13="Yes","Medium",IF(H13="Yes","Medium",IF(G13="Yes","Low",IF(F13="Yes","Low","Low")))))))))</f>
        <v/>
      </c>
      <c r="X13" s="744" t="str">
        <f t="shared" ref="X13:X26" si="1">IF($B13="","",IF(COUNTIF(N13:S13,"Yes")&gt;3,"High",IF(COUNTIF(N13:S13,"Yes")&gt;1,"Medium",IF(COUNTIF(N13:S13,"Yes")=1,"Low","Low"))))</f>
        <v/>
      </c>
      <c r="Z13" s="744" t="str">
        <f t="shared" ref="Z13:Z26" si="2">IF($B13="","",COUNTIF(V13:X13,"Low"))</f>
        <v/>
      </c>
      <c r="AA13" s="744" t="str">
        <f t="shared" ref="AA13:AA26" si="3">IF($B13="","",COUNTIF(V13:X13,"Medium"))</f>
        <v/>
      </c>
      <c r="AB13" s="744" t="str">
        <f t="shared" ref="AB13:AB26" si="4">IF($B13="","",COUNTIF(V13:X13,"High"))</f>
        <v/>
      </c>
      <c r="AD13" s="744" t="str">
        <f t="shared" ref="AD13:AD26" si="5">IF($B13="","",IF(OR(Z13=2,Z13=3),"Low", IF(OR(AA13=2,AA13=3),"Medium",IF(OR(AB13=2,AB13=3),"High",IF(AND(Z13=1,AA13=1,AB13=1),"Medium","Medium")))))</f>
        <v/>
      </c>
      <c r="AF13" s="261" t="str">
        <f t="shared" ref="AF13:AF26" si="6">IF($B13="","",COUNTIF(C13:S13,""))</f>
        <v/>
      </c>
      <c r="AH13" s="261" t="str">
        <f t="shared" ref="AH13:AH26" si="7">IF($B13="","",IF(AD13="High",3,IF(AD13="Medium",2,IF(AD13="Low",1))))</f>
        <v/>
      </c>
      <c r="AI13" s="261">
        <f t="shared" ref="AI13:AI26" si="8">IF($B13="",0,1)</f>
        <v>0</v>
      </c>
    </row>
    <row r="14" spans="2:38" ht="15.75" x14ac:dyDescent="0.25">
      <c r="B14" s="50" t="str">
        <f>IF('Project Info'!H21="","",'Project Info'!H21)</f>
        <v/>
      </c>
      <c r="C14" s="1071"/>
      <c r="D14" s="1071"/>
      <c r="E14" s="1071"/>
      <c r="F14" s="1069"/>
      <c r="G14" s="1069"/>
      <c r="H14" s="1069"/>
      <c r="I14" s="1069"/>
      <c r="J14" s="1069"/>
      <c r="K14" s="1069"/>
      <c r="L14" s="1069"/>
      <c r="M14" s="1069"/>
      <c r="N14" s="1069"/>
      <c r="O14" s="1069"/>
      <c r="P14" s="1069"/>
      <c r="Q14" s="1069"/>
      <c r="R14" s="1069"/>
      <c r="S14" s="1072"/>
      <c r="V14" s="744" t="str">
        <f>IF($B14="","",IF(($D14+$E14)&gt;VLOOKUP(C14,Defaults!$M$17:$P$19,2,FALSE),"High",IF(($D14+$E14)&gt;VLOOKUP(C14,Defaults!$M$17:$P$19,3,FALSE),"Medium","Low")))</f>
        <v/>
      </c>
      <c r="W14" s="744" t="str">
        <f t="shared" si="0"/>
        <v/>
      </c>
      <c r="X14" s="744" t="str">
        <f t="shared" si="1"/>
        <v/>
      </c>
      <c r="Z14" s="744" t="str">
        <f t="shared" si="2"/>
        <v/>
      </c>
      <c r="AA14" s="744" t="str">
        <f t="shared" si="3"/>
        <v/>
      </c>
      <c r="AB14" s="744" t="str">
        <f t="shared" si="4"/>
        <v/>
      </c>
      <c r="AD14" s="744" t="str">
        <f t="shared" si="5"/>
        <v/>
      </c>
      <c r="AF14" s="261" t="str">
        <f t="shared" si="6"/>
        <v/>
      </c>
      <c r="AH14" s="261" t="str">
        <f t="shared" si="7"/>
        <v/>
      </c>
      <c r="AI14" s="261">
        <f t="shared" si="8"/>
        <v>0</v>
      </c>
    </row>
    <row r="15" spans="2:38" ht="15.75" x14ac:dyDescent="0.25">
      <c r="B15" s="50" t="str">
        <f>IF('Project Info'!H22="","",'Project Info'!H22)</f>
        <v/>
      </c>
      <c r="C15" s="1071"/>
      <c r="D15" s="1071"/>
      <c r="E15" s="1071"/>
      <c r="F15" s="1071"/>
      <c r="G15" s="1071"/>
      <c r="H15" s="1071"/>
      <c r="I15" s="1071"/>
      <c r="J15" s="1071"/>
      <c r="K15" s="1071"/>
      <c r="L15" s="1071"/>
      <c r="M15" s="1071"/>
      <c r="N15" s="1071"/>
      <c r="O15" s="1071"/>
      <c r="P15" s="1071"/>
      <c r="Q15" s="1071"/>
      <c r="R15" s="1071"/>
      <c r="S15" s="1073"/>
      <c r="V15" s="744" t="str">
        <f>IF($B15="","",IF(($D15+$E15)&gt;VLOOKUP(C15,Defaults!$M$17:$P$19,2,FALSE),"High",IF(($D15+$E15)&gt;VLOOKUP(C15,Defaults!$M$17:$P$19,3,FALSE),"Medium","Low")))</f>
        <v/>
      </c>
      <c r="W15" s="744" t="str">
        <f t="shared" si="0"/>
        <v/>
      </c>
      <c r="X15" s="744" t="str">
        <f t="shared" si="1"/>
        <v/>
      </c>
      <c r="Z15" s="744" t="str">
        <f t="shared" si="2"/>
        <v/>
      </c>
      <c r="AA15" s="744" t="str">
        <f t="shared" si="3"/>
        <v/>
      </c>
      <c r="AB15" s="744" t="str">
        <f t="shared" si="4"/>
        <v/>
      </c>
      <c r="AD15" s="744" t="str">
        <f t="shared" si="5"/>
        <v/>
      </c>
      <c r="AF15" s="261" t="str">
        <f t="shared" si="6"/>
        <v/>
      </c>
      <c r="AH15" s="261" t="str">
        <f t="shared" si="7"/>
        <v/>
      </c>
      <c r="AI15" s="261">
        <f t="shared" si="8"/>
        <v>0</v>
      </c>
    </row>
    <row r="16" spans="2:38" ht="15.75" x14ac:dyDescent="0.25">
      <c r="B16" s="50" t="str">
        <f>IF('Project Info'!H23="","",'Project Info'!H23)</f>
        <v/>
      </c>
      <c r="C16" s="1071"/>
      <c r="D16" s="1071"/>
      <c r="E16" s="1071"/>
      <c r="F16" s="1071"/>
      <c r="G16" s="1071"/>
      <c r="H16" s="1071"/>
      <c r="I16" s="1071"/>
      <c r="J16" s="1071"/>
      <c r="K16" s="1071"/>
      <c r="L16" s="1071"/>
      <c r="M16" s="1071"/>
      <c r="N16" s="1071"/>
      <c r="O16" s="1071"/>
      <c r="P16" s="1071"/>
      <c r="Q16" s="1071"/>
      <c r="R16" s="1071"/>
      <c r="S16" s="1073"/>
      <c r="V16" s="744" t="str">
        <f>IF($B16="","",IF(($D16+$E16)&gt;VLOOKUP(C16,Defaults!$M$17:$P$19,2,FALSE),"High",IF(($D16+$E16)&gt;VLOOKUP(C16,Defaults!$M$17:$P$19,3,FALSE),"Medium","Low")))</f>
        <v/>
      </c>
      <c r="W16" s="744" t="str">
        <f t="shared" si="0"/>
        <v/>
      </c>
      <c r="X16" s="744" t="str">
        <f t="shared" si="1"/>
        <v/>
      </c>
      <c r="Z16" s="744" t="str">
        <f t="shared" si="2"/>
        <v/>
      </c>
      <c r="AA16" s="744" t="str">
        <f t="shared" si="3"/>
        <v/>
      </c>
      <c r="AB16" s="744" t="str">
        <f t="shared" si="4"/>
        <v/>
      </c>
      <c r="AD16" s="744" t="str">
        <f t="shared" si="5"/>
        <v/>
      </c>
      <c r="AF16" s="261" t="str">
        <f t="shared" si="6"/>
        <v/>
      </c>
      <c r="AH16" s="261" t="str">
        <f t="shared" si="7"/>
        <v/>
      </c>
      <c r="AI16" s="261">
        <f t="shared" si="8"/>
        <v>0</v>
      </c>
    </row>
    <row r="17" spans="2:40" ht="15.75" x14ac:dyDescent="0.25">
      <c r="B17" s="50" t="str">
        <f>IF('Project Info'!H24="","",'Project Info'!H24)</f>
        <v/>
      </c>
      <c r="C17" s="1071"/>
      <c r="D17" s="1071"/>
      <c r="E17" s="1071"/>
      <c r="F17" s="1071"/>
      <c r="G17" s="1071"/>
      <c r="H17" s="1071"/>
      <c r="I17" s="1071"/>
      <c r="J17" s="1071"/>
      <c r="K17" s="1071"/>
      <c r="L17" s="1071"/>
      <c r="M17" s="1071"/>
      <c r="N17" s="1071"/>
      <c r="O17" s="1071"/>
      <c r="P17" s="1071"/>
      <c r="Q17" s="1071"/>
      <c r="R17" s="1071"/>
      <c r="S17" s="1073"/>
      <c r="V17" s="744" t="str">
        <f>IF($B17="","",IF(($D17+$E17)&gt;VLOOKUP(C17,Defaults!$M$17:$P$19,2,FALSE),"High",IF(($D17+$E17)&gt;VLOOKUP(C17,Defaults!$M$17:$P$19,3,FALSE),"Medium","Low")))</f>
        <v/>
      </c>
      <c r="W17" s="744" t="str">
        <f t="shared" si="0"/>
        <v/>
      </c>
      <c r="X17" s="744" t="str">
        <f t="shared" si="1"/>
        <v/>
      </c>
      <c r="Z17" s="744" t="str">
        <f t="shared" si="2"/>
        <v/>
      </c>
      <c r="AA17" s="744" t="str">
        <f t="shared" si="3"/>
        <v/>
      </c>
      <c r="AB17" s="744" t="str">
        <f t="shared" si="4"/>
        <v/>
      </c>
      <c r="AD17" s="744" t="str">
        <f t="shared" si="5"/>
        <v/>
      </c>
      <c r="AF17" s="261" t="str">
        <f t="shared" si="6"/>
        <v/>
      </c>
      <c r="AH17" s="261" t="str">
        <f t="shared" si="7"/>
        <v/>
      </c>
      <c r="AI17" s="261">
        <f t="shared" si="8"/>
        <v>0</v>
      </c>
    </row>
    <row r="18" spans="2:40" ht="15.75" x14ac:dyDescent="0.25">
      <c r="B18" s="50" t="str">
        <f>IF('Project Info'!H25="","",'Project Info'!H25)</f>
        <v/>
      </c>
      <c r="C18" s="1071"/>
      <c r="D18" s="1071"/>
      <c r="E18" s="1071"/>
      <c r="F18" s="1071"/>
      <c r="G18" s="1071"/>
      <c r="H18" s="1071"/>
      <c r="I18" s="1071"/>
      <c r="J18" s="1071"/>
      <c r="K18" s="1071"/>
      <c r="L18" s="1071"/>
      <c r="M18" s="1071"/>
      <c r="N18" s="1071"/>
      <c r="O18" s="1071"/>
      <c r="P18" s="1071"/>
      <c r="Q18" s="1071"/>
      <c r="R18" s="1071"/>
      <c r="S18" s="1073"/>
      <c r="V18" s="744" t="str">
        <f>IF($B18="","",IF(($D18+$E18)&gt;VLOOKUP(C18,Defaults!$M$17:$P$19,2,FALSE),"High",IF(($D18+$E18)&gt;VLOOKUP(C18,Defaults!$M$17:$P$19,3,FALSE),"Medium","Low")))</f>
        <v/>
      </c>
      <c r="W18" s="744" t="str">
        <f t="shared" si="0"/>
        <v/>
      </c>
      <c r="X18" s="744" t="str">
        <f t="shared" si="1"/>
        <v/>
      </c>
      <c r="Z18" s="744" t="str">
        <f t="shared" si="2"/>
        <v/>
      </c>
      <c r="AA18" s="744" t="str">
        <f t="shared" si="3"/>
        <v/>
      </c>
      <c r="AB18" s="744" t="str">
        <f t="shared" si="4"/>
        <v/>
      </c>
      <c r="AD18" s="744" t="str">
        <f t="shared" si="5"/>
        <v/>
      </c>
      <c r="AF18" s="261" t="str">
        <f t="shared" si="6"/>
        <v/>
      </c>
      <c r="AH18" s="261" t="str">
        <f t="shared" si="7"/>
        <v/>
      </c>
      <c r="AI18" s="261">
        <f t="shared" si="8"/>
        <v>0</v>
      </c>
    </row>
    <row r="19" spans="2:40" ht="15.75" x14ac:dyDescent="0.25">
      <c r="B19" s="50" t="str">
        <f>IF('Project Info'!H26="","",'Project Info'!H26)</f>
        <v/>
      </c>
      <c r="C19" s="1071"/>
      <c r="D19" s="1071"/>
      <c r="E19" s="1071"/>
      <c r="F19" s="1071"/>
      <c r="G19" s="1071"/>
      <c r="H19" s="1071"/>
      <c r="I19" s="1071"/>
      <c r="J19" s="1071"/>
      <c r="K19" s="1071"/>
      <c r="L19" s="1071"/>
      <c r="M19" s="1071"/>
      <c r="N19" s="1071"/>
      <c r="O19" s="1071"/>
      <c r="P19" s="1071"/>
      <c r="Q19" s="1071"/>
      <c r="R19" s="1071"/>
      <c r="S19" s="1073"/>
      <c r="V19" s="744" t="str">
        <f>IF($B19="","",IF(($D19+$E19)&gt;VLOOKUP(C19,Defaults!$M$17:$P$19,2,FALSE),"High",IF(($D19+$E19)&gt;VLOOKUP(C19,Defaults!$M$17:$P$19,3,FALSE),"Medium","Low")))</f>
        <v/>
      </c>
      <c r="W19" s="744" t="str">
        <f t="shared" si="0"/>
        <v/>
      </c>
      <c r="X19" s="744" t="str">
        <f t="shared" si="1"/>
        <v/>
      </c>
      <c r="Z19" s="744" t="str">
        <f t="shared" si="2"/>
        <v/>
      </c>
      <c r="AA19" s="744" t="str">
        <f t="shared" si="3"/>
        <v/>
      </c>
      <c r="AB19" s="744" t="str">
        <f t="shared" si="4"/>
        <v/>
      </c>
      <c r="AD19" s="744" t="str">
        <f t="shared" si="5"/>
        <v/>
      </c>
      <c r="AF19" s="261" t="str">
        <f t="shared" si="6"/>
        <v/>
      </c>
      <c r="AH19" s="261" t="str">
        <f t="shared" si="7"/>
        <v/>
      </c>
      <c r="AI19" s="261">
        <f t="shared" si="8"/>
        <v>0</v>
      </c>
    </row>
    <row r="20" spans="2:40" ht="15.75" x14ac:dyDescent="0.25">
      <c r="B20" s="50" t="str">
        <f>IF('Project Info'!H27="","",'Project Info'!H27)</f>
        <v/>
      </c>
      <c r="C20" s="1071"/>
      <c r="D20" s="1071"/>
      <c r="E20" s="1071"/>
      <c r="F20" s="1071"/>
      <c r="G20" s="1071"/>
      <c r="H20" s="1071"/>
      <c r="I20" s="1071"/>
      <c r="J20" s="1071"/>
      <c r="K20" s="1071"/>
      <c r="L20" s="1071"/>
      <c r="M20" s="1071"/>
      <c r="N20" s="1071"/>
      <c r="O20" s="1071"/>
      <c r="P20" s="1071"/>
      <c r="Q20" s="1071"/>
      <c r="R20" s="1071"/>
      <c r="S20" s="1073"/>
      <c r="V20" s="744" t="str">
        <f>IF($B20="","",IF(($D20+$E20)&gt;VLOOKUP(C20,Defaults!$M$17:$P$19,2,FALSE),"High",IF(($D20+$E20)&gt;VLOOKUP(C20,Defaults!$M$17:$P$19,3,FALSE),"Medium","Low")))</f>
        <v/>
      </c>
      <c r="W20" s="744" t="str">
        <f t="shared" si="0"/>
        <v/>
      </c>
      <c r="X20" s="744" t="str">
        <f t="shared" si="1"/>
        <v/>
      </c>
      <c r="Z20" s="744" t="str">
        <f t="shared" si="2"/>
        <v/>
      </c>
      <c r="AA20" s="744" t="str">
        <f t="shared" si="3"/>
        <v/>
      </c>
      <c r="AB20" s="744" t="str">
        <f t="shared" si="4"/>
        <v/>
      </c>
      <c r="AD20" s="744" t="str">
        <f t="shared" si="5"/>
        <v/>
      </c>
      <c r="AF20" s="261" t="str">
        <f t="shared" si="6"/>
        <v/>
      </c>
      <c r="AH20" s="261" t="str">
        <f t="shared" si="7"/>
        <v/>
      </c>
      <c r="AI20" s="261">
        <f t="shared" si="8"/>
        <v>0</v>
      </c>
    </row>
    <row r="21" spans="2:40" ht="15.75" x14ac:dyDescent="0.25">
      <c r="B21" s="50" t="str">
        <f>IF('Project Info'!H28="","",'Project Info'!H28)</f>
        <v/>
      </c>
      <c r="C21" s="1071"/>
      <c r="D21" s="1071"/>
      <c r="E21" s="1071"/>
      <c r="F21" s="1071"/>
      <c r="G21" s="1071"/>
      <c r="H21" s="1071"/>
      <c r="I21" s="1071"/>
      <c r="J21" s="1071"/>
      <c r="K21" s="1071"/>
      <c r="L21" s="1071"/>
      <c r="M21" s="1071"/>
      <c r="N21" s="1071"/>
      <c r="O21" s="1071"/>
      <c r="P21" s="1071"/>
      <c r="Q21" s="1071"/>
      <c r="R21" s="1071"/>
      <c r="S21" s="1073"/>
      <c r="V21" s="744" t="str">
        <f>IF($B21="","",IF(($D21+$E21)&gt;VLOOKUP(C21,Defaults!$M$17:$P$19,2,FALSE),"High",IF(($D21+$E21)&gt;VLOOKUP(C21,Defaults!$M$17:$P$19,3,FALSE),"Medium","Low")))</f>
        <v/>
      </c>
      <c r="W21" s="744" t="str">
        <f t="shared" si="0"/>
        <v/>
      </c>
      <c r="X21" s="744" t="str">
        <f t="shared" si="1"/>
        <v/>
      </c>
      <c r="Z21" s="744" t="str">
        <f t="shared" si="2"/>
        <v/>
      </c>
      <c r="AA21" s="744" t="str">
        <f t="shared" si="3"/>
        <v/>
      </c>
      <c r="AB21" s="744" t="str">
        <f t="shared" si="4"/>
        <v/>
      </c>
      <c r="AD21" s="744" t="str">
        <f t="shared" si="5"/>
        <v/>
      </c>
      <c r="AF21" s="261" t="str">
        <f t="shared" si="6"/>
        <v/>
      </c>
      <c r="AH21" s="261" t="str">
        <f t="shared" si="7"/>
        <v/>
      </c>
      <c r="AI21" s="261">
        <f t="shared" si="8"/>
        <v>0</v>
      </c>
    </row>
    <row r="22" spans="2:40" ht="15.75" x14ac:dyDescent="0.25">
      <c r="B22" s="50" t="str">
        <f>IF('Project Info'!H29="","",'Project Info'!H29)</f>
        <v/>
      </c>
      <c r="C22" s="1071"/>
      <c r="D22" s="1071"/>
      <c r="E22" s="1071"/>
      <c r="F22" s="1071"/>
      <c r="G22" s="1071"/>
      <c r="H22" s="1071"/>
      <c r="I22" s="1071"/>
      <c r="J22" s="1071"/>
      <c r="K22" s="1071"/>
      <c r="L22" s="1071"/>
      <c r="M22" s="1071"/>
      <c r="N22" s="1071"/>
      <c r="O22" s="1071"/>
      <c r="P22" s="1071"/>
      <c r="Q22" s="1071"/>
      <c r="R22" s="1071"/>
      <c r="S22" s="1073"/>
      <c r="V22" s="744" t="str">
        <f>IF($B22="","",IF(($D22+$E22)&gt;VLOOKUP(C22,Defaults!$M$17:$P$19,2,FALSE),"High",IF(($D22+$E22)&gt;VLOOKUP(C22,Defaults!$M$17:$P$19,3,FALSE),"Medium","Low")))</f>
        <v/>
      </c>
      <c r="W22" s="744" t="str">
        <f t="shared" si="0"/>
        <v/>
      </c>
      <c r="X22" s="744" t="str">
        <f t="shared" si="1"/>
        <v/>
      </c>
      <c r="Z22" s="744" t="str">
        <f t="shared" si="2"/>
        <v/>
      </c>
      <c r="AA22" s="744" t="str">
        <f t="shared" si="3"/>
        <v/>
      </c>
      <c r="AB22" s="744" t="str">
        <f t="shared" si="4"/>
        <v/>
      </c>
      <c r="AD22" s="744" t="str">
        <f t="shared" si="5"/>
        <v/>
      </c>
      <c r="AF22" s="261" t="str">
        <f t="shared" si="6"/>
        <v/>
      </c>
      <c r="AH22" s="261" t="str">
        <f t="shared" si="7"/>
        <v/>
      </c>
      <c r="AI22" s="261">
        <f t="shared" si="8"/>
        <v>0</v>
      </c>
    </row>
    <row r="23" spans="2:40" ht="15.75" x14ac:dyDescent="0.25">
      <c r="B23" s="50" t="str">
        <f>IF('Project Info'!H30="","",'Project Info'!H30)</f>
        <v/>
      </c>
      <c r="C23" s="1071"/>
      <c r="D23" s="1071"/>
      <c r="E23" s="1071"/>
      <c r="F23" s="1071"/>
      <c r="G23" s="1071"/>
      <c r="H23" s="1071"/>
      <c r="I23" s="1071"/>
      <c r="J23" s="1071"/>
      <c r="K23" s="1071"/>
      <c r="L23" s="1071"/>
      <c r="M23" s="1071"/>
      <c r="N23" s="1071"/>
      <c r="O23" s="1071"/>
      <c r="P23" s="1071"/>
      <c r="Q23" s="1071"/>
      <c r="R23" s="1071"/>
      <c r="S23" s="1073"/>
      <c r="V23" s="744" t="str">
        <f>IF($B23="","",IF(($D23+$E23)&gt;VLOOKUP(C23,Defaults!$M$17:$P$19,2,FALSE),"High",IF(($D23+$E23)&gt;VLOOKUP(C23,Defaults!$M$17:$P$19,3,FALSE),"Medium","Low")))</f>
        <v/>
      </c>
      <c r="W23" s="744" t="str">
        <f t="shared" si="0"/>
        <v/>
      </c>
      <c r="X23" s="744" t="str">
        <f t="shared" si="1"/>
        <v/>
      </c>
      <c r="Z23" s="744" t="str">
        <f t="shared" si="2"/>
        <v/>
      </c>
      <c r="AA23" s="744" t="str">
        <f t="shared" si="3"/>
        <v/>
      </c>
      <c r="AB23" s="744" t="str">
        <f t="shared" si="4"/>
        <v/>
      </c>
      <c r="AD23" s="744" t="str">
        <f t="shared" si="5"/>
        <v/>
      </c>
      <c r="AF23" s="261" t="str">
        <f t="shared" si="6"/>
        <v/>
      </c>
      <c r="AH23" s="261" t="str">
        <f t="shared" si="7"/>
        <v/>
      </c>
      <c r="AI23" s="261">
        <f t="shared" si="8"/>
        <v>0</v>
      </c>
    </row>
    <row r="24" spans="2:40" ht="15.75" x14ac:dyDescent="0.25">
      <c r="B24" s="50" t="str">
        <f>IF('Project Info'!H31="","",'Project Info'!H31)</f>
        <v/>
      </c>
      <c r="C24" s="1071"/>
      <c r="D24" s="1071"/>
      <c r="E24" s="1071"/>
      <c r="F24" s="1071"/>
      <c r="G24" s="1071"/>
      <c r="H24" s="1071"/>
      <c r="I24" s="1071"/>
      <c r="J24" s="1071"/>
      <c r="K24" s="1071"/>
      <c r="L24" s="1071"/>
      <c r="M24" s="1071"/>
      <c r="N24" s="1071"/>
      <c r="O24" s="1071"/>
      <c r="P24" s="1071"/>
      <c r="Q24" s="1071"/>
      <c r="R24" s="1071"/>
      <c r="S24" s="1073"/>
      <c r="V24" s="744" t="str">
        <f>IF($B24="","",IF(($D24+$E24)&gt;VLOOKUP(C24,Defaults!$M$17:$P$19,2,FALSE),"High",IF(($D24+$E24)&gt;VLOOKUP(C24,Defaults!$M$17:$P$19,3,FALSE),"Medium","Low")))</f>
        <v/>
      </c>
      <c r="W24" s="744" t="str">
        <f t="shared" si="0"/>
        <v/>
      </c>
      <c r="X24" s="744" t="str">
        <f t="shared" si="1"/>
        <v/>
      </c>
      <c r="Z24" s="744" t="str">
        <f t="shared" si="2"/>
        <v/>
      </c>
      <c r="AA24" s="744" t="str">
        <f t="shared" si="3"/>
        <v/>
      </c>
      <c r="AB24" s="744" t="str">
        <f t="shared" si="4"/>
        <v/>
      </c>
      <c r="AD24" s="744" t="str">
        <f t="shared" si="5"/>
        <v/>
      </c>
      <c r="AF24" s="261" t="str">
        <f t="shared" si="6"/>
        <v/>
      </c>
      <c r="AH24" s="261" t="str">
        <f t="shared" si="7"/>
        <v/>
      </c>
      <c r="AI24" s="261">
        <f t="shared" si="8"/>
        <v>0</v>
      </c>
    </row>
    <row r="25" spans="2:40" ht="15.75" x14ac:dyDescent="0.25">
      <c r="B25" s="50" t="str">
        <f>IF('Project Info'!H32="","",'Project Info'!H32)</f>
        <v/>
      </c>
      <c r="C25" s="1071"/>
      <c r="D25" s="1071"/>
      <c r="E25" s="1071"/>
      <c r="F25" s="1071"/>
      <c r="G25" s="1071"/>
      <c r="H25" s="1071"/>
      <c r="I25" s="1071"/>
      <c r="J25" s="1071"/>
      <c r="K25" s="1071"/>
      <c r="L25" s="1071"/>
      <c r="M25" s="1071"/>
      <c r="N25" s="1071"/>
      <c r="O25" s="1071"/>
      <c r="P25" s="1071"/>
      <c r="Q25" s="1071"/>
      <c r="R25" s="1071"/>
      <c r="S25" s="1073"/>
      <c r="V25" s="744" t="str">
        <f>IF($B25="","",IF(($D25+$E25)&gt;VLOOKUP(C25,Defaults!$M$17:$P$19,2,FALSE),"High",IF(($D25+$E25)&gt;VLOOKUP(C25,Defaults!$M$17:$P$19,3,FALSE),"Medium","Low")))</f>
        <v/>
      </c>
      <c r="W25" s="744" t="str">
        <f t="shared" si="0"/>
        <v/>
      </c>
      <c r="X25" s="744" t="str">
        <f t="shared" si="1"/>
        <v/>
      </c>
      <c r="Z25" s="744" t="str">
        <f t="shared" si="2"/>
        <v/>
      </c>
      <c r="AA25" s="744" t="str">
        <f t="shared" si="3"/>
        <v/>
      </c>
      <c r="AB25" s="744" t="str">
        <f t="shared" si="4"/>
        <v/>
      </c>
      <c r="AD25" s="744" t="str">
        <f t="shared" si="5"/>
        <v/>
      </c>
      <c r="AF25" s="261" t="str">
        <f t="shared" si="6"/>
        <v/>
      </c>
      <c r="AH25" s="261" t="str">
        <f t="shared" si="7"/>
        <v/>
      </c>
      <c r="AI25" s="261">
        <f t="shared" si="8"/>
        <v>0</v>
      </c>
    </row>
    <row r="26" spans="2:40" ht="16.5" thickBot="1" x14ac:dyDescent="0.3">
      <c r="B26" s="54" t="str">
        <f>IF('Project Info'!H33="","",'Project Info'!H33)</f>
        <v/>
      </c>
      <c r="C26" s="1074"/>
      <c r="D26" s="1074"/>
      <c r="E26" s="1074"/>
      <c r="F26" s="1074"/>
      <c r="G26" s="1074"/>
      <c r="H26" s="1074"/>
      <c r="I26" s="1074"/>
      <c r="J26" s="1074"/>
      <c r="K26" s="1074"/>
      <c r="L26" s="1074"/>
      <c r="M26" s="1074"/>
      <c r="N26" s="1074"/>
      <c r="O26" s="1074"/>
      <c r="P26" s="1074"/>
      <c r="Q26" s="1074"/>
      <c r="R26" s="1074"/>
      <c r="S26" s="1075"/>
      <c r="V26" s="744" t="str">
        <f>IF($B26="","",IF(($D26+$E26)&gt;VLOOKUP(C26,Defaults!$M$17:$P$19,2,FALSE),"High",IF(($D26+$E26)&gt;VLOOKUP(C26,Defaults!$M$17:$P$19,3,FALSE),"Medium","Low")))</f>
        <v/>
      </c>
      <c r="W26" s="744" t="str">
        <f t="shared" si="0"/>
        <v/>
      </c>
      <c r="X26" s="744" t="str">
        <f t="shared" si="1"/>
        <v/>
      </c>
      <c r="Z26" s="744" t="str">
        <f t="shared" si="2"/>
        <v/>
      </c>
      <c r="AA26" s="744" t="str">
        <f t="shared" si="3"/>
        <v/>
      </c>
      <c r="AB26" s="744" t="str">
        <f t="shared" si="4"/>
        <v/>
      </c>
      <c r="AD26" s="744" t="str">
        <f t="shared" si="5"/>
        <v/>
      </c>
      <c r="AF26" s="261" t="str">
        <f t="shared" si="6"/>
        <v/>
      </c>
      <c r="AH26" s="261" t="str">
        <f t="shared" si="7"/>
        <v/>
      </c>
      <c r="AI26" s="261">
        <f t="shared" si="8"/>
        <v>0</v>
      </c>
    </row>
    <row r="28" spans="2:40" ht="36" customHeight="1" x14ac:dyDescent="0.25">
      <c r="AF28" s="825">
        <f>SUM(AF12:AF26)</f>
        <v>0</v>
      </c>
      <c r="AG28" s="825" t="s">
        <v>4890</v>
      </c>
      <c r="AH28" s="825">
        <f>SUMIF(AI12:AI26,1,AH12:AH26)</f>
        <v>0</v>
      </c>
      <c r="AI28" s="825">
        <f>SUM(AI12:AI26)</f>
        <v>0</v>
      </c>
    </row>
    <row r="29" spans="2:40" ht="36" customHeight="1" x14ac:dyDescent="0.25"/>
    <row r="30" spans="2:40" ht="36" customHeight="1" x14ac:dyDescent="0.25">
      <c r="AG30" s="825" t="s">
        <v>4891</v>
      </c>
      <c r="AH30" s="826" t="e">
        <f>AH28/AI28</f>
        <v>#DIV/0!</v>
      </c>
      <c r="AJ30" s="825" t="s">
        <v>4888</v>
      </c>
      <c r="AK30" s="825" t="e">
        <f>IF(AK32="Down",ROUNDDOWN(AH30,0),IF(AK32="Up",ROUNDUP(AH30,0),ROUND(AH30,0)))</f>
        <v>#DIV/0!</v>
      </c>
      <c r="AM30" s="825" t="s">
        <v>4865</v>
      </c>
      <c r="AN30" s="825" t="e">
        <f>IF(AK30=3,"High",IF(AK30=2,"Medium","Low"))</f>
        <v>#DIV/0!</v>
      </c>
    </row>
    <row r="31" spans="2:40" ht="36" customHeight="1" x14ac:dyDescent="0.25"/>
    <row r="32" spans="2:40" ht="36" customHeight="1" x14ac:dyDescent="0.25">
      <c r="AG32" s="825" t="s">
        <v>4811</v>
      </c>
      <c r="AH32" s="825">
        <f>COUNTIF($AD$12:$AD$26,"Low")</f>
        <v>0</v>
      </c>
      <c r="AJ32" s="825" t="s">
        <v>4892</v>
      </c>
      <c r="AK32" s="825" t="str">
        <f>IF(AH32&gt;(AH33+AH34),"Down",IF(AH34&gt;(AH32+AH33),"Up","Simple"))</f>
        <v>Simple</v>
      </c>
    </row>
    <row r="33" spans="33:34" ht="36" customHeight="1" x14ac:dyDescent="0.25">
      <c r="AG33" s="825" t="s">
        <v>4812</v>
      </c>
      <c r="AH33" s="825">
        <f>COUNTIF($AD$12:$AD$26,"Medium")</f>
        <v>0</v>
      </c>
    </row>
    <row r="34" spans="33:34" ht="36" customHeight="1" x14ac:dyDescent="0.25">
      <c r="AG34" s="825" t="s">
        <v>4813</v>
      </c>
      <c r="AH34" s="825">
        <f>COUNTIF($AD$12:$AD$26,"High")</f>
        <v>0</v>
      </c>
    </row>
    <row r="35" spans="33:34" ht="36" customHeight="1" x14ac:dyDescent="0.25"/>
    <row r="36" spans="33:34" ht="36" customHeight="1" x14ac:dyDescent="0.25"/>
    <row r="37" spans="33:34" ht="36" customHeight="1" x14ac:dyDescent="0.25"/>
  </sheetData>
  <sheetProtection algorithmName="SHA-512" hashValue="UiCd6vkjtSaN5SC6c9EWLH23LditB2p52QHcwN5FVqxXUZncQMokm5YXy2oYa3pZtgM6FTEIOkVnxk5kp+BYzA==" saltValue="AgxWdGKbTfFuv+wSzgCz/Q==" spinCount="100000" sheet="1" objects="1" scenarios="1"/>
  <conditionalFormatting sqref="R23:R26">
    <cfRule type="expression" dxfId="12" priority="3">
      <formula>BI23="N"</formula>
    </cfRule>
    <cfRule type="expression" dxfId="11" priority="4">
      <formula>BI23="O"</formula>
    </cfRule>
  </conditionalFormatting>
  <conditionalFormatting sqref="S23:S26">
    <cfRule type="expression" dxfId="10" priority="1">
      <formula>BH23="N"</formula>
    </cfRule>
    <cfRule type="expression" dxfId="9" priority="2">
      <formula>BH23="O"</formula>
    </cfRule>
  </conditionalFormatting>
  <conditionalFormatting sqref="C23:O26 C12:S22">
    <cfRule type="expression" dxfId="8" priority="225">
      <formula>AV12="N"</formula>
    </cfRule>
    <cfRule type="expression" dxfId="7" priority="226">
      <formula>AV12="O"</formula>
    </cfRule>
  </conditionalFormatting>
  <conditionalFormatting sqref="P23:Q26">
    <cfRule type="expression" dxfId="6" priority="229">
      <formula>BH23="N"</formula>
    </cfRule>
    <cfRule type="expression" dxfId="5" priority="230">
      <formula>BH23="O"</formula>
    </cfRule>
  </conditionalFormatting>
  <pageMargins left="0.7" right="0.7" top="0.98479166666666695" bottom="0.75" header="0.3" footer="0.3"/>
  <pageSetup scale="48" orientation="landscape" r:id="rId1"/>
  <headerFooter>
    <oddFooter>&amp;L&amp;"Arial,Regular"&amp;12&amp;K000000June 1, 2020&amp;C&amp;"Arial,Regular"&amp;12Page &amp;P of &amp;N&amp;R&amp;"Arial,Regular"&amp;12&amp;K000000&amp;A</oddFooter>
  </headerFooter>
  <colBreaks count="1" manualBreakCount="1">
    <brk id="13" max="25" man="1"/>
  </colBreaks>
  <drawing r:id="rId2"/>
  <extLst>
    <ext xmlns:x14="http://schemas.microsoft.com/office/spreadsheetml/2009/9/main" uri="{78C0D931-6437-407d-A8EE-F0AAD7539E65}">
      <x14:conditionalFormattings>
        <x14:conditionalFormatting xmlns:xm="http://schemas.microsoft.com/office/excel/2006/main">
          <x14:cfRule type="expression" priority="5" id="{2F097112-2EB0-BA40-BE8D-5E220DDAEF07}">
            <xm:f>'Project Info'!$D19=0</xm:f>
            <x14:dxf>
              <fill>
                <patternFill>
                  <bgColor theme="1"/>
                </patternFill>
              </fill>
            </x14:dxf>
          </x14:cfRule>
          <xm:sqref>B12:B26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Defaults!$N$22:$N$23</xm:f>
          </x14:formula1>
          <xm:sqref>F12:S26</xm:sqref>
        </x14:dataValidation>
        <x14:dataValidation type="list" allowBlank="1" showInputMessage="1" showErrorMessage="1">
          <x14:formula1>
            <xm:f>Defaults!$M$10:$M$12</xm:f>
          </x14:formula1>
          <xm:sqref>C12:C26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L128"/>
  <sheetViews>
    <sheetView showGridLines="0" zoomScaleNormal="100" zoomScalePageLayoutView="30" workbookViewId="0"/>
  </sheetViews>
  <sheetFormatPr defaultColWidth="9.140625" defaultRowHeight="15" x14ac:dyDescent="0.25"/>
  <cols>
    <col min="1" max="1" width="2.42578125" style="1" customWidth="1"/>
    <col min="2" max="2" width="24.42578125" customWidth="1"/>
    <col min="3" max="3" width="26.140625" style="1" customWidth="1"/>
    <col min="4" max="4" width="30.85546875" style="1" customWidth="1"/>
    <col min="5" max="11" width="20.85546875" style="1" customWidth="1"/>
    <col min="12" max="12" width="24.85546875" style="1" customWidth="1"/>
    <col min="13" max="16384" width="9.140625" style="1"/>
  </cols>
  <sheetData>
    <row r="1" spans="1:12" ht="24" customHeight="1" x14ac:dyDescent="0.25">
      <c r="A1" s="41"/>
      <c r="B1" s="60"/>
      <c r="E1" s="41"/>
      <c r="F1" s="41"/>
      <c r="G1" s="41"/>
      <c r="H1" s="41"/>
    </row>
    <row r="2" spans="1:12" ht="15" customHeight="1" x14ac:dyDescent="0.25">
      <c r="A2" s="41"/>
      <c r="B2" s="40"/>
      <c r="C2" s="26"/>
      <c r="D2" s="295" t="s">
        <v>0</v>
      </c>
      <c r="E2" s="60"/>
      <c r="F2" s="41"/>
      <c r="G2" s="41"/>
      <c r="H2" s="41"/>
    </row>
    <row r="3" spans="1:12" ht="18.75" customHeight="1" x14ac:dyDescent="0.3">
      <c r="A3" s="41"/>
      <c r="B3" s="60"/>
      <c r="C3" s="27"/>
      <c r="D3" s="305"/>
      <c r="E3" s="40"/>
      <c r="F3" s="41"/>
      <c r="G3" s="41"/>
      <c r="H3" s="41"/>
    </row>
    <row r="4" spans="1:12" ht="18.75" customHeight="1" x14ac:dyDescent="0.25">
      <c r="A4" s="41"/>
      <c r="B4" s="62"/>
      <c r="C4" s="26"/>
      <c r="D4" s="295" t="s">
        <v>4528</v>
      </c>
      <c r="E4" s="60"/>
      <c r="F4" s="41"/>
      <c r="G4" s="41"/>
      <c r="H4" s="41"/>
    </row>
    <row r="5" spans="1:12" ht="20.25" customHeight="1" x14ac:dyDescent="0.25">
      <c r="A5" s="41"/>
      <c r="B5" s="40"/>
      <c r="C5" s="28"/>
      <c r="D5" s="296" t="s">
        <v>4695</v>
      </c>
      <c r="E5" s="62"/>
      <c r="F5" s="41"/>
      <c r="G5" s="41"/>
      <c r="H5" s="41"/>
    </row>
    <row r="6" spans="1:12" ht="18.75" customHeight="1" x14ac:dyDescent="0.3">
      <c r="A6" s="41"/>
      <c r="B6" s="60"/>
      <c r="C6" s="27"/>
      <c r="D6" s="305"/>
      <c r="E6" s="40"/>
      <c r="F6" s="41"/>
      <c r="G6" s="41"/>
      <c r="H6" s="41"/>
    </row>
    <row r="7" spans="1:12" ht="15" customHeight="1" x14ac:dyDescent="0.25">
      <c r="A7" s="41"/>
      <c r="B7" s="43"/>
      <c r="C7" s="26"/>
      <c r="D7" s="295" t="s">
        <v>1</v>
      </c>
      <c r="E7" s="60"/>
      <c r="F7" s="41"/>
      <c r="G7" s="41"/>
      <c r="H7" s="41"/>
    </row>
    <row r="8" spans="1:12" ht="15" customHeight="1" x14ac:dyDescent="0.25">
      <c r="A8" s="41"/>
      <c r="B8" s="43"/>
      <c r="E8" s="41"/>
      <c r="F8" s="41"/>
      <c r="G8" s="41"/>
      <c r="H8" s="41"/>
    </row>
    <row r="9" spans="1:12" ht="25.5" customHeight="1" x14ac:dyDescent="0.3">
      <c r="A9" s="41"/>
      <c r="B9" s="756" t="s">
        <v>5573</v>
      </c>
      <c r="C9" s="41"/>
      <c r="D9" s="41"/>
      <c r="E9" s="41"/>
      <c r="F9" s="41"/>
      <c r="G9" s="41"/>
      <c r="H9" s="41"/>
    </row>
    <row r="10" spans="1:12" ht="15" customHeight="1" x14ac:dyDescent="0.25">
      <c r="A10" s="41"/>
      <c r="B10" s="43"/>
      <c r="C10" s="41"/>
      <c r="D10" s="41"/>
      <c r="E10" s="41"/>
      <c r="F10" s="41"/>
      <c r="G10" s="41"/>
      <c r="H10" s="41"/>
    </row>
    <row r="11" spans="1:12" ht="15" customHeight="1" x14ac:dyDescent="0.25">
      <c r="A11" s="41"/>
      <c r="B11" s="321" t="s">
        <v>4549</v>
      </c>
      <c r="C11" s="322"/>
      <c r="D11" s="322"/>
      <c r="E11" s="322"/>
      <c r="F11" s="322"/>
      <c r="G11" s="41"/>
      <c r="H11" s="41"/>
    </row>
    <row r="12" spans="1:12" ht="15" customHeight="1" thickBot="1" x14ac:dyDescent="0.3">
      <c r="A12" s="41"/>
      <c r="B12" s="43"/>
      <c r="C12" s="41"/>
      <c r="D12" s="41"/>
      <c r="E12" s="41"/>
      <c r="F12" s="41"/>
      <c r="G12" s="41"/>
      <c r="H12" s="41"/>
    </row>
    <row r="13" spans="1:12" ht="60" customHeight="1" thickBot="1" x14ac:dyDescent="0.4">
      <c r="A13" s="41"/>
      <c r="B13" s="45" t="s">
        <v>242</v>
      </c>
      <c r="C13" s="65" t="s">
        <v>4781</v>
      </c>
      <c r="D13" s="66" t="s">
        <v>4780</v>
      </c>
      <c r="E13" s="65" t="s">
        <v>4552</v>
      </c>
      <c r="F13" s="46" t="s">
        <v>4556</v>
      </c>
      <c r="G13" s="46" t="s">
        <v>4553</v>
      </c>
      <c r="H13" s="47" t="s">
        <v>4554</v>
      </c>
      <c r="I13" s="45" t="s">
        <v>4839</v>
      </c>
      <c r="J13" s="46" t="s">
        <v>4555</v>
      </c>
      <c r="K13" s="47" t="s">
        <v>4535</v>
      </c>
      <c r="L13" s="746" t="s">
        <v>4815</v>
      </c>
    </row>
    <row r="14" spans="1:12" s="14" customFormat="1" ht="15" customHeight="1" x14ac:dyDescent="0.25">
      <c r="A14" s="63"/>
      <c r="B14" s="64" t="str">
        <f>IF('Project Info'!H19="","",'Project Info'!H19)</f>
        <v/>
      </c>
      <c r="C14" s="765" t="str">
        <f>IFERROR(IF(B14="","",IF(Inputs!$DE12&lt;&gt;0,"",ROUND('Main Calcs'!$BH12,0))),"")</f>
        <v/>
      </c>
      <c r="D14" s="766" t="str">
        <f>IFERROR(IF(C14="","",ROUND(C14/('Project Info'!U19/1000),0)),"")</f>
        <v/>
      </c>
      <c r="E14" s="318" t="str">
        <f>IFERROR(IF(B14="","",IF(Inputs!$DE12&lt;&gt;0,"",ROUND('Main Calcs'!$BL12,0))),"")</f>
        <v/>
      </c>
      <c r="F14" s="319" t="str">
        <f>IFERROR(IF(B14="","",IF(Inputs!$DE12&lt;&gt;0,"",ROUND('Main Calcs'!$BJ12,0))),"")</f>
        <v/>
      </c>
      <c r="G14" s="319" t="str">
        <f>IFERROR(IF(B14="","",IF(Inputs!$DE12&lt;&gt;0,"",ROUND('Main Calcs'!$BK12,0))),"")</f>
        <v/>
      </c>
      <c r="H14" s="745" t="str">
        <f>IFERROR(IF(B14="","",IF(Inputs!$DE12&lt;&gt;0,"",ROUND('Main Calcs'!$BI12,0))),"")</f>
        <v/>
      </c>
      <c r="I14" s="747" t="str">
        <f>IFERROR(IF(B14="","",IF(Inputs!$DE12&lt;&gt;0,"",ROUND('Main Calcs'!$BN12,0))),"")</f>
        <v/>
      </c>
      <c r="J14" s="320" t="str">
        <f>IFERROR(IF(B14="","",IF(Inputs!$DE12&lt;&gt;0,"",ROUND('Main Calcs'!$BO12,0))),"")</f>
        <v/>
      </c>
      <c r="K14" s="745" t="str">
        <f>IFERROR(IF(B14="","",IF(Inputs!$DE12&lt;&gt;0,"",ROUND('Main Calcs'!$BM12,0))),"")</f>
        <v/>
      </c>
      <c r="L14" s="748" t="str">
        <f>IFERROR(IF(B14="","",IF('Community Engagement'!AF12&lt;&gt;0,"",'Community Engagement'!AD12)),"")</f>
        <v/>
      </c>
    </row>
    <row r="15" spans="1:12" s="14" customFormat="1" ht="15" customHeight="1" x14ac:dyDescent="0.25">
      <c r="A15" s="63"/>
      <c r="B15" s="64" t="str">
        <f>IF('Project Info'!H20="","",'Project Info'!H20)</f>
        <v/>
      </c>
      <c r="C15" s="765" t="str">
        <f>IFERROR(IF(B15="","",IF(Inputs!$DE13&lt;&gt;0,"",ROUND('Main Calcs'!$BH13,0))),"")</f>
        <v/>
      </c>
      <c r="D15" s="766" t="str">
        <f>IFERROR(IF(C15="","",ROUND(C15/('Project Info'!U20/1000),0)),"")</f>
        <v/>
      </c>
      <c r="E15" s="318" t="str">
        <f>IFERROR(IF(B15="","",IF(Inputs!$DE13&lt;&gt;0,"",ROUND('Main Calcs'!$BL13,0))),"")</f>
        <v/>
      </c>
      <c r="F15" s="319" t="str">
        <f>IFERROR(IF(B15="","",IF(Inputs!$DE13&lt;&gt;0,"",ROUND('Main Calcs'!$BJ13,0))),"")</f>
        <v/>
      </c>
      <c r="G15" s="319" t="str">
        <f>IFERROR(IF(B15="","",IF(Inputs!$DE13&lt;&gt;0,"",ROUND('Main Calcs'!$BK13,0))),"")</f>
        <v/>
      </c>
      <c r="H15" s="745" t="str">
        <f>IFERROR(IF(B15="","",IF(Inputs!$DE13&lt;&gt;0,"",ROUND('Main Calcs'!$BI13,0))),"")</f>
        <v/>
      </c>
      <c r="I15" s="747" t="str">
        <f>IFERROR(IF(B15="","",IF(Inputs!$DE13&lt;&gt;0,"",ROUND('Main Calcs'!$BN13,0))),"")</f>
        <v/>
      </c>
      <c r="J15" s="320" t="str">
        <f>IFERROR(IF(B15="","",IF(Inputs!$DE13&lt;&gt;0,"",ROUND('Main Calcs'!$BO13,0))),"")</f>
        <v/>
      </c>
      <c r="K15" s="745" t="str">
        <f>IFERROR(IF(B15="","",IF(Inputs!$DE13&lt;&gt;0,"",ROUND('Main Calcs'!$BM13,0))),"")</f>
        <v/>
      </c>
      <c r="L15" s="749" t="str">
        <f>IFERROR(IF(B15="","",IF('Community Engagement'!AF13&lt;&gt;0,"",'Community Engagement'!AD13)),"")</f>
        <v/>
      </c>
    </row>
    <row r="16" spans="1:12" s="14" customFormat="1" ht="15" customHeight="1" x14ac:dyDescent="0.25">
      <c r="A16" s="63"/>
      <c r="B16" s="64" t="str">
        <f>IF('Project Info'!H21="","",'Project Info'!H21)</f>
        <v/>
      </c>
      <c r="C16" s="765" t="str">
        <f>IFERROR(IF(B16="","",IF(Inputs!$DE14&lt;&gt;0,"",ROUND('Main Calcs'!$BH14,0))),"")</f>
        <v/>
      </c>
      <c r="D16" s="766" t="str">
        <f>IFERROR(IF(C16="","",ROUND(C16/('Project Info'!U21/1000),0)),"")</f>
        <v/>
      </c>
      <c r="E16" s="318" t="str">
        <f>IFERROR(IF(B16="","",IF(Inputs!$DE14&lt;&gt;0,"",ROUND('Main Calcs'!$BL14,0))),"")</f>
        <v/>
      </c>
      <c r="F16" s="319" t="str">
        <f>IFERROR(IF(B16="","",IF(Inputs!$DE14&lt;&gt;0,"",ROUND('Main Calcs'!$BJ14,0))),"")</f>
        <v/>
      </c>
      <c r="G16" s="319" t="str">
        <f>IFERROR(IF(B16="","",IF(Inputs!$DE14&lt;&gt;0,"",ROUND('Main Calcs'!$BK14,0))),"")</f>
        <v/>
      </c>
      <c r="H16" s="745" t="str">
        <f>IFERROR(IF(B16="","",IF(Inputs!$DE14&lt;&gt;0,"",ROUND('Main Calcs'!$BI14,0))),"")</f>
        <v/>
      </c>
      <c r="I16" s="747" t="str">
        <f>IFERROR(IF(B16="","",IF(Inputs!$DE14&lt;&gt;0,"",ROUND('Main Calcs'!$BN14,0))),"")</f>
        <v/>
      </c>
      <c r="J16" s="320" t="str">
        <f>IFERROR(IF(B16="","",IF(Inputs!$DE14&lt;&gt;0,"",ROUND('Main Calcs'!$BO14,0))),"")</f>
        <v/>
      </c>
      <c r="K16" s="745" t="str">
        <f>IFERROR(IF(B16="","",IF(Inputs!$DE14&lt;&gt;0,"",ROUND('Main Calcs'!$BM14,0))),"")</f>
        <v/>
      </c>
      <c r="L16" s="749" t="str">
        <f>IFERROR(IF(B16="","",IF('Community Engagement'!AF14&lt;&gt;0,"",'Community Engagement'!AD14)),"")</f>
        <v/>
      </c>
    </row>
    <row r="17" spans="1:12" s="14" customFormat="1" ht="15" customHeight="1" x14ac:dyDescent="0.25">
      <c r="A17" s="63"/>
      <c r="B17" s="64" t="str">
        <f>IF('Project Info'!H22="","",'Project Info'!H22)</f>
        <v/>
      </c>
      <c r="C17" s="765" t="str">
        <f>IFERROR(IF(B17="","",IF(Inputs!$DE15&lt;&gt;0,"",ROUND('Main Calcs'!$BH15,0))),"")</f>
        <v/>
      </c>
      <c r="D17" s="766" t="str">
        <f>IFERROR(IF(C17="","",ROUND(C17/('Project Info'!U22/1000),0)),"")</f>
        <v/>
      </c>
      <c r="E17" s="318" t="str">
        <f>IFERROR(IF(B17="","",IF(Inputs!$DE15&lt;&gt;0,"",ROUND('Main Calcs'!$BL15,0))),"")</f>
        <v/>
      </c>
      <c r="F17" s="319" t="str">
        <f>IFERROR(IF(B17="","",IF(Inputs!$DE15&lt;&gt;0,"",ROUND('Main Calcs'!$BJ15,0))),"")</f>
        <v/>
      </c>
      <c r="G17" s="319" t="str">
        <f>IFERROR(IF(B17="","",IF(Inputs!$DE15&lt;&gt;0,"",ROUND('Main Calcs'!$BK15,0))),"")</f>
        <v/>
      </c>
      <c r="H17" s="745" t="str">
        <f>IFERROR(IF(B17="","",IF(Inputs!$DE15&lt;&gt;0,"",ROUND('Main Calcs'!$BI15,0))),"")</f>
        <v/>
      </c>
      <c r="I17" s="747" t="str">
        <f>IFERROR(IF(B17="","",IF(Inputs!$DE15&lt;&gt;0,"",ROUND('Main Calcs'!$BN15,0))),"")</f>
        <v/>
      </c>
      <c r="J17" s="320" t="str">
        <f>IFERROR(IF(B17="","",IF(Inputs!$DE15&lt;&gt;0,"",ROUND('Main Calcs'!$BO15,0))),"")</f>
        <v/>
      </c>
      <c r="K17" s="745" t="str">
        <f>IFERROR(IF(B17="","",IF(Inputs!$DE15&lt;&gt;0,"",ROUND('Main Calcs'!$BM15,0))),"")</f>
        <v/>
      </c>
      <c r="L17" s="749" t="str">
        <f>IFERROR(IF(B17="","",IF('Community Engagement'!AF15&lt;&gt;0,"",'Community Engagement'!AD15)),"")</f>
        <v/>
      </c>
    </row>
    <row r="18" spans="1:12" ht="15" customHeight="1" x14ac:dyDescent="0.25">
      <c r="A18" s="41"/>
      <c r="B18" s="64" t="str">
        <f>IF('Project Info'!H23="","",'Project Info'!H23)</f>
        <v/>
      </c>
      <c r="C18" s="765" t="str">
        <f>IFERROR(IF(B18="","",IF(Inputs!$DE16&lt;&gt;0,"",ROUND('Main Calcs'!$BH16,0))),"")</f>
        <v/>
      </c>
      <c r="D18" s="766" t="str">
        <f>IFERROR(IF(C18="","",ROUND(C18/('Project Info'!U23/1000),0)),"")</f>
        <v/>
      </c>
      <c r="E18" s="318" t="str">
        <f>IFERROR(IF(B18="","",IF(Inputs!$DE16&lt;&gt;0,"",ROUND('Main Calcs'!$BL16,0))),"")</f>
        <v/>
      </c>
      <c r="F18" s="319" t="str">
        <f>IFERROR(IF(B18="","",IF(Inputs!$DE16&lt;&gt;0,"",ROUND('Main Calcs'!$BJ16,0))),"")</f>
        <v/>
      </c>
      <c r="G18" s="319" t="str">
        <f>IFERROR(IF(B18="","",IF(Inputs!$DE16&lt;&gt;0,"",ROUND('Main Calcs'!$BK16,0))),"")</f>
        <v/>
      </c>
      <c r="H18" s="745" t="str">
        <f>IFERROR(IF(B18="","",IF(Inputs!$DE16&lt;&gt;0,"",ROUND('Main Calcs'!$BI16,0))),"")</f>
        <v/>
      </c>
      <c r="I18" s="747" t="str">
        <f>IFERROR(IF(B18="","",IF(Inputs!$DE16&lt;&gt;0,"",ROUND('Main Calcs'!$BN16,0))),"")</f>
        <v/>
      </c>
      <c r="J18" s="320" t="str">
        <f>IFERROR(IF(B18="","",IF(Inputs!$DE16&lt;&gt;0,"",ROUND('Main Calcs'!$BO16,0))),"")</f>
        <v/>
      </c>
      <c r="K18" s="745" t="str">
        <f>IFERROR(IF(B18="","",IF(Inputs!$DE16&lt;&gt;0,"",ROUND('Main Calcs'!$BM16,0))),"")</f>
        <v/>
      </c>
      <c r="L18" s="749" t="str">
        <f>IFERROR(IF(B18="","",IF('Community Engagement'!AF16&lt;&gt;0,"",'Community Engagement'!AD16)),"")</f>
        <v/>
      </c>
    </row>
    <row r="19" spans="1:12" ht="15" customHeight="1" x14ac:dyDescent="0.25">
      <c r="A19" s="41"/>
      <c r="B19" s="64" t="str">
        <f>IF('Project Info'!H24="","",'Project Info'!H24)</f>
        <v/>
      </c>
      <c r="C19" s="765" t="str">
        <f>IFERROR(IF(B19="","",IF(Inputs!$DE17&lt;&gt;0,"",ROUND('Main Calcs'!$BH17,0))),"")</f>
        <v/>
      </c>
      <c r="D19" s="766" t="str">
        <f>IFERROR(IF(C19="","",ROUND(C19/('Project Info'!U24/1000),0)),"")</f>
        <v/>
      </c>
      <c r="E19" s="318" t="str">
        <f>IFERROR(IF(B19="","",IF(Inputs!$DE17&lt;&gt;0,"",ROUND('Main Calcs'!$BL17,0))),"")</f>
        <v/>
      </c>
      <c r="F19" s="319" t="str">
        <f>IFERROR(IF(B19="","",IF(Inputs!$DE17&lt;&gt;0,"",ROUND('Main Calcs'!$BJ17,0))),"")</f>
        <v/>
      </c>
      <c r="G19" s="319" t="str">
        <f>IFERROR(IF(B19="","",IF(Inputs!$DE17&lt;&gt;0,"",ROUND('Main Calcs'!$BK17,0))),"")</f>
        <v/>
      </c>
      <c r="H19" s="745" t="str">
        <f>IFERROR(IF(B19="","",IF(Inputs!$DE17&lt;&gt;0,"",ROUND('Main Calcs'!$BI17,0))),"")</f>
        <v/>
      </c>
      <c r="I19" s="747" t="str">
        <f>IFERROR(IF(B19="","",IF(Inputs!$DE17&lt;&gt;0,"",ROUND('Main Calcs'!$BN17,0))),"")</f>
        <v/>
      </c>
      <c r="J19" s="320" t="str">
        <f>IFERROR(IF(B19="","",IF(Inputs!$DE17&lt;&gt;0,"",ROUND('Main Calcs'!$BO17,0))),"")</f>
        <v/>
      </c>
      <c r="K19" s="745" t="str">
        <f>IFERROR(IF(B19="","",IF(Inputs!$DE17&lt;&gt;0,"",ROUND('Main Calcs'!$BM17,0))),"")</f>
        <v/>
      </c>
      <c r="L19" s="749" t="str">
        <f>IFERROR(IF(B19="","",IF('Community Engagement'!AF17&lt;&gt;0,"",'Community Engagement'!AD17)),"")</f>
        <v/>
      </c>
    </row>
    <row r="20" spans="1:12" ht="15" customHeight="1" x14ac:dyDescent="0.25">
      <c r="A20" s="41"/>
      <c r="B20" s="64" t="str">
        <f>IF('Project Info'!H25="","",'Project Info'!H25)</f>
        <v/>
      </c>
      <c r="C20" s="765" t="str">
        <f>IFERROR(IF(B20="","",IF(Inputs!$DE18&lt;&gt;0,"",ROUND('Main Calcs'!$BH18,0))),"")</f>
        <v/>
      </c>
      <c r="D20" s="766" t="str">
        <f>IFERROR(IF(C20="","",ROUND(C20/('Project Info'!U25/1000),0)),"")</f>
        <v/>
      </c>
      <c r="E20" s="318" t="str">
        <f>IFERROR(IF(B20="","",IF(Inputs!$DE18&lt;&gt;0,"",ROUND('Main Calcs'!$BL18,0))),"")</f>
        <v/>
      </c>
      <c r="F20" s="319" t="str">
        <f>IFERROR(IF(B20="","",IF(Inputs!$DE18&lt;&gt;0,"",ROUND('Main Calcs'!$BJ18,0))),"")</f>
        <v/>
      </c>
      <c r="G20" s="319" t="str">
        <f>IFERROR(IF(B20="","",IF(Inputs!$DE18&lt;&gt;0,"",ROUND('Main Calcs'!$BK18,0))),"")</f>
        <v/>
      </c>
      <c r="H20" s="745" t="str">
        <f>IFERROR(IF(B20="","",IF(Inputs!$DE18&lt;&gt;0,"",ROUND('Main Calcs'!$BI18,0))),"")</f>
        <v/>
      </c>
      <c r="I20" s="747" t="str">
        <f>IFERROR(IF(B20="","",IF(Inputs!$DE18&lt;&gt;0,"",ROUND('Main Calcs'!$BN18,0))),"")</f>
        <v/>
      </c>
      <c r="J20" s="320" t="str">
        <f>IFERROR(IF(B20="","",IF(Inputs!$DE18&lt;&gt;0,"",ROUND('Main Calcs'!$BO18,0))),"")</f>
        <v/>
      </c>
      <c r="K20" s="745" t="str">
        <f>IFERROR(IF(B20="","",IF(Inputs!$DE18&lt;&gt;0,"",ROUND('Main Calcs'!$BM18,0))),"")</f>
        <v/>
      </c>
      <c r="L20" s="749" t="str">
        <f>IFERROR(IF(B20="","",IF('Community Engagement'!AF18&lt;&gt;0,"",'Community Engagement'!AD18)),"")</f>
        <v/>
      </c>
    </row>
    <row r="21" spans="1:12" ht="15" customHeight="1" x14ac:dyDescent="0.25">
      <c r="A21" s="41"/>
      <c r="B21" s="64" t="str">
        <f>IF('Project Info'!H26="","",'Project Info'!H26)</f>
        <v/>
      </c>
      <c r="C21" s="765" t="str">
        <f>IFERROR(IF(B21="","",IF(Inputs!$DE19&lt;&gt;0,"",ROUND('Main Calcs'!$BH19,0))),"")</f>
        <v/>
      </c>
      <c r="D21" s="766" t="str">
        <f>IFERROR(IF(C21="","",ROUND(C21/('Project Info'!U26/1000),0)),"")</f>
        <v/>
      </c>
      <c r="E21" s="318" t="str">
        <f>IFERROR(IF(B21="","",IF(Inputs!$DE19&lt;&gt;0,"",ROUND('Main Calcs'!$BL19,0))),"")</f>
        <v/>
      </c>
      <c r="F21" s="319" t="str">
        <f>IFERROR(IF(B21="","",IF(Inputs!$DE19&lt;&gt;0,"",ROUND('Main Calcs'!$BJ19,0))),"")</f>
        <v/>
      </c>
      <c r="G21" s="319" t="str">
        <f>IFERROR(IF(B21="","",IF(Inputs!$DE19&lt;&gt;0,"",ROUND('Main Calcs'!$BK19,0))),"")</f>
        <v/>
      </c>
      <c r="H21" s="745" t="str">
        <f>IFERROR(IF(B21="","",IF(Inputs!$DE19&lt;&gt;0,"",ROUND('Main Calcs'!$BI19,0))),"")</f>
        <v/>
      </c>
      <c r="I21" s="747" t="str">
        <f>IFERROR(IF(B21="","",IF(Inputs!$DE19&lt;&gt;0,"",ROUND('Main Calcs'!$BN19,0))),"")</f>
        <v/>
      </c>
      <c r="J21" s="320" t="str">
        <f>IFERROR(IF(B21="","",IF(Inputs!$DE19&lt;&gt;0,"",ROUND('Main Calcs'!$BO19,0))),"")</f>
        <v/>
      </c>
      <c r="K21" s="745" t="str">
        <f>IFERROR(IF(B21="","",IF(Inputs!$DE19&lt;&gt;0,"",ROUND('Main Calcs'!$BM19,0))),"")</f>
        <v/>
      </c>
      <c r="L21" s="749" t="str">
        <f>IFERROR(IF(B21="","",IF('Community Engagement'!AF19&lt;&gt;0,"",'Community Engagement'!AD19)),"")</f>
        <v/>
      </c>
    </row>
    <row r="22" spans="1:12" ht="15" customHeight="1" x14ac:dyDescent="0.25">
      <c r="A22" s="41"/>
      <c r="B22" s="64" t="str">
        <f>IF('Project Info'!H27="","",'Project Info'!H27)</f>
        <v/>
      </c>
      <c r="C22" s="765" t="str">
        <f>IFERROR(IF(B22="","",IF(Inputs!$DE20&lt;&gt;0,"",ROUND('Main Calcs'!$BH20,0))),"")</f>
        <v/>
      </c>
      <c r="D22" s="766" t="str">
        <f>IFERROR(IF(C22="","",ROUND(C22/('Project Info'!U27/1000),0)),"")</f>
        <v/>
      </c>
      <c r="E22" s="318" t="str">
        <f>IFERROR(IF(B22="","",IF(Inputs!$DE20&lt;&gt;0,"",ROUND('Main Calcs'!$BL20,0))),"")</f>
        <v/>
      </c>
      <c r="F22" s="319" t="str">
        <f>IFERROR(IF(B22="","",IF(Inputs!$DE20&lt;&gt;0,"",ROUND('Main Calcs'!$BJ20,0))),"")</f>
        <v/>
      </c>
      <c r="G22" s="319" t="str">
        <f>IFERROR(IF(B22="","",IF(Inputs!$DE20&lt;&gt;0,"",ROUND('Main Calcs'!$BK20,0))),"")</f>
        <v/>
      </c>
      <c r="H22" s="745" t="str">
        <f>IFERROR(IF(B22="","",IF(Inputs!$DE20&lt;&gt;0,"",ROUND('Main Calcs'!$BI20,0))),"")</f>
        <v/>
      </c>
      <c r="I22" s="747" t="str">
        <f>IFERROR(IF(B22="","",IF(Inputs!$DE20&lt;&gt;0,"",ROUND('Main Calcs'!$BN20,0))),"")</f>
        <v/>
      </c>
      <c r="J22" s="320" t="str">
        <f>IFERROR(IF(B22="","",IF(Inputs!$DE20&lt;&gt;0,"",ROUND('Main Calcs'!$BO20,0))),"")</f>
        <v/>
      </c>
      <c r="K22" s="745" t="str">
        <f>IFERROR(IF(B22="","",IF(Inputs!$DE20&lt;&gt;0,"",ROUND('Main Calcs'!$BM20,0))),"")</f>
        <v/>
      </c>
      <c r="L22" s="749" t="str">
        <f>IFERROR(IF(B22="","",IF('Community Engagement'!AF20&lt;&gt;0,"",'Community Engagement'!AD20)),"")</f>
        <v/>
      </c>
    </row>
    <row r="23" spans="1:12" ht="15" customHeight="1" x14ac:dyDescent="0.25">
      <c r="A23" s="41"/>
      <c r="B23" s="64" t="str">
        <f>IF('Project Info'!H28="","",'Project Info'!H28)</f>
        <v/>
      </c>
      <c r="C23" s="765" t="str">
        <f>IFERROR(IF(B23="","",IF(Inputs!$DE21&lt;&gt;0,"",ROUND('Main Calcs'!$BH21,0))),"")</f>
        <v/>
      </c>
      <c r="D23" s="766" t="str">
        <f>IFERROR(IF(C23="","",ROUND(C23/('Project Info'!U28/1000),0)),"")</f>
        <v/>
      </c>
      <c r="E23" s="318" t="str">
        <f>IFERROR(IF(B23="","",IF(Inputs!$DE21&lt;&gt;0,"",ROUND('Main Calcs'!$BL21,0))),"")</f>
        <v/>
      </c>
      <c r="F23" s="319" t="str">
        <f>IFERROR(IF(B23="","",IF(Inputs!$DE21&lt;&gt;0,"",ROUND('Main Calcs'!$BJ21,0))),"")</f>
        <v/>
      </c>
      <c r="G23" s="319" t="str">
        <f>IFERROR(IF(B23="","",IF(Inputs!$DE21&lt;&gt;0,"",ROUND('Main Calcs'!$BK21,0))),"")</f>
        <v/>
      </c>
      <c r="H23" s="745" t="str">
        <f>IFERROR(IF(B23="","",IF(Inputs!$DE21&lt;&gt;0,"",ROUND('Main Calcs'!$BI21,0))),"")</f>
        <v/>
      </c>
      <c r="I23" s="747" t="str">
        <f>IFERROR(IF(B23="","",IF(Inputs!$DE21&lt;&gt;0,"",ROUND('Main Calcs'!$BN21,0))),"")</f>
        <v/>
      </c>
      <c r="J23" s="320" t="str">
        <f>IFERROR(IF(B23="","",IF(Inputs!$DE21&lt;&gt;0,"",ROUND('Main Calcs'!$BO21,0))),"")</f>
        <v/>
      </c>
      <c r="K23" s="745" t="str">
        <f>IFERROR(IF(B23="","",IF(Inputs!$DE21&lt;&gt;0,"",ROUND('Main Calcs'!$BM21,0))),"")</f>
        <v/>
      </c>
      <c r="L23" s="749" t="str">
        <f>IFERROR(IF(B23="","",IF('Community Engagement'!AF21&lt;&gt;0,"",'Community Engagement'!AD21)),"")</f>
        <v/>
      </c>
    </row>
    <row r="24" spans="1:12" ht="15" customHeight="1" x14ac:dyDescent="0.25">
      <c r="A24" s="41"/>
      <c r="B24" s="64" t="str">
        <f>IF('Project Info'!H29="","",'Project Info'!H29)</f>
        <v/>
      </c>
      <c r="C24" s="765" t="str">
        <f>IFERROR(IF(B24="","",IF(Inputs!$DE22&lt;&gt;0,"",ROUND('Main Calcs'!$BH22,0))),"")</f>
        <v/>
      </c>
      <c r="D24" s="766" t="str">
        <f>IFERROR(IF(C24="","",ROUND(C24/('Project Info'!U29/1000),0)),"")</f>
        <v/>
      </c>
      <c r="E24" s="318" t="str">
        <f>IFERROR(IF(B24="","",IF(Inputs!$DE22&lt;&gt;0,"",ROUND('Main Calcs'!$BL22,0))),"")</f>
        <v/>
      </c>
      <c r="F24" s="319" t="str">
        <f>IFERROR(IF(B24="","",IF(Inputs!$DE22&lt;&gt;0,"",ROUND('Main Calcs'!$BJ22,0))),"")</f>
        <v/>
      </c>
      <c r="G24" s="319" t="str">
        <f>IFERROR(IF(B24="","",IF(Inputs!$DE22&lt;&gt;0,"",ROUND('Main Calcs'!$BK22,0))),"")</f>
        <v/>
      </c>
      <c r="H24" s="745" t="str">
        <f>IFERROR(IF(B24="","",IF(Inputs!$DE22&lt;&gt;0,"",ROUND('Main Calcs'!$BI22,0))),"")</f>
        <v/>
      </c>
      <c r="I24" s="747" t="str">
        <f>IFERROR(IF(B24="","",IF(Inputs!$DE22&lt;&gt;0,"",ROUND('Main Calcs'!$BN22,0))),"")</f>
        <v/>
      </c>
      <c r="J24" s="320" t="str">
        <f>IFERROR(IF(B24="","",IF(Inputs!$DE22&lt;&gt;0,"",ROUND('Main Calcs'!$BO22,0))),"")</f>
        <v/>
      </c>
      <c r="K24" s="745" t="str">
        <f>IFERROR(IF(B24="","",IF(Inputs!$DE22&lt;&gt;0,"",ROUND('Main Calcs'!$BM22,0))),"")</f>
        <v/>
      </c>
      <c r="L24" s="749" t="str">
        <f>IFERROR(IF(B24="","",IF('Community Engagement'!AF22&lt;&gt;0,"",'Community Engagement'!AD22)),"")</f>
        <v/>
      </c>
    </row>
    <row r="25" spans="1:12" ht="15" customHeight="1" x14ac:dyDescent="0.25">
      <c r="A25" s="41"/>
      <c r="B25" s="64" t="str">
        <f>IF('Project Info'!H30="","",'Project Info'!H30)</f>
        <v/>
      </c>
      <c r="C25" s="765" t="str">
        <f>IFERROR(IF(B25="","",IF(Inputs!$DE23&lt;&gt;0,"",ROUND('Main Calcs'!$BH23,0))),"")</f>
        <v/>
      </c>
      <c r="D25" s="766" t="str">
        <f>IFERROR(IF(C25="","",ROUND(C25/('Project Info'!U30/1000),0)),"")</f>
        <v/>
      </c>
      <c r="E25" s="318" t="str">
        <f>IFERROR(IF(B25="","",IF(Inputs!$DE23&lt;&gt;0,"",ROUND('Main Calcs'!$BL23,0))),"")</f>
        <v/>
      </c>
      <c r="F25" s="319" t="str">
        <f>IFERROR(IF(B25="","",IF(Inputs!$DE23&lt;&gt;0,"",ROUND('Main Calcs'!$BJ23,0))),"")</f>
        <v/>
      </c>
      <c r="G25" s="319" t="str">
        <f>IFERROR(IF(B25="","",IF(Inputs!$DE23&lt;&gt;0,"",ROUND('Main Calcs'!$BK23,0))),"")</f>
        <v/>
      </c>
      <c r="H25" s="745" t="str">
        <f>IFERROR(IF(B25="","",IF(Inputs!$DE23&lt;&gt;0,"",ROUND('Main Calcs'!$BI23,0))),"")</f>
        <v/>
      </c>
      <c r="I25" s="747" t="str">
        <f>IFERROR(IF(B25="","",IF(Inputs!$DE23&lt;&gt;0,"",ROUND('Main Calcs'!$BN23,0))),"")</f>
        <v/>
      </c>
      <c r="J25" s="320" t="str">
        <f>IFERROR(IF(B25="","",IF(Inputs!$DE23&lt;&gt;0,"",ROUND('Main Calcs'!$BO23,0))),"")</f>
        <v/>
      </c>
      <c r="K25" s="745" t="str">
        <f>IFERROR(IF(B25="","",IF(Inputs!$DE23&lt;&gt;0,"",ROUND('Main Calcs'!$BM23,0))),"")</f>
        <v/>
      </c>
      <c r="L25" s="749" t="str">
        <f>IFERROR(IF(B25="","",IF('Community Engagement'!AF23&lt;&gt;0,"",'Community Engagement'!AD23)),"")</f>
        <v/>
      </c>
    </row>
    <row r="26" spans="1:12" ht="15" customHeight="1" x14ac:dyDescent="0.25">
      <c r="A26" s="41"/>
      <c r="B26" s="64" t="str">
        <f>IF('Project Info'!H31="","",'Project Info'!H31)</f>
        <v/>
      </c>
      <c r="C26" s="765" t="str">
        <f>IFERROR(IF(B26="","",IF(Inputs!$DE24&lt;&gt;0,"",ROUND('Main Calcs'!$BH24,0))),"")</f>
        <v/>
      </c>
      <c r="D26" s="766" t="str">
        <f>IFERROR(IF(C26="","",ROUND(C26/('Project Info'!U31/1000),0)),"")</f>
        <v/>
      </c>
      <c r="E26" s="318" t="str">
        <f>IFERROR(IF(B26="","",IF(Inputs!$DE24&lt;&gt;0,"",ROUND('Main Calcs'!$BL24,0))),"")</f>
        <v/>
      </c>
      <c r="F26" s="319" t="str">
        <f>IFERROR(IF(B26="","",IF(Inputs!$DE24&lt;&gt;0,"",ROUND('Main Calcs'!$BJ24,0))),"")</f>
        <v/>
      </c>
      <c r="G26" s="319" t="str">
        <f>IFERROR(IF(B26="","",IF(Inputs!$DE24&lt;&gt;0,"",ROUND('Main Calcs'!$BK24,0))),"")</f>
        <v/>
      </c>
      <c r="H26" s="745" t="str">
        <f>IFERROR(IF(B26="","",IF(Inputs!$DE24&lt;&gt;0,"",ROUND('Main Calcs'!$BI24,0))),"")</f>
        <v/>
      </c>
      <c r="I26" s="747" t="str">
        <f>IFERROR(IF(B26="","",IF(Inputs!$DE24&lt;&gt;0,"",ROUND('Main Calcs'!$BN24,0))),"")</f>
        <v/>
      </c>
      <c r="J26" s="320" t="str">
        <f>IFERROR(IF(B26="","",IF(Inputs!$DE24&lt;&gt;0,"",ROUND('Main Calcs'!$BO24,0))),"")</f>
        <v/>
      </c>
      <c r="K26" s="745" t="str">
        <f>IFERROR(IF(B26="","",IF(Inputs!$DE24&lt;&gt;0,"",ROUND('Main Calcs'!$BM24,0))),"")</f>
        <v/>
      </c>
      <c r="L26" s="749" t="str">
        <f>IFERROR(IF(B26="","",IF('Community Engagement'!AF24&lt;&gt;0,"",'Community Engagement'!AD24)),"")</f>
        <v/>
      </c>
    </row>
    <row r="27" spans="1:12" ht="15" customHeight="1" x14ac:dyDescent="0.25">
      <c r="A27" s="41"/>
      <c r="B27" s="64" t="str">
        <f>IF('Project Info'!H32="","",'Project Info'!H32)</f>
        <v/>
      </c>
      <c r="C27" s="765" t="str">
        <f>IFERROR(IF(B27="","",IF(Inputs!$DE25&lt;&gt;0,"",ROUND('Main Calcs'!$BH25,0))),"")</f>
        <v/>
      </c>
      <c r="D27" s="766" t="str">
        <f>IFERROR(IF(C27="","",ROUND(C27/('Project Info'!U32/1000),0)),"")</f>
        <v/>
      </c>
      <c r="E27" s="318" t="str">
        <f>IFERROR(IF(B27="","",IF(Inputs!$DE25&lt;&gt;0,"",ROUND('Main Calcs'!$BL25,0))),"")</f>
        <v/>
      </c>
      <c r="F27" s="319" t="str">
        <f>IFERROR(IF(B27="","",IF(Inputs!$DE25&lt;&gt;0,"",ROUND('Main Calcs'!$BJ25,0))),"")</f>
        <v/>
      </c>
      <c r="G27" s="319" t="str">
        <f>IFERROR(IF(B27="","",IF(Inputs!$DE25&lt;&gt;0,"",ROUND('Main Calcs'!$BK25,0))),"")</f>
        <v/>
      </c>
      <c r="H27" s="745" t="str">
        <f>IFERROR(IF(B27="","",IF(Inputs!$DE25&lt;&gt;0,"",ROUND('Main Calcs'!$BI25,0))),"")</f>
        <v/>
      </c>
      <c r="I27" s="747" t="str">
        <f>IFERROR(IF(B27="","",IF(Inputs!$DE25&lt;&gt;0,"",ROUND('Main Calcs'!$BN25,0))),"")</f>
        <v/>
      </c>
      <c r="J27" s="320" t="str">
        <f>IFERROR(IF(B27="","",IF(Inputs!$DE25&lt;&gt;0,"",ROUND('Main Calcs'!$BO25,0))),"")</f>
        <v/>
      </c>
      <c r="K27" s="745" t="str">
        <f>IFERROR(IF(B27="","",IF(Inputs!$DE25&lt;&gt;0,"",ROUND('Main Calcs'!$BM25,0))),"")</f>
        <v/>
      </c>
      <c r="L27" s="749" t="str">
        <f>IFERROR(IF(B27="","",IF('Community Engagement'!AF25&lt;&gt;0,"",'Community Engagement'!AD25)),"")</f>
        <v/>
      </c>
    </row>
    <row r="28" spans="1:12" ht="15" customHeight="1" thickBot="1" x14ac:dyDescent="0.3">
      <c r="A28" s="41"/>
      <c r="B28" s="723" t="str">
        <f>IF('Project Info'!H33="","",'Project Info'!H33)</f>
        <v/>
      </c>
      <c r="C28" s="765" t="str">
        <f>IFERROR(IF(B28="","",IF(Inputs!$DE26&lt;&gt;0,"",ROUND('Main Calcs'!$BH26,0))),"")</f>
        <v/>
      </c>
      <c r="D28" s="766" t="str">
        <f>IFERROR(IF(C28="","",ROUND(C28/('Project Info'!U33/1000),0)),"")</f>
        <v/>
      </c>
      <c r="E28" s="318" t="str">
        <f>IFERROR(IF(B28="","",IF(Inputs!$DE26&lt;&gt;0,"",ROUND('Main Calcs'!$BL26,0))),"")</f>
        <v/>
      </c>
      <c r="F28" s="319" t="str">
        <f>IFERROR(IF(B28="","",IF(Inputs!$DE26&lt;&gt;0,"",ROUND('Main Calcs'!$BJ26,0))),"")</f>
        <v/>
      </c>
      <c r="G28" s="319" t="str">
        <f>IFERROR(IF(B28="","",IF(Inputs!$DE26&lt;&gt;0,"",ROUND('Main Calcs'!$BK26,0))),"")</f>
        <v/>
      </c>
      <c r="H28" s="745" t="str">
        <f>IFERROR(IF(B28="","",IF(Inputs!$DE26&lt;&gt;0,"",ROUND('Main Calcs'!$BI26,0))),"")</f>
        <v/>
      </c>
      <c r="I28" s="747" t="str">
        <f>IFERROR(IF(B28="","",IF(Inputs!$DE26&lt;&gt;0,"",ROUND('Main Calcs'!$BN26,0))),"")</f>
        <v/>
      </c>
      <c r="J28" s="320" t="str">
        <f>IFERROR(IF(B28="","",IF(Inputs!$DE26&lt;&gt;0,"",ROUND('Main Calcs'!$BO26,0))),"")</f>
        <v/>
      </c>
      <c r="K28" s="745" t="str">
        <f>IFERROR(IF(B28="","",IF(Inputs!$DE26&lt;&gt;0,"",ROUND('Main Calcs'!$BM26,0))),"")</f>
        <v/>
      </c>
      <c r="L28" s="750" t="str">
        <f>IFERROR(IF(B28="","",IF('Community Engagement'!AF26&lt;&gt;0,"",'Community Engagement'!AD26)),"")</f>
        <v/>
      </c>
    </row>
    <row r="29" spans="1:12" ht="16.5" thickBot="1" x14ac:dyDescent="0.3">
      <c r="A29" s="41"/>
      <c r="B29" s="782" t="s">
        <v>4865</v>
      </c>
      <c r="C29" s="811" t="str">
        <f>IFERROR(IF(B14="","",IF(Inputs!$DE$27&lt;&gt;0,"",SUM(C14:C28))),"")</f>
        <v/>
      </c>
      <c r="D29" s="812" t="str">
        <f>IFERROR(IF(OR(B14="",$C$29=""),"",IF(Inputs!$DE$27&lt;&gt;0,"",ROUND(C29/('Project Info'!$V$36/1000),0))),"")</f>
        <v/>
      </c>
      <c r="E29" s="813" t="str">
        <f>IFERROR(IF(B14="","",IF(Inputs!$DE$27&lt;&gt;0,"",SUM(E14:E28))),"")</f>
        <v/>
      </c>
      <c r="F29" s="814" t="str">
        <f>IFERROR(IF(B14="","",IF(Inputs!$DE$27&lt;&gt;0,"",SUM(F14:F28))),"")</f>
        <v/>
      </c>
      <c r="G29" s="814" t="str">
        <f>IFERROR(IF(B14="","",IF(Inputs!$DE$27&lt;&gt;0,"",SUM(G14:G28))),"")</f>
        <v/>
      </c>
      <c r="H29" s="815" t="str">
        <f>IFERROR(IF(B14="","",IF(Inputs!$DE$27&lt;&gt;0,"",SUM(H14:H28))),"")</f>
        <v/>
      </c>
      <c r="I29" s="813" t="str">
        <f>IFERROR(IF(B14="","",IF(Inputs!$DE$27&lt;&gt;0,"",SUM(I14:I28))),"")</f>
        <v/>
      </c>
      <c r="J29" s="783" t="str">
        <f>IFERROR(IF(B14="","",IF(Inputs!$DE$27&lt;&gt;0,"",SUM(J14:J28))),"")</f>
        <v/>
      </c>
      <c r="K29" s="815" t="str">
        <f>IFERROR(IF(B14="","",IF(Inputs!$DE$27&lt;&gt;0,"",SUM(K14:K28))),"")</f>
        <v/>
      </c>
      <c r="L29" s="827" t="str">
        <f>IFERROR(IF(B14="","",IF('Community Engagement'!AF28&lt;&gt;0,"",'Community Engagement'!AN30)),"")</f>
        <v/>
      </c>
    </row>
    <row r="30" spans="1:12" ht="15.75" x14ac:dyDescent="0.25">
      <c r="A30" s="41"/>
      <c r="B30" s="44"/>
      <c r="C30" s="2"/>
      <c r="D30" s="2"/>
      <c r="E30" s="61"/>
      <c r="F30" s="61"/>
      <c r="G30" s="61"/>
      <c r="H30" s="61"/>
    </row>
    <row r="31" spans="1:12" ht="15.75" x14ac:dyDescent="0.25">
      <c r="A31" s="41"/>
      <c r="B31" s="43"/>
      <c r="C31" s="2"/>
      <c r="D31" s="2"/>
      <c r="E31" s="61"/>
      <c r="F31" s="61"/>
      <c r="G31" s="61"/>
      <c r="H31" s="61"/>
    </row>
    <row r="32" spans="1:12" ht="15.75" x14ac:dyDescent="0.25">
      <c r="A32" s="41"/>
      <c r="B32" s="43"/>
      <c r="C32" s="2"/>
      <c r="D32" s="2"/>
      <c r="E32" s="61"/>
      <c r="F32" s="61"/>
      <c r="G32" s="61"/>
      <c r="H32" s="61"/>
    </row>
    <row r="33" spans="1:8" ht="15.75" x14ac:dyDescent="0.25">
      <c r="A33" s="41"/>
      <c r="B33" s="43"/>
      <c r="C33" s="2"/>
      <c r="D33" s="2"/>
      <c r="E33" s="61"/>
      <c r="F33" s="61"/>
      <c r="G33" s="61"/>
      <c r="H33" s="61"/>
    </row>
    <row r="34" spans="1:8" ht="15.75" x14ac:dyDescent="0.25">
      <c r="A34" s="41"/>
      <c r="B34" s="43"/>
      <c r="C34" s="2"/>
      <c r="D34" s="2"/>
      <c r="E34" s="61"/>
      <c r="F34" s="61"/>
      <c r="G34" s="61"/>
      <c r="H34" s="61"/>
    </row>
    <row r="35" spans="1:8" ht="15.75" x14ac:dyDescent="0.25">
      <c r="A35" s="41"/>
      <c r="B35" s="43"/>
      <c r="C35" s="2"/>
      <c r="D35" s="2"/>
      <c r="E35" s="61"/>
      <c r="F35" s="61"/>
      <c r="G35" s="61"/>
      <c r="H35" s="61"/>
    </row>
    <row r="36" spans="1:8" ht="15.75" x14ac:dyDescent="0.25">
      <c r="A36" s="41"/>
      <c r="B36" s="43"/>
      <c r="C36" s="2"/>
      <c r="D36" s="2"/>
      <c r="E36" s="61"/>
      <c r="F36" s="61"/>
      <c r="G36" s="61"/>
      <c r="H36" s="61"/>
    </row>
    <row r="37" spans="1:8" ht="15.75" x14ac:dyDescent="0.25">
      <c r="A37" s="41"/>
      <c r="B37" s="43"/>
      <c r="C37" s="2"/>
      <c r="D37" s="2"/>
      <c r="E37" s="61"/>
      <c r="F37" s="61"/>
      <c r="G37" s="61"/>
      <c r="H37" s="61"/>
    </row>
    <row r="38" spans="1:8" ht="15.75" x14ac:dyDescent="0.25">
      <c r="A38" s="41"/>
      <c r="B38" s="43"/>
      <c r="C38" s="2"/>
      <c r="D38" s="2"/>
      <c r="E38" s="61"/>
      <c r="F38" s="61"/>
      <c r="G38" s="61"/>
      <c r="H38" s="61"/>
    </row>
    <row r="39" spans="1:8" ht="15.75" x14ac:dyDescent="0.25">
      <c r="A39" s="41"/>
      <c r="B39" s="43"/>
      <c r="C39" s="2"/>
      <c r="D39" s="2"/>
      <c r="E39" s="61"/>
      <c r="F39" s="61"/>
      <c r="G39" s="61"/>
      <c r="H39" s="61"/>
    </row>
    <row r="40" spans="1:8" ht="15.75" x14ac:dyDescent="0.25">
      <c r="A40" s="41"/>
      <c r="B40" s="43"/>
      <c r="C40" s="2"/>
      <c r="D40" s="2"/>
      <c r="E40" s="61"/>
      <c r="F40" s="61"/>
      <c r="G40" s="61"/>
      <c r="H40" s="61"/>
    </row>
    <row r="41" spans="1:8" ht="15.75" x14ac:dyDescent="0.25">
      <c r="A41" s="41"/>
      <c r="B41" s="43"/>
      <c r="C41" s="2"/>
      <c r="D41" s="2"/>
      <c r="E41" s="61"/>
      <c r="F41" s="61"/>
      <c r="G41" s="61"/>
      <c r="H41" s="61"/>
    </row>
    <row r="42" spans="1:8" ht="15.75" x14ac:dyDescent="0.25">
      <c r="A42" s="41"/>
      <c r="B42" s="43"/>
      <c r="C42" s="2"/>
      <c r="D42" s="2"/>
      <c r="E42" s="61"/>
      <c r="F42" s="61"/>
      <c r="G42" s="61"/>
      <c r="H42" s="61"/>
    </row>
    <row r="43" spans="1:8" ht="15.75" x14ac:dyDescent="0.25">
      <c r="A43" s="41"/>
      <c r="B43" s="43"/>
      <c r="C43" s="2"/>
      <c r="D43" s="2"/>
      <c r="E43" s="61"/>
      <c r="F43" s="61"/>
      <c r="G43" s="61"/>
      <c r="H43" s="61"/>
    </row>
    <row r="44" spans="1:8" ht="15.75" x14ac:dyDescent="0.25">
      <c r="A44" s="41"/>
      <c r="B44" s="43"/>
      <c r="C44" s="2"/>
      <c r="D44" s="2"/>
      <c r="E44" s="61"/>
      <c r="F44" s="61"/>
      <c r="G44" s="61"/>
      <c r="H44" s="61"/>
    </row>
    <row r="45" spans="1:8" ht="15.75" x14ac:dyDescent="0.25">
      <c r="A45" s="41"/>
      <c r="B45" s="43"/>
      <c r="C45" s="2"/>
      <c r="D45" s="2"/>
      <c r="E45" s="61"/>
      <c r="F45" s="61"/>
      <c r="G45" s="61"/>
      <c r="H45" s="61"/>
    </row>
    <row r="46" spans="1:8" ht="15.75" x14ac:dyDescent="0.25">
      <c r="A46" s="41"/>
      <c r="B46" s="43"/>
      <c r="C46" s="2"/>
      <c r="D46" s="2"/>
      <c r="E46" s="61"/>
      <c r="F46" s="61"/>
      <c r="G46" s="61"/>
      <c r="H46" s="61"/>
    </row>
    <row r="47" spans="1:8" ht="15.75" x14ac:dyDescent="0.25">
      <c r="A47" s="41"/>
      <c r="B47" s="43"/>
      <c r="C47" s="2"/>
      <c r="D47" s="2"/>
      <c r="E47" s="61"/>
      <c r="F47" s="61"/>
      <c r="G47" s="61"/>
      <c r="H47" s="61"/>
    </row>
    <row r="48" spans="1:8" ht="15.75" x14ac:dyDescent="0.25">
      <c r="A48" s="41"/>
      <c r="B48" s="43"/>
      <c r="C48" s="2"/>
      <c r="D48" s="2"/>
      <c r="E48" s="61"/>
      <c r="F48" s="61"/>
      <c r="G48" s="61"/>
      <c r="H48" s="61"/>
    </row>
    <row r="49" spans="1:8" ht="15.75" x14ac:dyDescent="0.25">
      <c r="A49" s="41"/>
      <c r="B49" s="43"/>
      <c r="C49" s="2"/>
      <c r="D49" s="2"/>
      <c r="E49" s="61"/>
      <c r="F49" s="61"/>
      <c r="G49" s="61"/>
      <c r="H49" s="61"/>
    </row>
    <row r="50" spans="1:8" ht="15.75" x14ac:dyDescent="0.25">
      <c r="A50" s="41"/>
      <c r="B50" s="43"/>
      <c r="C50" s="2"/>
      <c r="D50" s="2"/>
      <c r="E50" s="61"/>
      <c r="F50" s="61"/>
      <c r="G50" s="61"/>
      <c r="H50" s="61"/>
    </row>
    <row r="51" spans="1:8" ht="15.75" x14ac:dyDescent="0.25">
      <c r="A51" s="41"/>
      <c r="B51" s="43"/>
      <c r="C51" s="2"/>
      <c r="D51" s="2"/>
      <c r="E51" s="61"/>
      <c r="F51" s="61"/>
      <c r="G51" s="61"/>
      <c r="H51" s="61"/>
    </row>
    <row r="52" spans="1:8" ht="15.75" x14ac:dyDescent="0.25">
      <c r="A52" s="41"/>
      <c r="B52" s="43"/>
      <c r="C52" s="2"/>
      <c r="D52" s="2"/>
      <c r="E52" s="61"/>
      <c r="F52" s="61"/>
      <c r="G52" s="61"/>
      <c r="H52" s="61"/>
    </row>
    <row r="53" spans="1:8" ht="15.75" x14ac:dyDescent="0.25">
      <c r="A53" s="41"/>
      <c r="B53" s="43"/>
      <c r="C53" s="2"/>
      <c r="D53" s="2"/>
      <c r="E53" s="61"/>
      <c r="F53" s="61"/>
      <c r="G53" s="61"/>
      <c r="H53" s="61"/>
    </row>
    <row r="54" spans="1:8" ht="15.75" x14ac:dyDescent="0.25">
      <c r="A54" s="41"/>
      <c r="B54" s="43"/>
      <c r="C54" s="2"/>
      <c r="D54" s="2"/>
      <c r="E54" s="61"/>
      <c r="F54" s="61"/>
      <c r="G54" s="61"/>
      <c r="H54" s="61"/>
    </row>
    <row r="55" spans="1:8" ht="15.75" x14ac:dyDescent="0.25">
      <c r="A55" s="41"/>
      <c r="B55" s="43"/>
      <c r="C55" s="2"/>
      <c r="D55" s="2"/>
      <c r="E55" s="61"/>
      <c r="F55" s="61"/>
      <c r="G55" s="61"/>
      <c r="H55" s="61"/>
    </row>
    <row r="56" spans="1:8" ht="15.75" x14ac:dyDescent="0.25">
      <c r="A56" s="41"/>
      <c r="B56" s="43"/>
      <c r="C56" s="2"/>
      <c r="D56" s="2"/>
      <c r="E56" s="61"/>
      <c r="F56" s="61"/>
      <c r="G56" s="61"/>
      <c r="H56" s="61"/>
    </row>
    <row r="57" spans="1:8" ht="15.75" x14ac:dyDescent="0.25">
      <c r="A57" s="41"/>
      <c r="B57" s="43"/>
      <c r="C57" s="2"/>
      <c r="D57" s="2"/>
      <c r="E57" s="61"/>
      <c r="F57" s="61"/>
      <c r="G57" s="61"/>
      <c r="H57" s="61"/>
    </row>
    <row r="58" spans="1:8" ht="15.75" x14ac:dyDescent="0.25">
      <c r="A58" s="41"/>
      <c r="B58" s="43"/>
      <c r="C58" s="2"/>
      <c r="D58" s="2"/>
      <c r="E58" s="61"/>
      <c r="F58" s="61"/>
      <c r="G58" s="61"/>
      <c r="H58" s="61"/>
    </row>
    <row r="59" spans="1:8" ht="15.75" x14ac:dyDescent="0.25">
      <c r="A59" s="41"/>
      <c r="B59" s="43"/>
      <c r="C59" s="2"/>
      <c r="D59" s="2"/>
      <c r="E59" s="61"/>
      <c r="F59" s="61"/>
      <c r="G59" s="61"/>
      <c r="H59" s="61"/>
    </row>
    <row r="60" spans="1:8" ht="15.75" x14ac:dyDescent="0.25">
      <c r="A60" s="41"/>
      <c r="B60" s="43"/>
      <c r="C60" s="2"/>
      <c r="D60" s="2"/>
      <c r="E60" s="61"/>
      <c r="F60" s="61"/>
      <c r="G60" s="61"/>
      <c r="H60" s="61"/>
    </row>
    <row r="61" spans="1:8" ht="15.75" x14ac:dyDescent="0.25">
      <c r="A61" s="41"/>
      <c r="B61" s="43"/>
      <c r="C61" s="2"/>
      <c r="D61" s="2"/>
      <c r="E61" s="61"/>
      <c r="F61" s="61"/>
      <c r="G61" s="61"/>
      <c r="H61" s="61"/>
    </row>
    <row r="62" spans="1:8" ht="15.75" x14ac:dyDescent="0.25">
      <c r="A62" s="41"/>
      <c r="B62" s="43"/>
      <c r="C62" s="2"/>
      <c r="D62" s="2"/>
      <c r="E62" s="61"/>
      <c r="F62" s="61"/>
      <c r="G62" s="61"/>
      <c r="H62" s="61"/>
    </row>
    <row r="63" spans="1:8" ht="15.75" x14ac:dyDescent="0.25">
      <c r="A63" s="41"/>
      <c r="B63" s="43"/>
      <c r="C63" s="2"/>
      <c r="D63" s="2"/>
      <c r="E63" s="61"/>
      <c r="F63" s="61"/>
      <c r="G63" s="61"/>
      <c r="H63" s="61"/>
    </row>
    <row r="64" spans="1:8" ht="15.75" x14ac:dyDescent="0.25">
      <c r="A64" s="41"/>
      <c r="B64" s="43"/>
      <c r="C64" s="2"/>
      <c r="D64" s="2"/>
      <c r="E64" s="61"/>
      <c r="F64" s="61"/>
      <c r="G64" s="61"/>
      <c r="H64" s="61"/>
    </row>
    <row r="65" spans="1:8" ht="15.75" x14ac:dyDescent="0.25">
      <c r="A65" s="41"/>
      <c r="B65" s="43"/>
      <c r="C65" s="2"/>
      <c r="D65" s="2"/>
      <c r="E65" s="61"/>
      <c r="F65" s="61"/>
      <c r="G65" s="61"/>
      <c r="H65" s="61"/>
    </row>
    <row r="66" spans="1:8" ht="15.75" x14ac:dyDescent="0.25">
      <c r="A66" s="41"/>
      <c r="B66" s="43"/>
      <c r="C66" s="2"/>
      <c r="D66" s="2"/>
      <c r="E66" s="61"/>
      <c r="F66" s="61"/>
      <c r="G66" s="61"/>
      <c r="H66" s="61"/>
    </row>
    <row r="67" spans="1:8" ht="15.75" x14ac:dyDescent="0.25">
      <c r="A67" s="41"/>
      <c r="B67" s="43"/>
      <c r="C67" s="2"/>
      <c r="D67" s="2"/>
      <c r="E67" s="61"/>
      <c r="F67" s="61"/>
      <c r="G67" s="61"/>
      <c r="H67" s="61"/>
    </row>
    <row r="68" spans="1:8" ht="15.75" x14ac:dyDescent="0.25">
      <c r="A68" s="41"/>
      <c r="B68" s="43"/>
      <c r="C68" s="2"/>
      <c r="D68" s="2"/>
      <c r="E68" s="61"/>
      <c r="F68" s="61"/>
      <c r="G68" s="61"/>
      <c r="H68" s="61"/>
    </row>
    <row r="69" spans="1:8" ht="15.75" x14ac:dyDescent="0.25">
      <c r="A69" s="41"/>
      <c r="B69" s="43"/>
      <c r="C69" s="2"/>
      <c r="D69" s="2"/>
      <c r="E69" s="61"/>
      <c r="F69" s="61"/>
      <c r="G69" s="61"/>
      <c r="H69" s="61"/>
    </row>
    <row r="70" spans="1:8" ht="15.75" x14ac:dyDescent="0.25">
      <c r="A70" s="41"/>
      <c r="B70" s="43"/>
      <c r="C70" s="2"/>
      <c r="D70" s="2"/>
      <c r="E70" s="61"/>
      <c r="F70" s="61"/>
      <c r="G70" s="61"/>
      <c r="H70" s="61"/>
    </row>
    <row r="71" spans="1:8" ht="15.75" x14ac:dyDescent="0.25">
      <c r="A71" s="41"/>
      <c r="B71" s="43"/>
      <c r="C71" s="2"/>
      <c r="D71" s="2"/>
      <c r="E71" s="61"/>
      <c r="F71" s="61"/>
      <c r="G71" s="61"/>
      <c r="H71" s="61"/>
    </row>
    <row r="72" spans="1:8" ht="15.75" x14ac:dyDescent="0.25">
      <c r="A72" s="41"/>
      <c r="B72" s="43"/>
      <c r="C72" s="2"/>
      <c r="D72" s="2"/>
      <c r="E72" s="61"/>
      <c r="F72" s="61"/>
      <c r="G72" s="61"/>
      <c r="H72" s="61"/>
    </row>
    <row r="73" spans="1:8" ht="15.75" x14ac:dyDescent="0.25">
      <c r="A73" s="41"/>
      <c r="B73" s="43"/>
      <c r="C73" s="2"/>
      <c r="D73" s="2"/>
      <c r="E73" s="61"/>
      <c r="F73" s="61"/>
      <c r="G73" s="61"/>
      <c r="H73" s="61"/>
    </row>
    <row r="74" spans="1:8" ht="15.75" x14ac:dyDescent="0.25">
      <c r="A74" s="41"/>
      <c r="B74" s="43"/>
      <c r="C74" s="2"/>
      <c r="D74" s="2"/>
      <c r="E74" s="61"/>
      <c r="F74" s="61"/>
      <c r="G74" s="61"/>
      <c r="H74" s="61"/>
    </row>
    <row r="75" spans="1:8" ht="15.75" x14ac:dyDescent="0.25">
      <c r="A75" s="41"/>
      <c r="B75" s="43"/>
      <c r="C75" s="2"/>
      <c r="D75" s="2"/>
      <c r="E75" s="61"/>
      <c r="F75" s="61"/>
      <c r="G75" s="61"/>
      <c r="H75" s="61"/>
    </row>
    <row r="76" spans="1:8" ht="15.75" x14ac:dyDescent="0.25">
      <c r="A76" s="41"/>
      <c r="B76" s="43"/>
      <c r="C76" s="2"/>
      <c r="D76" s="2"/>
      <c r="E76" s="61"/>
      <c r="F76" s="61"/>
      <c r="G76" s="61"/>
      <c r="H76" s="61"/>
    </row>
    <row r="77" spans="1:8" ht="15.75" x14ac:dyDescent="0.25">
      <c r="A77" s="41"/>
      <c r="B77" s="43"/>
      <c r="C77" s="2"/>
      <c r="D77" s="2"/>
      <c r="E77" s="61"/>
      <c r="F77" s="61"/>
      <c r="G77" s="61"/>
      <c r="H77" s="61"/>
    </row>
    <row r="78" spans="1:8" ht="15.75" x14ac:dyDescent="0.25">
      <c r="A78" s="41"/>
      <c r="B78" s="43"/>
      <c r="C78" s="2"/>
      <c r="D78" s="2"/>
      <c r="E78" s="61"/>
      <c r="F78" s="61"/>
      <c r="G78" s="61"/>
      <c r="H78" s="61"/>
    </row>
    <row r="79" spans="1:8" ht="15.75" x14ac:dyDescent="0.25">
      <c r="A79" s="41"/>
      <c r="B79" s="43"/>
      <c r="C79" s="2"/>
      <c r="D79" s="2"/>
      <c r="E79" s="61"/>
      <c r="F79" s="61"/>
      <c r="G79" s="61"/>
      <c r="H79" s="61"/>
    </row>
    <row r="80" spans="1:8" ht="15.75" x14ac:dyDescent="0.25">
      <c r="A80" s="41"/>
      <c r="B80" s="43"/>
      <c r="C80" s="2"/>
      <c r="D80" s="2"/>
      <c r="E80" s="61"/>
      <c r="F80" s="61"/>
      <c r="G80" s="61"/>
      <c r="H80" s="61"/>
    </row>
    <row r="81" spans="1:8" ht="15.75" x14ac:dyDescent="0.25">
      <c r="A81" s="41"/>
      <c r="B81" s="43"/>
      <c r="C81" s="2"/>
      <c r="D81" s="2"/>
      <c r="E81" s="61"/>
      <c r="F81" s="61"/>
      <c r="G81" s="61"/>
      <c r="H81" s="61"/>
    </row>
    <row r="82" spans="1:8" ht="15.75" x14ac:dyDescent="0.25">
      <c r="A82" s="41"/>
      <c r="B82" s="43"/>
      <c r="C82" s="2"/>
      <c r="D82" s="2"/>
      <c r="E82" s="61"/>
      <c r="F82" s="61"/>
      <c r="G82" s="61"/>
      <c r="H82" s="61"/>
    </row>
    <row r="83" spans="1:8" ht="15.75" x14ac:dyDescent="0.25">
      <c r="A83" s="41"/>
      <c r="B83" s="43"/>
      <c r="C83" s="2"/>
      <c r="D83" s="2"/>
      <c r="E83" s="61"/>
      <c r="F83" s="61"/>
      <c r="G83" s="61"/>
      <c r="H83" s="61"/>
    </row>
    <row r="84" spans="1:8" ht="15.75" x14ac:dyDescent="0.25">
      <c r="A84" s="41"/>
      <c r="B84" s="43"/>
      <c r="C84" s="2"/>
      <c r="D84" s="2"/>
      <c r="E84" s="61"/>
      <c r="F84" s="61"/>
      <c r="G84" s="61"/>
      <c r="H84" s="61"/>
    </row>
    <row r="85" spans="1:8" ht="15.75" x14ac:dyDescent="0.25">
      <c r="A85" s="41"/>
      <c r="B85" s="43"/>
      <c r="C85" s="2"/>
      <c r="D85" s="2"/>
      <c r="E85" s="61"/>
      <c r="F85" s="61"/>
      <c r="G85" s="61"/>
      <c r="H85" s="61"/>
    </row>
    <row r="86" spans="1:8" ht="15.75" x14ac:dyDescent="0.25">
      <c r="A86" s="41"/>
      <c r="B86" s="43"/>
      <c r="C86" s="2"/>
      <c r="D86" s="2"/>
      <c r="E86" s="61"/>
      <c r="F86" s="61"/>
      <c r="G86" s="61"/>
      <c r="H86" s="61"/>
    </row>
    <row r="87" spans="1:8" ht="15.75" x14ac:dyDescent="0.25">
      <c r="A87" s="41"/>
      <c r="B87" s="43"/>
      <c r="C87" s="2"/>
      <c r="D87" s="2"/>
      <c r="E87" s="61"/>
      <c r="F87" s="61"/>
      <c r="G87" s="61"/>
      <c r="H87" s="61"/>
    </row>
    <row r="88" spans="1:8" ht="15.75" x14ac:dyDescent="0.25">
      <c r="A88" s="41"/>
      <c r="B88" s="43"/>
      <c r="C88" s="2"/>
      <c r="D88" s="2"/>
      <c r="E88" s="61"/>
      <c r="F88" s="61"/>
      <c r="G88" s="61"/>
      <c r="H88" s="61"/>
    </row>
    <row r="89" spans="1:8" ht="15.75" x14ac:dyDescent="0.25">
      <c r="A89" s="41"/>
      <c r="B89" s="43"/>
      <c r="C89" s="2"/>
      <c r="D89" s="2"/>
      <c r="E89" s="61"/>
      <c r="F89" s="61"/>
      <c r="G89" s="61"/>
      <c r="H89" s="61"/>
    </row>
    <row r="90" spans="1:8" ht="15.75" x14ac:dyDescent="0.25">
      <c r="A90" s="41"/>
      <c r="B90" s="43"/>
      <c r="C90" s="2"/>
      <c r="D90" s="2"/>
      <c r="E90" s="61"/>
      <c r="F90" s="61"/>
      <c r="G90" s="61"/>
      <c r="H90" s="61"/>
    </row>
    <row r="91" spans="1:8" ht="15.75" x14ac:dyDescent="0.25">
      <c r="A91" s="41"/>
      <c r="B91" s="43"/>
      <c r="C91" s="2"/>
      <c r="D91" s="2"/>
      <c r="E91" s="61"/>
      <c r="F91" s="61"/>
      <c r="G91" s="61"/>
      <c r="H91" s="61"/>
    </row>
    <row r="92" spans="1:8" ht="15.75" x14ac:dyDescent="0.25">
      <c r="A92" s="41"/>
      <c r="B92" s="43"/>
      <c r="C92" s="2"/>
      <c r="D92" s="2"/>
      <c r="E92" s="61"/>
      <c r="F92" s="61"/>
      <c r="G92" s="61"/>
      <c r="H92" s="61"/>
    </row>
    <row r="93" spans="1:8" ht="15.75" x14ac:dyDescent="0.25">
      <c r="A93" s="41"/>
      <c r="B93" s="43"/>
      <c r="C93" s="2"/>
      <c r="D93" s="2"/>
      <c r="E93" s="61"/>
      <c r="F93" s="61"/>
      <c r="G93" s="61"/>
      <c r="H93" s="61"/>
    </row>
    <row r="94" spans="1:8" ht="15.75" x14ac:dyDescent="0.25">
      <c r="A94" s="41"/>
      <c r="B94" s="43"/>
      <c r="C94" s="2"/>
      <c r="D94" s="2"/>
      <c r="E94" s="61"/>
      <c r="F94" s="61"/>
      <c r="G94" s="61"/>
      <c r="H94" s="61"/>
    </row>
    <row r="95" spans="1:8" ht="15.75" x14ac:dyDescent="0.25">
      <c r="A95" s="41"/>
      <c r="B95" s="43"/>
      <c r="C95" s="2"/>
      <c r="D95" s="2"/>
      <c r="E95" s="61"/>
      <c r="F95" s="61"/>
      <c r="G95" s="61"/>
      <c r="H95" s="61"/>
    </row>
    <row r="96" spans="1:8" ht="15.75" x14ac:dyDescent="0.25">
      <c r="A96" s="41"/>
      <c r="B96" s="43"/>
      <c r="C96" s="2"/>
      <c r="D96" s="2"/>
      <c r="E96" s="61"/>
      <c r="F96" s="61"/>
      <c r="G96" s="61"/>
      <c r="H96" s="61"/>
    </row>
    <row r="97" spans="1:8" ht="15.75" x14ac:dyDescent="0.25">
      <c r="A97" s="41"/>
      <c r="B97" s="43"/>
      <c r="C97" s="2"/>
      <c r="D97" s="2"/>
      <c r="E97" s="61"/>
      <c r="F97" s="61"/>
      <c r="G97" s="61"/>
      <c r="H97" s="61"/>
    </row>
    <row r="98" spans="1:8" ht="15.75" x14ac:dyDescent="0.25">
      <c r="C98" s="2"/>
      <c r="D98" s="2"/>
      <c r="E98" s="2"/>
      <c r="F98" s="2"/>
      <c r="G98" s="2"/>
      <c r="H98" s="2"/>
    </row>
    <row r="99" spans="1:8" ht="15.75" x14ac:dyDescent="0.25">
      <c r="C99" s="2"/>
      <c r="D99" s="2"/>
      <c r="E99" s="2"/>
      <c r="F99" s="2"/>
      <c r="G99" s="2"/>
      <c r="H99" s="2"/>
    </row>
    <row r="100" spans="1:8" ht="15.75" x14ac:dyDescent="0.25">
      <c r="C100" s="2"/>
      <c r="D100" s="2"/>
      <c r="E100" s="2"/>
      <c r="F100" s="2"/>
      <c r="G100" s="2"/>
      <c r="H100" s="2"/>
    </row>
    <row r="101" spans="1:8" ht="15.75" x14ac:dyDescent="0.25">
      <c r="C101" s="2"/>
      <c r="D101" s="2"/>
      <c r="E101" s="2"/>
      <c r="F101" s="2"/>
      <c r="G101" s="2"/>
      <c r="H101" s="2"/>
    </row>
    <row r="102" spans="1:8" ht="15.75" x14ac:dyDescent="0.25">
      <c r="C102" s="2"/>
      <c r="D102" s="2"/>
      <c r="E102" s="2"/>
      <c r="F102" s="2"/>
      <c r="G102" s="2"/>
      <c r="H102" s="2"/>
    </row>
    <row r="103" spans="1:8" ht="15.75" x14ac:dyDescent="0.25">
      <c r="C103" s="2"/>
      <c r="D103" s="2"/>
      <c r="E103" s="2"/>
      <c r="F103" s="2"/>
      <c r="G103" s="2"/>
      <c r="H103" s="2"/>
    </row>
    <row r="104" spans="1:8" ht="15.75" x14ac:dyDescent="0.25">
      <c r="C104" s="2"/>
      <c r="D104" s="2"/>
      <c r="E104" s="2"/>
      <c r="F104" s="2"/>
      <c r="G104" s="2"/>
      <c r="H104" s="2"/>
    </row>
    <row r="105" spans="1:8" ht="15.75" x14ac:dyDescent="0.25">
      <c r="C105" s="2"/>
      <c r="D105" s="2"/>
      <c r="E105" s="2"/>
      <c r="F105" s="2"/>
      <c r="G105" s="2"/>
      <c r="H105" s="2"/>
    </row>
    <row r="106" spans="1:8" ht="15.75" x14ac:dyDescent="0.25">
      <c r="C106" s="2"/>
      <c r="D106" s="2"/>
      <c r="E106" s="2"/>
      <c r="F106" s="2"/>
      <c r="G106" s="2"/>
      <c r="H106" s="2"/>
    </row>
    <row r="107" spans="1:8" ht="15.75" x14ac:dyDescent="0.25">
      <c r="C107" s="2"/>
      <c r="D107" s="2"/>
      <c r="E107" s="2"/>
      <c r="F107" s="2"/>
      <c r="G107" s="2"/>
      <c r="H107" s="2"/>
    </row>
    <row r="108" spans="1:8" ht="15.75" x14ac:dyDescent="0.25">
      <c r="C108" s="2"/>
      <c r="D108" s="2"/>
      <c r="E108" s="2"/>
      <c r="F108" s="2"/>
      <c r="G108" s="2"/>
      <c r="H108" s="2"/>
    </row>
    <row r="109" spans="1:8" ht="15.75" x14ac:dyDescent="0.25">
      <c r="C109" s="2"/>
      <c r="D109" s="2"/>
      <c r="E109" s="2"/>
      <c r="F109" s="2"/>
      <c r="G109" s="2"/>
      <c r="H109" s="2"/>
    </row>
    <row r="110" spans="1:8" ht="15.75" x14ac:dyDescent="0.25">
      <c r="C110" s="2"/>
      <c r="D110" s="2"/>
      <c r="E110" s="2"/>
      <c r="F110" s="2"/>
      <c r="G110" s="2"/>
      <c r="H110" s="2"/>
    </row>
    <row r="111" spans="1:8" ht="15.75" x14ac:dyDescent="0.25">
      <c r="C111" s="2"/>
      <c r="D111" s="2"/>
      <c r="E111" s="2"/>
      <c r="F111" s="2"/>
      <c r="G111" s="2"/>
      <c r="H111" s="2"/>
    </row>
    <row r="112" spans="1:8" ht="15.75" x14ac:dyDescent="0.25">
      <c r="C112" s="2"/>
      <c r="D112" s="2"/>
      <c r="E112" s="2"/>
      <c r="F112" s="2"/>
      <c r="G112" s="2"/>
      <c r="H112" s="2"/>
    </row>
    <row r="113" spans="3:8" ht="15.75" x14ac:dyDescent="0.25">
      <c r="C113" s="2"/>
      <c r="D113" s="2"/>
      <c r="E113" s="2"/>
      <c r="F113" s="2"/>
      <c r="G113" s="2"/>
      <c r="H113" s="2"/>
    </row>
    <row r="114" spans="3:8" ht="15.75" x14ac:dyDescent="0.25">
      <c r="C114" s="2"/>
      <c r="D114" s="2"/>
      <c r="E114" s="2"/>
      <c r="F114" s="2"/>
      <c r="G114" s="2"/>
      <c r="H114" s="2"/>
    </row>
    <row r="115" spans="3:8" ht="15.75" x14ac:dyDescent="0.25">
      <c r="C115" s="2"/>
      <c r="D115" s="2"/>
      <c r="E115" s="2"/>
      <c r="F115" s="2"/>
      <c r="G115" s="2"/>
      <c r="H115" s="2"/>
    </row>
    <row r="116" spans="3:8" ht="15.75" x14ac:dyDescent="0.25">
      <c r="C116" s="2"/>
      <c r="D116" s="2"/>
      <c r="E116" s="2"/>
      <c r="F116" s="2"/>
      <c r="G116" s="2"/>
      <c r="H116" s="2"/>
    </row>
    <row r="117" spans="3:8" ht="15.75" x14ac:dyDescent="0.25">
      <c r="C117" s="2"/>
      <c r="D117" s="2"/>
      <c r="E117" s="2"/>
      <c r="F117" s="2"/>
      <c r="G117" s="2"/>
      <c r="H117" s="2"/>
    </row>
    <row r="118" spans="3:8" ht="15.75" x14ac:dyDescent="0.25">
      <c r="C118" s="2"/>
      <c r="D118" s="2"/>
      <c r="E118" s="2"/>
      <c r="F118" s="2"/>
      <c r="G118" s="2"/>
      <c r="H118" s="2"/>
    </row>
    <row r="119" spans="3:8" ht="15.75" x14ac:dyDescent="0.25">
      <c r="C119" s="2"/>
      <c r="D119" s="2"/>
      <c r="E119" s="2"/>
      <c r="F119" s="2"/>
      <c r="G119" s="2"/>
      <c r="H119" s="2"/>
    </row>
    <row r="120" spans="3:8" ht="15.75" x14ac:dyDescent="0.25">
      <c r="C120" s="2"/>
      <c r="D120" s="2"/>
      <c r="E120" s="2"/>
      <c r="F120" s="2"/>
      <c r="G120" s="2"/>
      <c r="H120" s="2"/>
    </row>
    <row r="121" spans="3:8" ht="15.75" x14ac:dyDescent="0.25">
      <c r="C121" s="2"/>
      <c r="D121" s="2"/>
      <c r="E121" s="2"/>
      <c r="F121" s="2"/>
      <c r="G121" s="2"/>
      <c r="H121" s="2"/>
    </row>
    <row r="122" spans="3:8" ht="15.75" x14ac:dyDescent="0.25">
      <c r="C122" s="2"/>
      <c r="D122" s="2"/>
      <c r="E122" s="2"/>
      <c r="F122" s="2"/>
      <c r="G122" s="2"/>
      <c r="H122" s="2"/>
    </row>
    <row r="123" spans="3:8" ht="15.75" x14ac:dyDescent="0.25">
      <c r="C123" s="2"/>
      <c r="D123" s="2"/>
      <c r="E123" s="2"/>
      <c r="F123" s="2"/>
      <c r="G123" s="2"/>
      <c r="H123" s="2"/>
    </row>
    <row r="124" spans="3:8" ht="15.75" x14ac:dyDescent="0.25">
      <c r="C124" s="2"/>
      <c r="D124" s="2"/>
      <c r="E124" s="2"/>
      <c r="F124" s="2"/>
      <c r="G124" s="2"/>
      <c r="H124" s="2"/>
    </row>
    <row r="125" spans="3:8" ht="15.75" x14ac:dyDescent="0.25">
      <c r="C125" s="2"/>
      <c r="D125" s="2"/>
      <c r="E125" s="2"/>
      <c r="F125" s="2"/>
      <c r="G125" s="2"/>
      <c r="H125" s="2"/>
    </row>
    <row r="126" spans="3:8" ht="15.75" x14ac:dyDescent="0.25">
      <c r="C126" s="2"/>
      <c r="D126" s="2"/>
      <c r="E126" s="2"/>
      <c r="F126" s="2"/>
      <c r="G126" s="2"/>
      <c r="H126" s="2"/>
    </row>
    <row r="127" spans="3:8" ht="15.75" x14ac:dyDescent="0.25">
      <c r="C127" s="2"/>
      <c r="D127" s="2"/>
      <c r="E127" s="2"/>
      <c r="F127" s="2"/>
      <c r="G127" s="2"/>
      <c r="H127" s="2"/>
    </row>
    <row r="128" spans="3:8" ht="15.75" x14ac:dyDescent="0.25">
      <c r="C128" s="2"/>
      <c r="D128" s="2"/>
      <c r="E128" s="2"/>
      <c r="F128" s="2"/>
      <c r="G128" s="2"/>
      <c r="H128" s="2"/>
    </row>
  </sheetData>
  <sheetProtection algorithmName="SHA-512" hashValue="qqemf/PowtoKNk3aGL4fWpvuXd7zD6jxTVVnpUXF/hipQDa6ZrvkEYYF3B/G4SgCmrW95gks2Kg7YDjuqLnT/w==" saltValue="y8lkiUV0Bo9qRMd7G6p5Eg==" spinCount="100000" sheet="1" objects="1" scenarios="1"/>
  <pageMargins left="0.7" right="0.7" top="0.98479166666666695" bottom="0.75" header="0.3" footer="0.3"/>
  <pageSetup scale="48" fitToHeight="0" orientation="landscape" r:id="rId1"/>
  <headerFooter>
    <oddFooter>&amp;L&amp;"Arial,Regular"&amp;12&amp;K000000June 1, 2020&amp;C&amp;"Arial,Regular"&amp;12Page &amp;P of &amp;N&amp;R&amp;"Arial,Regular"&amp;12&amp;K000000&amp;A</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 id="{FDE1FA46-B9A4-45A0-981D-6B7D8DACF078}">
            <xm:f>'Project Info'!$D19=0</xm:f>
            <x14:dxf>
              <fill>
                <patternFill>
                  <bgColor theme="1"/>
                </patternFill>
              </fill>
            </x14:dxf>
          </x14:cfRule>
          <xm:sqref>B14:B28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L128"/>
  <sheetViews>
    <sheetView showGridLines="0" zoomScaleNormal="100" zoomScalePageLayoutView="30" workbookViewId="0"/>
  </sheetViews>
  <sheetFormatPr defaultColWidth="9.140625" defaultRowHeight="15" x14ac:dyDescent="0.25"/>
  <cols>
    <col min="1" max="1" width="2.42578125" style="1" customWidth="1"/>
    <col min="2" max="2" width="24.42578125" customWidth="1"/>
    <col min="3" max="3" width="26.140625" style="1" customWidth="1"/>
    <col min="4" max="4" width="30.85546875" style="1" customWidth="1"/>
    <col min="5" max="11" width="20.85546875" style="1" customWidth="1"/>
    <col min="12" max="12" width="24.85546875" style="1" customWidth="1"/>
    <col min="13" max="16384" width="9.140625" style="1"/>
  </cols>
  <sheetData>
    <row r="1" spans="1:12" ht="24" customHeight="1" x14ac:dyDescent="0.25">
      <c r="A1" s="41"/>
      <c r="B1" s="60"/>
      <c r="E1" s="41"/>
      <c r="F1" s="41"/>
      <c r="G1" s="41"/>
      <c r="H1" s="41"/>
    </row>
    <row r="2" spans="1:12" ht="15" customHeight="1" x14ac:dyDescent="0.25">
      <c r="A2" s="41"/>
      <c r="B2" s="40"/>
      <c r="C2" s="26"/>
      <c r="D2" s="295" t="s">
        <v>0</v>
      </c>
      <c r="E2" s="60"/>
      <c r="F2" s="41"/>
      <c r="G2" s="41"/>
      <c r="H2" s="41"/>
    </row>
    <row r="3" spans="1:12" ht="18.75" customHeight="1" x14ac:dyDescent="0.3">
      <c r="A3" s="41"/>
      <c r="B3" s="60"/>
      <c r="C3" s="27"/>
      <c r="D3" s="305"/>
      <c r="E3" s="40"/>
      <c r="F3" s="41"/>
      <c r="G3" s="41"/>
      <c r="H3" s="41"/>
    </row>
    <row r="4" spans="1:12" ht="18.75" customHeight="1" x14ac:dyDescent="0.25">
      <c r="A4" s="41"/>
      <c r="B4" s="62"/>
      <c r="C4" s="26"/>
      <c r="D4" s="295" t="s">
        <v>4528</v>
      </c>
      <c r="E4" s="60"/>
      <c r="F4" s="41"/>
      <c r="G4" s="41"/>
      <c r="H4" s="41"/>
    </row>
    <row r="5" spans="1:12" ht="20.25" customHeight="1" x14ac:dyDescent="0.25">
      <c r="A5" s="41"/>
      <c r="B5" s="40"/>
      <c r="C5" s="28"/>
      <c r="D5" s="296" t="s">
        <v>4695</v>
      </c>
      <c r="E5" s="62"/>
      <c r="F5" s="41"/>
      <c r="G5" s="41"/>
      <c r="H5" s="41"/>
    </row>
    <row r="6" spans="1:12" ht="18.75" customHeight="1" x14ac:dyDescent="0.3">
      <c r="A6" s="41"/>
      <c r="B6" s="60"/>
      <c r="C6" s="27"/>
      <c r="D6" s="305"/>
      <c r="E6" s="40"/>
      <c r="F6" s="41"/>
      <c r="G6" s="41"/>
      <c r="H6" s="41"/>
    </row>
    <row r="7" spans="1:12" ht="15" customHeight="1" x14ac:dyDescent="0.25">
      <c r="A7" s="41"/>
      <c r="B7" s="43"/>
      <c r="C7" s="26"/>
      <c r="D7" s="295" t="s">
        <v>1</v>
      </c>
      <c r="E7" s="60"/>
      <c r="F7" s="41"/>
      <c r="G7" s="41"/>
      <c r="H7" s="41"/>
    </row>
    <row r="8" spans="1:12" ht="15" customHeight="1" x14ac:dyDescent="0.25">
      <c r="A8" s="41"/>
      <c r="B8" s="43"/>
      <c r="E8" s="41"/>
      <c r="F8" s="41"/>
      <c r="G8" s="41"/>
      <c r="H8" s="41"/>
    </row>
    <row r="9" spans="1:12" ht="25.5" customHeight="1" x14ac:dyDescent="0.3">
      <c r="A9" s="41"/>
      <c r="B9" s="757" t="s">
        <v>5574</v>
      </c>
      <c r="C9" s="41"/>
      <c r="D9" s="41"/>
      <c r="E9" s="41"/>
      <c r="F9" s="41"/>
      <c r="G9" s="41"/>
      <c r="H9" s="41"/>
    </row>
    <row r="10" spans="1:12" ht="15" customHeight="1" x14ac:dyDescent="0.25">
      <c r="A10" s="41"/>
      <c r="B10" s="43"/>
      <c r="C10" s="41"/>
      <c r="D10" s="41"/>
      <c r="E10" s="41"/>
      <c r="F10" s="41"/>
      <c r="G10" s="41"/>
      <c r="H10" s="41"/>
    </row>
    <row r="11" spans="1:12" ht="15" customHeight="1" x14ac:dyDescent="0.25">
      <c r="A11" s="41"/>
      <c r="B11" s="321" t="s">
        <v>4549</v>
      </c>
      <c r="C11" s="322"/>
      <c r="D11" s="779"/>
      <c r="E11" s="779"/>
      <c r="F11" s="322"/>
      <c r="G11" s="41"/>
      <c r="H11" s="41"/>
    </row>
    <row r="12" spans="1:12" ht="15" customHeight="1" thickBot="1" x14ac:dyDescent="0.3">
      <c r="A12" s="41"/>
      <c r="B12" s="43"/>
      <c r="C12" s="41"/>
      <c r="D12" s="41"/>
      <c r="E12" s="41"/>
      <c r="F12" s="41"/>
      <c r="G12" s="41"/>
      <c r="H12" s="41"/>
    </row>
    <row r="13" spans="1:12" ht="60" customHeight="1" thickBot="1" x14ac:dyDescent="0.4">
      <c r="A13" s="41"/>
      <c r="B13" s="45" t="s">
        <v>242</v>
      </c>
      <c r="C13" s="65" t="s">
        <v>4781</v>
      </c>
      <c r="D13" s="66" t="s">
        <v>4791</v>
      </c>
      <c r="E13" s="65" t="s">
        <v>4552</v>
      </c>
      <c r="F13" s="46" t="s">
        <v>4556</v>
      </c>
      <c r="G13" s="46" t="s">
        <v>4553</v>
      </c>
      <c r="H13" s="47" t="s">
        <v>4554</v>
      </c>
      <c r="I13" s="45" t="s">
        <v>4839</v>
      </c>
      <c r="J13" s="46" t="s">
        <v>4555</v>
      </c>
      <c r="K13" s="47" t="s">
        <v>4535</v>
      </c>
      <c r="L13" s="746" t="s">
        <v>4815</v>
      </c>
    </row>
    <row r="14" spans="1:12" s="14" customFormat="1" ht="15" customHeight="1" x14ac:dyDescent="0.25">
      <c r="A14" s="63"/>
      <c r="B14" s="64" t="str">
        <f>IF('Project Info'!H19="","",'Project Info'!H19)</f>
        <v/>
      </c>
      <c r="C14" s="765" t="str">
        <f>IFERROR(IF(B14="","",IF(Inputs!$DE12&lt;&gt;0,"",ROUND('Main Calcs'!$BH12*'Project Info'!$V19,0))),"")</f>
        <v/>
      </c>
      <c r="D14" s="766" t="str">
        <f>IFERROR(IF(C14="","",ROUND(C14/('Project Info'!$O19/1000),0)),"")</f>
        <v/>
      </c>
      <c r="E14" s="318" t="str">
        <f>IFERROR(IF(B14="","",IF(Inputs!$DE12&lt;&gt;0,"",ROUND('Main Calcs'!$BL12*'Project Info'!$V19,0))),"")</f>
        <v/>
      </c>
      <c r="F14" s="319" t="str">
        <f>IFERROR(IF(B14="","",IF(Inputs!$DE12&lt;&gt;0,"",ROUND('Main Calcs'!$BJ12*'Project Info'!$V19,0))),"")</f>
        <v/>
      </c>
      <c r="G14" s="319" t="str">
        <f>IFERROR(IF(B14="","",IF(Inputs!$DE12&lt;&gt;0,"",ROUND('Main Calcs'!$BK12*'Project Info'!$V19,0))),"")</f>
        <v/>
      </c>
      <c r="H14" s="745" t="str">
        <f>IFERROR(IF(B14="","",IF(Inputs!$DE12&lt;&gt;0,"",ROUND('Main Calcs'!$BI12*'Project Info'!$V19,0))),"")</f>
        <v/>
      </c>
      <c r="I14" s="747" t="str">
        <f>IFERROR(IF(B14="","",IF(Inputs!$DE12&lt;&gt;0,"",ROUND('Main Calcs'!$BN12*'Project Info'!$V19,0))),"")</f>
        <v/>
      </c>
      <c r="J14" s="320" t="str">
        <f>IFERROR(IF(B14="","",IF(Inputs!$DE12&lt;&gt;0,"",ROUND('Main Calcs'!$BO12*'Project Info'!$V19,0))),"")</f>
        <v/>
      </c>
      <c r="K14" s="745" t="str">
        <f>IFERROR(IF(B14="","",IF(Inputs!$DE12&lt;&gt;0,"",ROUND('Main Calcs'!$BM12*'Project Info'!$V19,0))),"")</f>
        <v/>
      </c>
      <c r="L14" s="748" t="str">
        <f>IFERROR(IF(B14="","",IF('Community Engagement'!AF12&lt;&gt;0,"",'Community Engagement'!AD12)),"")</f>
        <v/>
      </c>
    </row>
    <row r="15" spans="1:12" s="14" customFormat="1" ht="15" customHeight="1" x14ac:dyDescent="0.25">
      <c r="A15" s="63"/>
      <c r="B15" s="64" t="str">
        <f>IF('Project Info'!H20="","",'Project Info'!H20)</f>
        <v/>
      </c>
      <c r="C15" s="765" t="str">
        <f>IFERROR(IF(B15="","",IF(Inputs!$DE13&lt;&gt;0,"",ROUND('Main Calcs'!$BH13*'Project Info'!$V20,0))),"")</f>
        <v/>
      </c>
      <c r="D15" s="766" t="str">
        <f>IFERROR(IF(C15="","",ROUND(C15/('Project Info'!$O20/1000),0)),"")</f>
        <v/>
      </c>
      <c r="E15" s="318" t="str">
        <f>IFERROR(IF(B15="","",IF(Inputs!$DE13&lt;&gt;0,"",ROUND('Main Calcs'!$BL13*'Project Info'!$V20,0))),"")</f>
        <v/>
      </c>
      <c r="F15" s="319" t="str">
        <f>IFERROR(IF(B15="","",IF(Inputs!$DE13&lt;&gt;0,"",ROUND('Main Calcs'!$BJ13*'Project Info'!$V20,0))),"")</f>
        <v/>
      </c>
      <c r="G15" s="319" t="str">
        <f>IFERROR(IF(B15="","",IF(Inputs!$DE13&lt;&gt;0,"",ROUND('Main Calcs'!$BK13*'Project Info'!$V20,0))),"")</f>
        <v/>
      </c>
      <c r="H15" s="745" t="str">
        <f>IFERROR(IF(B15="","",IF(Inputs!$DE13&lt;&gt;0,"",ROUND('Main Calcs'!$BI13*'Project Info'!$V20,0))),"")</f>
        <v/>
      </c>
      <c r="I15" s="747" t="str">
        <f>IFERROR(IF(B15="","",IF(Inputs!$DE13&lt;&gt;0,"",ROUND('Main Calcs'!$BN13*'Project Info'!$V20,0))),"")</f>
        <v/>
      </c>
      <c r="J15" s="320" t="str">
        <f>IFERROR(IF(B15="","",IF(Inputs!$DE13&lt;&gt;0,"",ROUND('Main Calcs'!$BO13*'Project Info'!$V20,0))),"")</f>
        <v/>
      </c>
      <c r="K15" s="745" t="str">
        <f>IFERROR(IF(B15="","",IF(Inputs!$DE13&lt;&gt;0,"",ROUND('Main Calcs'!$BM13*'Project Info'!$V20,0))),"")</f>
        <v/>
      </c>
      <c r="L15" s="749" t="str">
        <f>IFERROR(IF(B15="","",IF('Community Engagement'!AF13&lt;&gt;0,"",'Community Engagement'!AD13)),"")</f>
        <v/>
      </c>
    </row>
    <row r="16" spans="1:12" s="14" customFormat="1" ht="15" customHeight="1" x14ac:dyDescent="0.25">
      <c r="A16" s="63"/>
      <c r="B16" s="64" t="str">
        <f>IF('Project Info'!H21="","",'Project Info'!H21)</f>
        <v/>
      </c>
      <c r="C16" s="765" t="str">
        <f>IFERROR(IF(B16="","",IF(Inputs!$DE14&lt;&gt;0,"",ROUND('Main Calcs'!$BH14*'Project Info'!$V21,0))),"")</f>
        <v/>
      </c>
      <c r="D16" s="766" t="str">
        <f>IFERROR(IF(C16="","",ROUND(C16/('Project Info'!$O21/1000),0)),"")</f>
        <v/>
      </c>
      <c r="E16" s="318" t="str">
        <f>IFERROR(IF(B16="","",IF(Inputs!$DE14&lt;&gt;0,"",ROUND('Main Calcs'!$BL14*'Project Info'!$V21,0))),"")</f>
        <v/>
      </c>
      <c r="F16" s="319" t="str">
        <f>IFERROR(IF(B16="","",IF(Inputs!$DE14&lt;&gt;0,"",ROUND('Main Calcs'!$BJ14*'Project Info'!$V21,0))),"")</f>
        <v/>
      </c>
      <c r="G16" s="319" t="str">
        <f>IFERROR(IF(B16="","",IF(Inputs!$DE14&lt;&gt;0,"",ROUND('Main Calcs'!$BK14*'Project Info'!$V21,0))),"")</f>
        <v/>
      </c>
      <c r="H16" s="745" t="str">
        <f>IFERROR(IF(B16="","",IF(Inputs!$DE14&lt;&gt;0,"",ROUND('Main Calcs'!$BI14*'Project Info'!$V21,0))),"")</f>
        <v/>
      </c>
      <c r="I16" s="747" t="str">
        <f>IFERROR(IF(B16="","",IF(Inputs!$DE14&lt;&gt;0,"",ROUND('Main Calcs'!$BN14*'Project Info'!$V21,0))),"")</f>
        <v/>
      </c>
      <c r="J16" s="320" t="str">
        <f>IFERROR(IF(B16="","",IF(Inputs!$DE14&lt;&gt;0,"",ROUND('Main Calcs'!$BO14*'Project Info'!$V21,0))),"")</f>
        <v/>
      </c>
      <c r="K16" s="745" t="str">
        <f>IFERROR(IF(B16="","",IF(Inputs!$DE14&lt;&gt;0,"",ROUND('Main Calcs'!$BM14*'Project Info'!$V21,0))),"")</f>
        <v/>
      </c>
      <c r="L16" s="749" t="str">
        <f>IFERROR(IF(B16="","",IF('Community Engagement'!AF14&lt;&gt;0,"",'Community Engagement'!AD14)),"")</f>
        <v/>
      </c>
    </row>
    <row r="17" spans="1:12" s="14" customFormat="1" ht="15" customHeight="1" x14ac:dyDescent="0.25">
      <c r="A17" s="63"/>
      <c r="B17" s="64" t="str">
        <f>IF('Project Info'!H22="","",'Project Info'!H22)</f>
        <v/>
      </c>
      <c r="C17" s="765" t="str">
        <f>IFERROR(IF(B17="","",IF(Inputs!$DE15&lt;&gt;0,"",ROUND('Main Calcs'!$BH15*'Project Info'!$V22,0))),"")</f>
        <v/>
      </c>
      <c r="D17" s="766" t="str">
        <f>IFERROR(IF(C17="","",ROUND(C17/('Project Info'!$O22/1000),0)),"")</f>
        <v/>
      </c>
      <c r="E17" s="318" t="str">
        <f>IFERROR(IF(B17="","",IF(Inputs!$DE15&lt;&gt;0,"",ROUND('Main Calcs'!$BL15*'Project Info'!$V22,0))),"")</f>
        <v/>
      </c>
      <c r="F17" s="319" t="str">
        <f>IFERROR(IF(B17="","",IF(Inputs!$DE15&lt;&gt;0,"",ROUND('Main Calcs'!$BJ15*'Project Info'!$V22,0))),"")</f>
        <v/>
      </c>
      <c r="G17" s="319" t="str">
        <f>IFERROR(IF(B17="","",IF(Inputs!$DE15&lt;&gt;0,"",ROUND('Main Calcs'!$BK15*'Project Info'!$V22,0))),"")</f>
        <v/>
      </c>
      <c r="H17" s="745" t="str">
        <f>IFERROR(IF(B17="","",IF(Inputs!$DE15&lt;&gt;0,"",ROUND('Main Calcs'!$BI15*'Project Info'!$V22,0))),"")</f>
        <v/>
      </c>
      <c r="I17" s="747" t="str">
        <f>IFERROR(IF(B17="","",IF(Inputs!$DE15&lt;&gt;0,"",ROUND('Main Calcs'!$BN15*'Project Info'!$V22,0))),"")</f>
        <v/>
      </c>
      <c r="J17" s="320" t="str">
        <f>IFERROR(IF(B17="","",IF(Inputs!$DE15&lt;&gt;0,"",ROUND('Main Calcs'!$BO15*'Project Info'!$V22,0))),"")</f>
        <v/>
      </c>
      <c r="K17" s="745" t="str">
        <f>IFERROR(IF(B17="","",IF(Inputs!$DE15&lt;&gt;0,"",ROUND('Main Calcs'!$BM15*'Project Info'!$V22,0))),"")</f>
        <v/>
      </c>
      <c r="L17" s="749" t="str">
        <f>IFERROR(IF(B17="","",IF('Community Engagement'!AF15&lt;&gt;0,"",'Community Engagement'!AD15)),"")</f>
        <v/>
      </c>
    </row>
    <row r="18" spans="1:12" ht="15" customHeight="1" x14ac:dyDescent="0.25">
      <c r="A18" s="41"/>
      <c r="B18" s="64" t="str">
        <f>IF('Project Info'!H23="","",'Project Info'!H23)</f>
        <v/>
      </c>
      <c r="C18" s="765" t="str">
        <f>IFERROR(IF(B18="","",IF(Inputs!$DE16&lt;&gt;0,"",ROUND('Main Calcs'!$BH16*'Project Info'!$V23,0))),"")</f>
        <v/>
      </c>
      <c r="D18" s="766" t="str">
        <f>IFERROR(IF(C18="","",ROUND(C18/('Project Info'!$O23/1000),0)),"")</f>
        <v/>
      </c>
      <c r="E18" s="318" t="str">
        <f>IFERROR(IF(B18="","",IF(Inputs!$DE16&lt;&gt;0,"",ROUND('Main Calcs'!$BL16*'Project Info'!$V23,0))),"")</f>
        <v/>
      </c>
      <c r="F18" s="319" t="str">
        <f>IFERROR(IF(B18="","",IF(Inputs!$DE16&lt;&gt;0,"",ROUND('Main Calcs'!$BJ16*'Project Info'!$V23,0))),"")</f>
        <v/>
      </c>
      <c r="G18" s="319" t="str">
        <f>IFERROR(IF(B18="","",IF(Inputs!$DE16&lt;&gt;0,"",ROUND('Main Calcs'!$BK16*'Project Info'!$V23,0))),"")</f>
        <v/>
      </c>
      <c r="H18" s="745" t="str">
        <f>IFERROR(IF(B18="","",IF(Inputs!$DE16&lt;&gt;0,"",ROUND('Main Calcs'!$BI16*'Project Info'!$V23,0))),"")</f>
        <v/>
      </c>
      <c r="I18" s="747" t="str">
        <f>IFERROR(IF(B18="","",IF(Inputs!$DE16&lt;&gt;0,"",ROUND('Main Calcs'!$BN16*'Project Info'!$V23,0))),"")</f>
        <v/>
      </c>
      <c r="J18" s="320" t="str">
        <f>IFERROR(IF(B18="","",IF(Inputs!$DE16&lt;&gt;0,"",ROUND('Main Calcs'!$BO16*'Project Info'!$V23,0))),"")</f>
        <v/>
      </c>
      <c r="K18" s="745" t="str">
        <f>IFERROR(IF(B18="","",IF(Inputs!$DE16&lt;&gt;0,"",ROUND('Main Calcs'!$BM16*'Project Info'!$V23,0))),"")</f>
        <v/>
      </c>
      <c r="L18" s="749" t="str">
        <f>IFERROR(IF(B18="","",IF('Community Engagement'!AF16&lt;&gt;0,"",'Community Engagement'!AD16)),"")</f>
        <v/>
      </c>
    </row>
    <row r="19" spans="1:12" ht="15" customHeight="1" x14ac:dyDescent="0.25">
      <c r="A19" s="41"/>
      <c r="B19" s="64" t="str">
        <f>IF('Project Info'!H24="","",'Project Info'!H24)</f>
        <v/>
      </c>
      <c r="C19" s="765" t="str">
        <f>IFERROR(IF(B19="","",IF(Inputs!$DE17&lt;&gt;0,"",ROUND('Main Calcs'!$BH17*'Project Info'!$V24,0))),"")</f>
        <v/>
      </c>
      <c r="D19" s="766" t="str">
        <f>IFERROR(IF(C19="","",ROUND(C19/('Project Info'!$O24/1000),0)),"")</f>
        <v/>
      </c>
      <c r="E19" s="318" t="str">
        <f>IFERROR(IF(B19="","",IF(Inputs!$DE17&lt;&gt;0,"",ROUND('Main Calcs'!$BL17*'Project Info'!$V24,0))),"")</f>
        <v/>
      </c>
      <c r="F19" s="319" t="str">
        <f>IFERROR(IF(B19="","",IF(Inputs!$DE17&lt;&gt;0,"",ROUND('Main Calcs'!$BJ17*'Project Info'!$V24,0))),"")</f>
        <v/>
      </c>
      <c r="G19" s="319" t="str">
        <f>IFERROR(IF(B19="","",IF(Inputs!$DE17&lt;&gt;0,"",ROUND('Main Calcs'!$BK17*'Project Info'!$V24,0))),"")</f>
        <v/>
      </c>
      <c r="H19" s="745" t="str">
        <f>IFERROR(IF(B19="","",IF(Inputs!$DE17&lt;&gt;0,"",ROUND('Main Calcs'!$BI17*'Project Info'!$V24,0))),"")</f>
        <v/>
      </c>
      <c r="I19" s="747" t="str">
        <f>IFERROR(IF(B19="","",IF(Inputs!$DE17&lt;&gt;0,"",ROUND('Main Calcs'!$BN17*'Project Info'!$V24,0))),"")</f>
        <v/>
      </c>
      <c r="J19" s="320" t="str">
        <f>IFERROR(IF(B19="","",IF(Inputs!$DE17&lt;&gt;0,"",ROUND('Main Calcs'!$BO17*'Project Info'!$V24,0))),"")</f>
        <v/>
      </c>
      <c r="K19" s="745" t="str">
        <f>IFERROR(IF(B19="","",IF(Inputs!$DE17&lt;&gt;0,"",ROUND('Main Calcs'!$BM17*'Project Info'!$V24,0))),"")</f>
        <v/>
      </c>
      <c r="L19" s="749" t="str">
        <f>IFERROR(IF(B19="","",IF('Community Engagement'!AF17&lt;&gt;0,"",'Community Engagement'!AD17)),"")</f>
        <v/>
      </c>
    </row>
    <row r="20" spans="1:12" ht="15" customHeight="1" x14ac:dyDescent="0.25">
      <c r="A20" s="41"/>
      <c r="B20" s="64" t="str">
        <f>IF('Project Info'!H25="","",'Project Info'!H25)</f>
        <v/>
      </c>
      <c r="C20" s="765" t="str">
        <f>IFERROR(IF(B20="","",IF(Inputs!$DE18&lt;&gt;0,"",ROUND('Main Calcs'!$BH18*'Project Info'!$V25,0))),"")</f>
        <v/>
      </c>
      <c r="D20" s="766" t="str">
        <f>IFERROR(IF(C20="","",ROUND(C20/('Project Info'!$O25/1000),0)),"")</f>
        <v/>
      </c>
      <c r="E20" s="318" t="str">
        <f>IFERROR(IF(B20="","",IF(Inputs!$DE18&lt;&gt;0,"",ROUND('Main Calcs'!$BL18*'Project Info'!$V25,0))),"")</f>
        <v/>
      </c>
      <c r="F20" s="319" t="str">
        <f>IFERROR(IF(B20="","",IF(Inputs!$DE18&lt;&gt;0,"",ROUND('Main Calcs'!$BJ18*'Project Info'!$V25,0))),"")</f>
        <v/>
      </c>
      <c r="G20" s="319" t="str">
        <f>IFERROR(IF(B20="","",IF(Inputs!$DE18&lt;&gt;0,"",ROUND('Main Calcs'!$BK18*'Project Info'!$V25,0))),"")</f>
        <v/>
      </c>
      <c r="H20" s="745" t="str">
        <f>IFERROR(IF(B20="","",IF(Inputs!$DE18&lt;&gt;0,"",ROUND('Main Calcs'!$BI18*'Project Info'!$V25,0))),"")</f>
        <v/>
      </c>
      <c r="I20" s="747" t="str">
        <f>IFERROR(IF(B20="","",IF(Inputs!$DE18&lt;&gt;0,"",ROUND('Main Calcs'!$BN18*'Project Info'!$V25,0))),"")</f>
        <v/>
      </c>
      <c r="J20" s="320" t="str">
        <f>IFERROR(IF(B20="","",IF(Inputs!$DE18&lt;&gt;0,"",ROUND('Main Calcs'!$BO18*'Project Info'!$V25,0))),"")</f>
        <v/>
      </c>
      <c r="K20" s="745" t="str">
        <f>IFERROR(IF(B20="","",IF(Inputs!$DE18&lt;&gt;0,"",ROUND('Main Calcs'!$BM18*'Project Info'!$V25,0))),"")</f>
        <v/>
      </c>
      <c r="L20" s="749" t="str">
        <f>IFERROR(IF(B20="","",IF('Community Engagement'!AF18&lt;&gt;0,"",'Community Engagement'!AD18)),"")</f>
        <v/>
      </c>
    </row>
    <row r="21" spans="1:12" ht="15" customHeight="1" x14ac:dyDescent="0.25">
      <c r="A21" s="41"/>
      <c r="B21" s="64" t="str">
        <f>IF('Project Info'!H26="","",'Project Info'!H26)</f>
        <v/>
      </c>
      <c r="C21" s="765" t="str">
        <f>IFERROR(IF(B21="","",IF(Inputs!$DE19&lt;&gt;0,"",ROUND('Main Calcs'!$BH19*'Project Info'!$V26,0))),"")</f>
        <v/>
      </c>
      <c r="D21" s="766" t="str">
        <f>IFERROR(IF(C21="","",ROUND(C21/('Project Info'!$O26/1000),0)),"")</f>
        <v/>
      </c>
      <c r="E21" s="318" t="str">
        <f>IFERROR(IF(B21="","",IF(Inputs!$DE19&lt;&gt;0,"",ROUND('Main Calcs'!$BL19*'Project Info'!$V26,0))),"")</f>
        <v/>
      </c>
      <c r="F21" s="319" t="str">
        <f>IFERROR(IF(B21="","",IF(Inputs!$DE19&lt;&gt;0,"",ROUND('Main Calcs'!$BJ19*'Project Info'!$V26,0))),"")</f>
        <v/>
      </c>
      <c r="G21" s="319" t="str">
        <f>IFERROR(IF(B21="","",IF(Inputs!$DE19&lt;&gt;0,"",ROUND('Main Calcs'!$BK19*'Project Info'!$V26,0))),"")</f>
        <v/>
      </c>
      <c r="H21" s="745" t="str">
        <f>IFERROR(IF(B21="","",IF(Inputs!$DE19&lt;&gt;0,"",ROUND('Main Calcs'!$BI19*'Project Info'!$V26,0))),"")</f>
        <v/>
      </c>
      <c r="I21" s="747" t="str">
        <f>IFERROR(IF(B21="","",IF(Inputs!$DE19&lt;&gt;0,"",ROUND('Main Calcs'!$BN19*'Project Info'!$V26,0))),"")</f>
        <v/>
      </c>
      <c r="J21" s="320" t="str">
        <f>IFERROR(IF(B21="","",IF(Inputs!$DE19&lt;&gt;0,"",ROUND('Main Calcs'!$BO19*'Project Info'!$V26,0))),"")</f>
        <v/>
      </c>
      <c r="K21" s="745" t="str">
        <f>IFERROR(IF(B21="","",IF(Inputs!$DE19&lt;&gt;0,"",ROUND('Main Calcs'!$BM19*'Project Info'!$V26,0))),"")</f>
        <v/>
      </c>
      <c r="L21" s="749" t="str">
        <f>IFERROR(IF(B21="","",IF('Community Engagement'!AF19&lt;&gt;0,"",'Community Engagement'!AD19)),"")</f>
        <v/>
      </c>
    </row>
    <row r="22" spans="1:12" ht="15" customHeight="1" x14ac:dyDescent="0.25">
      <c r="A22" s="41"/>
      <c r="B22" s="64" t="str">
        <f>IF('Project Info'!H27="","",'Project Info'!H27)</f>
        <v/>
      </c>
      <c r="C22" s="765" t="str">
        <f>IFERROR(IF(B22="","",IF(Inputs!$DE20&lt;&gt;0,"",ROUND('Main Calcs'!$BH20*'Project Info'!$V27,0))),"")</f>
        <v/>
      </c>
      <c r="D22" s="766" t="str">
        <f>IFERROR(IF(C22="","",ROUND(C22/('Project Info'!$O27/1000),0)),"")</f>
        <v/>
      </c>
      <c r="E22" s="318" t="str">
        <f>IFERROR(IF(B22="","",IF(Inputs!$DE20&lt;&gt;0,"",ROUND('Main Calcs'!$BL20*'Project Info'!$V27,0))),"")</f>
        <v/>
      </c>
      <c r="F22" s="319" t="str">
        <f>IFERROR(IF(B22="","",IF(Inputs!$DE20&lt;&gt;0,"",ROUND('Main Calcs'!$BJ20*'Project Info'!$V27,0))),"")</f>
        <v/>
      </c>
      <c r="G22" s="319" t="str">
        <f>IFERROR(IF(B22="","",IF(Inputs!$DE20&lt;&gt;0,"",ROUND('Main Calcs'!$BK20*'Project Info'!$V27,0))),"")</f>
        <v/>
      </c>
      <c r="H22" s="745" t="str">
        <f>IFERROR(IF(B22="","",IF(Inputs!$DE20&lt;&gt;0,"",ROUND('Main Calcs'!$BI20*'Project Info'!$V27,0))),"")</f>
        <v/>
      </c>
      <c r="I22" s="747" t="str">
        <f>IFERROR(IF(B22="","",IF(Inputs!$DE20&lt;&gt;0,"",ROUND('Main Calcs'!$BN20*'Project Info'!$V27,0))),"")</f>
        <v/>
      </c>
      <c r="J22" s="320" t="str">
        <f>IFERROR(IF(B22="","",IF(Inputs!$DE20&lt;&gt;0,"",ROUND('Main Calcs'!$BO20*'Project Info'!$V27,0))),"")</f>
        <v/>
      </c>
      <c r="K22" s="745" t="str">
        <f>IFERROR(IF(B22="","",IF(Inputs!$DE20&lt;&gt;0,"",ROUND('Main Calcs'!$BM20*'Project Info'!$V27,0))),"")</f>
        <v/>
      </c>
      <c r="L22" s="749" t="str">
        <f>IFERROR(IF(B22="","",IF('Community Engagement'!AF20&lt;&gt;0,"",'Community Engagement'!AD20)),"")</f>
        <v/>
      </c>
    </row>
    <row r="23" spans="1:12" ht="15" customHeight="1" x14ac:dyDescent="0.25">
      <c r="A23" s="41"/>
      <c r="B23" s="64" t="str">
        <f>IF('Project Info'!H28="","",'Project Info'!H28)</f>
        <v/>
      </c>
      <c r="C23" s="765" t="str">
        <f>IFERROR(IF(B23="","",IF(Inputs!$DE21&lt;&gt;0,"",ROUND('Main Calcs'!$BH21*'Project Info'!$V28,0))),"")</f>
        <v/>
      </c>
      <c r="D23" s="766" t="str">
        <f>IFERROR(IF(C23="","",ROUND(C23/('Project Info'!$O28/1000),0)),"")</f>
        <v/>
      </c>
      <c r="E23" s="318" t="str">
        <f>IFERROR(IF(B23="","",IF(Inputs!$DE21&lt;&gt;0,"",ROUND('Main Calcs'!$BL21*'Project Info'!$V28,0))),"")</f>
        <v/>
      </c>
      <c r="F23" s="319" t="str">
        <f>IFERROR(IF(B23="","",IF(Inputs!$DE21&lt;&gt;0,"",ROUND('Main Calcs'!$BJ21*'Project Info'!$V28,0))),"")</f>
        <v/>
      </c>
      <c r="G23" s="319" t="str">
        <f>IFERROR(IF(B23="","",IF(Inputs!$DE21&lt;&gt;0,"",ROUND('Main Calcs'!$BK21*'Project Info'!$V28,0))),"")</f>
        <v/>
      </c>
      <c r="H23" s="745" t="str">
        <f>IFERROR(IF(B23="","",IF(Inputs!$DE21&lt;&gt;0,"",ROUND('Main Calcs'!$BI21*'Project Info'!$V28,0))),"")</f>
        <v/>
      </c>
      <c r="I23" s="747" t="str">
        <f>IFERROR(IF(B23="","",IF(Inputs!$DE21&lt;&gt;0,"",ROUND('Main Calcs'!$BN21*'Project Info'!$V28,0))),"")</f>
        <v/>
      </c>
      <c r="J23" s="320" t="str">
        <f>IFERROR(IF(B23="","",IF(Inputs!$DE21&lt;&gt;0,"",ROUND('Main Calcs'!$BO21*'Project Info'!$V28,0))),"")</f>
        <v/>
      </c>
      <c r="K23" s="745" t="str">
        <f>IFERROR(IF(B23="","",IF(Inputs!$DE21&lt;&gt;0,"",ROUND('Main Calcs'!$BM21*'Project Info'!$V28,0))),"")</f>
        <v/>
      </c>
      <c r="L23" s="749" t="str">
        <f>IFERROR(IF(B23="","",IF('Community Engagement'!AF21&lt;&gt;0,"",'Community Engagement'!AD21)),"")</f>
        <v/>
      </c>
    </row>
    <row r="24" spans="1:12" ht="15" customHeight="1" x14ac:dyDescent="0.25">
      <c r="A24" s="41"/>
      <c r="B24" s="64" t="str">
        <f>IF('Project Info'!H29="","",'Project Info'!H29)</f>
        <v/>
      </c>
      <c r="C24" s="765" t="str">
        <f>IFERROR(IF(B24="","",IF(Inputs!$DE22&lt;&gt;0,"",ROUND('Main Calcs'!$BH22*'Project Info'!$V29,0))),"")</f>
        <v/>
      </c>
      <c r="D24" s="766" t="str">
        <f>IFERROR(IF(C24="","",ROUND(C24/('Project Info'!$O29/1000),0)),"")</f>
        <v/>
      </c>
      <c r="E24" s="318" t="str">
        <f>IFERROR(IF(B24="","",IF(Inputs!$DE22&lt;&gt;0,"",ROUND('Main Calcs'!$BL22*'Project Info'!$V29,0))),"")</f>
        <v/>
      </c>
      <c r="F24" s="319" t="str">
        <f>IFERROR(IF(B24="","",IF(Inputs!$DE22&lt;&gt;0,"",ROUND('Main Calcs'!$BJ22*'Project Info'!$V29,0))),"")</f>
        <v/>
      </c>
      <c r="G24" s="319" t="str">
        <f>IFERROR(IF(B24="","",IF(Inputs!$DE22&lt;&gt;0,"",ROUND('Main Calcs'!$BK22*'Project Info'!$V29,0))),"")</f>
        <v/>
      </c>
      <c r="H24" s="745" t="str">
        <f>IFERROR(IF(B24="","",IF(Inputs!$DE22&lt;&gt;0,"",ROUND('Main Calcs'!$BI22*'Project Info'!$V29,0))),"")</f>
        <v/>
      </c>
      <c r="I24" s="747" t="str">
        <f>IFERROR(IF(B24="","",IF(Inputs!$DE22&lt;&gt;0,"",ROUND('Main Calcs'!$BN22*'Project Info'!$V29,0))),"")</f>
        <v/>
      </c>
      <c r="J24" s="320" t="str">
        <f>IFERROR(IF(B24="","",IF(Inputs!$DE22&lt;&gt;0,"",ROUND('Main Calcs'!$BO22*'Project Info'!$V29,0))),"")</f>
        <v/>
      </c>
      <c r="K24" s="745" t="str">
        <f>IFERROR(IF(B24="","",IF(Inputs!$DE22&lt;&gt;0,"",ROUND('Main Calcs'!$BM22*'Project Info'!$V29,0))),"")</f>
        <v/>
      </c>
      <c r="L24" s="749" t="str">
        <f>IFERROR(IF(B24="","",IF('Community Engagement'!AF22&lt;&gt;0,"",'Community Engagement'!AD22)),"")</f>
        <v/>
      </c>
    </row>
    <row r="25" spans="1:12" ht="15" customHeight="1" x14ac:dyDescent="0.25">
      <c r="A25" s="41"/>
      <c r="B25" s="64" t="str">
        <f>IF('Project Info'!H30="","",'Project Info'!H30)</f>
        <v/>
      </c>
      <c r="C25" s="765" t="str">
        <f>IFERROR(IF(B25="","",IF(Inputs!$DE23&lt;&gt;0,"",ROUND('Main Calcs'!$BH23*'Project Info'!$V30,0))),"")</f>
        <v/>
      </c>
      <c r="D25" s="766" t="str">
        <f>IFERROR(IF(C25="","",ROUND(C25/('Project Info'!$O30/1000),0)),"")</f>
        <v/>
      </c>
      <c r="E25" s="318" t="str">
        <f>IFERROR(IF(B25="","",IF(Inputs!$DE23&lt;&gt;0,"",ROUND('Main Calcs'!$BL23*'Project Info'!$V30,0))),"")</f>
        <v/>
      </c>
      <c r="F25" s="319" t="str">
        <f>IFERROR(IF(B25="","",IF(Inputs!$DE23&lt;&gt;0,"",ROUND('Main Calcs'!$BJ23*'Project Info'!$V30,0))),"")</f>
        <v/>
      </c>
      <c r="G25" s="319" t="str">
        <f>IFERROR(IF(B25="","",IF(Inputs!$DE23&lt;&gt;0,"",ROUND('Main Calcs'!$BK23*'Project Info'!$V30,0))),"")</f>
        <v/>
      </c>
      <c r="H25" s="745" t="str">
        <f>IFERROR(IF(B25="","",IF(Inputs!$DE23&lt;&gt;0,"",ROUND('Main Calcs'!$BI23*'Project Info'!$V30,0))),"")</f>
        <v/>
      </c>
      <c r="I25" s="747" t="str">
        <f>IFERROR(IF(B25="","",IF(Inputs!$DE23&lt;&gt;0,"",ROUND('Main Calcs'!$BN23*'Project Info'!$V30,0))),"")</f>
        <v/>
      </c>
      <c r="J25" s="320" t="str">
        <f>IFERROR(IF(B25="","",IF(Inputs!$DE23&lt;&gt;0,"",ROUND('Main Calcs'!$BO23*'Project Info'!$V30,0))),"")</f>
        <v/>
      </c>
      <c r="K25" s="745" t="str">
        <f>IFERROR(IF(B25="","",IF(Inputs!$DE23&lt;&gt;0,"",ROUND('Main Calcs'!$BM23*'Project Info'!$V30,0))),"")</f>
        <v/>
      </c>
      <c r="L25" s="749" t="str">
        <f>IFERROR(IF(B25="","",IF('Community Engagement'!AF23&lt;&gt;0,"",'Community Engagement'!AD23)),"")</f>
        <v/>
      </c>
    </row>
    <row r="26" spans="1:12" ht="15" customHeight="1" x14ac:dyDescent="0.25">
      <c r="A26" s="41"/>
      <c r="B26" s="64" t="str">
        <f>IF('Project Info'!H31="","",'Project Info'!H31)</f>
        <v/>
      </c>
      <c r="C26" s="765" t="str">
        <f>IFERROR(IF(B26="","",IF(Inputs!$DE24&lt;&gt;0,"",ROUND('Main Calcs'!$BH24*'Project Info'!$V31,0))),"")</f>
        <v/>
      </c>
      <c r="D26" s="766" t="str">
        <f>IFERROR(IF(C26="","",ROUND(C26/('Project Info'!$O31/1000),0)),"")</f>
        <v/>
      </c>
      <c r="E26" s="318" t="str">
        <f>IFERROR(IF(B26="","",IF(Inputs!$DE24&lt;&gt;0,"",ROUND('Main Calcs'!$BL24*'Project Info'!$V31,0))),"")</f>
        <v/>
      </c>
      <c r="F26" s="319" t="str">
        <f>IFERROR(IF(B26="","",IF(Inputs!$DE24&lt;&gt;0,"",ROUND('Main Calcs'!$BJ24*'Project Info'!$V31,0))),"")</f>
        <v/>
      </c>
      <c r="G26" s="319" t="str">
        <f>IFERROR(IF(B26="","",IF(Inputs!$DE24&lt;&gt;0,"",ROUND('Main Calcs'!$BK24*'Project Info'!$V31,0))),"")</f>
        <v/>
      </c>
      <c r="H26" s="745" t="str">
        <f>IFERROR(IF(B26="","",IF(Inputs!$DE24&lt;&gt;0,"",ROUND('Main Calcs'!$BI24*'Project Info'!$V31,0))),"")</f>
        <v/>
      </c>
      <c r="I26" s="747" t="str">
        <f>IFERROR(IF(B26="","",IF(Inputs!$DE24&lt;&gt;0,"",ROUND('Main Calcs'!$BN24*'Project Info'!$V31,0))),"")</f>
        <v/>
      </c>
      <c r="J26" s="320" t="str">
        <f>IFERROR(IF(B26="","",IF(Inputs!$DE24&lt;&gt;0,"",ROUND('Main Calcs'!$BO24*'Project Info'!$V31,0))),"")</f>
        <v/>
      </c>
      <c r="K26" s="745" t="str">
        <f>IFERROR(IF(B26="","",IF(Inputs!$DE24&lt;&gt;0,"",ROUND('Main Calcs'!$BM24*'Project Info'!$V31,0))),"")</f>
        <v/>
      </c>
      <c r="L26" s="749" t="str">
        <f>IFERROR(IF(B26="","",IF('Community Engagement'!AF24&lt;&gt;0,"",'Community Engagement'!AD24)),"")</f>
        <v/>
      </c>
    </row>
    <row r="27" spans="1:12" ht="15" customHeight="1" x14ac:dyDescent="0.25">
      <c r="A27" s="41"/>
      <c r="B27" s="64" t="str">
        <f>IF('Project Info'!H32="","",'Project Info'!H32)</f>
        <v/>
      </c>
      <c r="C27" s="765" t="str">
        <f>IFERROR(IF(B27="","",IF(Inputs!$DE25&lt;&gt;0,"",ROUND('Main Calcs'!$BH25*'Project Info'!$V32,0))),"")</f>
        <v/>
      </c>
      <c r="D27" s="766" t="str">
        <f>IFERROR(IF(C27="","",ROUND(C27/('Project Info'!$O32/1000),0)),"")</f>
        <v/>
      </c>
      <c r="E27" s="318" t="str">
        <f>IFERROR(IF(B27="","",IF(Inputs!$DE25&lt;&gt;0,"",ROUND('Main Calcs'!$BL25*'Project Info'!$V32,0))),"")</f>
        <v/>
      </c>
      <c r="F27" s="319" t="str">
        <f>IFERROR(IF(B27="","",IF(Inputs!$DE25&lt;&gt;0,"",ROUND('Main Calcs'!$BJ25*'Project Info'!$V32,0))),"")</f>
        <v/>
      </c>
      <c r="G27" s="319" t="str">
        <f>IFERROR(IF(B27="","",IF(Inputs!$DE25&lt;&gt;0,"",ROUND('Main Calcs'!$BK25*'Project Info'!$V32,0))),"")</f>
        <v/>
      </c>
      <c r="H27" s="745" t="str">
        <f>IFERROR(IF(B27="","",IF(Inputs!$DE25&lt;&gt;0,"",ROUND('Main Calcs'!$BI25*'Project Info'!$V32,0))),"")</f>
        <v/>
      </c>
      <c r="I27" s="747" t="str">
        <f>IFERROR(IF(B27="","",IF(Inputs!$DE25&lt;&gt;0,"",ROUND('Main Calcs'!$BN25*'Project Info'!$V32,0))),"")</f>
        <v/>
      </c>
      <c r="J27" s="320" t="str">
        <f>IFERROR(IF(B27="","",IF(Inputs!$DE25&lt;&gt;0,"",ROUND('Main Calcs'!$BO25*'Project Info'!$V32,0))),"")</f>
        <v/>
      </c>
      <c r="K27" s="745" t="str">
        <f>IFERROR(IF(B27="","",IF(Inputs!$DE25&lt;&gt;0,"",ROUND('Main Calcs'!$BM25*'Project Info'!$V32,0))),"")</f>
        <v/>
      </c>
      <c r="L27" s="749" t="str">
        <f>IFERROR(IF(B27="","",IF('Community Engagement'!AF25&lt;&gt;0,"",'Community Engagement'!AD25)),"")</f>
        <v/>
      </c>
    </row>
    <row r="28" spans="1:12" ht="15" customHeight="1" thickBot="1" x14ac:dyDescent="0.3">
      <c r="A28" s="41"/>
      <c r="B28" s="723" t="str">
        <f>IF('Project Info'!H33="","",'Project Info'!H33)</f>
        <v/>
      </c>
      <c r="C28" s="765" t="str">
        <f>IFERROR(IF(B28="","",IF(Inputs!$DE26&lt;&gt;0,"",ROUND('Main Calcs'!$BH26*'Project Info'!$V33,0))),"")</f>
        <v/>
      </c>
      <c r="D28" s="766" t="str">
        <f>IFERROR(IF(C28="","",ROUND(C28/('Project Info'!$O33/1000),0)),"")</f>
        <v/>
      </c>
      <c r="E28" s="318" t="str">
        <f>IFERROR(IF(B28="","",IF(Inputs!$DE26&lt;&gt;0,"",ROUND('Main Calcs'!$BL26*'Project Info'!$V33,0))),"")</f>
        <v/>
      </c>
      <c r="F28" s="319" t="str">
        <f>IFERROR(IF(B28="","",IF(Inputs!$DE26&lt;&gt;0,"",ROUND('Main Calcs'!$BJ26*'Project Info'!$V33,0))),"")</f>
        <v/>
      </c>
      <c r="G28" s="319" t="str">
        <f>IFERROR(IF(B28="","",IF(Inputs!$DE26&lt;&gt;0,"",ROUND('Main Calcs'!$BK26*'Project Info'!$V33,0))),"")</f>
        <v/>
      </c>
      <c r="H28" s="745" t="str">
        <f>IFERROR(IF(B28="","",IF(Inputs!$DE26&lt;&gt;0,"",ROUND('Main Calcs'!$BI26*'Project Info'!$V33,0))),"")</f>
        <v/>
      </c>
      <c r="I28" s="747" t="str">
        <f>IFERROR(IF(B28="","",IF(Inputs!$DE26&lt;&gt;0,"",ROUND('Main Calcs'!$BN26*'Project Info'!$V33,0))),"")</f>
        <v/>
      </c>
      <c r="J28" s="320" t="str">
        <f>IFERROR(IF(B28="","",IF(Inputs!$DE26&lt;&gt;0,"",ROUND('Main Calcs'!$BO26*'Project Info'!$V33,0))),"")</f>
        <v/>
      </c>
      <c r="K28" s="745" t="str">
        <f>IFERROR(IF(B28="","",IF(Inputs!$DE26&lt;&gt;0,"",ROUND('Main Calcs'!$BM26*'Project Info'!$V33,0))),"")</f>
        <v/>
      </c>
      <c r="L28" s="750" t="str">
        <f>IFERROR(IF(B28="","",IF('Community Engagement'!AF26&lt;&gt;0,"",'Community Engagement'!AD26)),"")</f>
        <v/>
      </c>
    </row>
    <row r="29" spans="1:12" ht="16.5" thickBot="1" x14ac:dyDescent="0.3">
      <c r="A29" s="41"/>
      <c r="B29" s="780" t="s">
        <v>4865</v>
      </c>
      <c r="C29" s="816" t="str">
        <f>IFERROR(IF(B14="","",IF(Inputs!$DE$27&lt;&gt;0,"",SUM(C14:C28))),"")</f>
        <v/>
      </c>
      <c r="D29" s="817" t="str">
        <f>IFERROR(IF(OR(B14="",$C$29=""),"",IF(Inputs!$DE$27&lt;&gt;0,"",ROUND(C29/('Project Info'!$V$37/1000),0))),"")</f>
        <v/>
      </c>
      <c r="E29" s="818" t="str">
        <f>IFERROR(IF(B14="","",IF(Inputs!$DE$27&lt;&gt;0,"",SUM(E14:E28))),"")</f>
        <v/>
      </c>
      <c r="F29" s="819" t="str">
        <f>IFERROR(IF(B14="","",IF(Inputs!$DE$27&lt;&gt;0,"",SUM(F14:F28))),"")</f>
        <v/>
      </c>
      <c r="G29" s="819" t="str">
        <f>IFERROR(IF(B14="","",IF(Inputs!$DE$27&lt;&gt;0,"",SUM(G14:G28))),"")</f>
        <v/>
      </c>
      <c r="H29" s="820" t="str">
        <f>IFERROR(IF(B14="","",IF(Inputs!$DE$27&lt;&gt;0,"",SUM(H14:H28))),"")</f>
        <v/>
      </c>
      <c r="I29" s="818" t="str">
        <f>IFERROR(IF(B14="","",IF(Inputs!$DE$27&lt;&gt;0,"",SUM(I14:I28))),"")</f>
        <v/>
      </c>
      <c r="J29" s="781" t="str">
        <f>IFERROR(IF(B14="","",IF(Inputs!$DE$27&lt;&gt;0,"",SUM(J14:J28))),"")</f>
        <v/>
      </c>
      <c r="K29" s="820" t="str">
        <f>IFERROR(IF(B14="","",IF(Inputs!$DE$27&lt;&gt;0,"",SUM(K14:K28))),"")</f>
        <v/>
      </c>
      <c r="L29" s="827" t="str">
        <f>IFERROR(IF(B14="","",IF('Community Engagement'!AF28&lt;&gt;0,"",'Community Engagement'!AN30)),"")</f>
        <v/>
      </c>
    </row>
    <row r="30" spans="1:12" ht="15.75" x14ac:dyDescent="0.25">
      <c r="A30" s="41"/>
      <c r="B30" s="43"/>
      <c r="C30" s="2"/>
      <c r="D30" s="2"/>
      <c r="E30" s="61"/>
      <c r="F30" s="61"/>
      <c r="G30" s="61"/>
      <c r="H30" s="61"/>
    </row>
    <row r="31" spans="1:12" ht="15.75" x14ac:dyDescent="0.25">
      <c r="A31" s="41"/>
      <c r="B31" s="43"/>
      <c r="C31" s="2"/>
      <c r="D31" s="2"/>
      <c r="E31" s="61"/>
      <c r="F31" s="61"/>
      <c r="G31" s="61"/>
      <c r="H31" s="61"/>
    </row>
    <row r="32" spans="1:12" ht="15.75" x14ac:dyDescent="0.25">
      <c r="A32" s="41"/>
      <c r="B32" s="43"/>
      <c r="C32" s="2"/>
      <c r="D32" s="2"/>
      <c r="E32" s="61"/>
      <c r="F32" s="61"/>
      <c r="G32" s="61"/>
      <c r="H32" s="61"/>
    </row>
    <row r="33" spans="1:8" ht="15.75" x14ac:dyDescent="0.25">
      <c r="A33" s="41"/>
      <c r="B33" s="43"/>
      <c r="C33" s="2"/>
      <c r="D33" s="2"/>
      <c r="E33" s="61"/>
      <c r="F33" s="61"/>
      <c r="G33" s="61"/>
      <c r="H33" s="61"/>
    </row>
    <row r="34" spans="1:8" ht="15.75" x14ac:dyDescent="0.25">
      <c r="A34" s="41"/>
      <c r="B34" s="43"/>
      <c r="C34" s="2"/>
      <c r="D34" s="2"/>
      <c r="E34" s="61"/>
      <c r="F34" s="61"/>
      <c r="G34" s="61"/>
      <c r="H34" s="61"/>
    </row>
    <row r="35" spans="1:8" ht="15.75" x14ac:dyDescent="0.25">
      <c r="A35" s="41"/>
      <c r="B35" s="43"/>
      <c r="C35" s="2"/>
      <c r="D35" s="2"/>
      <c r="E35" s="61"/>
      <c r="F35" s="61"/>
      <c r="G35" s="61"/>
      <c r="H35" s="61"/>
    </row>
    <row r="36" spans="1:8" ht="15.75" x14ac:dyDescent="0.25">
      <c r="A36" s="41"/>
      <c r="B36" s="43"/>
      <c r="C36" s="2"/>
      <c r="D36" s="2"/>
      <c r="E36" s="61"/>
      <c r="F36" s="61"/>
      <c r="G36" s="61"/>
      <c r="H36" s="61"/>
    </row>
    <row r="37" spans="1:8" ht="15.75" x14ac:dyDescent="0.25">
      <c r="A37" s="41"/>
      <c r="B37" s="43"/>
      <c r="C37" s="2"/>
      <c r="D37" s="2"/>
      <c r="E37" s="61"/>
      <c r="F37" s="61"/>
      <c r="G37" s="61"/>
      <c r="H37" s="61"/>
    </row>
    <row r="38" spans="1:8" ht="15.75" x14ac:dyDescent="0.25">
      <c r="A38" s="41"/>
      <c r="B38" s="43"/>
      <c r="C38" s="2"/>
      <c r="D38" s="2"/>
      <c r="E38" s="61"/>
      <c r="F38" s="61"/>
      <c r="G38" s="61"/>
      <c r="H38" s="61"/>
    </row>
    <row r="39" spans="1:8" ht="15.75" x14ac:dyDescent="0.25">
      <c r="A39" s="41"/>
      <c r="B39" s="43"/>
      <c r="C39" s="2"/>
      <c r="D39" s="2"/>
      <c r="E39" s="61"/>
      <c r="F39" s="61"/>
      <c r="G39" s="61"/>
      <c r="H39" s="61"/>
    </row>
    <row r="40" spans="1:8" ht="15.75" x14ac:dyDescent="0.25">
      <c r="A40" s="41"/>
      <c r="B40" s="43"/>
      <c r="C40" s="2"/>
      <c r="D40" s="2"/>
      <c r="E40" s="61"/>
      <c r="F40" s="61"/>
      <c r="G40" s="61"/>
      <c r="H40" s="61"/>
    </row>
    <row r="41" spans="1:8" ht="15.75" x14ac:dyDescent="0.25">
      <c r="A41" s="41"/>
      <c r="B41" s="43"/>
      <c r="C41" s="2"/>
      <c r="D41" s="2"/>
      <c r="E41" s="61"/>
      <c r="F41" s="61"/>
      <c r="G41" s="61"/>
      <c r="H41" s="61"/>
    </row>
    <row r="42" spans="1:8" ht="15.75" x14ac:dyDescent="0.25">
      <c r="A42" s="41"/>
      <c r="B42" s="43"/>
      <c r="C42" s="2"/>
      <c r="D42" s="2"/>
      <c r="E42" s="61"/>
      <c r="F42" s="61"/>
      <c r="G42" s="61"/>
      <c r="H42" s="61"/>
    </row>
    <row r="43" spans="1:8" ht="15.75" x14ac:dyDescent="0.25">
      <c r="A43" s="41"/>
      <c r="B43" s="43"/>
      <c r="C43" s="2"/>
      <c r="D43" s="2"/>
      <c r="E43" s="61"/>
      <c r="F43" s="61"/>
      <c r="G43" s="61"/>
      <c r="H43" s="61"/>
    </row>
    <row r="44" spans="1:8" ht="15.75" x14ac:dyDescent="0.25">
      <c r="A44" s="41"/>
      <c r="B44" s="43"/>
      <c r="C44" s="2"/>
      <c r="D44" s="2"/>
      <c r="E44" s="61"/>
      <c r="F44" s="61"/>
      <c r="G44" s="61"/>
      <c r="H44" s="61"/>
    </row>
    <row r="45" spans="1:8" ht="15.75" x14ac:dyDescent="0.25">
      <c r="A45" s="41"/>
      <c r="B45" s="43"/>
      <c r="C45" s="2"/>
      <c r="D45" s="2"/>
      <c r="E45" s="61"/>
      <c r="F45" s="61"/>
      <c r="G45" s="61"/>
      <c r="H45" s="61"/>
    </row>
    <row r="46" spans="1:8" ht="15.75" x14ac:dyDescent="0.25">
      <c r="A46" s="41"/>
      <c r="B46" s="43"/>
      <c r="C46" s="2"/>
      <c r="D46" s="2"/>
      <c r="E46" s="61"/>
      <c r="F46" s="61"/>
      <c r="G46" s="61"/>
      <c r="H46" s="61"/>
    </row>
    <row r="47" spans="1:8" ht="15.75" x14ac:dyDescent="0.25">
      <c r="A47" s="41"/>
      <c r="B47" s="43"/>
      <c r="C47" s="2"/>
      <c r="D47" s="2"/>
      <c r="E47" s="61"/>
      <c r="F47" s="61"/>
      <c r="G47" s="61"/>
      <c r="H47" s="61"/>
    </row>
    <row r="48" spans="1:8" ht="15.75" x14ac:dyDescent="0.25">
      <c r="A48" s="41"/>
      <c r="B48" s="43"/>
      <c r="C48" s="2"/>
      <c r="D48" s="2"/>
      <c r="E48" s="61"/>
      <c r="F48" s="61"/>
      <c r="G48" s="61"/>
      <c r="H48" s="61"/>
    </row>
    <row r="49" spans="1:8" ht="15.75" x14ac:dyDescent="0.25">
      <c r="A49" s="41"/>
      <c r="B49" s="43"/>
      <c r="C49" s="2"/>
      <c r="D49" s="2"/>
      <c r="E49" s="61"/>
      <c r="F49" s="61"/>
      <c r="G49" s="61"/>
      <c r="H49" s="61"/>
    </row>
    <row r="50" spans="1:8" ht="15.75" x14ac:dyDescent="0.25">
      <c r="A50" s="41"/>
      <c r="B50" s="43"/>
      <c r="C50" s="2"/>
      <c r="D50" s="2"/>
      <c r="E50" s="61"/>
      <c r="F50" s="61"/>
      <c r="G50" s="61"/>
      <c r="H50" s="61"/>
    </row>
    <row r="51" spans="1:8" ht="15.75" x14ac:dyDescent="0.25">
      <c r="A51" s="41"/>
      <c r="B51" s="43"/>
      <c r="C51" s="2"/>
      <c r="D51" s="2"/>
      <c r="E51" s="61"/>
      <c r="F51" s="61"/>
      <c r="G51" s="61"/>
      <c r="H51" s="61"/>
    </row>
    <row r="52" spans="1:8" ht="15.75" x14ac:dyDescent="0.25">
      <c r="A52" s="41"/>
      <c r="B52" s="43"/>
      <c r="C52" s="2"/>
      <c r="D52" s="2"/>
      <c r="E52" s="61"/>
      <c r="F52" s="61"/>
      <c r="G52" s="61"/>
      <c r="H52" s="61"/>
    </row>
    <row r="53" spans="1:8" ht="15.75" x14ac:dyDescent="0.25">
      <c r="A53" s="41"/>
      <c r="B53" s="43"/>
      <c r="C53" s="2"/>
      <c r="D53" s="2"/>
      <c r="E53" s="61"/>
      <c r="F53" s="61"/>
      <c r="G53" s="61"/>
      <c r="H53" s="61"/>
    </row>
    <row r="54" spans="1:8" ht="15.75" x14ac:dyDescent="0.25">
      <c r="A54" s="41"/>
      <c r="B54" s="43"/>
      <c r="C54" s="2"/>
      <c r="D54" s="2"/>
      <c r="E54" s="61"/>
      <c r="F54" s="61"/>
      <c r="G54" s="61"/>
      <c r="H54" s="61"/>
    </row>
    <row r="55" spans="1:8" ht="15.75" x14ac:dyDescent="0.25">
      <c r="A55" s="41"/>
      <c r="B55" s="43"/>
      <c r="C55" s="2"/>
      <c r="D55" s="2"/>
      <c r="E55" s="61"/>
      <c r="F55" s="61"/>
      <c r="G55" s="61"/>
      <c r="H55" s="61"/>
    </row>
    <row r="56" spans="1:8" ht="15.75" x14ac:dyDescent="0.25">
      <c r="A56" s="41"/>
      <c r="B56" s="43"/>
      <c r="C56" s="2"/>
      <c r="D56" s="2"/>
      <c r="E56" s="61"/>
      <c r="F56" s="61"/>
      <c r="G56" s="61"/>
      <c r="H56" s="61"/>
    </row>
    <row r="57" spans="1:8" ht="15.75" x14ac:dyDescent="0.25">
      <c r="A57" s="41"/>
      <c r="B57" s="43"/>
      <c r="C57" s="2"/>
      <c r="D57" s="2"/>
      <c r="E57" s="61"/>
      <c r="F57" s="61"/>
      <c r="G57" s="61"/>
      <c r="H57" s="61"/>
    </row>
    <row r="58" spans="1:8" ht="15.75" x14ac:dyDescent="0.25">
      <c r="A58" s="41"/>
      <c r="B58" s="43"/>
      <c r="C58" s="2"/>
      <c r="D58" s="2"/>
      <c r="E58" s="61"/>
      <c r="F58" s="61"/>
      <c r="G58" s="61"/>
      <c r="H58" s="61"/>
    </row>
    <row r="59" spans="1:8" ht="15.75" x14ac:dyDescent="0.25">
      <c r="A59" s="41"/>
      <c r="B59" s="43"/>
      <c r="C59" s="2"/>
      <c r="D59" s="2"/>
      <c r="E59" s="61"/>
      <c r="F59" s="61"/>
      <c r="G59" s="61"/>
      <c r="H59" s="61"/>
    </row>
    <row r="60" spans="1:8" ht="15.75" x14ac:dyDescent="0.25">
      <c r="A60" s="41"/>
      <c r="B60" s="43"/>
      <c r="C60" s="2"/>
      <c r="D60" s="2"/>
      <c r="E60" s="61"/>
      <c r="F60" s="61"/>
      <c r="G60" s="61"/>
      <c r="H60" s="61"/>
    </row>
    <row r="61" spans="1:8" ht="15.75" x14ac:dyDescent="0.25">
      <c r="A61" s="41"/>
      <c r="B61" s="43"/>
      <c r="C61" s="2"/>
      <c r="D61" s="2"/>
      <c r="E61" s="61"/>
      <c r="F61" s="61"/>
      <c r="G61" s="61"/>
      <c r="H61" s="61"/>
    </row>
    <row r="62" spans="1:8" ht="15.75" x14ac:dyDescent="0.25">
      <c r="A62" s="41"/>
      <c r="B62" s="43"/>
      <c r="C62" s="2"/>
      <c r="D62" s="2"/>
      <c r="E62" s="61"/>
      <c r="F62" s="61"/>
      <c r="G62" s="61"/>
      <c r="H62" s="61"/>
    </row>
    <row r="63" spans="1:8" ht="15.75" x14ac:dyDescent="0.25">
      <c r="A63" s="41"/>
      <c r="B63" s="43"/>
      <c r="C63" s="2"/>
      <c r="D63" s="2"/>
      <c r="E63" s="61"/>
      <c r="F63" s="61"/>
      <c r="G63" s="61"/>
      <c r="H63" s="61"/>
    </row>
    <row r="64" spans="1:8" ht="15.75" x14ac:dyDescent="0.25">
      <c r="A64" s="41"/>
      <c r="B64" s="43"/>
      <c r="C64" s="2"/>
      <c r="D64" s="2"/>
      <c r="E64" s="61"/>
      <c r="F64" s="61"/>
      <c r="G64" s="61"/>
      <c r="H64" s="61"/>
    </row>
    <row r="65" spans="1:8" ht="15.75" x14ac:dyDescent="0.25">
      <c r="A65" s="41"/>
      <c r="B65" s="43"/>
      <c r="C65" s="2"/>
      <c r="D65" s="2"/>
      <c r="E65" s="61"/>
      <c r="F65" s="61"/>
      <c r="G65" s="61"/>
      <c r="H65" s="61"/>
    </row>
    <row r="66" spans="1:8" ht="15.75" x14ac:dyDescent="0.25">
      <c r="A66" s="41"/>
      <c r="B66" s="43"/>
      <c r="C66" s="2"/>
      <c r="D66" s="2"/>
      <c r="E66" s="61"/>
      <c r="F66" s="61"/>
      <c r="G66" s="61"/>
      <c r="H66" s="61"/>
    </row>
    <row r="67" spans="1:8" ht="15.75" x14ac:dyDescent="0.25">
      <c r="A67" s="41"/>
      <c r="B67" s="43"/>
      <c r="C67" s="2"/>
      <c r="D67" s="2"/>
      <c r="E67" s="61"/>
      <c r="F67" s="61"/>
      <c r="G67" s="61"/>
      <c r="H67" s="61"/>
    </row>
    <row r="68" spans="1:8" ht="15.75" x14ac:dyDescent="0.25">
      <c r="A68" s="41"/>
      <c r="B68" s="43"/>
      <c r="C68" s="2"/>
      <c r="D68" s="2"/>
      <c r="E68" s="61"/>
      <c r="F68" s="61"/>
      <c r="G68" s="61"/>
      <c r="H68" s="61"/>
    </row>
    <row r="69" spans="1:8" ht="15.75" x14ac:dyDescent="0.25">
      <c r="A69" s="41"/>
      <c r="B69" s="43"/>
      <c r="C69" s="2"/>
      <c r="D69" s="2"/>
      <c r="E69" s="61"/>
      <c r="F69" s="61"/>
      <c r="G69" s="61"/>
      <c r="H69" s="61"/>
    </row>
    <row r="70" spans="1:8" ht="15.75" x14ac:dyDescent="0.25">
      <c r="A70" s="41"/>
      <c r="B70" s="43"/>
      <c r="C70" s="2"/>
      <c r="D70" s="2"/>
      <c r="E70" s="61"/>
      <c r="F70" s="61"/>
      <c r="G70" s="61"/>
      <c r="H70" s="61"/>
    </row>
    <row r="71" spans="1:8" ht="15.75" x14ac:dyDescent="0.25">
      <c r="A71" s="41"/>
      <c r="B71" s="43"/>
      <c r="C71" s="2"/>
      <c r="D71" s="2"/>
      <c r="E71" s="61"/>
      <c r="F71" s="61"/>
      <c r="G71" s="61"/>
      <c r="H71" s="61"/>
    </row>
    <row r="72" spans="1:8" ht="15.75" x14ac:dyDescent="0.25">
      <c r="A72" s="41"/>
      <c r="B72" s="43"/>
      <c r="C72" s="2"/>
      <c r="D72" s="2"/>
      <c r="E72" s="61"/>
      <c r="F72" s="61"/>
      <c r="G72" s="61"/>
      <c r="H72" s="61"/>
    </row>
    <row r="73" spans="1:8" ht="15.75" x14ac:dyDescent="0.25">
      <c r="A73" s="41"/>
      <c r="B73" s="43"/>
      <c r="C73" s="2"/>
      <c r="D73" s="2"/>
      <c r="E73" s="61"/>
      <c r="F73" s="61"/>
      <c r="G73" s="61"/>
      <c r="H73" s="61"/>
    </row>
    <row r="74" spans="1:8" ht="15.75" x14ac:dyDescent="0.25">
      <c r="A74" s="41"/>
      <c r="B74" s="43"/>
      <c r="C74" s="2"/>
      <c r="D74" s="2"/>
      <c r="E74" s="61"/>
      <c r="F74" s="61"/>
      <c r="G74" s="61"/>
      <c r="H74" s="61"/>
    </row>
    <row r="75" spans="1:8" ht="15.75" x14ac:dyDescent="0.25">
      <c r="A75" s="41"/>
      <c r="B75" s="43"/>
      <c r="C75" s="2"/>
      <c r="D75" s="2"/>
      <c r="E75" s="61"/>
      <c r="F75" s="61"/>
      <c r="G75" s="61"/>
      <c r="H75" s="61"/>
    </row>
    <row r="76" spans="1:8" ht="15.75" x14ac:dyDescent="0.25">
      <c r="A76" s="41"/>
      <c r="B76" s="43"/>
      <c r="C76" s="2"/>
      <c r="D76" s="2"/>
      <c r="E76" s="61"/>
      <c r="F76" s="61"/>
      <c r="G76" s="61"/>
      <c r="H76" s="61"/>
    </row>
    <row r="77" spans="1:8" ht="15.75" x14ac:dyDescent="0.25">
      <c r="A77" s="41"/>
      <c r="B77" s="43"/>
      <c r="C77" s="2"/>
      <c r="D77" s="2"/>
      <c r="E77" s="61"/>
      <c r="F77" s="61"/>
      <c r="G77" s="61"/>
      <c r="H77" s="61"/>
    </row>
    <row r="78" spans="1:8" ht="15.75" x14ac:dyDescent="0.25">
      <c r="A78" s="41"/>
      <c r="B78" s="43"/>
      <c r="C78" s="2"/>
      <c r="D78" s="2"/>
      <c r="E78" s="61"/>
      <c r="F78" s="61"/>
      <c r="G78" s="61"/>
      <c r="H78" s="61"/>
    </row>
    <row r="79" spans="1:8" ht="15.75" x14ac:dyDescent="0.25">
      <c r="A79" s="41"/>
      <c r="B79" s="43"/>
      <c r="C79" s="2"/>
      <c r="D79" s="2"/>
      <c r="E79" s="61"/>
      <c r="F79" s="61"/>
      <c r="G79" s="61"/>
      <c r="H79" s="61"/>
    </row>
    <row r="80" spans="1:8" ht="15.75" x14ac:dyDescent="0.25">
      <c r="A80" s="41"/>
      <c r="B80" s="43"/>
      <c r="C80" s="2"/>
      <c r="D80" s="2"/>
      <c r="E80" s="61"/>
      <c r="F80" s="61"/>
      <c r="G80" s="61"/>
      <c r="H80" s="61"/>
    </row>
    <row r="81" spans="1:8" ht="15.75" x14ac:dyDescent="0.25">
      <c r="A81" s="41"/>
      <c r="B81" s="43"/>
      <c r="C81" s="2"/>
      <c r="D81" s="2"/>
      <c r="E81" s="61"/>
      <c r="F81" s="61"/>
      <c r="G81" s="61"/>
      <c r="H81" s="61"/>
    </row>
    <row r="82" spans="1:8" ht="15.75" x14ac:dyDescent="0.25">
      <c r="A82" s="41"/>
      <c r="B82" s="43"/>
      <c r="C82" s="2"/>
      <c r="D82" s="2"/>
      <c r="E82" s="61"/>
      <c r="F82" s="61"/>
      <c r="G82" s="61"/>
      <c r="H82" s="61"/>
    </row>
    <row r="83" spans="1:8" ht="15.75" x14ac:dyDescent="0.25">
      <c r="A83" s="41"/>
      <c r="B83" s="43"/>
      <c r="C83" s="2"/>
      <c r="D83" s="2"/>
      <c r="E83" s="61"/>
      <c r="F83" s="61"/>
      <c r="G83" s="61"/>
      <c r="H83" s="61"/>
    </row>
    <row r="84" spans="1:8" ht="15.75" x14ac:dyDescent="0.25">
      <c r="A84" s="41"/>
      <c r="B84" s="43"/>
      <c r="C84" s="2"/>
      <c r="D84" s="2"/>
      <c r="E84" s="61"/>
      <c r="F84" s="61"/>
      <c r="G84" s="61"/>
      <c r="H84" s="61"/>
    </row>
    <row r="85" spans="1:8" ht="15.75" x14ac:dyDescent="0.25">
      <c r="A85" s="41"/>
      <c r="B85" s="43"/>
      <c r="C85" s="2"/>
      <c r="D85" s="2"/>
      <c r="E85" s="61"/>
      <c r="F85" s="61"/>
      <c r="G85" s="61"/>
      <c r="H85" s="61"/>
    </row>
    <row r="86" spans="1:8" ht="15.75" x14ac:dyDescent="0.25">
      <c r="A86" s="41"/>
      <c r="B86" s="43"/>
      <c r="C86" s="2"/>
      <c r="D86" s="2"/>
      <c r="E86" s="61"/>
      <c r="F86" s="61"/>
      <c r="G86" s="61"/>
      <c r="H86" s="61"/>
    </row>
    <row r="87" spans="1:8" ht="15.75" x14ac:dyDescent="0.25">
      <c r="A87" s="41"/>
      <c r="B87" s="43"/>
      <c r="C87" s="2"/>
      <c r="D87" s="2"/>
      <c r="E87" s="61"/>
      <c r="F87" s="61"/>
      <c r="G87" s="61"/>
      <c r="H87" s="61"/>
    </row>
    <row r="88" spans="1:8" ht="15.75" x14ac:dyDescent="0.25">
      <c r="A88" s="41"/>
      <c r="B88" s="43"/>
      <c r="C88" s="2"/>
      <c r="D88" s="2"/>
      <c r="E88" s="61"/>
      <c r="F88" s="61"/>
      <c r="G88" s="61"/>
      <c r="H88" s="61"/>
    </row>
    <row r="89" spans="1:8" ht="15.75" x14ac:dyDescent="0.25">
      <c r="A89" s="41"/>
      <c r="B89" s="43"/>
      <c r="C89" s="2"/>
      <c r="D89" s="2"/>
      <c r="E89" s="61"/>
      <c r="F89" s="61"/>
      <c r="G89" s="61"/>
      <c r="H89" s="61"/>
    </row>
    <row r="90" spans="1:8" ht="15.75" x14ac:dyDescent="0.25">
      <c r="A90" s="41"/>
      <c r="B90" s="43"/>
      <c r="C90" s="2"/>
      <c r="D90" s="2"/>
      <c r="E90" s="61"/>
      <c r="F90" s="61"/>
      <c r="G90" s="61"/>
      <c r="H90" s="61"/>
    </row>
    <row r="91" spans="1:8" ht="15.75" x14ac:dyDescent="0.25">
      <c r="A91" s="41"/>
      <c r="B91" s="43"/>
      <c r="C91" s="2"/>
      <c r="D91" s="2"/>
      <c r="E91" s="61"/>
      <c r="F91" s="61"/>
      <c r="G91" s="61"/>
      <c r="H91" s="61"/>
    </row>
    <row r="92" spans="1:8" ht="15.75" x14ac:dyDescent="0.25">
      <c r="A92" s="41"/>
      <c r="B92" s="43"/>
      <c r="C92" s="2"/>
      <c r="D92" s="2"/>
      <c r="E92" s="61"/>
      <c r="F92" s="61"/>
      <c r="G92" s="61"/>
      <c r="H92" s="61"/>
    </row>
    <row r="93" spans="1:8" ht="15.75" x14ac:dyDescent="0.25">
      <c r="A93" s="41"/>
      <c r="B93" s="43"/>
      <c r="C93" s="2"/>
      <c r="D93" s="2"/>
      <c r="E93" s="61"/>
      <c r="F93" s="61"/>
      <c r="G93" s="61"/>
      <c r="H93" s="61"/>
    </row>
    <row r="94" spans="1:8" ht="15.75" x14ac:dyDescent="0.25">
      <c r="A94" s="41"/>
      <c r="B94" s="43"/>
      <c r="C94" s="2"/>
      <c r="D94" s="2"/>
      <c r="E94" s="61"/>
      <c r="F94" s="61"/>
      <c r="G94" s="61"/>
      <c r="H94" s="61"/>
    </row>
    <row r="95" spans="1:8" ht="15.75" x14ac:dyDescent="0.25">
      <c r="A95" s="41"/>
      <c r="B95" s="43"/>
      <c r="C95" s="2"/>
      <c r="D95" s="2"/>
      <c r="E95" s="61"/>
      <c r="F95" s="61"/>
      <c r="G95" s="61"/>
      <c r="H95" s="61"/>
    </row>
    <row r="96" spans="1:8" ht="15.75" x14ac:dyDescent="0.25">
      <c r="A96" s="41"/>
      <c r="B96" s="43"/>
      <c r="C96" s="2"/>
      <c r="D96" s="2"/>
      <c r="E96" s="61"/>
      <c r="F96" s="61"/>
      <c r="G96" s="61"/>
      <c r="H96" s="61"/>
    </row>
    <row r="97" spans="1:8" ht="15.75" x14ac:dyDescent="0.25">
      <c r="A97" s="41"/>
      <c r="B97" s="43"/>
      <c r="C97" s="2"/>
      <c r="D97" s="2"/>
      <c r="E97" s="61"/>
      <c r="F97" s="61"/>
      <c r="G97" s="61"/>
      <c r="H97" s="61"/>
    </row>
    <row r="98" spans="1:8" ht="15.75" x14ac:dyDescent="0.25">
      <c r="C98" s="2"/>
      <c r="D98" s="2"/>
      <c r="E98" s="2"/>
      <c r="F98" s="2"/>
      <c r="G98" s="2"/>
      <c r="H98" s="2"/>
    </row>
    <row r="99" spans="1:8" ht="15.75" x14ac:dyDescent="0.25">
      <c r="C99" s="2"/>
      <c r="D99" s="2"/>
      <c r="E99" s="2"/>
      <c r="F99" s="2"/>
      <c r="G99" s="2"/>
      <c r="H99" s="2"/>
    </row>
    <row r="100" spans="1:8" ht="15.75" x14ac:dyDescent="0.25">
      <c r="C100" s="2"/>
      <c r="D100" s="2"/>
      <c r="E100" s="2"/>
      <c r="F100" s="2"/>
      <c r="G100" s="2"/>
      <c r="H100" s="2"/>
    </row>
    <row r="101" spans="1:8" ht="15.75" x14ac:dyDescent="0.25">
      <c r="C101" s="2"/>
      <c r="D101" s="2"/>
      <c r="E101" s="2"/>
      <c r="F101" s="2"/>
      <c r="G101" s="2"/>
      <c r="H101" s="2"/>
    </row>
    <row r="102" spans="1:8" ht="15.75" x14ac:dyDescent="0.25">
      <c r="C102" s="2"/>
      <c r="D102" s="2"/>
      <c r="E102" s="2"/>
      <c r="F102" s="2"/>
      <c r="G102" s="2"/>
      <c r="H102" s="2"/>
    </row>
    <row r="103" spans="1:8" ht="15.75" x14ac:dyDescent="0.25">
      <c r="C103" s="2"/>
      <c r="D103" s="2"/>
      <c r="E103" s="2"/>
      <c r="F103" s="2"/>
      <c r="G103" s="2"/>
      <c r="H103" s="2"/>
    </row>
    <row r="104" spans="1:8" ht="15.75" x14ac:dyDescent="0.25">
      <c r="C104" s="2"/>
      <c r="D104" s="2"/>
      <c r="E104" s="2"/>
      <c r="F104" s="2"/>
      <c r="G104" s="2"/>
      <c r="H104" s="2"/>
    </row>
    <row r="105" spans="1:8" ht="15.75" x14ac:dyDescent="0.25">
      <c r="C105" s="2"/>
      <c r="D105" s="2"/>
      <c r="E105" s="2"/>
      <c r="F105" s="2"/>
      <c r="G105" s="2"/>
      <c r="H105" s="2"/>
    </row>
    <row r="106" spans="1:8" ht="15.75" x14ac:dyDescent="0.25">
      <c r="C106" s="2"/>
      <c r="D106" s="2"/>
      <c r="E106" s="2"/>
      <c r="F106" s="2"/>
      <c r="G106" s="2"/>
      <c r="H106" s="2"/>
    </row>
    <row r="107" spans="1:8" ht="15.75" x14ac:dyDescent="0.25">
      <c r="C107" s="2"/>
      <c r="D107" s="2"/>
      <c r="E107" s="2"/>
      <c r="F107" s="2"/>
      <c r="G107" s="2"/>
      <c r="H107" s="2"/>
    </row>
    <row r="108" spans="1:8" ht="15.75" x14ac:dyDescent="0.25">
      <c r="C108" s="2"/>
      <c r="D108" s="2"/>
      <c r="E108" s="2"/>
      <c r="F108" s="2"/>
      <c r="G108" s="2"/>
      <c r="H108" s="2"/>
    </row>
    <row r="109" spans="1:8" ht="15.75" x14ac:dyDescent="0.25">
      <c r="C109" s="2"/>
      <c r="D109" s="2"/>
      <c r="E109" s="2"/>
      <c r="F109" s="2"/>
      <c r="G109" s="2"/>
      <c r="H109" s="2"/>
    </row>
    <row r="110" spans="1:8" ht="15.75" x14ac:dyDescent="0.25">
      <c r="C110" s="2"/>
      <c r="D110" s="2"/>
      <c r="E110" s="2"/>
      <c r="F110" s="2"/>
      <c r="G110" s="2"/>
      <c r="H110" s="2"/>
    </row>
    <row r="111" spans="1:8" ht="15.75" x14ac:dyDescent="0.25">
      <c r="C111" s="2"/>
      <c r="D111" s="2"/>
      <c r="E111" s="2"/>
      <c r="F111" s="2"/>
      <c r="G111" s="2"/>
      <c r="H111" s="2"/>
    </row>
    <row r="112" spans="1:8" ht="15.75" x14ac:dyDescent="0.25">
      <c r="C112" s="2"/>
      <c r="D112" s="2"/>
      <c r="E112" s="2"/>
      <c r="F112" s="2"/>
      <c r="G112" s="2"/>
      <c r="H112" s="2"/>
    </row>
    <row r="113" spans="3:8" ht="15.75" x14ac:dyDescent="0.25">
      <c r="C113" s="2"/>
      <c r="D113" s="2"/>
      <c r="E113" s="2"/>
      <c r="F113" s="2"/>
      <c r="G113" s="2"/>
      <c r="H113" s="2"/>
    </row>
    <row r="114" spans="3:8" ht="15.75" x14ac:dyDescent="0.25">
      <c r="C114" s="2"/>
      <c r="D114" s="2"/>
      <c r="E114" s="2"/>
      <c r="F114" s="2"/>
      <c r="G114" s="2"/>
      <c r="H114" s="2"/>
    </row>
    <row r="115" spans="3:8" ht="15.75" x14ac:dyDescent="0.25">
      <c r="C115" s="2"/>
      <c r="D115" s="2"/>
      <c r="E115" s="2"/>
      <c r="F115" s="2"/>
      <c r="G115" s="2"/>
      <c r="H115" s="2"/>
    </row>
    <row r="116" spans="3:8" ht="15.75" x14ac:dyDescent="0.25">
      <c r="C116" s="2"/>
      <c r="D116" s="2"/>
      <c r="E116" s="2"/>
      <c r="F116" s="2"/>
      <c r="G116" s="2"/>
      <c r="H116" s="2"/>
    </row>
    <row r="117" spans="3:8" ht="15.75" x14ac:dyDescent="0.25">
      <c r="C117" s="2"/>
      <c r="D117" s="2"/>
      <c r="E117" s="2"/>
      <c r="F117" s="2"/>
      <c r="G117" s="2"/>
      <c r="H117" s="2"/>
    </row>
    <row r="118" spans="3:8" ht="15.75" x14ac:dyDescent="0.25">
      <c r="C118" s="2"/>
      <c r="D118" s="2"/>
      <c r="E118" s="2"/>
      <c r="F118" s="2"/>
      <c r="G118" s="2"/>
      <c r="H118" s="2"/>
    </row>
    <row r="119" spans="3:8" ht="15.75" x14ac:dyDescent="0.25">
      <c r="C119" s="2"/>
      <c r="D119" s="2"/>
      <c r="E119" s="2"/>
      <c r="F119" s="2"/>
      <c r="G119" s="2"/>
      <c r="H119" s="2"/>
    </row>
    <row r="120" spans="3:8" ht="15.75" x14ac:dyDescent="0.25">
      <c r="C120" s="2"/>
      <c r="D120" s="2"/>
      <c r="E120" s="2"/>
      <c r="F120" s="2"/>
      <c r="G120" s="2"/>
      <c r="H120" s="2"/>
    </row>
    <row r="121" spans="3:8" ht="15.75" x14ac:dyDescent="0.25">
      <c r="C121" s="2"/>
      <c r="D121" s="2"/>
      <c r="E121" s="2"/>
      <c r="F121" s="2"/>
      <c r="G121" s="2"/>
      <c r="H121" s="2"/>
    </row>
    <row r="122" spans="3:8" ht="15.75" x14ac:dyDescent="0.25">
      <c r="C122" s="2"/>
      <c r="D122" s="2"/>
      <c r="E122" s="2"/>
      <c r="F122" s="2"/>
      <c r="G122" s="2"/>
      <c r="H122" s="2"/>
    </row>
    <row r="123" spans="3:8" ht="15.75" x14ac:dyDescent="0.25">
      <c r="C123" s="2"/>
      <c r="D123" s="2"/>
      <c r="E123" s="2"/>
      <c r="F123" s="2"/>
      <c r="G123" s="2"/>
      <c r="H123" s="2"/>
    </row>
    <row r="124" spans="3:8" ht="15.75" x14ac:dyDescent="0.25">
      <c r="C124" s="2"/>
      <c r="D124" s="2"/>
      <c r="E124" s="2"/>
      <c r="F124" s="2"/>
      <c r="G124" s="2"/>
      <c r="H124" s="2"/>
    </row>
    <row r="125" spans="3:8" ht="15.75" x14ac:dyDescent="0.25">
      <c r="C125" s="2"/>
      <c r="D125" s="2"/>
      <c r="E125" s="2"/>
      <c r="F125" s="2"/>
      <c r="G125" s="2"/>
      <c r="H125" s="2"/>
    </row>
    <row r="126" spans="3:8" ht="15.75" x14ac:dyDescent="0.25">
      <c r="C126" s="2"/>
      <c r="D126" s="2"/>
      <c r="E126" s="2"/>
      <c r="F126" s="2"/>
      <c r="G126" s="2"/>
      <c r="H126" s="2"/>
    </row>
    <row r="127" spans="3:8" ht="15.75" x14ac:dyDescent="0.25">
      <c r="C127" s="2"/>
      <c r="D127" s="2"/>
      <c r="E127" s="2"/>
      <c r="F127" s="2"/>
      <c r="G127" s="2"/>
      <c r="H127" s="2"/>
    </row>
    <row r="128" spans="3:8" ht="15.75" x14ac:dyDescent="0.25">
      <c r="C128" s="2"/>
      <c r="D128" s="2"/>
      <c r="E128" s="2"/>
      <c r="F128" s="2"/>
      <c r="G128" s="2"/>
      <c r="H128" s="2"/>
    </row>
  </sheetData>
  <sheetProtection algorithmName="SHA-512" hashValue="otdlflExs89aCZONZmJFRU2qJGC6CqMximEgWY3W1hUyj+xsWknoPdecF14WrEExO1tUXOY/33GsmXSV8v8dUQ==" saltValue="M7TNkkF5cCbW85K7LmHv9g==" spinCount="100000" sheet="1" objects="1" scenarios="1"/>
  <pageMargins left="0.7" right="0.7" top="0.98479166666666695" bottom="0.75" header="0.3" footer="0.3"/>
  <pageSetup scale="48" fitToHeight="0" orientation="landscape" r:id="rId1"/>
  <headerFooter>
    <oddFooter>&amp;L&amp;"Arial,Regular"&amp;12&amp;K000000June 1, 2020&amp;C&amp;"Arial,Regular"&amp;12Page &amp;P of &amp;N&amp;R&amp;"Arial,Regular"&amp;12&amp;K000000&amp;A</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0C790905-FA0C-8C40-B4EE-186CD1B99A64}">
            <xm:f>'Project Info'!$D19=0</xm:f>
            <x14:dxf>
              <fill>
                <patternFill>
                  <bgColor theme="1"/>
                </patternFill>
              </fill>
            </x14:dxf>
          </x14:cfRule>
          <xm:sqref>B14:B28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2:T36"/>
  <sheetViews>
    <sheetView showGridLines="0" zoomScaleNormal="100" zoomScalePageLayoutView="30" workbookViewId="0"/>
  </sheetViews>
  <sheetFormatPr defaultColWidth="8.85546875" defaultRowHeight="15" x14ac:dyDescent="0.25"/>
  <cols>
    <col min="1" max="1" width="2.42578125" customWidth="1"/>
    <col min="2" max="2" width="27.42578125" customWidth="1"/>
    <col min="3" max="3" width="25.85546875" customWidth="1"/>
    <col min="4" max="4" width="13.85546875" customWidth="1"/>
    <col min="5" max="5" width="96.7109375" customWidth="1"/>
    <col min="6" max="6" width="24.28515625" customWidth="1"/>
    <col min="7" max="7" width="6.140625" customWidth="1"/>
    <col min="8" max="12" width="20.85546875" hidden="1" customWidth="1"/>
    <col min="13" max="13" width="3.42578125" hidden="1" customWidth="1"/>
    <col min="14" max="16" width="18.85546875" hidden="1" customWidth="1"/>
    <col min="17" max="17" width="12" hidden="1" customWidth="1"/>
    <col min="18" max="19" width="9.42578125" hidden="1" customWidth="1"/>
    <col min="20" max="20" width="0" hidden="1" customWidth="1"/>
  </cols>
  <sheetData>
    <row r="2" spans="2:20" s="1" customFormat="1" ht="19.5" customHeight="1" x14ac:dyDescent="0.25">
      <c r="B2" s="58"/>
      <c r="D2" s="295" t="s">
        <v>0</v>
      </c>
    </row>
    <row r="3" spans="2:20" s="1" customFormat="1" ht="18.75" customHeight="1" x14ac:dyDescent="0.3">
      <c r="B3" s="38"/>
    </row>
    <row r="4" spans="2:20" s="1" customFormat="1" ht="18.75" customHeight="1" x14ac:dyDescent="0.25">
      <c r="B4" s="58"/>
      <c r="D4" s="295" t="s">
        <v>4528</v>
      </c>
    </row>
    <row r="5" spans="2:20" s="1" customFormat="1" ht="19.5" customHeight="1" x14ac:dyDescent="0.25">
      <c r="B5" s="59"/>
      <c r="D5" s="296" t="s">
        <v>4695</v>
      </c>
    </row>
    <row r="6" spans="2:20" s="1" customFormat="1" ht="18.75" customHeight="1" x14ac:dyDescent="0.3">
      <c r="B6" s="38"/>
      <c r="D6" s="305"/>
    </row>
    <row r="7" spans="2:20" ht="20.25" x14ac:dyDescent="0.25">
      <c r="B7" s="58"/>
      <c r="D7" s="295" t="s">
        <v>1</v>
      </c>
    </row>
    <row r="8" spans="2:20" ht="15.75" x14ac:dyDescent="0.25">
      <c r="B8" s="43"/>
    </row>
    <row r="9" spans="2:20" ht="15.75" x14ac:dyDescent="0.25">
      <c r="B9" s="43"/>
    </row>
    <row r="10" spans="2:20" ht="18" customHeight="1" x14ac:dyDescent="0.25">
      <c r="B10" s="1063" t="s">
        <v>5565</v>
      </c>
      <c r="C10" s="1029"/>
      <c r="D10" s="1029"/>
      <c r="E10" s="1030"/>
      <c r="H10" s="1040" t="s">
        <v>5543</v>
      </c>
      <c r="I10" s="1039">
        <f>SUM('Project Info'!R19:R33)</f>
        <v>0</v>
      </c>
      <c r="K10" s="1040" t="s">
        <v>5556</v>
      </c>
      <c r="L10" s="1037" t="str">
        <f>IF(S29="Yes",MIN(Inputs!E12:E26),"")</f>
        <v/>
      </c>
    </row>
    <row r="11" spans="2:20" ht="18" customHeight="1" x14ac:dyDescent="0.25">
      <c r="B11" s="1015" t="s">
        <v>5557</v>
      </c>
      <c r="C11" s="1031"/>
      <c r="D11" s="1031"/>
      <c r="E11" s="1032"/>
      <c r="H11" s="1040" t="s">
        <v>5544</v>
      </c>
      <c r="I11" s="1039">
        <f>SUM('Project Info'!O19:O33)</f>
        <v>0</v>
      </c>
      <c r="K11" s="1040" t="s">
        <v>4899</v>
      </c>
      <c r="L11" s="1038" t="str">
        <f>IF('Project Info'!$H$19="","",'Jobs Price Index'!$C$15/VLOOKUP(MIN(L10,2019),'Jobs Price Index'!$B$10:$C$17,2,FALSE))</f>
        <v/>
      </c>
    </row>
    <row r="12" spans="2:20" ht="20.100000000000001" customHeight="1" x14ac:dyDescent="0.25">
      <c r="B12" s="1016"/>
      <c r="C12" s="596"/>
      <c r="D12" s="596"/>
      <c r="E12" s="596"/>
      <c r="H12" s="1040" t="s">
        <v>5545</v>
      </c>
      <c r="I12" s="1037" t="str">
        <f>IFERROR(I11/I10,"")</f>
        <v/>
      </c>
    </row>
    <row r="13" spans="2:20" ht="20.100000000000001" customHeight="1" x14ac:dyDescent="0.25">
      <c r="B13" s="755" t="s">
        <v>5575</v>
      </c>
      <c r="C13" s="1017"/>
      <c r="D13" s="1017"/>
      <c r="E13" s="1017"/>
      <c r="R13" s="1053" t="s">
        <v>5552</v>
      </c>
      <c r="S13" s="1054"/>
      <c r="T13" s="1051"/>
    </row>
    <row r="14" spans="2:20" ht="20.100000000000001" customHeight="1" thickBot="1" x14ac:dyDescent="0.3">
      <c r="B14" s="755"/>
      <c r="C14" s="1017"/>
      <c r="D14" s="1017"/>
      <c r="E14" s="1017"/>
      <c r="H14" s="1040" t="s">
        <v>4903</v>
      </c>
      <c r="I14" s="1040" t="s">
        <v>5512</v>
      </c>
      <c r="J14" s="1040" t="s">
        <v>5546</v>
      </c>
      <c r="K14" s="1040" t="s">
        <v>5547</v>
      </c>
      <c r="L14" s="1040" t="s">
        <v>5548</v>
      </c>
      <c r="N14" s="1040" t="s">
        <v>5549</v>
      </c>
      <c r="O14" s="1040" t="s">
        <v>5550</v>
      </c>
      <c r="P14" s="1040" t="s">
        <v>5551</v>
      </c>
      <c r="R14" s="1052" t="s">
        <v>5553</v>
      </c>
      <c r="S14" s="1052" t="s">
        <v>260</v>
      </c>
      <c r="T14" s="1052" t="s">
        <v>5554</v>
      </c>
    </row>
    <row r="15" spans="2:20" ht="20.100000000000001" customHeight="1" x14ac:dyDescent="0.25">
      <c r="B15" s="1004" t="s">
        <v>5535</v>
      </c>
      <c r="C15" s="1012"/>
      <c r="D15" s="1012"/>
      <c r="E15" s="1064"/>
      <c r="H15" s="1041" t="e">
        <f>VLOOKUP(E15,'Jobs RIMS II Codes'!$B$10:$C$200,2,FALSE)</f>
        <v>#N/A</v>
      </c>
      <c r="I15" s="1041" t="e">
        <f>IF(OR(H15=333112,H15=333414,H15=336111,H15=336112),VLOOKUP(H15,'Jobs Retail Adjustment'!$B$10:$E$13,4,FALSE),1)</f>
        <v>#N/A</v>
      </c>
      <c r="J15" s="1041" t="e">
        <f>VLOOKUP(H15,'Jobs RIMS II FTE Multipliers'!$B$9:$F$400,3,FALSE)</f>
        <v>#N/A</v>
      </c>
      <c r="K15" s="1041" t="e">
        <f>VLOOKUP(H15,'Jobs RIMS II FTE Multipliers'!$B$9:$F$400,4,FALSE)</f>
        <v>#N/A</v>
      </c>
      <c r="L15" s="1041" t="e">
        <f>VLOOKUP(H15,'Jobs RIMS II FTE Multipliers'!$B$9:$F$400,5,FALSE)</f>
        <v>#N/A</v>
      </c>
      <c r="N15" s="1044" t="e">
        <f>$I$10*$L$11*$E16*$I15*J15/(1000*1000)</f>
        <v>#VALUE!</v>
      </c>
      <c r="O15" s="1044" t="e">
        <f>$I$10*$L$11*$E16*$I15*K15/(1000*1000)</f>
        <v>#VALUE!</v>
      </c>
      <c r="P15" s="1044" t="e">
        <f>$I$10*$L$11*$E16*$I15*L15/(1000*1000)</f>
        <v>#VALUE!</v>
      </c>
      <c r="R15" s="1049" t="str">
        <f>IF('Project Info'!$H19="","",IF('Project Info'!$O19="",1,0))</f>
        <v/>
      </c>
      <c r="S15" s="1049" t="str">
        <f>IF(Inputs!B12="","",IF(Inputs!E12="",1,0))</f>
        <v/>
      </c>
      <c r="T15" s="1049">
        <f>IF(E15="",1,0)</f>
        <v>1</v>
      </c>
    </row>
    <row r="16" spans="2:20" ht="20.100000000000001" customHeight="1" x14ac:dyDescent="0.25">
      <c r="B16" s="1005" t="s">
        <v>5536</v>
      </c>
      <c r="C16" s="1013"/>
      <c r="D16" s="1013"/>
      <c r="E16" s="1065"/>
      <c r="H16" s="1046"/>
      <c r="I16" s="1046"/>
      <c r="J16" s="1046"/>
      <c r="K16" s="1046"/>
      <c r="L16" s="1046"/>
      <c r="N16" s="1047"/>
      <c r="O16" s="1047"/>
      <c r="P16" s="1047"/>
      <c r="R16" s="1049" t="str">
        <f>IF('Project Info'!$H20="","",IF('Project Info'!$O20="",1,0))</f>
        <v/>
      </c>
      <c r="S16" s="1049" t="str">
        <f>IF(Inputs!B13="","",IF(Inputs!E13="",1,0))</f>
        <v/>
      </c>
      <c r="T16" s="1049">
        <f t="shared" ref="T16:T21" si="0">IF(E16="",1,0)</f>
        <v>1</v>
      </c>
    </row>
    <row r="17" spans="2:20" ht="20.100000000000001" customHeight="1" x14ac:dyDescent="0.25">
      <c r="B17" s="1005" t="s">
        <v>5537</v>
      </c>
      <c r="C17" s="1013"/>
      <c r="D17" s="1013"/>
      <c r="E17" s="1066"/>
      <c r="H17" s="1041" t="e">
        <f>VLOOKUP(E17,'Jobs RIMS II Codes'!$B$10:$C$200,2,FALSE)</f>
        <v>#N/A</v>
      </c>
      <c r="I17" s="1041" t="e">
        <f>IF(OR(H17=333112,H17=333414,H17=336111,H17=336112),VLOOKUP(H17,'Jobs Retail Adjustment'!$B$10:$E$13,4,FALSE),1)</f>
        <v>#N/A</v>
      </c>
      <c r="J17" s="1041" t="e">
        <f>VLOOKUP(H17,'Jobs RIMS II FTE Multipliers'!$B$9:$F$400,3,FALSE)</f>
        <v>#N/A</v>
      </c>
      <c r="K17" s="1041" t="e">
        <f>VLOOKUP(H17,'Jobs RIMS II FTE Multipliers'!$B$9:$F$400,4,FALSE)</f>
        <v>#N/A</v>
      </c>
      <c r="L17" s="1041" t="e">
        <f>VLOOKUP(H17,'Jobs RIMS II FTE Multipliers'!$B$9:$F$400,5,FALSE)</f>
        <v>#N/A</v>
      </c>
      <c r="N17" s="1044" t="e">
        <f>$I$10*$L$11*$E18*$I17*J17/(1000*1000)</f>
        <v>#VALUE!</v>
      </c>
      <c r="O17" s="1044" t="e">
        <f>$I$10*$L$11*$E18*$I17*K17/(1000*1000)</f>
        <v>#VALUE!</v>
      </c>
      <c r="P17" s="1044" t="e">
        <f>$I$10*$L$11*$E18*$I17*L17/(1000*1000)</f>
        <v>#VALUE!</v>
      </c>
      <c r="R17" s="1049" t="str">
        <f>IF('Project Info'!$H21="","",IF('Project Info'!$O21="",1,0))</f>
        <v/>
      </c>
      <c r="S17" s="1049" t="str">
        <f>IF(Inputs!B14="","",IF(Inputs!E14="",1,0))</f>
        <v/>
      </c>
      <c r="T17" s="1049">
        <f t="shared" si="0"/>
        <v>1</v>
      </c>
    </row>
    <row r="18" spans="2:20" ht="20.100000000000001" customHeight="1" x14ac:dyDescent="0.25">
      <c r="B18" s="1005" t="s">
        <v>5538</v>
      </c>
      <c r="C18" s="1013"/>
      <c r="D18" s="1013"/>
      <c r="E18" s="1065"/>
      <c r="H18" s="1046"/>
      <c r="I18" s="1046"/>
      <c r="J18" s="1046"/>
      <c r="K18" s="1046"/>
      <c r="L18" s="1046"/>
      <c r="N18" s="1047"/>
      <c r="O18" s="1047"/>
      <c r="P18" s="1047"/>
      <c r="R18" s="1049" t="str">
        <f>IF('Project Info'!$H22="","",IF('Project Info'!$O22="",1,0))</f>
        <v/>
      </c>
      <c r="S18" s="1049" t="str">
        <f>IF(Inputs!B15="","",IF(Inputs!E15="",1,0))</f>
        <v/>
      </c>
      <c r="T18" s="1049">
        <f t="shared" si="0"/>
        <v>1</v>
      </c>
    </row>
    <row r="19" spans="2:20" ht="20.100000000000001" customHeight="1" x14ac:dyDescent="0.25">
      <c r="B19" s="1005" t="s">
        <v>5539</v>
      </c>
      <c r="C19" s="1013"/>
      <c r="D19" s="1013"/>
      <c r="E19" s="1066"/>
      <c r="H19" s="1041" t="e">
        <f>VLOOKUP(E19,'Jobs RIMS II Codes'!$B$10:$C$200,2,FALSE)</f>
        <v>#N/A</v>
      </c>
      <c r="I19" s="1041" t="e">
        <f>IF(OR(H19=333112,H19=333414,H19=336111,H19=336112),VLOOKUP(H19,'Jobs Retail Adjustment'!$B$10:$E$13,4,FALSE),1)</f>
        <v>#N/A</v>
      </c>
      <c r="J19" s="1041" t="e">
        <f>VLOOKUP(H19,'Jobs RIMS II FTE Multipliers'!$B$9:$F$400,3,FALSE)</f>
        <v>#N/A</v>
      </c>
      <c r="K19" s="1041" t="e">
        <f>VLOOKUP(H19,'Jobs RIMS II FTE Multipliers'!$B$9:$F$400,4,FALSE)</f>
        <v>#N/A</v>
      </c>
      <c r="L19" s="1041" t="e">
        <f>VLOOKUP(H19,'Jobs RIMS II FTE Multipliers'!$B$9:$F$400,5,FALSE)</f>
        <v>#N/A</v>
      </c>
      <c r="N19" s="1044" t="e">
        <f>$I$10*$L$11*$E20*$I19*J19/(1000*1000)</f>
        <v>#VALUE!</v>
      </c>
      <c r="O19" s="1044" t="e">
        <f>$I$10*$L$11*$E20*$I19*K19/(1000*1000)</f>
        <v>#VALUE!</v>
      </c>
      <c r="P19" s="1044" t="e">
        <f>$I$10*$L$11*$E20*$I19*L19/(1000*1000)</f>
        <v>#VALUE!</v>
      </c>
      <c r="R19" s="1049" t="str">
        <f>IF('Project Info'!$H23="","",IF('Project Info'!$O23="",1,0))</f>
        <v/>
      </c>
      <c r="S19" s="1049" t="str">
        <f>IF(Inputs!B16="","",IF(Inputs!E16="",1,0))</f>
        <v/>
      </c>
      <c r="T19" s="1049">
        <f t="shared" si="0"/>
        <v>1</v>
      </c>
    </row>
    <row r="20" spans="2:20" ht="20.100000000000001" customHeight="1" x14ac:dyDescent="0.25">
      <c r="B20" s="1005" t="s">
        <v>5540</v>
      </c>
      <c r="C20" s="1013"/>
      <c r="D20" s="1013"/>
      <c r="E20" s="1067"/>
      <c r="H20" s="1046"/>
      <c r="I20" s="1046"/>
      <c r="J20" s="1046"/>
      <c r="K20" s="1046"/>
      <c r="L20" s="1046"/>
      <c r="N20" s="1047"/>
      <c r="O20" s="1047"/>
      <c r="P20" s="1047"/>
      <c r="R20" s="1049" t="str">
        <f>IF('Project Info'!$H24="","",IF('Project Info'!$O24="",1,0))</f>
        <v/>
      </c>
      <c r="S20" s="1049" t="str">
        <f>IF(Inputs!B17="","",IF(Inputs!E17="",1,0))</f>
        <v/>
      </c>
      <c r="T20" s="1049">
        <f t="shared" si="0"/>
        <v>1</v>
      </c>
    </row>
    <row r="21" spans="2:20" ht="20.100000000000001" customHeight="1" thickBot="1" x14ac:dyDescent="0.3">
      <c r="B21" s="1006" t="s">
        <v>5541</v>
      </c>
      <c r="C21" s="1014"/>
      <c r="D21" s="1007"/>
      <c r="E21" s="1028" t="str">
        <f>IF(E15="","",1-(E16+E18+E20))</f>
        <v/>
      </c>
      <c r="H21" s="1041" t="s">
        <v>4891</v>
      </c>
      <c r="I21" s="1041">
        <f>IF(OR(H21=333112,H21=333414,H21=336111,H21=336112),VLOOKUP(H21,'Jobs Retail Adjustment'!$B$10:$E$13,4,FALSE),1)</f>
        <v>1</v>
      </c>
      <c r="J21" s="1041">
        <f>VLOOKUP(H21,'Jobs RIMS II FTE Multipliers'!$B$9:$F$400,3,FALSE)</f>
        <v>4.7437203976494411</v>
      </c>
      <c r="K21" s="1041">
        <f>VLOOKUP(H21,'Jobs RIMS II FTE Multipliers'!$B$9:$F$400,4,FALSE)</f>
        <v>2.0751101107337337</v>
      </c>
      <c r="L21" s="1041">
        <f>VLOOKUP(H21,'Jobs RIMS II FTE Multipliers'!$B$9:$F$400,5,FALSE)</f>
        <v>3.0259891524862654</v>
      </c>
      <c r="N21" s="1044" t="e">
        <f>$I$10*$L$11*$E21*$I21*J21/(1000*1000)</f>
        <v>#VALUE!</v>
      </c>
      <c r="O21" s="1044" t="e">
        <f>$I$10*$L$11*$E21*$I21*K21/(1000*1000)</f>
        <v>#VALUE!</v>
      </c>
      <c r="P21" s="1044" t="e">
        <f>$I$10*$L$11*$E21*$I21*L21/(1000*1000)</f>
        <v>#VALUE!</v>
      </c>
      <c r="R21" s="1049" t="str">
        <f>IF('Project Info'!$H25="","",IF('Project Info'!$O25="",1,0))</f>
        <v/>
      </c>
      <c r="S21" s="1049" t="str">
        <f>IF(Inputs!B18="","",IF(Inputs!E18="",1,0))</f>
        <v/>
      </c>
      <c r="T21" s="1049">
        <f t="shared" si="0"/>
        <v>1</v>
      </c>
    </row>
    <row r="22" spans="2:20" ht="20.100000000000001" customHeight="1" x14ac:dyDescent="0.25">
      <c r="B22" s="1018"/>
      <c r="C22" s="1018"/>
      <c r="D22" s="1018"/>
      <c r="E22" s="1018"/>
      <c r="R22" s="1049" t="str">
        <f>IF('Project Info'!$H26="","",IF('Project Info'!$O26="",1,0))</f>
        <v/>
      </c>
      <c r="S22" s="1049" t="str">
        <f>IF(Inputs!B19="","",IF(Inputs!E19="",1,0))</f>
        <v/>
      </c>
    </row>
    <row r="23" spans="2:20" ht="18" customHeight="1" x14ac:dyDescent="0.25">
      <c r="B23" s="1019" t="s">
        <v>5561</v>
      </c>
      <c r="C23" s="1020"/>
      <c r="D23" s="1020"/>
      <c r="E23" s="1021"/>
      <c r="F23" s="1"/>
      <c r="G23" s="1"/>
      <c r="H23" s="1042"/>
      <c r="I23" s="1042"/>
      <c r="J23" s="1042"/>
      <c r="K23" s="1042"/>
      <c r="L23" s="1045" t="s">
        <v>4890</v>
      </c>
      <c r="N23" s="1044" t="e">
        <f>N15+N17+N19+N21</f>
        <v>#VALUE!</v>
      </c>
      <c r="O23" s="1044" t="e">
        <f t="shared" ref="O23:P23" si="1">O15+O17+O19+O21</f>
        <v>#VALUE!</v>
      </c>
      <c r="P23" s="1044" t="e">
        <f t="shared" si="1"/>
        <v>#VALUE!</v>
      </c>
      <c r="R23" s="1049" t="str">
        <f>IF('Project Info'!$H27="","",IF('Project Info'!$O27="",1,0))</f>
        <v/>
      </c>
      <c r="S23" s="1049" t="str">
        <f>IF(Inputs!B20="","",IF(Inputs!E20="",1,0))</f>
        <v/>
      </c>
    </row>
    <row r="24" spans="2:20" ht="18" customHeight="1" x14ac:dyDescent="0.25">
      <c r="B24" s="1022" t="s">
        <v>5558</v>
      </c>
      <c r="C24" s="1023"/>
      <c r="D24" s="1023"/>
      <c r="E24" s="1024"/>
      <c r="H24" s="1043"/>
      <c r="I24" s="1043"/>
      <c r="J24" s="1043"/>
      <c r="K24" s="1043"/>
      <c r="L24" s="1048" t="e">
        <f>N23+O23+P23</f>
        <v>#VALUE!</v>
      </c>
      <c r="R24" s="1049" t="str">
        <f>IF('Project Info'!$H28="","",IF('Project Info'!$O28="",1,0))</f>
        <v/>
      </c>
      <c r="S24" s="1049" t="str">
        <f>IF(Inputs!B21="","",IF(Inputs!E21="",1,0))</f>
        <v/>
      </c>
    </row>
    <row r="25" spans="2:20" ht="20.100000000000001" customHeight="1" x14ac:dyDescent="0.25">
      <c r="B25" s="596"/>
      <c r="C25" s="596"/>
      <c r="D25" s="596"/>
      <c r="E25" s="596"/>
      <c r="R25" s="1049" t="str">
        <f>IF('Project Info'!$H29="","",IF('Project Info'!$O29="",1,0))</f>
        <v/>
      </c>
      <c r="S25" s="1049" t="str">
        <f>IF(Inputs!B22="","",IF(Inputs!E22="",1,0))</f>
        <v/>
      </c>
    </row>
    <row r="26" spans="2:20" ht="20.100000000000001" customHeight="1" x14ac:dyDescent="0.25">
      <c r="B26" s="755" t="s">
        <v>5576</v>
      </c>
      <c r="C26" s="596"/>
      <c r="D26" s="596"/>
      <c r="E26" s="596"/>
      <c r="R26" s="1049" t="str">
        <f>IF('Project Info'!$H31="","",IF('Project Info'!$O31="",1,0))</f>
        <v/>
      </c>
      <c r="S26" s="1049" t="str">
        <f>IF(Inputs!B24="","",IF(Inputs!E24="",1,0))</f>
        <v/>
      </c>
    </row>
    <row r="27" spans="2:20" ht="20.100000000000001" customHeight="1" thickBot="1" x14ac:dyDescent="0.3">
      <c r="B27" s="596"/>
      <c r="C27" s="596"/>
      <c r="D27" s="596"/>
      <c r="E27" s="596"/>
      <c r="R27" s="1049" t="str">
        <f>IF('Project Info'!$H32="","",IF('Project Info'!$O32="",1,0))</f>
        <v/>
      </c>
      <c r="S27" s="1049" t="str">
        <f>IF(Inputs!B25="","",IF(Inputs!E25="",1,0))</f>
        <v/>
      </c>
    </row>
    <row r="28" spans="2:20" ht="20.100000000000001" customHeight="1" x14ac:dyDescent="0.25">
      <c r="B28" s="1004" t="s">
        <v>5560</v>
      </c>
      <c r="C28" s="1004"/>
      <c r="D28" s="1025" t="str">
        <f>IFERROR(IF(T31="Yes",L24*I12,""),"")</f>
        <v/>
      </c>
      <c r="E28" s="596"/>
      <c r="R28" s="1049" t="str">
        <f>IF('Project Info'!$H33="","",IF('Project Info'!$O33="",1,0))</f>
        <v/>
      </c>
      <c r="S28" s="1049" t="str">
        <f>IF(Inputs!B26="","",IF(Inputs!E26="",1,0))</f>
        <v/>
      </c>
    </row>
    <row r="29" spans="2:20" ht="20.100000000000001" customHeight="1" x14ac:dyDescent="0.25">
      <c r="B29" s="1005" t="s">
        <v>5519</v>
      </c>
      <c r="C29" s="1005"/>
      <c r="D29" s="1026" t="str">
        <f>IFERROR(IF(T31="Yes",N23*I12,""),"")</f>
        <v/>
      </c>
      <c r="E29" s="596"/>
      <c r="R29" s="1055" t="str">
        <f>IF('Project Info'!$H$19="","",IF(SUM(R15:R28)=0,"Yes","No"))</f>
        <v/>
      </c>
      <c r="S29" s="1055" t="str">
        <f>IF('Project Info'!$H$19="","",IF(SUM(S15:S28)=0,"Yes","No"))</f>
        <v/>
      </c>
      <c r="T29" s="1055" t="str">
        <f>IF(SUM(T15:T21)=0,"Yes","No")</f>
        <v>No</v>
      </c>
    </row>
    <row r="30" spans="2:20" ht="20.100000000000001" customHeight="1" x14ac:dyDescent="0.25">
      <c r="B30" s="1005" t="s">
        <v>5567</v>
      </c>
      <c r="C30" s="1005"/>
      <c r="D30" s="1026" t="str">
        <f>IFERROR(IF(T31="Yes",O23*I12,""),"")</f>
        <v/>
      </c>
      <c r="E30" s="596"/>
    </row>
    <row r="31" spans="2:20" ht="20.100000000000001" customHeight="1" thickBot="1" x14ac:dyDescent="0.3">
      <c r="B31" s="1006" t="s">
        <v>5520</v>
      </c>
      <c r="C31" s="1006"/>
      <c r="D31" s="1027" t="str">
        <f>IFERROR(IF(T31="Yes",P23*I12,""),"")</f>
        <v/>
      </c>
      <c r="E31" s="596"/>
      <c r="R31" s="1050" t="s">
        <v>5555</v>
      </c>
      <c r="S31" s="1051"/>
      <c r="T31" s="1055" t="str">
        <f>IF(AND(R29="Yes",S29="Yes",T29="Yes"),"Yes","No")</f>
        <v>No</v>
      </c>
    </row>
    <row r="32" spans="2:20" ht="20.100000000000001" customHeight="1" x14ac:dyDescent="0.25"/>
    <row r="33" spans="2:5" ht="18" customHeight="1" x14ac:dyDescent="0.25">
      <c r="B33" s="1033" t="s">
        <v>5562</v>
      </c>
      <c r="C33" s="1008"/>
      <c r="D33" s="1008"/>
      <c r="E33" s="1009"/>
    </row>
    <row r="34" spans="2:5" ht="18" customHeight="1" x14ac:dyDescent="0.25">
      <c r="B34" s="1034" t="s">
        <v>5559</v>
      </c>
      <c r="C34" s="1003"/>
      <c r="D34" s="1003"/>
      <c r="E34" s="1035"/>
    </row>
    <row r="35" spans="2:5" ht="18" customHeight="1" x14ac:dyDescent="0.25">
      <c r="B35" s="1034" t="s">
        <v>5563</v>
      </c>
      <c r="C35" s="1003"/>
      <c r="D35" s="1003"/>
      <c r="E35" s="1035"/>
    </row>
    <row r="36" spans="2:5" ht="18" customHeight="1" x14ac:dyDescent="0.25">
      <c r="B36" s="1036" t="s">
        <v>5564</v>
      </c>
      <c r="C36" s="1010"/>
      <c r="D36" s="1010"/>
      <c r="E36" s="1011"/>
    </row>
  </sheetData>
  <sheetProtection algorithmName="SHA-512" hashValue="0U9wG6NfFozrUeYs+mJZSbgUm2gDY0XKsHWb5r+XjXcX+bT0WFtIeB9hdlAUHYHq2ucWviSLCjNI2VlBY+yv5Q==" saltValue="8syN/fS1QXyMOTYvdlMkHQ==" spinCount="100000" sheet="1" objects="1" scenarios="1"/>
  <phoneticPr fontId="50" type="noConversion"/>
  <dataValidations count="1">
    <dataValidation allowBlank="1" showInputMessage="1" showErrorMessage="1" prompt="Inputs should be within 10% of actual expenditures." sqref="E20 E16 E18"/>
  </dataValidations>
  <pageMargins left="0.7" right="0.7" top="0.98479166666666695" bottom="0.75" header="0.3" footer="0.3"/>
  <pageSetup scale="53" orientation="landscape" r:id="rId1"/>
  <headerFooter>
    <oddFooter>&amp;L&amp;"Arial,Regular"&amp;12&amp;K000000June 1, 2020&amp;C&amp;"Arial,Regular"&amp;12Page &amp;P of &amp;N&amp;R&amp;"Arial,Regular"&amp;12&amp;K000000&amp;A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Defaults!$R$10:$R$38</xm:f>
          </x14:formula1>
          <xm:sqref>E17 E15 E19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74"/>
  <sheetViews>
    <sheetView showGridLines="0" zoomScaleNormal="100" zoomScalePageLayoutView="30" workbookViewId="0"/>
  </sheetViews>
  <sheetFormatPr defaultColWidth="8.85546875" defaultRowHeight="15.75" x14ac:dyDescent="0.25"/>
  <cols>
    <col min="1" max="1" width="4.85546875" customWidth="1"/>
    <col min="2" max="2" width="34.42578125" customWidth="1"/>
    <col min="3" max="3" width="132.42578125" customWidth="1"/>
    <col min="4" max="4" width="46.85546875" style="43" customWidth="1"/>
  </cols>
  <sheetData>
    <row r="1" spans="1:4" ht="18.75" customHeight="1" x14ac:dyDescent="0.25">
      <c r="A1" s="356"/>
      <c r="B1" s="356"/>
      <c r="D1" s="356"/>
    </row>
    <row r="2" spans="1:4" ht="15" customHeight="1" x14ac:dyDescent="0.25">
      <c r="C2" s="357" t="s">
        <v>0</v>
      </c>
      <c r="D2"/>
    </row>
    <row r="3" spans="1:4" ht="18.75" customHeight="1" x14ac:dyDescent="0.25">
      <c r="A3" s="356"/>
      <c r="B3" s="356"/>
      <c r="C3" s="253"/>
      <c r="D3" s="356"/>
    </row>
    <row r="4" spans="1:4" ht="18.75" customHeight="1" x14ac:dyDescent="0.25">
      <c r="A4" s="358"/>
      <c r="B4" s="359"/>
      <c r="C4" s="357" t="s">
        <v>4528</v>
      </c>
      <c r="D4" s="359"/>
    </row>
    <row r="5" spans="1:4" ht="18" customHeight="1" x14ac:dyDescent="0.25">
      <c r="C5" s="360" t="s">
        <v>4695</v>
      </c>
      <c r="D5"/>
    </row>
    <row r="6" spans="1:4" ht="18.75" customHeight="1" x14ac:dyDescent="0.25">
      <c r="A6" s="356"/>
      <c r="B6" s="356"/>
      <c r="C6" s="253"/>
      <c r="D6" s="356"/>
    </row>
    <row r="7" spans="1:4" ht="20.25" x14ac:dyDescent="0.25">
      <c r="C7" s="357" t="s">
        <v>1</v>
      </c>
    </row>
    <row r="9" spans="1:4" ht="16.5" thickBot="1" x14ac:dyDescent="0.3"/>
    <row r="10" spans="1:4" x14ac:dyDescent="0.25">
      <c r="B10" s="585"/>
      <c r="C10" s="586" t="s">
        <v>252</v>
      </c>
      <c r="D10" s="587"/>
    </row>
    <row r="11" spans="1:4" ht="20.100000000000001" customHeight="1" x14ac:dyDescent="0.25">
      <c r="B11" s="288" t="s">
        <v>242</v>
      </c>
      <c r="C11" s="303" t="s">
        <v>4837</v>
      </c>
      <c r="D11" s="329" t="s">
        <v>4544</v>
      </c>
    </row>
    <row r="12" spans="1:4" ht="69" customHeight="1" x14ac:dyDescent="0.25">
      <c r="B12" s="288" t="s">
        <v>4685</v>
      </c>
      <c r="C12" s="302" t="s">
        <v>4700</v>
      </c>
      <c r="D12" s="329" t="s">
        <v>4544</v>
      </c>
    </row>
    <row r="13" spans="1:4" ht="66.599999999999994" customHeight="1" x14ac:dyDescent="0.25">
      <c r="B13" s="288" t="s">
        <v>258</v>
      </c>
      <c r="C13" s="302" t="s">
        <v>4702</v>
      </c>
      <c r="D13" s="329" t="s">
        <v>4544</v>
      </c>
    </row>
    <row r="14" spans="1:4" ht="20.100000000000001" customHeight="1" x14ac:dyDescent="0.25">
      <c r="B14" s="288" t="s">
        <v>4529</v>
      </c>
      <c r="C14" s="303" t="s">
        <v>4529</v>
      </c>
      <c r="D14" s="329" t="s">
        <v>4544</v>
      </c>
    </row>
    <row r="15" spans="1:4" ht="20.100000000000001" customHeight="1" x14ac:dyDescent="0.25">
      <c r="B15" s="288" t="s">
        <v>243</v>
      </c>
      <c r="C15" s="303" t="s">
        <v>243</v>
      </c>
      <c r="D15" s="329" t="s">
        <v>4544</v>
      </c>
    </row>
    <row r="16" spans="1:4" ht="20.100000000000001" customHeight="1" x14ac:dyDescent="0.25">
      <c r="B16" s="287" t="s">
        <v>21</v>
      </c>
      <c r="C16" s="303" t="s">
        <v>4704</v>
      </c>
      <c r="D16" s="329" t="s">
        <v>4544</v>
      </c>
    </row>
    <row r="17" spans="2:4" ht="20.100000000000001" customHeight="1" x14ac:dyDescent="0.25">
      <c r="B17" s="287" t="s">
        <v>4703</v>
      </c>
      <c r="C17" s="303" t="s">
        <v>4530</v>
      </c>
      <c r="D17" s="329" t="s">
        <v>4544</v>
      </c>
    </row>
    <row r="18" spans="2:4" ht="20.100000000000001" customHeight="1" x14ac:dyDescent="0.25">
      <c r="B18" s="288" t="s">
        <v>4707</v>
      </c>
      <c r="C18" s="303" t="s">
        <v>4683</v>
      </c>
      <c r="D18" s="329" t="s">
        <v>4544</v>
      </c>
    </row>
    <row r="19" spans="2:4" ht="47.25" x14ac:dyDescent="0.25">
      <c r="B19" s="288" t="s">
        <v>4669</v>
      </c>
      <c r="C19" s="302" t="s">
        <v>4706</v>
      </c>
      <c r="D19" s="329" t="s">
        <v>4544</v>
      </c>
    </row>
    <row r="20" spans="2:4" ht="20.100000000000001" customHeight="1" x14ac:dyDescent="0.25">
      <c r="B20" s="288" t="s">
        <v>4668</v>
      </c>
      <c r="C20" s="302" t="s">
        <v>4705</v>
      </c>
      <c r="D20" s="329" t="s">
        <v>4544</v>
      </c>
    </row>
    <row r="21" spans="2:4" ht="20.100000000000001" customHeight="1" thickBot="1" x14ac:dyDescent="0.3">
      <c r="B21" s="589" t="s">
        <v>6</v>
      </c>
      <c r="C21" s="590" t="s">
        <v>4545</v>
      </c>
      <c r="D21" s="331" t="s">
        <v>4546</v>
      </c>
    </row>
    <row r="22" spans="2:4" ht="16.5" thickBot="1" x14ac:dyDescent="0.3">
      <c r="B22" s="75"/>
      <c r="C22" s="75"/>
    </row>
    <row r="23" spans="2:4" x14ac:dyDescent="0.25">
      <c r="B23" s="585"/>
      <c r="C23" s="586" t="s">
        <v>253</v>
      </c>
      <c r="D23" s="588"/>
    </row>
    <row r="24" spans="2:4" ht="20.100000000000001" customHeight="1" x14ac:dyDescent="0.25">
      <c r="B24" s="287" t="s">
        <v>260</v>
      </c>
      <c r="C24" s="303" t="s">
        <v>250</v>
      </c>
      <c r="D24" s="329" t="s">
        <v>4544</v>
      </c>
    </row>
    <row r="25" spans="2:4" ht="39.950000000000003" customHeight="1" x14ac:dyDescent="0.25">
      <c r="B25" s="287" t="s">
        <v>259</v>
      </c>
      <c r="C25" s="302" t="s">
        <v>4547</v>
      </c>
      <c r="D25" s="330" t="s">
        <v>4796</v>
      </c>
    </row>
    <row r="26" spans="2:4" ht="39.950000000000003" customHeight="1" x14ac:dyDescent="0.25">
      <c r="B26" s="287" t="s">
        <v>4659</v>
      </c>
      <c r="C26" s="302" t="s">
        <v>4869</v>
      </c>
      <c r="D26" s="330" t="s">
        <v>4796</v>
      </c>
    </row>
    <row r="27" spans="2:4" ht="80.099999999999994" customHeight="1" x14ac:dyDescent="0.25">
      <c r="B27" s="287" t="s">
        <v>4684</v>
      </c>
      <c r="C27" s="302" t="s">
        <v>4885</v>
      </c>
      <c r="D27" s="330" t="s">
        <v>4887</v>
      </c>
    </row>
    <row r="28" spans="2:4" ht="80.099999999999994" customHeight="1" x14ac:dyDescent="0.25">
      <c r="B28" s="287" t="s">
        <v>4693</v>
      </c>
      <c r="C28" s="302" t="s">
        <v>4870</v>
      </c>
      <c r="D28" s="330" t="s">
        <v>4887</v>
      </c>
    </row>
    <row r="29" spans="2:4" ht="39.950000000000003" customHeight="1" x14ac:dyDescent="0.25">
      <c r="B29" s="287" t="s">
        <v>4688</v>
      </c>
      <c r="C29" s="303" t="s">
        <v>4821</v>
      </c>
      <c r="D29" s="330" t="s">
        <v>4796</v>
      </c>
    </row>
    <row r="30" spans="2:4" ht="40.5" customHeight="1" x14ac:dyDescent="0.25">
      <c r="B30" s="287" t="s">
        <v>4873</v>
      </c>
      <c r="C30" s="302" t="s">
        <v>4874</v>
      </c>
      <c r="D30" s="330" t="s">
        <v>4875</v>
      </c>
    </row>
    <row r="31" spans="2:4" ht="40.5" customHeight="1" x14ac:dyDescent="0.25">
      <c r="B31" s="287" t="s">
        <v>4651</v>
      </c>
      <c r="C31" s="302" t="s">
        <v>4650</v>
      </c>
      <c r="D31" s="330" t="s">
        <v>4796</v>
      </c>
    </row>
    <row r="32" spans="2:4" ht="60" customHeight="1" x14ac:dyDescent="0.25">
      <c r="B32" s="287" t="s">
        <v>256</v>
      </c>
      <c r="C32" s="303" t="s">
        <v>4531</v>
      </c>
      <c r="D32" s="330" t="s">
        <v>4832</v>
      </c>
    </row>
    <row r="33" spans="1:4" ht="60" customHeight="1" x14ac:dyDescent="0.25">
      <c r="B33" s="287" t="s">
        <v>257</v>
      </c>
      <c r="C33" s="302" t="s">
        <v>4712</v>
      </c>
      <c r="D33" s="330" t="s">
        <v>4832</v>
      </c>
    </row>
    <row r="34" spans="1:4" ht="47.25" x14ac:dyDescent="0.25">
      <c r="B34" s="287" t="s">
        <v>4710</v>
      </c>
      <c r="C34" s="302" t="s">
        <v>4871</v>
      </c>
      <c r="D34" s="330" t="s">
        <v>4831</v>
      </c>
    </row>
    <row r="35" spans="1:4" ht="47.25" x14ac:dyDescent="0.25">
      <c r="B35" s="287" t="s">
        <v>4711</v>
      </c>
      <c r="C35" s="302" t="s">
        <v>4872</v>
      </c>
      <c r="D35" s="330" t="s">
        <v>4831</v>
      </c>
    </row>
    <row r="36" spans="1:4" ht="51.6" customHeight="1" x14ac:dyDescent="0.25">
      <c r="B36" s="287" t="s">
        <v>4823</v>
      </c>
      <c r="C36" s="361" t="s">
        <v>4692</v>
      </c>
      <c r="D36" s="330" t="s">
        <v>4713</v>
      </c>
    </row>
    <row r="37" spans="1:4" ht="69" customHeight="1" x14ac:dyDescent="0.25">
      <c r="B37" s="287" t="s">
        <v>4822</v>
      </c>
      <c r="C37" s="361" t="s">
        <v>4824</v>
      </c>
      <c r="D37" s="330" t="s">
        <v>4713</v>
      </c>
    </row>
    <row r="38" spans="1:4" ht="78.75" x14ac:dyDescent="0.25">
      <c r="B38" s="287" t="s">
        <v>4540</v>
      </c>
      <c r="C38" s="361" t="s">
        <v>5577</v>
      </c>
      <c r="D38" s="330" t="s">
        <v>4713</v>
      </c>
    </row>
    <row r="39" spans="1:4" ht="60" customHeight="1" x14ac:dyDescent="0.25">
      <c r="B39" s="287" t="s">
        <v>4863</v>
      </c>
      <c r="C39" s="303" t="s">
        <v>4714</v>
      </c>
      <c r="D39" s="330" t="s">
        <v>4828</v>
      </c>
    </row>
    <row r="40" spans="1:4" ht="60" customHeight="1" x14ac:dyDescent="0.25">
      <c r="B40" s="287" t="s">
        <v>4864</v>
      </c>
      <c r="C40" s="302" t="s">
        <v>4715</v>
      </c>
      <c r="D40" s="330" t="s">
        <v>4828</v>
      </c>
    </row>
    <row r="41" spans="1:4" ht="47.25" x14ac:dyDescent="0.25">
      <c r="B41" s="287" t="s">
        <v>4818</v>
      </c>
      <c r="C41" s="361" t="s">
        <v>4716</v>
      </c>
      <c r="D41" s="330" t="s">
        <v>4828</v>
      </c>
    </row>
    <row r="42" spans="1:4" ht="78.75" x14ac:dyDescent="0.25">
      <c r="B42" s="287" t="s">
        <v>4825</v>
      </c>
      <c r="C42" s="302" t="s">
        <v>4717</v>
      </c>
      <c r="D42" s="330" t="s">
        <v>4830</v>
      </c>
    </row>
    <row r="43" spans="1:4" ht="67.5" customHeight="1" x14ac:dyDescent="0.25">
      <c r="B43" s="287" t="s">
        <v>4826</v>
      </c>
      <c r="C43" s="302" t="s">
        <v>4719</v>
      </c>
      <c r="D43" s="330" t="s">
        <v>4829</v>
      </c>
    </row>
    <row r="44" spans="1:4" ht="45.95" customHeight="1" x14ac:dyDescent="0.25">
      <c r="B44" s="287" t="s">
        <v>4537</v>
      </c>
      <c r="C44" s="302" t="s">
        <v>4538</v>
      </c>
      <c r="D44" s="330" t="s">
        <v>4860</v>
      </c>
    </row>
    <row r="45" spans="1:4" ht="51" customHeight="1" x14ac:dyDescent="0.25">
      <c r="B45" s="362" t="s">
        <v>4536</v>
      </c>
      <c r="C45" s="363" t="s">
        <v>4539</v>
      </c>
      <c r="D45" s="330" t="s">
        <v>4860</v>
      </c>
    </row>
    <row r="46" spans="1:4" ht="38.1" customHeight="1" x14ac:dyDescent="0.25">
      <c r="A46" s="366"/>
      <c r="B46" s="751" t="s">
        <v>4558</v>
      </c>
      <c r="C46" s="752" t="s">
        <v>4609</v>
      </c>
      <c r="D46" s="364" t="s">
        <v>4833</v>
      </c>
    </row>
    <row r="47" spans="1:4" ht="37.5" customHeight="1" x14ac:dyDescent="0.25">
      <c r="A47" s="366"/>
      <c r="B47" s="751" t="s">
        <v>4557</v>
      </c>
      <c r="C47" s="752" t="s">
        <v>4610</v>
      </c>
      <c r="D47" s="364" t="s">
        <v>4833</v>
      </c>
    </row>
    <row r="48" spans="1:4" ht="35.1" customHeight="1" x14ac:dyDescent="0.25">
      <c r="A48" s="366"/>
      <c r="B48" s="751" t="s">
        <v>4611</v>
      </c>
      <c r="C48" s="752" t="s">
        <v>4612</v>
      </c>
      <c r="D48" s="364" t="s">
        <v>4797</v>
      </c>
    </row>
    <row r="49" spans="1:4" ht="39.950000000000003" customHeight="1" x14ac:dyDescent="0.25">
      <c r="A49" s="366"/>
      <c r="B49" s="751" t="s">
        <v>4613</v>
      </c>
      <c r="C49" s="752" t="s">
        <v>4614</v>
      </c>
      <c r="D49" s="364" t="s">
        <v>4797</v>
      </c>
    </row>
    <row r="50" spans="1:4" ht="39.950000000000003" customHeight="1" x14ac:dyDescent="0.25">
      <c r="B50" s="753" t="s">
        <v>4560</v>
      </c>
      <c r="C50" s="752" t="s">
        <v>4615</v>
      </c>
      <c r="D50" s="364" t="s">
        <v>4797</v>
      </c>
    </row>
    <row r="51" spans="1:4" ht="39.950000000000003" customHeight="1" x14ac:dyDescent="0.25">
      <c r="B51" s="753" t="s">
        <v>4561</v>
      </c>
      <c r="C51" s="752" t="s">
        <v>4616</v>
      </c>
      <c r="D51" s="364" t="s">
        <v>4797</v>
      </c>
    </row>
    <row r="52" spans="1:4" ht="39.950000000000003" customHeight="1" x14ac:dyDescent="0.25">
      <c r="B52" s="753" t="s">
        <v>4562</v>
      </c>
      <c r="C52" s="752" t="s">
        <v>4617</v>
      </c>
      <c r="D52" s="364" t="s">
        <v>4797</v>
      </c>
    </row>
    <row r="53" spans="1:4" ht="63.95" customHeight="1" x14ac:dyDescent="0.25">
      <c r="B53" s="753" t="s">
        <v>4774</v>
      </c>
      <c r="C53" s="365" t="s">
        <v>4792</v>
      </c>
      <c r="D53" s="330" t="s">
        <v>4834</v>
      </c>
    </row>
    <row r="54" spans="1:4" ht="69.95" customHeight="1" x14ac:dyDescent="0.25">
      <c r="B54" s="753" t="s">
        <v>4771</v>
      </c>
      <c r="C54" s="365" t="s">
        <v>4793</v>
      </c>
      <c r="D54" s="330" t="s">
        <v>4834</v>
      </c>
    </row>
    <row r="55" spans="1:4" ht="60" customHeight="1" x14ac:dyDescent="0.25">
      <c r="B55" s="753" t="s">
        <v>4775</v>
      </c>
      <c r="C55" s="304" t="s">
        <v>4794</v>
      </c>
      <c r="D55" s="330" t="s">
        <v>4835</v>
      </c>
    </row>
    <row r="56" spans="1:4" ht="60" customHeight="1" thickBot="1" x14ac:dyDescent="0.3">
      <c r="B56" s="754" t="s">
        <v>4773</v>
      </c>
      <c r="C56" s="591" t="s">
        <v>4795</v>
      </c>
      <c r="D56" s="719" t="s">
        <v>4835</v>
      </c>
    </row>
    <row r="57" spans="1:4" ht="16.5" thickBot="1" x14ac:dyDescent="0.3"/>
    <row r="58" spans="1:4" x14ac:dyDescent="0.25">
      <c r="B58" s="978"/>
      <c r="C58" s="988" t="s">
        <v>4720</v>
      </c>
      <c r="D58" s="989"/>
    </row>
    <row r="59" spans="1:4" ht="31.5" x14ac:dyDescent="0.25">
      <c r="B59" s="990" t="s">
        <v>4839</v>
      </c>
      <c r="C59" s="302" t="s">
        <v>4838</v>
      </c>
      <c r="D59" s="991" t="s">
        <v>4546</v>
      </c>
    </row>
    <row r="60" spans="1:4" ht="35.25" customHeight="1" x14ac:dyDescent="0.25">
      <c r="B60" s="990" t="s">
        <v>4721</v>
      </c>
      <c r="C60" s="302" t="s">
        <v>4621</v>
      </c>
      <c r="D60" s="992" t="s">
        <v>4546</v>
      </c>
    </row>
    <row r="61" spans="1:4" ht="35.25" customHeight="1" x14ac:dyDescent="0.25">
      <c r="B61" s="993" t="s">
        <v>4836</v>
      </c>
      <c r="C61" s="363" t="s">
        <v>4772</v>
      </c>
      <c r="D61" s="994" t="s">
        <v>4546</v>
      </c>
    </row>
    <row r="62" spans="1:4" ht="22.5" customHeight="1" thickBot="1" x14ac:dyDescent="0.3">
      <c r="B62" s="1056" t="s">
        <v>4815</v>
      </c>
      <c r="C62" s="1057" t="s">
        <v>4840</v>
      </c>
      <c r="D62" s="1058" t="s">
        <v>4546</v>
      </c>
    </row>
    <row r="63" spans="1:4" ht="16.5" thickBot="1" x14ac:dyDescent="0.3"/>
    <row r="64" spans="1:4" x14ac:dyDescent="0.25">
      <c r="B64" s="978"/>
      <c r="C64" s="979" t="s">
        <v>5533</v>
      </c>
      <c r="D64" s="980"/>
    </row>
    <row r="65" spans="2:4" ht="20.100000000000001" customHeight="1" x14ac:dyDescent="0.25">
      <c r="B65" s="981" t="s">
        <v>5535</v>
      </c>
      <c r="C65" s="976"/>
      <c r="D65" s="982"/>
    </row>
    <row r="66" spans="2:4" ht="20.100000000000001" customHeight="1" x14ac:dyDescent="0.25">
      <c r="B66" s="981" t="s">
        <v>5537</v>
      </c>
      <c r="C66" s="977" t="s">
        <v>5531</v>
      </c>
      <c r="D66" s="983" t="s">
        <v>5518</v>
      </c>
    </row>
    <row r="67" spans="2:4" ht="20.100000000000001" customHeight="1" x14ac:dyDescent="0.25">
      <c r="B67" s="981" t="s">
        <v>5539</v>
      </c>
      <c r="C67" s="977"/>
      <c r="D67" s="984"/>
    </row>
    <row r="68" spans="2:4" ht="50.1" customHeight="1" x14ac:dyDescent="0.25">
      <c r="B68" s="981" t="s">
        <v>5528</v>
      </c>
      <c r="C68" s="974"/>
      <c r="D68" s="985"/>
    </row>
    <row r="69" spans="2:4" ht="50.1" customHeight="1" x14ac:dyDescent="0.25">
      <c r="B69" s="981" t="s">
        <v>5529</v>
      </c>
      <c r="C69" s="975" t="s">
        <v>5532</v>
      </c>
      <c r="D69" s="986" t="s">
        <v>5518</v>
      </c>
    </row>
    <row r="70" spans="2:4" ht="50.1" customHeight="1" x14ac:dyDescent="0.25">
      <c r="B70" s="1060" t="s">
        <v>5530</v>
      </c>
      <c r="C70" s="975"/>
      <c r="D70" s="986"/>
    </row>
    <row r="71" spans="2:4" ht="39.950000000000003" customHeight="1" x14ac:dyDescent="0.25">
      <c r="B71" s="993" t="s">
        <v>5521</v>
      </c>
      <c r="C71" s="1061" t="s">
        <v>5522</v>
      </c>
      <c r="D71" s="1062" t="s">
        <v>4546</v>
      </c>
    </row>
    <row r="72" spans="2:4" ht="39.950000000000003" customHeight="1" x14ac:dyDescent="0.25">
      <c r="B72" s="993" t="s">
        <v>5527</v>
      </c>
      <c r="C72" s="987" t="s">
        <v>5523</v>
      </c>
      <c r="D72" s="995" t="s">
        <v>4546</v>
      </c>
    </row>
    <row r="73" spans="2:4" ht="39.950000000000003" customHeight="1" x14ac:dyDescent="0.25">
      <c r="B73" s="993" t="s">
        <v>5526</v>
      </c>
      <c r="C73" s="987" t="s">
        <v>5524</v>
      </c>
      <c r="D73" s="995" t="s">
        <v>4546</v>
      </c>
    </row>
    <row r="74" spans="2:4" ht="39.950000000000003" customHeight="1" thickBot="1" x14ac:dyDescent="0.3">
      <c r="B74" s="1059" t="s">
        <v>5520</v>
      </c>
      <c r="C74" s="996" t="s">
        <v>5525</v>
      </c>
      <c r="D74" s="997" t="s">
        <v>4546</v>
      </c>
    </row>
  </sheetData>
  <sheetProtection algorithmName="SHA-512" hashValue="CpL86cZ+Phva103N+RSVT8JcYTJveTvhxCd3j3YszL6HgNJatk3xDp6gl46/QuK4QXdf/3z88wOzgoXDgaS4PA==" saltValue="rJXXzzix5RGdKeb0h7CbaA==" spinCount="100000" sheet="1" objects="1" scenarios="1"/>
  <phoneticPr fontId="50" type="noConversion"/>
  <pageMargins left="0.7" right="0.7" top="0.98479166666666695" bottom="0.75" header="0.3" footer="0.3"/>
  <pageSetup scale="41" orientation="portrait" r:id="rId1"/>
  <headerFooter>
    <oddFooter>&amp;L&amp;"Arial,Regular"&amp;12&amp;K000000June 1, 2020&amp;C&amp;"Arial,Regular"&amp;12Page &amp;P of &amp;N&amp;R&amp;"Arial,Regular"&amp;12&amp;K000000&amp;A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2:L99"/>
  <sheetViews>
    <sheetView showGridLines="0" zoomScaleNormal="100" zoomScalePageLayoutView="30" workbookViewId="0"/>
  </sheetViews>
  <sheetFormatPr defaultColWidth="9.140625" defaultRowHeight="15" x14ac:dyDescent="0.25"/>
  <cols>
    <col min="1" max="1" width="4.42578125" customWidth="1"/>
    <col min="2" max="2" width="21.140625" customWidth="1"/>
    <col min="3" max="3" width="69.42578125" customWidth="1"/>
    <col min="4" max="4" width="18.42578125" customWidth="1"/>
    <col min="5" max="5" width="40.42578125" customWidth="1"/>
    <col min="6" max="6" width="33.42578125" customWidth="1"/>
    <col min="7" max="7" width="6.42578125" customWidth="1"/>
    <col min="8" max="8" width="9.140625" customWidth="1"/>
    <col min="9" max="9" width="34.42578125" bestFit="1" customWidth="1"/>
    <col min="10" max="10" width="19.42578125" customWidth="1"/>
    <col min="11" max="11" width="16.85546875" customWidth="1"/>
    <col min="12" max="12" width="14.140625" customWidth="1"/>
    <col min="13" max="13" width="31.42578125" customWidth="1"/>
  </cols>
  <sheetData>
    <row r="2" spans="1:6" ht="18.75" customHeight="1" x14ac:dyDescent="0.25">
      <c r="A2" s="767"/>
      <c r="B2" s="767"/>
      <c r="C2" s="768" t="s">
        <v>0</v>
      </c>
      <c r="D2" s="767"/>
      <c r="E2" s="767"/>
      <c r="F2" s="767"/>
    </row>
    <row r="3" spans="1:6" ht="15" customHeight="1" x14ac:dyDescent="0.3">
      <c r="A3" s="769"/>
      <c r="B3" s="769"/>
      <c r="C3" s="769"/>
      <c r="D3" s="769"/>
      <c r="E3" s="769"/>
      <c r="F3" s="769"/>
    </row>
    <row r="4" spans="1:6" ht="18.75" customHeight="1" x14ac:dyDescent="0.25">
      <c r="A4" s="767"/>
      <c r="B4" s="767"/>
      <c r="C4" s="768" t="s">
        <v>4528</v>
      </c>
      <c r="D4" s="767"/>
      <c r="E4" s="767"/>
      <c r="F4" s="767"/>
    </row>
    <row r="5" spans="1:6" ht="18.75" customHeight="1" x14ac:dyDescent="0.25">
      <c r="A5" s="770"/>
      <c r="B5" s="770"/>
      <c r="C5" s="771" t="s">
        <v>4695</v>
      </c>
      <c r="D5" s="770"/>
      <c r="E5" s="770"/>
      <c r="F5" s="770"/>
    </row>
    <row r="6" spans="1:6" ht="15" customHeight="1" x14ac:dyDescent="0.3">
      <c r="A6" s="769"/>
      <c r="B6" s="769"/>
      <c r="C6" s="769"/>
      <c r="D6" s="769"/>
      <c r="E6" s="769"/>
      <c r="F6" s="769"/>
    </row>
    <row r="7" spans="1:6" ht="18.75" customHeight="1" x14ac:dyDescent="0.25">
      <c r="A7" s="767"/>
      <c r="B7" s="767"/>
      <c r="C7" s="768" t="s">
        <v>1</v>
      </c>
      <c r="D7" s="767"/>
      <c r="E7" s="767"/>
      <c r="F7" s="767"/>
    </row>
    <row r="8" spans="1:6" ht="15" customHeight="1" x14ac:dyDescent="0.3">
      <c r="A8" s="769"/>
      <c r="B8" s="769"/>
      <c r="C8" s="769"/>
      <c r="D8" s="769"/>
      <c r="E8" s="769"/>
      <c r="F8" s="769"/>
    </row>
    <row r="9" spans="1:6" ht="15" customHeight="1" x14ac:dyDescent="0.25">
      <c r="A9" s="289" t="s">
        <v>5569</v>
      </c>
      <c r="B9" s="289"/>
      <c r="C9" s="289"/>
      <c r="D9" s="289"/>
      <c r="E9" s="289"/>
      <c r="F9" s="289"/>
    </row>
    <row r="10" spans="1:6" ht="15" customHeight="1" x14ac:dyDescent="0.25">
      <c r="A10" s="290" t="s">
        <v>4532</v>
      </c>
      <c r="B10" s="290"/>
      <c r="C10" s="290"/>
      <c r="D10" s="290"/>
      <c r="E10" s="290"/>
      <c r="F10" s="290"/>
    </row>
    <row r="11" spans="1:6" ht="15" customHeight="1" x14ac:dyDescent="0.25">
      <c r="A11" s="290" t="s">
        <v>5570</v>
      </c>
      <c r="B11" s="290"/>
      <c r="C11" s="290"/>
      <c r="D11" s="290"/>
      <c r="E11" s="290"/>
      <c r="F11" s="290"/>
    </row>
    <row r="12" spans="1:6" ht="15" customHeight="1" x14ac:dyDescent="0.25">
      <c r="A12" s="290" t="s">
        <v>5568</v>
      </c>
      <c r="B12" s="290"/>
      <c r="C12" s="290"/>
      <c r="D12" s="290"/>
      <c r="E12" s="290"/>
      <c r="F12" s="290"/>
    </row>
    <row r="13" spans="1:6" ht="15" customHeight="1" x14ac:dyDescent="0.25">
      <c r="A13" s="8"/>
      <c r="B13" s="8"/>
      <c r="C13" s="8"/>
      <c r="D13" s="8"/>
      <c r="E13" s="8"/>
      <c r="F13" s="8"/>
    </row>
    <row r="14" spans="1:6" ht="18" customHeight="1" x14ac:dyDescent="0.25">
      <c r="A14" s="772" t="s">
        <v>4</v>
      </c>
      <c r="B14" s="772"/>
      <c r="C14" s="772"/>
      <c r="D14" s="772"/>
      <c r="E14" s="772"/>
      <c r="F14" s="772"/>
    </row>
    <row r="15" spans="1:6" ht="15" customHeight="1" x14ac:dyDescent="0.25">
      <c r="A15" s="289" t="s">
        <v>3</v>
      </c>
      <c r="B15" s="289"/>
      <c r="C15" s="289"/>
      <c r="D15" s="289"/>
      <c r="E15" s="289"/>
      <c r="F15" s="289"/>
    </row>
    <row r="16" spans="1:6" ht="15" customHeight="1" x14ac:dyDescent="0.25">
      <c r="A16" s="285"/>
      <c r="B16" s="285"/>
      <c r="C16" s="285"/>
      <c r="D16" s="285"/>
      <c r="E16" s="285"/>
      <c r="F16" s="285"/>
    </row>
    <row r="17" spans="1:12" ht="15" customHeight="1" x14ac:dyDescent="0.25">
      <c r="A17" s="773"/>
      <c r="B17" s="291"/>
      <c r="C17" s="292" t="s">
        <v>14</v>
      </c>
      <c r="D17" s="15" t="s">
        <v>18</v>
      </c>
      <c r="G17" s="774"/>
      <c r="H17" s="774"/>
      <c r="I17" s="774"/>
      <c r="J17" s="774"/>
      <c r="K17" s="774"/>
      <c r="L17" s="774"/>
    </row>
    <row r="18" spans="1:12" ht="63.75" customHeight="1" x14ac:dyDescent="0.25">
      <c r="A18" s="775"/>
      <c r="B18" s="12">
        <v>1</v>
      </c>
      <c r="C18" s="293" t="s">
        <v>4786</v>
      </c>
      <c r="D18" s="1068"/>
      <c r="G18" s="774"/>
      <c r="H18" s="774"/>
      <c r="I18" s="774"/>
      <c r="J18" s="774"/>
      <c r="K18" s="774"/>
      <c r="L18" s="774"/>
    </row>
    <row r="19" spans="1:12" ht="48.6" customHeight="1" x14ac:dyDescent="0.25">
      <c r="A19" s="775"/>
      <c r="B19" s="12">
        <v>2</v>
      </c>
      <c r="C19" s="293" t="s">
        <v>4787</v>
      </c>
      <c r="D19" s="1068"/>
      <c r="E19" s="776"/>
      <c r="F19" s="777"/>
      <c r="G19" s="774"/>
      <c r="H19" s="774"/>
      <c r="I19" s="774"/>
      <c r="J19" s="774"/>
      <c r="K19" s="774"/>
      <c r="L19" s="774"/>
    </row>
    <row r="20" spans="1:12" ht="48" customHeight="1" x14ac:dyDescent="0.25">
      <c r="A20" s="775"/>
      <c r="B20" s="12">
        <v>3</v>
      </c>
      <c r="C20" s="293" t="s">
        <v>4788</v>
      </c>
      <c r="D20" s="1068"/>
      <c r="E20" s="8"/>
      <c r="F20" s="8"/>
      <c r="G20" s="774"/>
      <c r="H20" s="774"/>
      <c r="I20" s="774"/>
      <c r="J20" s="774"/>
      <c r="K20" s="774"/>
      <c r="L20" s="774"/>
    </row>
    <row r="21" spans="1:12" ht="15" customHeight="1" x14ac:dyDescent="0.25">
      <c r="A21" s="8"/>
      <c r="B21" s="8"/>
      <c r="C21" s="8"/>
      <c r="D21" s="8"/>
      <c r="E21" s="8"/>
      <c r="F21" s="8"/>
      <c r="G21" s="774"/>
      <c r="H21" s="774"/>
      <c r="I21" s="774"/>
      <c r="J21" s="774"/>
      <c r="K21" s="774"/>
      <c r="L21" s="774"/>
    </row>
    <row r="22" spans="1:12" ht="18" customHeight="1" x14ac:dyDescent="0.25">
      <c r="A22" s="772" t="s">
        <v>5</v>
      </c>
      <c r="B22" s="772"/>
      <c r="C22" s="772"/>
      <c r="D22" s="772"/>
      <c r="E22" s="772"/>
      <c r="F22" s="772"/>
    </row>
    <row r="23" spans="1:12" ht="15" customHeight="1" x14ac:dyDescent="0.25">
      <c r="A23" s="289" t="s">
        <v>4896</v>
      </c>
      <c r="B23" s="289"/>
      <c r="C23" s="289"/>
      <c r="D23" s="289"/>
      <c r="E23" s="289"/>
      <c r="F23" s="289"/>
    </row>
    <row r="24" spans="1:12" ht="15" customHeight="1" x14ac:dyDescent="0.25">
      <c r="A24" s="290" t="s">
        <v>4897</v>
      </c>
      <c r="B24" s="290"/>
      <c r="C24" s="290"/>
      <c r="D24" s="290"/>
      <c r="E24" s="290"/>
      <c r="F24" s="290"/>
      <c r="G24" s="774"/>
      <c r="H24" s="774"/>
      <c r="I24" s="774"/>
      <c r="J24" s="774"/>
      <c r="K24" s="774"/>
      <c r="L24" s="774"/>
    </row>
    <row r="25" spans="1:12" ht="15" customHeight="1" x14ac:dyDescent="0.25">
      <c r="A25" s="8"/>
      <c r="B25" s="8"/>
      <c r="C25" s="8"/>
      <c r="D25" s="8"/>
      <c r="E25" s="8"/>
      <c r="F25" s="8"/>
      <c r="G25" s="774"/>
      <c r="H25" s="774"/>
      <c r="I25" s="774"/>
      <c r="J25" s="774"/>
      <c r="K25" s="774"/>
      <c r="L25" s="774"/>
    </row>
    <row r="26" spans="1:12" ht="33.75" customHeight="1" x14ac:dyDescent="0.25">
      <c r="A26" s="8"/>
      <c r="B26" s="286" t="s">
        <v>4533</v>
      </c>
      <c r="C26" s="286" t="s">
        <v>13</v>
      </c>
      <c r="D26" s="15" t="s">
        <v>18</v>
      </c>
      <c r="E26" s="773"/>
      <c r="F26" s="8"/>
      <c r="G26" s="774"/>
      <c r="H26" s="774"/>
      <c r="I26" s="774"/>
      <c r="J26" s="774"/>
      <c r="K26" s="774"/>
      <c r="L26" s="774"/>
    </row>
    <row r="27" spans="1:12" ht="143.44999999999999" customHeight="1" x14ac:dyDescent="0.25">
      <c r="A27" s="9"/>
      <c r="B27" s="370" t="s">
        <v>294</v>
      </c>
      <c r="C27" s="294" t="s">
        <v>4866</v>
      </c>
      <c r="D27" s="1068"/>
      <c r="E27" s="778"/>
      <c r="F27" s="9"/>
      <c r="G27" s="774"/>
      <c r="H27" s="774"/>
      <c r="I27" s="774"/>
      <c r="J27" s="774"/>
      <c r="K27" s="774"/>
      <c r="L27" s="774"/>
    </row>
    <row r="28" spans="1:12" ht="156" customHeight="1" x14ac:dyDescent="0.25">
      <c r="A28" s="8"/>
      <c r="B28" s="370" t="s">
        <v>4789</v>
      </c>
      <c r="C28" s="294" t="s">
        <v>4867</v>
      </c>
      <c r="D28" s="1068"/>
      <c r="E28" s="778"/>
      <c r="F28" s="8"/>
      <c r="G28" s="774"/>
      <c r="H28" s="774"/>
      <c r="I28" s="774"/>
      <c r="J28" s="774"/>
      <c r="K28" s="774"/>
      <c r="L28" s="774"/>
    </row>
    <row r="29" spans="1:12" ht="138" customHeight="1" x14ac:dyDescent="0.25">
      <c r="A29" s="8"/>
      <c r="B29" s="370" t="s">
        <v>293</v>
      </c>
      <c r="C29" s="294" t="s">
        <v>4534</v>
      </c>
      <c r="D29" s="1068"/>
      <c r="E29" s="778"/>
      <c r="F29" s="8"/>
      <c r="G29" s="774"/>
      <c r="H29" s="774"/>
      <c r="I29" s="774"/>
      <c r="J29" s="774"/>
      <c r="K29" s="774"/>
      <c r="L29" s="774"/>
    </row>
    <row r="30" spans="1:12" ht="75" x14ac:dyDescent="0.25">
      <c r="B30" s="370" t="s">
        <v>4868</v>
      </c>
      <c r="C30" s="294" t="s">
        <v>4790</v>
      </c>
      <c r="D30" s="1068"/>
      <c r="E30" s="778"/>
      <c r="G30" s="774"/>
      <c r="H30" s="774"/>
      <c r="I30" s="774"/>
      <c r="J30" s="774"/>
      <c r="K30" s="774"/>
      <c r="L30" s="774"/>
    </row>
    <row r="31" spans="1:12" ht="15.75" x14ac:dyDescent="0.25">
      <c r="E31" s="778"/>
      <c r="G31" s="774"/>
      <c r="H31" s="774"/>
      <c r="I31" s="774"/>
      <c r="J31" s="774"/>
      <c r="K31" s="774"/>
      <c r="L31" s="774"/>
    </row>
    <row r="32" spans="1:12" ht="15.75" x14ac:dyDescent="0.25">
      <c r="E32" s="778"/>
      <c r="G32" s="774"/>
      <c r="H32" s="774"/>
      <c r="I32" s="774"/>
      <c r="J32" s="774"/>
      <c r="K32" s="774"/>
      <c r="L32" s="774"/>
    </row>
    <row r="33" spans="5:12" ht="15.75" x14ac:dyDescent="0.25">
      <c r="E33" s="778"/>
      <c r="G33" s="774"/>
      <c r="H33" s="774"/>
      <c r="I33" s="774"/>
      <c r="J33" s="774"/>
      <c r="K33" s="774"/>
      <c r="L33" s="774"/>
    </row>
    <row r="34" spans="5:12" ht="15.75" x14ac:dyDescent="0.25">
      <c r="E34" s="778"/>
      <c r="G34" s="774"/>
      <c r="H34" s="774"/>
      <c r="I34" s="774"/>
      <c r="J34" s="774"/>
      <c r="K34" s="774"/>
      <c r="L34" s="774"/>
    </row>
    <row r="35" spans="5:12" ht="15.75" x14ac:dyDescent="0.25">
      <c r="E35" s="778"/>
      <c r="G35" s="774"/>
      <c r="H35" s="774"/>
      <c r="I35" s="774"/>
      <c r="J35" s="774"/>
      <c r="K35" s="774"/>
      <c r="L35" s="774"/>
    </row>
    <row r="36" spans="5:12" ht="15.75" x14ac:dyDescent="0.25">
      <c r="E36" s="778"/>
      <c r="G36" s="774"/>
      <c r="H36" s="774"/>
      <c r="I36" s="774"/>
      <c r="J36" s="774"/>
      <c r="K36" s="774"/>
      <c r="L36" s="774"/>
    </row>
    <row r="37" spans="5:12" ht="15.75" x14ac:dyDescent="0.25">
      <c r="E37" s="778"/>
      <c r="G37" s="774"/>
      <c r="H37" s="774"/>
      <c r="I37" s="774"/>
      <c r="J37" s="774"/>
      <c r="K37" s="774"/>
      <c r="L37" s="774"/>
    </row>
    <row r="38" spans="5:12" ht="15.75" x14ac:dyDescent="0.25">
      <c r="E38" s="778"/>
      <c r="G38" s="774"/>
      <c r="H38" s="774"/>
      <c r="I38" s="774"/>
      <c r="J38" s="774"/>
      <c r="K38" s="774"/>
      <c r="L38" s="774"/>
    </row>
    <row r="39" spans="5:12" ht="15.75" x14ac:dyDescent="0.25">
      <c r="E39" s="778"/>
      <c r="G39" s="774"/>
      <c r="H39" s="774"/>
      <c r="I39" s="774"/>
      <c r="J39" s="774"/>
      <c r="K39" s="774"/>
      <c r="L39" s="774"/>
    </row>
    <row r="40" spans="5:12" ht="15.75" x14ac:dyDescent="0.25">
      <c r="E40" s="778"/>
      <c r="G40" s="774"/>
      <c r="H40" s="774"/>
      <c r="I40" s="774"/>
      <c r="J40" s="774"/>
      <c r="K40" s="774"/>
      <c r="L40" s="774"/>
    </row>
    <row r="41" spans="5:12" ht="15.75" x14ac:dyDescent="0.25">
      <c r="E41" s="778"/>
      <c r="G41" s="774"/>
      <c r="H41" s="774"/>
      <c r="I41" s="774"/>
      <c r="J41" s="774"/>
      <c r="K41" s="774"/>
      <c r="L41" s="774"/>
    </row>
    <row r="42" spans="5:12" ht="15.75" x14ac:dyDescent="0.25">
      <c r="E42" s="778"/>
      <c r="G42" s="774"/>
      <c r="H42" s="774"/>
      <c r="I42" s="774"/>
      <c r="J42" s="774"/>
      <c r="K42" s="774"/>
      <c r="L42" s="774"/>
    </row>
    <row r="43" spans="5:12" ht="15.75" x14ac:dyDescent="0.25">
      <c r="G43" s="774"/>
      <c r="H43" s="774"/>
      <c r="I43" s="774"/>
      <c r="J43" s="774"/>
      <c r="K43" s="774"/>
      <c r="L43" s="774"/>
    </row>
    <row r="44" spans="5:12" ht="15.75" x14ac:dyDescent="0.25">
      <c r="G44" s="774"/>
      <c r="H44" s="774"/>
      <c r="I44" s="774"/>
      <c r="J44" s="774"/>
      <c r="K44" s="774"/>
      <c r="L44" s="774"/>
    </row>
    <row r="45" spans="5:12" ht="15.75" x14ac:dyDescent="0.25">
      <c r="G45" s="774"/>
      <c r="H45" s="774"/>
      <c r="I45" s="774"/>
      <c r="J45" s="774"/>
      <c r="K45" s="774"/>
      <c r="L45" s="774"/>
    </row>
    <row r="46" spans="5:12" ht="15.75" x14ac:dyDescent="0.25">
      <c r="G46" s="774"/>
      <c r="H46" s="774"/>
      <c r="I46" s="774"/>
      <c r="J46" s="774"/>
      <c r="K46" s="774"/>
      <c r="L46" s="774"/>
    </row>
    <row r="47" spans="5:12" ht="15.75" x14ac:dyDescent="0.25">
      <c r="G47" s="774"/>
      <c r="H47" s="774"/>
      <c r="I47" s="774"/>
      <c r="J47" s="774"/>
      <c r="K47" s="774"/>
      <c r="L47" s="774"/>
    </row>
    <row r="48" spans="5:12" ht="15.75" x14ac:dyDescent="0.25">
      <c r="G48" s="774"/>
      <c r="H48" s="774"/>
      <c r="I48" s="774"/>
      <c r="J48" s="774"/>
      <c r="K48" s="774"/>
      <c r="L48" s="774"/>
    </row>
    <row r="49" spans="7:12" ht="15.75" x14ac:dyDescent="0.25">
      <c r="G49" s="774"/>
      <c r="H49" s="774"/>
      <c r="I49" s="774"/>
      <c r="J49" s="774"/>
      <c r="K49" s="774"/>
      <c r="L49" s="774"/>
    </row>
    <row r="50" spans="7:12" ht="15.75" x14ac:dyDescent="0.25">
      <c r="G50" s="774"/>
      <c r="H50" s="774"/>
      <c r="I50" s="774"/>
      <c r="J50" s="774"/>
      <c r="K50" s="774"/>
      <c r="L50" s="774"/>
    </row>
    <row r="51" spans="7:12" ht="15.75" x14ac:dyDescent="0.25">
      <c r="G51" s="774"/>
      <c r="H51" s="774"/>
      <c r="I51" s="774"/>
      <c r="J51" s="774"/>
      <c r="K51" s="774"/>
      <c r="L51" s="774"/>
    </row>
    <row r="52" spans="7:12" ht="15.75" x14ac:dyDescent="0.25">
      <c r="G52" s="774"/>
      <c r="H52" s="774"/>
      <c r="I52" s="774"/>
      <c r="J52" s="774"/>
      <c r="K52" s="774"/>
      <c r="L52" s="774"/>
    </row>
    <row r="53" spans="7:12" ht="15.75" x14ac:dyDescent="0.25">
      <c r="G53" s="774"/>
      <c r="H53" s="774"/>
      <c r="I53" s="774"/>
      <c r="J53" s="774"/>
      <c r="K53" s="774"/>
      <c r="L53" s="774"/>
    </row>
    <row r="54" spans="7:12" ht="15.75" x14ac:dyDescent="0.25">
      <c r="G54" s="774"/>
      <c r="H54" s="774"/>
      <c r="I54" s="774"/>
      <c r="J54" s="774"/>
      <c r="K54" s="774"/>
      <c r="L54" s="774"/>
    </row>
    <row r="55" spans="7:12" ht="15.75" x14ac:dyDescent="0.25">
      <c r="G55" s="774"/>
      <c r="H55" s="774"/>
      <c r="I55" s="774"/>
      <c r="J55" s="774"/>
      <c r="K55" s="774"/>
      <c r="L55" s="774"/>
    </row>
    <row r="56" spans="7:12" ht="15.75" x14ac:dyDescent="0.25">
      <c r="G56" s="774"/>
      <c r="H56" s="774"/>
      <c r="I56" s="774"/>
      <c r="J56" s="774"/>
      <c r="K56" s="774"/>
      <c r="L56" s="774"/>
    </row>
    <row r="57" spans="7:12" ht="15.75" x14ac:dyDescent="0.25">
      <c r="G57" s="774"/>
      <c r="H57" s="774"/>
      <c r="I57" s="774"/>
      <c r="J57" s="774"/>
      <c r="K57" s="774"/>
      <c r="L57" s="774"/>
    </row>
    <row r="58" spans="7:12" ht="15.75" x14ac:dyDescent="0.25">
      <c r="G58" s="774"/>
      <c r="H58" s="774"/>
      <c r="I58" s="774"/>
      <c r="J58" s="774"/>
      <c r="K58" s="774"/>
      <c r="L58" s="774"/>
    </row>
    <row r="59" spans="7:12" ht="15.75" x14ac:dyDescent="0.25">
      <c r="G59" s="774"/>
      <c r="H59" s="774"/>
      <c r="I59" s="774"/>
      <c r="J59" s="774"/>
      <c r="K59" s="774"/>
      <c r="L59" s="774"/>
    </row>
    <row r="60" spans="7:12" ht="15.75" x14ac:dyDescent="0.25">
      <c r="G60" s="774"/>
      <c r="H60" s="774"/>
      <c r="I60" s="774"/>
      <c r="J60" s="774"/>
      <c r="K60" s="774"/>
      <c r="L60" s="774"/>
    </row>
    <row r="61" spans="7:12" ht="15.75" x14ac:dyDescent="0.25">
      <c r="G61" s="774"/>
      <c r="H61" s="774"/>
      <c r="I61" s="774"/>
      <c r="J61" s="774"/>
      <c r="K61" s="774"/>
      <c r="L61" s="774"/>
    </row>
    <row r="62" spans="7:12" ht="15.75" x14ac:dyDescent="0.25">
      <c r="G62" s="774"/>
      <c r="H62" s="774"/>
      <c r="I62" s="774"/>
      <c r="J62" s="774"/>
      <c r="K62" s="774"/>
      <c r="L62" s="774"/>
    </row>
    <row r="63" spans="7:12" ht="15.75" x14ac:dyDescent="0.25">
      <c r="G63" s="774"/>
      <c r="H63" s="774"/>
      <c r="I63" s="774"/>
      <c r="J63" s="774"/>
      <c r="K63" s="774"/>
      <c r="L63" s="774"/>
    </row>
    <row r="64" spans="7:12" ht="15.75" x14ac:dyDescent="0.25">
      <c r="G64" s="774"/>
      <c r="H64" s="774"/>
      <c r="I64" s="774"/>
      <c r="J64" s="774"/>
      <c r="K64" s="774"/>
      <c r="L64" s="774"/>
    </row>
    <row r="65" spans="7:12" ht="15.75" x14ac:dyDescent="0.25">
      <c r="G65" s="774"/>
      <c r="H65" s="774"/>
      <c r="I65" s="774"/>
      <c r="J65" s="774"/>
      <c r="K65" s="774"/>
      <c r="L65" s="774"/>
    </row>
    <row r="66" spans="7:12" ht="15.75" x14ac:dyDescent="0.25">
      <c r="G66" s="774"/>
      <c r="H66" s="774"/>
      <c r="I66" s="774"/>
      <c r="J66" s="774"/>
      <c r="K66" s="774"/>
      <c r="L66" s="774"/>
    </row>
    <row r="67" spans="7:12" ht="15.75" x14ac:dyDescent="0.25">
      <c r="G67" s="774"/>
      <c r="H67" s="774"/>
      <c r="I67" s="774"/>
      <c r="J67" s="774"/>
      <c r="K67" s="774"/>
      <c r="L67" s="774"/>
    </row>
    <row r="68" spans="7:12" ht="15.75" x14ac:dyDescent="0.25">
      <c r="G68" s="774"/>
      <c r="H68" s="774"/>
      <c r="I68" s="774"/>
      <c r="J68" s="774"/>
      <c r="K68" s="774"/>
      <c r="L68" s="774"/>
    </row>
    <row r="69" spans="7:12" ht="15.75" x14ac:dyDescent="0.25">
      <c r="G69" s="774"/>
      <c r="H69" s="774"/>
      <c r="I69" s="774"/>
      <c r="J69" s="774"/>
      <c r="K69" s="774"/>
      <c r="L69" s="774"/>
    </row>
    <row r="70" spans="7:12" ht="15.75" x14ac:dyDescent="0.25">
      <c r="G70" s="774"/>
      <c r="H70" s="774"/>
      <c r="I70" s="774"/>
      <c r="J70" s="774"/>
      <c r="K70" s="774"/>
      <c r="L70" s="774"/>
    </row>
    <row r="71" spans="7:12" ht="15.75" x14ac:dyDescent="0.25">
      <c r="G71" s="774"/>
      <c r="H71" s="774"/>
      <c r="I71" s="774"/>
      <c r="J71" s="774"/>
      <c r="K71" s="774"/>
      <c r="L71" s="774"/>
    </row>
    <row r="72" spans="7:12" ht="15.75" x14ac:dyDescent="0.25">
      <c r="G72" s="774"/>
      <c r="H72" s="774"/>
      <c r="I72" s="774"/>
      <c r="J72" s="774"/>
      <c r="K72" s="774"/>
      <c r="L72" s="774"/>
    </row>
    <row r="73" spans="7:12" ht="15.75" x14ac:dyDescent="0.25">
      <c r="G73" s="774"/>
      <c r="H73" s="774"/>
      <c r="I73" s="774"/>
      <c r="J73" s="774"/>
      <c r="K73" s="774"/>
      <c r="L73" s="774"/>
    </row>
    <row r="74" spans="7:12" ht="15.75" x14ac:dyDescent="0.25">
      <c r="G74" s="774"/>
      <c r="H74" s="774"/>
      <c r="I74" s="774"/>
      <c r="J74" s="774"/>
      <c r="K74" s="774"/>
      <c r="L74" s="774"/>
    </row>
    <row r="75" spans="7:12" ht="15.75" x14ac:dyDescent="0.25">
      <c r="G75" s="774"/>
      <c r="H75" s="774"/>
      <c r="I75" s="774"/>
      <c r="J75" s="774"/>
      <c r="K75" s="774"/>
      <c r="L75" s="774"/>
    </row>
    <row r="76" spans="7:12" ht="15.75" x14ac:dyDescent="0.25">
      <c r="G76" s="774"/>
      <c r="H76" s="774"/>
      <c r="I76" s="774"/>
      <c r="J76" s="774"/>
      <c r="K76" s="774"/>
      <c r="L76" s="774"/>
    </row>
    <row r="77" spans="7:12" ht="15.75" x14ac:dyDescent="0.25">
      <c r="G77" s="774"/>
      <c r="H77" s="774"/>
      <c r="I77" s="774"/>
      <c r="J77" s="774"/>
      <c r="K77" s="774"/>
      <c r="L77" s="774"/>
    </row>
    <row r="78" spans="7:12" ht="15.75" x14ac:dyDescent="0.25">
      <c r="G78" s="774"/>
      <c r="H78" s="774"/>
      <c r="I78" s="774"/>
      <c r="J78" s="774"/>
      <c r="K78" s="774"/>
      <c r="L78" s="774"/>
    </row>
    <row r="79" spans="7:12" ht="15.75" x14ac:dyDescent="0.25">
      <c r="G79" s="774"/>
      <c r="H79" s="774"/>
      <c r="I79" s="774"/>
      <c r="J79" s="774"/>
      <c r="K79" s="774"/>
      <c r="L79" s="774"/>
    </row>
    <row r="80" spans="7:12" ht="15.75" x14ac:dyDescent="0.25">
      <c r="G80" s="774"/>
      <c r="H80" s="774"/>
      <c r="I80" s="774"/>
      <c r="J80" s="774"/>
      <c r="K80" s="774"/>
      <c r="L80" s="774"/>
    </row>
    <row r="81" spans="7:12" ht="15.75" x14ac:dyDescent="0.25">
      <c r="G81" s="774"/>
      <c r="H81" s="774"/>
      <c r="I81" s="774"/>
      <c r="J81" s="774"/>
      <c r="K81" s="774"/>
      <c r="L81" s="774"/>
    </row>
    <row r="82" spans="7:12" ht="15.75" x14ac:dyDescent="0.25">
      <c r="G82" s="774"/>
      <c r="H82" s="774"/>
      <c r="I82" s="774"/>
      <c r="J82" s="774"/>
      <c r="K82" s="774"/>
      <c r="L82" s="774"/>
    </row>
    <row r="83" spans="7:12" ht="15.75" x14ac:dyDescent="0.25">
      <c r="G83" s="774"/>
      <c r="H83" s="774"/>
      <c r="I83" s="774"/>
      <c r="J83" s="774"/>
      <c r="K83" s="774"/>
      <c r="L83" s="774"/>
    </row>
    <row r="84" spans="7:12" ht="15.75" x14ac:dyDescent="0.25">
      <c r="G84" s="774"/>
      <c r="H84" s="774"/>
      <c r="I84" s="774"/>
      <c r="J84" s="774"/>
      <c r="K84" s="774"/>
      <c r="L84" s="774"/>
    </row>
    <row r="85" spans="7:12" ht="15.75" x14ac:dyDescent="0.25">
      <c r="G85" s="774"/>
      <c r="H85" s="774"/>
      <c r="I85" s="774"/>
      <c r="J85" s="774"/>
      <c r="K85" s="774"/>
      <c r="L85" s="774"/>
    </row>
    <row r="86" spans="7:12" ht="15.75" x14ac:dyDescent="0.25">
      <c r="G86" s="774"/>
      <c r="H86" s="774"/>
      <c r="I86" s="774"/>
      <c r="J86" s="774"/>
      <c r="K86" s="774"/>
      <c r="L86" s="774"/>
    </row>
    <row r="87" spans="7:12" ht="15.75" x14ac:dyDescent="0.25">
      <c r="G87" s="774"/>
      <c r="H87" s="774"/>
      <c r="I87" s="774"/>
      <c r="J87" s="774"/>
      <c r="K87" s="774"/>
      <c r="L87" s="774"/>
    </row>
    <row r="88" spans="7:12" ht="15.75" x14ac:dyDescent="0.25">
      <c r="G88" s="774"/>
      <c r="H88" s="774"/>
      <c r="I88" s="774"/>
      <c r="J88" s="774"/>
      <c r="K88" s="774"/>
      <c r="L88" s="774"/>
    </row>
    <row r="89" spans="7:12" ht="15.75" x14ac:dyDescent="0.25">
      <c r="G89" s="774"/>
      <c r="H89" s="774"/>
      <c r="I89" s="774"/>
      <c r="J89" s="774"/>
      <c r="K89" s="774"/>
      <c r="L89" s="774"/>
    </row>
    <row r="90" spans="7:12" ht="15.75" x14ac:dyDescent="0.25">
      <c r="G90" s="774"/>
      <c r="H90" s="774"/>
      <c r="I90" s="774"/>
      <c r="J90" s="774"/>
      <c r="K90" s="774"/>
      <c r="L90" s="774"/>
    </row>
    <row r="91" spans="7:12" ht="15.75" x14ac:dyDescent="0.25">
      <c r="G91" s="774"/>
      <c r="H91" s="774"/>
      <c r="I91" s="774"/>
      <c r="J91" s="774"/>
      <c r="K91" s="774"/>
      <c r="L91" s="774"/>
    </row>
    <row r="92" spans="7:12" ht="15.75" x14ac:dyDescent="0.25">
      <c r="G92" s="774"/>
      <c r="H92" s="774"/>
      <c r="I92" s="774"/>
      <c r="J92" s="774"/>
      <c r="K92" s="774"/>
      <c r="L92" s="774"/>
    </row>
    <row r="93" spans="7:12" ht="15.75" x14ac:dyDescent="0.25">
      <c r="G93" s="774"/>
      <c r="H93" s="774"/>
      <c r="I93" s="774"/>
      <c r="J93" s="774"/>
      <c r="K93" s="774"/>
      <c r="L93" s="774"/>
    </row>
    <row r="94" spans="7:12" ht="15.75" x14ac:dyDescent="0.25">
      <c r="G94" s="774"/>
      <c r="H94" s="774"/>
      <c r="I94" s="774"/>
      <c r="J94" s="774"/>
      <c r="K94" s="774"/>
      <c r="L94" s="774"/>
    </row>
    <row r="95" spans="7:12" ht="15.75" x14ac:dyDescent="0.25">
      <c r="G95" s="774"/>
      <c r="H95" s="774"/>
      <c r="I95" s="774"/>
      <c r="J95" s="774"/>
      <c r="K95" s="774"/>
      <c r="L95" s="774"/>
    </row>
    <row r="96" spans="7:12" ht="15.75" x14ac:dyDescent="0.25">
      <c r="G96" s="774"/>
      <c r="H96" s="774"/>
      <c r="I96" s="774"/>
      <c r="J96" s="774"/>
      <c r="K96" s="774"/>
      <c r="L96" s="774"/>
    </row>
    <row r="97" spans="7:12" ht="15.75" x14ac:dyDescent="0.25">
      <c r="G97" s="774"/>
      <c r="H97" s="774"/>
      <c r="I97" s="774"/>
      <c r="J97" s="774"/>
      <c r="K97" s="774"/>
      <c r="L97" s="774"/>
    </row>
    <row r="98" spans="7:12" ht="15.75" x14ac:dyDescent="0.25">
      <c r="G98" s="774"/>
      <c r="H98" s="774"/>
      <c r="I98" s="774"/>
      <c r="J98" s="774"/>
      <c r="K98" s="774"/>
      <c r="L98" s="774"/>
    </row>
    <row r="99" spans="7:12" ht="15.75" x14ac:dyDescent="0.25">
      <c r="G99" s="774"/>
      <c r="H99" s="774"/>
      <c r="I99" s="774"/>
      <c r="J99" s="774"/>
      <c r="K99" s="774"/>
      <c r="L99" s="774"/>
    </row>
  </sheetData>
  <sheetProtection algorithmName="SHA-512" hashValue="IOXfujwjAiVwu0q61j0xFharTXPfYKl4af8ZIWmaWkZn5YtaKzcyiy676boSdwEaL98/AOrFpdp1bWvXBDoEsw==" saltValue="2o+wVT0f2qLmQRQRqDgidQ==" spinCount="100000" sheet="1" objects="1" scenarios="1"/>
  <dataValidations count="1">
    <dataValidation type="list" allowBlank="1" showInputMessage="1" showErrorMessage="1" sqref="D27:D30 D18:D20">
      <formula1>"Yes,No"</formula1>
    </dataValidation>
  </dataValidations>
  <pageMargins left="0.7" right="0.7" top="0.98479166666666695" bottom="0.75" header="0.3" footer="0.3"/>
  <pageSetup scale="53" fitToHeight="0" orientation="landscape" r:id="rId1"/>
  <headerFooter>
    <oddFooter>&amp;L&amp;"Arial,Regular"&amp;12&amp;K000000June 1, 2020&amp;C&amp;"Arial,Regular"&amp;12Page &amp;P of &amp;N&amp;R&amp;"Arial,Regular"&amp;12&amp;K000000&amp;A</oddFooter>
  </headerFooter>
  <rowBreaks count="1" manualBreakCount="1">
    <brk id="21"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Read Me</vt:lpstr>
      <vt:lpstr>Project Info</vt:lpstr>
      <vt:lpstr>Inputs</vt:lpstr>
      <vt:lpstr>Community Engagement</vt:lpstr>
      <vt:lpstr>Outputs from Total GGRF Funds</vt:lpstr>
      <vt:lpstr>Outputs from STEP Funds</vt:lpstr>
      <vt:lpstr>Jobs</vt:lpstr>
      <vt:lpstr>Definitions</vt:lpstr>
      <vt:lpstr>Documentation</vt:lpstr>
      <vt:lpstr>Main Calcs</vt:lpstr>
      <vt:lpstr>Fuel Calcs</vt:lpstr>
      <vt:lpstr>Displaced Auto GHG</vt:lpstr>
      <vt:lpstr>Displaced Auto C&amp;T</vt:lpstr>
      <vt:lpstr>Sedan</vt:lpstr>
      <vt:lpstr>SUV</vt:lpstr>
      <vt:lpstr>Shuttle</vt:lpstr>
      <vt:lpstr>Van</vt:lpstr>
      <vt:lpstr>Transit Bus</vt:lpstr>
      <vt:lpstr>Micromobility C&amp;T</vt:lpstr>
      <vt:lpstr>Jobs RIMS II Codes</vt:lpstr>
      <vt:lpstr>Jobs RIMS II FTE Multipliers</vt:lpstr>
      <vt:lpstr>Jobs Price Index</vt:lpstr>
      <vt:lpstr>Jobs Retail Adjustment</vt:lpstr>
      <vt:lpstr>Defaults</vt:lpstr>
      <vt:lpstr>Defaults!_ftnref1</vt:lpstr>
      <vt:lpstr>'Project Info'!_Toc17365401</vt:lpstr>
      <vt:lpstr>'Community Engagement'!_Toc17365403</vt:lpstr>
      <vt:lpstr>Inputs!_Toc17365403</vt:lpstr>
      <vt:lpstr>Jobs!_Toc17365403</vt:lpstr>
      <vt:lpstr>'Project Info'!_Toc33701189</vt:lpstr>
      <vt:lpstr>'Displaced Auto GHG'!Print_Area</vt:lpstr>
      <vt:lpstr>Documentation!Print_Area</vt:lpstr>
      <vt:lpstr>Jobs!Print_Area</vt:lpstr>
      <vt:lpstr>'Jobs Price Index'!Print_Area</vt:lpstr>
      <vt:lpstr>'Jobs Retail Adjustment'!Print_Area</vt:lpstr>
      <vt:lpstr>'Jobs RIMS II Codes'!Print_Area</vt:lpstr>
      <vt:lpstr>'Outputs from STEP Funds'!Print_Area</vt:lpstr>
      <vt:lpstr>'Outputs from Total GGRF Funds'!Print_Area</vt:lpstr>
      <vt:lpstr>'Read Me'!Print_Area</vt:lpstr>
      <vt:lpstr>'Jobs Retail Adjustment'!Print_Titles</vt:lpstr>
      <vt:lpstr>'Jobs RIMS II Codes'!Print_Titles</vt:lpstr>
      <vt:lpstr>'Jobs RIMS II FTE Multipliers'!Print_Titles</vt:lpstr>
    </vt:vector>
  </TitlesOfParts>
  <Company>CARB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Steele</dc:creator>
  <cp:lastModifiedBy>Matthew</cp:lastModifiedBy>
  <cp:lastPrinted>2020-04-24T17:08:42Z</cp:lastPrinted>
  <dcterms:created xsi:type="dcterms:W3CDTF">2017-06-22T18:28:37Z</dcterms:created>
  <dcterms:modified xsi:type="dcterms:W3CDTF">2020-06-02T21:58:42Z</dcterms:modified>
</cp:coreProperties>
</file>